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theme/themeOverride7.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theme/themeOverride8.xml" ContentType="application/vnd.openxmlformats-officedocument.themeOverride+xml"/>
  <Override PartName="/xl/drawings/drawing10.xml" ContentType="application/vnd.openxmlformats-officedocument.drawing+xml"/>
  <Override PartName="/xl/charts/chart10.xml" ContentType="application/vnd.openxmlformats-officedocument.drawingml.chart+xml"/>
  <Override PartName="/xl/theme/themeOverride9.xml" ContentType="application/vnd.openxmlformats-officedocument.themeOverride+xml"/>
  <Override PartName="/xl/drawings/drawing11.xml" ContentType="application/vnd.openxmlformats-officedocument.drawing+xml"/>
  <Override PartName="/xl/charts/chart11.xml" ContentType="application/vnd.openxmlformats-officedocument.drawingml.chart+xml"/>
  <Override PartName="/xl/theme/themeOverride10.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theme/themeOverride11.xml" ContentType="application/vnd.openxmlformats-officedocument.themeOverride+xml"/>
  <Override PartName="/xl/drawings/drawing15.xml" ContentType="application/vnd.openxmlformats-officedocument.drawing+xml"/>
  <Override PartName="/xl/charts/chart15.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xml"/>
  <Override PartName="/xl/charts/chart16.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xml"/>
  <Override PartName="/xl/charts/chart17.xml" ContentType="application/vnd.openxmlformats-officedocument.drawingml.chart+xml"/>
  <Override PartName="/xl/theme/themeOverride14.xml" ContentType="application/vnd.openxmlformats-officedocument.themeOverride+xml"/>
  <Override PartName="/xl/drawings/drawing18.xml" ContentType="application/vnd.openxmlformats-officedocument.drawing+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theme/themeOverride15.xml" ContentType="application/vnd.openxmlformats-officedocument.themeOverride+xml"/>
  <Override PartName="/xl/drawings/drawing20.xml" ContentType="application/vnd.openxmlformats-officedocument.drawing+xml"/>
  <Override PartName="/xl/charts/chart20.xml" ContentType="application/vnd.openxmlformats-officedocument.drawingml.chart+xml"/>
  <Override PartName="/xl/theme/themeOverride16.xml" ContentType="application/vnd.openxmlformats-officedocument.themeOverride+xml"/>
  <Override PartName="/xl/drawings/drawing21.xml" ContentType="application/vnd.openxmlformats-officedocument.drawing+xml"/>
  <Override PartName="/xl/charts/chart21.xml" ContentType="application/vnd.openxmlformats-officedocument.drawingml.chart+xml"/>
  <Override PartName="/xl/theme/themeOverride17.xml" ContentType="application/vnd.openxmlformats-officedocument.themeOverride+xml"/>
  <Override PartName="/xl/drawings/drawing22.xml" ContentType="application/vnd.openxmlformats-officedocument.drawing+xml"/>
  <Override PartName="/xl/charts/chart22.xml" ContentType="application/vnd.openxmlformats-officedocument.drawingml.chart+xml"/>
  <Override PartName="/xl/theme/themeOverride18.xml" ContentType="application/vnd.openxmlformats-officedocument.themeOverride+xml"/>
  <Override PartName="/xl/drawings/drawing23.xml" ContentType="application/vnd.openxmlformats-officedocument.drawing+xml"/>
  <Override PartName="/xl/charts/chart23.xml" ContentType="application/vnd.openxmlformats-officedocument.drawingml.chart+xml"/>
  <Override PartName="/xl/theme/themeOverride19.xml" ContentType="application/vnd.openxmlformats-officedocument.themeOverride+xml"/>
  <Override PartName="/xl/drawings/drawing24.xml" ContentType="application/vnd.openxmlformats-officedocument.drawing+xml"/>
  <Override PartName="/xl/drawings/drawing25.xml" ContentType="application/vnd.openxmlformats-officedocument.drawing+xml"/>
  <Override PartName="/xl/charts/chart24.xml" ContentType="application/vnd.openxmlformats-officedocument.drawingml.chart+xml"/>
  <Override PartName="/xl/theme/themeOverride20.xml" ContentType="application/vnd.openxmlformats-officedocument.themeOverride+xml"/>
  <Override PartName="/xl/drawings/drawing26.xml" ContentType="application/vnd.openxmlformats-officedocument.drawing+xml"/>
  <Override PartName="/xl/charts/chart25.xml" ContentType="application/vnd.openxmlformats-officedocument.drawingml.chart+xml"/>
  <Override PartName="/xl/theme/themeOverride21.xml" ContentType="application/vnd.openxmlformats-officedocument.themeOverride+xml"/>
  <Override PartName="/xl/drawings/drawing27.xml" ContentType="application/vnd.openxmlformats-officedocument.drawing+xml"/>
  <Override PartName="/xl/charts/chart26.xml" ContentType="application/vnd.openxmlformats-officedocument.drawingml.chart+xml"/>
  <Override PartName="/xl/theme/themeOverride22.xml" ContentType="application/vnd.openxmlformats-officedocument.themeOverride+xml"/>
  <Override PartName="/xl/drawings/drawing28.xml" ContentType="application/vnd.openxmlformats-officedocument.drawing+xml"/>
  <Override PartName="/xl/charts/chart27.xml" ContentType="application/vnd.openxmlformats-officedocument.drawingml.chart+xml"/>
  <Override PartName="/xl/theme/themeOverride23.xml" ContentType="application/vnd.openxmlformats-officedocument.themeOverride+xml"/>
  <Override PartName="/xl/drawings/drawing29.xml" ContentType="application/vnd.openxmlformats-officedocument.drawing+xml"/>
  <Override PartName="/xl/charts/chart28.xml" ContentType="application/vnd.openxmlformats-officedocument.drawingml.chart+xml"/>
  <Override PartName="/xl/theme/themeOverride24.xml" ContentType="application/vnd.openxmlformats-officedocument.themeOverride+xml"/>
  <Override PartName="/xl/drawings/drawing30.xml" ContentType="application/vnd.openxmlformats-officedocument.drawing+xml"/>
  <Override PartName="/xl/charts/chart29.xml" ContentType="application/vnd.openxmlformats-officedocument.drawingml.chart+xml"/>
  <Override PartName="/xl/theme/themeOverride25.xml" ContentType="application/vnd.openxmlformats-officedocument.themeOverride+xml"/>
  <Override PartName="/xl/drawings/drawing31.xml" ContentType="application/vnd.openxmlformats-officedocument.drawing+xml"/>
  <Override PartName="/xl/charts/chart30.xml" ContentType="application/vnd.openxmlformats-officedocument.drawingml.chart+xml"/>
  <Override PartName="/xl/theme/themeOverride26.xml" ContentType="application/vnd.openxmlformats-officedocument.themeOverride+xml"/>
  <Override PartName="/xl/drawings/drawing32.xml" ContentType="application/vnd.openxmlformats-officedocument.drawing+xml"/>
  <Override PartName="/xl/charts/chart31.xml" ContentType="application/vnd.openxmlformats-officedocument.drawingml.chart+xml"/>
  <Override PartName="/xl/theme/themeOverride27.xml" ContentType="application/vnd.openxmlformats-officedocument.themeOverride+xml"/>
  <Override PartName="/xl/drawings/drawing33.xml" ContentType="application/vnd.openxmlformats-officedocument.drawing+xml"/>
  <Override PartName="/xl/charts/chart32.xml" ContentType="application/vnd.openxmlformats-officedocument.drawingml.chart+xml"/>
  <Override PartName="/xl/theme/themeOverride28.xml" ContentType="application/vnd.openxmlformats-officedocument.themeOverride+xml"/>
  <Override PartName="/xl/drawings/drawing34.xml" ContentType="application/vnd.openxmlformats-officedocument.drawing+xml"/>
  <Override PartName="/xl/charts/chart33.xml" ContentType="application/vnd.openxmlformats-officedocument.drawingml.chart+xml"/>
  <Override PartName="/xl/theme/themeOverride29.xml" ContentType="application/vnd.openxmlformats-officedocument.themeOverride+xml"/>
  <Override PartName="/xl/drawings/drawing35.xml" ContentType="application/vnd.openxmlformats-officedocument.drawing+xml"/>
  <Override PartName="/xl/comments2.xml" ContentType="application/vnd.openxmlformats-officedocument.spreadsheetml.comments+xml"/>
  <Override PartName="/xl/charts/chart34.xml" ContentType="application/vnd.openxmlformats-officedocument.drawingml.chart+xml"/>
  <Override PartName="/xl/theme/themeOverride30.xml" ContentType="application/vnd.openxmlformats-officedocument.themeOverride+xml"/>
  <Override PartName="/xl/drawings/drawing36.xml" ContentType="application/vnd.openxmlformats-officedocument.drawing+xml"/>
  <Override PartName="/xl/drawings/drawing37.xml" ContentType="application/vnd.openxmlformats-officedocument.drawing+xml"/>
  <Override PartName="/xl/comments3.xml" ContentType="application/vnd.openxmlformats-officedocument.spreadsheetml.comments+xml"/>
  <Override PartName="/xl/drawings/drawing38.xml" ContentType="application/vnd.openxmlformats-officedocument.drawing+xml"/>
  <Override PartName="/xl/charts/chart3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9.xml" ContentType="application/vnd.openxmlformats-officedocument.drawingml.chartshapes+xml"/>
  <Override PartName="/xl/charts/chart3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0.xml" ContentType="application/vnd.openxmlformats-officedocument.drawingml.chartshapes+xml"/>
  <Override PartName="/xl/charts/chart3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1.xml" ContentType="application/vnd.openxmlformats-officedocument.drawingml.chartshapes+xml"/>
  <Override PartName="/xl/charts/chart3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GEB\PDF-2021_in_Bearbeitung\"/>
    </mc:Choice>
  </mc:AlternateContent>
  <bookViews>
    <workbookView xWindow="0" yWindow="0" windowWidth="28800" windowHeight="13500" activeTab="29"/>
  </bookViews>
  <sheets>
    <sheet name="Content" sheetId="1" r:id="rId1"/>
    <sheet name="1-composition_waste" sheetId="2" r:id="rId2"/>
    <sheet name="211-FW_I" sheetId="3" r:id="rId3"/>
    <sheet name="212-FW_AD" sheetId="4" r:id="rId4"/>
    <sheet name="213-FW_G" sheetId="5" r:id="rId5"/>
    <sheet name="214-FW_P_G" sheetId="6" r:id="rId6"/>
    <sheet name="215-FW_P_I" sheetId="7" r:id="rId7"/>
    <sheet name="216-FW_HTC_I" sheetId="8" r:id="rId8"/>
    <sheet name="217-FW_AD_I" sheetId="9" r:id="rId9"/>
    <sheet name="218-FW_AD_G" sheetId="10" r:id="rId10"/>
    <sheet name="219-FW_AD_HTC_I" sheetId="11" r:id="rId11"/>
    <sheet name="2110-FW_AD_HTC_G" sheetId="12" r:id="rId12"/>
    <sheet name="2111-FW_HTC_G" sheetId="13" r:id="rId13"/>
    <sheet name="221-OFMSW_I" sheetId="14" r:id="rId14"/>
    <sheet name="222-OFMSW_AD_comp" sheetId="15" r:id="rId15"/>
    <sheet name="223-OFMSW_G" sheetId="16" r:id="rId16"/>
    <sheet name="224-OFMSW_P_G" sheetId="17" r:id="rId17"/>
    <sheet name="225-OFMSW_P_I" sheetId="18" r:id="rId18"/>
    <sheet name="226-OFMSW_HTC_I" sheetId="19" r:id="rId19"/>
    <sheet name="227-OFMSW_AD_I" sheetId="20" r:id="rId20"/>
    <sheet name="228-OFMSW_AD_G" sheetId="21" r:id="rId21"/>
    <sheet name="229-OFMSW_AD_HTC_I" sheetId="22" r:id="rId22"/>
    <sheet name="2210-OFMSW_AD_HTC_G" sheetId="23" r:id="rId23"/>
    <sheet name="2211-OFMSW_HTC_G" sheetId="24" r:id="rId24"/>
    <sheet name="231-WW_I" sheetId="25" r:id="rId25"/>
    <sheet name="232-WW_co_I" sheetId="26" r:id="rId26"/>
    <sheet name="233-WW_HTC_I" sheetId="27" r:id="rId27"/>
    <sheet name="234-WW_HTC_G" sheetId="28" r:id="rId28"/>
    <sheet name="235-WW_G" sheetId="29" r:id="rId29"/>
    <sheet name="236-WW_P_I" sheetId="30" r:id="rId30"/>
    <sheet name="237-WW_P_G" sheetId="31" r:id="rId31"/>
    <sheet name="241-SS_AD_spreading" sheetId="32" r:id="rId32"/>
    <sheet name="242-SS_AD_I" sheetId="33" r:id="rId33"/>
    <sheet name="243-SS_AD_G" sheetId="34" r:id="rId34"/>
    <sheet name="244-SS_AD_HTC_I" sheetId="35" r:id="rId35"/>
    <sheet name="245-SS_AD_HTC_G" sheetId="36" r:id="rId36"/>
    <sheet name="246-SS_AD_P_I" sheetId="37" r:id="rId37"/>
    <sheet name="247-P-recovery" sheetId="38" r:id="rId38"/>
    <sheet name="25-Sources" sheetId="39" r:id="rId39"/>
    <sheet name="3-LCIA" sheetId="40" r:id="rId40"/>
    <sheet name="4-Hotspot analysis" sheetId="41" r:id="rId41"/>
    <sheet name="5-HTC_background_calculations" sheetId="42" r:id="rId42"/>
    <sheet name="6-Pyrolysis_distribution" sheetId="43" r:id="rId43"/>
    <sheet name="7-Sim-Results Gasification" sheetId="44" r:id="rId44"/>
  </sheets>
  <definedNames>
    <definedName name="_CTVL00102e08e61ffee4f94bee2285d0af12492" localSheetId="38">'25-Sources'!$B$115</definedName>
    <definedName name="_CTVL0010ab97758a0aa4f0396808e1c92715303" localSheetId="38">'25-Sources'!$B$35</definedName>
    <definedName name="_CTVL0010b30428fafeb4473855f7c98d5822e17" localSheetId="38">'25-Sources'!$B$101</definedName>
    <definedName name="_CTVL0010b5f423540ef4eee89f44080817d579b" localSheetId="38">'25-Sources'!$B$52</definedName>
    <definedName name="_CTVL001260b4d462ef94f5485d032a3f40e321b" localSheetId="38">'25-Sources'!$B$16</definedName>
    <definedName name="_CTVL0012764f6a77c35465dad6c4c8d3daa92fb" localSheetId="38">'25-Sources'!$B$111</definedName>
    <definedName name="_CTVL0012d40757ed6e04f299826bd326fcbd780" localSheetId="38">'25-Sources'!$B$110</definedName>
    <definedName name="_CTVL0013094afe419454fdb92667d955a1e4ff0" localSheetId="38">'25-Sources'!$B$32</definedName>
    <definedName name="_CTVL00134fa288bed404522badf51b31207904f" localSheetId="38">'25-Sources'!$B$34</definedName>
    <definedName name="_CTVL0013821b7bbfe4746488ac3302c2e7a8890" localSheetId="38">'25-Sources'!$B$57</definedName>
    <definedName name="_CTVL0013c51288f7b7e42fdbeba030b170211bc" localSheetId="38">'25-Sources'!$B$55</definedName>
    <definedName name="_CTVL001446ca8c7bd374838abf24b70827370e6" localSheetId="38">'25-Sources'!$B$46</definedName>
    <definedName name="_CTVL001455b8dc8ca2e4dafbd088e444dbd76a9" localSheetId="38">'25-Sources'!$B$50</definedName>
    <definedName name="_CTVL001496e801c075949e383065e879751629a" localSheetId="38">'25-Sources'!$B$38</definedName>
    <definedName name="_CTVL001498c8cb13d504dc2bbf31159e9794ffc" localSheetId="38">'25-Sources'!$B$114</definedName>
    <definedName name="_CTVL0014cceda5262de44719f5f3b9e383fe2f2" localSheetId="38">'25-Sources'!$B$129</definedName>
    <definedName name="_CTVL0014cfc2ef3cc2f4c7caf378fe732c2ce00" localSheetId="38">'25-Sources'!$B$53</definedName>
    <definedName name="_CTVL0014d3762ea94744843919c42621854f308" localSheetId="38">'25-Sources'!$B$122</definedName>
    <definedName name="_CTVL0014f43fce901624873b364f54612fc9089" localSheetId="38">'25-Sources'!$B$123</definedName>
    <definedName name="_CTVL001512d22996ea04f24bcc0c68841416dca" localSheetId="38">'25-Sources'!$B$56</definedName>
    <definedName name="_CTVL00152dcc78c87844877ac34a3be51f34fa8" localSheetId="38">'25-Sources'!$B$135</definedName>
    <definedName name="_CTVL00153dded1e0a9c48359243c670900bbcc8" localSheetId="38">'25-Sources'!$B$49</definedName>
    <definedName name="_CTVL0015587a89ee87b4a3792c2a34267d8afc0" localSheetId="38">'25-Sources'!$B$118</definedName>
    <definedName name="_CTVL00156a19a49703e4e3e97af21d4f6c5813f" localSheetId="38">'25-Sources'!$B$113</definedName>
    <definedName name="_CTVL0015b346e0f7e9446efbfdf2ff4acb35c0d" localSheetId="38">'25-Sources'!$B$138</definedName>
    <definedName name="_CTVL0015b7631bb63b3441bab3d39e8def79e1f" localSheetId="38">'25-Sources'!$B$117</definedName>
    <definedName name="_CTVL00162ccd12dd94645dc975c2d0e0ed838de" localSheetId="38">'25-Sources'!$B$112</definedName>
    <definedName name="_CTVL0016685511889144c509dc92032016e2ea4" localSheetId="38">'25-Sources'!$B$14</definedName>
    <definedName name="_CTVL0016a09d7444d8a4d8cbb40ac0e140d6ac8" localSheetId="38">'25-Sources'!$B$13</definedName>
    <definedName name="_CTVL0016bdcac0cb4ad49159992c0f95b858d89" localSheetId="38">'25-Sources'!$B$11</definedName>
    <definedName name="_CTVL0016d0c9cd2822e4fcabd8d359d6af8e4d5" localSheetId="38">'25-Sources'!#REF!</definedName>
    <definedName name="_CTVL0017912377eb46d4690aa0a176a940e4c5c" localSheetId="38">'25-Sources'!$B$130</definedName>
    <definedName name="_CTVL00181ec3ae50eb847298e4bb7b8884a02bc" localSheetId="38">'25-Sources'!$B$37</definedName>
    <definedName name="_CTVL001847145747a51446b88e7d47b32235cfc" localSheetId="38">'25-Sources'!$B$39</definedName>
    <definedName name="_CTVL0018841c85871424f91bed585e05ec9ec89" localSheetId="38">'25-Sources'!$B$51</definedName>
    <definedName name="_CTVL001894dbfddff064a67be3840783eb16ff2" localSheetId="38">'25-Sources'!$B$15</definedName>
    <definedName name="_CTVL0018e575abb9f1046cca905367eb1efa2d8" localSheetId="38">'25-Sources'!$B$45</definedName>
    <definedName name="_CTVL0018e6a179e597a41be958a9e017a3639a7" localSheetId="38">'25-Sources'!$B$47</definedName>
    <definedName name="_CTVL00190f8fa07d4424a779c7d0ab202f477ca" localSheetId="38">'25-Sources'!$B$109</definedName>
    <definedName name="_CTVL001941d3d4fb3b54e82be35878b7bafdd97" localSheetId="38">'25-Sources'!$B$109</definedName>
    <definedName name="_CTVL001953a36509f5e4e5fa62445dfdd7aed76" localSheetId="38">'25-Sources'!$B$40</definedName>
    <definedName name="_CTVL00195cf77dee08c48438cc2f38b85b99a88" localSheetId="38">'25-Sources'!$B$133</definedName>
    <definedName name="_CTVL0019811f7a11992413d980420be67e17aad" localSheetId="38">'25-Sources'!#REF!</definedName>
    <definedName name="_CTVL001a3040cb0def743509c74234b50e5353c" localSheetId="38">'25-Sources'!$B$116</definedName>
    <definedName name="_CTVL001ac26bdaacf1540b3b85e7bee521c3754" localSheetId="38">'25-Sources'!$B$140</definedName>
    <definedName name="_CTVL001b7257f18e1ec47baba58b80bddc74fec" localSheetId="38">'25-Sources'!$B$19</definedName>
    <definedName name="_CTVL001b95258d075934a7ba47f4f27617b7478" localSheetId="38">'25-Sources'!$B$132</definedName>
    <definedName name="_CTVL001c455e05ba99d4c15a33668a8ce19328c" localSheetId="38">'25-Sources'!$B$136</definedName>
    <definedName name="_CTVL001ccc918ac4f0143db85d80903b7fdc257" localSheetId="38">'25-Sources'!$B$44</definedName>
    <definedName name="_CTVL001ccd198e3385d49f691e42edce220d51e" localSheetId="38">'25-Sources'!$B$17</definedName>
    <definedName name="_CTVL001d5433715f4c84718a8c1e6063682b89a" localSheetId="38">'25-Sources'!$B$48</definedName>
    <definedName name="_CTVL001d8631a96359c4f5ab7141d78eda7467c" localSheetId="38">'25-Sources'!$B$139</definedName>
    <definedName name="_CTVL001d9e9742fa71d4022b7c9c582e985d2c9" localSheetId="38">'25-Sources'!$B$58</definedName>
    <definedName name="_CTVL001dc8bfd042ef5464fa2119357d6ea5674" localSheetId="38">'25-Sources'!$B$117</definedName>
    <definedName name="_CTVL001e06bddb6d12f466a9a80f16b165a267b" localSheetId="38">'25-Sources'!$B$118</definedName>
    <definedName name="_CTVL001e2de02a0bdbd430b86cdbca6aba70dbf" localSheetId="38">'25-Sources'!$B$116</definedName>
    <definedName name="_CTVL001e41c7e9d491e488ebee54af63e056f5d" localSheetId="38">'25-Sources'!$B$137</definedName>
    <definedName name="_CTVL001e602d08335a34b41be36c7e462b68f79" localSheetId="38">'25-Sources'!$B$12</definedName>
    <definedName name="_CTVL001ed1e87ce6b454bb4914589167827c48c" localSheetId="38">'25-Sources'!$B$18</definedName>
    <definedName name="_CTVL001ef3180127ca44b2fa8d16888b6dcf32b" localSheetId="38">'25-Sources'!$B$54</definedName>
    <definedName name="_CTVL001effb1fb2e07241e28ee559c8d03010fb" localSheetId="38">'25-Sources'!$B$42</definedName>
    <definedName name="_CTVL001f02cfc364dd54c61b7d8bf21dc5b70e4" localSheetId="38">'25-Sources'!$B$152</definedName>
    <definedName name="_CTVL001f2e067d02af24a41a6d06e263fe0f0c3" localSheetId="38">'25-Sources'!$B$43</definedName>
    <definedName name="_CTVL001f378560316f047718e14e672d97a41d3" localSheetId="38">'25-Sources'!$B$113</definedName>
    <definedName name="_CTVL001f40f4c22f389419a8f1ee129b82c386a" localSheetId="38">'25-Sources'!$B$41</definedName>
    <definedName name="_CTVL001f6254807ba734f3697a9d5a236fa09ee" localSheetId="38">'25-Sources'!$B$31</definedName>
    <definedName name="_CTVL001f7ae9a63ba9f4e9892fdcbbcfe785c5e" localSheetId="38">'25-Sources'!$B$33</definedName>
    <definedName name="_xlnm.Print_Area" localSheetId="1">'1-composition_waste'!$A$1:$AG$82</definedName>
    <definedName name="_xlnm.Print_Area" localSheetId="8">'217-FW_AD_I'!$A$1:$F$370</definedName>
    <definedName name="_xlnm.Print_Area" localSheetId="13">'221-OFMSW_I'!$A$1:$F$146</definedName>
    <definedName name="_xlnm.Print_Area" localSheetId="14">'222-OFMSW_AD_comp'!$A$1:$F$317</definedName>
    <definedName name="_xlnm.Print_Area" localSheetId="38">'25-Sources'!$B$2:$AV$93</definedName>
    <definedName name="_xlnm.Print_Area" localSheetId="0">Content!$A$3:$D$36</definedName>
    <definedName name="solver_adj" localSheetId="41" hidden="1">'5-HTC_background_calculations'!$K$56</definedName>
    <definedName name="solver_cvg" localSheetId="41" hidden="1">0.0001</definedName>
    <definedName name="solver_drv" localSheetId="41" hidden="1">1</definedName>
    <definedName name="solver_eng" localSheetId="41" hidden="1">1</definedName>
    <definedName name="solver_est" localSheetId="41" hidden="1">1</definedName>
    <definedName name="solver_itr" localSheetId="41" hidden="1">2147483647</definedName>
    <definedName name="solver_mip" localSheetId="41" hidden="1">2147483647</definedName>
    <definedName name="solver_mni" localSheetId="41" hidden="1">30</definedName>
    <definedName name="solver_mrt" localSheetId="41" hidden="1">0.075</definedName>
    <definedName name="solver_msl" localSheetId="41" hidden="1">2</definedName>
    <definedName name="solver_neg" localSheetId="41" hidden="1">1</definedName>
    <definedName name="solver_nod" localSheetId="41" hidden="1">2147483647</definedName>
    <definedName name="solver_num" localSheetId="41" hidden="1">0</definedName>
    <definedName name="solver_nwt" localSheetId="41" hidden="1">1</definedName>
    <definedName name="solver_opt" localSheetId="41" hidden="1">'5-HTC_background_calculations'!$M$55</definedName>
    <definedName name="solver_pre" localSheetId="41" hidden="1">0.000001</definedName>
    <definedName name="solver_rbv" localSheetId="41" hidden="1">1</definedName>
    <definedName name="solver_rlx" localSheetId="41" hidden="1">2</definedName>
    <definedName name="solver_rsd" localSheetId="41" hidden="1">0</definedName>
    <definedName name="solver_scl" localSheetId="41" hidden="1">1</definedName>
    <definedName name="solver_sho" localSheetId="41" hidden="1">2</definedName>
    <definedName name="solver_ssz" localSheetId="41" hidden="1">100</definedName>
    <definedName name="solver_tim" localSheetId="41" hidden="1">2147483647</definedName>
    <definedName name="solver_tol" localSheetId="41" hidden="1">0.01</definedName>
    <definedName name="solver_typ" localSheetId="41" hidden="1">3</definedName>
    <definedName name="solver_val" localSheetId="41" hidden="1">9.544</definedName>
    <definedName name="solver_ver" localSheetId="41" hidden="1">3</definedName>
  </definedNames>
  <calcPr calcId="162913" iterate="1"/>
</workbook>
</file>

<file path=xl/calcChain.xml><?xml version="1.0" encoding="utf-8"?>
<calcChain xmlns="http://schemas.openxmlformats.org/spreadsheetml/2006/main">
  <c r="B200" i="43" l="1"/>
  <c r="B199" i="43"/>
  <c r="B145" i="43"/>
  <c r="B144" i="43"/>
  <c r="B90" i="43"/>
  <c r="B89" i="43"/>
  <c r="B35" i="43"/>
  <c r="B34" i="43"/>
  <c r="U172" i="42"/>
  <c r="B172" i="42"/>
  <c r="U149" i="42"/>
  <c r="B149" i="42"/>
  <c r="W145" i="42"/>
  <c r="D145" i="42"/>
  <c r="W144" i="42"/>
  <c r="D144" i="42"/>
  <c r="AA135" i="42"/>
  <c r="U135" i="42"/>
  <c r="AD140" i="42" s="1"/>
  <c r="B135" i="42"/>
  <c r="K140" i="42" s="1"/>
  <c r="AA134" i="42"/>
  <c r="H134" i="42"/>
  <c r="U116" i="42"/>
  <c r="B116" i="42"/>
  <c r="U93" i="42"/>
  <c r="B93" i="42"/>
  <c r="W89" i="42"/>
  <c r="D89" i="42"/>
  <c r="W88" i="42"/>
  <c r="D88" i="42"/>
  <c r="U79" i="42"/>
  <c r="AD84" i="42" s="1"/>
  <c r="B79" i="42"/>
  <c r="K84" i="42" s="1"/>
  <c r="AA78" i="42"/>
  <c r="H78" i="42"/>
  <c r="H79" i="42" s="1"/>
  <c r="U60" i="42"/>
  <c r="B60" i="42"/>
  <c r="U37" i="42"/>
  <c r="B37" i="42"/>
  <c r="W32" i="42"/>
  <c r="D32" i="42"/>
  <c r="AD28" i="42"/>
  <c r="U23" i="42"/>
  <c r="B23" i="42"/>
  <c r="K28" i="42" s="1"/>
  <c r="AA22" i="42"/>
  <c r="AA23" i="42" s="1"/>
  <c r="H22" i="42"/>
  <c r="J222" i="41"/>
  <c r="I222" i="41"/>
  <c r="H222" i="41"/>
  <c r="G222" i="41"/>
  <c r="F222" i="41"/>
  <c r="E222" i="41"/>
  <c r="D222" i="41"/>
  <c r="C222" i="41"/>
  <c r="B222" i="41"/>
  <c r="P207" i="41"/>
  <c r="G207" i="41"/>
  <c r="S206" i="41"/>
  <c r="R206" i="41"/>
  <c r="Q206" i="41"/>
  <c r="P206" i="41"/>
  <c r="O206" i="41"/>
  <c r="N206" i="41"/>
  <c r="M206" i="41"/>
  <c r="L206" i="41"/>
  <c r="K206" i="41"/>
  <c r="J206" i="41"/>
  <c r="I206" i="41"/>
  <c r="H206" i="41"/>
  <c r="G206" i="41"/>
  <c r="F206" i="41"/>
  <c r="E206" i="41"/>
  <c r="D206" i="41"/>
  <c r="C206" i="41"/>
  <c r="B206" i="41"/>
  <c r="Y189" i="41"/>
  <c r="P189" i="41"/>
  <c r="AB188" i="41"/>
  <c r="AA188" i="41"/>
  <c r="Z188" i="41"/>
  <c r="Y188" i="41"/>
  <c r="X188" i="41"/>
  <c r="W188" i="41"/>
  <c r="V188" i="41"/>
  <c r="U188" i="41"/>
  <c r="T188" i="41"/>
  <c r="P188" i="41"/>
  <c r="O188" i="41"/>
  <c r="S169" i="41"/>
  <c r="R169" i="41"/>
  <c r="Q169" i="41"/>
  <c r="P169" i="41"/>
  <c r="O169" i="41"/>
  <c r="N169" i="41"/>
  <c r="M169" i="41"/>
  <c r="L169" i="41"/>
  <c r="K169" i="41"/>
  <c r="S159" i="41"/>
  <c r="R159" i="41"/>
  <c r="Q159" i="41"/>
  <c r="P159" i="41"/>
  <c r="O159" i="41"/>
  <c r="N159" i="41"/>
  <c r="M159" i="41"/>
  <c r="L159" i="41"/>
  <c r="K159" i="41"/>
  <c r="J159" i="41"/>
  <c r="I159" i="41"/>
  <c r="H159" i="41"/>
  <c r="G159" i="41"/>
  <c r="F159" i="41"/>
  <c r="E159" i="41"/>
  <c r="D159" i="41"/>
  <c r="C159" i="41"/>
  <c r="B159" i="41"/>
  <c r="AB148" i="41"/>
  <c r="AA148" i="41"/>
  <c r="Z148" i="41"/>
  <c r="Y148" i="41"/>
  <c r="X148" i="41"/>
  <c r="W148" i="41"/>
  <c r="V148" i="41"/>
  <c r="U148" i="41"/>
  <c r="T148" i="41"/>
  <c r="S148" i="41"/>
  <c r="R148" i="41"/>
  <c r="Q148" i="41"/>
  <c r="P148" i="41"/>
  <c r="O148" i="41"/>
  <c r="N148" i="41"/>
  <c r="M148" i="41"/>
  <c r="L148" i="41"/>
  <c r="K148" i="41"/>
  <c r="G148" i="41"/>
  <c r="C148" i="41"/>
  <c r="J144" i="41"/>
  <c r="J148" i="41" s="1"/>
  <c r="I144" i="41"/>
  <c r="I148" i="41" s="1"/>
  <c r="H144" i="41"/>
  <c r="H148" i="41" s="1"/>
  <c r="G144" i="41"/>
  <c r="F144" i="41"/>
  <c r="F148" i="41" s="1"/>
  <c r="E144" i="41"/>
  <c r="E148" i="41" s="1"/>
  <c r="D144" i="41"/>
  <c r="D148" i="41" s="1"/>
  <c r="C144" i="41"/>
  <c r="B144" i="41"/>
  <c r="B148" i="41" s="1"/>
  <c r="AB136" i="41"/>
  <c r="AA136" i="41"/>
  <c r="Z136" i="41"/>
  <c r="Y136" i="41"/>
  <c r="X136" i="41"/>
  <c r="W136" i="41"/>
  <c r="V136" i="41"/>
  <c r="U136" i="41"/>
  <c r="T136" i="41"/>
  <c r="S136" i="41"/>
  <c r="R136" i="41"/>
  <c r="Q136" i="41"/>
  <c r="P136" i="41"/>
  <c r="O136" i="41"/>
  <c r="N136" i="41"/>
  <c r="M136" i="41"/>
  <c r="L136" i="41"/>
  <c r="K136" i="41"/>
  <c r="G136" i="41"/>
  <c r="F136" i="41"/>
  <c r="C136" i="41"/>
  <c r="B136" i="41"/>
  <c r="AB120" i="41"/>
  <c r="AA120" i="41"/>
  <c r="Z120" i="41"/>
  <c r="Y120" i="41"/>
  <c r="X120" i="41"/>
  <c r="W120" i="41"/>
  <c r="V120" i="41"/>
  <c r="U120" i="41"/>
  <c r="T120" i="41"/>
  <c r="S120" i="41"/>
  <c r="R120" i="41"/>
  <c r="Q120" i="41"/>
  <c r="P120" i="41"/>
  <c r="O120" i="41"/>
  <c r="N120" i="41"/>
  <c r="M120" i="41"/>
  <c r="L120" i="41"/>
  <c r="K120" i="41"/>
  <c r="J120" i="41"/>
  <c r="I120" i="41"/>
  <c r="H120" i="41"/>
  <c r="G120" i="41"/>
  <c r="F120" i="41"/>
  <c r="E120" i="41"/>
  <c r="D120" i="41"/>
  <c r="C120" i="41"/>
  <c r="B120" i="41"/>
  <c r="S102" i="41"/>
  <c r="R102" i="41"/>
  <c r="Q102" i="41"/>
  <c r="P102" i="41"/>
  <c r="O102" i="41"/>
  <c r="N102" i="41"/>
  <c r="M102" i="41"/>
  <c r="L102" i="41"/>
  <c r="K102" i="41"/>
  <c r="J102" i="41"/>
  <c r="I102" i="41"/>
  <c r="H102" i="41"/>
  <c r="G102" i="41"/>
  <c r="F102" i="41"/>
  <c r="E102" i="41"/>
  <c r="D102" i="41"/>
  <c r="C102" i="41"/>
  <c r="B102" i="41"/>
  <c r="AB89" i="41"/>
  <c r="AA89" i="41"/>
  <c r="Z89" i="41"/>
  <c r="Y89" i="41"/>
  <c r="X89" i="41"/>
  <c r="W89" i="41"/>
  <c r="V89" i="41"/>
  <c r="U89" i="41"/>
  <c r="T89" i="41"/>
  <c r="S89" i="41"/>
  <c r="R89" i="41"/>
  <c r="Q89" i="41"/>
  <c r="P89" i="41"/>
  <c r="O89" i="41"/>
  <c r="N89" i="41"/>
  <c r="M89" i="41"/>
  <c r="L89" i="41"/>
  <c r="K89" i="41"/>
  <c r="J89" i="41"/>
  <c r="I89" i="41"/>
  <c r="H89" i="41"/>
  <c r="G89" i="41"/>
  <c r="F89" i="41"/>
  <c r="E89" i="41"/>
  <c r="D89" i="41"/>
  <c r="C89" i="41"/>
  <c r="B89" i="41"/>
  <c r="S75" i="41"/>
  <c r="R75" i="41"/>
  <c r="Q75" i="41"/>
  <c r="P75" i="41"/>
  <c r="O75" i="41"/>
  <c r="N75" i="41"/>
  <c r="M75" i="41"/>
  <c r="L75" i="41"/>
  <c r="K75" i="41"/>
  <c r="J75" i="41"/>
  <c r="I75" i="41"/>
  <c r="H75" i="41"/>
  <c r="G75" i="41"/>
  <c r="F75" i="41"/>
  <c r="E75" i="41"/>
  <c r="D75" i="41"/>
  <c r="C75" i="41"/>
  <c r="B75" i="41"/>
  <c r="S60" i="41"/>
  <c r="R60" i="41"/>
  <c r="Q60" i="41"/>
  <c r="P60" i="41"/>
  <c r="O60" i="41"/>
  <c r="N60" i="41"/>
  <c r="M60" i="41"/>
  <c r="L60" i="41"/>
  <c r="K60" i="41"/>
  <c r="J60" i="41"/>
  <c r="I60" i="41"/>
  <c r="H60" i="41"/>
  <c r="G60" i="41"/>
  <c r="F60" i="41"/>
  <c r="E60" i="41"/>
  <c r="D60" i="41"/>
  <c r="C60" i="41"/>
  <c r="B60" i="41"/>
  <c r="S42" i="41"/>
  <c r="R42" i="41"/>
  <c r="Q42" i="41"/>
  <c r="P42" i="41"/>
  <c r="O42" i="41"/>
  <c r="N42" i="41"/>
  <c r="M42" i="41"/>
  <c r="L42" i="41"/>
  <c r="K42" i="41"/>
  <c r="J42" i="41"/>
  <c r="I42" i="41"/>
  <c r="H42" i="41"/>
  <c r="G42" i="41"/>
  <c r="F42" i="41"/>
  <c r="E42" i="41"/>
  <c r="D42" i="41"/>
  <c r="C42" i="41"/>
  <c r="B42" i="41"/>
  <c r="S27" i="41"/>
  <c r="R27" i="41"/>
  <c r="Q27" i="41"/>
  <c r="P27" i="41"/>
  <c r="O27" i="41"/>
  <c r="N27" i="41"/>
  <c r="M27" i="41"/>
  <c r="L27" i="41"/>
  <c r="K27" i="41"/>
  <c r="J27" i="41"/>
  <c r="I27" i="41"/>
  <c r="H27" i="41"/>
  <c r="G27" i="41"/>
  <c r="F27" i="41"/>
  <c r="E27" i="41"/>
  <c r="D27" i="41"/>
  <c r="C27" i="41"/>
  <c r="B27" i="41"/>
  <c r="AB14" i="41"/>
  <c r="AA14" i="41"/>
  <c r="Z14" i="41"/>
  <c r="Y14" i="41"/>
  <c r="X14" i="41"/>
  <c r="W14" i="41"/>
  <c r="V14" i="41"/>
  <c r="U14" i="41"/>
  <c r="T14" i="41"/>
  <c r="S14" i="41"/>
  <c r="R14" i="41"/>
  <c r="Q14" i="41"/>
  <c r="P14" i="41"/>
  <c r="O14" i="41"/>
  <c r="N14" i="41"/>
  <c r="K14" i="41"/>
  <c r="J14" i="41"/>
  <c r="I14" i="41"/>
  <c r="H14" i="41"/>
  <c r="G14" i="41"/>
  <c r="F14" i="41"/>
  <c r="E14" i="41"/>
  <c r="D14" i="41"/>
  <c r="C14" i="41"/>
  <c r="B14" i="41"/>
  <c r="M10" i="41"/>
  <c r="M14" i="41" s="1"/>
  <c r="L10" i="41"/>
  <c r="L14" i="41" s="1"/>
  <c r="C8" i="38"/>
  <c r="C7" i="38"/>
  <c r="C6" i="38"/>
  <c r="C5" i="38"/>
  <c r="C4" i="38"/>
  <c r="C3" i="38"/>
  <c r="C187" i="37"/>
  <c r="C184" i="37"/>
  <c r="C180" i="37"/>
  <c r="C177" i="37"/>
  <c r="C188" i="36"/>
  <c r="C195" i="35"/>
  <c r="C24" i="31"/>
  <c r="C22" i="31"/>
  <c r="C19" i="31"/>
  <c r="C18" i="31"/>
  <c r="C15" i="31"/>
  <c r="C13" i="31"/>
  <c r="C12" i="31"/>
  <c r="C9" i="31"/>
  <c r="G1043" i="30"/>
  <c r="G1042" i="30"/>
  <c r="G1041" i="30"/>
  <c r="G1040" i="30"/>
  <c r="G1039" i="30"/>
  <c r="G1038" i="30"/>
  <c r="G1037" i="30"/>
  <c r="G1036" i="30"/>
  <c r="G1035" i="30"/>
  <c r="G1034" i="30"/>
  <c r="G1033" i="30"/>
  <c r="G1032" i="30"/>
  <c r="G1031" i="30"/>
  <c r="G1030" i="30"/>
  <c r="G1029" i="30"/>
  <c r="G1028" i="30"/>
  <c r="G1027" i="30"/>
  <c r="G1026" i="30"/>
  <c r="G1025" i="30"/>
  <c r="G1024" i="30"/>
  <c r="G1023" i="30"/>
  <c r="G1022" i="30"/>
  <c r="G1021" i="30"/>
  <c r="G1020" i="30"/>
  <c r="G1019" i="30"/>
  <c r="G1018" i="30"/>
  <c r="G1017" i="30"/>
  <c r="G1016" i="30"/>
  <c r="G1015" i="30"/>
  <c r="G1014" i="30"/>
  <c r="G1013" i="30"/>
  <c r="G1012" i="30"/>
  <c r="G1011" i="30"/>
  <c r="G1010" i="30"/>
  <c r="G1009" i="30"/>
  <c r="G1008" i="30"/>
  <c r="G1007" i="30"/>
  <c r="G1006" i="30"/>
  <c r="G1005" i="30"/>
  <c r="G1004" i="30"/>
  <c r="G1003" i="30"/>
  <c r="G1002" i="30"/>
  <c r="G1001" i="30"/>
  <c r="G1000" i="30"/>
  <c r="G999" i="30"/>
  <c r="G998" i="30"/>
  <c r="G997" i="30"/>
  <c r="G996" i="30"/>
  <c r="G995" i="30"/>
  <c r="G994" i="30"/>
  <c r="G993" i="30"/>
  <c r="G992" i="30"/>
  <c r="G991" i="30"/>
  <c r="G990" i="30"/>
  <c r="G989" i="30"/>
  <c r="G988" i="30"/>
  <c r="G987" i="30"/>
  <c r="G986" i="30"/>
  <c r="G985" i="30"/>
  <c r="G984" i="30"/>
  <c r="G983" i="30"/>
  <c r="G982" i="30"/>
  <c r="G981" i="30"/>
  <c r="G980" i="30"/>
  <c r="G979" i="30"/>
  <c r="G978" i="30"/>
  <c r="G977" i="30"/>
  <c r="G976" i="30"/>
  <c r="G975" i="30"/>
  <c r="G974" i="30"/>
  <c r="G973" i="30"/>
  <c r="G972" i="30"/>
  <c r="G971" i="30"/>
  <c r="G970" i="30"/>
  <c r="G969" i="30"/>
  <c r="G968" i="30"/>
  <c r="G967" i="30"/>
  <c r="G966" i="30"/>
  <c r="G965" i="30"/>
  <c r="G964" i="30"/>
  <c r="G963" i="30"/>
  <c r="G962" i="30"/>
  <c r="G961" i="30"/>
  <c r="G960" i="30"/>
  <c r="G959" i="30"/>
  <c r="G958" i="30"/>
  <c r="G957" i="30"/>
  <c r="G956" i="30"/>
  <c r="G955" i="30"/>
  <c r="G954" i="30"/>
  <c r="G953" i="30"/>
  <c r="G952" i="30"/>
  <c r="G951" i="30"/>
  <c r="G950" i="30"/>
  <c r="G949" i="30"/>
  <c r="G948" i="30"/>
  <c r="G947" i="30"/>
  <c r="G946" i="30"/>
  <c r="G945" i="30"/>
  <c r="G944" i="30"/>
  <c r="G943" i="30"/>
  <c r="G942" i="30"/>
  <c r="G941" i="30"/>
  <c r="G940" i="30"/>
  <c r="G939" i="30"/>
  <c r="G938" i="30"/>
  <c r="G937" i="30"/>
  <c r="G936" i="30"/>
  <c r="G935" i="30"/>
  <c r="G934" i="30"/>
  <c r="G933" i="30"/>
  <c r="G932" i="30"/>
  <c r="G931" i="30"/>
  <c r="G930" i="30"/>
  <c r="G929" i="30"/>
  <c r="G928" i="30"/>
  <c r="G927" i="30"/>
  <c r="G926" i="30"/>
  <c r="G925" i="30"/>
  <c r="G924" i="30"/>
  <c r="G923" i="30"/>
  <c r="G922" i="30"/>
  <c r="G921" i="30"/>
  <c r="G920" i="30"/>
  <c r="G919" i="30"/>
  <c r="G918" i="30"/>
  <c r="G917" i="30"/>
  <c r="G916" i="30"/>
  <c r="G915" i="30"/>
  <c r="G914" i="30"/>
  <c r="G913" i="30"/>
  <c r="G912" i="30"/>
  <c r="G911" i="30"/>
  <c r="G910" i="30"/>
  <c r="G909" i="30"/>
  <c r="G908" i="30"/>
  <c r="G907" i="30"/>
  <c r="G906" i="30"/>
  <c r="G905" i="30"/>
  <c r="G904" i="30"/>
  <c r="G903" i="30"/>
  <c r="G902" i="30"/>
  <c r="G901" i="30"/>
  <c r="G900" i="30"/>
  <c r="G899" i="30"/>
  <c r="G898" i="30"/>
  <c r="G897" i="30"/>
  <c r="G896" i="30"/>
  <c r="G895" i="30"/>
  <c r="G894" i="30"/>
  <c r="G893" i="30"/>
  <c r="G892" i="30"/>
  <c r="G891" i="30"/>
  <c r="G890" i="30"/>
  <c r="G889" i="30"/>
  <c r="G888" i="30"/>
  <c r="G887" i="30"/>
  <c r="G886" i="30"/>
  <c r="G885" i="30"/>
  <c r="G884" i="30"/>
  <c r="G883" i="30"/>
  <c r="G882" i="30"/>
  <c r="G881" i="30"/>
  <c r="G880" i="30"/>
  <c r="G879" i="30"/>
  <c r="G878" i="30"/>
  <c r="G877" i="30"/>
  <c r="G876" i="30"/>
  <c r="G875" i="30"/>
  <c r="G874" i="30"/>
  <c r="G873" i="30"/>
  <c r="G872" i="30"/>
  <c r="G871" i="30"/>
  <c r="G870" i="30"/>
  <c r="G869" i="30"/>
  <c r="G868" i="30"/>
  <c r="G867" i="30"/>
  <c r="G866" i="30"/>
  <c r="G865" i="30"/>
  <c r="G864" i="30"/>
  <c r="G863" i="30"/>
  <c r="G862" i="30"/>
  <c r="G861" i="30"/>
  <c r="G860" i="30"/>
  <c r="G859" i="30"/>
  <c r="G858" i="30"/>
  <c r="G857" i="30"/>
  <c r="G856" i="30"/>
  <c r="G855" i="30"/>
  <c r="G854" i="30"/>
  <c r="G853" i="30"/>
  <c r="G852" i="30"/>
  <c r="G851" i="30"/>
  <c r="G850" i="30"/>
  <c r="G849" i="30"/>
  <c r="G848" i="30"/>
  <c r="G847" i="30"/>
  <c r="G846" i="30"/>
  <c r="G845" i="30"/>
  <c r="G844" i="30"/>
  <c r="G843" i="30"/>
  <c r="G842" i="30"/>
  <c r="G841" i="30"/>
  <c r="G840" i="30"/>
  <c r="G839" i="30"/>
  <c r="G838" i="30"/>
  <c r="G837" i="30"/>
  <c r="G836" i="30"/>
  <c r="G835" i="30"/>
  <c r="G834" i="30"/>
  <c r="G833" i="30"/>
  <c r="G832" i="30"/>
  <c r="G831" i="30"/>
  <c r="G830" i="30"/>
  <c r="G829" i="30"/>
  <c r="G828" i="30"/>
  <c r="G827" i="30"/>
  <c r="G826" i="30"/>
  <c r="G825" i="30"/>
  <c r="G824" i="30"/>
  <c r="G823" i="30"/>
  <c r="G822" i="30"/>
  <c r="G821" i="30"/>
  <c r="G820" i="30"/>
  <c r="G819" i="30"/>
  <c r="G818" i="30"/>
  <c r="G817" i="30"/>
  <c r="G816" i="30"/>
  <c r="G815" i="30"/>
  <c r="G814" i="30"/>
  <c r="G813" i="30"/>
  <c r="G812" i="30"/>
  <c r="G811" i="30"/>
  <c r="G810" i="30"/>
  <c r="G809" i="30"/>
  <c r="G808" i="30"/>
  <c r="G807" i="30"/>
  <c r="G806" i="30"/>
  <c r="G805" i="30"/>
  <c r="G804" i="30"/>
  <c r="G803" i="30"/>
  <c r="G802" i="30"/>
  <c r="G801" i="30"/>
  <c r="G800" i="30"/>
  <c r="G799" i="30"/>
  <c r="G798" i="30"/>
  <c r="G797" i="30"/>
  <c r="G796" i="30"/>
  <c r="G795" i="30"/>
  <c r="G794" i="30"/>
  <c r="G793" i="30"/>
  <c r="G792" i="30"/>
  <c r="G791" i="30"/>
  <c r="G790" i="30"/>
  <c r="G789" i="30"/>
  <c r="G788" i="30"/>
  <c r="G787" i="30"/>
  <c r="G786" i="30"/>
  <c r="G785" i="30"/>
  <c r="G784" i="30"/>
  <c r="G783" i="30"/>
  <c r="G782" i="30"/>
  <c r="G781" i="30"/>
  <c r="G780" i="30"/>
  <c r="G779" i="30"/>
  <c r="G778" i="30"/>
  <c r="G777" i="30"/>
  <c r="G776" i="30"/>
  <c r="G775" i="30"/>
  <c r="G774" i="30"/>
  <c r="G773" i="30"/>
  <c r="G772" i="30"/>
  <c r="G771" i="30"/>
  <c r="G770" i="30"/>
  <c r="G769" i="30"/>
  <c r="G768" i="30"/>
  <c r="G767" i="30"/>
  <c r="G766" i="30"/>
  <c r="G765" i="30"/>
  <c r="G764" i="30"/>
  <c r="G763" i="30"/>
  <c r="G762" i="30"/>
  <c r="G761" i="30"/>
  <c r="G760" i="30"/>
  <c r="G759" i="30"/>
  <c r="G758" i="30"/>
  <c r="G757" i="30"/>
  <c r="G756" i="30"/>
  <c r="G755" i="30"/>
  <c r="G754" i="30"/>
  <c r="G753" i="30"/>
  <c r="G752" i="30"/>
  <c r="G751" i="30"/>
  <c r="G750" i="30"/>
  <c r="G749" i="30"/>
  <c r="G748" i="30"/>
  <c r="G747" i="30"/>
  <c r="G746" i="30"/>
  <c r="G745" i="30"/>
  <c r="G744" i="30"/>
  <c r="G743" i="30"/>
  <c r="G742" i="30"/>
  <c r="G741" i="30"/>
  <c r="G740" i="30"/>
  <c r="G739" i="30"/>
  <c r="G738" i="30"/>
  <c r="G737" i="30"/>
  <c r="G736" i="30"/>
  <c r="G735" i="30"/>
  <c r="G734" i="30"/>
  <c r="G733" i="30"/>
  <c r="G732" i="30"/>
  <c r="G731" i="30"/>
  <c r="G730" i="30"/>
  <c r="G729" i="30"/>
  <c r="G728" i="30"/>
  <c r="G727" i="30"/>
  <c r="G726" i="30"/>
  <c r="G725" i="30"/>
  <c r="G724" i="30"/>
  <c r="G723" i="30"/>
  <c r="G722" i="30"/>
  <c r="G721" i="30"/>
  <c r="G720" i="30"/>
  <c r="G719" i="30"/>
  <c r="G718" i="30"/>
  <c r="G717" i="30"/>
  <c r="G716" i="30"/>
  <c r="G715" i="30"/>
  <c r="G714" i="30"/>
  <c r="G713" i="30"/>
  <c r="G712" i="30"/>
  <c r="G711" i="30"/>
  <c r="G710" i="30"/>
  <c r="G709" i="30"/>
  <c r="G708" i="30"/>
  <c r="G707" i="30"/>
  <c r="G706" i="30"/>
  <c r="G705" i="30"/>
  <c r="G704" i="30"/>
  <c r="G703" i="30"/>
  <c r="G702" i="30"/>
  <c r="G701" i="30"/>
  <c r="G700" i="30"/>
  <c r="G699" i="30"/>
  <c r="G698" i="30"/>
  <c r="G697" i="30"/>
  <c r="G696" i="30"/>
  <c r="G695" i="30"/>
  <c r="G694" i="30"/>
  <c r="G693" i="30"/>
  <c r="G692" i="30"/>
  <c r="G691" i="30"/>
  <c r="G690" i="30"/>
  <c r="G689" i="30"/>
  <c r="G688" i="30"/>
  <c r="G687" i="30"/>
  <c r="G686" i="30"/>
  <c r="G685" i="30"/>
  <c r="G684" i="30"/>
  <c r="G683" i="30"/>
  <c r="G682" i="30"/>
  <c r="G681" i="30"/>
  <c r="G680" i="30"/>
  <c r="G679" i="30"/>
  <c r="G678" i="30"/>
  <c r="G677" i="30"/>
  <c r="G676" i="30"/>
  <c r="G675" i="30"/>
  <c r="G674" i="30"/>
  <c r="G673" i="30"/>
  <c r="G672" i="30"/>
  <c r="G671" i="30"/>
  <c r="G670" i="30"/>
  <c r="G669" i="30"/>
  <c r="G668" i="30"/>
  <c r="G667" i="30"/>
  <c r="G666" i="30"/>
  <c r="G665" i="30"/>
  <c r="G664" i="30"/>
  <c r="G663" i="30"/>
  <c r="G662" i="30"/>
  <c r="G661" i="30"/>
  <c r="G660" i="30"/>
  <c r="G659" i="30"/>
  <c r="G658" i="30"/>
  <c r="G657" i="30"/>
  <c r="G656" i="30"/>
  <c r="G655" i="30"/>
  <c r="G654" i="30"/>
  <c r="G653" i="30"/>
  <c r="G652" i="30"/>
  <c r="G651" i="30"/>
  <c r="G650" i="30"/>
  <c r="G649" i="30"/>
  <c r="G648" i="30"/>
  <c r="G647" i="30"/>
  <c r="G646" i="30"/>
  <c r="G645" i="30"/>
  <c r="G644" i="30"/>
  <c r="G643" i="30"/>
  <c r="G642" i="30"/>
  <c r="G641" i="30"/>
  <c r="G640" i="30"/>
  <c r="G639" i="30"/>
  <c r="G638" i="30"/>
  <c r="G637" i="30"/>
  <c r="G636" i="30"/>
  <c r="G635" i="30"/>
  <c r="G634" i="30"/>
  <c r="G633" i="30"/>
  <c r="G632" i="30"/>
  <c r="G631" i="30"/>
  <c r="G630" i="30"/>
  <c r="G629" i="30"/>
  <c r="G628" i="30"/>
  <c r="G627" i="30"/>
  <c r="G626" i="30"/>
  <c r="G625" i="30"/>
  <c r="G624" i="30"/>
  <c r="G623" i="30"/>
  <c r="G622" i="30"/>
  <c r="G621" i="30"/>
  <c r="G620" i="30"/>
  <c r="G619" i="30"/>
  <c r="G618" i="30"/>
  <c r="G617" i="30"/>
  <c r="G616" i="30"/>
  <c r="G615" i="30"/>
  <c r="G614" i="30"/>
  <c r="G613" i="30"/>
  <c r="G612" i="30"/>
  <c r="G611" i="30"/>
  <c r="G610" i="30"/>
  <c r="G609" i="30"/>
  <c r="G608" i="30"/>
  <c r="G607" i="30"/>
  <c r="G606" i="30"/>
  <c r="G605" i="30"/>
  <c r="G604" i="30"/>
  <c r="G603" i="30"/>
  <c r="G602" i="30"/>
  <c r="G601" i="30"/>
  <c r="G600" i="30"/>
  <c r="G599" i="30"/>
  <c r="G598" i="30"/>
  <c r="G597" i="30"/>
  <c r="G596" i="30"/>
  <c r="G595" i="30"/>
  <c r="G594" i="30"/>
  <c r="G593" i="30"/>
  <c r="G592" i="30"/>
  <c r="G591" i="30"/>
  <c r="G590" i="30"/>
  <c r="G589" i="30"/>
  <c r="G588" i="30"/>
  <c r="G587" i="30"/>
  <c r="G586" i="30"/>
  <c r="G585" i="30"/>
  <c r="G584" i="30"/>
  <c r="G583" i="30"/>
  <c r="G582" i="30"/>
  <c r="G581" i="30"/>
  <c r="G580" i="30"/>
  <c r="G579" i="30"/>
  <c r="G578" i="30"/>
  <c r="G577" i="30"/>
  <c r="G576" i="30"/>
  <c r="G575" i="30"/>
  <c r="G574" i="30"/>
  <c r="G573" i="30"/>
  <c r="G572" i="30"/>
  <c r="G571" i="30"/>
  <c r="G570" i="30"/>
  <c r="G569" i="30"/>
  <c r="G568" i="30"/>
  <c r="G567" i="30"/>
  <c r="G566" i="30"/>
  <c r="G565" i="30"/>
  <c r="G564" i="30"/>
  <c r="G563" i="30"/>
  <c r="G562" i="30"/>
  <c r="G561" i="30"/>
  <c r="G560" i="30"/>
  <c r="G559" i="30"/>
  <c r="G558" i="30"/>
  <c r="G557" i="30"/>
  <c r="G556" i="30"/>
  <c r="G555" i="30"/>
  <c r="G554" i="30"/>
  <c r="G553" i="30"/>
  <c r="G552" i="30"/>
  <c r="G551" i="30"/>
  <c r="G550" i="30"/>
  <c r="G549" i="30"/>
  <c r="G548" i="30"/>
  <c r="G547" i="30"/>
  <c r="G546" i="30"/>
  <c r="G545" i="30"/>
  <c r="G544" i="30"/>
  <c r="G543" i="30"/>
  <c r="G542" i="30"/>
  <c r="G541" i="30"/>
  <c r="G540" i="30"/>
  <c r="G539" i="30"/>
  <c r="G538" i="30"/>
  <c r="G537" i="30"/>
  <c r="G536" i="30"/>
  <c r="G535" i="30"/>
  <c r="G534" i="30"/>
  <c r="G533" i="30"/>
  <c r="G532" i="30"/>
  <c r="G531" i="30"/>
  <c r="G530" i="30"/>
  <c r="G529" i="30"/>
  <c r="G528" i="30"/>
  <c r="G527" i="30"/>
  <c r="G526" i="30"/>
  <c r="G525" i="30"/>
  <c r="G524" i="30"/>
  <c r="G523" i="30"/>
  <c r="G522" i="30"/>
  <c r="G521" i="30"/>
  <c r="G520" i="30"/>
  <c r="G519" i="30"/>
  <c r="G518" i="30"/>
  <c r="G517" i="30"/>
  <c r="G516" i="30"/>
  <c r="G515" i="30"/>
  <c r="G514" i="30"/>
  <c r="G513" i="30"/>
  <c r="G512" i="30"/>
  <c r="G511" i="30"/>
  <c r="G510" i="30"/>
  <c r="G509" i="30"/>
  <c r="G508" i="30"/>
  <c r="G507" i="30"/>
  <c r="G506" i="30"/>
  <c r="G505" i="30"/>
  <c r="G504" i="30"/>
  <c r="G503" i="30"/>
  <c r="G502" i="30"/>
  <c r="G501" i="30"/>
  <c r="G500" i="30"/>
  <c r="G499" i="30"/>
  <c r="G498" i="30"/>
  <c r="G497" i="30"/>
  <c r="G496" i="30"/>
  <c r="G495" i="30"/>
  <c r="G494" i="30"/>
  <c r="G493" i="30"/>
  <c r="G492" i="30"/>
  <c r="G491" i="30"/>
  <c r="G490" i="30"/>
  <c r="G489" i="30"/>
  <c r="G488" i="30"/>
  <c r="G487" i="30"/>
  <c r="G486" i="30"/>
  <c r="G485" i="30"/>
  <c r="G484" i="30"/>
  <c r="G483" i="30"/>
  <c r="G482" i="30"/>
  <c r="G481" i="30"/>
  <c r="G480" i="30"/>
  <c r="G479" i="30"/>
  <c r="G478" i="30"/>
  <c r="G477" i="30"/>
  <c r="G476" i="30"/>
  <c r="G475" i="30"/>
  <c r="G474" i="30"/>
  <c r="G473" i="30"/>
  <c r="G472" i="30"/>
  <c r="G471" i="30"/>
  <c r="G470" i="30"/>
  <c r="G469" i="30"/>
  <c r="G468" i="30"/>
  <c r="G467" i="30"/>
  <c r="G466" i="30"/>
  <c r="G465" i="30"/>
  <c r="G464" i="30"/>
  <c r="G463" i="30"/>
  <c r="G462" i="30"/>
  <c r="G461" i="30"/>
  <c r="G460" i="30"/>
  <c r="G459" i="30"/>
  <c r="G458" i="30"/>
  <c r="G457" i="30"/>
  <c r="G456" i="30"/>
  <c r="G455" i="30"/>
  <c r="G454" i="30"/>
  <c r="G453" i="30"/>
  <c r="G452" i="30"/>
  <c r="G451" i="30"/>
  <c r="G450" i="30"/>
  <c r="G449" i="30"/>
  <c r="G448" i="30"/>
  <c r="G447" i="30"/>
  <c r="G446" i="30"/>
  <c r="G445" i="30"/>
  <c r="G444" i="30"/>
  <c r="G443" i="30"/>
  <c r="G442" i="30"/>
  <c r="G441" i="30"/>
  <c r="G440" i="30"/>
  <c r="G439" i="30"/>
  <c r="G438" i="30"/>
  <c r="G437" i="30"/>
  <c r="G436" i="30"/>
  <c r="G435" i="30"/>
  <c r="G434" i="30"/>
  <c r="G433" i="30"/>
  <c r="G432" i="30"/>
  <c r="G431" i="30"/>
  <c r="G430" i="30"/>
  <c r="G429" i="30"/>
  <c r="G428" i="30"/>
  <c r="G427" i="30"/>
  <c r="G426" i="30"/>
  <c r="G425" i="30"/>
  <c r="G424" i="30"/>
  <c r="G423" i="30"/>
  <c r="G422" i="30"/>
  <c r="G421" i="30"/>
  <c r="G420" i="30"/>
  <c r="G419" i="30"/>
  <c r="G418" i="30"/>
  <c r="G417" i="30"/>
  <c r="G416" i="30"/>
  <c r="G415" i="30"/>
  <c r="G414" i="30"/>
  <c r="G413" i="30"/>
  <c r="G412" i="30"/>
  <c r="G411" i="30"/>
  <c r="G410" i="30"/>
  <c r="G409" i="30"/>
  <c r="G408" i="30"/>
  <c r="G407" i="30"/>
  <c r="G406" i="30"/>
  <c r="G405" i="30"/>
  <c r="G404" i="30"/>
  <c r="G403" i="30"/>
  <c r="G402" i="30"/>
  <c r="G401" i="30"/>
  <c r="G400" i="30"/>
  <c r="G399" i="30"/>
  <c r="G398" i="30"/>
  <c r="G397" i="30"/>
  <c r="G396" i="30"/>
  <c r="G395" i="30"/>
  <c r="G394" i="30"/>
  <c r="G393" i="30"/>
  <c r="G392" i="30"/>
  <c r="G391" i="30"/>
  <c r="G390" i="30"/>
  <c r="G389" i="30"/>
  <c r="G388" i="30"/>
  <c r="G387" i="30"/>
  <c r="G386" i="30"/>
  <c r="G385" i="30"/>
  <c r="G384" i="30"/>
  <c r="G383" i="30"/>
  <c r="G382" i="30"/>
  <c r="G381" i="30"/>
  <c r="G380" i="30"/>
  <c r="G379" i="30"/>
  <c r="G378" i="30"/>
  <c r="G377" i="30"/>
  <c r="G376" i="30"/>
  <c r="G371" i="30"/>
  <c r="G370" i="30"/>
  <c r="G254" i="30"/>
  <c r="G252" i="30"/>
  <c r="G129" i="30"/>
  <c r="C25" i="30"/>
  <c r="C23" i="30"/>
  <c r="C19" i="30"/>
  <c r="C18" i="30"/>
  <c r="C15" i="30"/>
  <c r="C13" i="30"/>
  <c r="C12" i="30"/>
  <c r="C9" i="30"/>
  <c r="L58" i="28"/>
  <c r="C14" i="24"/>
  <c r="C13" i="24"/>
  <c r="C47" i="23"/>
  <c r="C14" i="23"/>
  <c r="C13" i="23"/>
  <c r="C47" i="22"/>
  <c r="C14" i="22"/>
  <c r="C13" i="22"/>
  <c r="C51" i="21"/>
  <c r="C47" i="21"/>
  <c r="C14" i="21"/>
  <c r="C13" i="21"/>
  <c r="C51" i="20"/>
  <c r="C47" i="20"/>
  <c r="C14" i="20"/>
  <c r="C13" i="20"/>
  <c r="C14" i="19"/>
  <c r="C13" i="19"/>
  <c r="C482" i="18"/>
  <c r="C481" i="18"/>
  <c r="C83" i="18"/>
  <c r="C65" i="18"/>
  <c r="C63" i="18"/>
  <c r="C60" i="18"/>
  <c r="C59" i="18"/>
  <c r="C56" i="18"/>
  <c r="C54" i="18"/>
  <c r="C53" i="18"/>
  <c r="C50" i="18"/>
  <c r="C83" i="17"/>
  <c r="C65" i="17"/>
  <c r="C63" i="17"/>
  <c r="C60" i="17"/>
  <c r="C59" i="17"/>
  <c r="C56" i="17"/>
  <c r="C54" i="17"/>
  <c r="C53" i="17"/>
  <c r="C50" i="17"/>
  <c r="C14" i="15"/>
  <c r="C13" i="15"/>
  <c r="C3" i="14"/>
  <c r="C14" i="13"/>
  <c r="C13" i="13"/>
  <c r="C15" i="12"/>
  <c r="C14" i="12"/>
  <c r="C14" i="11"/>
  <c r="C13" i="11"/>
  <c r="C14" i="10"/>
  <c r="C13" i="10"/>
  <c r="C14" i="9"/>
  <c r="C13" i="9"/>
  <c r="C14" i="8"/>
  <c r="C13" i="8"/>
  <c r="C84" i="7"/>
  <c r="C66" i="7"/>
  <c r="C64" i="7"/>
  <c r="C61" i="7"/>
  <c r="C60" i="7"/>
  <c r="C57" i="7"/>
  <c r="C55" i="7"/>
  <c r="C54" i="7"/>
  <c r="C51" i="7"/>
  <c r="L45" i="7"/>
  <c r="C84" i="6"/>
  <c r="C66" i="6"/>
  <c r="C64" i="6"/>
  <c r="C61" i="6"/>
  <c r="C60" i="6"/>
  <c r="C57" i="6"/>
  <c r="C55" i="6"/>
  <c r="C54" i="6"/>
  <c r="C51" i="6"/>
  <c r="C14" i="4"/>
  <c r="C13" i="4"/>
  <c r="D111" i="2"/>
  <c r="D110" i="2"/>
  <c r="D109" i="2"/>
  <c r="D108" i="2"/>
  <c r="D107" i="2"/>
  <c r="D106" i="2"/>
  <c r="D105" i="2"/>
  <c r="D104" i="2"/>
  <c r="D103" i="2"/>
  <c r="D102" i="2"/>
  <c r="D101" i="2"/>
  <c r="D100" i="2"/>
  <c r="D99" i="2"/>
  <c r="D98" i="2"/>
  <c r="D97" i="2"/>
  <c r="R79" i="2"/>
  <c r="R78" i="2"/>
  <c r="R77" i="2"/>
  <c r="R76" i="2"/>
  <c r="R75" i="2"/>
  <c r="R74" i="2"/>
  <c r="R73" i="2"/>
  <c r="R72" i="2"/>
  <c r="R71" i="2"/>
  <c r="R70" i="2"/>
  <c r="R69" i="2"/>
  <c r="R68" i="2"/>
  <c r="R67" i="2"/>
  <c r="R66" i="2"/>
  <c r="R65" i="2"/>
  <c r="R64" i="2"/>
  <c r="R63" i="2"/>
  <c r="R62" i="2"/>
  <c r="R61" i="2"/>
  <c r="R60" i="2"/>
  <c r="R59" i="2"/>
  <c r="R58" i="2"/>
  <c r="V50" i="2"/>
  <c r="Q50" i="2"/>
  <c r="B165" i="42" s="1"/>
  <c r="AK49" i="2"/>
  <c r="AK50" i="2" s="1"/>
  <c r="AJ49" i="2"/>
  <c r="AJ50" i="2" s="1"/>
  <c r="AH49" i="2"/>
  <c r="AH50" i="2" s="1"/>
  <c r="U109" i="42" s="1"/>
  <c r="AG49" i="2"/>
  <c r="AG50" i="2" s="1"/>
  <c r="U108" i="42" s="1"/>
  <c r="U111" i="42" s="1"/>
  <c r="U121" i="42" s="1"/>
  <c r="AF49" i="2"/>
  <c r="AF50" i="2" s="1"/>
  <c r="U107" i="42" s="1"/>
  <c r="AC49" i="2"/>
  <c r="AC50" i="2" s="1"/>
  <c r="AA49" i="2"/>
  <c r="AA50" i="2" s="1"/>
  <c r="B109" i="42" s="1"/>
  <c r="Z49" i="2"/>
  <c r="Z50" i="2" s="1"/>
  <c r="B108" i="42" s="1"/>
  <c r="Y49" i="2"/>
  <c r="Y50" i="2" s="1"/>
  <c r="B107" i="42" s="1"/>
  <c r="V49" i="2"/>
  <c r="U49" i="2"/>
  <c r="U50" i="2" s="1"/>
  <c r="T49" i="2"/>
  <c r="T50" i="2" s="1"/>
  <c r="U165" i="42" s="1"/>
  <c r="S49" i="2"/>
  <c r="S50" i="2" s="1"/>
  <c r="U164" i="42" s="1"/>
  <c r="U167" i="42" s="1"/>
  <c r="U177" i="42" s="1"/>
  <c r="Q49" i="2"/>
  <c r="P49" i="2"/>
  <c r="P50" i="2" s="1"/>
  <c r="B164" i="42" s="1"/>
  <c r="O49" i="2"/>
  <c r="O50" i="2" s="1"/>
  <c r="U163" i="42" s="1"/>
  <c r="N49" i="2"/>
  <c r="N50" i="2" s="1"/>
  <c r="B163" i="42" s="1"/>
  <c r="K49" i="2"/>
  <c r="K50" i="2" s="1"/>
  <c r="I49" i="2"/>
  <c r="I50" i="2" s="1"/>
  <c r="U53" i="42" s="1"/>
  <c r="H49" i="2"/>
  <c r="H50" i="2" s="1"/>
  <c r="U52" i="42" s="1"/>
  <c r="U55" i="42" s="1"/>
  <c r="U65" i="42" s="1"/>
  <c r="F49" i="2"/>
  <c r="F50" i="2" s="1"/>
  <c r="B53" i="42" s="1"/>
  <c r="E49" i="2"/>
  <c r="E50" i="2" s="1"/>
  <c r="B52" i="42" s="1"/>
  <c r="D49" i="2"/>
  <c r="D50" i="2" s="1"/>
  <c r="U51" i="42" s="1"/>
  <c r="C49" i="2"/>
  <c r="C50" i="2" s="1"/>
  <c r="AK48" i="2"/>
  <c r="AC48" i="2"/>
  <c r="V48" i="2"/>
  <c r="K48" i="2"/>
  <c r="D48" i="2"/>
  <c r="B45" i="2"/>
  <c r="L45" i="2" s="1"/>
  <c r="B44" i="2"/>
  <c r="L43" i="2"/>
  <c r="B42" i="2"/>
  <c r="L42" i="2" s="1"/>
  <c r="B34" i="2"/>
  <c r="L34" i="2" s="1"/>
  <c r="B29" i="2"/>
  <c r="L29" i="2" s="1"/>
  <c r="B28" i="2"/>
  <c r="L28" i="2" s="1"/>
  <c r="B25" i="2"/>
  <c r="L25" i="2" s="1"/>
  <c r="B24" i="2"/>
  <c r="L24" i="2" s="1"/>
  <c r="B23" i="2"/>
  <c r="L23" i="2" s="1"/>
  <c r="B22" i="2"/>
  <c r="L22" i="2" s="1"/>
  <c r="B21" i="2"/>
  <c r="L21" i="2" s="1"/>
  <c r="B19" i="2"/>
  <c r="L19" i="2" s="1"/>
  <c r="B14" i="2"/>
  <c r="L14" i="2" s="1"/>
  <c r="B12" i="2"/>
  <c r="L12" i="2" s="1"/>
  <c r="B11" i="2"/>
  <c r="L11" i="2" s="1"/>
  <c r="B10" i="2"/>
  <c r="L10" i="2" s="1"/>
  <c r="AI9" i="2"/>
  <c r="B9" i="2"/>
  <c r="L9" i="2" s="1"/>
  <c r="L8" i="2"/>
  <c r="AK5" i="2"/>
  <c r="AC5" i="2"/>
  <c r="Y5" i="2"/>
  <c r="V5" i="2"/>
  <c r="K5" i="2"/>
  <c r="I5" i="2"/>
  <c r="H5" i="2"/>
  <c r="D5" i="2"/>
  <c r="AK4" i="2"/>
  <c r="AI4" i="2"/>
  <c r="AD4" i="2"/>
  <c r="W4" i="2"/>
  <c r="W42" i="2" s="1"/>
  <c r="L4" i="2"/>
  <c r="L7" i="2" s="1"/>
  <c r="J4" i="2"/>
  <c r="W33" i="42" s="1"/>
  <c r="G4" i="2"/>
  <c r="AD45" i="2" l="1"/>
  <c r="AD44" i="2"/>
  <c r="AD43" i="2"/>
  <c r="AD9" i="2"/>
  <c r="AD8" i="2"/>
  <c r="AD21" i="2"/>
  <c r="AD42" i="2"/>
  <c r="AD10" i="2"/>
  <c r="AD12" i="2"/>
  <c r="AD19" i="2"/>
  <c r="AD22" i="2"/>
  <c r="AD24" i="2"/>
  <c r="AD28" i="2"/>
  <c r="AD34" i="2"/>
  <c r="B55" i="42"/>
  <c r="B65" i="42" s="1"/>
  <c r="B167" i="42"/>
  <c r="B177" i="42" s="1"/>
  <c r="AD11" i="2"/>
  <c r="AD14" i="2"/>
  <c r="AD23" i="2"/>
  <c r="AD25" i="2"/>
  <c r="AD29" i="2"/>
  <c r="AD7" i="2"/>
  <c r="B111" i="42"/>
  <c r="B121" i="42" s="1"/>
  <c r="AD41" i="2"/>
  <c r="B41" i="2"/>
  <c r="L41" i="2" s="1"/>
  <c r="L48" i="2" s="1"/>
  <c r="L44" i="2"/>
  <c r="B49" i="2"/>
  <c r="B50" i="2" s="1"/>
  <c r="B51" i="42" s="1"/>
  <c r="L49" i="2"/>
  <c r="L50" i="2" s="1"/>
  <c r="AA79" i="42"/>
  <c r="W8" i="2"/>
  <c r="W9" i="2"/>
  <c r="W43" i="2"/>
  <c r="W44" i="2"/>
  <c r="W45" i="2"/>
  <c r="H23" i="42"/>
  <c r="W7" i="2"/>
  <c r="W10" i="2"/>
  <c r="W11" i="2"/>
  <c r="W12" i="2"/>
  <c r="W14" i="2"/>
  <c r="W19" i="2"/>
  <c r="W21" i="2"/>
  <c r="W22" i="2"/>
  <c r="W23" i="2"/>
  <c r="W24" i="2"/>
  <c r="W25" i="2"/>
  <c r="W28" i="2"/>
  <c r="W29" i="2"/>
  <c r="W34" i="2"/>
  <c r="W41" i="2"/>
  <c r="W5" i="2" l="1"/>
  <c r="L5" i="2"/>
  <c r="AD49" i="2"/>
  <c r="AD50" i="2" s="1"/>
  <c r="AD48" i="2"/>
  <c r="W49" i="2"/>
  <c r="W50" i="2" s="1"/>
  <c r="W48" i="2"/>
  <c r="AD5" i="2"/>
  <c r="B22" i="42"/>
  <c r="U22" i="42"/>
  <c r="B24" i="42"/>
  <c r="U24" i="42"/>
  <c r="K27" i="42"/>
  <c r="AD27" i="42"/>
  <c r="I30" i="42"/>
  <c r="M30" i="42"/>
  <c r="AB30" i="42"/>
  <c r="AF30" i="42"/>
  <c r="B34" i="42"/>
  <c r="Q34" i="42"/>
  <c r="U34" i="42"/>
  <c r="AJ34" i="42"/>
  <c r="B35" i="42"/>
  <c r="G35" i="42"/>
  <c r="K35" i="42"/>
  <c r="O35" i="42"/>
  <c r="U35" i="42"/>
  <c r="Z35" i="42"/>
  <c r="AD35" i="42"/>
  <c r="AH35" i="42"/>
  <c r="K36" i="42"/>
  <c r="O36" i="42"/>
  <c r="AD36" i="42"/>
  <c r="AH36" i="42"/>
  <c r="G37" i="42"/>
  <c r="Z37" i="42"/>
  <c r="B38" i="42"/>
  <c r="U38" i="42"/>
  <c r="B42" i="42"/>
  <c r="U42" i="42"/>
  <c r="B43" i="42"/>
  <c r="U43" i="42"/>
  <c r="B44" i="42"/>
  <c r="U44" i="42"/>
  <c r="B62" i="42"/>
  <c r="U62" i="42"/>
  <c r="B64" i="42"/>
  <c r="U64" i="42"/>
  <c r="B66" i="42"/>
  <c r="U66" i="42"/>
  <c r="B67" i="42"/>
  <c r="U67" i="42"/>
  <c r="B78" i="42"/>
  <c r="U78" i="42"/>
  <c r="B80" i="42"/>
  <c r="U80" i="42"/>
  <c r="K83" i="42"/>
  <c r="AD83" i="42"/>
  <c r="I86" i="42"/>
  <c r="M86" i="42"/>
  <c r="AB86" i="42"/>
  <c r="AF86" i="42"/>
  <c r="B90" i="42"/>
  <c r="Q90" i="42"/>
  <c r="U90" i="42"/>
  <c r="AJ90" i="42"/>
  <c r="B91" i="42"/>
  <c r="G91" i="42"/>
  <c r="K91" i="42"/>
  <c r="O91" i="42"/>
  <c r="U91" i="42"/>
  <c r="Z91" i="42"/>
  <c r="AD91" i="42"/>
  <c r="AH91" i="42"/>
  <c r="K92" i="42"/>
  <c r="O92" i="42"/>
  <c r="AD92" i="42"/>
  <c r="AH92" i="42"/>
  <c r="G93" i="42"/>
  <c r="Z93" i="42"/>
  <c r="B94" i="42"/>
  <c r="U94" i="42"/>
  <c r="B98" i="42"/>
  <c r="U98" i="42"/>
  <c r="B99" i="42"/>
  <c r="U99" i="42"/>
  <c r="B100" i="42"/>
  <c r="U100" i="42"/>
  <c r="B118" i="42"/>
  <c r="U118" i="42"/>
  <c r="B120" i="42"/>
  <c r="U120" i="42"/>
  <c r="B122" i="42"/>
  <c r="U122" i="42"/>
  <c r="B123" i="42"/>
  <c r="U123" i="42"/>
  <c r="B134" i="42"/>
  <c r="U134" i="42"/>
  <c r="B136" i="42"/>
  <c r="U136" i="42"/>
  <c r="K139" i="42"/>
  <c r="AD139" i="42"/>
  <c r="I142" i="42"/>
  <c r="M142" i="42"/>
  <c r="AB142" i="42"/>
  <c r="AF142" i="42"/>
  <c r="B146" i="42"/>
  <c r="Q146" i="42"/>
  <c r="U146" i="42"/>
  <c r="AJ146" i="42"/>
  <c r="B147" i="42"/>
  <c r="G147" i="42"/>
  <c r="K147" i="42"/>
  <c r="O147" i="42"/>
  <c r="U147" i="42"/>
  <c r="Z147" i="42"/>
  <c r="AD147" i="42"/>
  <c r="AH147" i="42"/>
  <c r="K148" i="42"/>
  <c r="O148" i="42"/>
  <c r="AD148" i="42"/>
  <c r="AH148" i="42"/>
  <c r="G149" i="42"/>
  <c r="Z149" i="42"/>
  <c r="B150" i="42"/>
  <c r="U150" i="42"/>
  <c r="B154" i="42"/>
  <c r="U154" i="42"/>
  <c r="B155" i="42"/>
  <c r="U155" i="42"/>
  <c r="B156" i="42"/>
  <c r="U156" i="42"/>
  <c r="B174" i="42"/>
  <c r="U174" i="42"/>
  <c r="B176" i="42"/>
  <c r="U176" i="42"/>
  <c r="B178" i="42"/>
  <c r="U178" i="42"/>
  <c r="B179" i="42"/>
  <c r="U179" i="42"/>
</calcChain>
</file>

<file path=xl/comments1.xml><?xml version="1.0" encoding="utf-8"?>
<comments xmlns="http://schemas.openxmlformats.org/spreadsheetml/2006/main">
  <authors>
    <author>tc={00CA00C0-006A-4FFB-8CC3-006300FD0091}</author>
  </authors>
  <commentList>
    <comment ref="D4" authorId="0" shapeId="0">
      <text>
        <r>
          <rPr>
            <b/>
            <sz val="9"/>
            <rFont val="Tahoma"/>
          </rPr>
          <t>rev:</t>
        </r>
        <r>
          <rPr>
            <sz val="9"/>
            <rFont val="Tahoma"/>
          </rPr>
          <t xml:space="preserve">
with reference to OFMSW without structural material
</t>
        </r>
      </text>
    </comment>
  </commentList>
</comments>
</file>

<file path=xl/comments2.xml><?xml version="1.0" encoding="utf-8"?>
<comments xmlns="http://schemas.openxmlformats.org/spreadsheetml/2006/main">
  <authors>
    <author>tc={00EA0097-0074-4B4A-9878-00B1008100F8}</author>
    <author>tc={004E008B-00B1-451B-AD2D-003600E20085}</author>
  </authors>
  <commentList>
    <comment ref="C206" authorId="0" shapeId="0">
      <text>
        <r>
          <rPr>
            <b/>
            <sz val="9"/>
            <rFont val="Tahoma"/>
          </rPr>
          <t>rev:</t>
        </r>
        <r>
          <rPr>
            <sz val="9"/>
            <rFont val="Tahoma"/>
          </rPr>
          <t xml:space="preserve">
Typical NOx emissions as found at the reference plant would exceed the limit values of the German legislation. The value was now set to match a emission of 100 mg/m³, i.e. 3.16E-4 kg/kg sewage sludge
</t>
        </r>
      </text>
    </comment>
    <comment ref="E206" authorId="1" shapeId="0">
      <text>
        <r>
          <rPr>
            <b/>
            <sz val="9"/>
            <rFont val="Tahoma"/>
          </rPr>
          <t>rev:</t>
        </r>
        <r>
          <rPr>
            <sz val="9"/>
            <rFont val="Tahoma"/>
          </rPr>
          <t xml:space="preserve">
Uncertainty in the range between 50-150 mg NOx/m³ flue gas, i.e. 1.58-4.74E-4 kg/kg sewage sludge (uniform distribution)
</t>
        </r>
      </text>
    </comment>
  </commentList>
</comments>
</file>

<file path=xl/comments3.xml><?xml version="1.0" encoding="utf-8"?>
<comments xmlns="http://schemas.openxmlformats.org/spreadsheetml/2006/main">
  <authors>
    <author>tc={0047006F-0014-4B23-AEA8-003700A100F5}</author>
    <author>tc={00B700CF-00F1-46B0-A513-004500730035}</author>
    <author>tc={00A90050-002C-4459-B133-00B300A800B0}</author>
    <author>tc={0086009F-00F3-4FE0-B0F0-002900080024}</author>
    <author>tc={00CF00DD-0082-4CAB-B8B5-00D100030007}</author>
    <author>tc={005E00B0-00A7-4178-AA60-005700C900CD}</author>
    <author>tc={0010001A-00DE-4A4B-8EEA-008F009F0063}</author>
    <author>tc={006F00AD-009E-4835-B9EE-00F1007D00E5}</author>
    <author>tc={00810079-00B1-471E-A9E4-000800BD00A6}</author>
    <author>tc={00B400AC-003D-44E6-8BDD-002300080050}</author>
    <author>tc={00930050-00AF-4D50-8F6C-00AF00EF00C4}</author>
    <author>tc={00DB006E-00B8-44D1-8CD9-0021005D003A}</author>
    <author>tc={00080000-0060-4583-B304-00A00018003A}</author>
    <author>tc={004D00A8-0061-4C86-912D-00F300CE00FB}</author>
    <author>tc={00E000AC-00B8-4FE7-80AD-002D00360043}</author>
    <author>tc={003B00C9-00D8-4540-B826-002B00A20024}</author>
    <author>tc={000D00B5-003D-447B-903A-0093000E000A}</author>
    <author>tc={0079004F-00AC-4B3E-9EDC-00F7000100C6}</author>
  </authors>
  <commentList>
    <comment ref="A22" authorId="0" shapeId="0">
      <text>
        <r>
          <rPr>
            <b/>
            <sz val="9"/>
            <rFont val="Tahoma"/>
          </rPr>
          <t>rev:</t>
        </r>
        <r>
          <rPr>
            <sz val="9"/>
            <rFont val="Tahoma"/>
          </rPr>
          <t xml:space="preserve">
share of dissolved matter after one run
</t>
        </r>
      </text>
    </comment>
    <comment ref="T22" authorId="1" shapeId="0">
      <text>
        <r>
          <rPr>
            <b/>
            <sz val="9"/>
            <rFont val="Tahoma"/>
          </rPr>
          <t>rev:</t>
        </r>
        <r>
          <rPr>
            <sz val="9"/>
            <rFont val="Tahoma"/>
          </rPr>
          <t xml:space="preserve">
share of dissolved matter after one run
</t>
        </r>
      </text>
    </comment>
    <comment ref="A23" authorId="2" shapeId="0">
      <text>
        <r>
          <rPr>
            <b/>
            <sz val="9"/>
            <rFont val="Tahoma"/>
          </rPr>
          <t>rev:</t>
        </r>
        <r>
          <rPr>
            <sz val="9"/>
            <rFont val="Tahoma"/>
          </rPr>
          <t xml:space="preserve">
COD of process water (without water)
</t>
        </r>
      </text>
    </comment>
    <comment ref="T23" authorId="3" shapeId="0">
      <text>
        <r>
          <rPr>
            <b/>
            <sz val="9"/>
            <rFont val="Tahoma"/>
          </rPr>
          <t>rev:</t>
        </r>
        <r>
          <rPr>
            <sz val="9"/>
            <rFont val="Tahoma"/>
          </rPr>
          <t xml:space="preserve">
COD of process water (without water)
</t>
        </r>
      </text>
    </comment>
    <comment ref="A24" authorId="4" shapeId="0">
      <text>
        <r>
          <rPr>
            <b/>
            <sz val="9"/>
            <rFont val="Tahoma"/>
          </rPr>
          <t>rev:</t>
        </r>
        <r>
          <rPr>
            <sz val="9"/>
            <rFont val="Tahoma"/>
          </rPr>
          <t xml:space="preserve">
COD after one run
</t>
        </r>
      </text>
    </comment>
    <comment ref="T24" authorId="5" shapeId="0">
      <text>
        <r>
          <rPr>
            <b/>
            <sz val="9"/>
            <rFont val="Tahoma"/>
          </rPr>
          <t>rev:</t>
        </r>
        <r>
          <rPr>
            <sz val="9"/>
            <rFont val="Tahoma"/>
          </rPr>
          <t xml:space="preserve">
COD after one run
</t>
        </r>
      </text>
    </comment>
    <comment ref="A78" authorId="6" shapeId="0">
      <text>
        <r>
          <rPr>
            <b/>
            <sz val="9"/>
            <rFont val="Tahoma"/>
          </rPr>
          <t>rev:</t>
        </r>
        <r>
          <rPr>
            <sz val="9"/>
            <rFont val="Tahoma"/>
          </rPr>
          <t xml:space="preserve">
share of dissolved matter after one run
</t>
        </r>
      </text>
    </comment>
    <comment ref="T78" authorId="7" shapeId="0">
      <text>
        <r>
          <rPr>
            <b/>
            <sz val="9"/>
            <rFont val="Tahoma"/>
          </rPr>
          <t>rev:</t>
        </r>
        <r>
          <rPr>
            <sz val="9"/>
            <rFont val="Tahoma"/>
          </rPr>
          <t xml:space="preserve">
share of dissolved matter after one run
</t>
        </r>
      </text>
    </comment>
    <comment ref="A79" authorId="8" shapeId="0">
      <text>
        <r>
          <rPr>
            <b/>
            <sz val="9"/>
            <rFont val="Tahoma"/>
          </rPr>
          <t>rev:</t>
        </r>
        <r>
          <rPr>
            <sz val="9"/>
            <rFont val="Tahoma"/>
          </rPr>
          <t xml:space="preserve">
COD of process water (without water)
</t>
        </r>
      </text>
    </comment>
    <comment ref="T79" authorId="9" shapeId="0">
      <text>
        <r>
          <rPr>
            <b/>
            <sz val="9"/>
            <rFont val="Tahoma"/>
          </rPr>
          <t>rev:</t>
        </r>
        <r>
          <rPr>
            <sz val="9"/>
            <rFont val="Tahoma"/>
          </rPr>
          <t xml:space="preserve">
COD of process water (without water)
</t>
        </r>
      </text>
    </comment>
    <comment ref="A80" authorId="10" shapeId="0">
      <text>
        <r>
          <rPr>
            <b/>
            <sz val="9"/>
            <rFont val="Tahoma"/>
          </rPr>
          <t>rev:</t>
        </r>
        <r>
          <rPr>
            <sz val="9"/>
            <rFont val="Tahoma"/>
          </rPr>
          <t xml:space="preserve">
COD after one run
</t>
        </r>
      </text>
    </comment>
    <comment ref="T80" authorId="11" shapeId="0">
      <text>
        <r>
          <rPr>
            <b/>
            <sz val="9"/>
            <rFont val="Tahoma"/>
          </rPr>
          <t>rev:</t>
        </r>
        <r>
          <rPr>
            <sz val="9"/>
            <rFont val="Tahoma"/>
          </rPr>
          <t xml:space="preserve">
COD after one run
</t>
        </r>
      </text>
    </comment>
    <comment ref="A134" authorId="12" shapeId="0">
      <text>
        <r>
          <rPr>
            <b/>
            <sz val="9"/>
            <rFont val="Tahoma"/>
          </rPr>
          <t>rev:</t>
        </r>
        <r>
          <rPr>
            <sz val="9"/>
            <rFont val="Tahoma"/>
          </rPr>
          <t xml:space="preserve">
share of dissolved matter after one run
</t>
        </r>
      </text>
    </comment>
    <comment ref="T134" authorId="13" shapeId="0">
      <text>
        <r>
          <rPr>
            <b/>
            <sz val="9"/>
            <rFont val="Tahoma"/>
          </rPr>
          <t>rev:</t>
        </r>
        <r>
          <rPr>
            <sz val="9"/>
            <rFont val="Tahoma"/>
          </rPr>
          <t xml:space="preserve">
share of dissolved matter after one run
</t>
        </r>
      </text>
    </comment>
    <comment ref="A135" authorId="14" shapeId="0">
      <text>
        <r>
          <rPr>
            <b/>
            <sz val="9"/>
            <rFont val="Tahoma"/>
          </rPr>
          <t>rev:</t>
        </r>
        <r>
          <rPr>
            <sz val="9"/>
            <rFont val="Tahoma"/>
          </rPr>
          <t xml:space="preserve">
COD of process water (without water)
</t>
        </r>
      </text>
    </comment>
    <comment ref="T135" authorId="15" shapeId="0">
      <text>
        <r>
          <rPr>
            <b/>
            <sz val="9"/>
            <rFont val="Tahoma"/>
          </rPr>
          <t>rev:</t>
        </r>
        <r>
          <rPr>
            <sz val="9"/>
            <rFont val="Tahoma"/>
          </rPr>
          <t xml:space="preserve">
COD of process water (without water)
</t>
        </r>
      </text>
    </comment>
    <comment ref="A136" authorId="16" shapeId="0">
      <text>
        <r>
          <rPr>
            <b/>
            <sz val="9"/>
            <rFont val="Tahoma"/>
          </rPr>
          <t>rev:</t>
        </r>
        <r>
          <rPr>
            <sz val="9"/>
            <rFont val="Tahoma"/>
          </rPr>
          <t xml:space="preserve">
COD after one run
</t>
        </r>
      </text>
    </comment>
    <comment ref="T136" authorId="17" shapeId="0">
      <text>
        <r>
          <rPr>
            <b/>
            <sz val="9"/>
            <rFont val="Tahoma"/>
          </rPr>
          <t>rev:</t>
        </r>
        <r>
          <rPr>
            <sz val="9"/>
            <rFont val="Tahoma"/>
          </rPr>
          <t xml:space="preserve">
COD after one run
</t>
        </r>
      </text>
    </comment>
  </commentList>
</comments>
</file>

<file path=xl/sharedStrings.xml><?xml version="1.0" encoding="utf-8"?>
<sst xmlns="http://schemas.openxmlformats.org/spreadsheetml/2006/main" count="95931" uniqueCount="8105">
  <si>
    <t>Environmental and economic assessment of waste-to-energy treatment paths for organic waste</t>
  </si>
  <si>
    <t>B.1 Composition of waste and intermediate products</t>
  </si>
  <si>
    <t>B.2 LCI</t>
  </si>
  <si>
    <t xml:space="preserve">  B.2.1 Food waste</t>
  </si>
  <si>
    <t xml:space="preserve">    B.2.1.1 "I"</t>
  </si>
  <si>
    <t xml:space="preserve">    B.2.1.2 "AD"</t>
  </si>
  <si>
    <t xml:space="preserve">    B.2.1.3 "G"</t>
  </si>
  <si>
    <t xml:space="preserve">    B.2.1.4 "P+G"</t>
  </si>
  <si>
    <t xml:space="preserve">    B.2.1.5 "P+I"</t>
  </si>
  <si>
    <t xml:space="preserve">    B.2.1.6 "HTC+I"</t>
  </si>
  <si>
    <t xml:space="preserve">    B.2.1.7 "AD+I"</t>
  </si>
  <si>
    <t xml:space="preserve">    B.2.1.8 "AD+G"</t>
  </si>
  <si>
    <t xml:space="preserve">    B.2.1.9 "AD+HTC+I"</t>
  </si>
  <si>
    <t xml:space="preserve">    B.2.1.10 "AD+HTC+G"</t>
  </si>
  <si>
    <t xml:space="preserve">    B.2.1.11 "HTC+G"</t>
  </si>
  <si>
    <t xml:space="preserve">  B.2.2 OFMSW</t>
  </si>
  <si>
    <t xml:space="preserve">    B.2.2.1 "I"</t>
  </si>
  <si>
    <t xml:space="preserve">    B.2.2.2 "AD"</t>
  </si>
  <si>
    <t xml:space="preserve">    B.2.2.3 "G"</t>
  </si>
  <si>
    <t xml:space="preserve">    B.2.2.4 "P+G"</t>
  </si>
  <si>
    <t xml:space="preserve">    B.2.2.5 "P+I"</t>
  </si>
  <si>
    <t xml:space="preserve">    B.2.2.6 "HTC+I"</t>
  </si>
  <si>
    <t xml:space="preserve">    B.2.2.7 "AD+I"</t>
  </si>
  <si>
    <t xml:space="preserve">    B.2.2.8 "AD+G"</t>
  </si>
  <si>
    <t xml:space="preserve">    B.2.2.9 "AD+HTC+I"</t>
  </si>
  <si>
    <t xml:space="preserve">    B.2.2.10 "AD+HTC+G"</t>
  </si>
  <si>
    <t xml:space="preserve">    B.2.2.11 "HTC+"G</t>
  </si>
  <si>
    <t xml:space="preserve">  B.2.3 waste wood</t>
  </si>
  <si>
    <t xml:space="preserve">    B.2.3.1 "I"</t>
  </si>
  <si>
    <t xml:space="preserve">    B.2.3.2 "co-I"</t>
  </si>
  <si>
    <t xml:space="preserve">    B.2.3.3 "HTC+I"</t>
  </si>
  <si>
    <t xml:space="preserve">    B.2.3.4 "HTC+G"</t>
  </si>
  <si>
    <t xml:space="preserve">    B.2.3.5 "G"</t>
  </si>
  <si>
    <t xml:space="preserve">    B.2.3.6 "P+I"</t>
  </si>
  <si>
    <t xml:space="preserve">    B.2.3.7 "P+G"</t>
  </si>
  <si>
    <t xml:space="preserve">  B.2.4 sewage sludge</t>
  </si>
  <si>
    <t xml:space="preserve">    B.2.4.1 "AD+spreading"</t>
  </si>
  <si>
    <t xml:space="preserve">    B.2.4.2 "AD+I"</t>
  </si>
  <si>
    <t xml:space="preserve">    B.2.4.3 "AD+G"</t>
  </si>
  <si>
    <t xml:space="preserve">    B.2.4.4 "AD+HTC+I"</t>
  </si>
  <si>
    <t xml:space="preserve">    B.2.4.5 "AD+HTC+G"</t>
  </si>
  <si>
    <t xml:space="preserve">    B.2.4.6 "AD+P+I"</t>
  </si>
  <si>
    <t xml:space="preserve">    B.2.4.7 "P-recovery from ash"</t>
  </si>
  <si>
    <t xml:space="preserve">  B.2.5 Sources</t>
  </si>
  <si>
    <t>B.3 LCIA</t>
  </si>
  <si>
    <t>B.4 Hotspot analysis</t>
  </si>
  <si>
    <t>B.5 Background Calculations HTC</t>
  </si>
  <si>
    <t>B.6 Distribution factors Pyrolysis</t>
  </si>
  <si>
    <t>B.7 Simulation results Gasification</t>
  </si>
  <si>
    <t>OFMSW</t>
  </si>
  <si>
    <t>Food waste</t>
  </si>
  <si>
    <t>Waste wood</t>
  </si>
  <si>
    <t>sewage sludge (digested)</t>
  </si>
  <si>
    <t>raw material</t>
  </si>
  <si>
    <t>Anaerobic digestion of OFMSW</t>
  </si>
  <si>
    <t>HTC of OFMSW</t>
  </si>
  <si>
    <t>HTC of digested OFMSW (excl. structural material)</t>
  </si>
  <si>
    <t>Pyrolysis (550°C)</t>
  </si>
  <si>
    <t>AD of food waste</t>
  </si>
  <si>
    <t>HTC of food waste</t>
  </si>
  <si>
    <t>HTC of digested food wate</t>
  </si>
  <si>
    <t>HTC of waste wood</t>
  </si>
  <si>
    <t>HTC (200°C, 3 h)</t>
  </si>
  <si>
    <t>OFMSW (based on Mayer et al. 2020)</t>
  </si>
  <si>
    <t>digestate (incl. structural material) from OFMSW</t>
  </si>
  <si>
    <t>digestate (excl. structural material) from OFMSW</t>
  </si>
  <si>
    <t>HTC char from OFMSW</t>
  </si>
  <si>
    <t>Process water from HTC-process</t>
  </si>
  <si>
    <t>Process gas</t>
  </si>
  <si>
    <t>HTC char from digestate</t>
  </si>
  <si>
    <t xml:space="preserve">Char from pyrolysis </t>
  </si>
  <si>
    <t>Pyrolysis gas (incl. tar, oil, H2O, ash etc.)</t>
  </si>
  <si>
    <t>digestate from food waste</t>
  </si>
  <si>
    <t>HTC-char from food waste</t>
  </si>
  <si>
    <t>Waste wood (range of literature data given below)</t>
  </si>
  <si>
    <t>Char from HTC-process</t>
  </si>
  <si>
    <t>sewage sludge, carbonized product of HTC, normalized</t>
  </si>
  <si>
    <t>process water HTC, normalized</t>
  </si>
  <si>
    <t>Process gas, normalized to 100%</t>
  </si>
  <si>
    <t>sewage sludge, pyrolysed, normalized to 100%</t>
  </si>
  <si>
    <t>yield (with reference to DM)</t>
  </si>
  <si>
    <t>Ash+Hallides, total</t>
  </si>
  <si>
    <t>H2O</t>
  </si>
  <si>
    <t>O</t>
  </si>
  <si>
    <t>H</t>
  </si>
  <si>
    <t>C</t>
  </si>
  <si>
    <t>S</t>
  </si>
  <si>
    <t>N</t>
  </si>
  <si>
    <t>P</t>
  </si>
  <si>
    <t>B (excluded)</t>
  </si>
  <si>
    <t>Cl</t>
  </si>
  <si>
    <t>Br (excluded)</t>
  </si>
  <si>
    <t>F (excluded)</t>
  </si>
  <si>
    <t>I (excluded)</t>
  </si>
  <si>
    <t>Ag (excluded)</t>
  </si>
  <si>
    <t>As</t>
  </si>
  <si>
    <t>Ba (excluded)</t>
  </si>
  <si>
    <t>Cd</t>
  </si>
  <si>
    <t>Co</t>
  </si>
  <si>
    <t>Cr</t>
  </si>
  <si>
    <t>Cu</t>
  </si>
  <si>
    <t>Hg</t>
  </si>
  <si>
    <t>Mn (excluded)</t>
  </si>
  <si>
    <t>Mo (excluded)</t>
  </si>
  <si>
    <t>Ni</t>
  </si>
  <si>
    <t>Pb</t>
  </si>
  <si>
    <t>Sb (excluded)</t>
  </si>
  <si>
    <t>Se (excluded)</t>
  </si>
  <si>
    <t>Sn (excluded)</t>
  </si>
  <si>
    <t>V (excluded)</t>
  </si>
  <si>
    <t>Zn</t>
  </si>
  <si>
    <t>Be (excluded)</t>
  </si>
  <si>
    <t>Sc (excluded)</t>
  </si>
  <si>
    <t>Sr (excluded)</t>
  </si>
  <si>
    <t>Ti (excluded)</t>
  </si>
  <si>
    <t>Tl (excluded)</t>
  </si>
  <si>
    <t>W (excluded)</t>
  </si>
  <si>
    <t>Si</t>
  </si>
  <si>
    <t>Fe</t>
  </si>
  <si>
    <t>Ca</t>
  </si>
  <si>
    <t>Al</t>
  </si>
  <si>
    <t>K</t>
  </si>
  <si>
    <t>Mg (excluded)</t>
  </si>
  <si>
    <t>Na (excluded)</t>
  </si>
  <si>
    <t>Sum</t>
  </si>
  <si>
    <t>HHV</t>
  </si>
  <si>
    <t>LHV</t>
  </si>
  <si>
    <t>Composition of food waste - literature data (Riber et al. 2009)</t>
  </si>
  <si>
    <t>Composition of waste wood - literature data</t>
  </si>
  <si>
    <t>Vegetable food waste</t>
  </si>
  <si>
    <t>Animal food waste</t>
  </si>
  <si>
    <t>0.37 animal food waste/0.63 vegetable food waste, ratios as given in paper</t>
  </si>
  <si>
    <t>adapted to match ash content and total to 100%</t>
  </si>
  <si>
    <t>Component</t>
  </si>
  <si>
    <t>Unit</t>
  </si>
  <si>
    <t>range as found in literature</t>
  </si>
  <si>
    <t>Sources</t>
  </si>
  <si>
    <t>chosen value</t>
  </si>
  <si>
    <t>component</t>
  </si>
  <si>
    <t>Water content</t>
  </si>
  <si>
    <t>Moisture content</t>
  </si>
  <si>
    <t>wt% (ar)</t>
  </si>
  <si>
    <t>[10-30]</t>
  </si>
  <si>
    <t>[ECN.TNO 2020;Kutschera &amp; Winter 2006;Fritsche et al. 2004]</t>
  </si>
  <si>
    <t>Water</t>
  </si>
  <si>
    <t>Oxygen</t>
  </si>
  <si>
    <t>Ash content</t>
  </si>
  <si>
    <t>wt% (dry)</t>
  </si>
  <si>
    <t>[0.6-28.3]</t>
  </si>
  <si>
    <t>Ash</t>
  </si>
  <si>
    <t>Hydrogen</t>
  </si>
  <si>
    <t>Carbon</t>
  </si>
  <si>
    <t>wt% (daf)</t>
  </si>
  <si>
    <t>[48.64-56.62]</t>
  </si>
  <si>
    <t xml:space="preserve">C-tot </t>
  </si>
  <si>
    <t>mg/kg (dry)</t>
  </si>
  <si>
    <t>[4.6-6.5]</t>
  </si>
  <si>
    <t xml:space="preserve">H </t>
  </si>
  <si>
    <t>Sulfur</t>
  </si>
  <si>
    <t>Nitrogen</t>
  </si>
  <si>
    <t>[0.17-9.09]</t>
  </si>
  <si>
    <t xml:space="preserve">N </t>
  </si>
  <si>
    <t>Sulphur</t>
  </si>
  <si>
    <t>[0.02-1]</t>
  </si>
  <si>
    <t xml:space="preserve">O </t>
  </si>
  <si>
    <t>Phosphor</t>
  </si>
  <si>
    <t>[21.14-44]</t>
  </si>
  <si>
    <t xml:space="preserve">S </t>
  </si>
  <si>
    <t>Chlorine</t>
  </si>
  <si>
    <t>Chlorine (Cl)</t>
  </si>
  <si>
    <t>mg/kg (daf)</t>
  </si>
  <si>
    <t>[70.56-3200]</t>
  </si>
  <si>
    <t>[Gras 2002;ECN.TNO 2020;Kutschera &amp; Winter 2006;Fritsche et al. 2004]</t>
  </si>
  <si>
    <t xml:space="preserve">Al </t>
  </si>
  <si>
    <t>Arsenic</t>
  </si>
  <si>
    <t>Aluminium (Al)</t>
  </si>
  <si>
    <t>[330-2100]</t>
  </si>
  <si>
    <t>[ECN.TNO 2020;Kutschera &amp; Winter 2006]</t>
  </si>
  <si>
    <t xml:space="preserve">Cd </t>
  </si>
  <si>
    <t>Cadmium</t>
  </si>
  <si>
    <t>Potassium (K)</t>
  </si>
  <si>
    <t>[490-735]</t>
  </si>
  <si>
    <t>[ECN.TNO 2020]</t>
  </si>
  <si>
    <t xml:space="preserve">Ca </t>
  </si>
  <si>
    <t>Cobalt</t>
  </si>
  <si>
    <t>Calcium (Ca)</t>
  </si>
  <si>
    <t>[2600-4900]</t>
  </si>
  <si>
    <t xml:space="preserve">Cr </t>
  </si>
  <si>
    <t>Chromium</t>
  </si>
  <si>
    <t>Silicon (Si)</t>
  </si>
  <si>
    <t>[2600-3000]</t>
  </si>
  <si>
    <t xml:space="preserve">Co </t>
  </si>
  <si>
    <t>Copper</t>
  </si>
  <si>
    <t>Iron (Fe)</t>
  </si>
  <si>
    <t>[600-970]</t>
  </si>
  <si>
    <t xml:space="preserve">Cu </t>
  </si>
  <si>
    <t>Mercury</t>
  </si>
  <si>
    <t>Phosphorus (P)</t>
  </si>
  <si>
    <t>[130-150]</t>
  </si>
  <si>
    <t xml:space="preserve">Fe </t>
  </si>
  <si>
    <t>Nickel</t>
  </si>
  <si>
    <t>Arsenic (As)</t>
  </si>
  <si>
    <t>[2.1-9.6]</t>
  </si>
  <si>
    <t>[Gras 2002;ECN.TNO 2020;Kutschera &amp; Winter 2006]</t>
  </si>
  <si>
    <t xml:space="preserve">Pb </t>
  </si>
  <si>
    <t>Lead</t>
  </si>
  <si>
    <t>Cadmium (Cd)</t>
  </si>
  <si>
    <t>[0.12-2]</t>
  </si>
  <si>
    <t xml:space="preserve">Hg </t>
  </si>
  <si>
    <t>Zinc</t>
  </si>
  <si>
    <t>Cobalt (Co)</t>
  </si>
  <si>
    <t>[1.25-5.1]</t>
  </si>
  <si>
    <t xml:space="preserve">Ni </t>
  </si>
  <si>
    <t>Silicon</t>
  </si>
  <si>
    <t>Chromium (Cr)</t>
  </si>
  <si>
    <t>[0.7-1110]</t>
  </si>
  <si>
    <t xml:space="preserve">Zn </t>
  </si>
  <si>
    <t>Iron</t>
  </si>
  <si>
    <t>Copper (Cu)</t>
  </si>
  <si>
    <t>[1.8-11500]</t>
  </si>
  <si>
    <t xml:space="preserve">P </t>
  </si>
  <si>
    <t>Calcium</t>
  </si>
  <si>
    <t>Nickel (Ni)</t>
  </si>
  <si>
    <t>[1.4-39]</t>
  </si>
  <si>
    <t xml:space="preserve">K </t>
  </si>
  <si>
    <t>Aluminium</t>
  </si>
  <si>
    <t>Lead (Pb)</t>
  </si>
  <si>
    <t>[2.1-230]</t>
  </si>
  <si>
    <t xml:space="preserve">As </t>
  </si>
  <si>
    <t>Potassium</t>
  </si>
  <si>
    <t>Zinc (Zn)</t>
  </si>
  <si>
    <t>[42-1330]</t>
  </si>
  <si>
    <t xml:space="preserve">Cl </t>
  </si>
  <si>
    <t>SUM</t>
  </si>
  <si>
    <t>Mercury (Hg)</t>
  </si>
  <si>
    <t>[0.01-0.91]</t>
  </si>
  <si>
    <t>Waste collection</t>
  </si>
  <si>
    <t>Model graph (as given in openLCA): connection of forgeround processes</t>
  </si>
  <si>
    <t>Type</t>
  </si>
  <si>
    <t>Flow/Parameter</t>
  </si>
  <si>
    <t>Quantitiy/Formula</t>
  </si>
  <si>
    <t>Uncertainty</t>
  </si>
  <si>
    <t>Description</t>
  </si>
  <si>
    <t>Input</t>
  </si>
  <si>
    <t>municipal waste collection service (ecoinvent process)</t>
  </si>
  <si>
    <t>[kg*km]</t>
  </si>
  <si>
    <t>lognormal: gmean=5 gsigma=1.24</t>
  </si>
  <si>
    <t>transport, freight, lorry, unspecified (ecoinvent process)</t>
  </si>
  <si>
    <t>lognormal: gmean=40 gsigma=1.21</t>
  </si>
  <si>
    <t>Collection to treatment plant (=40 km)</t>
  </si>
  <si>
    <t>Output</t>
  </si>
  <si>
    <t>Waste collected</t>
  </si>
  <si>
    <t>kg</t>
  </si>
  <si>
    <t>(none)</t>
  </si>
  <si>
    <t>Collected waste transported to treatment plant</t>
  </si>
  <si>
    <t>Meta-Process (needed to account for combustion of impurities)</t>
  </si>
  <si>
    <t>t</t>
  </si>
  <si>
    <t>food waste combusted</t>
  </si>
  <si>
    <t xml:space="preserve">1-share_impurities </t>
  </si>
  <si>
    <t>[kg]</t>
  </si>
  <si>
    <t>(Uncertainty inherited from dependent parameters)</t>
  </si>
  <si>
    <t>Amount of food waste which is combusted</t>
  </si>
  <si>
    <t>treatment of municipal solid waste, incineration (ecoinvent process)</t>
  </si>
  <si>
    <t>-share_impurities</t>
  </si>
  <si>
    <t>lognormal: gmean=-0.0325822 gsigma=1.15570</t>
  </si>
  <si>
    <t>Amount of impurities which are combusted</t>
  </si>
  <si>
    <t>food waste, treated</t>
  </si>
  <si>
    <t>Total amount of food waste, reference unit</t>
  </si>
  <si>
    <t>Add</t>
  </si>
  <si>
    <t>share_impurities</t>
  </si>
  <si>
    <t>[]</t>
  </si>
  <si>
    <t>Share of impurites (same amount is assumed as in OFMSW)</t>
  </si>
  <si>
    <t>Energy and mass flows (dashed line is system boundary)</t>
  </si>
  <si>
    <t>Combustion of food in waste incinerator (incl. landfilling of residues)</t>
  </si>
  <si>
    <t>residual material landfill (ecoinvent process)</t>
  </si>
  <si>
    <t>[Item(s)]</t>
  </si>
  <si>
    <t>lognormal: gmean=1.61802E-11 gsigma=1.26968</t>
  </si>
  <si>
    <t xml:space="preserve">Landfill infrastructure required for landfilling of incineration residues. </t>
  </si>
  <si>
    <t>slag landfill (ecoinvent process)</t>
  </si>
  <si>
    <t>lognormal: gmean=5.10530E-11 gsigma=1.27641</t>
  </si>
  <si>
    <t xml:space="preserve">Landfill infrastructure required for landfilling of bottom ash. </t>
  </si>
  <si>
    <t xml:space="preserve"> </t>
  </si>
  <si>
    <t>municipal waste incineration facility (ecoinvent process)</t>
  </si>
  <si>
    <t>lognormal: gmean=2.50000E-10 gsigma=1.00000</t>
  </si>
  <si>
    <t>Number of waste incinerators</t>
  </si>
  <si>
    <t>cationic resin (ecoinvent process)</t>
  </si>
  <si>
    <t>lognormal: gmean=2.53408E-08 gsigma=3.99802</t>
  </si>
  <si>
    <t xml:space="preserve">Auxilliary input for mercury removal in filter ash treatment (FLUWA). </t>
  </si>
  <si>
    <t>iron (III) chloride, without water, in 40% solution state (ecoinvent process)</t>
  </si>
  <si>
    <t>lognormal: gmean=1.00248E-07 gsigma=2.52790</t>
  </si>
  <si>
    <t xml:space="preserve">Auxilliary inputs for the wastewater treatment stage of the incinerator plant. </t>
  </si>
  <si>
    <t>chromium oxide, flakes (ecoinvent process)</t>
  </si>
  <si>
    <t>lognormal: gmean=1.49535E-06 gsigma=3.24449</t>
  </si>
  <si>
    <t xml:space="preserve">Input to DeNOx stage. Active component in SCR catalyst (vanadium pentoxide, V2O5), here approximated with the available chromium trioxide.  </t>
  </si>
  <si>
    <t>chemical, inorganic (ecoinvent process)</t>
  </si>
  <si>
    <t>lognormal: gmean=4.58434E-05 gsigma=1.86563</t>
  </si>
  <si>
    <t xml:space="preserve">Auxilliary inputs for the wastewater treatment stage of the incinerator plant. Proxy for Polyelectrolyte. </t>
  </si>
  <si>
    <t>titanium dioxide (ecoinvent process)</t>
  </si>
  <si>
    <t>lognormal: gmean=7.32723E-05 gsigma=3.24449</t>
  </si>
  <si>
    <t xml:space="preserve">Input to DeNOx stage (TiO2 catalyst carrier) </t>
  </si>
  <si>
    <t>hydrochloric acid, without water, in 30% solution state (ecoinvent process)</t>
  </si>
  <si>
    <t>lognormal: gmean=0.000117494 gsigma=1.29591</t>
  </si>
  <si>
    <t>hydrogen peroxide, without water, in 50% solution state (ecoinvent process)</t>
  </si>
  <si>
    <t>lognormal: gmean=0.000268374 gsigma=1.32154</t>
  </si>
  <si>
    <t xml:space="preserve">Auxilliary oxidising agent for filter ash treatment (FLUWA). </t>
  </si>
  <si>
    <t>sodium hydroxide, without water, in 50% solution state (ecoinvent process)</t>
  </si>
  <si>
    <t>lognormal: gmean=0.000546392 gsigma=1.60157</t>
  </si>
  <si>
    <t xml:space="preserve">Auxilliary inputs for the flue gas treatment stage of the incinerator plant, and partially in the filter ash treatment (FLUWA). </t>
  </si>
  <si>
    <t>quicklime, milled, packed (ecoinvent process)</t>
  </si>
  <si>
    <t>lognormal: gmean=0.00115409 gsigma=2.18111</t>
  </si>
  <si>
    <t xml:space="preserve">Auxilliary inputs for the flue gas treatment stage of the incinerator plant. </t>
  </si>
  <si>
    <t>ammonia, liquid (ecoinvent process)</t>
  </si>
  <si>
    <t>lognormal: gmean=0.00116950 gsigma=2.68503</t>
  </si>
  <si>
    <t xml:space="preserve">Input to DeNOx stage (100% NH3). </t>
  </si>
  <si>
    <t>[t*km]</t>
  </si>
  <si>
    <t>lognormal: gmean=0.00138931 gsigma=1.22764</t>
  </si>
  <si>
    <t xml:space="preserve">Transport services to transport incineration residues to landfills and filter ash to external treatments (FLUWA). </t>
  </si>
  <si>
    <t>cement, unspecified (ecoinvent process)</t>
  </si>
  <si>
    <t>lognormal: gmean=0.00155817 gsigma=1.29316</t>
  </si>
  <si>
    <t xml:space="preserve">Cement required for solidification of landfilled residual material. </t>
  </si>
  <si>
    <t>process-specific burdens, residual material landfill (ecoinvent process)</t>
  </si>
  <si>
    <t>lognormal: gmean=0.00776648 gsigma=1.26968</t>
  </si>
  <si>
    <t xml:space="preserve">Mass-specific expenditures required for landfilling of incineration residues. </t>
  </si>
  <si>
    <t>process-specific burdens, slag landfill (ecoinvent process)</t>
  </si>
  <si>
    <t>lognormal: gmean=0.0287173 gsigma=1.27641</t>
  </si>
  <si>
    <t xml:space="preserve">Mass-specific expenditures required for landfilling of bottom ash. </t>
  </si>
  <si>
    <t>heat, district or industrial, natural gas (ecoinvent process)</t>
  </si>
  <si>
    <t>[MJ]</t>
  </si>
  <si>
    <t>lognormal: gmean=0.218697 gsigma=2.68503</t>
  </si>
  <si>
    <t xml:space="preserve">Input to DeNOx stage, to heat up flue gas in low-dust SCR. </t>
  </si>
  <si>
    <t>water, decarbonised, at user (ecoinvent process)</t>
  </si>
  <si>
    <t>lognormal: gmean=0.543470 gsigma=2.52790</t>
  </si>
  <si>
    <t xml:space="preserve">Incinerator process water used in flue gas scrubber stage. </t>
  </si>
  <si>
    <t>Emission</t>
  </si>
  <si>
    <t>lognormal: gmean=1.54060E-10 gsigma=2.65000</t>
  </si>
  <si>
    <t xml:space="preserve">Emission to air from waste composition and transfer coefficients. </t>
  </si>
  <si>
    <t>lognormal: gmean=0.000159157 gsigma=2.37293</t>
  </si>
  <si>
    <t xml:space="preserve">Long-term emissions from landfilling of incineration residues. </t>
  </si>
  <si>
    <t>lognormal: gmean=3.62142E-08 gsigma=3.02691</t>
  </si>
  <si>
    <t xml:space="preserve">Emissions to water from waste composition and transfer coefficients in incinerator and landfills. </t>
  </si>
  <si>
    <t>Ammonia</t>
  </si>
  <si>
    <t>lognormal: gmean=1.37504E-06 gsigma=2.77280</t>
  </si>
  <si>
    <t xml:space="preserve">Nitrogen species emitted to air after DeNOx stage. </t>
  </si>
  <si>
    <t>Antimony</t>
  </si>
  <si>
    <t>lognormal: gmean=2.38193E-10 gsigma=1.07635</t>
  </si>
  <si>
    <t>lognormal: gmean=1.29763E-10 gsigma=1.18761</t>
  </si>
  <si>
    <t>lognormal: gmean=8.06532E-10 gsigma=3.93000</t>
  </si>
  <si>
    <t>Arsenic, ion</t>
  </si>
  <si>
    <t>lognormal: gmean=6.27714E-08 gsigma=3.91236</t>
  </si>
  <si>
    <t>lognormal: gmean=5.30447E-08 gsigma=3.72990</t>
  </si>
  <si>
    <t>Benzene</t>
  </si>
  <si>
    <t>lognormal: gmean=4.22302E-08 gsigma=1.31013</t>
  </si>
  <si>
    <t xml:space="preserve">Incomplete combustion product emitted to air. </t>
  </si>
  <si>
    <t>Benzene, hexachloro-</t>
  </si>
  <si>
    <t>lognormal: gmean=8.83011E-11 gsigma=1.31013</t>
  </si>
  <si>
    <t>Benzene, pentachloro-</t>
  </si>
  <si>
    <t>lognormal: gmean=2.23116E-10 gsigma=1.31013</t>
  </si>
  <si>
    <t>Benzo(a)pyrene</t>
  </si>
  <si>
    <t>lognormal: gmean=9.39757E-13 gsigma=1.85281</t>
  </si>
  <si>
    <t>Incomplete combustion product emitted to air.</t>
  </si>
  <si>
    <t>Parasitic electricity demands</t>
  </si>
  <si>
    <t>Referenece unit</t>
  </si>
  <si>
    <t>Incineration</t>
  </si>
  <si>
    <t>Wh/kg FM</t>
  </si>
  <si>
    <t>BOD5, Biological Oxygen Demand</t>
  </si>
  <si>
    <t>lognormal: gmean=0.000308206 gsigma=1.33098</t>
  </si>
  <si>
    <t>lognormal: gmean=9.45943E-05 gsigma=1.34762</t>
  </si>
  <si>
    <t>lognormal: gmean=1.29542E-11 gsigma=4.03000</t>
  </si>
  <si>
    <t>Cadmium, ion</t>
  </si>
  <si>
    <t>lognormal: gmean=4.07691E-09 gsigma=11.4672</t>
  </si>
  <si>
    <t>lognormal: gmean=4.52090E-12 gsigma=3.82115</t>
  </si>
  <si>
    <t>Calcium, ion</t>
  </si>
  <si>
    <t>lognormal: gmean=0.00396491 gsigma=1.92460</t>
  </si>
  <si>
    <t>lognormal: gmean=8.37290E-05 gsigma=1.56325</t>
  </si>
  <si>
    <t>Carbon dioxide, non-fossil</t>
  </si>
  <si>
    <t>lognormal: gmean=0.463304 gsigma=1.37320</t>
  </si>
  <si>
    <t>Carbon monoxide, non-fossil</t>
  </si>
  <si>
    <t>lognormal: gmean=7.17864E-05 gsigma=2.39197</t>
  </si>
  <si>
    <t>Chloride</t>
  </si>
  <si>
    <t>lognormal: gmean=0.000301022 gsigma=2.07640</t>
  </si>
  <si>
    <t>lognormal: gmean=0.00202979 gsigma=1.58327</t>
  </si>
  <si>
    <t>lognormal: gmean=8.15971E-10 gsigma=3.54000</t>
  </si>
  <si>
    <t>Chromium VI</t>
  </si>
  <si>
    <t>lognormal: gmean=5.85040E-08 gsigma=5.28441</t>
  </si>
  <si>
    <t>lognormal: gmean=1.70998E-08 gsigma=3.59470</t>
  </si>
  <si>
    <t>Chromium, ion</t>
  </si>
  <si>
    <t>lognormal: gmean=1.21315E-10 gsigma=2.84651</t>
  </si>
  <si>
    <t>lognormal: gmean=9.09339E-10 gsigma=3.65000</t>
  </si>
  <si>
    <t>lognormal: gmean=4.38607E-07 gsigma=3.55448</t>
  </si>
  <si>
    <t>lognormal: gmean=8.43705E-11 gsigma=4.30503</t>
  </si>
  <si>
    <t>COD, Chemical Oxygen Demand</t>
  </si>
  <si>
    <t>lognormal: gmean=0.000942245 gsigma=1.33098</t>
  </si>
  <si>
    <t>lognormal: gmean=9.66632E-05 gsigma=1.33922</t>
  </si>
  <si>
    <t>lognormal: gmean=2.31914E-10 gsigma=3.38000</t>
  </si>
  <si>
    <t>Copper, ion</t>
  </si>
  <si>
    <t>lognormal: gmean=2.38608E-06 gsigma=3.31256</t>
  </si>
  <si>
    <t>lognormal: gmean=2.20090E-10 gsigma=3.43158</t>
  </si>
  <si>
    <t>Cyanide</t>
  </si>
  <si>
    <t>lognormal: gmean=3.02798E-05 gsigma=2.91990</t>
  </si>
  <si>
    <t>Dinitrogen monoxide</t>
  </si>
  <si>
    <t>lognormal: gmean=0.000140941 gsigma=2.91990</t>
  </si>
  <si>
    <t>Nitrogen species emitted to air after DeNOx stage.</t>
  </si>
  <si>
    <t>Dioxins, measured as 2,3,7,8-tetrachlorodibenzo-p-dioxin</t>
  </si>
  <si>
    <t>lognormal: gmean=8.44546E-14 gsigma=1.85281</t>
  </si>
  <si>
    <t>DOC, Dissolved Organic Carbon</t>
  </si>
  <si>
    <t>lognormal: gmean=0.000372848 gsigma=1.33098</t>
  </si>
  <si>
    <t>lognormal: gmean=4.21607E-05 gsigma=1.34025</t>
  </si>
  <si>
    <t>electricity (net), produced in system</t>
  </si>
  <si>
    <t>[kWh]</t>
  </si>
  <si>
    <t>lognormal: gmean=0.0974344 gsigma=1.24000</t>
  </si>
  <si>
    <t>Electricity production</t>
  </si>
  <si>
    <t>heat (gross), produced on-site</t>
  </si>
  <si>
    <t>[kWhexergy]</t>
  </si>
  <si>
    <t>lognormal: gmean=0.582448188 gsigma=1.24000</t>
  </si>
  <si>
    <t>Heat production</t>
  </si>
  <si>
    <t>Hydrogen chloride</t>
  </si>
  <si>
    <t>lognormal: gmean=1.36372E-06 gsigma=2.12529</t>
  </si>
  <si>
    <t>lognormal: gmean=9.61225E-11 gsigma=2.87000</t>
  </si>
  <si>
    <t>Iron, ion</t>
  </si>
  <si>
    <t>lognormal: gmean=2.76240E-05 gsigma=8.28280</t>
  </si>
  <si>
    <t>lognormal: gmean=1.32476E-09 gsigma=3.07989</t>
  </si>
  <si>
    <t>lognormal: gmean=1.40281E-11 gsigma=3.87000</t>
  </si>
  <si>
    <t>lognormal: gmean=1.20007E-07 gsigma=7.24928</t>
  </si>
  <si>
    <t>lognormal: gmean=1.17919E-11 gsigma=3.33604</t>
  </si>
  <si>
    <t>lognormal: gmean=1.41769E-10 gsigma=4.01000</t>
  </si>
  <si>
    <t>lognormal: gmean=1.05188E-09 gsigma=3.98997</t>
  </si>
  <si>
    <t>lognormal: gmean=2.66082E-11 gsigma=4.23831</t>
  </si>
  <si>
    <t>Methane, non-fossil</t>
  </si>
  <si>
    <t>lognormal: gmean=6.33453E-07 gsigma=1.31013</t>
  </si>
  <si>
    <t>lognormal: gmean=5.88782E-10 gsigma=3.66000</t>
  </si>
  <si>
    <t>Nickel, ion</t>
  </si>
  <si>
    <t>lognormal: gmean=4.72051E-07 gsigma=3.55099</t>
  </si>
  <si>
    <t>lognormal: gmean=3.33288E-10 gsigma=4.37028</t>
  </si>
  <si>
    <t>Nitrate</t>
  </si>
  <si>
    <t>lognormal: gmean=0.000338932 gsigma=1.85754</t>
  </si>
  <si>
    <t>lognormal: gmean=0.000121408 gsigma=1.64952</t>
  </si>
  <si>
    <t>Nitrogen oxides</t>
  </si>
  <si>
    <t>lognormal: gmean=0.000435429 gsigma=2.77280</t>
  </si>
  <si>
    <t>Sum of fuel-Nox and thermal-NOx emitted to air after DeNOx stage.</t>
  </si>
  <si>
    <t>NMVOC, non-methane volatile organic compounds, unspecified origin</t>
  </si>
  <si>
    <t>lognormal: gmean=1.92188E-06 gsigma=1.31013</t>
  </si>
  <si>
    <t>Particulates, &lt; 2.5 um</t>
  </si>
  <si>
    <t>lognormal: gmean=5.04194E-06 gsigma=1.85281</t>
  </si>
  <si>
    <t>Particulates, &gt; 10 um</t>
  </si>
  <si>
    <t>lognormal: gmean=1.00000E-19 gsigma=1.51281</t>
  </si>
  <si>
    <t>Particulates, &gt; 2.5 um, and &lt; 10um</t>
  </si>
  <si>
    <t>lognormal: gmean=2.53364E-08 gsigma=1.51281</t>
  </si>
  <si>
    <t>Phenol, pentachloro-</t>
  </si>
  <si>
    <t>lognormal: gmean=1.83907E-11 gsigma=1.31013</t>
  </si>
  <si>
    <t>Phosphate</t>
  </si>
  <si>
    <t>lognormal: gmean=0.000115578 gsigma=9.34661</t>
  </si>
  <si>
    <t>lognormal: gmean=1.91349E-06 gsigma=1.72189</t>
  </si>
  <si>
    <t>Phosphorus</t>
  </si>
  <si>
    <t>lognormal: gmean=1.30600E-06 gsigma=2.23000</t>
  </si>
  <si>
    <t>lognormal: gmean=1.23180E-05 gsigma=2.10000</t>
  </si>
  <si>
    <t>Potassium, ion</t>
  </si>
  <si>
    <t>lognormal: gmean=0.00178901 gsigma=1.78664</t>
  </si>
  <si>
    <t>lognormal: gmean=0.000676092 gsigma=1.54879</t>
  </si>
  <si>
    <t>lognormal: gmean=8.02790E-09 gsigma=2.05000</t>
  </si>
  <si>
    <t>lognormal: gmean=0.000460499 gsigma=9.89822</t>
  </si>
  <si>
    <t>lognormal: gmean=1.40155E-06 gsigma=2.07404</t>
  </si>
  <si>
    <t>spent activated carbon with mercury</t>
  </si>
  <si>
    <t>lognormal: gmean=4.58688E-05 gsigma=3.99802</t>
  </si>
  <si>
    <t xml:space="preserve">Spent ion exchanger charged with mercury, from FLUWA filter ash treatment, approximated here with Spent activated carbon with mercury, deposited undergound in a polyethylene Big Bag. </t>
  </si>
  <si>
    <t>Sulfate</t>
  </si>
  <si>
    <t>lognormal: gmean=0.00152601 gsigma=2.06362</t>
  </si>
  <si>
    <t>lognormal: gmean=0.000260818 gsigma=1.82465</t>
  </si>
  <si>
    <t>Sulfur dioxide</t>
  </si>
  <si>
    <t>lognormal: gmean=6.78750E-06 gsigma=2.34762</t>
  </si>
  <si>
    <t>Thallium</t>
  </si>
  <si>
    <t>lognormal: gmean=2.91169E-10 gsigma=1.66188</t>
  </si>
  <si>
    <t>lognormal: gmean=4.86091E-13 gsigma=2.33403</t>
  </si>
  <si>
    <t>Tin, ion</t>
  </si>
  <si>
    <t>lognormal: gmean=1.05202E-10 gsigma=7.26445</t>
  </si>
  <si>
    <t>lognormal: gmean=1.75630E-13 gsigma=2.86503</t>
  </si>
  <si>
    <t>TOC, Total Organic Carbon</t>
  </si>
  <si>
    <t>lognormal: gmean=4.21617E-05 gsigma=1.34025</t>
  </si>
  <si>
    <t>Toluene</t>
  </si>
  <si>
    <t>lognormal: gmean=8.44604E-08 gsigma=1.31013</t>
  </si>
  <si>
    <t>Vanadium, ion</t>
  </si>
  <si>
    <t>lognormal: gmean=7.42579E-08 gsigma=1.14031</t>
  </si>
  <si>
    <t>lognormal: gmean=2.37107E-10 gsigma=2.08179</t>
  </si>
  <si>
    <t>waste cement, hydrated</t>
  </si>
  <si>
    <t>lognormal: gmean=0.00389542 gsigma=1.29316</t>
  </si>
  <si>
    <t xml:space="preserve">Hydrated cement output for solidification of landfilled residual material. </t>
  </si>
  <si>
    <t>lognormal: gmean=5.68955E-09 gsigma=3.14000</t>
  </si>
  <si>
    <t>Zinc, ion</t>
  </si>
  <si>
    <t>lognormal: gmean=3.81239E-06 gsigma=4.27639</t>
  </si>
  <si>
    <t>lognormal: gmean=5.19971E-10 gsigma=2.80583</t>
  </si>
  <si>
    <t>Heat distribution</t>
  </si>
  <si>
    <t>Output incinerator</t>
  </si>
  <si>
    <t>exported heat to residential buildings</t>
  </si>
  <si>
    <t>unused heat and heat losses in district heating system, total</t>
  </si>
  <si>
    <t>Storage and Pretreatment</t>
  </si>
  <si>
    <t>[t]</t>
  </si>
  <si>
    <t>building machine (ecoinvent process)</t>
  </si>
  <si>
    <t xml:space="preserve">bm </t>
  </si>
  <si>
    <t>Wheel loader to move waste</t>
  </si>
  <si>
    <t>diesel, burned in building machine  (ecoinvent process)</t>
  </si>
  <si>
    <t>LHV_diesel*0.34</t>
  </si>
  <si>
    <t>lognormal: gmean=14.6200 gsigma=1.20286</t>
  </si>
  <si>
    <t>Diesel demand of wheel loader</t>
  </si>
  <si>
    <t>Share of impurites (asssumed as municipal solid waste, external incineration in MSWI)</t>
  </si>
  <si>
    <t>residual softwood, wet (ecoinvent process)</t>
  </si>
  <si>
    <t>[m3]</t>
  </si>
  <si>
    <t>lognormal: gmean=0.0266667 gsigma=1.23660</t>
  </si>
  <si>
    <t>Wood for biofilter</t>
  </si>
  <si>
    <t>sulfuric acid (ecoinvent process)</t>
  </si>
  <si>
    <t>lognormal: gmean=7.25921 gsigma=1.23660</t>
  </si>
  <si>
    <t>Sulfuric acid for acidic scrubber</t>
  </si>
  <si>
    <t xml:space="preserve">em_NH3 </t>
  </si>
  <si>
    <t>[g]</t>
  </si>
  <si>
    <t>NH3 emissions</t>
  </si>
  <si>
    <t>food waste at fermenter</t>
  </si>
  <si>
    <t>1.0*(1-share_impurities)</t>
  </si>
  <si>
    <t>Share of waste for further treatent</t>
  </si>
  <si>
    <t xml:space="preserve">em_N2O </t>
  </si>
  <si>
    <t>N2O emissions</t>
  </si>
  <si>
    <t xml:space="preserve">em_CH4 </t>
  </si>
  <si>
    <t>CH4 emissions</t>
  </si>
  <si>
    <t xml:space="preserve">em_NMVOC </t>
  </si>
  <si>
    <t>NMVOC emissions</t>
  </si>
  <si>
    <t>BF_CH4</t>
  </si>
  <si>
    <t>triangular: min=0.49 mode=0.95 max=1.01</t>
  </si>
  <si>
    <t>Inverse efficiency of biofilter for CH4</t>
  </si>
  <si>
    <t>BF_N2O</t>
  </si>
  <si>
    <t>triangular: min=0.71 mode=1.12 max=4.11</t>
  </si>
  <si>
    <t>Inverse efficiency of biofilter for N2O</t>
  </si>
  <si>
    <t>BF_NH3</t>
  </si>
  <si>
    <t>triangular: min=0.13 mode=0.72 max=1.0</t>
  </si>
  <si>
    <t>Inverse efficiency of biofilter for NH3</t>
  </si>
  <si>
    <t>BF_NMVOC</t>
  </si>
  <si>
    <t>triangular: min=0.0mode=0.10 max=0.30</t>
  </si>
  <si>
    <t xml:space="preserve">Inverse efficiency of biofilter for NMVOC </t>
  </si>
  <si>
    <t>CH4</t>
  </si>
  <si>
    <t>g/t FM</t>
  </si>
  <si>
    <t>triangular: min=20.0 mode=140.0 max=244.0</t>
  </si>
  <si>
    <t>CH4 emissions, before air treatment</t>
  </si>
  <si>
    <t>Filter_SW</t>
  </si>
  <si>
    <t>lognormal: gmean=0.52 gsigma=1.08</t>
  </si>
  <si>
    <t>Inverse efficiency of acidic scrubber</t>
  </si>
  <si>
    <t>LHV_diesel</t>
  </si>
  <si>
    <t>[MJ/kg]</t>
  </si>
  <si>
    <t>Heating value of diesel</t>
  </si>
  <si>
    <t>lifetime_truck</t>
  </si>
  <si>
    <t>[a]</t>
  </si>
  <si>
    <t>triangular: min=5.0 mode=10.0 max=15.0</t>
  </si>
  <si>
    <t>Lifetime of wheel loader</t>
  </si>
  <si>
    <t>N2O</t>
  </si>
  <si>
    <t>[g/t FM]</t>
  </si>
  <si>
    <t>triangular: min=1.70 mode=6.0 max=14.0</t>
  </si>
  <si>
    <t>N2O emissions, before air treatment</t>
  </si>
  <si>
    <t>NH3</t>
  </si>
  <si>
    <t>triangular: min=2.90 mode=6.50 max=13.0</t>
  </si>
  <si>
    <t>NH3 emissions, before air treatment</t>
  </si>
  <si>
    <t>NMVOC</t>
  </si>
  <si>
    <t>triangular: min=34.0 mode=86.0 max=150.0</t>
  </si>
  <si>
    <t>NMVOC emissions, before air treatment</t>
  </si>
  <si>
    <t>lognormal: gmean=0.0325822 gsigma=1.10</t>
  </si>
  <si>
    <t>throughput</t>
  </si>
  <si>
    <t>[t/a]</t>
  </si>
  <si>
    <t>Referenced throughput</t>
  </si>
  <si>
    <t>bm</t>
  </si>
  <si>
    <t xml:space="preserve">1.0/lifetime_truck /throughput </t>
  </si>
  <si>
    <t>Demand in wheel loaders</t>
  </si>
  <si>
    <t>corr_factor_N</t>
  </si>
  <si>
    <t>(3.77*0.25)/(1.55*0.377)</t>
  </si>
  <si>
    <t>Emission data stems from biowaste, correction of N-species by nitrogen content in foodwaste in comparison to OFMSW</t>
  </si>
  <si>
    <t>em_CH4</t>
  </si>
  <si>
    <t xml:space="preserve">BF_CH4*CH4 </t>
  </si>
  <si>
    <t>CH4-emissions after biofilter</t>
  </si>
  <si>
    <t>em_N2O</t>
  </si>
  <si>
    <t>BF_N2O*N2O*corr_factor_N</t>
  </si>
  <si>
    <t xml:space="preserve">N2O-emissions after biofilter </t>
  </si>
  <si>
    <t>em_NH3</t>
  </si>
  <si>
    <t>BF_NH3*NH3 *Filter_SW *corr_faktor_N</t>
  </si>
  <si>
    <t xml:space="preserve">NH3-emissions after biofilter </t>
  </si>
  <si>
    <t>em_NMVOC</t>
  </si>
  <si>
    <t xml:space="preserve">BF_NMVOC*NMVOC </t>
  </si>
  <si>
    <t xml:space="preserve">NMVOC-emissions after biofilter </t>
  </si>
  <si>
    <t>share_substrate</t>
  </si>
  <si>
    <t>Amount of substrate after removing impurities</t>
  </si>
  <si>
    <t>Wet Fermentation of food waste</t>
  </si>
  <si>
    <t>anaerobic digestion plant, for biowaste (ecoinvent process)</t>
  </si>
  <si>
    <t>pcs_AD</t>
  </si>
  <si>
    <t>Demand in anaerobic digestion plants</t>
  </si>
  <si>
    <t xml:space="preserve">mass_in </t>
  </si>
  <si>
    <t>Reference unit</t>
  </si>
  <si>
    <t>liquid digestate treated</t>
  </si>
  <si>
    <t xml:space="preserve">m_digestate </t>
  </si>
  <si>
    <t>Treatment of digestate (on input side due to linear structure of the openLCA software)</t>
  </si>
  <si>
    <t>iron(II) chloride (ecoinvent process)</t>
  </si>
  <si>
    <t xml:space="preserve">iron_ii_chloride </t>
  </si>
  <si>
    <t>lognormal: gmean=0.00031 gsigma=1.12945</t>
  </si>
  <si>
    <t>Demand in Iron(ii) cloride for desulphurization</t>
  </si>
  <si>
    <t>tap water (ecoinvent process)</t>
  </si>
  <si>
    <t>water*0.5</t>
  </si>
  <si>
    <t>Added water to achieve required DM content (recirculation rate=0.5)</t>
  </si>
  <si>
    <t>Ammonia (ecoinvent process)</t>
  </si>
  <si>
    <t>NH3_em</t>
  </si>
  <si>
    <t>Emissions of NH3</t>
  </si>
  <si>
    <t>Biogas, from food waste</t>
  </si>
  <si>
    <t xml:space="preserve">BG </t>
  </si>
  <si>
    <t>Amount of prouduced biogas</t>
  </si>
  <si>
    <t>electricity, produced in system</t>
  </si>
  <si>
    <t>-el_cons</t>
  </si>
  <si>
    <t>Electricity consumption of the AD-plant (including pumps and separation of digestate and parasitic energy of CHP plant)</t>
  </si>
  <si>
    <t>heat, produced on-site</t>
  </si>
  <si>
    <t>-heat_cons</t>
  </si>
  <si>
    <t>Heat demand for heating up substrate and maintaining the temperature in the reactor</t>
  </si>
  <si>
    <t>Hydrogen sulfide</t>
  </si>
  <si>
    <t>H2S_em</t>
  </si>
  <si>
    <t>Emissions of H2S</t>
  </si>
  <si>
    <t>CH4_em</t>
  </si>
  <si>
    <t>Emissions of CH4</t>
  </si>
  <si>
    <t>BG_prod</t>
  </si>
  <si>
    <t>[m³/kg]</t>
  </si>
  <si>
    <t>triangular: min=0.118000 mode=0.139460 max=0.157800</t>
  </si>
  <si>
    <t>Specific dry biogas production for 1 kg food waste</t>
  </si>
  <si>
    <t>Wet fermentation</t>
  </si>
  <si>
    <t>CH4_content</t>
  </si>
  <si>
    <t>triangular: min=0.610000 mode=0.64 max=0.730000</t>
  </si>
  <si>
    <t>Methane content in biogas</t>
  </si>
  <si>
    <t>DM</t>
  </si>
  <si>
    <t>Dry mass of food waste before mixing</t>
  </si>
  <si>
    <t>eff_CHP_el</t>
  </si>
  <si>
    <t>triangular: min=0.370000 mode=0.370000 max=0.400000</t>
  </si>
  <si>
    <t>Electric efficiency of CHP plant</t>
  </si>
  <si>
    <t>el_demand</t>
  </si>
  <si>
    <t>triangular: min=0.0200000 mode=0.0830000 max=0.100000</t>
  </si>
  <si>
    <t xml:space="preserve">Specific electricity demand of AD-plant (including pumps and separation of digestate and parasitic energy demand of CHP plant), given as share of produced electricity </t>
  </si>
  <si>
    <t>f_FeCl</t>
  </si>
  <si>
    <t>[g/g]</t>
  </si>
  <si>
    <t>Specific demand in Iron (II) chloride to eliminate H2S</t>
  </si>
  <si>
    <t>heat_demand</t>
  </si>
  <si>
    <t>Specific heat demand of AD-plant, given as share of produced heat in CHP plant</t>
  </si>
  <si>
    <t>LHV_CH4</t>
  </si>
  <si>
    <t>[kWh/m³]</t>
  </si>
  <si>
    <t>LHV of methane</t>
  </si>
  <si>
    <t>HRT</t>
  </si>
  <si>
    <t>[d]</t>
  </si>
  <si>
    <t>triangular: min=20.0000 mode=25.0000 max=30.0000</t>
  </si>
  <si>
    <t>Hydraulic retention time</t>
  </si>
  <si>
    <t>leakage</t>
  </si>
  <si>
    <t>triangular: min=0.00000 mode=0.0100000 max=0.0200000</t>
  </si>
  <si>
    <t>Leakages in biogas plant, given with respect to produced biogas</t>
  </si>
  <si>
    <t>lifetime_plant</t>
  </si>
  <si>
    <t>triangular: min=15 mode=20 max=25</t>
  </si>
  <si>
    <t>Lifetime of AD-plant (as given in ecoinvent)</t>
  </si>
  <si>
    <t>M_CH4</t>
  </si>
  <si>
    <t>[g/mol]</t>
  </si>
  <si>
    <t>Molar mass of CH4</t>
  </si>
  <si>
    <t>M_CO2</t>
  </si>
  <si>
    <t>Molar mass of CO2</t>
  </si>
  <si>
    <t>M_H2S</t>
  </si>
  <si>
    <t>Molar mass of H2S</t>
  </si>
  <si>
    <t>M_NH3</t>
  </si>
  <si>
    <t>Molar mass of NH3</t>
  </si>
  <si>
    <t>M_ref</t>
  </si>
  <si>
    <t>Throughput of plant in the ecoinvent background process</t>
  </si>
  <si>
    <t>mass_in</t>
  </si>
  <si>
    <t xml:space="preserve">Reference mass input </t>
  </si>
  <si>
    <t>number_digesters</t>
  </si>
  <si>
    <t>Number of digesters</t>
  </si>
  <si>
    <t>target_DM</t>
  </si>
  <si>
    <t>Dry matter content of food waste after mixing it with water</t>
  </si>
  <si>
    <t>throughput_AD</t>
  </si>
  <si>
    <t>[t FM/a]</t>
  </si>
  <si>
    <t>Throughput in this study</t>
  </si>
  <si>
    <t>vperc_H2S</t>
  </si>
  <si>
    <t>[ppm]</t>
  </si>
  <si>
    <t>triangular: min=2.60000 mode=100.000 max=4000.00</t>
  </si>
  <si>
    <t>Share of H2S in biogas (assumption)</t>
  </si>
  <si>
    <t>vperc_NH3</t>
  </si>
  <si>
    <t>triangular: min=0.00000 mode=100.000 max=1000.00</t>
  </si>
  <si>
    <t>Share of NH3 in biogas (assumption)</t>
  </si>
  <si>
    <t>M_vol_gas</t>
  </si>
  <si>
    <t>[l/mol]</t>
  </si>
  <si>
    <t>Molar volume of gas</t>
  </si>
  <si>
    <t>m_digestate</t>
  </si>
  <si>
    <t>mass_in+water/2-m_biogas/1000</t>
  </si>
  <si>
    <t xml:space="preserve">Mass of digestate </t>
  </si>
  <si>
    <t>BG</t>
  </si>
  <si>
    <t>BG_prod *(1-leakage)</t>
  </si>
  <si>
    <t>[m³]</t>
  </si>
  <si>
    <t>Produced biogas</t>
  </si>
  <si>
    <t xml:space="preserve">((CH4_content *BG)/M_vol_gas )*M_CH4 *leakage </t>
  </si>
  <si>
    <t>CH4-emissions due to leakage</t>
  </si>
  <si>
    <t>el_cons</t>
  </si>
  <si>
    <t xml:space="preserve">eff_CHP_el*BG*LHV_CH4 *el_demand*CH4_content </t>
  </si>
  <si>
    <t>(((100*BG)/M_vol_gas )*M_H2S *leakage )/10^6</t>
  </si>
  <si>
    <t>H2S-emissions due to leakage, H2S-content in biogas is 100 ppm after cleaning by means of Fe(II)Cl</t>
  </si>
  <si>
    <t>heat_cons</t>
  </si>
  <si>
    <t xml:space="preserve">eff_CHP_th*BG*LHV_CH4*heat_demand *CH4_content </t>
  </si>
  <si>
    <t>iron_ii_chloride</t>
  </si>
  <si>
    <t>(((vperc_H2S/10^6)*BG*1000 /M_vol_gas) *M_H2S*f_FeCl  )/1000</t>
  </si>
  <si>
    <t>m_biogas</t>
  </si>
  <si>
    <t xml:space="preserve">((CH4_content*BG*1000)/22.4)*M_CH4+ (((1-CH4_content)*BG*1000)/22.4)*M_CO2 </t>
  </si>
  <si>
    <t>Mass of produced biogas</t>
  </si>
  <si>
    <t>(((vperc_NH3 *BG)/M_vol_gas )*M_NH3 *leakage )/10^6</t>
  </si>
  <si>
    <t>NH3-emissions due to leakage</t>
  </si>
  <si>
    <t xml:space="preserve">(number_digesters *(((throughput_AD /number_digesters )/M_ref)^0.6))*(1/(throughput_AD*1000 *lifetime_plant )) </t>
  </si>
  <si>
    <t xml:space="preserve">Demand of digesters </t>
  </si>
  <si>
    <t>water</t>
  </si>
  <si>
    <t>((DM/target_DM)-1)</t>
  </si>
  <si>
    <t>Demand in water tor reach the desired DM-content in the reactor</t>
  </si>
  <si>
    <t>Treatment of digestate (pasteurizing + spreading)</t>
  </si>
  <si>
    <t>nitrogen fertiliser, as N, calcium ammonium nitrate production (ecoinvent process)</t>
  </si>
  <si>
    <t>-N_fert</t>
  </si>
  <si>
    <t>Amount of  mineral fertilizer, which can be offset by this digestate</t>
  </si>
  <si>
    <t>phosphate fertiliser, as P2O5, diammonium phosphate production (ecoinvent process)</t>
  </si>
  <si>
    <t>-P_fert</t>
  </si>
  <si>
    <t>potassium fertiliser, as K2O (ecoinvent process)</t>
  </si>
  <si>
    <t>-K_fert</t>
  </si>
  <si>
    <t>transport, freight lorry, unspecified (ecoinvent process)</t>
  </si>
  <si>
    <t>[tkm]</t>
  </si>
  <si>
    <t>Transport is not accounted for, as it is not considered to be a part of the waste treatment (similar activities would be needed if mineral fertilizer would be used)</t>
  </si>
  <si>
    <t xml:space="preserve">em_Al </t>
  </si>
  <si>
    <t>Emissions to soil (contamination of digestate)</t>
  </si>
  <si>
    <t xml:space="preserve">em_ammonia </t>
  </si>
  <si>
    <t>Emissions to air</t>
  </si>
  <si>
    <t xml:space="preserve">em_As </t>
  </si>
  <si>
    <t xml:space="preserve">em_Cd </t>
  </si>
  <si>
    <t xml:space="preserve">em_Cr </t>
  </si>
  <si>
    <t xml:space="preserve">em_Co </t>
  </si>
  <si>
    <t xml:space="preserve">em_Cu </t>
  </si>
  <si>
    <t>heat produced on-site</t>
  </si>
  <si>
    <t>-heat</t>
  </si>
  <si>
    <t>Heat demand for pasteurization</t>
  </si>
  <si>
    <t xml:space="preserve">em_Fe </t>
  </si>
  <si>
    <t xml:space="preserve">em_Pb </t>
  </si>
  <si>
    <t>Amount of treated digestate</t>
  </si>
  <si>
    <t xml:space="preserve">em_Hg </t>
  </si>
  <si>
    <t xml:space="preserve">em_Ni </t>
  </si>
  <si>
    <t xml:space="preserve">em_nitrate_sw </t>
  </si>
  <si>
    <t>Emissions to surface water</t>
  </si>
  <si>
    <t xml:space="preserve">em_nitrate_gw </t>
  </si>
  <si>
    <t xml:space="preserve">Emissions to ground water </t>
  </si>
  <si>
    <t xml:space="preserve">P_fert </t>
  </si>
  <si>
    <t>em_K</t>
  </si>
  <si>
    <t>[mg]</t>
  </si>
  <si>
    <t xml:space="preserve">em_Zn </t>
  </si>
  <si>
    <t>[mg/kg DM]</t>
  </si>
  <si>
    <t>lognormal: gmean=1622 gsigma=2.55151</t>
  </si>
  <si>
    <t>Elemental share in digestate</t>
  </si>
  <si>
    <t>Share of ammonia of N-total</t>
  </si>
  <si>
    <t>lognormal: gmean=0.88 gsigma=3.91138</t>
  </si>
  <si>
    <t>lognormal: gmean=0.22 gsigma=4.00000</t>
  </si>
  <si>
    <t>lognormal: gmean=4.29 gsigma=3.62543</t>
  </si>
  <si>
    <t>lognormal: gmean=8.02 gsigma=3.51227</t>
  </si>
  <si>
    <t>cred_N</t>
  </si>
  <si>
    <t>triangular: min=0.400000 mode=0.500000 max=0.700000</t>
  </si>
  <si>
    <t>Creditability of N as fertilizer (acc. to DüMV)</t>
  </si>
  <si>
    <t>lognormal: gmean=21.73 gsigma=3.33188</t>
  </si>
  <si>
    <t>DM_cont</t>
  </si>
  <si>
    <t>Dry matter content of liquid digestate</t>
  </si>
  <si>
    <t>lognormal: gmean=460,3 gsigma=2.77940</t>
  </si>
  <si>
    <t>lognormal: gmean=0.042 gsigma=4.00000</t>
  </si>
  <si>
    <t>N2O_em_factor_spread</t>
  </si>
  <si>
    <t>uniform: min=0.0125000 max=0.0160000</t>
  </si>
  <si>
    <t>Share of N2O-Emissions, in reference to total-N</t>
  </si>
  <si>
    <t>lognormal: gmean=4,022 gsigma=3.63713</t>
  </si>
  <si>
    <t>Share of nitrate of N-total</t>
  </si>
  <si>
    <t>NF_GW</t>
  </si>
  <si>
    <t>uniform: min=0.180000 max=0.600000</t>
  </si>
  <si>
    <t>Nitrate runoff to groundwater, with reference to the fraction of nitrogen applied with the treated organic waste</t>
  </si>
  <si>
    <t>NF_SW</t>
  </si>
  <si>
    <t>uniform: min=0.00000 max=0.190000</t>
  </si>
  <si>
    <t>Nitrate runoff to surface water, with reference to the fraction of nitrogen applied with the treated organic waste</t>
  </si>
  <si>
    <t>Organic_N</t>
  </si>
  <si>
    <t>Share of organic N of N-total</t>
  </si>
  <si>
    <t>lognormal: gmean=1.46 gsigma=3.82035</t>
  </si>
  <si>
    <t>lognormal: gmean=44234 gsigma=1.95326</t>
  </si>
  <si>
    <t>[kg/kg DM]</t>
  </si>
  <si>
    <t>lognormal: gmean=21397.980204929 gsigma=2.08468</t>
  </si>
  <si>
    <t>Share of K in digestate</t>
  </si>
  <si>
    <t>lognormal: gmean=81098 gsigma=1.84357</t>
  </si>
  <si>
    <t>lognormal: gmean=11029 gsigma=2.20461</t>
  </si>
  <si>
    <t>Share of P in digestate</t>
  </si>
  <si>
    <t>lognormal: gmean=72.84 gsigma=3.11299</t>
  </si>
  <si>
    <t>em_Al</t>
  </si>
  <si>
    <t>Al*DM_cont /1000/1000</t>
  </si>
  <si>
    <t>Specific emission to soil</t>
  </si>
  <si>
    <t>em_ammonia</t>
  </si>
  <si>
    <t>0.15*Ammonia*N/1000/1000 *DM_cont *((14+3)/14)</t>
  </si>
  <si>
    <t>Specific emission to air</t>
  </si>
  <si>
    <t>em_As</t>
  </si>
  <si>
    <t>As*DM_cont /1000/1000</t>
  </si>
  <si>
    <t>em_Cd</t>
  </si>
  <si>
    <t>Cd*DM_cont/1000/1000</t>
  </si>
  <si>
    <t>em_Co</t>
  </si>
  <si>
    <t>(Co*DM_cont /1000/1000)</t>
  </si>
  <si>
    <t>em_Cr</t>
  </si>
  <si>
    <t>Cr*DM_cont/1000/1000</t>
  </si>
  <si>
    <t>em_Cu</t>
  </si>
  <si>
    <t>Cu*DM_cont /1000/1000</t>
  </si>
  <si>
    <t>em_Fe</t>
  </si>
  <si>
    <t>Fe*DM_cont/1000/1000</t>
  </si>
  <si>
    <t>em_Hg</t>
  </si>
  <si>
    <t>Hg*DM_cont /1000/1000</t>
  </si>
  <si>
    <t>K_fert*0.83</t>
  </si>
  <si>
    <t>N2O_em_factor_spread *N*DM_cont *(44/28)/1000/1000</t>
  </si>
  <si>
    <t>em_Ni</t>
  </si>
  <si>
    <t>Ni*DM_cont/1000/1000</t>
  </si>
  <si>
    <t>em_nitrate_gw</t>
  </si>
  <si>
    <t>NF_GW*N *DM_cont * (62/14)/1000/1000</t>
  </si>
  <si>
    <t>Specific nitrate emission to groundwater</t>
  </si>
  <si>
    <t>em_nitrate_sw</t>
  </si>
  <si>
    <t>NF_SW*N *DM_cont *(62/14)/1000/1000</t>
  </si>
  <si>
    <t>Specific nitrate emission to surface water</t>
  </si>
  <si>
    <t>em_P</t>
  </si>
  <si>
    <t>P_fert*0.436421*1000*1000</t>
  </si>
  <si>
    <t>em_Pb</t>
  </si>
  <si>
    <t>Pb*DM_cont /1000/1000</t>
  </si>
  <si>
    <t>em_Si</t>
  </si>
  <si>
    <t>Si *DM_cont /1000/1000</t>
  </si>
  <si>
    <t>em_Zn</t>
  </si>
  <si>
    <t>Zn *DM_cont/1000/1000</t>
  </si>
  <si>
    <t>heat</t>
  </si>
  <si>
    <t>(((4.18*(71-37+5))/3600)*0.3)*1.05/0.9</t>
  </si>
  <si>
    <t>Heat demand for pasteurization, heat capacity of water is assumed, 70% of heat can be recovered, digestate is assumed to cool down by 5 K between AD-plant and pasteurization unit, heat is provided by CHP plant, 10% heat losses due to heat transfer+exchangers are assumed</t>
  </si>
  <si>
    <t>K_fert</t>
  </si>
  <si>
    <t>(K*DM_cont/1000/1000)/0.83</t>
  </si>
  <si>
    <t>Credit for K, measured as K2O</t>
  </si>
  <si>
    <t>N_fert</t>
  </si>
  <si>
    <t>N*DM_cont*cred_N /1000/1000</t>
  </si>
  <si>
    <t>Credit for N-Fertilizer</t>
  </si>
  <si>
    <t>P_fert</t>
  </si>
  <si>
    <t>P*DM_cont/0.436421/1000/1000</t>
  </si>
  <si>
    <t>Credit for P, measured as P2O5</t>
  </si>
  <si>
    <t>Biogas distribution</t>
  </si>
  <si>
    <t>Amount of biogas, reference unit</t>
  </si>
  <si>
    <t>biogas combusted in emergency flare</t>
  </si>
  <si>
    <t xml:space="preserve">sh_flare </t>
  </si>
  <si>
    <t>Amount of biogas sent to emergency flare</t>
  </si>
  <si>
    <t>biogas at CHP</t>
  </si>
  <si>
    <t xml:space="preserve">sh_CHP </t>
  </si>
  <si>
    <t>Amount of biogas sent to CHP plant</t>
  </si>
  <si>
    <t>sh_flare</t>
  </si>
  <si>
    <t>triangular: min=0.00000 mode=0.0200000 max=0.0500000</t>
  </si>
  <si>
    <t>Share of biogas sent to emergency flare</t>
  </si>
  <si>
    <t>sh_CHP</t>
  </si>
  <si>
    <t xml:space="preserve">1-sh_flare </t>
  </si>
  <si>
    <t>Share of biogas sent to CHP</t>
  </si>
  <si>
    <t>Combustion of biogas in emergency flare</t>
  </si>
  <si>
    <t>Out</t>
  </si>
  <si>
    <t>Amount of biogas combusted in emergency flare</t>
  </si>
  <si>
    <t>lognormal: gmean=5.55800E-08 gsigma=1.22959</t>
  </si>
  <si>
    <t>CO-emissions to air</t>
  </si>
  <si>
    <t>lognormal: gmean=0.000418000 gsigma=1.57634</t>
  </si>
  <si>
    <t>CH4-emissions to air</t>
  </si>
  <si>
    <t>lognormal: gmean=4.53300E-07 gsigma=1.22959</t>
  </si>
  <si>
    <t>NOx-emissions to air</t>
  </si>
  <si>
    <t>lognormal: gmean=8.49000E-07 gsigma=1.22959</t>
  </si>
  <si>
    <t>PM-emissions to air</t>
  </si>
  <si>
    <t>lognormal: gmean=9.21100E-08 gsigma=1.22959</t>
  </si>
  <si>
    <t>SO2-emissions to air</t>
  </si>
  <si>
    <t>Heat and power co-generation from biogas</t>
  </si>
  <si>
    <t>In</t>
  </si>
  <si>
    <t>heat and power co-generation unit, 160kW electrical, common components for heat+electricity (ecoinvent process)</t>
  </si>
  <si>
    <t xml:space="preserve">pcs_CHP </t>
  </si>
  <si>
    <t>Heat and power co-generation unit construction, 160kW electrical, common components for heat+electricity | heat and power co-generation unit, 160kW electrical, common components for heat+electricity | APOS, S - RER</t>
  </si>
  <si>
    <t>heat and power co-generation unit, 160kW electrical, components for electricity only (ecoinvent process)</t>
  </si>
  <si>
    <t>Heat and power co-generation unit construction, 160kW electrical, components for electricity only | heat and power co-generation unit, 160kW electrical, components for electricity only | APOS, S - RER</t>
  </si>
  <si>
    <t>heat and power co-generation unit, 160kW electrical, components for heat only (ecoinvent process)</t>
  </si>
  <si>
    <t>Heat and power co-generation unit construction, 160kW electrical, components for heat only | heat and power co-generation unit, 160kW electrical, components for heat only | APOS, S - RER</t>
  </si>
  <si>
    <t>lubricating oil (ecoinvent process)</t>
  </si>
  <si>
    <t>lognormal: gmean=0.000234819 gsigma=1.10517</t>
  </si>
  <si>
    <t>Lubricating oil for CHP plant</t>
  </si>
  <si>
    <t>waste mineral oil (ecoinvent process)</t>
  </si>
  <si>
    <t>lognormal: gmean=-0.000234819 gsigma=1.10517</t>
  </si>
  <si>
    <t>Disposal of lubricating oil</t>
  </si>
  <si>
    <t>Biogas at CHP</t>
  </si>
  <si>
    <t xml:space="preserve">V_biogas </t>
  </si>
  <si>
    <t>Amount of combusted biogas</t>
  </si>
  <si>
    <t>CO</t>
  </si>
  <si>
    <t>Emissions of CO to air</t>
  </si>
  <si>
    <t>lognormal: gmean=1.95684E-05 gsigma=1.33769</t>
  </si>
  <si>
    <t>Emissions of N2O  to air</t>
  </si>
  <si>
    <t>electricity, produced on-site</t>
  </si>
  <si>
    <t>Generated electricity</t>
  </si>
  <si>
    <t>Generated heat</t>
  </si>
  <si>
    <t xml:space="preserve">CH4 </t>
  </si>
  <si>
    <t>Emissions of CH4 to air</t>
  </si>
  <si>
    <t xml:space="preserve">NOx </t>
  </si>
  <si>
    <t>Emissions of NOx to air</t>
  </si>
  <si>
    <t>lognormal: gmean=1.56547E-05 gsigma=1.33769</t>
  </si>
  <si>
    <t>Emissions of NMVOC to air</t>
  </si>
  <si>
    <t>Platinum</t>
  </si>
  <si>
    <t>lognormal: gmean=5.47915E-11 gsigma=1.33769</t>
  </si>
  <si>
    <t>Emissions of Platinum to air</t>
  </si>
  <si>
    <t xml:space="preserve">SO2 </t>
  </si>
  <si>
    <t>Emissions of SOx to air</t>
  </si>
  <si>
    <t>normal: mean=0.000389000 sigma=9.72500E-05</t>
  </si>
  <si>
    <t>Specific CH4 emissions</t>
  </si>
  <si>
    <t>normal: mean=0.00175000 sigma=0.000857500</t>
  </si>
  <si>
    <t>Specific CO emissions</t>
  </si>
  <si>
    <t>Electrical efficiency of CHP plant</t>
  </si>
  <si>
    <t>[h]</t>
  </si>
  <si>
    <t>triangular: min=60000.0 mode=80000.0 max=100000</t>
  </si>
  <si>
    <t xml:space="preserve">Lifetime of CHP plant </t>
  </si>
  <si>
    <t>NOx</t>
  </si>
  <si>
    <t>normal: mean=0.000924000 sigma=0.000249000</t>
  </si>
  <si>
    <t>Specific NOx emissions</t>
  </si>
  <si>
    <t>[kW]</t>
  </si>
  <si>
    <t>Rated power of CHP plant in this case (2x200 kW)</t>
  </si>
  <si>
    <t>P_old</t>
  </si>
  <si>
    <t>Rated power of CHP plant in ecoinvent background process</t>
  </si>
  <si>
    <t>SO2</t>
  </si>
  <si>
    <t>normal: mean=0.000341000 sigma=0.000283000</t>
  </si>
  <si>
    <t>Specific SO2 emissions</t>
  </si>
  <si>
    <t>eff_CHP_th</t>
  </si>
  <si>
    <t>0.9-eff_CHP_el</t>
  </si>
  <si>
    <t>Thermal efficiency of CHP unit (total efficiency=90%)</t>
  </si>
  <si>
    <t>(eff_CHP_th/eff_CHP_el)</t>
  </si>
  <si>
    <t>pcs_CHP</t>
  </si>
  <si>
    <t xml:space="preserve">upscale /throughput_lifetime </t>
  </si>
  <si>
    <t>Amount of CHP plants</t>
  </si>
  <si>
    <t>throughput_lifetime</t>
  </si>
  <si>
    <t xml:space="preserve">lifetime_plant*P </t>
  </si>
  <si>
    <t>Specific throughput_lifetime emissions</t>
  </si>
  <si>
    <t>upscale</t>
  </si>
  <si>
    <t>(P/P_old )^0.6</t>
  </si>
  <si>
    <t>Upscaling factor, according to 6-10th rule</t>
  </si>
  <si>
    <t>V_biogas</t>
  </si>
  <si>
    <t>1/(10*eff_CHP_el*CH4_content)</t>
  </si>
  <si>
    <t>Biogas needed to produce 1 kWh of electricity</t>
  </si>
  <si>
    <t>Output CHP, on-site</t>
  </si>
  <si>
    <t>Output CHP, satelite</t>
  </si>
  <si>
    <t>heat demand digester</t>
  </si>
  <si>
    <t>heat demand pasteurization</t>
  </si>
  <si>
    <t>unused heat/heat losses in district heating sytem, total</t>
  </si>
  <si>
    <t>Diesel demand of wheel loader, measured</t>
  </si>
  <si>
    <t>Share of impurites (asssumed as municipal solid waste, external incineration in MSWI), measured</t>
  </si>
  <si>
    <t>food waste at plant</t>
  </si>
  <si>
    <t>Drying of food waste (to 85 wt-% DM)</t>
  </si>
  <si>
    <t>Amount of treated food waste, reference unit</t>
  </si>
  <si>
    <t xml:space="preserve">heat *sh_support </t>
  </si>
  <si>
    <t>Amount of heat which is satisfied by supporting fuel</t>
  </si>
  <si>
    <t>h2so4 /0.76</t>
  </si>
  <si>
    <t>Amount of sulfuric acid (needed in acidic scrubber)</t>
  </si>
  <si>
    <t>wastewater, average (ecoinvent process)</t>
  </si>
  <si>
    <t>-water_e</t>
  </si>
  <si>
    <t>[l]</t>
  </si>
  <si>
    <t>Amount of evaporated water</t>
  </si>
  <si>
    <t>ammonium sulfate as N (ecoinvent process)</t>
  </si>
  <si>
    <t>Recovered ammonium sulfate (as fertilizer)</t>
  </si>
  <si>
    <t>lognormal: gmean=1.24-04 gsigma=1.32206</t>
  </si>
  <si>
    <t>NH3-emissions from drying</t>
  </si>
  <si>
    <t>food waste, dried</t>
  </si>
  <si>
    <t xml:space="preserve">1.0-water_e </t>
  </si>
  <si>
    <t>Amount of dried digestate</t>
  </si>
  <si>
    <t>-el</t>
  </si>
  <si>
    <t>Electricity demand of dryer</t>
  </si>
  <si>
    <t>-heat*(1-sh_support)</t>
  </si>
  <si>
    <t>Amount of heat which is satisfied by heat which is produced on-site</t>
  </si>
  <si>
    <t>AS</t>
  </si>
  <si>
    <t>Reverse efficiency of acidic scrubber</t>
  </si>
  <si>
    <t>triangular: min=0.130000 mode=0.720000 max=1.00000</t>
  </si>
  <si>
    <t>Reverse efficiency of biofilter</t>
  </si>
  <si>
    <t>Drying</t>
  </si>
  <si>
    <t>DM_in</t>
  </si>
  <si>
    <t>[%]</t>
  </si>
  <si>
    <t>Dry matter content of food waste</t>
  </si>
  <si>
    <t>Pelletizing</t>
  </si>
  <si>
    <t>el_spec</t>
  </si>
  <si>
    <t>[kWh/t water, evaporated]</t>
  </si>
  <si>
    <t>triangular: min=45 mode=60 max=75</t>
  </si>
  <si>
    <t>Gasification</t>
  </si>
  <si>
    <t>hd_belt_dryer</t>
  </si>
  <si>
    <t>triangular: min=700.000 mode=920.000 max=1140.00</t>
  </si>
  <si>
    <t>Heat demand of a belt dryer</t>
  </si>
  <si>
    <t>N_out</t>
  </si>
  <si>
    <t>[ ]</t>
  </si>
  <si>
    <t>uniform: min=0 max=0.5</t>
  </si>
  <si>
    <t>Amount of nitrogen, which is released during drying (assumption)</t>
  </si>
  <si>
    <t>N_total</t>
  </si>
  <si>
    <t>[wt-%, dry]</t>
  </si>
  <si>
    <t>Nitrogen content of food waste</t>
  </si>
  <si>
    <t>target_dm</t>
  </si>
  <si>
    <t>Targeted dry matter content of digestate</t>
  </si>
  <si>
    <t>water_e*M_CH4 *conc_CH4 /M_vol_gas</t>
  </si>
  <si>
    <t xml:space="preserve">Specific CH4 emissions </t>
  </si>
  <si>
    <t>el</t>
  </si>
  <si>
    <t>water_e*el_spec/1000</t>
  </si>
  <si>
    <t>Specific electricity demand for dryer</t>
  </si>
  <si>
    <t>h2so4</t>
  </si>
  <si>
    <t>4.4*0.17*N_total*DM_digestate/100</t>
  </si>
  <si>
    <t>Amount of H2SO4 needed for acidic scrubber; 4.4 kgH2SO4/kg NH3</t>
  </si>
  <si>
    <t>(1-(DM_in /target_dm ))*(hd_belt_dryer/1000)</t>
  </si>
  <si>
    <t>Specific heat demand for dryer, 10% heat losses due to heat transfer+exchangers are assumed</t>
  </si>
  <si>
    <t>(1-AS)*N_out*N_total*(DM_in/100)</t>
  </si>
  <si>
    <t>Amount of recovered Ammoniumsulfate</t>
  </si>
  <si>
    <t>N_out*(17/14)*N_total*(DM_in/100)*BF_NH3*AS</t>
  </si>
  <si>
    <t>Specific NH3 emissions</t>
  </si>
  <si>
    <t>sh_support</t>
  </si>
  <si>
    <t>Share of support fuel (heat which cannot be provided onsite)</t>
  </si>
  <si>
    <t>water_e</t>
  </si>
  <si>
    <t>(1-(DM_digestate  /target_dm ))</t>
  </si>
  <si>
    <t>Evaporated water</t>
  </si>
  <si>
    <t>Pelletizing of food waste</t>
  </si>
  <si>
    <t>sanitary landfill of ash</t>
  </si>
  <si>
    <t>-ash</t>
  </si>
  <si>
    <t>lognormal: gmean=-0.00450000 gsigma=1.80226</t>
  </si>
  <si>
    <t>Ash residue from pelletizing</t>
  </si>
  <si>
    <t>maize starch (ecoinvent process)</t>
  </si>
  <si>
    <t>lognormal: gmean=0.01 gsigma=1.62</t>
  </si>
  <si>
    <t>Used as proxy for binder</t>
  </si>
  <si>
    <t>Amount of dried food waste, reference unit</t>
  </si>
  <si>
    <t>lognormal: gmean=8.40000E-05 gsigma=1.13585</t>
  </si>
  <si>
    <t>Amount of lubricating oil</t>
  </si>
  <si>
    <t>lognormal: gmean=5.83992E-08 gsigma=1.80226</t>
  </si>
  <si>
    <t>Emission to air</t>
  </si>
  <si>
    <t>lognormal: gmean=3.18216E-11 gsigma=1.80226</t>
  </si>
  <si>
    <t>lognormal: gmean=7.85476E-12 gsigma=1.80226</t>
  </si>
  <si>
    <t>lognormal: gmean=1.43941E-06 gsigma=1.80226</t>
  </si>
  <si>
    <t>lognormal: gmean=2.88801E-10 gsigma=1.80226</t>
  </si>
  <si>
    <t>lognormal: gmean=1.54530E-10 gsigma=1.80226</t>
  </si>
  <si>
    <t>lognormal: gmean=7.82563E-10 gsigma=1.80226</t>
  </si>
  <si>
    <t>electricity produced in system</t>
  </si>
  <si>
    <t>Electricity demand of pelletizer</t>
  </si>
  <si>
    <t>food waste, dried and pelletized</t>
  </si>
  <si>
    <t xml:space="preserve">output </t>
  </si>
  <si>
    <t>Amount of pelletized food waste</t>
  </si>
  <si>
    <t>lognormal: gmean=1.65764E-08 gsigma=1.80226</t>
  </si>
  <si>
    <t>lognormal: gmean=5.26252E-11 gsigma=1.80226</t>
  </si>
  <si>
    <t>lognormal: gmean=1.54530E-12 gsigma=1.80226</t>
  </si>
  <si>
    <t>lognormal: gmean=1.44854E-10 gsigma=1.80226</t>
  </si>
  <si>
    <t>lognormal: gmean=4.82000E-05 gsigma=1.80226</t>
  </si>
  <si>
    <t>lognormal: gmean=1.36000E-05 gsigma=1.80226</t>
  </si>
  <si>
    <t>lognormal: gmean=2.91000E-05 gsigma=1.80226</t>
  </si>
  <si>
    <t>lognormal: gmean=3.97181E-07 gsigma=1.80226</t>
  </si>
  <si>
    <t>lognormal: gmean=7.70572E-07 gsigma=1.80226</t>
  </si>
  <si>
    <t xml:space="preserve">Si </t>
  </si>
  <si>
    <t>lognormal: gmean=1.59298E-06 gsigma=1.80226</t>
  </si>
  <si>
    <t>lognormal: gmean=2.62346E-09 gsigma=1.80226</t>
  </si>
  <si>
    <t>ash</t>
  </si>
  <si>
    <t>comp_Al</t>
  </si>
  <si>
    <t>Elemental share in food waste</t>
  </si>
  <si>
    <t>comp_As</t>
  </si>
  <si>
    <t>comp_Ca</t>
  </si>
  <si>
    <t>comp_Cd</t>
  </si>
  <si>
    <t>comp_Co</t>
  </si>
  <si>
    <t>comp_Cr</t>
  </si>
  <si>
    <t>comp_Cu</t>
  </si>
  <si>
    <t>comp_Fe</t>
  </si>
  <si>
    <t>comp_Hg</t>
  </si>
  <si>
    <t>comp_K</t>
  </si>
  <si>
    <t>comp_Ni</t>
  </si>
  <si>
    <t>comp_P</t>
  </si>
  <si>
    <t>comp_Pb</t>
  </si>
  <si>
    <t>comp_Si</t>
  </si>
  <si>
    <t>comp_Zn</t>
  </si>
  <si>
    <t>DM_target</t>
  </si>
  <si>
    <t>lognormal: gmean=0.0960000 gsigma=1.53000</t>
  </si>
  <si>
    <t>Amount of food waste, dried</t>
  </si>
  <si>
    <t>part_tot</t>
  </si>
  <si>
    <t>Amount of particulate matter emissions</t>
  </si>
  <si>
    <t>comp_Al*part_tot *DM_target</t>
  </si>
  <si>
    <t>comp_As *part_tot *DM_target</t>
  </si>
  <si>
    <t>comp_Ca*part_tot *DM_target</t>
  </si>
  <si>
    <t>comp_Cd *part_tot *DM_target</t>
  </si>
  <si>
    <t>comp_Co *part_tot *DM_target</t>
  </si>
  <si>
    <t>comp_Cr *part_tot *DM_target</t>
  </si>
  <si>
    <t>comp_Cu *part_tot *DM_target</t>
  </si>
  <si>
    <t>comp_Fe*part_tot *DM_target</t>
  </si>
  <si>
    <t>comp_Hg *part_tot *DM_target</t>
  </si>
  <si>
    <t>comp_K*part_tot *DM_target</t>
  </si>
  <si>
    <t>comp_Ni *part_tot *DM_target</t>
  </si>
  <si>
    <t>output</t>
  </si>
  <si>
    <t>1-ash +0.01</t>
  </si>
  <si>
    <t>Weight of foow waste after pelletizing</t>
  </si>
  <si>
    <t>comp_P*part_tot *DM_target</t>
  </si>
  <si>
    <t>comp_Pb*part_tot *DM_target</t>
  </si>
  <si>
    <t>comp_Si*part_tot *DM_target</t>
  </si>
  <si>
    <t>comp_Zn*part_tot *DM_target</t>
  </si>
  <si>
    <t>Gasification of food waste in a fixed-bed gasifier + CHP (510 kWel)</t>
  </si>
  <si>
    <t>activated carbon, granular (ecoinvent process)</t>
  </si>
  <si>
    <t>lognormal: gmean=0.00118000 gsigma=1.23660</t>
  </si>
  <si>
    <t>Activated carbon required for flue gas treatment</t>
  </si>
  <si>
    <t>ash, treated</t>
  </si>
  <si>
    <t>Landfilling of ash resulting from gasification</t>
  </si>
  <si>
    <t>product gas combusted in emergency flare</t>
  </si>
  <si>
    <t xml:space="preserve">prod_gas*(1-emergency_torch) </t>
  </si>
  <si>
    <t xml:space="preserve">Share of product gas to emergency flare  </t>
  </si>
  <si>
    <t>lognormal: gmean=0.010875716 gsigma=1.52117</t>
  </si>
  <si>
    <t>Cement required for solidification of landfilled residual material.</t>
  </si>
  <si>
    <t>gasification plant, construction</t>
  </si>
  <si>
    <t xml:space="preserve">pcs_gf </t>
  </si>
  <si>
    <t>Production of a gasification plant, small-scale</t>
  </si>
  <si>
    <t>heat and power co-generation unit, 160kW electrical, common components for heat+electricity  (ecoinvent process)</t>
  </si>
  <si>
    <t>uncertainty inherhited from dependent parameters</t>
  </si>
  <si>
    <t>Value for cogeneration of natural gas used as approximination</t>
  </si>
  <si>
    <t>heat and power co-generation unit, 160kW electrical, components for electricity only  (ecoinvent process)</t>
  </si>
  <si>
    <t>heat and power co-generation unit, 160kW electrical, components for heat only  (ecoinvent process)</t>
  </si>
  <si>
    <t>lime, hydrated, packed  (ecoinvent process)</t>
  </si>
  <si>
    <t>lime</t>
  </si>
  <si>
    <t>lognormal: gmean=0.006727155000000001 gsigma=1.23660</t>
  </si>
  <si>
    <t>For flue gas treatment (acidic components)</t>
  </si>
  <si>
    <t>lognormal: gmean=0.000234819 gsigma=1.33769</t>
  </si>
  <si>
    <t>Value for cogeneration of natural gas used as approximination. Assumption of a lubricate consumption of 0.03 g/MJin</t>
  </si>
  <si>
    <t>nitrogen, liquid (ecoinvent process)</t>
  </si>
  <si>
    <t>lognormal: gmean=0.00101905 gsigma=1.23545</t>
  </si>
  <si>
    <t>For purging reactor</t>
  </si>
  <si>
    <t>spent activated carbon with mercury (ecoinvent process)</t>
  </si>
  <si>
    <t>lognormal: gmean=-0.00118000 gsigma=1.23660</t>
  </si>
  <si>
    <t>Waste generation, activated carbon</t>
  </si>
  <si>
    <t>40*ash</t>
  </si>
  <si>
    <t>lognormal: gmean=3.92 gsigma=1.10224</t>
  </si>
  <si>
    <t>Transport of residues to landfill</t>
  </si>
  <si>
    <t>vegetable oil methyl ester (ecoinvent process)</t>
  </si>
  <si>
    <t xml:space="preserve">diesel </t>
  </si>
  <si>
    <t>lognormal: gmean=0.010143 gsigma=1.20772</t>
  </si>
  <si>
    <t>Rape methyl ester required for tar removal</t>
  </si>
  <si>
    <t>waste gypsum (ecoinvent process)</t>
  </si>
  <si>
    <t>-waste_gypsum</t>
  </si>
  <si>
    <t>lognormal: gmean=-0.009234870194127553 gsigma=1.50512</t>
  </si>
  <si>
    <t>Waste from lime consumption</t>
  </si>
  <si>
    <t>lognormal: gmean=-0.000234819 gsigma=1.27884</t>
  </si>
  <si>
    <t>Value for cogeneration of natural gas used as approximation</t>
  </si>
  <si>
    <t>sulfuric acid</t>
  </si>
  <si>
    <t>lognormal: gmean=0.0139533 gsigma=1.23660</t>
  </si>
  <si>
    <t>Ancillary goods for flue gas scrubbing</t>
  </si>
  <si>
    <t>sodium hydroxide, without water, in 50% solution state</t>
  </si>
  <si>
    <t>lognormal: gmean=9.33E-4 gsigma=1.23660</t>
  </si>
  <si>
    <t>phosphate fertiliser, as P2O5</t>
  </si>
  <si>
    <t>lognormal: gmean=8.57E-6 gsigma=1.23660</t>
  </si>
  <si>
    <t>lognormal: gmean=0.0000000005236 gsigma=2.40005</t>
  </si>
  <si>
    <t>Emission to air (flue gas)</t>
  </si>
  <si>
    <t>lognormal: gmean=0.000000005236 gsigma=2.37307</t>
  </si>
  <si>
    <t>Emission to water (waste water, scrubber sludge)</t>
  </si>
  <si>
    <t>lognormal: gmean=0.0000000027455 gsigma=3.68878</t>
  </si>
  <si>
    <t>lognormal: gmean=1.2325E-17 gsigma=3.69614</t>
  </si>
  <si>
    <t>lognormal: gmean=0.00000000004403 gsigma=3.92040</t>
  </si>
  <si>
    <t>lognormal: gmean=0.000000000004403 gsigma=3.93113</t>
  </si>
  <si>
    <t>lognormal: gmean=0.0001246185 gsigma=1.73695</t>
  </si>
  <si>
    <t>lognormal: gmean=0.00012495 gsigma=1.73695</t>
  </si>
  <si>
    <t>Carbon dioxide, fossil</t>
  </si>
  <si>
    <t>CO2_lime</t>
  </si>
  <si>
    <t>Carbon monoxide</t>
  </si>
  <si>
    <t xml:space="preserve">em_CO </t>
  </si>
  <si>
    <t>lognormal: gmean=0.000000002771 gsigma=3.28904</t>
  </si>
  <si>
    <t>lognormal: gmean=0.0000000002465 gsigma=3.30842</t>
  </si>
  <si>
    <t>lognormal: gmean=0.000000003094 gsigma=3.40236</t>
  </si>
  <si>
    <t>lognormal: gmean=0.000000000016915 gsigma=3.40960</t>
  </si>
  <si>
    <t>lognormal: gmean=0.0000000007888 gsigma=3.10844</t>
  </si>
  <si>
    <t>lognormal: gmean=0.0000000007888 gsigma=3.10551</t>
  </si>
  <si>
    <t>lognormal: gmean=3.75000E-06 gsigma=2.29423</t>
  </si>
  <si>
    <t>Emissions of Dinitrogen monoxide to air</t>
  </si>
  <si>
    <t>(el -p_el)</t>
  </si>
  <si>
    <t>Electricity output (net, parasitic share of gasification plant is accounted for)</t>
  </si>
  <si>
    <t>heat (gross) produced on-site</t>
  </si>
  <si>
    <t>Gross heat production</t>
  </si>
  <si>
    <t>em_HCl</t>
  </si>
  <si>
    <t>lognormal: gmean=0.0000000003264 gsigma=2.61741</t>
  </si>
  <si>
    <t>lognormal: gmean=0.000000003264 gsigma=2.59176</t>
  </si>
  <si>
    <t>lognormal: gmean=0.000000000047685 gsigma=3.59759</t>
  </si>
  <si>
    <t>lognormal: gmean=0.000000000047685 gsigma=3.60491</t>
  </si>
  <si>
    <t>lognormal: gmean=0.00000000048195 gsigma=4.20968</t>
  </si>
  <si>
    <t>lognormal: gmean=0.000000000008585 gsigma=4.22155</t>
  </si>
  <si>
    <t>lognormal: gmean=0.000000002006 gsigma=3.41408</t>
  </si>
  <si>
    <t>lognormal: gmean=0.000000000070975 gsigma=3.43359</t>
  </si>
  <si>
    <t>em_NOx</t>
  </si>
  <si>
    <t>lognormal: gmean=5.63000E-06 gsigma=2.29423</t>
  </si>
  <si>
    <t>em_part</t>
  </si>
  <si>
    <t>lognormal: gmean=0.000004437ent parameters)</t>
  </si>
  <si>
    <t>lognormal: gmean=0.0000004828 gsigma=2.00214</t>
  </si>
  <si>
    <t>lognormal: gmean=0.000041905 gsigma=1.85222</t>
  </si>
  <si>
    <t>product gas</t>
  </si>
  <si>
    <t xml:space="preserve">prod_gas </t>
  </si>
  <si>
    <t>Amount of product gas which is combusted in CHP plant</t>
  </si>
  <si>
    <t>lognormal: gmean=0.000000027285 gsigma=1.80624</t>
  </si>
  <si>
    <t>em_SO2</t>
  </si>
  <si>
    <t>lognormal: gmean=0.00000001938 gsigma=2.89238</t>
  </si>
  <si>
    <t>lognormal: gmean=0.000000001938 gsigma=2.91222</t>
  </si>
  <si>
    <t>abadement_factor_CO</t>
  </si>
  <si>
    <t>Abadement of CO (catalyst CHP-plant)</t>
  </si>
  <si>
    <t>abadement_factor_HCl</t>
  </si>
  <si>
    <t>Abadement of HCl (flue gas treatment system)</t>
  </si>
  <si>
    <t>abadement_factor_SO2</t>
  </si>
  <si>
    <t>Abadement of SO2 (flue gas treatment system), adjusted to match regulations of the 17. BImSchV</t>
  </si>
  <si>
    <t>[kg/kg FM]</t>
  </si>
  <si>
    <t>Amount of residual ash (oxidized amout of ash in substrate)</t>
  </si>
  <si>
    <t>CH4_gas</t>
  </si>
  <si>
    <t>Amount of methane produced from substrate during gasification</t>
  </si>
  <si>
    <t>CH4_slip</t>
  </si>
  <si>
    <t>triangular: min=0.00105000 mode=0.00140000 max=0.00175000</t>
  </si>
  <si>
    <t>Methane slip during combustion in CHP plant, biogas as proxy</t>
  </si>
  <si>
    <t>Cl_in_fuel</t>
  </si>
  <si>
    <t>Amount of chlorine in substrate</t>
  </si>
  <si>
    <t>CO_gas</t>
  </si>
  <si>
    <t>[kg/kg fuel]</t>
  </si>
  <si>
    <t>Amount of CO produced from substrate during gasification</t>
  </si>
  <si>
    <t>CO_slip</t>
  </si>
  <si>
    <t>lognormal: gmean=0.0210000 gsigma=2.00000</t>
  </si>
  <si>
    <t>CO slip during combustion in CHP plant</t>
  </si>
  <si>
    <t>wc_in</t>
  </si>
  <si>
    <t>Water content of substrate</t>
  </si>
  <si>
    <t>lognormal: gmean=4.854609e-04 gsigma=2</t>
  </si>
  <si>
    <t>NOx-emissions during gasification + CHP</t>
  </si>
  <si>
    <t>emergency_torch</t>
  </si>
  <si>
    <t>triangular: min=0.950000 mode=0.980000 max=1.00000</t>
  </si>
  <si>
    <t>eta_CHP_el</t>
  </si>
  <si>
    <t>El. efficiency of CHP plant</t>
  </si>
  <si>
    <t>eta_CHP_th</t>
  </si>
  <si>
    <t>Th. efficiency of CHP plant</t>
  </si>
  <si>
    <t>eta_cold_gas</t>
  </si>
  <si>
    <t>Cold-gas efficiency</t>
  </si>
  <si>
    <t>LHV_input</t>
  </si>
  <si>
    <t>[MJ/kg,FM]</t>
  </si>
  <si>
    <t>Lower heating value of substrate</t>
  </si>
  <si>
    <t>lifetime_G</t>
  </si>
  <si>
    <t>triangular: min=15.0000 mode=20.0000 max=25.0000</t>
  </si>
  <si>
    <t>Lifetime gasifier</t>
  </si>
  <si>
    <t>lifetime_CHP</t>
  </si>
  <si>
    <t>Lifetime CHP plant</t>
  </si>
  <si>
    <t>Envisaged power of CHP plant</t>
  </si>
  <si>
    <t>Power of CHP plant as given in ecoinvent</t>
  </si>
  <si>
    <t>particulates</t>
  </si>
  <si>
    <t>[mg/m³]</t>
  </si>
  <si>
    <t>triangular: min=0.00000 mode=2.00000 max=5.00000</t>
  </si>
  <si>
    <t>Emission of particulates</t>
  </si>
  <si>
    <t>prod_gas</t>
  </si>
  <si>
    <t>[m³/kg FM]</t>
  </si>
  <si>
    <t>Specific amount of product gas</t>
  </si>
  <si>
    <t>ref_el_gf</t>
  </si>
  <si>
    <t>Power of refereced gasification plant</t>
  </si>
  <si>
    <t>S_in_fuel</t>
  </si>
  <si>
    <t>Sulfur content in fuel</t>
  </si>
  <si>
    <t>sh_parasitic</t>
  </si>
  <si>
    <t>triangular: min=0.100000 mode=0.150000 max=0.200000</t>
  </si>
  <si>
    <t>Share of parasitic electricity</t>
  </si>
  <si>
    <t>V_RG</t>
  </si>
  <si>
    <t>[NM³ RG/Nm³ prod gas]</t>
  </si>
  <si>
    <t>Specific flue gas volume</t>
  </si>
  <si>
    <t>S_in_fuel *(1-wc_in)*(64/32)*0.69</t>
  </si>
  <si>
    <t>Fossil CO2 emissions from reaction of lime with sulphur</t>
  </si>
  <si>
    <t>diesel</t>
  </si>
  <si>
    <t>(20/10000)*(LHV_input/3.6)</t>
  </si>
  <si>
    <t>Amount of rape methyl ester required for flue gas treatment</t>
  </si>
  <si>
    <t>LHV_gas*eta_CHP_el *emergency_torch /3.6</t>
  </si>
  <si>
    <t>[kWh/kg FM]</t>
  </si>
  <si>
    <t>Amount of electricity produced during gasification +CHP (gross)</t>
  </si>
  <si>
    <t>CH4_slip*CH4_gas</t>
  </si>
  <si>
    <t>Transmission of methane to air</t>
  </si>
  <si>
    <t>em_CO</t>
  </si>
  <si>
    <t>CO_gas *CO_slip *(1-abadement_factor_CO)</t>
  </si>
  <si>
    <t>Transmission of CO to air</t>
  </si>
  <si>
    <t>Cl_in_fuel*(1-wc_in)*(36.4609/35.453)*(1-abadement_factor_HCl  )</t>
  </si>
  <si>
    <t>Transmission of HCl to air</t>
  </si>
  <si>
    <t>particulates*prod_gas*V_RG/1000/1000</t>
  </si>
  <si>
    <t>Transmission of particulates to air</t>
  </si>
  <si>
    <t>S_in_fuel*(1-wc_in)*(64.0638/32.065)*(1-abadement_factor_SO2 )</t>
  </si>
  <si>
    <t>Emissions of SO2 to air</t>
  </si>
  <si>
    <t>(LHV_input*eta_cold_gas*eta_CHP_th /3.6)*emergency_torch</t>
  </si>
  <si>
    <t>Amount of heat produced from gasification+CHP</t>
  </si>
  <si>
    <t>LHV_gas</t>
  </si>
  <si>
    <t xml:space="preserve">eta_cold_gas *LHV_input *emergency_torch </t>
  </si>
  <si>
    <t>[MJ/gas, tot]</t>
  </si>
  <si>
    <t>LHV of the product gas</t>
  </si>
  <si>
    <t>S_in_fuel*(1-wc_in) *(64/32)*1.55</t>
  </si>
  <si>
    <t>Amount of lime needed for flue gas treatment</t>
  </si>
  <si>
    <t>p_el</t>
  </si>
  <si>
    <t xml:space="preserve">sh_parasitic*el </t>
  </si>
  <si>
    <t>Parasitic electricity demand of plant</t>
  </si>
  <si>
    <t>P_tot_el</t>
  </si>
  <si>
    <t xml:space="preserve">el*10000*(1/3.534 )*1000/7900/emergency_torch </t>
  </si>
  <si>
    <t>[kWel]</t>
  </si>
  <si>
    <t xml:space="preserve">Size of gasifier </t>
  </si>
  <si>
    <t>(el*upscale_CHP) /throughput_lifetime</t>
  </si>
  <si>
    <t>Demand in CHP plants</t>
  </si>
  <si>
    <t>pcs_gf</t>
  </si>
  <si>
    <t>upscale_GF *el/(P_tot_el*lifetime_G*7900)</t>
  </si>
  <si>
    <t>Demand in gasification plants (7900 full-load hours)</t>
  </si>
  <si>
    <t>lifetime_CHP*P</t>
  </si>
  <si>
    <t>[kWh/lifetime]</t>
  </si>
  <si>
    <t>Amount of electricity produced from CHP plant during its lifetime</t>
  </si>
  <si>
    <t>upscale_CHP</t>
  </si>
  <si>
    <t>Upscaling factor CHP</t>
  </si>
  <si>
    <t>upscale_GF</t>
  </si>
  <si>
    <t>(P_tot_el/ref_el_gf )^0.6</t>
  </si>
  <si>
    <t>Upscaling factor gasification plant</t>
  </si>
  <si>
    <t>waste_gypsum</t>
  </si>
  <si>
    <t>2.13*S_in_fuel*(1-wc_in)*(64.0638/32.065)</t>
  </si>
  <si>
    <t>aluminium sulfate, powder (ecoinvent process)</t>
  </si>
  <si>
    <t>lognormal: gmean=0.00153010 gsigma=1.41180</t>
  </si>
  <si>
    <t xml:space="preserve">Burden from wastewater treatment of the short-term leachate (0-100a). </t>
  </si>
  <si>
    <t>cast iron (ecoinvent process)</t>
  </si>
  <si>
    <t>lognormal: gmean=1.47498E-06 gsigma=1.32750</t>
  </si>
  <si>
    <t xml:space="preserve">For sewer auxiliary materials. </t>
  </si>
  <si>
    <t>lognormal: gmean=0.000319028 gsigma=3.13356</t>
  </si>
  <si>
    <t xml:space="preserve">Burden from incineration of sludge from wastewater treatment of the short-term leachate (0-100a). </t>
  </si>
  <si>
    <t>lognormal: gmean=1.11097E-07 gsigma=1.40832</t>
  </si>
  <si>
    <t>chemical, organic (ecoinvent process)</t>
  </si>
  <si>
    <t>lognormal: gmean=1.25775E-07 gsigma=1.86570</t>
  </si>
  <si>
    <t>concrete, sole plate and foundation (ecoinvent process)</t>
  </si>
  <si>
    <t>lognormal: gmean=1.42900E-07 gsigma=1.32750</t>
  </si>
  <si>
    <t xml:space="preserve">For leachate collection tanks and sewer pipe. </t>
  </si>
  <si>
    <t>diesel, burned in building machine (ecoinvent process)</t>
  </si>
  <si>
    <t>lognormal: gmean=0.0483865 gsigma=1.32750</t>
  </si>
  <si>
    <t xml:space="preserve">For waste distribution and compaction, construction diesel for base and compartment seals, for access street and sewer construction. </t>
  </si>
  <si>
    <t>electricity, for reuse in municipal waste incineration only (ecoinvent process)</t>
  </si>
  <si>
    <t>lognormal: gmean=0.00186887 gsigma=3.37575</t>
  </si>
  <si>
    <t>electricity, low voltage (ecoinvent process)</t>
  </si>
  <si>
    <t>lognormal: gmean=0.00219007 gsigma=3.15856</t>
  </si>
  <si>
    <t xml:space="preserve">Burden from wastewater treatment of the short-term leachate (0-100a) and landfill administrative building electricity consumption. </t>
  </si>
  <si>
    <t>excavation, hydraulic digger (ecoinvent process)</t>
  </si>
  <si>
    <t>lognormal: gmean=0.000387746 gsigma=1.32750</t>
  </si>
  <si>
    <t xml:space="preserve">Excavation work for landfill construction, sewer construction and recultivation. </t>
  </si>
  <si>
    <t>excavation, skid-steer loader (ecoinvent process)</t>
  </si>
  <si>
    <t>extrusion, plastic pipes (ecoinvent process)</t>
  </si>
  <si>
    <t>lognormal: gmean=8.49391E-05 gsigma=1.32750</t>
  </si>
  <si>
    <t xml:space="preserve">For base and interior drain system of landfill, sewer auxiliary materials. </t>
  </si>
  <si>
    <t>gravel, round (ecoinvent process)</t>
  </si>
  <si>
    <t>lognormal: gmean=0.160143 gsigma=1.32750</t>
  </si>
  <si>
    <t xml:space="preserve">For base and flank gravel beds and concrete, for access street, for drainage beds, for recultivation layer. </t>
  </si>
  <si>
    <t>lognormal: gmean=0.00625041 gsigma=1.00000</t>
  </si>
  <si>
    <t xml:space="preserve">Burden from wastewater treatment of the short-term leachate and incineration of sludge from this wastewater treatment. </t>
  </si>
  <si>
    <t>heat, district or industrial, other than natural gas (ecoinvent process)</t>
  </si>
  <si>
    <t>lognormal: gmean=0.00624218 gsigma=2.75328</t>
  </si>
  <si>
    <t xml:space="preserve">Burden from wastewater treatment of the short-term leachate (0-100a) and landfill administrative building space heat demand. </t>
  </si>
  <si>
    <t>heat, for reuse in municipal waste incineration only (ecoinvent process)</t>
  </si>
  <si>
    <t>lognormal: gmean=0.0109022 gsigma=3.19734</t>
  </si>
  <si>
    <t>lognormal: gmean=6.66581E-08 gsigma=1.40832</t>
  </si>
  <si>
    <t>lognormal: gmean=0.00774111 gsigma=1.41176</t>
  </si>
  <si>
    <t>iron sulfate (ecoinvent process)</t>
  </si>
  <si>
    <t>lognormal: gmean=0.00566146 gsigma=1.41180</t>
  </si>
  <si>
    <t>lognormal: gmean=3.24978E-12 gsigma=3.19709</t>
  </si>
  <si>
    <t>pitch (ecoinvent process)</t>
  </si>
  <si>
    <t>lognormal: gmean=0.00238750 gsigma=1.32750</t>
  </si>
  <si>
    <t xml:space="preserve">For base and compartment seals and access street construction. </t>
  </si>
  <si>
    <t>polyethylene, high density, granulate (ecoinvent process)</t>
  </si>
  <si>
    <t>lognormal: gmean=0.000268492 gsigma=1.32750</t>
  </si>
  <si>
    <t xml:space="preserve">For base and compartment seals, for base and interior drain system of landfill, sewer auxiliary materials. </t>
  </si>
  <si>
    <t>polypropylene, granulate (ecoinvent process)</t>
  </si>
  <si>
    <t>lognormal: gmean=2.23482E-07 gsigma=1.32750</t>
  </si>
  <si>
    <t>polyvinylchloride, bulk polymerised (ecoinvent process)</t>
  </si>
  <si>
    <t>process-specific burdens, municipal waste incineration (ecoinvent process)</t>
  </si>
  <si>
    <t>lognormal: gmean=0.0129991 gsigma=3.19709</t>
  </si>
  <si>
    <t>lognormal: gmean=0.000797570 gsigma=3.12981</t>
  </si>
  <si>
    <t>lognormal: gmean=0.00486724 gsigma=3.37252</t>
  </si>
  <si>
    <t>lognormal: gmean=3.44355E-07 gsigma=1.42970</t>
  </si>
  <si>
    <t>reinforcing steel (ecoinvent process)</t>
  </si>
  <si>
    <t>lognormal: gmean=8.71581E-06 gsigma=1.32750</t>
  </si>
  <si>
    <t>lognormal: gmean=1.66160E-12 gsigma=3.12981</t>
  </si>
  <si>
    <t>sand (ecoinvent process)</t>
  </si>
  <si>
    <t>lognormal: gmean=6.68659E-05 gsigma=1.32750</t>
  </si>
  <si>
    <t>sewer grid, 5E9l/year, 110 km (ecoinvent process)</t>
  </si>
  <si>
    <t>[km]</t>
  </si>
  <si>
    <t>lognormal: gmean=9.53347E-10 gsigma=1.02470</t>
  </si>
  <si>
    <t>lognormal: gmean=8.65287E-12 gsigma=3.37252</t>
  </si>
  <si>
    <t>lognormal: gmean=1.89934E-06 gsigma=1.42802</t>
  </si>
  <si>
    <t>steel, chromium steel 18/8, hot rolled (ecoinvent process)</t>
  </si>
  <si>
    <t>lognormal: gmean=3.03936E-06 gsigma=1.32750</t>
  </si>
  <si>
    <t>synthetic rubber (ecoinvent process)</t>
  </si>
  <si>
    <t>lognormal: gmean=8.93929E-08 gsigma=1.32750</t>
  </si>
  <si>
    <t>lognormal: gmean=0.00185772 gsigma=1.32750</t>
  </si>
  <si>
    <t>lognormal: gmean=0.00123701 gsigma=2.25199</t>
  </si>
  <si>
    <t>wastewater treatment facility, capacity 5E9l/year (ecoinvent process)</t>
  </si>
  <si>
    <t>lognormal: gmean=2.48957E-11 gsigma=1.02470</t>
  </si>
  <si>
    <t>lognormal: gmean=6.07884E-07 gsigma=1.33551</t>
  </si>
  <si>
    <t xml:space="preserve">Emissions from short-term leachate treatment and incineration of resulting sludge. </t>
  </si>
  <si>
    <t>lognormal: gmean=3.92354E-08 gsigma=1.93818</t>
  </si>
  <si>
    <t xml:space="preserve">Burden from direct release or incineration of landfill biogas; or windblown leachate evaporite in arid climates. </t>
  </si>
  <si>
    <t>lognormal: gmean=0.0117694 gsigma=1.33479</t>
  </si>
  <si>
    <t xml:space="preserve">Emissions from long-term leachate (&gt;100a) directly from MSW landfill and indirectly via incineration of treatement sludge from leachate treatement. </t>
  </si>
  <si>
    <t>lognormal: gmean=9.44495E-06 gsigma=1.51184</t>
  </si>
  <si>
    <t>lognormal: gmean=8.65047E-11 gsigma=1.86722</t>
  </si>
  <si>
    <t>lognormal: gmean=4.30763E-09 gsigma=2.03928</t>
  </si>
  <si>
    <t>lognormal: gmean=6.06659E-06 gsigma=1.77557</t>
  </si>
  <si>
    <t>lognormal: gmean=2.70774E-07 gsigma=1.85137</t>
  </si>
  <si>
    <t>lognormal: gmean=2.03163E-12 gsigma=1.94125</t>
  </si>
  <si>
    <t>lognormal: gmean=4.95363E-10 gsigma=2.13974</t>
  </si>
  <si>
    <t>lognormal: gmean=1.49095E-06 gsigma=1.85371</t>
  </si>
  <si>
    <t>lognormal: gmean=3.77261E-08 gsigma=1.92034</t>
  </si>
  <si>
    <t>lognormal: gmean=1.64781E-06 gsigma=1.31375</t>
  </si>
  <si>
    <t>lognormal: gmean=2.51904E-06 gsigma=1.77557</t>
  </si>
  <si>
    <t>lognormal: gmean=0.277643 gsigma=1.10702</t>
  </si>
  <si>
    <t>lognormal: gmean=0.00909143 gsigma=1.29299</t>
  </si>
  <si>
    <t>Carbon monoxide, fossil</t>
  </si>
  <si>
    <t>lognormal: gmean=2.89750E-06 gsigma=3.45614</t>
  </si>
  <si>
    <t>lognormal: gmean=0.0457988 gsigma=1.17630</t>
  </si>
  <si>
    <t>lognormal: gmean=0.105066 gsigma=1.15690</t>
  </si>
  <si>
    <t xml:space="preserve">Emissions from short-term leachate treatment. </t>
  </si>
  <si>
    <t>lognormal: gmean=6.44482E-15 gsigma=1.90379</t>
  </si>
  <si>
    <t>lognormal: gmean=4.42445E-11 gsigma=2.24964</t>
  </si>
  <si>
    <t>lognormal: gmean=3.56000E-06 gsigma=4.77085</t>
  </si>
  <si>
    <t>lognormal: gmean=9.26562E-08 gsigma=1.86187</t>
  </si>
  <si>
    <t>lognormal: gmean=2.77794E-10 gsigma=1.87395</t>
  </si>
  <si>
    <t>lognormal: gmean=5.88626E-11 gsigma=2.23522</t>
  </si>
  <si>
    <t>lognormal: gmean=0.000155875 gsigma=1.60763</t>
  </si>
  <si>
    <t>lognormal: gmean=5.34424E-08 gsigma=1.85299</t>
  </si>
  <si>
    <t>lognormal: gmean=0.00144128 gsigma=1.40314</t>
  </si>
  <si>
    <t>lognormal: gmean=1.58697E-07 gsigma=1.43275</t>
  </si>
  <si>
    <t>lognormal: gmean=3.06014E-09 gsigma=2.05449</t>
  </si>
  <si>
    <t>lognormal: gmean=0.00551791 gsigma=1.47852</t>
  </si>
  <si>
    <t>lognormal: gmean=7.83882E-06 gsigma=1.55634</t>
  </si>
  <si>
    <t>lognormal: gmean=5.51314E-13 gsigma=1.99766</t>
  </si>
  <si>
    <t>lognormal: gmean=5.55667E-12 gsigma=2.34419</t>
  </si>
  <si>
    <t>lognormal: gmean=1.04721E-05 gsigma=1.75509</t>
  </si>
  <si>
    <t>lognormal: gmean=1.83245E-09 gsigma=1.97752</t>
  </si>
  <si>
    <t>lognormal: gmean=9.63471E-15 gsigma=2.05313</t>
  </si>
  <si>
    <t>lognormal: gmean=2.27634E-09 gsigma=2.07158</t>
  </si>
  <si>
    <t>lognormal: gmean=3.00202E-07 gsigma=1.92552</t>
  </si>
  <si>
    <t>lognormal: gmean=1.80109E-09 gsigma=2.03372</t>
  </si>
  <si>
    <t>Methane, fossil</t>
  </si>
  <si>
    <t>lognormal: gmean=8.29614E-08 gsigma=3.21831</t>
  </si>
  <si>
    <t>lognormal: gmean=7.69093E-15 gsigma=1.86605</t>
  </si>
  <si>
    <t>lognormal: gmean=1.13187E-10 gsigma=2.20812</t>
  </si>
  <si>
    <t>lognormal: gmean=2.85821E-05 gsigma=1.69674</t>
  </si>
  <si>
    <t>lognormal: gmean=2.74658E-07 gsigma=1.82193</t>
  </si>
  <si>
    <t>Occupation, construction site</t>
  </si>
  <si>
    <t>[m2*a]</t>
  </si>
  <si>
    <t>lognormal: gmean=0.000250000 gsigma=1.32750</t>
  </si>
  <si>
    <t xml:space="preserve">For construction phase of the landfill. </t>
  </si>
  <si>
    <t>Occupation, dump site</t>
  </si>
  <si>
    <t>lognormal: gmean=0.00150000 gsigma=1.32750</t>
  </si>
  <si>
    <t xml:space="preserve">For landfill operation phase. </t>
  </si>
  <si>
    <t>Occupation, shrub land, sclerophyllous</t>
  </si>
  <si>
    <t xml:space="preserve">Restoration and aftercare phase. </t>
  </si>
  <si>
    <t>Occupation, traffic area, road network</t>
  </si>
  <si>
    <t>lognormal: gmean=0.00185000 gsigma=1.32750</t>
  </si>
  <si>
    <t xml:space="preserve">For access road. </t>
  </si>
  <si>
    <t>lognormal: gmean=0.0161583 gsigma=2.00962</t>
  </si>
  <si>
    <t>lognormal: gmean=0.00128802 gsigma=1.40382</t>
  </si>
  <si>
    <t>lognormal: gmean=7.57643E-07 gsigma=1.42143</t>
  </si>
  <si>
    <t>lognormal: gmean=7.57206E-06 gsigma=1.70326</t>
  </si>
  <si>
    <t>lognormal: gmean=0.123272 gsigma=1.15935</t>
  </si>
  <si>
    <t>lognormal: gmean=0.0302882 gsigma=1.21442</t>
  </si>
  <si>
    <t>lognormal: gmean=-5.38659E-06 gsigma=2.13026</t>
  </si>
  <si>
    <t>lognormal: gmean=-6.15351E-07 gsigma=2.48832</t>
  </si>
  <si>
    <t>lognormal: gmean=-0.00249354 gsigma=3.58549</t>
  </si>
  <si>
    <t>lognormal: gmean=-0.000148113 gsigma=2.12614</t>
  </si>
  <si>
    <t>lognormal: gmean=0.00486770 gsigma=1.41180</t>
  </si>
  <si>
    <t>Transformation, from dump site, sanitary landfill</t>
  </si>
  <si>
    <t>[m2]</t>
  </si>
  <si>
    <t>lognormal: gmean=5.00000E-05 gsigma=1.32750</t>
  </si>
  <si>
    <t xml:space="preserve">Conversion after landfill operation. </t>
  </si>
  <si>
    <t>Transformation, from pasture and meadow</t>
  </si>
  <si>
    <t>lognormal: gmean=6.00000E-05 gsigma=1.32750</t>
  </si>
  <si>
    <t xml:space="preserve">Original conversion of landfill area and access road. </t>
  </si>
  <si>
    <t>Transformation, from shrub land, sclerophyllous</t>
  </si>
  <si>
    <t xml:space="preserve">After restoration. </t>
  </si>
  <si>
    <t>Transformation, to dump site, sanitary landfill</t>
  </si>
  <si>
    <t xml:space="preserve">Conversion to landfill area. </t>
  </si>
  <si>
    <t>Transformation, to forest, unspecified</t>
  </si>
  <si>
    <t xml:space="preserve">Conversion to forest after renaturation. </t>
  </si>
  <si>
    <t>Transformation, to shrub land, sclerophyllous</t>
  </si>
  <si>
    <t xml:space="preserve">Initial restoration and renaturation. </t>
  </si>
  <si>
    <t>Transformation, to traffic area, road network</t>
  </si>
  <si>
    <t>lognormal: gmean=1.00000E-05 gsigma=1.32750</t>
  </si>
  <si>
    <t xml:space="preserve">Construction of access road. </t>
  </si>
  <si>
    <t>lognormal: gmean=0.000797570 gsigma=3.13356</t>
  </si>
  <si>
    <t>waste graphical paper</t>
  </si>
  <si>
    <t>lognormal: gmean=6.78393E-05 gsigma=1.03013</t>
  </si>
  <si>
    <t>waste plastic, mixture</t>
  </si>
  <si>
    <t>lognormal: gmean=7.54135E-11 gsigma=1.70731</t>
  </si>
  <si>
    <t>lognormal: gmean=1.48478E-09 gsigma=2.08776</t>
  </si>
  <si>
    <t>lognormal: gmean=0.000516220 gsigma=1.53803</t>
  </si>
  <si>
    <t>lognormal: gmean=2.06610E-06 gsigma=1.68130</t>
  </si>
  <si>
    <t>Combustion of syngas in emergency flare (biogas-emergency flare as proxy)</t>
  </si>
  <si>
    <t>Amount of syngas combusted in emergency flare</t>
  </si>
  <si>
    <t>Output CHP</t>
  </si>
  <si>
    <t>Support fuel</t>
  </si>
  <si>
    <t>heat demand dryer</t>
  </si>
  <si>
    <t>unused heat</t>
  </si>
  <si>
    <t>Drying of food waste (to 80 wt-% DM)</t>
  </si>
  <si>
    <t>Amount of dried food waste</t>
  </si>
  <si>
    <t>Pyrolysis</t>
  </si>
  <si>
    <t>Amount of nitrogen, which is released during drying</t>
  </si>
  <si>
    <t>Specific heat demand for dryer</t>
  </si>
  <si>
    <t>Pyrolysis of food waste</t>
  </si>
  <si>
    <t>lognormal: gmean=0.000334211 gsigma=1.54944</t>
  </si>
  <si>
    <t xml:space="preserve">For flue gas treatment </t>
  </si>
  <si>
    <t>Disposal of filter ash</t>
  </si>
  <si>
    <t xml:space="preserve">(0.2/0.5)*ash </t>
  </si>
  <si>
    <t>lognormal: gmean=0.000182400 gsigma=1.23660</t>
  </si>
  <si>
    <t>Demand in cement for solidfying filter ash</t>
  </si>
  <si>
    <t>diesel burned in electric generator, 10 MW (ecoinvent process)</t>
  </si>
  <si>
    <t>lognormal: gmean=0.0233000 gsigma=1.25798</t>
  </si>
  <si>
    <t>Start up energy, pyrolysis plant (combustion of diesel as proxy for combustion of kerosene)</t>
  </si>
  <si>
    <t>kerosene (ecoinvent process)</t>
  </si>
  <si>
    <t>lognormal: gmean=0.000541861 gsigma=1.15453</t>
  </si>
  <si>
    <t>Start up energy, pyrolysis plant (accounts only for the production of kerosene)</t>
  </si>
  <si>
    <t>lime, hydrated, packed (ecoinvent process)</t>
  </si>
  <si>
    <t xml:space="preserve">lime </t>
  </si>
  <si>
    <t>lognormal: gmean=0.000264726 gsigma=1.53309</t>
  </si>
  <si>
    <t>For flue gas treatment of acidic components</t>
  </si>
  <si>
    <t>lognormal: gmean=0.304813 gsigma=1.15453</t>
  </si>
  <si>
    <t>For providing an inert atmosphere in pyrolysis kiln</t>
  </si>
  <si>
    <t>pyrolysis plant</t>
  </si>
  <si>
    <t xml:space="preserve">pcs_plant </t>
  </si>
  <si>
    <t>Number of required pyrolysis plants</t>
  </si>
  <si>
    <t>sodium bicarbonate (ecoinvent process)</t>
  </si>
  <si>
    <t xml:space="preserve">NaHCO3 </t>
  </si>
  <si>
    <t>lognormal: gmean=0.000244236 gsigma=1.25450</t>
  </si>
  <si>
    <t>lognormal: gmean=-0.000334211 gsigma=1.25450</t>
  </si>
  <si>
    <t>Waste residue from flue gas treatment</t>
  </si>
  <si>
    <t>lognormal: gmean=0.301901 gsigma=1.15453</t>
  </si>
  <si>
    <t>For deslagger</t>
  </si>
  <si>
    <t>ash*40/1000</t>
  </si>
  <si>
    <t>lognormal: gmean=1.82400E-05 gsigma=1.50073</t>
  </si>
  <si>
    <t>Transport of ash to landfill site</t>
  </si>
  <si>
    <t>urea, as N (ecoinvent process)</t>
  </si>
  <si>
    <t>lognormal: gmean=0.000593664 gsigma=1.15453</t>
  </si>
  <si>
    <t>For flue gas treatment (SNCR)</t>
  </si>
  <si>
    <t>lognormal: gmean=-0.000363409 gsigma=1.53309</t>
  </si>
  <si>
    <t>lognormal: gmean=-0.301901 gsigma=1.15453</t>
  </si>
  <si>
    <t>Waste water from wet deslagger</t>
  </si>
  <si>
    <t xml:space="preserve">Al_air_em </t>
  </si>
  <si>
    <t xml:space="preserve">Cd_air_em </t>
  </si>
  <si>
    <t xml:space="preserve">CO2_lime +CO2_NaHCO3 </t>
  </si>
  <si>
    <t xml:space="preserve">CO_bio </t>
  </si>
  <si>
    <t xml:space="preserve">Cr_air_em </t>
  </si>
  <si>
    <t xml:space="preserve">Co_air_em </t>
  </si>
  <si>
    <t xml:space="preserve">Cu_air_em </t>
  </si>
  <si>
    <t>-el_para</t>
  </si>
  <si>
    <t>[KWh]</t>
  </si>
  <si>
    <t>lognormal: gmean=-0.180668 gsigma=1.15453</t>
  </si>
  <si>
    <t>Parasitic electricity demand</t>
  </si>
  <si>
    <t>heat produced in system</t>
  </si>
  <si>
    <t xml:space="preserve">HCl_air_em </t>
  </si>
  <si>
    <t>Hydrogen fluoride</t>
  </si>
  <si>
    <t xml:space="preserve">HF </t>
  </si>
  <si>
    <t>lognormal: gmean=5.89519E-07 gsigma=1.15453</t>
  </si>
  <si>
    <t xml:space="preserve">Fe_air_em </t>
  </si>
  <si>
    <t xml:space="preserve">Pb_air_em </t>
  </si>
  <si>
    <t xml:space="preserve">Hg_air_em </t>
  </si>
  <si>
    <t xml:space="preserve">Ni_air_em </t>
  </si>
  <si>
    <t>triangular: min=0.000225 mode=0.000449 max=0.000674</t>
  </si>
  <si>
    <t>Emissions to air (according to limit values of the 17. BImSchV)</t>
  </si>
  <si>
    <t>PM *(99.5/100)</t>
  </si>
  <si>
    <t>99.5% released as PM &lt;2.5 um</t>
  </si>
  <si>
    <t>PM*0.005</t>
  </si>
  <si>
    <t xml:space="preserve">K_air_em </t>
  </si>
  <si>
    <t>pyrochar</t>
  </si>
  <si>
    <t xml:space="preserve">coke </t>
  </si>
  <si>
    <t>Pyrolysis char produced in system</t>
  </si>
  <si>
    <t xml:space="preserve">So2_air_em </t>
  </si>
  <si>
    <t xml:space="preserve">Zn_air_em </t>
  </si>
  <si>
    <t>[mg/kg raw]</t>
  </si>
  <si>
    <t>triangular: min=16.8000 mode=70.2240 max=101.600</t>
  </si>
  <si>
    <t>Elemental compostiont of substrate</t>
  </si>
  <si>
    <t>Al_gas</t>
  </si>
  <si>
    <t>[kg/kg]</t>
  </si>
  <si>
    <t>lognormal: gmean=0.147000 gsigma=2.23000</t>
  </si>
  <si>
    <t>Transfer of this element from the substrate to the gas phase</t>
  </si>
  <si>
    <t>triangular: min=0.0256000 mode=0.0306320 max=0.0392000</t>
  </si>
  <si>
    <t>As_gas</t>
  </si>
  <si>
    <t>triangular: min=0.0970000 mode=0.265000 max=0.433000</t>
  </si>
  <si>
    <t>Ash to gas</t>
  </si>
  <si>
    <t>ash_average</t>
  </si>
  <si>
    <t>kg/kg]</t>
  </si>
  <si>
    <t>uniform: min=0.250000 max=0.350000</t>
  </si>
  <si>
    <t>Ash content average waste</t>
  </si>
  <si>
    <t>ash_cont_sub</t>
  </si>
  <si>
    <t>Ash content of substrate</t>
  </si>
  <si>
    <t>triangular: min=0.00640000 mode=0.00841600 max=0.00960000</t>
  </si>
  <si>
    <t xml:space="preserve">Elemental compostiont of substrate </t>
  </si>
  <si>
    <t>Cd_gas</t>
  </si>
  <si>
    <t>triangular: min=0.00000 mode=0.110000 max=0.880000</t>
  </si>
  <si>
    <t>triangular: min=551.200 mode=698.608 max=949.600</t>
  </si>
  <si>
    <t>Cl_gas</t>
  </si>
  <si>
    <t>triangular: min=0.900000 mode=0.950000 max=1.00000</t>
  </si>
  <si>
    <t>CO_bio</t>
  </si>
  <si>
    <t>lognormal: gmean=2.46901E-05 gsigma=2.15400</t>
  </si>
  <si>
    <t>Co_gas</t>
  </si>
  <si>
    <t>triangular: min=0.00000 mode=0.140000 max=0.140000</t>
  </si>
  <si>
    <t>triangular: min=0.0688000 mode=0.350032 max=0.515200</t>
  </si>
  <si>
    <t>Cr_gas</t>
  </si>
  <si>
    <t>triangular: min=0.00000 mode=0.200000 max=0.289000</t>
  </si>
  <si>
    <t>triangular: min=0.354400 mode=0.923920 max=1.25840</t>
  </si>
  <si>
    <t>Cu_gas</t>
  </si>
  <si>
    <t>triangular: min=0.00000 mode=0.0500000 max=0.260000</t>
  </si>
  <si>
    <t>dist</t>
  </si>
  <si>
    <t>lognormal: gmean=222.400 gsigma=2.32000</t>
  </si>
  <si>
    <t>Transporting distance of char</t>
  </si>
  <si>
    <t>[kWh/kg raw]</t>
  </si>
  <si>
    <t>lognormal: gmean=0.00000 gsigma=1.15000</t>
  </si>
  <si>
    <t xml:space="preserve">Electricity production </t>
  </si>
  <si>
    <t>el_para</t>
  </si>
  <si>
    <t>lognormal: gmean=0.180668 gsigma=1.15400</t>
  </si>
  <si>
    <t>triangular: min=3.20000 mode=20.3360 max=30.4000</t>
  </si>
  <si>
    <t>Fe_gas</t>
  </si>
  <si>
    <t>triangular: min=0.00000 mode=0.0500000 max=0.100000</t>
  </si>
  <si>
    <t>HF</t>
  </si>
  <si>
    <t>lognormal: gmean=6.10900E-07 gsigma=1.15400</t>
  </si>
  <si>
    <t xml:space="preserve">Hydrogen fluoride </t>
  </si>
  <si>
    <t>triangular: min=0.000800000 mode=0.00130400 max=0.00160000</t>
  </si>
  <si>
    <t>Hg_gas</t>
  </si>
  <si>
    <t>triangular: min=0.810000 mode=1.00000 max=1.00000</t>
  </si>
  <si>
    <t>triangular: min=310.400 mode=901.592 max=1248.80</t>
  </si>
  <si>
    <t>K_gas</t>
  </si>
  <si>
    <t>lifetime</t>
  </si>
  <si>
    <t>triangular: min=20.0000 mode=30.0000 max=40.0000</t>
  </si>
  <si>
    <t>Lifetime of plant</t>
  </si>
  <si>
    <t>triangular: min=0.0186880 mode=0.0268000 max=0.0407600</t>
  </si>
  <si>
    <t>[kg/kg, dry waste]</t>
  </si>
  <si>
    <t>lognormal: gmean=0.000129000 gsigma=1.15000</t>
  </si>
  <si>
    <t>Average N2O emissions</t>
  </si>
  <si>
    <t>N_average_waste_raw</t>
  </si>
  <si>
    <t>[mg/kg, raw]</t>
  </si>
  <si>
    <t>uniform: min=2000.00 max=13000.0</t>
  </si>
  <si>
    <t>Nitrogen in average residual waste</t>
  </si>
  <si>
    <t>[kg/kg dry waste]</t>
  </si>
  <si>
    <t>lognormal: gmean=3.12323E-05 gsigma=1.15000</t>
  </si>
  <si>
    <t>Average NH3 emissions</t>
  </si>
  <si>
    <t>triangular: min=0.0400000 mode=0.174064 max=0.252800</t>
  </si>
  <si>
    <t>Ni_gas</t>
  </si>
  <si>
    <t>triangular: min=0.00000 mode=0.0210000 max=0.0640000</t>
  </si>
  <si>
    <t>lognormal: gmean=0.00112071 gsigma=1.15000</t>
  </si>
  <si>
    <t>Average NOx emissions</t>
  </si>
  <si>
    <t>triangular: min=0.000227200 mode=0.000357736 max=0.000580000</t>
  </si>
  <si>
    <t>P_gas</t>
  </si>
  <si>
    <t xml:space="preserve">Transfer of this element from the substrate to the gas phase </t>
  </si>
  <si>
    <t>triangular: min=0.00400000 mode=0.0659920 max=0.102400</t>
  </si>
  <si>
    <t>Pb_gas</t>
  </si>
  <si>
    <t>triangular: min=0.0580000 mode=0.0600000 max=0.380000</t>
  </si>
  <si>
    <t>PM</t>
  </si>
  <si>
    <t>[kg/kg raw]</t>
  </si>
  <si>
    <t>lognormal: gmean=1.42407E-05 gsigma=1.15400</t>
  </si>
  <si>
    <t>Particulate matter</t>
  </si>
  <si>
    <t>[kg dry/kg raw]</t>
  </si>
  <si>
    <t>Amount of pyrochar</t>
  </si>
  <si>
    <t>triangular: min=1808.00 mode=1840.00 max=2200.00</t>
  </si>
  <si>
    <t>S_gas</t>
  </si>
  <si>
    <t>Si_gas</t>
  </si>
  <si>
    <t xml:space="preserve">Throughput  </t>
  </si>
  <si>
    <t>throughput_ref_plant</t>
  </si>
  <si>
    <t>Throughput, reference plant</t>
  </si>
  <si>
    <t>water_average</t>
  </si>
  <si>
    <t>uniform: min=15.0000 max=35.0000</t>
  </si>
  <si>
    <t xml:space="preserve">Water content, average waste </t>
  </si>
  <si>
    <t>water_cont_sub</t>
  </si>
  <si>
    <t xml:space="preserve">Water content of substrate in kiln </t>
  </si>
  <si>
    <t>wc_char</t>
  </si>
  <si>
    <t xml:space="preserve">Water content of pyrochar </t>
  </si>
  <si>
    <t>triangular: min=2.60927 mode=0.960000 max=2.86480</t>
  </si>
  <si>
    <t>Zn_gas</t>
  </si>
  <si>
    <t>triangular: min=0.0500000 mode=0.100000 max=0.310000</t>
  </si>
  <si>
    <t>Al_air_em</t>
  </si>
  <si>
    <t>((0.000815315888177871/(1000-819.806220237921-44.360197786882))/1000/1000)*Al*Al_gas</t>
  </si>
  <si>
    <t>Emission to air (flue gas treatment efficiencies of heavy metals were taken from a waste incinerator)</t>
  </si>
  <si>
    <t>As_air_em</t>
  </si>
  <si>
    <t>((7.83325544992373/(1000-299.907071671515-50.4918513880302))/1000/1000)*As*As_gas</t>
  </si>
  <si>
    <t>Cd_air_em</t>
  </si>
  <si>
    <t>((0.509708611354892/(1000-66.6725617480568-0))/1000/1000)*Cd*Cd_gas</t>
  </si>
  <si>
    <t>(S*S_gas /1000/1000)*(64/32)*0.69</t>
  </si>
  <si>
    <t>Emission to air (from the reaction of lime with SOx)</t>
  </si>
  <si>
    <t>CO2_NaHCO3</t>
  </si>
  <si>
    <t>Cl_gas *(Cl/1000/1000)*((35.453+1.01)/35.453)*2.9</t>
  </si>
  <si>
    <t>Emission to air (from the reaction of NaHCO3 with HCl)</t>
  </si>
  <si>
    <t>Co_air_em</t>
  </si>
  <si>
    <t>((1.81867814182699/(1000-776.872695395784-14.061109542864))/1000/1000)*Co*Co_gas</t>
  </si>
  <si>
    <t>coke</t>
  </si>
  <si>
    <t>pyrochar /(1-wc_char )</t>
  </si>
  <si>
    <t>Amount of pyrolysis char, measured as wet pyrochar (10% w.c. assumed)</t>
  </si>
  <si>
    <t>Cr_air_em</t>
  </si>
  <si>
    <t>((0.873210350939887/(1000-534.372867990109-30.9423964212966))/1000/1000)*Cr*Cr_gas</t>
  </si>
  <si>
    <t>Cu_air_em</t>
  </si>
  <si>
    <t>((0.0915904965309626/(1000-888.992318204473-0))/1000/1000)*Cu*Cu_gas</t>
  </si>
  <si>
    <t>N_factor*N2O*(1-water_cont_sub)</t>
  </si>
  <si>
    <t>Emission to air (average value corrected by the share of nitrogen in the substrate)</t>
  </si>
  <si>
    <t>N_factor*NH3*(1-water_cont_sub)</t>
  </si>
  <si>
    <t>N_factor*NOx*(1-water_cont_sub)*0.5</t>
  </si>
  <si>
    <t>Fe_air_em</t>
  </si>
  <si>
    <t>((0.00179216021987641/(1000-969.513562499683-0))/1000/1000)*Fe*Fe_gas</t>
  </si>
  <si>
    <t>HCl_air_em</t>
  </si>
  <si>
    <t>(1-0.9933)*Cl*Cl_gas*(36.45/35.45)</t>
  </si>
  <si>
    <t>Emission to air (99.33% abadement factor through NaHCO3)</t>
  </si>
  <si>
    <t>Hg_air_em</t>
  </si>
  <si>
    <t>((28.3537125642389/(1000-19.2653350548088-2.12882988002605))/1000/1000)*Hg*Hg_gas</t>
  </si>
  <si>
    <t>K_air_em</t>
  </si>
  <si>
    <t>((4.94050030057791/(1000-412.080464231229-82.3718888035191))/1000/1000)*K*K_gas</t>
  </si>
  <si>
    <t>(S*S_gas /1000/1000) *(64/32)*1.55</t>
  </si>
  <si>
    <t>Amount of lime for flue gas treatment</t>
  </si>
  <si>
    <t>N_average</t>
  </si>
  <si>
    <t>(N_average_waste_raw/(100-water_average))*100</t>
  </si>
  <si>
    <t>[mg/kg]</t>
  </si>
  <si>
    <t>Average nitrogen conten in waste</t>
  </si>
  <si>
    <t>N_factor</t>
  </si>
  <si>
    <t>(N/(1-water_cont_sub))/(N_average/1000/1000)</t>
  </si>
  <si>
    <t>Amount of nitrogen in comparison to average waste</t>
  </si>
  <si>
    <t>NaHCO3</t>
  </si>
  <si>
    <t>Cl_gas *(Cl/1000/1000)*((35.453+1.01)/35.453)*2.7648</t>
  </si>
  <si>
    <t>Amount of NaHCO3 for flue gas treatment</t>
  </si>
  <si>
    <t>Ni_air_em</t>
  </si>
  <si>
    <t>((1.25622342893965/(1000-938.788084577604-21.4613748129773))/1000/1000)*Ni*Ni_gas</t>
  </si>
  <si>
    <t>P_air_em</t>
  </si>
  <si>
    <t>((1.01624265046688/(1000-853.680300666434-29.2960116233505))/1000/1000)*P*P_gas</t>
  </si>
  <si>
    <t>Pb_air_em</t>
  </si>
  <si>
    <t>((0.0823851849359288/(1000-480.808564533777-0))/1000/1000)*Pb*Pb_gas</t>
  </si>
  <si>
    <t>pcs_plant</t>
  </si>
  <si>
    <t>upscale/(throughput*lifetime*1000)</t>
  </si>
  <si>
    <t>Amount of pyrolysis plants</t>
  </si>
  <si>
    <t>Si_air_em</t>
  </si>
  <si>
    <t>((0.00155751952638567/(1000-906.544155858281-30.2342025710159))/1000/1000)*Si*Si_gas</t>
  </si>
  <si>
    <t>SO2_air_em</t>
  </si>
  <si>
    <t>S_gas*S*(64/32)*0.05</t>
  </si>
  <si>
    <t>Emissionn to air (95% abadement factor)</t>
  </si>
  <si>
    <t>(throughput/throughput_ref_plant)^0.6</t>
  </si>
  <si>
    <t>Upscaling factor to match referenced size</t>
  </si>
  <si>
    <t>2.13*(S*S_gas /1000/1000)*(64.0638/32.065)</t>
  </si>
  <si>
    <t>Amount of residual gypsum from flue gas treatment</t>
  </si>
  <si>
    <t>Zn_air_em</t>
  </si>
  <si>
    <t>((0.670265640802428/(1000-295.483784952568-0))/1000/1000)*Zn*Zn_gas</t>
  </si>
  <si>
    <t>Pelletizing of pyrolysis char</t>
  </si>
  <si>
    <t>pyrolysis char, dried and pelletized</t>
  </si>
  <si>
    <t xml:space="preserve">output_char </t>
  </si>
  <si>
    <t>Amount of pelletized pyrolysis char</t>
  </si>
  <si>
    <t>output_char</t>
  </si>
  <si>
    <t>Weight of pyrolysis char after pelletizing</t>
  </si>
  <si>
    <t>Gasification of pyrolysis-char in a fixed-bed gasifier + CHP (185 kWel)</t>
  </si>
  <si>
    <t>lognormal: gmean=0.012266604 gsigma=1.52117</t>
  </si>
  <si>
    <t>lognormal: gmean=11.47 gsigma=1.10224</t>
  </si>
  <si>
    <t>lognormal: gmean=0.01283 gsigma=1.20772</t>
  </si>
  <si>
    <t>lognormal: gmean=-0.00692 gsigma=1.50512</t>
  </si>
  <si>
    <t>lognormal: gmean=0.000000001575 gsigma=2.21341</t>
  </si>
  <si>
    <t>lognormal: gmean=0.00000001575 gsigma=2.18597</t>
  </si>
  <si>
    <t>lognormal: gmean=0.000000007092 gsigma=3.52687</t>
  </si>
  <si>
    <t>lognormal: gmean=3.186E-17 gsigma=3.53416</t>
  </si>
  <si>
    <t>lognormal: gmean=0.000000000108 gsigma=3.76909</t>
  </si>
  <si>
    <t>lognormal: gmean=0.0000000000108 gsigma=3.77971</t>
  </si>
  <si>
    <t>lognormal: gmean=0.00043857 gsigma=1.52215</t>
  </si>
  <si>
    <t>lognormal: gmean=0.0004383 gsigma=1.52215</t>
  </si>
  <si>
    <t>lognormal: gmean=0.000000008694 gsigma=3.09247</t>
  </si>
  <si>
    <t>lognormal: gmean=0.0000000007731 gsigma=3.11169</t>
  </si>
  <si>
    <t>lognormal: gmean=0.00000000936 gsigma=3.21205</t>
  </si>
  <si>
    <t>lognormal: gmean=0.00000000005112 gsigma=3.21922</t>
  </si>
  <si>
    <t>lognormal: gmean=0.000000002457 gsigma=2.91279</t>
  </si>
  <si>
    <t>lognormal: gmean=0.000000002457 gsigma=2.90988</t>
  </si>
  <si>
    <t>lognormal: gmean=0.000000001089 gsigma=2.41016</t>
  </si>
  <si>
    <t>lognormal: gmean=0.00000001089 gsigma=2.38432</t>
  </si>
  <si>
    <t>lognormal: gmean=0.0000000001368 gsigma=3.41682</t>
  </si>
  <si>
    <t>lognormal: gmean=0.0000000001368 gsigma=3.42406</t>
  </si>
  <si>
    <t>lognormal: gmean=0.0000000001476 gsigma=4.43423</t>
  </si>
  <si>
    <t>lognormal: gmean=0.000000000002637 gsigma=4.44629</t>
  </si>
  <si>
    <t>lognormal: gmean=0.000000006894 gsigma=3.20028</t>
  </si>
  <si>
    <t>lognormal: gmean=0.0000000002448 gsigma=3.21959</t>
  </si>
  <si>
    <t>lognormal: gmean=0.00001449 gsigma=1.78049</t>
  </si>
  <si>
    <t>lognormal: gmean=0.000001584 gsigma=1.80115</t>
  </si>
  <si>
    <t>lognormal: gmean=0.0000981 gsigma=1.70905</t>
  </si>
  <si>
    <t>lognormal: gmean=0.0000000963 gsigma=1.60338</t>
  </si>
  <si>
    <t>lognormal: gmean=0.0000000558 gsigma=2.71090</t>
  </si>
  <si>
    <t>lognormal: gmean=0.00000000558 gsigma=2.73069</t>
  </si>
  <si>
    <t>lognormal: gmean=0.00064917 gsigma=2.00000</t>
  </si>
  <si>
    <t xml:space="preserve">el*10000*(1/12.417 )*1000/7900/emergency_torch </t>
  </si>
  <si>
    <t>(P_tot_el/ref_el_gf)^0.6</t>
  </si>
  <si>
    <t>lognormal: gmean=0.00177511 gsigma=1.40475</t>
  </si>
  <si>
    <t>lognormal: gmean=0.000467376 gsigma=1.95909</t>
  </si>
  <si>
    <t>lognormal: gmean=1.28487E-07 gsigma=1.40301</t>
  </si>
  <si>
    <t>lognormal: gmean=9.96717E-08 gsigma=1.92617</t>
  </si>
  <si>
    <t>lognormal: gmean=0.00275460 gsigma=2.15113</t>
  </si>
  <si>
    <t>lognormal: gmean=0.00316285 gsigma=1.97717</t>
  </si>
  <si>
    <t>lognormal: gmean=0.00917396 gsigma=1.00000</t>
  </si>
  <si>
    <t>lognormal: gmean=0.00840870 gsigma=1.85877</t>
  </si>
  <si>
    <t>lognormal: gmean=0.0160692 gsigma=1.96365</t>
  </si>
  <si>
    <t>lognormal: gmean=7.70919E-08 gsigma=1.40301</t>
  </si>
  <si>
    <t>lognormal: gmean=0.00898057 gsigma=1.40472</t>
  </si>
  <si>
    <t>lognormal: gmean=0.00656799 gsigma=1.40475</t>
  </si>
  <si>
    <t>lognormal: gmean=4.78999E-12 gsigma=1.96338</t>
  </si>
  <si>
    <t>lognormal: gmean=0.0191600 gsigma=1.96338</t>
  </si>
  <si>
    <t>lognormal: gmean=0.00116844 gsigma=1.95507</t>
  </si>
  <si>
    <t>lognormal: gmean=0.00838559 gsigma=2.39040</t>
  </si>
  <si>
    <t>lognormal: gmean=3.99494E-07 gsigma=1.42282</t>
  </si>
  <si>
    <t>lognormal: gmean=2.43425E-12 gsigma=1.95507</t>
  </si>
  <si>
    <t>lognormal: gmean=1.49077E-11 gsigma=2.39040</t>
  </si>
  <si>
    <t>lognormal: gmean=2.20347E-06 gsigma=1.42112</t>
  </si>
  <si>
    <t>lognormal: gmean=0.00163622 gsigma=1.68398</t>
  </si>
  <si>
    <t>lognormal: gmean=6.83084E-07 gsigma=1.33058</t>
  </si>
  <si>
    <t>lognormal: gmean=4.17492E-08 gsigma=1.93549</t>
  </si>
  <si>
    <t>lognormal: gmean=0.0125407 gsigma=1.33025</t>
  </si>
  <si>
    <t>lognormal: gmean=1.00520E-05 gsigma=1.50838</t>
  </si>
  <si>
    <t>lognormal: gmean=7.93137E-11 gsigma=1.87149</t>
  </si>
  <si>
    <t>lognormal: gmean=3.94954E-09 gsigma=2.04336</t>
  </si>
  <si>
    <t>lognormal: gmean=5.56229E-06 gsigma=1.77997</t>
  </si>
  <si>
    <t>lognormal: gmean=2.48265E-07 gsigma=1.85566</t>
  </si>
  <si>
    <t>lognormal: gmean=1.75883E-12 gsigma=1.94810</t>
  </si>
  <si>
    <t>lognormal: gmean=4.28849E-10 gsigma=2.14633</t>
  </si>
  <si>
    <t>lognormal: gmean=1.29076E-06 gsigma=1.86072</t>
  </si>
  <si>
    <t>lognormal: gmean=3.26605E-08 gsigma=1.92723</t>
  </si>
  <si>
    <t>lognormal: gmean=2.05554E-06 gsigma=1.30622</t>
  </si>
  <si>
    <t>lognormal: gmean=3.14236E-06 gsigma=1.77076</t>
  </si>
  <si>
    <t>lognormal: gmean=0.346344 gsigma=1.08890</t>
  </si>
  <si>
    <t>lognormal: gmean=0.0113411 gsigma=1.28511</t>
  </si>
  <si>
    <t>lognormal: gmean=4.27075E-06 gsigma=2.23283</t>
  </si>
  <si>
    <t>lognormal: gmean=0.00285657 gsigma=1.36896</t>
  </si>
  <si>
    <t>lognormal: gmean=0.0121246 gsigma=1.27312</t>
  </si>
  <si>
    <t>lognormal: gmean=7.15841E-15 gsigma=1.89862</t>
  </si>
  <si>
    <t>lognormal: gmean=4.91434E-11 gsigma=2.24479</t>
  </si>
  <si>
    <t>lognormal: gmean=7.62000E-07 gsigma=4.76551</t>
  </si>
  <si>
    <t>lognormal: gmean=1.02916E-07 gsigma=1.85663</t>
  </si>
  <si>
    <t>lognormal: gmean=3.08552E-10 gsigma=1.86873</t>
  </si>
  <si>
    <t>lognormal: gmean=6.50754E-11 gsigma=2.23059</t>
  </si>
  <si>
    <t>lognormal: gmean=0.000172327 gsigma=1.60198</t>
  </si>
  <si>
    <t>lognormal: gmean=5.90831E-08 gsigma=1.84798</t>
  </si>
  <si>
    <t>lognormal: gmean=8.98960E-05 gsigma=1.54099</t>
  </si>
  <si>
    <t>lognormal: gmean=1.84113E-07 gsigma=1.42590</t>
  </si>
  <si>
    <t>lognormal: gmean=3.62649E-09 gsigma=2.04686</t>
  </si>
  <si>
    <t>lognormal: gmean=0.00648364 gsigma=1.47068</t>
  </si>
  <si>
    <t>lognormal: gmean=9.24903E-06 gsigma=1.54947</t>
  </si>
  <si>
    <t>lognormal: gmean=5.60984E-13 gsigma=1.99683</t>
  </si>
  <si>
    <t>lognormal: gmean=5.65414E-12 gsigma=2.34340</t>
  </si>
  <si>
    <t>lognormal: gmean=1.06558E-05 gsigma=1.75420</t>
  </si>
  <si>
    <t>lognormal: gmean=1.86459E-09 gsigma=1.97668</t>
  </si>
  <si>
    <t>lognormal: gmean=1.04563E-15 gsigma=2.12432</t>
  </si>
  <si>
    <t>lognormal: gmean=2.47046E-10 gsigma=2.14255</t>
  </si>
  <si>
    <t>lognormal: gmean=3.25802E-08 gsigma=1.99854</t>
  </si>
  <si>
    <t>lognormal: gmean=1.95468E-10 gsigma=2.10514</t>
  </si>
  <si>
    <t>lognormal: gmean=1.22280E-07 gsigma=1.98623</t>
  </si>
  <si>
    <t>lognormal: gmean=9.39254E-15 gsigma=1.85610</t>
  </si>
  <si>
    <t>lognormal: gmean=1.38229E-10 gsigma=2.19886</t>
  </si>
  <si>
    <t>lognormal: gmean=3.49059E-05 gsigma=1.68610</t>
  </si>
  <si>
    <t>lognormal: gmean=3.35426E-07 gsigma=1.81183</t>
  </si>
  <si>
    <t>lognormal: gmean=0.0187457 gsigma=2.00471</t>
  </si>
  <si>
    <t>lognormal: gmean=0.00149427 gsigma=1.39670</t>
  </si>
  <si>
    <t>lognormal: gmean=8.78959E-07 gsigma=1.41447</t>
  </si>
  <si>
    <t>lognormal: gmean=6.30974E-06 gsigma=1.70918</t>
  </si>
  <si>
    <t>lognormal: gmean=0.102722 gsigma=1.17338</t>
  </si>
  <si>
    <t>lognormal: gmean=0.0252390 gsigma=1.22578</t>
  </si>
  <si>
    <t>lognormal: gmean=-3.06839E-06 gsigma=2.13026</t>
  </si>
  <si>
    <t>lognormal: gmean=-3.50526E-07 gsigma=2.48832</t>
  </si>
  <si>
    <t>lognormal: gmean=-0.00142041 gsigma=3.58549</t>
  </si>
  <si>
    <t>lognormal: gmean=-8.43704E-05 gsigma=2.12614</t>
  </si>
  <si>
    <t>lognormal: gmean=0.00564713 gsigma=1.40475</t>
  </si>
  <si>
    <t>lognormal: gmean=0.00116844 gsigma=1.95909</t>
  </si>
  <si>
    <t>lognormal: gmean=7.71408E-11 gsigma=1.70612</t>
  </si>
  <si>
    <t>lognormal: gmean=1.51878E-09 gsigma=2.08670</t>
  </si>
  <si>
    <t>lognormal: gmean=0.000528044 gsigma=1.53670</t>
  </si>
  <si>
    <t>lognormal: gmean=2.11342E-06 gsigma=1.68009</t>
  </si>
  <si>
    <t>Output pyrolysis</t>
  </si>
  <si>
    <t>Co-combustion</t>
  </si>
  <si>
    <t>Demand in Cement for solidfying filter ash</t>
  </si>
  <si>
    <t>Collected waste</t>
  </si>
  <si>
    <t>food waste, pyrolysed</t>
  </si>
  <si>
    <t>Emission to air (95% abadement factor)</t>
  </si>
  <si>
    <t>transport, freight, lorry 16-32 metric ton, EURO5 (ecoinvent process)</t>
  </si>
  <si>
    <t>output_char *distance</t>
  </si>
  <si>
    <t>kg*km</t>
  </si>
  <si>
    <t>Transport from pelletizer to lignite power plant</t>
  </si>
  <si>
    <t>Co-combustion of HTC-char in lignite power plant (incl. landfilling of residues)</t>
  </si>
  <si>
    <t>lognormal: gmean=0.00629440 gsigma=2.44946</t>
  </si>
  <si>
    <t>lognormal: gmean=4.10923E-09 gsigma=3.73938</t>
  </si>
  <si>
    <t>lognormal: gmean=0.0122775 gsigma=1.24369</t>
  </si>
  <si>
    <t>lognormal: gmean=7.21299E-05 gsigma=1.39833</t>
  </si>
  <si>
    <t>lognormal: gmean=0.000002756 gsigma=1.458</t>
  </si>
  <si>
    <t>lognormal: gmean=0.000862038 gsigma=1.23537</t>
  </si>
  <si>
    <t>lognormal: gmean=0.00214579 gsigma=1.24114</t>
  </si>
  <si>
    <t>lognormal: gmean=1.32448E-06 gsigma=2.02948</t>
  </si>
  <si>
    <t>lignite power plant (ecoinvent process)</t>
  </si>
  <si>
    <t>pc_lpp</t>
  </si>
  <si>
    <t>Item(s)</t>
  </si>
  <si>
    <t>Number of lignite power plants</t>
  </si>
  <si>
    <t>lognormal: gmean=0.0611954 gsigma=1.21671</t>
  </si>
  <si>
    <t>lognormal: gmean=0.294896 gsigma=1.25743</t>
  </si>
  <si>
    <t>lognormal: gmean=1.00000E-27 gsigma=8.53307</t>
  </si>
  <si>
    <t>lognormal: gmean=1.27490E-10 gsigma=1.21671</t>
  </si>
  <si>
    <t>lognormal: gmean=5.24260E-10 gsigma=1.25743</t>
  </si>
  <si>
    <t>lognormal: gmean=0.00136851 gsigma=1.36211</t>
  </si>
  <si>
    <t>lognormal: gmean=0.000394360 gsigma=3.00275</t>
  </si>
  <si>
    <t>t*km</t>
  </si>
  <si>
    <t>lognormal: gmean=0.0137016 gsigma=1.22025</t>
  </si>
  <si>
    <t>lognormal: gmean=0.855093 gsigma=2.02948</t>
  </si>
  <si>
    <t>lognormal: gmean=1.57226E-09 gsigma=2.23000</t>
  </si>
  <si>
    <t>lognormal: gmean=0.00159092 gsigma=2.01614</t>
  </si>
  <si>
    <t>lognormal: gmean=3.13902E-07 gsigma=2.70237</t>
  </si>
  <si>
    <t>lognormal: gmean=7.40062E-06 gsigma=2.53668</t>
  </si>
  <si>
    <t>lognormal: gmean=1.87683E-09 gsigma=1.07635</t>
  </si>
  <si>
    <t>lognormal: gmean=1.02246E-09 gsigma=1.18761</t>
  </si>
  <si>
    <t>lognormal: gmean=9.05424E-10 gsigma=3.55000</t>
  </si>
  <si>
    <t>lognormal: gmean=4.05309E-07 gsigma=3.51798</t>
  </si>
  <si>
    <t>lognormal: gmean=6.02255E-07 gsigma=3.35989</t>
  </si>
  <si>
    <t>lognormal: gmean=2.25223E-08 gsigma=1.33127</t>
  </si>
  <si>
    <t>lognormal: gmean=4.70928E-11 gsigma=1.33127</t>
  </si>
  <si>
    <t>lognormal: gmean=1.18993E-10 gsigma=1.33127</t>
  </si>
  <si>
    <t>lognormal: gmean=3.47826E-12 gsigma=1.27756</t>
  </si>
  <si>
    <t>lognormal: gmean=0.00153683 gsigma=1.13096</t>
  </si>
  <si>
    <t>lognormal: gmean=0.000471682 gsigma=1.15687</t>
  </si>
  <si>
    <t>lognormal: gmean=8.44103E-09 gsigma=3.79000</t>
  </si>
  <si>
    <t>lognormal: gmean=2.03604E-08 gsigma=11.4845</t>
  </si>
  <si>
    <t>lognormal: gmean=5.92719E-10 gsigma=3.68608</t>
  </si>
  <si>
    <t>lognormal: gmean=0.0471657 gsigma=1.50792</t>
  </si>
  <si>
    <t>lognormal: gmean=0.00100130 gsigma=1.35480</t>
  </si>
  <si>
    <t>lognormal: gmean=2.31071 gsigma=1.08246</t>
  </si>
  <si>
    <t>lognormal: gmean=0.000347826 gsigma=2.25332</t>
  </si>
  <si>
    <t>lognormal: gmean=0.000180075 gsigma=2.16764</t>
  </si>
  <si>
    <t>lognormal: gmean=0.00121424 gsigma=1.63490</t>
  </si>
  <si>
    <t>lognormal: gmean=9.95467E-09 gsigma=3.11000</t>
  </si>
  <si>
    <t>lognormal: gmean=1.12064E-06 gsigma=3.31126</t>
  </si>
  <si>
    <t>lognormal: gmean=3.45585E-07 gsigma=3.01002</t>
  </si>
  <si>
    <t>lognormal: gmean=2.41976E-09 gsigma=2.46824</t>
  </si>
  <si>
    <t>lognormal: gmean=5.14463E-09 gsigma=3.23000</t>
  </si>
  <si>
    <t>lognormal: gmean=2.28422E-06 gsigma=2.85276</t>
  </si>
  <si>
    <t>lognormal: gmean=2.31046E-09 gsigma=2.76362</t>
  </si>
  <si>
    <t>lognormal: gmean=0.00469838 gsigma=1.13096</t>
  </si>
  <si>
    <t>lognormal: gmean=0.000481998 gsigma=1.15551</t>
  </si>
  <si>
    <t>lognormal: gmean=2.68484E-08 gsigma=2.93000</t>
  </si>
  <si>
    <t>lognormal: gmean=1.28539E-05 gsigma=2.93187</t>
  </si>
  <si>
    <t>lognormal: gmean=2.32121E-08 gsigma=2.76194</t>
  </si>
  <si>
    <t>lognormal: gmean=0.000165923 gsigma=2.66132</t>
  </si>
  <si>
    <t>lognormal: gmean=0.000259187 gsigma=1.59000</t>
  </si>
  <si>
    <t>lognormal: gmean=1.21739E-13 gsigma=1.76065</t>
  </si>
  <si>
    <t>lognormal: gmean=0.00185916 gsigma=1.13096</t>
  </si>
  <si>
    <t>lognormal: gmean=0.000210232 gsigma=1.15551</t>
  </si>
  <si>
    <t>kWh</t>
  </si>
  <si>
    <t>Electricity from the combustion of this waste</t>
  </si>
  <si>
    <t>Ethane</t>
  </si>
  <si>
    <t>lognormal: gmean=7.13042E-07 gsigma=1.27756</t>
  </si>
  <si>
    <t>Formaldehyde</t>
  </si>
  <si>
    <t>lognormal: gmean=1.00869E-06 gsigma=1.27756</t>
  </si>
  <si>
    <t>Hydrocarbons, aliphatic, unsaturated</t>
  </si>
  <si>
    <t>lognormal: gmean=3.75652E-06 gsigma=1.27756</t>
  </si>
  <si>
    <t>lognormal: gmean=8.15797E-07 gsigma=2.21784</t>
  </si>
  <si>
    <t>lognormal: gmean=1.09253E-09 gsigma=2.43000</t>
  </si>
  <si>
    <t>lognormal: gmean=0.000313350 gsigma=6.66224</t>
  </si>
  <si>
    <t>lognormal: gmean=1.40117E-08 gsigma=2.75323</t>
  </si>
  <si>
    <t>lognormal: gmean=1.66176E-09 gsigma=3.44000</t>
  </si>
  <si>
    <t>lognormal: gmean=7.15002E-07 gsigma=9.15093</t>
  </si>
  <si>
    <t>lognormal: gmean=4.07054E-10 gsigma=3.11967</t>
  </si>
  <si>
    <t>lognormal: gmean=1.04089E-09 gsigma=4.00000</t>
  </si>
  <si>
    <t>lognormal: gmean=1.76481E-09 gsigma=3.97346</t>
  </si>
  <si>
    <t>lognormal: gmean=7.25505E-11 gsigma=3.53792</t>
  </si>
  <si>
    <t>lognormal: gmean=1.73913E-05 gsigma=1.27756</t>
  </si>
  <si>
    <t>lognormal: gmean=5.48980E-09 gsigma=3.22000</t>
  </si>
  <si>
    <t>lognormal: gmean=3.62774E-06 gsigma=2.66633</t>
  </si>
  <si>
    <t>lognormal: gmean=4.59962E-09 gsigma=2.96279</t>
  </si>
  <si>
    <t>lognormal: gmean=0.00185724 gsigma=1.55392</t>
  </si>
  <si>
    <t>lognormal: gmean=0.000665274 gsigma=1.44441</t>
  </si>
  <si>
    <t>uniform: min=0.00465151 max=0.0113231</t>
  </si>
  <si>
    <t>lognormal: gmean=1.02498E-06 gsigma=1.33127</t>
  </si>
  <si>
    <t>PAH, polycyclic aromatic hydrocarbons</t>
  </si>
  <si>
    <t>lognormal: gmean=1.73913E-08 gsigma=1.76065</t>
  </si>
  <si>
    <t>lognormal: gmean=8.41738E-05 gsigma=1.79158</t>
  </si>
  <si>
    <t>lognormal: gmean=9.19998E-05 gsigma=1.32690</t>
  </si>
  <si>
    <t>lognormal: gmean=9.91303E-06 gsigma=1.49182</t>
  </si>
  <si>
    <t>Pentane</t>
  </si>
  <si>
    <t>lognormal: gmean=2.55652E-06 gsigma=1.27756</t>
  </si>
  <si>
    <t>lognormal: gmean=9.80813E-12 gsigma=1.33127</t>
  </si>
  <si>
    <t>lognormal: gmean=0.00128601 gsigma=8.70788</t>
  </si>
  <si>
    <t>lognormal: gmean=2.12910E-05 gsigma=1.48398</t>
  </si>
  <si>
    <t>lognormal: gmean=1.45315E-05 gsigma=1.80000</t>
  </si>
  <si>
    <t>lognormal: gmean=9.84472E-05 gsigma=1.73000</t>
  </si>
  <si>
    <t>lognormal: gmean=0.0142980 gsigma=1.50983</t>
  </si>
  <si>
    <t>lognormal: gmean=0.00540341 gsigma=1.37037</t>
  </si>
  <si>
    <t>Propane</t>
  </si>
  <si>
    <t>lognormal: gmean=6.08695E-07 gsigma=1.27756</t>
  </si>
  <si>
    <t>Propene</t>
  </si>
  <si>
    <t>lognormal: gmean=2.78260E-07 gsigma=1.27756</t>
  </si>
  <si>
    <t>lognormal: gmean=9.60479E-08 gsigma=1.62000</t>
  </si>
  <si>
    <t>lognormal: gmean=0.00485543 gsigma=9.42823</t>
  </si>
  <si>
    <t>lognormal: gmean=1.52941E-05 gsigma=1.86156</t>
  </si>
  <si>
    <t>lognormal: gmean=7.21340E-05 gsigma=3.73938</t>
  </si>
  <si>
    <t>lognormal: gmean=0.00388891 gsigma=1.92323</t>
  </si>
  <si>
    <t>lognormal: gmean=0.000664670 gsigma=1.72241</t>
  </si>
  <si>
    <t>lognormal: gmean=1.72973E-05 gsigma=2.17863</t>
  </si>
  <si>
    <t>lognormal: gmean=2.29424E-09 gsigma=1.66188</t>
  </si>
  <si>
    <t>lognormal: gmean=3.83012E-12 gsigma=2.33403</t>
  </si>
  <si>
    <t>lognormal: gmean=8.28933E-10 gsigma=7.26445</t>
  </si>
  <si>
    <t>lognormal: gmean=1.38386E-12 gsigma=2.86503</t>
  </si>
  <si>
    <t>lognormal: gmean=0.000210233 gsigma=1.15551</t>
  </si>
  <si>
    <t>lognormal: gmean=1.89565E-06 gsigma=1.27756</t>
  </si>
  <si>
    <t>lognormal: gmean=5.85109E-07 gsigma=1.14031</t>
  </si>
  <si>
    <t>lognormal: gmean=1.86827E-09 gsigma=2.08179</t>
  </si>
  <si>
    <t>lognormal: gmean=0.0306936 gsigma=1.24369</t>
  </si>
  <si>
    <t>lognormal: gmean=5.58184E-08 gsigma=2.73000</t>
  </si>
  <si>
    <t>lognormal: gmean=3.74005E-05 gsigma=3.84547</t>
  </si>
  <si>
    <t>lognormal: gmean=5.09847E-09 gsigma=2.49602</t>
  </si>
  <si>
    <t>Lower heating value of char (90 wt.%-DM)</t>
  </si>
  <si>
    <t>P_lignite</t>
  </si>
  <si>
    <t>[MW]</t>
  </si>
  <si>
    <t>Rated power of lignite plant</t>
  </si>
  <si>
    <t>triangular: min=150000 mode=200000 max=250000</t>
  </si>
  <si>
    <t>Lifetime of lignite power plant, given as full load hours</t>
  </si>
  <si>
    <t>el_eff*LHV/3.6</t>
  </si>
  <si>
    <t>Electricity prodcuced from this waste</t>
  </si>
  <si>
    <t>pcs_lpp</t>
  </si>
  <si>
    <t>(el/1000)/(lifetime*P_lignite)</t>
  </si>
  <si>
    <t>Demand in lignite power plants</t>
  </si>
  <si>
    <t>food waste at HTC plant</t>
  </si>
  <si>
    <t>Hydrothermal carbonization of food waste</t>
  </si>
  <si>
    <t>Amount of OFMSW to the reactor, reference unit</t>
  </si>
  <si>
    <t>heat/0.9</t>
  </si>
  <si>
    <t>Heat demand of HTC-reactor, 90% efficiency of heater</t>
  </si>
  <si>
    <t>HTC plant (2 reactors)</t>
  </si>
  <si>
    <t xml:space="preserve">HTC_plant_pcs </t>
  </si>
  <si>
    <t>Number of HTC-plants, based on Owsianiak et al. (2016)</t>
  </si>
  <si>
    <t>HTC plant, disposed (2 reactors)</t>
  </si>
  <si>
    <t>HTC_plant_pcs</t>
  </si>
  <si>
    <t>Number of HTC-plants (EoL), based on Owsianiak et al. (2016)</t>
  </si>
  <si>
    <t>HTC process water, treated</t>
  </si>
  <si>
    <t xml:space="preserve">water_out_no_recy </t>
  </si>
  <si>
    <t>Amount of process water, which needs to be treated</t>
  </si>
  <si>
    <t>Amount of added water</t>
  </si>
  <si>
    <t>Carbon dioxide, biogenic</t>
  </si>
  <si>
    <t xml:space="preserve">CO2 </t>
  </si>
  <si>
    <t>Emissions of CO2</t>
  </si>
  <si>
    <t>Carbon monoxide, biogenic</t>
  </si>
  <si>
    <t xml:space="preserve">CO </t>
  </si>
  <si>
    <t>Emissions of CO</t>
  </si>
  <si>
    <t>Electricity demand for HTC reactor+infrastructure</t>
  </si>
  <si>
    <t>hydrochar, raw</t>
  </si>
  <si>
    <t xml:space="preserve">mass_out </t>
  </si>
  <si>
    <t>Amount of hydrochar</t>
  </si>
  <si>
    <t>Methane, biogenic</t>
  </si>
  <si>
    <t>biomass_to_water</t>
  </si>
  <si>
    <t>triangular: min=0.0700000 mode=0.176 max=0.250000</t>
  </si>
  <si>
    <t>Ratio of biomass to water</t>
  </si>
  <si>
    <t>[g/kg FM]</t>
  </si>
  <si>
    <t>uniform: min=0.0112 max=0.0285</t>
  </si>
  <si>
    <t>uniform: min=0.257 max=0.6785</t>
  </si>
  <si>
    <t>CO emissions</t>
  </si>
  <si>
    <t>CO2</t>
  </si>
  <si>
    <t>uniform: min=10.9 max=28.792</t>
  </si>
  <si>
    <t>CO2 emissions</t>
  </si>
  <si>
    <t>HTC</t>
  </si>
  <si>
    <t>DM_biowaste</t>
  </si>
  <si>
    <t>Dry mass content of biowaste</t>
  </si>
  <si>
    <t>drymass_char</t>
  </si>
  <si>
    <t>triangular: min=0.500000 mode=0.600000 max=0.700000</t>
  </si>
  <si>
    <t>Dry mass of hydrochar after dewatering</t>
  </si>
  <si>
    <t>el_dec</t>
  </si>
  <si>
    <t>[kWh/t DM]</t>
  </si>
  <si>
    <t>lognormal: gmean=12.71 gsigma=1.52</t>
  </si>
  <si>
    <t>Electricity demand decanter</t>
  </si>
  <si>
    <t>Process water treatment (HTC)</t>
  </si>
  <si>
    <t>el_mix</t>
  </si>
  <si>
    <t>lognormal: gmean=22.68 gsigma=1.52</t>
  </si>
  <si>
    <t>Electricity demand grinder + mixer</t>
  </si>
  <si>
    <t>uniform: min=0.10 max=0.15</t>
  </si>
  <si>
    <t>Heat demand of HTC-reactor</t>
  </si>
  <si>
    <t>uniform: min=10.0000 max=20.0000</t>
  </si>
  <si>
    <t>Lifetime of HTC plant</t>
  </si>
  <si>
    <t>Mass of OFMSW</t>
  </si>
  <si>
    <t>product_yield</t>
  </si>
  <si>
    <t>[kg DM/kg DM]</t>
  </si>
  <si>
    <t>uniform: min=0.37 max=0.75</t>
  </si>
  <si>
    <t>Product yield of hydrochar</t>
  </si>
  <si>
    <t>Throughput of OFMSW (fresh mass)</t>
  </si>
  <si>
    <t>throughput_given</t>
  </si>
  <si>
    <t>Throughput as given in background process</t>
  </si>
  <si>
    <t>el_pump</t>
  </si>
  <si>
    <t>((water_in_no_recy+1)*((1/1000)*(15.5467-1)/0.65)*(10^5)/1000)/(DM_in/100) /3.6</t>
  </si>
  <si>
    <t>Electricity demand pump (progressive cavitiy pump, eta=0.65, p=15.546 bar)</t>
  </si>
  <si>
    <t xml:space="preserve">((el_pump+el_mix+el_dec)/1000)*DM_biowaste </t>
  </si>
  <si>
    <t>Specific electricity demand for this waste</t>
  </si>
  <si>
    <t>upscale*((1.0/throughput /lifetime_plant ))/1000</t>
  </si>
  <si>
    <t>Number of HTC-plants for treatment of 1 kg biowaste</t>
  </si>
  <si>
    <t>mass_out</t>
  </si>
  <si>
    <t xml:space="preserve">((1*DM_biowaste)*(product_yield))/drymass_char </t>
  </si>
  <si>
    <t>Output of dewatered hydrochar</t>
  </si>
  <si>
    <t>throughput_DM</t>
  </si>
  <si>
    <t>(DM_biowaste *throughput )</t>
  </si>
  <si>
    <t>Evisaged througput given as DM</t>
  </si>
  <si>
    <t>(throughput_DM /throughput_given)^0.6</t>
  </si>
  <si>
    <t>Upscale factor, 6-10th rule</t>
  </si>
  <si>
    <t>water_in</t>
  </si>
  <si>
    <t>mass_in*(1-DM_biowaste)</t>
  </si>
  <si>
    <t>Water of biomass</t>
  </si>
  <si>
    <t>water_in_no_recy</t>
  </si>
  <si>
    <t>(DM_biowaste )/biomass_to_water-(1-DM_biowaste )</t>
  </si>
  <si>
    <t>Water fed to reactor, no recirculation assumed</t>
  </si>
  <si>
    <t>water_out</t>
  </si>
  <si>
    <t>mass_in+water_added -(CO2+CO+CH4)/1000-mass_out</t>
  </si>
  <si>
    <t>Amount of process water, no water is added</t>
  </si>
  <si>
    <t>water_out_no_recy</t>
  </si>
  <si>
    <t xml:space="preserve">mass_in +water_in_no_recy -(CO2+CH4+CO)/1000-mass_out </t>
  </si>
  <si>
    <t>Process water to treatment, no recirculation assumed</t>
  </si>
  <si>
    <t>Process water, pre-treatment</t>
  </si>
  <si>
    <t>fluorescent whitening agent, distyrylbiphenyl type (ecoinvent process)</t>
  </si>
  <si>
    <t>lognormal: gmean=0.00620000 gsigma=1.56468</t>
  </si>
  <si>
    <t>Chemicals needed for reverse osmosis</t>
  </si>
  <si>
    <t>nitric acid, without water, in 50% solution state (ecoinvent process)</t>
  </si>
  <si>
    <t>lognormal: gmean=0.0250000 gsigma=1.56468</t>
  </si>
  <si>
    <t>potassium hydroxide (ecoinvent process)</t>
  </si>
  <si>
    <t>lognormal: gmean=0.0372000 gsigma=1.56468</t>
  </si>
  <si>
    <t>process water, incinerated</t>
  </si>
  <si>
    <t>water_inc</t>
  </si>
  <si>
    <t>Amount of water sent to incineration plant (retentate)</t>
  </si>
  <si>
    <t>seawater reverse osmosis module (ecoinvent process)</t>
  </si>
  <si>
    <t>lognormal: gmean=0.00110000 gsigma=1.07220</t>
  </si>
  <si>
    <t>lognormal: gmean=0.0124000 gsigma=1.56468</t>
  </si>
  <si>
    <t>lognormal: gmean=5.88000 gsigma=1.56468</t>
  </si>
  <si>
    <t>Amount of water sent to waste water treatment plant (permeate)</t>
  </si>
  <si>
    <t>ultrafiltration module (ecoinvent process)</t>
  </si>
  <si>
    <t>lognormal: gmean=0.000796456 gsigma=1.82537</t>
  </si>
  <si>
    <t>Ultrafiltration module as proxy for nanofiltration</t>
  </si>
  <si>
    <t>transport, freight lorry, unspecified  (ecoinvent process)</t>
  </si>
  <si>
    <t>trans</t>
  </si>
  <si>
    <t>[kgkm]</t>
  </si>
  <si>
    <t>uncertainty unherited from dependend parameters</t>
  </si>
  <si>
    <t>Transport of process water to incineration plant</t>
  </si>
  <si>
    <t>-el_demand</t>
  </si>
  <si>
    <t>Total electricity demand of treatment plant</t>
  </si>
  <si>
    <t>Amount of total water treated</t>
  </si>
  <si>
    <t>el_NF</t>
  </si>
  <si>
    <t>triangular: min=1.50000 mode=2.10000 max=2.70000</t>
  </si>
  <si>
    <t>Electricity demand for nanofiltration module</t>
  </si>
  <si>
    <t>el_UO</t>
  </si>
  <si>
    <t>triangular: min=6.10000 mode=7.10000 max=8.10000</t>
  </si>
  <si>
    <t>Electricity demand for reverse osmosis module</t>
  </si>
  <si>
    <t xml:space="preserve">dist </t>
  </si>
  <si>
    <t>triangular: min=20 mode=40 max=60</t>
  </si>
  <si>
    <t>Distance to incineration plant</t>
  </si>
  <si>
    <t>Amount of water which is incinerated</t>
  </si>
  <si>
    <t>dist*water_inc</t>
  </si>
  <si>
    <t>Transport demand</t>
  </si>
  <si>
    <t>Inflowing mass</t>
  </si>
  <si>
    <t>sh_UO</t>
  </si>
  <si>
    <t>Share of permeate treated by reverse osmosis</t>
  </si>
  <si>
    <t>el_UO*sh_UO+el_NF</t>
  </si>
  <si>
    <t>Incineration of process water (incl. landfilling of residues)</t>
  </si>
  <si>
    <t>lognormal: gmean=1.28100E-11 gsigma=1.32859</t>
  </si>
  <si>
    <t>lognormal: gmean=4.93098E-11 gsigma=1.31712</t>
  </si>
  <si>
    <t>Amount of waste incinerators</t>
  </si>
  <si>
    <t>lognormal: gmean=1.85722E-09 gsigma=3.99802</t>
  </si>
  <si>
    <t>lognormal: gmean=3.60929E-08 gsigma=3.09596</t>
  </si>
  <si>
    <t>lognormal: gmean=1.24740E-06 gsigma=3.31658</t>
  </si>
  <si>
    <t>lognormal: gmean=5.05867E-06 gsigma=1.28376</t>
  </si>
  <si>
    <t>lognormal: gmean=6.11225E-05 gsigma=3.31658</t>
  </si>
  <si>
    <t>lognormal: gmean=8.61977E-05 gsigma=1.39040</t>
  </si>
  <si>
    <t>lognormal: gmean=0.000161437 gsigma=1.65382</t>
  </si>
  <si>
    <t>lognormal: gmean=0.000216004 gsigma=1.39702</t>
  </si>
  <si>
    <t>lognormal: gmean=0.000975580 gsigma=2.74850</t>
  </si>
  <si>
    <t>lognormal: gmean=0.00123361 gsigma=1.34943</t>
  </si>
  <si>
    <t>lognormal: gmean=0.00130108 gsigma=1.26870</t>
  </si>
  <si>
    <t>lognormal: gmean=0.182433 gsigma=2.74850</t>
  </si>
  <si>
    <t>Heat demand to combust this waste</t>
  </si>
  <si>
    <t>lognormal: gmean=0.00614879 gsigma=1.32859</t>
  </si>
  <si>
    <t>lognormal: gmean=0.0277368 gsigma=1.31712</t>
  </si>
  <si>
    <t>lognormal: gmean=0.0599700 gsigma=3.09596</t>
  </si>
  <si>
    <t>lognormal: gmean=8.69411E-11 gsigma=2.75000</t>
  </si>
  <si>
    <t>lognormal: gmean=9.30777E-05 gsigma=2.42367</t>
  </si>
  <si>
    <t>lognormal: gmean=2.58798E-08 gsigma=3.14490</t>
  </si>
  <si>
    <t>lognormal: gmean=1.14703E-06 gsigma=2.83759</t>
  </si>
  <si>
    <t>lognormal: gmean=1.88580E-10 gsigma=1.07635</t>
  </si>
  <si>
    <t>lognormal: gmean=1.02734E-10 gsigma=1.18761</t>
  </si>
  <si>
    <t>lognormal: gmean=3.78308E-10 gsigma=4.01000</t>
  </si>
  <si>
    <t>lognormal: gmean=2.94433E-08 gsigma=4.00099</t>
  </si>
  <si>
    <t>lognormal: gmean=2.95962E-08 gsigma=3.81627</t>
  </si>
  <si>
    <t>lognormal: gmean=4.42959E-08 gsigma=1.28294</t>
  </si>
  <si>
    <t>lognormal: gmean=9.26203E-11 gsigma=1.28294</t>
  </si>
  <si>
    <t>lognormal: gmean=2.34030E-10 gsigma=1.28294</t>
  </si>
  <si>
    <t>lognormal: gmean=9.85725E-13 gsigma=1.81435</t>
  </si>
  <si>
    <t>lognormal: gmean=0.000146953 gsigma=1.43644</t>
  </si>
  <si>
    <t>lognormal: gmean=4.51027E-05 gsigma=1.45257</t>
  </si>
  <si>
    <t>lognormal: gmean=8.82956E-12 gsigma=4.03000</t>
  </si>
  <si>
    <t>lognormal: gmean=2.77904E-09 gsigma=11.4793</t>
  </si>
  <si>
    <t>lognormal: gmean=3.08182E-12 gsigma=3.82077</t>
  </si>
  <si>
    <t>lognormal: gmean=3.76081E-05 gsigma=1.98000</t>
  </si>
  <si>
    <t>lognormal: gmean=0.00405265 gsigma=1.92399</t>
  </si>
  <si>
    <t>lognormal: gmean=8.58848E-05 gsigma=1.56120</t>
  </si>
  <si>
    <t>lognormal: gmean=0.220840 gsigma=1.50722</t>
  </si>
  <si>
    <t>lognormal: gmean=7.52979E-05 gsigma=2.34232</t>
  </si>
  <si>
    <t>lognormal: gmean=8.13314E-10 gsigma=3.54000</t>
  </si>
  <si>
    <t>lognormal: gmean=5.63439E-08 gsigma=5.34930</t>
  </si>
  <si>
    <t>lognormal: gmean=1.64206E-08 gsigma=3.59511</t>
  </si>
  <si>
    <t>lognormal: gmean=1.20920E-10 gsigma=2.84699</t>
  </si>
  <si>
    <t>lognormal: gmean=9.92399E-10 gsigma=2.41846</t>
  </si>
  <si>
    <t>lognormal: gmean=1.65676E-12 gsigma=2.46908</t>
  </si>
  <si>
    <t>lognormal: gmean=0.000449264 gsigma=1.43644</t>
  </si>
  <si>
    <t>lognormal: gmean=4.60892E-05 gsigma=1.44065</t>
  </si>
  <si>
    <t>lognormal: gmean=6.28887E-11 gsigma=3.62000</t>
  </si>
  <si>
    <t>lognormal: gmean=6.47364E-07 gsigma=3.54408</t>
  </si>
  <si>
    <t>lognormal: gmean=6.02220E-11 gsigma=3.62152</t>
  </si>
  <si>
    <t>lognormal: gmean=2.61486E-05 gsigma=2.94401</t>
  </si>
  <si>
    <t>lognormal: gmean=0.000121711 gsigma=2.94401</t>
  </si>
  <si>
    <t>lognormal: gmean=8.85857E-14 gsigma=1.81435</t>
  </si>
  <si>
    <t>lognormal: gmean=0.000177775 gsigma=1.43644</t>
  </si>
  <si>
    <t>lognormal: gmean=2.01018E-05 gsigma=1.44217</t>
  </si>
  <si>
    <t>lognormal: gmean=7.74929E-11 gsigma=2.91000</t>
  </si>
  <si>
    <t>lognormal: gmean=2.22676E-05 gsigma=8.27892</t>
  </si>
  <si>
    <t>lognormal: gmean=1.06366E-09 gsigma=3.11231</t>
  </si>
  <si>
    <t>lognormal: gmean=1.33656E-12 gsigma=4.05000</t>
  </si>
  <si>
    <t>lognormal: gmean=1.15161E-08 gsigma=11.5885</t>
  </si>
  <si>
    <t>lognormal: gmean=1.26072E-12 gsigma=3.50313</t>
  </si>
  <si>
    <t>lognormal: gmean=1.03902E-11 gsigma=4.01000</t>
  </si>
  <si>
    <t>lognormal: gmean=7.84429E-11 gsigma=4.05812</t>
  </si>
  <si>
    <t>lognormal: gmean=1.95237E-12 gsigma=4.23504</t>
  </si>
  <si>
    <t>lognormal: gmean=6.64438E-07 gsigma=1.28294</t>
  </si>
  <si>
    <t>lognormal: gmean=1.85553E-10 gsigma=3.87000</t>
  </si>
  <si>
    <t>lognormal: gmean=1.55589E-07 gsigma=3.66761</t>
  </si>
  <si>
    <t>lognormal: gmean=1.16427E-10 gsigma=4.38209</t>
  </si>
  <si>
    <t>lognormal: gmean=0.000292690 gsigma=1.88384</t>
  </si>
  <si>
    <t>lognormal: gmean=0.000104843 gsigma=1.66808</t>
  </si>
  <si>
    <t>lognormal: gmean=0.000363227 gsigma=2.83759</t>
  </si>
  <si>
    <t>lognormal: gmean=2.01589E-06 gsigma=1.28294</t>
  </si>
  <si>
    <t>lognormal: gmean=5.28857E-06 gsigma=1.81435</t>
  </si>
  <si>
    <t>lognormal: gmean=2.65757E-08 gsigma=1.48141</t>
  </si>
  <si>
    <t>lognormal: gmean=1.92902E-11 gsigma=1.28294</t>
  </si>
  <si>
    <t>lognormal: gmean=1.46251E-05 gsigma=2.07000</t>
  </si>
  <si>
    <t>lognormal: gmean=0.00212408 gsigma=1.76334</t>
  </si>
  <si>
    <t>lognormal: gmean=0.000802722 gsigma=1.53356</t>
  </si>
  <si>
    <t>lognormal: gmean=1.06027E-08 gsigma=2.00000</t>
  </si>
  <si>
    <t>lognormal: gmean=0.000523484 gsigma=10.0545</t>
  </si>
  <si>
    <t>lognormal: gmean=1.66012E-06 gsigma=2.02261</t>
  </si>
  <si>
    <t>lognormal: gmean=5.06053E-06 gsigma=3.99802</t>
  </si>
  <si>
    <t>lognormal: gmean=0.000669063 gsigma=2.18900</t>
  </si>
  <si>
    <t>lognormal: gmean=0.000114352 gsigma=1.91772</t>
  </si>
  <si>
    <t>lognormal: gmean=2.97590E-06 gsigma=2.49669</t>
  </si>
  <si>
    <t>lognormal: gmean=2.30521E-10 gsigma=1.66188</t>
  </si>
  <si>
    <t>lognormal: gmean=3.84843E-13 gsigma=2.33403</t>
  </si>
  <si>
    <t>lognormal: gmean=8.32895E-11 gsigma=7.26445</t>
  </si>
  <si>
    <t>lognormal: gmean=1.39048E-13 gsigma=2.86503</t>
  </si>
  <si>
    <t>lognormal: gmean=2.01028E-05 gsigma=1.44217</t>
  </si>
  <si>
    <t>lognormal: gmean=8.85918E-08 gsigma=1.28294</t>
  </si>
  <si>
    <t>lognormal: gmean=5.87906E-08 gsigma=1.14031</t>
  </si>
  <si>
    <t>lognormal: gmean=1.87720E-10 gsigma=2.08179</t>
  </si>
  <si>
    <t>lognormal: gmean=0.00308403 gsigma=1.34943</t>
  </si>
  <si>
    <t>lognormal: gmean=2.83551E-09 gsigma=3.27000</t>
  </si>
  <si>
    <t>lognormal: gmean=1.90024E-06 gsigma=4.42827</t>
  </si>
  <si>
    <t>lognormal: gmean=2.59566E-10 gsigma=2.90407</t>
  </si>
  <si>
    <t>Drying of HTC-char (to 90 wt.-% DM)</t>
  </si>
  <si>
    <t>Amount of treated char, reference unit</t>
  </si>
  <si>
    <t>(Uncertainty inherited from dependend parameters)</t>
  </si>
  <si>
    <t>Sulphuric acid (ecoinvent process)</t>
  </si>
  <si>
    <t>H2SO4</t>
  </si>
  <si>
    <t>Amount of H2SO4 for acidic scrubber</t>
  </si>
  <si>
    <t>hydrochar, dried</t>
  </si>
  <si>
    <t>Emissions</t>
  </si>
  <si>
    <t>Ammonia, to air</t>
  </si>
  <si>
    <t>Emissions from drying of HTC-char</t>
  </si>
  <si>
    <t>Ammonia reduction in the realm of a acidic scrubber (inverse efficiency)</t>
  </si>
  <si>
    <t>DM_raw</t>
  </si>
  <si>
    <t>Dry matter content of raw digestate</t>
  </si>
  <si>
    <t>Amount of nitrogen in char</t>
  </si>
  <si>
    <t>Share of nitrogen which is released during the drying process</t>
  </si>
  <si>
    <t>4.4*N_out*(17/14)*N_total*DM_raw</t>
  </si>
  <si>
    <t>Amount of H2SO4 (acidic scrubber) for ammonia reduction</t>
  </si>
  <si>
    <t>N_out*N_total*(17/14)*DM_raw*AS*BF_NH3</t>
  </si>
  <si>
    <t>Amount of NH3 to air per kg of char</t>
  </si>
  <si>
    <t>(1-(DM_raw  /target_dm ))*(hd_belt_dryer/1000)</t>
  </si>
  <si>
    <t>(1-(DM_raw  /target_dm ))</t>
  </si>
  <si>
    <t>Pelletizing of HTC-char</t>
  </si>
  <si>
    <t>HTC-post treatment plant (for 2 reactors)</t>
  </si>
  <si>
    <t>Demand in HTC-post treatment plants, based on Owsianiak et al. (2016)</t>
  </si>
  <si>
    <t>HTC-post treatment plant, disposed</t>
  </si>
  <si>
    <t>Demand in HTC-post treatment plants (EoL), based on Owsianiak et al. (2016)</t>
  </si>
  <si>
    <t>[[kg]]</t>
  </si>
  <si>
    <t>Amount of dried HTC-char, reference unit</t>
  </si>
  <si>
    <t>Transport from Pelletizer to lignite power plant</t>
  </si>
  <si>
    <t>hydrochar, dried and pelletized</t>
  </si>
  <si>
    <t>Amount of pelletized char</t>
  </si>
  <si>
    <t>Elemental share in HTC-char</t>
  </si>
  <si>
    <t>distance</t>
  </si>
  <si>
    <t>Average distance from any point in Germany to the closest lignite power plant</t>
  </si>
  <si>
    <t>Dry matter content of HTC-char</t>
  </si>
  <si>
    <t>lognormal: gmean=4.43-09 gsigma=1.80000</t>
  </si>
  <si>
    <t>Demand in HTC post-treatment plants</t>
  </si>
  <si>
    <t>Amount of HTC-char, dried</t>
  </si>
  <si>
    <t>Weight of char after pelletizing</t>
  </si>
  <si>
    <t>Uncertainty from dependent parameters</t>
  </si>
  <si>
    <t>lognormal: gmean=5.14702E-11 gsigma=1.21368</t>
  </si>
  <si>
    <t>lognormal: gmean=1.19124E-10 gsigma=1.20183</t>
  </si>
  <si>
    <t>lognormal: gmean=2.61826E-08 gsigma=3.73938</t>
  </si>
  <si>
    <t>lognormal: gmean=6.59430E-07 gsigma=2.10414</t>
  </si>
  <si>
    <t>lognormal: gmean=4.47463E-06 gsigma=2.99964</t>
  </si>
  <si>
    <t>lognormal: gmean=0.000219257 gsigma=2.99964</t>
  </si>
  <si>
    <t>lognormal: gmean=0.000294753 gsigma=1.64837</t>
  </si>
  <si>
    <t>lognormal: gmean=0.000407233 gsigma=1.25023</t>
  </si>
  <si>
    <t>lognormal: gmean=0.000839295 gsigma=1.27805</t>
  </si>
  <si>
    <t>lognormal: gmean=0.00302854 gsigma=1.46898</t>
  </si>
  <si>
    <t>transport, freight, lorry, unspecified (ecoinvent process).</t>
  </si>
  <si>
    <t>lognormal: gmean=0.00344115 gsigma=1.15885</t>
  </si>
  <si>
    <t>lognormal: gmean=0.00349957 gsigma=2.46129</t>
  </si>
  <si>
    <t>lognormal: gmean=0.00495663 gsigma=1.24090</t>
  </si>
  <si>
    <t>lognormal: gmean=0.00855640 gsigma=1.76754</t>
  </si>
  <si>
    <t>lognormal: gmean=0.0247057 gsigma=1.21368</t>
  </si>
  <si>
    <t>lognormal: gmean=0.0670072 gsigma=1.20183</t>
  </si>
  <si>
    <t>lognormal: gmean=3.49427 gsigma=2.10414</t>
  </si>
  <si>
    <t>lognormal: gmean=6.61452E-10 gsigma=2.39000</t>
  </si>
  <si>
    <t>lognormal: gmean=0.000667385 gsigma=2.16082</t>
  </si>
  <si>
    <t>lognormal: gmean=1.28856E-07 gsigma=2.80307</t>
  </si>
  <si>
    <t>lognormal: gmean=4.11461E-06 gsigma=2.54592</t>
  </si>
  <si>
    <t>lognormal: gmean=7.57708E-10 gsigma=1.07635</t>
  </si>
  <si>
    <t>lognormal: gmean=4.12784E-10 gsigma=1.18761</t>
  </si>
  <si>
    <t>lognormal: gmean=4.88789E-10 gsigma=3.66000</t>
  </si>
  <si>
    <t>lognormal: gmean=2.18804E-07 gsigma=3.62953</t>
  </si>
  <si>
    <t>lognormal: gmean=3.09449E-07 gsigma=3.46691</t>
  </si>
  <si>
    <t>lognormal: gmean=2.43017E-08 gsigma=1.34523</t>
  </si>
  <si>
    <t>lognormal: gmean=5.08137E-11 gsigma=1.34523</t>
  </si>
  <si>
    <t>lognormal: gmean=1.28394E-10 gsigma=1.34523</t>
  </si>
  <si>
    <t>lognormal: gmean=0.00134581 gsigma=1.14310</t>
  </si>
  <si>
    <t>lognormal: gmean=0.000413054 gsigma=1.16765</t>
  </si>
  <si>
    <t>lognormal: gmean=3.79697E-09 gsigma=4.01000</t>
  </si>
  <si>
    <t>lognormal: gmean=9.15779E-09 gsigma=11.7972</t>
  </si>
  <si>
    <t>lognormal: gmean=2.66618E-10 gsigma=3.90003</t>
  </si>
  <si>
    <t>lognormal: gmean=0.00837622 gsigma=1.79513</t>
  </si>
  <si>
    <t>lognormal: gmean=0.000175481 gsigma=1.49708</t>
  </si>
  <si>
    <t>lognormal: gmean=2.02348 gsigma=1.10647</t>
  </si>
  <si>
    <t>lognormal: gmean=0.00210151 gsigma=1.73219</t>
  </si>
  <si>
    <t>lognormal: gmean=0.0141705 gsigma=1.39395</t>
  </si>
  <si>
    <t>lognormal: gmean=2.08756E-09 gsigma=3.39000</t>
  </si>
  <si>
    <t>lognormal: gmean=2.49691E-07 gsigma=3.52190</t>
  </si>
  <si>
    <t>lognormal: gmean=7.71204E-08 gsigma=3.26675</t>
  </si>
  <si>
    <t>lognormal: gmean=5.07440E-10 gsigma=2.68544</t>
  </si>
  <si>
    <t>lognormal: gmean=3.49063E-09 gsigma=3.30000</t>
  </si>
  <si>
    <t>lognormal: gmean=1.54713E-06 gsigma=2.91329</t>
  </si>
  <si>
    <t>lognormal: gmean=1.56312E-09 gsigma=2.81210</t>
  </si>
  <si>
    <t>lognormal: gmean=0.00411439 gsigma=1.14310</t>
  </si>
  <si>
    <t>lognormal: gmean=0.000422088 gsigma=1.16582</t>
  </si>
  <si>
    <t>lognormal: gmean=1.44068E-08 gsigma=3.04000</t>
  </si>
  <si>
    <t>lognormal: gmean=6.89673E-06 gsigma=3.03230</t>
  </si>
  <si>
    <t>lognormal: gmean=1.24545E-08 gsigma=2.86803</t>
  </si>
  <si>
    <t>lognormal: gmean=8.56157E-05 gsigma=2.75654</t>
  </si>
  <si>
    <t>lognormal: gmean=0.000133725 gsigma=1.59000</t>
  </si>
  <si>
    <t>lognormal: gmean=0.00162807 gsigma=1.14310</t>
  </si>
  <si>
    <t>lognormal: gmean=0.000184101 gsigma=1.16589</t>
  </si>
  <si>
    <t>lognormal: gmean=9.52050E-06 gsigma=1.77701</t>
  </si>
  <si>
    <t>lognormal: gmean=3.01975E-10 gsigma=2.66000</t>
  </si>
  <si>
    <t>lognormal: gmean=8.67898E-05 gsigma=8.04944</t>
  </si>
  <si>
    <t>lognormal: gmean=4.17366E-09 gsigma=2.91307</t>
  </si>
  <si>
    <t>lognormal: gmean=1.11147E-09 gsigma=3.51000</t>
  </si>
  <si>
    <t>lognormal: gmean=4.77982E-07 gsigma=9.02331</t>
  </si>
  <si>
    <t>lognormal: gmean=2.71846E-10 gsigma=3.19056</t>
  </si>
  <si>
    <t>lognormal: gmean=6.63219E-09 gsigma=4.00000</t>
  </si>
  <si>
    <t>lognormal: gmean=1.11563E-08 gsigma=3.93949</t>
  </si>
  <si>
    <t>lognormal: gmean=4.62119E-10 gsigma=3.53888</t>
  </si>
  <si>
    <t>lognormal: gmean=2.56857E-09 gsigma=3.36000</t>
  </si>
  <si>
    <t>lognormal: gmean=1.69011E-06 gsigma=2.78144</t>
  </si>
  <si>
    <t>lognormal: gmean=2.13999E-09 gsigma=3.07076</t>
  </si>
  <si>
    <t>lognormal: gmean=0.000958327 gsigma=1.67160</t>
  </si>
  <si>
    <t>lognormal: gmean=0.000343279 gsigma=1.52174</t>
  </si>
  <si>
    <t>uniform: min=0.00238777 max=0.00581252</t>
  </si>
  <si>
    <t>lognormal: gmean=1.10597E-06 gsigma=1.34523</t>
  </si>
  <si>
    <t>lognormal: gmean=2.80579E-05 gsigma=1.79158</t>
  </si>
  <si>
    <t>lognormal: gmean=3.06666E-05 gsigma=1.32690</t>
  </si>
  <si>
    <t>lognormal: gmean=3.30434E-06 gsigma=1.49182</t>
  </si>
  <si>
    <t>lognormal: gmean=1.05831E-11 gsigma=1.34523</t>
  </si>
  <si>
    <t>lognormal: gmean=0.000806880 gsigma=8.82427</t>
  </si>
  <si>
    <t>lognormal: gmean=1.33586E-05 gsigma=1.52862</t>
  </si>
  <si>
    <t>lognormal: gmean=9.11751E-06 gsigma=1.88000</t>
  </si>
  <si>
    <t>lognormal: gmean=1.63391E-05 gsigma=2.05000</t>
  </si>
  <si>
    <t>lognormal: gmean=0.00237301 gsigma=1.74835</t>
  </si>
  <si>
    <t>lognormal: gmean=0.000896795 gsigma=1.52378</t>
  </si>
  <si>
    <t>lognormal: gmean=5.54660E-09 gsigma=2.11000</t>
  </si>
  <si>
    <t>lognormal: gmean=0.000716914 gsigma=8.39659</t>
  </si>
  <si>
    <t>lognormal: gmean=1.86713E-06 gsigma=2.27567</t>
  </si>
  <si>
    <t>lognormal: gmean=0.000294779 gsigma=3.73938</t>
  </si>
  <si>
    <t>lognormal: gmean=0.00736068 gsigma=1.82864</t>
  </si>
  <si>
    <t>lognormal: gmean=0.00125805 gsigma=1.65481</t>
  </si>
  <si>
    <t>lognormal: gmean=3.27393E-05 gsigma=2.06348</t>
  </si>
  <si>
    <t>lognormal: gmean=9.26226E-10 gsigma=1.66188</t>
  </si>
  <si>
    <t>lognormal: gmean=1.54629E-12 gsigma=2.33403</t>
  </si>
  <si>
    <t>lognormal: gmean=3.34655E-10 gsigma=7.26445</t>
  </si>
  <si>
    <t>lognormal: gmean=5.58689E-13 gsigma=2.86503</t>
  </si>
  <si>
    <t>lognormal: gmean=0.000184102 gsigma=1.16589</t>
  </si>
  <si>
    <t>lognormal: gmean=2.36219E-07 gsigma=1.14031</t>
  </si>
  <si>
    <t>lognormal: gmean=7.54252E-10 gsigma=2.08179</t>
  </si>
  <si>
    <t>lognormal: gmean=0.0123916 gsigma=1.24090</t>
  </si>
  <si>
    <t>lognormal: gmean=2.62153E-08 gsigma=2.87000</t>
  </si>
  <si>
    <t>lognormal: gmean=1.75648E-05 gsigma=3.98063</t>
  </si>
  <si>
    <t>lognormal: gmean=2.39376E-09 gsigma=2.59631</t>
  </si>
  <si>
    <t>[[h]]</t>
  </si>
  <si>
    <t>lognormal: gmean=0.00400336 gsigma=1.36971</t>
  </si>
  <si>
    <t>lognormal: gmean=0.000728580 gsigma=3.25376</t>
  </si>
  <si>
    <t>lognormal: gmean=2.88000E-07 gsigma=1.37211</t>
  </si>
  <si>
    <t>lognormal: gmean=1.89270E-07 gsigma=1.81632</t>
  </si>
  <si>
    <t>lognormal: gmean=0.00439433 gsigma=3.42642</t>
  </si>
  <si>
    <t>lognormal: gmean=0.00496372 gsigma=3.28414</t>
  </si>
  <si>
    <t>lognormal: gmean=0.0145862 gsigma=1.00000</t>
  </si>
  <si>
    <t>lognormal: gmean=0.0124195 gsigma=3.04046</t>
  </si>
  <si>
    <t>lognormal: gmean=0.0256346 gsigma=3.24503</t>
  </si>
  <si>
    <t>lognormal: gmean=1.72800E-07 gsigma=1.37211</t>
  </si>
  <si>
    <t>lognormal: gmean=0.0202534 gsigma=1.36969</t>
  </si>
  <si>
    <t>lognormal: gmean=0.0148126 gsigma=1.36971</t>
  </si>
  <si>
    <t>lognormal: gmean=7.64132E-12 gsigma=3.24478</t>
  </si>
  <si>
    <t>lognormal: gmean=0.0305653 gsigma=3.24478</t>
  </si>
  <si>
    <t>lognormal: gmean=0.00182145 gsigma=3.24992</t>
  </si>
  <si>
    <t>lognormal: gmean=0.0117993 gsigma=3.36918</t>
  </si>
  <si>
    <t>lognormal: gmean=9.00969E-07 gsigma=1.38869</t>
  </si>
  <si>
    <t>lognormal: gmean=3.79469E-12 gsigma=3.24992</t>
  </si>
  <si>
    <t>lognormal: gmean=2.09765E-11 gsigma=3.36918</t>
  </si>
  <si>
    <t>lognormal: gmean=4.96944E-06 gsigma=1.38692</t>
  </si>
  <si>
    <t>lognormal: gmean=0.00311577 gsigma=2.19532</t>
  </si>
  <si>
    <t>lognormal: gmean=1.35831E-06 gsigma=1.30850</t>
  </si>
  <si>
    <t>lognormal: gmean=6.31331E-08 gsigma=1.91786</t>
  </si>
  <si>
    <t>lognormal: gmean=0.0191181 gsigma=1.30028</t>
  </si>
  <si>
    <t>lognormal: gmean=1.52180E-05 gsigma=1.48560</t>
  </si>
  <si>
    <t>lognormal: gmean=1.53905E-10 gsigma=1.83865</t>
  </si>
  <si>
    <t>lognormal: gmean=7.66391E-09 gsigma=2.01199</t>
  </si>
  <si>
    <t>lognormal: gmean=1.07934E-05 gsigma=1.74609</t>
  </si>
  <si>
    <t>lognormal: gmean=4.81748E-07 gsigma=1.82265</t>
  </si>
  <si>
    <t>lognormal: gmean=2.84381E-12 gsigma=1.92518</t>
  </si>
  <si>
    <t>lognormal: gmean=6.93396E-10 gsigma=2.12431</t>
  </si>
  <si>
    <t>lognormal: gmean=2.08699E-06 gsigma=1.83725</t>
  </si>
  <si>
    <t>lognormal: gmean=5.28080E-08 gsigma=1.90418</t>
  </si>
  <si>
    <t>lognormal: gmean=1.29339E-06 gsigma=1.32302</t>
  </si>
  <si>
    <t>lognormal: gmean=1.97724E-06 gsigma=1.78157</t>
  </si>
  <si>
    <t>lognormal: gmean=0.217927 gsigma=1.12654</t>
  </si>
  <si>
    <t>lognormal: gmean=0.00713604 gsigma=1.30266</t>
  </si>
  <si>
    <t>lognormal: gmean=6.81300E-06 gsigma=3.50781</t>
  </si>
  <si>
    <t>lognormal: gmean=0.119828 gsigma=1.10820</t>
  </si>
  <si>
    <t>lognormal: gmean=0.274895 gsigma=1.08754</t>
  </si>
  <si>
    <t>lognormal: gmean=5.39590E-15 gsigma=1.91252</t>
  </si>
  <si>
    <t>lognormal: gmean=3.70436E-11 gsigma=2.25784</t>
  </si>
  <si>
    <t>lognormal: gmean=1.38293E-07 gsigma=4.77988</t>
  </si>
  <si>
    <t>lognormal: gmean=7.75762E-08 gsigma=1.87071</t>
  </si>
  <si>
    <t>lognormal: gmean=2.32582E-10 gsigma=1.88276</t>
  </si>
  <si>
    <t>lognormal: gmean=1.25516E-10 gsigma=2.20024</t>
  </si>
  <si>
    <t>lognormal: gmean=0.000332382 gsigma=1.56447</t>
  </si>
  <si>
    <t>lognormal: gmean=1.13959E-07 gsigma=1.81501</t>
  </si>
  <si>
    <t>lognormal: gmean=0.00377097 gsigma=1.36959</t>
  </si>
  <si>
    <t>lognormal: gmean=4.14926E-07 gsigma=1.39234</t>
  </si>
  <si>
    <t>lognormal: gmean=3.60294E-09 gsigma=2.04715</t>
  </si>
  <si>
    <t>lognormal: gmean=0.00969674 gsigma=1.55828</t>
  </si>
  <si>
    <t>lognormal: gmean=1.15672E-05 gsigma=1.47735</t>
  </si>
  <si>
    <t>lognormal: gmean=1.34870E-12 gsigma=1.95466</t>
  </si>
  <si>
    <t>lognormal: gmean=1.35935E-11 gsigma=2.30334</t>
  </si>
  <si>
    <t>lognormal: gmean=2.56183E-05 gsigma=1.70843</t>
  </si>
  <si>
    <t>lognormal: gmean=4.48277E-09 gsigma=1.93430</t>
  </si>
  <si>
    <t>lognormal: gmean=2.39478E-14 gsigma=2.01121</t>
  </si>
  <si>
    <t>lognormal: gmean=5.65802E-09 gsigma=2.02981</t>
  </si>
  <si>
    <t>lognormal: gmean=7.46175E-07 gsigma=1.88230</t>
  </si>
  <si>
    <t>lognormal: gmean=4.47674E-09 gsigma=1.99162</t>
  </si>
  <si>
    <t>lognormal: gmean=1.95070E-07 gsigma=3.26642</t>
  </si>
  <si>
    <t>lognormal: gmean=1.57962E-14 gsigma=1.83004</t>
  </si>
  <si>
    <t>lognormal: gmean=2.32471E-10 gsigma=2.17469</t>
  </si>
  <si>
    <t>lognormal: gmean=5.87040E-05 gsigma=1.65810</t>
  </si>
  <si>
    <t>lognormal: gmean=5.64112E-07 gsigma=1.78533</t>
  </si>
  <si>
    <t>lognormal: gmean=0.0422766 gsigma=1.98097</t>
  </si>
  <si>
    <t>lognormal: gmean=0.00336998 gsigma=1.36122</t>
  </si>
  <si>
    <t>lognormal: gmean=1.98229E-06 gsigma=1.37994</t>
  </si>
  <si>
    <t>lognormal: gmean=3.76419E-06 gsigma=1.72744</t>
  </si>
  <si>
    <t>lognormal: gmean=0.0612805 gsigma=1.21233</t>
  </si>
  <si>
    <t>lognormal: gmean=0.0150568 gsigma=1.25874</t>
  </si>
  <si>
    <t>lognormal: gmean=-1.23293E-05 gsigma=2.13026</t>
  </si>
  <si>
    <t>lognormal: gmean=-1.40847E-06 gsigma=2.48832</t>
  </si>
  <si>
    <t>lognormal: gmean=-0.00570743 gsigma=3.58549</t>
  </si>
  <si>
    <t>lognormal: gmean=-0.000339014 gsigma=2.12614</t>
  </si>
  <si>
    <t>lognormal: gmean=0.0127358 gsigma=1.36971</t>
  </si>
  <si>
    <t>lognormal: gmean=0.00182145 gsigma=3.25376</t>
  </si>
  <si>
    <t>lognormal: gmean=1.30226E-10 gsigma=1.67849</t>
  </si>
  <si>
    <t>lognormal: gmean=2.56394E-09 gsigma=2.06228</t>
  </si>
  <si>
    <t>lognormal: gmean=0.000891420 gsigma=1.50561</t>
  </si>
  <si>
    <t>lognormal: gmean=3.56778E-06 gsigma=1.65206</t>
  </si>
  <si>
    <t>heat demand HTC</t>
  </si>
  <si>
    <t>Added water to achieve required DM content</t>
  </si>
  <si>
    <t>Liquid digestate (after solid-liquid separation)</t>
  </si>
  <si>
    <t>solid digestate treated</t>
  </si>
  <si>
    <t>Treatment of digestate for further energetic utilization</t>
  </si>
  <si>
    <t>17*corr_factor_N/1000/1000</t>
  </si>
  <si>
    <t>lognormal: gmean=2.74E-05 gsigma=1.243</t>
  </si>
  <si>
    <t>Accounts for emissions for the separation of digestate</t>
  </si>
  <si>
    <t>Share of H2S in biogas</t>
  </si>
  <si>
    <t>Share of NH3 in biogas</t>
  </si>
  <si>
    <t>Treatment of liquid digestate (pasteurizing + spreading)</t>
  </si>
  <si>
    <t>lognormal: gmean=1595.3878300921 gsigma=2.55151</t>
  </si>
  <si>
    <t>lognormal: gmean=0.869323098875979 gsigma=3.91138</t>
  </si>
  <si>
    <t>lognormal: gmean=0.214581488968634 gsigma=4.00000</t>
  </si>
  <si>
    <t>lognormal: gmean=4.2215520159086 gsigma=3.62543</t>
  </si>
  <si>
    <t>lognormal: gmean=7.88965856253158 gsigma=3.51227</t>
  </si>
  <si>
    <t>Creditability of N as fertilizer (acc. to DüV)</t>
  </si>
  <si>
    <t>lognormal: gmean=21.3785726413635 gsigma=3.33188</t>
  </si>
  <si>
    <t>lognormal: gmean=452.845884746516 gsigma=2.77940</t>
  </si>
  <si>
    <t>lognormal: gmean=0.042215520159086 gsigma=4.00000</t>
  </si>
  <si>
    <t>lognormal: gmean=3.95721953643248 gsigma=3.63713</t>
  </si>
  <si>
    <t>lognormal: gmean=1.43764953901767 gsigma=3.82035</t>
  </si>
  <si>
    <t>lognormal: gmean=43518.1820773131 gsigma=1.95326</t>
  </si>
  <si>
    <t>lognormal: gmean=21050.980204929 gsigma=2.08468</t>
  </si>
  <si>
    <t>lognormal: gmean=79785.5666990765 gsigma=1.84357</t>
  </si>
  <si>
    <t>lognormal: gmean=10850.4440688891 gsigma=2.20461</t>
  </si>
  <si>
    <t>lognormal: gmean=71.6692885740803 gsigma=3.11299</t>
  </si>
  <si>
    <t>cred_N*N2O_em_factor_spread *N*DM_cont *(44/28)/1000/1000</t>
  </si>
  <si>
    <t>Heat demand, heat capacity of water is assumed, 70% of heat can be recovered, digestate is assumed to cool down by 5 K between AD-plant and pasteurization unit, heat is provided by CHP plant, 10% heat losses due to heat transfer+exchangers are assumed</t>
  </si>
  <si>
    <t>triangular: min=0.610000 mode=0.670900 max=0.730000</t>
  </si>
  <si>
    <t>Rated power of CHP plant in this study</t>
  </si>
  <si>
    <t>Thermal efficiency</t>
  </si>
  <si>
    <t>Drying of solid digestate (to 90wt-% DM)</t>
  </si>
  <si>
    <t>digestate</t>
  </si>
  <si>
    <t>Amount of treated digestate, reference unit</t>
  </si>
  <si>
    <t>transport, freight, lorry 7.5-16 metric ton, EURO4 (ecoinvent process)</t>
  </si>
  <si>
    <t>(1.0-water_e)  *distance</t>
  </si>
  <si>
    <t>Transport from the drying unit to the incineration unit</t>
  </si>
  <si>
    <t>lognormal: gmean=5.14668E-05 gsigma=1.32206</t>
  </si>
  <si>
    <t>food waste, digestate, dried</t>
  </si>
  <si>
    <t>lognormal: gmean=4.17242E-06 gsigma=1.23800</t>
  </si>
  <si>
    <t>CH4-Emissions</t>
  </si>
  <si>
    <t>lognormal: gmean=1.38240E-05 gsigma=1.25477</t>
  </si>
  <si>
    <t>NMVOC-Emissions</t>
  </si>
  <si>
    <t>conc_CH4</t>
  </si>
  <si>
    <t>[ppmv]</t>
  </si>
  <si>
    <t>normal: mean=1.10000E-05 sigma=5.50000E-07</t>
  </si>
  <si>
    <t>CH4 conentration [ppmv]</t>
  </si>
  <si>
    <t>triangular: min=20.0000 mode=40.0000 max=60.0000</t>
  </si>
  <si>
    <t>Distance for transporting digestate to MWI</t>
  </si>
  <si>
    <t>DM_digestate</t>
  </si>
  <si>
    <t>Molar mass CH4</t>
  </si>
  <si>
    <t>lognormal: gmean=0.0219000 gsigma=1.15000</t>
  </si>
  <si>
    <t>Nitrogen content of digestate</t>
  </si>
  <si>
    <t>triangular: min=561.000 mode=576.000 max=591.000</t>
  </si>
  <si>
    <t>Specific NMVOC emissions</t>
  </si>
  <si>
    <t>(NMVOC/10E6)*DM_digestate/100</t>
  </si>
  <si>
    <t>(1-(DM_digestate  /target_dm ))*(hd_belt_dryer/1000)</t>
  </si>
  <si>
    <t xml:space="preserve">0.17*N_total*DM_digestate/100*BF_NH3*AS </t>
  </si>
  <si>
    <t>Incineration of dried digestate (90wt-% DM) (incl. landfilling of residues)</t>
  </si>
  <si>
    <t>lognormal: gmean=1.17196E-10 gsigma=1.17577</t>
  </si>
  <si>
    <t>Incineration unit</t>
  </si>
  <si>
    <t>lognormal: gmean=3.67387E-10 gsigma=1.17330</t>
  </si>
  <si>
    <t>lognormal: gmean=1.92559E-07 gsigma=3.99802</t>
  </si>
  <si>
    <t>lognormal: gmean=7.61765E-07 gsigma=2.24783</t>
  </si>
  <si>
    <t>lognormal: gmean=1.05243E-05 gsigma=3.03593</t>
  </si>
  <si>
    <t>lognormal: gmean=0.000334717 gsigma=1.60448</t>
  </si>
  <si>
    <t>lognormal: gmean=0.000515688 gsigma=3.03593</t>
  </si>
  <si>
    <t>hydrochloric acid, without water, in 30% solution state (ecoinvent process).</t>
  </si>
  <si>
    <t>lognormal: gmean=0.000862881 gsigma=1.21410</t>
  </si>
  <si>
    <t>lognormal: gmean=0.00197227 gsigma=1.23234</t>
  </si>
  <si>
    <t>lognormal: gmean=0.00413280 gsigma=1.40649</t>
  </si>
  <si>
    <t>lognormal: gmean=0.00823093 gsigma=2.46960</t>
  </si>
  <si>
    <t>lognormal: gmean=0.00880718 gsigma=1.79390</t>
  </si>
  <si>
    <t>lognormal: gmean=0.0100180 gsigma=1.14334</t>
  </si>
  <si>
    <t>lognormal: gmean=0.0112861 gsigma=1.20670</t>
  </si>
  <si>
    <t>lognormal: gmean=0.0562540 gsigma=1.17577</t>
  </si>
  <si>
    <t>lognormal: gmean=0.206655 gsigma=1.17330</t>
  </si>
  <si>
    <t>lognormal: gmean=1.53918 gsigma=2.46960</t>
  </si>
  <si>
    <t>lognormal: gmean=3.96804 gsigma=2.24783</t>
  </si>
  <si>
    <t>lognormal: gmean=1.27212E-12 gsigma=2.86503</t>
  </si>
  <si>
    <t>lognormal: gmean=3.52085E-12 gsigma=2.33403</t>
  </si>
  <si>
    <t>lognormal: gmean=1.41187E-11 gsigma=1.36745</t>
  </si>
  <si>
    <t>lognormal: gmean=3.43521E-11 gsigma=3.63717</t>
  </si>
  <si>
    <t>lognormal: gmean=6.77897E-11 gsigma=1.36745</t>
  </si>
  <si>
    <t>lognormal: gmean=8.95341E-11 gsigma=3.03492</t>
  </si>
  <si>
    <t>lognormal: gmean=9.84366E-11 gsigma=3.83000</t>
  </si>
  <si>
    <t>lognormal: gmean=1.06597E-10 gsigma=3.50000</t>
  </si>
  <si>
    <t>lognormal: gmean=1.71289E-10 gsigma=1.36745</t>
  </si>
  <si>
    <t>lognormal: gmean=2.02189E-10 gsigma=4.23832</t>
  </si>
  <si>
    <t>lognormal: gmean=6.40370E-10 gsigma=3.93570</t>
  </si>
  <si>
    <t>lognormal: gmean=7.30415E-10 gsigma=2.50000</t>
  </si>
  <si>
    <t>lognormal: gmean=7.61998E-10 gsigma=7.26445</t>
  </si>
  <si>
    <t>lognormal: gmean=9.21848E-10 gsigma=2.55454</t>
  </si>
  <si>
    <t>lognormal: gmean=9.39896E-10 gsigma=1.18761</t>
  </si>
  <si>
    <t>lognormal: gmean=1.07727E-09 gsigma=4.01000</t>
  </si>
  <si>
    <t>lognormal: gmean=1.17067E-09 gsigma=2.28000</t>
  </si>
  <si>
    <t>lognormal: gmean=1.67205E-09 gsigma=3.11332</t>
  </si>
  <si>
    <t>lognormal: gmean=1.71741E-09 gsigma=2.08179</t>
  </si>
  <si>
    <t>lognormal: gmean=1.72528E-09 gsigma=1.07635</t>
  </si>
  <si>
    <t>lognormal: gmean=1.76227E-09 gsigma=3.01000</t>
  </si>
  <si>
    <t>lognormal: gmean=2.10899E-09 gsigma=1.66188</t>
  </si>
  <si>
    <t>lognormal: gmean=2.52409E-09 gsigma=3.99753</t>
  </si>
  <si>
    <t>lognormal: gmean=3.95064E-09 gsigma=2.52973</t>
  </si>
  <si>
    <t>lognormal: gmean=4.47404E-09 gsigma=3.30000</t>
  </si>
  <si>
    <t>lognormal: gmean=6.12867E-09 gsigma=3.56000</t>
  </si>
  <si>
    <t>lognormal: gmean=6.20040E-09 gsigma=3.17000</t>
  </si>
  <si>
    <t>lognormal: gmean=7.99233E-09 gsigma=3.98966</t>
  </si>
  <si>
    <t>lognormal: gmean=9.95992E-09 gsigma=2.78960</t>
  </si>
  <si>
    <t>lognormal: gmean=1.94510E-08 gsigma=1.57900</t>
  </si>
  <si>
    <t>lognormal: gmean=3.09788E-08 gsigma=11.1358</t>
  </si>
  <si>
    <t>lognormal: gmean=3.24206E-08 gsigma=1.36745</t>
  </si>
  <si>
    <t>lognormal: gmean=6.10024E-08 gsigma=1.70000</t>
  </si>
  <si>
    <t>lognormal: gmean=1.28856E-07 gsigma=3.23856</t>
  </si>
  <si>
    <t>lognormal: gmean=2.66672E-07 gsigma=2.76009</t>
  </si>
  <si>
    <t>lognormal: gmean=3.97879E-07 gsigma=3.37715</t>
  </si>
  <si>
    <t>lognormal: gmean=4.41144E-07 gsigma=4.89114</t>
  </si>
  <si>
    <t>lognormal: gmean=4.76987E-07 gsigma=3.54536</t>
  </si>
  <si>
    <t>lognormal: gmean=4.86308E-07 gsigma=1.36745</t>
  </si>
  <si>
    <t>lognormal: gmean=5.37863E-07 gsigma=1.14031</t>
  </si>
  <si>
    <t>lognormal: gmean=1.47545E-06 gsigma=1.36745</t>
  </si>
  <si>
    <t>lognormal: gmean=3.33243E-06 gsigma=3.19340</t>
  </si>
  <si>
    <t>lognormal: gmean=3.58193E-06 gsigma=3.19285</t>
  </si>
  <si>
    <t>lognormal: gmean=3.87075E-06 gsigma=1.93387</t>
  </si>
  <si>
    <t>lognormal: gmean=9.67749E-06 gsigma=2.55904</t>
  </si>
  <si>
    <t>lognormal: gmean=9.92402E-06 gsigma=1.87000</t>
  </si>
  <si>
    <t>lognormal: gmean=1.03626E-05 gsigma=1.76192</t>
  </si>
  <si>
    <t>lognormal: gmean=1.05217E-05 gsigma=1.91040</t>
  </si>
  <si>
    <t>lognormal: gmean=1.45402E-05 gsigma=1.52045</t>
  </si>
  <si>
    <t>lognormal: gmean=1.81311E-05 gsigma=2.94790</t>
  </si>
  <si>
    <t>lognormal: gmean=2.89693E-05 gsigma=3.89717</t>
  </si>
  <si>
    <t>lognormal: gmean=5.51112E-05 gsigma=2.49662</t>
  </si>
  <si>
    <t>lognormal: gmean=0.000131354 gsigma=1.19876</t>
  </si>
  <si>
    <t>lognormal: gmean=0.000230090 gsigma=2.61759</t>
  </si>
  <si>
    <t>lognormal: gmean=0.000294709 gsigma=1.20168</t>
  </si>
  <si>
    <t>lognormal: gmean=0.000301155 gsigma=1.19848</t>
  </si>
  <si>
    <t>lognormal: gmean=0.000334910 gsigma=3.99802</t>
  </si>
  <si>
    <t>lognormal: gmean=0.000636200 gsigma=1.39005</t>
  </si>
  <si>
    <t>lognormal: gmean=0.000878254 gsigma=8.80279</t>
  </si>
  <si>
    <t>lognormal: gmean=0.000960217 gsigma=1.18023</t>
  </si>
  <si>
    <t>lognormal: gmean=0.00107098 gsigma=2.61759</t>
  </si>
  <si>
    <t>lognormal: gmean=0.00116161 gsigma=1.18023</t>
  </si>
  <si>
    <t>lognormal: gmean=0.00120430 gsigma=2.04805</t>
  </si>
  <si>
    <t>lognormal: gmean=0.00198190 gsigma=1.60776</t>
  </si>
  <si>
    <t>lognormal: gmean=0.00228741 gsigma=1.71721</t>
  </si>
  <si>
    <t>lognormal: gmean=0.00257548 gsigma=1.49610</t>
  </si>
  <si>
    <t>lognormal: gmean=0.00293557 gsigma=1.18023</t>
  </si>
  <si>
    <t>lognormal: gmean=0.00344229 gsigma=9.36348</t>
  </si>
  <si>
    <t>lognormal: gmean=0.0115959 gsigma=1.76184</t>
  </si>
  <si>
    <t>lognormal: gmean=0.0135943 gsigma=1.51642</t>
  </si>
  <si>
    <t>lognormal: gmean=0.0154239 gsigma=1.38586</t>
  </si>
  <si>
    <t>lognormal: gmean=0.0282152 gsigma=1.20670</t>
  </si>
  <si>
    <t>lognormal: gmean=0.0301049 gsigma=1.58369</t>
  </si>
  <si>
    <t>lognormal: gmean=0.467396 gsigma=1.24000</t>
  </si>
  <si>
    <t>Electricity produced from this waste</t>
  </si>
  <si>
    <t>lognormal: gmean=2.183494618 gsigma=1.24000</t>
  </si>
  <si>
    <t>Heat produced from incineration of this waste</t>
  </si>
  <si>
    <t>lognormal: gmean=1.44369 gsigma=1.16756</t>
  </si>
  <si>
    <t>Output CHP, on-site, high temperature heat</t>
  </si>
  <si>
    <t>Output CHP, on-site, low temperature heat</t>
  </si>
  <si>
    <t>heat demand dryer (90% wt-%)</t>
  </si>
  <si>
    <t>unused heat, total</t>
  </si>
  <si>
    <t>heat and power co-generation unit construction, 160kW electrical, common components for heat+electricity | heat and power co-generation unit, 160kW electrical, common components for heat+electricity | APOS, S - RER</t>
  </si>
  <si>
    <t>heat and power co-generation unit construction, 160kW electrical, components for electricity only | heat and power co-generation unit, 160kW electrical, components for electricity only | APOS, S - RER</t>
  </si>
  <si>
    <t>heat and power co-generation unit construction, 160kW electrical, components for heat only | heat and power co-generation unit, 160kW electrical, components for heat only | APOS, S - RER</t>
  </si>
  <si>
    <t>lubricating oil for CHP plant</t>
  </si>
  <si>
    <t>disposal of lubricating oil</t>
  </si>
  <si>
    <t>amount of combusted biogas</t>
  </si>
  <si>
    <t>generated electricity</t>
  </si>
  <si>
    <t>generated heat</t>
  </si>
  <si>
    <t>specific CH4 emissions</t>
  </si>
  <si>
    <t>methane content in biogas</t>
  </si>
  <si>
    <t>specific CO emissions</t>
  </si>
  <si>
    <t>electrical efficiency of CHP plant</t>
  </si>
  <si>
    <t xml:space="preserve">lifetime of CHP plant </t>
  </si>
  <si>
    <t>specific NOx emissions</t>
  </si>
  <si>
    <t>rated power of CHP plant in this study</t>
  </si>
  <si>
    <t>rated power of CHP plant in ecoinvent background process</t>
  </si>
  <si>
    <t>specific SO2 emissions</t>
  </si>
  <si>
    <t>thermal efficiency</t>
  </si>
  <si>
    <t>heat production</t>
  </si>
  <si>
    <t>specific throughput_lifetime emissions</t>
  </si>
  <si>
    <t>upscaling factor, according to 6-10th rule</t>
  </si>
  <si>
    <t>amount of treated digestate, reference unit</t>
  </si>
  <si>
    <t>amount of heat which is satisfied by supporting fuel</t>
  </si>
  <si>
    <t>amount of evaporated water</t>
  </si>
  <si>
    <t>electricity demand of dryer</t>
  </si>
  <si>
    <t>amount of heat which is satisfied by heat which is produced on-site</t>
  </si>
  <si>
    <t>reverse efficiency of acidic scrubber</t>
  </si>
  <si>
    <t>reverse efficiency of biofilter</t>
  </si>
  <si>
    <t>heat demand of a belt dryer</t>
  </si>
  <si>
    <t>specific NMVOC emissions</t>
  </si>
  <si>
    <t xml:space="preserve">specific CH4 emissions </t>
  </si>
  <si>
    <t>specific electricity demand for dryer</t>
  </si>
  <si>
    <t>amount of H2SO4 needed for acidic scrubber; 4.4 kgH2SO4/kg NH3</t>
  </si>
  <si>
    <t>specific heat demand for dryer, 10% heat losses due to heat transfer+exchangers are assumed</t>
  </si>
  <si>
    <t>specific NH3 emissions</t>
  </si>
  <si>
    <t>share of support fuel (heat which cannot be provided onsite)</t>
  </si>
  <si>
    <t>evaporated water</t>
  </si>
  <si>
    <t>Pelletizing of digestate</t>
  </si>
  <si>
    <t>lognormal: gmean=1.30519E-07 gsigma=1.80226</t>
  </si>
  <si>
    <t>lognormal: gmean=7.11193E-11 gsigma=1.80226</t>
  </si>
  <si>
    <t>lognormal: gmean=1.75549E-11 gsigma=1.80226</t>
  </si>
  <si>
    <t>lognormal: gmean=3.21699E-06 gsigma=1.80226</t>
  </si>
  <si>
    <t>lognormal: gmean=6.45453E-10 gsigma=1.80226</t>
  </si>
  <si>
    <t>lognormal: gmean=3.45365E-10 gsigma=1.80226</t>
  </si>
  <si>
    <t>lognormal: gmean=1.74898E-09 gsigma=1.80226</t>
  </si>
  <si>
    <t>digestate, dried and pelletized</t>
  </si>
  <si>
    <t>lognormal: gmean=3.70473E-08 gsigma=1.80226</t>
  </si>
  <si>
    <t>lognormal: gmean=1.17614E-10 gsigma=1.80226</t>
  </si>
  <si>
    <t>lognormal: gmean=3.45365E-12 gsigma=1.80226</t>
  </si>
  <si>
    <t>lognormal: gmean=3.23740E-10 gsigma=1.80226</t>
  </si>
  <si>
    <t>lognormal: gmean=8.87675E-07 gsigma=1.80226</t>
  </si>
  <si>
    <t>lognormal: gmean=1.72218E-06 gsigma=1.80226</t>
  </si>
  <si>
    <t>lognormal: gmean=3.56022E-06 gsigma=1.80226</t>
  </si>
  <si>
    <t>lognormal: gmean=5.86327E-09 gsigma=1.80226</t>
  </si>
  <si>
    <t>dry matter content of food waste</t>
  </si>
  <si>
    <t>amount of digestate, dried</t>
  </si>
  <si>
    <t>amount of particulate matter emissions</t>
  </si>
  <si>
    <t>weight of foow waste after pelletizing</t>
  </si>
  <si>
    <t>Gasification + CHP of digestate in a fixed-bed gasifier (70 kWel)</t>
  </si>
  <si>
    <t>landfilling of ash resulting from gasification</t>
  </si>
  <si>
    <t xml:space="preserve">share of product gas to emergency flare  </t>
  </si>
  <si>
    <t>lognormal: gmean=0.01129 gsigma=1.52117</t>
  </si>
  <si>
    <t>value for cogeneration of natural gas used as approximination</t>
  </si>
  <si>
    <t>reference unit</t>
  </si>
  <si>
    <t>lognormal: gmean=0.01503 gsigma=1.23660</t>
  </si>
  <si>
    <t>value for cogeneration of natural gas used as approximination. Assumption of a lubricate consumption of 0.03 g/MJin</t>
  </si>
  <si>
    <t>lognormal: gmean=8.416 gsigma=1.10224</t>
  </si>
  <si>
    <t>lognormal: gmean=0.0078 gsigma=1.20772</t>
  </si>
  <si>
    <t>lognormal: gmean=-0.02064 gsigma=1.50512</t>
  </si>
  <si>
    <t>value for cogeneration of natural gas used as approximation</t>
  </si>
  <si>
    <t>lognormal: gmean=0.00000000117 gsigma=2.26612</t>
  </si>
  <si>
    <t>lognormal: gmean=0.0000000117 gsigma=2.23884</t>
  </si>
  <si>
    <t>lognormal: gmean=0.000000006129 gsigma=3.55336</t>
  </si>
  <si>
    <t>lognormal: gmean=2.754E-17 gsigma=3.56067</t>
  </si>
  <si>
    <t>lognormal: gmean=0.0000000000981 gsigma=3.78516</t>
  </si>
  <si>
    <t>lognormal: gmean=0.00000000000981 gsigma=3.79579</t>
  </si>
  <si>
    <t>lognormal: gmean=0.000278514 gsigma=1.60310</t>
  </si>
  <si>
    <t>lognormal: gmean=0.000000006201 gsigma=3.15369</t>
  </si>
  <si>
    <t>lognormal: gmean=0.0000000005517 gsigma=3.17296</t>
  </si>
  <si>
    <t>lognormal: gmean=0.000000006912 gsigma=3.26699</t>
  </si>
  <si>
    <t>lognormal: gmean=0.00000000003771 gsigma=3.27417</t>
  </si>
  <si>
    <t>lognormal: gmean=0.000000001764 gsigma=2.97314</t>
  </si>
  <si>
    <t>lognormal: gmean=0.000000001764 gsigma=2.97022</t>
  </si>
  <si>
    <t>Emissions of dinitrogen monoxide to air</t>
  </si>
  <si>
    <t>lognormal: gmean=0.0000000007308 gsigma=2.48265</t>
  </si>
  <si>
    <t>lognormal: gmean=0.000000007308 gsigma=2.45691</t>
  </si>
  <si>
    <t>lognormal: gmean=0.0000000001062 gsigma=3.46219</t>
  </si>
  <si>
    <t>lognormal: gmean=0.0000000001062 gsigma=3.46945</t>
  </si>
  <si>
    <t>lognormal: gmean=0.00000000108 gsigma=4.07448</t>
  </si>
  <si>
    <t>lognormal: gmean=0.00000000001926 gsigma=4.08623</t>
  </si>
  <si>
    <t>lognormal: gmean=0.000000004473 gsigma=3.27870</t>
  </si>
  <si>
    <t>lognormal: gmean=0.0000000001584 gsigma=3.29808</t>
  </si>
  <si>
    <t>lognormal: gmean=0.0000099 gsigma=1.84870</t>
  </si>
  <si>
    <t>lognormal: gmean=0.00000108 gsigma=1.86886</t>
  </si>
  <si>
    <t>lognormal: gmean=0.0000936 gsigma=1.71811</t>
  </si>
  <si>
    <t>amount of product gas which is combusted in CHP plant</t>
  </si>
  <si>
    <t>lognormal: gmean=0.00000006102 gsigma=1.67876</t>
  </si>
  <si>
    <t>lognormal: gmean=0.0000000432 gsigma=2.75715</t>
  </si>
  <si>
    <t>lognormal: gmean=0.00000000432 gsigma=2.77695</t>
  </si>
  <si>
    <t>methane slip during combustion in CHP plant, biogas as proxy</t>
  </si>
  <si>
    <t>water content of substrate</t>
  </si>
  <si>
    <t>lognormal: gmean=3.775456e-04 gsigma=2</t>
  </si>
  <si>
    <t>el. efficiency of CHP plant</t>
  </si>
  <si>
    <t>th. efficiency of CHP plant</t>
  </si>
  <si>
    <t>cold-gas efficiency</t>
  </si>
  <si>
    <t>lifetime gasifier</t>
  </si>
  <si>
    <t>lifetime CHP plant</t>
  </si>
  <si>
    <t>envisaged power of CHP plant</t>
  </si>
  <si>
    <t>power of CHP plant as given in ecoinvent</t>
  </si>
  <si>
    <t>specific amount of product gas</t>
  </si>
  <si>
    <t>power of refereced gasification plant</t>
  </si>
  <si>
    <t>sulfur content in fuel</t>
  </si>
  <si>
    <t>share of parasitic electricity</t>
  </si>
  <si>
    <t>specific flue gas volume</t>
  </si>
  <si>
    <t>fossil CO2 emissions from reaction of lime with sulphur</t>
  </si>
  <si>
    <t>amount of rape methyl ester required for flue gas treatment</t>
  </si>
  <si>
    <t>amount of electricity produced during gasification +CHP (gross)</t>
  </si>
  <si>
    <t>transmission of methane to air</t>
  </si>
  <si>
    <t>transmission of CO to air</t>
  </si>
  <si>
    <t>transmission of HCl to air</t>
  </si>
  <si>
    <t>transmission of particulates to air</t>
  </si>
  <si>
    <t>upscaling factor CHP</t>
  </si>
  <si>
    <t>upscaling factor gasification plant</t>
  </si>
  <si>
    <t xml:space="preserve">burden from wastewater treatment of the short-term leachate (0-100a). </t>
  </si>
  <si>
    <t xml:space="preserve">for sewer auxiliary materials. </t>
  </si>
  <si>
    <t xml:space="preserve">burden from incineration of sludge from wastewater treatment of the short-term leachate (0-100a). </t>
  </si>
  <si>
    <t>Name</t>
  </si>
  <si>
    <t>Value</t>
  </si>
  <si>
    <t>Al_air</t>
  </si>
  <si>
    <t>Al_air_urban</t>
  </si>
  <si>
    <t xml:space="preserve">for leachate collection tanks and sewer pipe. </t>
  </si>
  <si>
    <t>Al_gw_long</t>
  </si>
  <si>
    <t xml:space="preserve">for waste distribution and compaction, construction diesel for base and compartment seals, for access street and sewer construction. </t>
  </si>
  <si>
    <t>Al_sw</t>
  </si>
  <si>
    <t>AlS</t>
  </si>
  <si>
    <t xml:space="preserve">burden from wastewater treatment of the short-term leachate (0-100a) and landfill administrative building electricity consumption. </t>
  </si>
  <si>
    <t>As_air</t>
  </si>
  <si>
    <t xml:space="preserve">excavation work for landfill construction, sewer construction and recultivation. </t>
  </si>
  <si>
    <t>As_air_urban</t>
  </si>
  <si>
    <t>As_gw_long</t>
  </si>
  <si>
    <t xml:space="preserve">for base and interior drain system of landfill, sewer auxiliary materials. </t>
  </si>
  <si>
    <t>As_sw</t>
  </si>
  <si>
    <t xml:space="preserve">for base and flank gravel beds and concrete, for access street, for drainage beds, for recultivation layer. </t>
  </si>
  <si>
    <t>Ca_air</t>
  </si>
  <si>
    <t xml:space="preserve">burden from wastewater treatment of the short-term leachate and incineration of sludge from this wastewater treatment. </t>
  </si>
  <si>
    <t>Ca_air_urban</t>
  </si>
  <si>
    <t xml:space="preserve">burden from wastewater treatment of the short-term leachate (0-100a) and landfill administrative building space heat demand. </t>
  </si>
  <si>
    <t>Ca_gw_long</t>
  </si>
  <si>
    <t>Ca_sw</t>
  </si>
  <si>
    <t>cast_iron</t>
  </si>
  <si>
    <t>Cd_air</t>
  </si>
  <si>
    <t>Cd_air_urban</t>
  </si>
  <si>
    <t>Cd_gw_long</t>
  </si>
  <si>
    <t xml:space="preserve">for base and compartment seals and access street construction. </t>
  </si>
  <si>
    <t>Cd_sw</t>
  </si>
  <si>
    <t xml:space="preserve">for base and compartment seals, for base and interior drain system of landfill, sewer auxiliary materials. </t>
  </si>
  <si>
    <t>cement</t>
  </si>
  <si>
    <t>CH4_fos_air_urban</t>
  </si>
  <si>
    <t>chem_io</t>
  </si>
  <si>
    <t>Cl_gw_long</t>
  </si>
  <si>
    <t>Cl_sw</t>
  </si>
  <si>
    <t>CO_fos_air_urban</t>
  </si>
  <si>
    <t>concrete</t>
  </si>
  <si>
    <t>Cr_air</t>
  </si>
  <si>
    <t>Cr_air_urban</t>
  </si>
  <si>
    <t>Cr_gw_long</t>
  </si>
  <si>
    <t>lognormal: gmean=3.21800E-06 gsigma=4.77085</t>
  </si>
  <si>
    <t>Cr_ion_sw</t>
  </si>
  <si>
    <t>Cr_sw</t>
  </si>
  <si>
    <t>Cu_air</t>
  </si>
  <si>
    <t>Cu_air_urban</t>
  </si>
  <si>
    <t>lognormal: gmean=1.12634E-12 gsigma=1.87981</t>
  </si>
  <si>
    <t>Cu_gw_long</t>
  </si>
  <si>
    <t>Cu_sw</t>
  </si>
  <si>
    <t>el_inc</t>
  </si>
  <si>
    <t>el_lv</t>
  </si>
  <si>
    <t xml:space="preserve">burden from direct release or incineration of landfill biogas; or windblown leachate evaporite in arid climates. </t>
  </si>
  <si>
    <t>extr_PP</t>
  </si>
  <si>
    <t>Fe_air</t>
  </si>
  <si>
    <t>Fe_air_urban</t>
  </si>
  <si>
    <t>Fe_gw_long</t>
  </si>
  <si>
    <t>Fe_III_Cl</t>
  </si>
  <si>
    <t>Fe_sw</t>
  </si>
  <si>
    <t>FeS</t>
  </si>
  <si>
    <t>fU</t>
  </si>
  <si>
    <t>gp_waste</t>
  </si>
  <si>
    <t>gravel</t>
  </si>
  <si>
    <t>HCl</t>
  </si>
  <si>
    <t>HCl_air</t>
  </si>
  <si>
    <t>heat_fos</t>
  </si>
  <si>
    <t>heat_inc</t>
  </si>
  <si>
    <t>heat_other</t>
  </si>
  <si>
    <t>heat_waste</t>
  </si>
  <si>
    <t>lognormal: gmean=0.00783026 gsigma=3.17253</t>
  </si>
  <si>
    <t>Hg_air</t>
  </si>
  <si>
    <t>Hg_air_urban</t>
  </si>
  <si>
    <t>Hg_gw_long</t>
  </si>
  <si>
    <t>Hg_sw</t>
  </si>
  <si>
    <t>hydraulic_digger</t>
  </si>
  <si>
    <t>K_air</t>
  </si>
  <si>
    <t>K_gw_long</t>
  </si>
  <si>
    <t>K_sw</t>
  </si>
  <si>
    <t>loader</t>
  </si>
  <si>
    <t>NaOH</t>
  </si>
  <si>
    <t>Ni_air</t>
  </si>
  <si>
    <t>Ni_air_urban</t>
  </si>
  <si>
    <t>Ni_gw_long</t>
  </si>
  <si>
    <t>Ni_sw</t>
  </si>
  <si>
    <t>occu_constr</t>
  </si>
  <si>
    <t>occu_dump</t>
  </si>
  <si>
    <t>occu_shrub</t>
  </si>
  <si>
    <t>occu_traffic</t>
  </si>
  <si>
    <t>P_air_urban</t>
  </si>
  <si>
    <t>P_gw_long</t>
  </si>
  <si>
    <t>P_sw</t>
  </si>
  <si>
    <t>Pb_air</t>
  </si>
  <si>
    <t>Pb_air_urban</t>
  </si>
  <si>
    <t>Pb_gw_long</t>
  </si>
  <si>
    <t>Pb_sw</t>
  </si>
  <si>
    <t>PE</t>
  </si>
  <si>
    <t>pitch</t>
  </si>
  <si>
    <t>plastic_w</t>
  </si>
  <si>
    <t>PP</t>
  </si>
  <si>
    <t>Proc_ML</t>
  </si>
  <si>
    <t xml:space="preserve">for construction phase of the landfill. </t>
  </si>
  <si>
    <t>Proc_SLF</t>
  </si>
  <si>
    <t xml:space="preserve">for landfill operation phase. </t>
  </si>
  <si>
    <t>Proc_WI</t>
  </si>
  <si>
    <t xml:space="preserve">restoration and aftercare phase. </t>
  </si>
  <si>
    <t>PVC</t>
  </si>
  <si>
    <t xml:space="preserve">for access road. </t>
  </si>
  <si>
    <t>QLM</t>
  </si>
  <si>
    <t>Res_ML</t>
  </si>
  <si>
    <t>S_sw</t>
  </si>
  <si>
    <t>sand</t>
  </si>
  <si>
    <t>sg</t>
  </si>
  <si>
    <t>Si_air</t>
  </si>
  <si>
    <t>Si_air_urban</t>
  </si>
  <si>
    <t>Si_gw_long</t>
  </si>
  <si>
    <t>Si_sw</t>
  </si>
  <si>
    <t>SLF</t>
  </si>
  <si>
    <t>steel_Cr</t>
  </si>
  <si>
    <t>steel_rein</t>
  </si>
  <si>
    <t xml:space="preserve">conversion after landfill operation. </t>
  </si>
  <si>
    <t>synth_rubber</t>
  </si>
  <si>
    <t xml:space="preserve">original conversion of landfill area and access road. </t>
  </si>
  <si>
    <t>tr_lorry</t>
  </si>
  <si>
    <t xml:space="preserve">after restoration. </t>
  </si>
  <si>
    <t>trans_dump</t>
  </si>
  <si>
    <t xml:space="preserve">conversion to landfill area. </t>
  </si>
  <si>
    <t>trans_forest</t>
  </si>
  <si>
    <t xml:space="preserve">conversion to forest after renaturation. </t>
  </si>
  <si>
    <t>trans_landfill</t>
  </si>
  <si>
    <t xml:space="preserve">initial restoration and renaturation. </t>
  </si>
  <si>
    <t>trans_pasture</t>
  </si>
  <si>
    <t xml:space="preserve">construction of access road. </t>
  </si>
  <si>
    <t>trans_sclero</t>
  </si>
  <si>
    <t>trans_shrub</t>
  </si>
  <si>
    <t>trans_traffic</t>
  </si>
  <si>
    <t>tri_comp</t>
  </si>
  <si>
    <t>waste_cement</t>
  </si>
  <si>
    <t>WI</t>
  </si>
  <si>
    <t>WWTP</t>
  </si>
  <si>
    <t>Zi_air</t>
  </si>
  <si>
    <t>Zi_air_urban</t>
  </si>
  <si>
    <t>Zi_gw_long</t>
  </si>
  <si>
    <t>Zi_sw</t>
  </si>
  <si>
    <t xml:space="preserve">Inverse efficiency of biofilter for CH4 </t>
  </si>
  <si>
    <t xml:space="preserve">Inverse efficiency of biofilter for N2O </t>
  </si>
  <si>
    <t xml:space="preserve">Inverse efficiency of biofilter for NH3 </t>
  </si>
  <si>
    <t xml:space="preserve">Inverse efficiency of biofilter for NMVOC  </t>
  </si>
  <si>
    <t xml:space="preserve">Inverse efficiency of acidic scrubber </t>
  </si>
  <si>
    <t>liquid digestate treated (4% DM)</t>
  </si>
  <si>
    <t>m_digestate-1.16754</t>
  </si>
  <si>
    <t>Dry mass of OFMSW before mixing</t>
  </si>
  <si>
    <t>Co-combustion plant</t>
  </si>
  <si>
    <t>Thermal efficiency of CHP plant</t>
  </si>
  <si>
    <t>Hydrothermal carbonization of digestate from food waste</t>
  </si>
  <si>
    <t>solid digestate</t>
  </si>
  <si>
    <t>Amount of digested food waste to the reactor, reference unit</t>
  </si>
  <si>
    <t>heat*sh_support</t>
  </si>
  <si>
    <t>HTC plant, 4 reactors</t>
  </si>
  <si>
    <t>HTC plant, disposed</t>
  </si>
  <si>
    <t>HTC process water, treated (ecoinvent process)</t>
  </si>
  <si>
    <t>Heat demand satisfied by heat production on site</t>
  </si>
  <si>
    <t>triangular: min=0.0700000 mode=0.1760000 max=0.250000</t>
  </si>
  <si>
    <t>lognormal: gmean=0.012 gsigma=2.05</t>
  </si>
  <si>
    <t>lognormal: gmean=0.58 gsigma=2.06</t>
  </si>
  <si>
    <t>lognormal: gmean=11.67 gsigma=2.07</t>
  </si>
  <si>
    <t>Dry mass content of digestate</t>
  </si>
  <si>
    <t>heat_net</t>
  </si>
  <si>
    <t>uniform: min=0.1059 max=0.1466</t>
  </si>
  <si>
    <t>triangular: min=0.660000 mode=0.757 max=0.83</t>
  </si>
  <si>
    <t>Share of support fuel</t>
  </si>
  <si>
    <t>heat_net/0.9</t>
  </si>
  <si>
    <t>Heat demand of HTC-reactor, accounting for heat exchanger/losses, heat is produced on-site</t>
  </si>
  <si>
    <t>mass_in -(CO2+CO+CH4)/1000-mass_out</t>
  </si>
  <si>
    <t>lognormal: gmean=1.23833E-11 gsigma=1.29976</t>
  </si>
  <si>
    <t>lognormal: gmean=3.41087E-11 gsigma=1.33713</t>
  </si>
  <si>
    <t>Number of municipal waste incinerators</t>
  </si>
  <si>
    <t>lognormal: gmean=8.43655E-09 gsigma=3.99802</t>
  </si>
  <si>
    <t>lognormal: gmean=1.63954E-07 gsigma=2.83204</t>
  </si>
  <si>
    <t>lognormal: gmean=3.08255E-06 gsigma=3.24685</t>
  </si>
  <si>
    <t>lognormal: gmean=1.07260E-05 gsigma=1.41305</t>
  </si>
  <si>
    <t>lognormal: gmean=0.000151045 gsigma=3.24685</t>
  </si>
  <si>
    <t>lognormal: gmean=8.13201E-05 gsigma=1.35771</t>
  </si>
  <si>
    <t>lognormal: gmean=0.000199799 gsigma=1.37180</t>
  </si>
  <si>
    <t>lognormal: gmean=0.000689239 gsigma=1.71940</t>
  </si>
  <si>
    <t>lognormal: gmean=0.000949830 gsigma=1.27083</t>
  </si>
  <si>
    <t>lognormal: gmean=0.00241084 gsigma=2.67001</t>
  </si>
  <si>
    <t>lognormal: gmean=0.00119253 gsigma=1.32176</t>
  </si>
  <si>
    <t>lognormal: gmean=0.00594401 gsigma=1.29976</t>
  </si>
  <si>
    <t>lognormal: gmean=0.0191862 gsigma=1.33713</t>
  </si>
  <si>
    <t>lognormal: gmean=0.127155 gsigma=2.83204</t>
  </si>
  <si>
    <t>lognormal: gmean=0.450826 gsigma=2.67001</t>
  </si>
  <si>
    <t>lognormal: gmean=3.94935E-10 gsigma=2.48000</t>
  </si>
  <si>
    <t>lognormal: gmean=0.000382217 gsigma=2.29791</t>
  </si>
  <si>
    <t>lognormal: gmean=4.97908E-08 gsigma=2.77557</t>
  </si>
  <si>
    <t>lognormal: gmean=2.83454E-06 gsigma=2.76072</t>
  </si>
  <si>
    <t>lognormal: gmean=1.82299E-10 gsigma=1.07635</t>
  </si>
  <si>
    <t>lognormal: gmean=9.93129E-11 gsigma=1.18761</t>
  </si>
  <si>
    <t>lognormal: gmean=1.71849E-09 gsigma=3.79000</t>
  </si>
  <si>
    <t>lognormal: gmean=1.33748E-07 gsigma=3.77547</t>
  </si>
  <si>
    <t>lognormal: gmean=9.30694E-08 gsigma=3.59692</t>
  </si>
  <si>
    <t>lognormal: gmean=4.55439E-08 gsigma=1.28307</t>
  </si>
  <si>
    <t>lognormal: gmean=9.52298E-11 gsigma=1.28307</t>
  </si>
  <si>
    <t>lognormal: gmean=2.40624E-10 gsigma=1.28307</t>
  </si>
  <si>
    <t>lognormal: gmean=1.01350E-12 gsigma=1.81453</t>
  </si>
  <si>
    <t>lognormal: gmean=0.000113323 gsigma=1.47410</t>
  </si>
  <si>
    <t>lognormal: gmean=3.47811E-05 gsigma=1.49029</t>
  </si>
  <si>
    <t>lognormal: gmean=4.01088E-11 gsigma=4.03000</t>
  </si>
  <si>
    <t>lognormal: gmean=1.26179E-08 gsigma=11.4100</t>
  </si>
  <si>
    <t>lognormal: gmean=1.39892E-11 gsigma=3.82293</t>
  </si>
  <si>
    <t>lognormal: gmean=6.10132E-05 gsigma=1.89000</t>
  </si>
  <si>
    <t>lognormal: gmean=0.00654030 gsigma=1.84622</t>
  </si>
  <si>
    <t>lognormal: gmean=0.000139277 gsigma=1.51834</t>
  </si>
  <si>
    <t>lognormal: gmean=0.170271 gsigma=1.55425</t>
  </si>
  <si>
    <t>lognormal: gmean=7.74193E-05 gsigma=2.34255</t>
  </si>
  <si>
    <t>lognormal: gmean=3.69452E-09 gsigma=3.27000</t>
  </si>
  <si>
    <t>lognormal: gmean=2.28750E-07 gsigma=5.25030</t>
  </si>
  <si>
    <t>lognormal: gmean=6.59821E-08 gsigma=3.32845</t>
  </si>
  <si>
    <t>lognormal: gmean=5.49286E-10 gsigma=2.62822</t>
  </si>
  <si>
    <t>lognormal: gmean=9.59347E-10 gsigma=2.41846</t>
  </si>
  <si>
    <t>lognormal: gmean=1.60158E-12 gsigma=2.46908</t>
  </si>
  <si>
    <t>lognormal: gmean=0.000346451 gsigma=1.47410</t>
  </si>
  <si>
    <t>lognormal: gmean=3.55418E-05 gsigma=1.47713</t>
  </si>
  <si>
    <t>lognormal: gmean=2.85676E-10 gsigma=3.34000</t>
  </si>
  <si>
    <t>lognormal: gmean=2.93893E-06 gsigma=3.27568</t>
  </si>
  <si>
    <t>lognormal: gmean=2.70628E-10 gsigma=3.40228</t>
  </si>
  <si>
    <t>lognormal: gmean=6.91563E-05 gsigma=2.78888</t>
  </si>
  <si>
    <t>lognormal: gmean=0.000321896 gsigma=2.78888</t>
  </si>
  <si>
    <t>lognormal: gmean=9.10815E-14 gsigma=1.81453</t>
  </si>
  <si>
    <t>lognormal: gmean=0.000137092 gsigma=1.47410</t>
  </si>
  <si>
    <t>lognormal: gmean=1.55013E-05 gsigma=1.47882</t>
  </si>
  <si>
    <t>heat (not utilized)</t>
  </si>
  <si>
    <t>lognormal: gmean=4.00000E-19 gsigma=1.24000</t>
  </si>
  <si>
    <t>High temperature heat from the combustion of waste</t>
  </si>
  <si>
    <t>lognormal: gmean=3.52016E-10 gsigma=2.63000</t>
  </si>
  <si>
    <t>lognormal: gmean=0.000100643 gsigma=4.13580</t>
  </si>
  <si>
    <t>lognormal: gmean=3.98282E-09 gsigma=3.07235</t>
  </si>
  <si>
    <t>lognormal: gmean=6.07139E-12 gsigma=4.05000</t>
  </si>
  <si>
    <t>lognormal: gmean=5.19783E-08 gsigma=8.17048</t>
  </si>
  <si>
    <t>lognormal: gmean=5.16907E-12 gsigma=3.46805</t>
  </si>
  <si>
    <t>lognormal: gmean=4.71981E-11 gsigma=4.01000</t>
  </si>
  <si>
    <t>lognormal: gmean=3.51008E-10 gsigma=3.99862</t>
  </si>
  <si>
    <t>lognormal: gmean=8.85987E-12 gsigma=4.23787</t>
  </si>
  <si>
    <t>lognormal: gmean=6.83158E-07 gsigma=1.28307</t>
  </si>
  <si>
    <t>lognormal: gmean=8.42885E-10 gsigma=3.60000</t>
  </si>
  <si>
    <t>lognormal: gmean=6.66235E-07 gsigma=3.51491</t>
  </si>
  <si>
    <t>lognormal: gmean=4.61200E-10 gsigma=4.37247</t>
  </si>
  <si>
    <t>lognormal: gmean=0.000774092 gsigma=1.70971</t>
  </si>
  <si>
    <t>lognormal: gmean=0.000277284 gsigma=1.54741</t>
  </si>
  <si>
    <t>lognormal: gmean=0.000897603 gsigma=2.76072</t>
  </si>
  <si>
    <t>lognormal: gmean=2.07269E-06 gsigma=1.28307</t>
  </si>
  <si>
    <t>lognormal: gmean=5.43757E-06 gsigma=1.81453</t>
  </si>
  <si>
    <t>lognormal: gmean=2.73245E-08 gsigma=1.48156</t>
  </si>
  <si>
    <t>lognormal: gmean=1.98337E-11 gsigma=1.28307</t>
  </si>
  <si>
    <t>lognormal: gmean=4.68055E-06 gsigma=2.28000</t>
  </si>
  <si>
    <t>lognormal: gmean=0.000679779 gsigma=1.91950</t>
  </si>
  <si>
    <t>lognormal: gmean=0.000256899 gsigma=1.63639</t>
  </si>
  <si>
    <t>lognormal: gmean=0.000122554 gsigma=1.00087</t>
  </si>
  <si>
    <t>lognormal: gmean=2.76239E-07 gsigma=2.09751</t>
  </si>
  <si>
    <t>lognormal: gmean=1.07344E-05 gsigma=3.99802</t>
  </si>
  <si>
    <t>lognormal: gmean=0.00431681 gsigma=1.90769</t>
  </si>
  <si>
    <t>lognormal: gmean=0.000737804 gsigma=1.71123</t>
  </si>
  <si>
    <t>lognormal: gmean=1.92006E-05 gsigma=2.15978</t>
  </si>
  <si>
    <t>lognormal: gmean=2.22843E-10 gsigma=1.66188</t>
  </si>
  <si>
    <t>lognormal: gmean=3.72026E-13 gsigma=2.33403</t>
  </si>
  <si>
    <t>lognormal: gmean=8.05155E-11 gsigma=7.26445</t>
  </si>
  <si>
    <t>lognormal: gmean=1.34417E-13 gsigma=2.86503</t>
  </si>
  <si>
    <t>lognormal: gmean=1.55023E-05 gsigma=1.47882</t>
  </si>
  <si>
    <t>lognormal: gmean=9.10877E-08 gsigma=1.28307</t>
  </si>
  <si>
    <t>lognormal: gmean=5.68326E-08 gsigma=1.14031</t>
  </si>
  <si>
    <t>lognormal: gmean=1.81468E-10 gsigma=2.08179</t>
  </si>
  <si>
    <t>lognormal: gmean=0.00298132 gsigma=1.32176</t>
  </si>
  <si>
    <t>lognormal: gmean=1.28805E-08 gsigma=3.00000</t>
  </si>
  <si>
    <t>lognormal: gmean=8.62950E-06 gsigma=4.10083</t>
  </si>
  <si>
    <t>lognormal: gmean=1.17497E-09 gsigma=2.69260</t>
  </si>
  <si>
    <t>Amount of hydrochar, reference unit</t>
  </si>
  <si>
    <t>Amount of dried hydrochar</t>
  </si>
  <si>
    <t>lognormal: gmean=6.66667E-09 gsigma=1.80000</t>
  </si>
  <si>
    <t>lognormal: gmean=1.38366E-10 gsigma=1.17874</t>
  </si>
  <si>
    <t>lognormal: gmean=4.40039E-10 gsigma=1.18131</t>
  </si>
  <si>
    <t>lognormal: gmean=3.82831E-08 gsigma=3.73938</t>
  </si>
  <si>
    <t>lognormal: gmean=9.64192E-07 gsigma=2.06038</t>
  </si>
  <si>
    <t>chromium oxide, flakes (ecoinvent process).</t>
  </si>
  <si>
    <t>lognormal: gmean=9.46650E-06 gsigma=3.02650</t>
  </si>
  <si>
    <t>lognormal: gmean=0.000432807 gsigma=1.58820</t>
  </si>
  <si>
    <t>lognormal: gmean=0.000463859 gsigma=3.02650</t>
  </si>
  <si>
    <t>lognormal: gmean=0.00103417 gsigma=1.21553</t>
  </si>
  <si>
    <t>lognormal: gmean=0.00234261 gsigma=1.23529</t>
  </si>
  <si>
    <t>lognormal: gmean=0.00449495 gsigma=1.40765</t>
  </si>
  <si>
    <t>lognormal: gmean=0.00740368 gsigma=2.46490</t>
  </si>
  <si>
    <t>lognormal: gmean=0.0133248 gsigma=1.20933</t>
  </si>
  <si>
    <t>lognormal: gmean=0.0119735 gsigma=1.15008</t>
  </si>
  <si>
    <t>lognormal: gmean=0.0119363 gsigma=1.73086</t>
  </si>
  <si>
    <t>lognormal: gmean=0.0664156 gsigma=1.17874</t>
  </si>
  <si>
    <t>lognormal: gmean=0.247522 gsigma=1.18131</t>
  </si>
  <si>
    <t>lognormal: gmean=5.13088 gsigma=2.06038</t>
  </si>
  <si>
    <t>lognormal: gmean=9.67149E-10 gsigma=2.32000</t>
  </si>
  <si>
    <t>lognormal: gmean=0.00103175 gsigma=2.04552</t>
  </si>
  <si>
    <t>lognormal: gmean=2.81774E-07 gsigma=2.82058</t>
  </si>
  <si>
    <t>lognormal: gmean=8.70485E-06 gsigma=2.55354</t>
  </si>
  <si>
    <t>lognormal: gmean=2.03693E-09 gsigma=1.07635</t>
  </si>
  <si>
    <t>lognormal: gmean=1.10968E-09 gsigma=1.18761</t>
  </si>
  <si>
    <t>lognormal: gmean=7.14687E-10 gsigma=3.59000</t>
  </si>
  <si>
    <t>lognormal: gmean=3.19926E-07 gsigma=3.56079</t>
  </si>
  <si>
    <t>lognormal: gmean=5.09464E-07 gsigma=3.40128</t>
  </si>
  <si>
    <t>lognormal: gmean=2.85425E-08 gsigma=1.36536</t>
  </si>
  <si>
    <t>lognormal: gmean=5.96809E-11 gsigma=1.36536</t>
  </si>
  <si>
    <t>lognormal: gmean=1.50800E-10 gsigma=1.36536</t>
  </si>
  <si>
    <t>lognormal: gmean=0.00107666 gsigma=1.16688</t>
  </si>
  <si>
    <t>lognormal: gmean=0.000330447 gsigma=1.18929</t>
  </si>
  <si>
    <t>lognormal: gmean=5.55178E-09 gsigma=3.86000</t>
  </si>
  <si>
    <t>lognormal: gmean=1.33985E-08 gsigma=11.6337</t>
  </si>
  <si>
    <t>lognormal: gmean=3.89851E-10 gsigma=3.76017</t>
  </si>
  <si>
    <t>lognormal: gmean=0.0304140 gsigma=1.58248</t>
  </si>
  <si>
    <t>lognormal: gmean=0.000641110 gsigma=1.38932</t>
  </si>
  <si>
    <t>lognormal: gmean=1.61878 gsigma=1.14685</t>
  </si>
  <si>
    <t>lognormal: gmean=0.00307275 gsigma=1.66510</t>
  </si>
  <si>
    <t>lognormal: gmean=0.0207195 gsigma=1.35779</t>
  </si>
  <si>
    <t>lognormal: gmean=3.05235E-09 gsigma=3.33000</t>
  </si>
  <si>
    <t>lognormal: gmean=4.02555E-07 gsigma=3.37621</t>
  </si>
  <si>
    <t>lognormal: gmean=1.24623E-07 gsigma=3.20409</t>
  </si>
  <si>
    <t>lognormal: gmean=7.41957E-10 gsigma=2.63208</t>
  </si>
  <si>
    <t>lognormal: gmean=5.10385E-09 gsigma=3.23000</t>
  </si>
  <si>
    <t>lognormal: gmean=2.26703E-06 gsigma=2.85386</t>
  </si>
  <si>
    <t>lognormal: gmean=2.29369E-09 gsigma=2.76545</t>
  </si>
  <si>
    <t>lognormal: gmean=0.00329155 gsigma=1.16688</t>
  </si>
  <si>
    <t>lognormal: gmean=0.000337675 gsigma=1.18657</t>
  </si>
  <si>
    <t>lognormal: gmean=2.10650E-08 gsigma=2.98000</t>
  </si>
  <si>
    <t>lognormal: gmean=1.00865E-05 gsigma=2.97194</t>
  </si>
  <si>
    <t>lognormal: gmean=1.82145E-08 gsigma=2.80289</t>
  </si>
  <si>
    <t>lognormal: gmean=0.000203067 gsigma=2.63401</t>
  </si>
  <si>
    <t>lognormal: gmean=0.000317175 gsigma=1.59000</t>
  </si>
  <si>
    <t>lognormal: gmean=0.00130248 gsigma=1.16688</t>
  </si>
  <si>
    <t>lognormal: gmean=0.000147283 gsigma=1.18678</t>
  </si>
  <si>
    <t>Electricity produced from the combustion of this waste</t>
  </si>
  <si>
    <t>lognormal: gmean=1.39205E-05 gsigma=1.70948</t>
  </si>
  <si>
    <t>lognormal: gmean=4.41536E-10 gsigma=2.59000</t>
  </si>
  <si>
    <t>lognormal: gmean=0.000127601 gsigma=9.81834</t>
  </si>
  <si>
    <t>lognormal: gmean=7.27212E-09 gsigma=2.93711</t>
  </si>
  <si>
    <t>lognormal: gmean=1.62514E-09 gsigma=3.44000</t>
  </si>
  <si>
    <t>lognormal: gmean=6.99347E-07 gsigma=9.21586</t>
  </si>
  <si>
    <t>lognormal: gmean=3.98251E-10 gsigma=3.12219</t>
  </si>
  <si>
    <t>lognormal: gmean=9.69732E-09 gsigma=4.00000</t>
  </si>
  <si>
    <t>lognormal: gmean=1.63197E-08 gsigma=3.94125</t>
  </si>
  <si>
    <t>lognormal: gmean=6.75704E-10 gsigma=3.53883</t>
  </si>
  <si>
    <t>lognormal: gmean=3.75566E-09 gsigma=3.29000</t>
  </si>
  <si>
    <t>lognormal: gmean=2.52705E-06 gsigma=2.71189</t>
  </si>
  <si>
    <t>lognormal: gmean=3.22224E-09 gsigma=3.02486</t>
  </si>
  <si>
    <t>lognormal: gmean=0.00227301 gsigma=1.51816</t>
  </si>
  <si>
    <t>lognormal: gmean=0.000814205 gsigma=1.42156</t>
  </si>
  <si>
    <t>uniform: min=0.00429144 max=0.0104466</t>
  </si>
  <si>
    <t>lognormal: gmean=1.29896E-06 gsigma=1.36536</t>
  </si>
  <si>
    <t>lognormal: gmean=1.24299E-11 gsigma=1.36536</t>
  </si>
  <si>
    <t>lognormal: gmean=0.00117979 gsigma=8.72907</t>
  </si>
  <si>
    <t>lognormal: gmean=1.95324E-05 gsigma=1.49218</t>
  </si>
  <si>
    <t>lognormal: gmean=1.33313E-05 gsigma=1.81000</t>
  </si>
  <si>
    <t>lognormal: gmean=0.000118563 gsigma=1.69000</t>
  </si>
  <si>
    <t>lognormal: gmean=0.0172195 gsigma=1.48559</t>
  </si>
  <si>
    <t>lognormal: gmean=0.00650752 gsigma=1.35504</t>
  </si>
  <si>
    <t>lognormal: gmean=8.19465E-08 gsigma=1.65000</t>
  </si>
  <si>
    <t>lognormal: gmean=0.00443544 gsigma=9.35859</t>
  </si>
  <si>
    <t>lognormal: gmean=1.37088E-05 gsigma=1.88333</t>
  </si>
  <si>
    <t>lognormal: gmean=0.000432845 gsigma=3.73938</t>
  </si>
  <si>
    <t>lognormal: gmean=0.00895926 gsigma=1.79969</t>
  </si>
  <si>
    <t>lognormal: gmean=0.00153127 gsigma=1.63435</t>
  </si>
  <si>
    <t>lognormal: gmean=3.98496E-05 gsigma=2.02804</t>
  </si>
  <si>
    <t>lognormal: gmean=2.48995E-09 gsigma=1.66188</t>
  </si>
  <si>
    <t>lognormal: gmean=4.15684E-12 gsigma=2.33403</t>
  </si>
  <si>
    <t>lognormal: gmean=8.99643E-10 gsigma=7.26445</t>
  </si>
  <si>
    <t>lognormal: gmean=1.50191E-12 gsigma=2.86503</t>
  </si>
  <si>
    <t>lognormal: gmean=0.000147284 gsigma=1.18678</t>
  </si>
  <si>
    <t>lognormal: gmean=6.35021E-07 gsigma=1.14031</t>
  </si>
  <si>
    <t>lognormal: gmean=2.02764E-09 gsigma=2.08179</t>
  </si>
  <si>
    <t>lognormal: gmean=0.0333119 gsigma=1.20933</t>
  </si>
  <si>
    <t>lognormal: gmean=3.83310E-08 gsigma=2.80000</t>
  </si>
  <si>
    <t>lognormal: gmean=2.56860E-05 gsigma=3.92970</t>
  </si>
  <si>
    <t>lognormal: gmean=3.50573E-09 gsigma=2.54580</t>
  </si>
  <si>
    <t>lognormal: gmean=0.00193537 gsigma=1.40073</t>
  </si>
  <si>
    <t>lognormal: gmean=0.000476838 gsigma=1.97103</t>
  </si>
  <si>
    <t>lognormal: gmean=1.39230E-07 gsigma=1.40193</t>
  </si>
  <si>
    <t>lognormal: gmean=9.14999E-08 gsigma=1.84970</t>
  </si>
  <si>
    <t>lognormal: gmean=0.00284512 gsigma=2.15557</t>
  </si>
  <si>
    <t>lognormal: gmean=0.00326226 gsigma=1.98005</t>
  </si>
  <si>
    <t>lognormal: gmean=0.00947273 gsigma=1.00000</t>
  </si>
  <si>
    <t>lognormal: gmean=0.00863010 gsigma=1.86501</t>
  </si>
  <si>
    <t>lognormal: gmean=0.0165972 gsigma=1.96518</t>
  </si>
  <si>
    <t>lognormal: gmean=8.35377E-08 gsigma=1.40193</t>
  </si>
  <si>
    <t>lognormal: gmean=0.00979120 gsigma=1.40070</t>
  </si>
  <si>
    <t>lognormal: gmean=0.00716095 gsigma=1.40073</t>
  </si>
  <si>
    <t>lognormal: gmean=4.94739E-12 gsigma=1.96490</t>
  </si>
  <si>
    <t>lognormal: gmean=0.0197896 gsigma=1.96490</t>
  </si>
  <si>
    <t>lognormal: gmean=0.00119209 gsigma=1.96693</t>
  </si>
  <si>
    <t>lognormal: gmean=0.00871920 gsigma=2.38133</t>
  </si>
  <si>
    <t>lognormal: gmean=4.35561E-07 gsigma=1.41889</t>
  </si>
  <si>
    <t>lognormal: gmean=2.48353E-12 gsigma=1.96693</t>
  </si>
  <si>
    <t>lognormal: gmean=1.55008E-11 gsigma=2.38133</t>
  </si>
  <si>
    <t>lognormal: gmean=2.40240E-06 gsigma=1.41719</t>
  </si>
  <si>
    <t>lognormal: gmean=0.00174115 gsigma=1.67411</t>
  </si>
  <si>
    <t>lognormal: gmean=6.56657E-07 gsigma=1.33437</t>
  </si>
  <si>
    <t>lognormal: gmean=3.05208E-08 gsigma=1.94915</t>
  </si>
  <si>
    <t>lognormal: gmean=0.00924237 gsigma=1.34809</t>
  </si>
  <si>
    <t>lognormal: gmean=7.35691E-06 gsigma=1.52474</t>
  </si>
  <si>
    <t>lognormal: gmean=7.44030E-11 gsigma=1.87463</t>
  </si>
  <si>
    <t>lognormal: gmean=3.70501E-09 gsigma=2.04637</t>
  </si>
  <si>
    <t>lognormal: gmean=5.21790E-06 gsigma=1.78321</t>
  </si>
  <si>
    <t>lognormal: gmean=2.32894E-07 gsigma=1.85882</t>
  </si>
  <si>
    <t>lognormal: gmean=1.37480E-12 gsigma=1.95976</t>
  </si>
  <si>
    <t>lognormal: gmean=3.35212E-10 gsigma=2.15755</t>
  </si>
  <si>
    <t>lognormal: gmean=1.00893E-06 gsigma=1.87264</t>
  </si>
  <si>
    <t>lognormal: gmean=2.55293E-08 gsigma=1.93895</t>
  </si>
  <si>
    <t>lognormal: gmean=1.56318E-06 gsigma=1.31569</t>
  </si>
  <si>
    <t>lognormal: gmean=2.38968E-06 gsigma=1.77681</t>
  </si>
  <si>
    <t>lognormal: gmean=0.263384 gsigma=1.11130</t>
  </si>
  <si>
    <t>lognormal: gmean=0.00862454 gsigma=1.29501</t>
  </si>
  <si>
    <t>lognormal: gmean=4.41109E-06 gsigma=2.23810</t>
  </si>
  <si>
    <t>lognormal: gmean=0.0579290 gsigma=1.15929</t>
  </si>
  <si>
    <t>lognormal: gmean=0.132894 gsigma=1.14004</t>
  </si>
  <si>
    <t>lognormal: gmean=2.60857E-15 gsigma=1.94797</t>
  </si>
  <si>
    <t>lognormal: gmean=1.79082E-11 gsigma=2.29127</t>
  </si>
  <si>
    <t>lognormal: gmean=6.68558E-08 gsigma=4.81683</t>
  </si>
  <si>
    <t>lognormal: gmean=3.75031E-08 gsigma=1.90659</t>
  </si>
  <si>
    <t>lognormal: gmean=1.12438E-10 gsigma=1.91851</t>
  </si>
  <si>
    <t>lognormal: gmean=6.06791E-11 gsigma=2.23382</t>
  </si>
  <si>
    <t>lognormal: gmean=0.000160686 gsigma=1.60592</t>
  </si>
  <si>
    <t>lognormal: gmean=5.50916E-08 gsigma=1.85148</t>
  </si>
  <si>
    <t>lognormal: gmean=0.00182302 gsigma=1.39372</t>
  </si>
  <si>
    <t>lognormal: gmean=2.00590E-07 gsigma=1.42235</t>
  </si>
  <si>
    <t>lognormal: gmean=1.74179E-09 gsigma=2.08006</t>
  </si>
  <si>
    <t>lognormal: gmean=0.00468775 gsigma=1.57778</t>
  </si>
  <si>
    <t>lognormal: gmean=5.59199E-06 gsigma=1.51142</t>
  </si>
  <si>
    <t>lognormal: gmean=6.52008E-13 gsigma=1.98965</t>
  </si>
  <si>
    <t>lognormal: gmean=6.57156E-12 gsigma=2.33655</t>
  </si>
  <si>
    <t>lognormal: gmean=1.23848E-05 gsigma=1.74644</t>
  </si>
  <si>
    <t>lognormal: gmean=2.16713E-09 gsigma=1.96946</t>
  </si>
  <si>
    <t>lognormal: gmean=1.15772E-14 gsigma=2.04474</t>
  </si>
  <si>
    <t>lognormal: gmean=2.73529E-09 gsigma=2.06322</t>
  </si>
  <si>
    <t>lognormal: gmean=3.60728E-07 gsigma=1.91688</t>
  </si>
  <si>
    <t>lognormal: gmean=2.16422E-09 gsigma=2.02529</t>
  </si>
  <si>
    <t>lognormal: gmean=1.26299E-07 gsigma=1.98820</t>
  </si>
  <si>
    <t>lognormal: gmean=7.63644E-15 gsigma=1.86641</t>
  </si>
  <si>
    <t>lognormal: gmean=1.12385E-10 gsigma=2.20845</t>
  </si>
  <si>
    <t>lognormal: gmean=2.83796E-05 gsigma=1.69712</t>
  </si>
  <si>
    <t>lognormal: gmean=2.72712E-07 gsigma=1.82229</t>
  </si>
  <si>
    <t>lognormal: gmean=0.0204380 gsigma=2.00193</t>
  </si>
  <si>
    <t>lognormal: gmean=0.00162917 gsigma=1.39263</t>
  </si>
  <si>
    <t>lognormal: gmean=9.58312E-07 gsigma=1.41050</t>
  </si>
  <si>
    <t>lognormal: gmean=1.81974E-06 gsigma=1.75612</t>
  </si>
  <si>
    <t>lognormal: gmean=0.0296252 gsigma=1.26523</t>
  </si>
  <si>
    <t>lognormal: gmean=0.00727897 gsigma=1.30588</t>
  </si>
  <si>
    <t>lognormal: gmean=-3.15680E-06 gsigma=2.13026</t>
  </si>
  <si>
    <t>lognormal: gmean=-3.60626E-07 gsigma=2.48832</t>
  </si>
  <si>
    <t>lognormal: gmean=-0.00146134 gsigma=3.58549</t>
  </si>
  <si>
    <t>lognormal: gmean=-8.68014E-05 gsigma=2.12614</t>
  </si>
  <si>
    <t>lognormal: gmean=0.00615695 gsigma=1.40073</t>
  </si>
  <si>
    <t>lognormal: gmean=0.00119209 gsigma=1.97103</t>
  </si>
  <si>
    <t>lognormal: gmean=6.29558E-11 gsigma=1.71679</t>
  </si>
  <si>
    <t>lognormal: gmean=1.23950E-09 gsigma=2.09619</t>
  </si>
  <si>
    <t>lognormal: gmean=0.000430944 gsigma=1.54860</t>
  </si>
  <si>
    <t>lognormal: gmean=1.72479E-06 gsigma=1.69091</t>
  </si>
  <si>
    <t>head demand dryer</t>
  </si>
  <si>
    <t>Check heat balance</t>
  </si>
  <si>
    <t xml:space="preserve">Share of ammonia of N-total </t>
  </si>
  <si>
    <t xml:space="preserve">Share of nitrate of N-total </t>
  </si>
  <si>
    <t xml:space="preserve">Share of organic N of N-total </t>
  </si>
  <si>
    <t>Amount of treated hydrochar, reference unit</t>
  </si>
  <si>
    <t>Heat demand satisfied by heat which is produced on-site</t>
  </si>
  <si>
    <t>Emissions from drying of hydrochar</t>
  </si>
  <si>
    <t>Targeted dry matter content of hydrochar</t>
  </si>
  <si>
    <t>HTC char, dried and pelletized</t>
  </si>
  <si>
    <t>Gasification + CHP in a fixed bed gasifier (55 kW)</t>
  </si>
  <si>
    <t>lognormal: gmean=0.01088 gsigma=1.52117</t>
  </si>
  <si>
    <t>lognormal: gmean=0.01463 gsigma=1.23660</t>
  </si>
  <si>
    <t>lognormal: gmean=9.848 gsigma=1.10224</t>
  </si>
  <si>
    <t>lognormal: gmean=0.00824 gsigma=1.20772</t>
  </si>
  <si>
    <t>lognormal: gmean=-0.02009 gsigma=1.50512</t>
  </si>
  <si>
    <t>lognormal: gmean=0.000000000999 gsigma=2.29495</t>
  </si>
  <si>
    <t>lognormal: gmean=0.00000000999 gsigma=2.26775</t>
  </si>
  <si>
    <t>lognormal: gmean=0.000000005769 gsigma=3.56435</t>
  </si>
  <si>
    <t>lognormal: gmean=2.592E-17 gsigma=3.57166</t>
  </si>
  <si>
    <t>lognormal: gmean=0.0000000000729 gsigma=3.83955</t>
  </si>
  <si>
    <t>lognormal: gmean=0.00000000000729 gsigma=3.85022</t>
  </si>
  <si>
    <t>lognormal: gmean=0.000289116 gsigma=1.59642</t>
  </si>
  <si>
    <t>lognormal: gmean=0.000000002745 gsigma=3.30124</t>
  </si>
  <si>
    <t>lognormal: gmean=0.0000000002439 gsigma=3.32064</t>
  </si>
  <si>
    <t>lognormal: gmean=0.00000000954 gsigma=3.20809</t>
  </si>
  <si>
    <t>lognormal: gmean=0.0000000000522 gsigma=3.21526</t>
  </si>
  <si>
    <t>lognormal: gmean=0.000000001989 gsigma=2.95132</t>
  </si>
  <si>
    <t>lognormal: gmean=0.000000001989 gsigma=2.94841</t>
  </si>
  <si>
    <t>lognormal: gmean=0.0000000004545 gsigma=2.56802</t>
  </si>
  <si>
    <t>lognormal: gmean=0.000000004545 gsigma=2.54235</t>
  </si>
  <si>
    <t>lognormal: gmean=0.0000000001377 gsigma=3.41546</t>
  </si>
  <si>
    <t>lognormal: gmean=0.0000000001377 gsigma=3.42271</t>
  </si>
  <si>
    <t>lognormal: gmean=0.000000001413 gsigma=4.02493</t>
  </si>
  <si>
    <t>lognormal: gmean=0.00000000002529 gsigma=4.03665</t>
  </si>
  <si>
    <t>lognormal: gmean=0.00000000486 gsigma=3.26367</t>
  </si>
  <si>
    <t>lognormal: gmean=0.0000000001719 gsigma=3.28303</t>
  </si>
  <si>
    <t>lognormal: gmean=0.00001377 gsigma=1.79057</t>
  </si>
  <si>
    <t>lognormal: gmean=0.000001494 gsigma=1.81115</t>
  </si>
  <si>
    <t>lognormal: gmean=0.00002466 gsigma=1.95817</t>
  </si>
  <si>
    <t>lognormal: gmean=0.00000008262 gsigma=1.62813</t>
  </si>
  <si>
    <t>lognormal: gmean=0.00000003951 gsigma=2.77353</t>
  </si>
  <si>
    <t>lognormal: gmean=0.000000003951 gsigma=2.79333</t>
  </si>
  <si>
    <t>lognormal: gmean=4.3293E-4 gsigma=2.00000</t>
  </si>
  <si>
    <t>Output CHP, satellite</t>
  </si>
  <si>
    <t>lognormal: gmean=-8.40000E-05 gsigma=1.13586</t>
  </si>
  <si>
    <t>Disposal of waste lubricating oil</t>
  </si>
  <si>
    <t>kg/kg DM</t>
  </si>
  <si>
    <t>Gasification in a fixed bed gasifier + CHP (317 kWel)</t>
  </si>
  <si>
    <t>lognormal: gmean=0.00468 gsigma=1.52117</t>
  </si>
  <si>
    <t>lognormal: gmean=0.00901 gsigma=1.23660</t>
  </si>
  <si>
    <t>lognormal: gmean=2.75 gsigma=1.10224</t>
  </si>
  <si>
    <t>lognormal: gmean=0.01199 gsigma=1.20772</t>
  </si>
  <si>
    <t>lognormal: gmean=-0.01237 gsigma=1.50512</t>
  </si>
  <si>
    <t>lognormal: gmean=0.00000000062475 gsigma=2.36842</t>
  </si>
  <si>
    <t>Al_water</t>
  </si>
  <si>
    <t>lognormal: gmean=0.0000000062475 gsigma=2.34138</t>
  </si>
  <si>
    <t>lognormal: gmean=0.0000000036125 gsigma=3.63863</t>
  </si>
  <si>
    <t>As_water</t>
  </si>
  <si>
    <t>lognormal: gmean=1.6235E-17 gsigma=3.64597</t>
  </si>
  <si>
    <t>lognormal: gmean=0.00000000004573 gsigma=3.91374</t>
  </si>
  <si>
    <t>Cd_water</t>
  </si>
  <si>
    <t>lognormal: gmean=0.000000000004573 gsigma=3.92446</t>
  </si>
  <si>
    <t>lognormal: gmean=0.000072505 gsigma=1.83432</t>
  </si>
  <si>
    <t>Ca_water</t>
  </si>
  <si>
    <t>lognormal: gmean=0.0000000017255 gsigma=3.37550</t>
  </si>
  <si>
    <t>Cr_water</t>
  </si>
  <si>
    <t>lognormal: gmean=0.000000000153 gsigma=3.39497</t>
  </si>
  <si>
    <t>Co_air</t>
  </si>
  <si>
    <t>lognormal: gmean=0.0000000059925 gsigma=3.28234</t>
  </si>
  <si>
    <t>Co_water</t>
  </si>
  <si>
    <t>lognormal: gmean=0.000000000032725 gsigma=3.28954</t>
  </si>
  <si>
    <t>lognormal: gmean=0.0000000012495 gsigma=3.02554</t>
  </si>
  <si>
    <t>Cu_water</t>
  </si>
  <si>
    <t>lognormal: gmean=0.0000000012495 gsigma=3.02261</t>
  </si>
  <si>
    <t>lognormal: gmean=0.0000000002856 gsigma=2.64201</t>
  </si>
  <si>
    <t>Fe_water</t>
  </si>
  <si>
    <t>lognormal: gmean=0.000000002856 gsigma=2.61637</t>
  </si>
  <si>
    <t>lognormal: gmean=0.0000000000867 gsigma=3.48973</t>
  </si>
  <si>
    <t>Pb_water</t>
  </si>
  <si>
    <t>lognormal: gmean=0.0000000000867 gsigma=3.49701</t>
  </si>
  <si>
    <t>lognormal: gmean=0.000000000884 gsigma=4.09910</t>
  </si>
  <si>
    <t>Hg_water</t>
  </si>
  <si>
    <t>lognormal: gmean=0.000000000015895 gsigma=4.11087</t>
  </si>
  <si>
    <t>lognormal: gmean=0.0000000030515 gsigma=3.33792</t>
  </si>
  <si>
    <t>Ni_water</t>
  </si>
  <si>
    <t>lognormal: gmean=0.00000000010795 gsigma=3.35736</t>
  </si>
  <si>
    <t>P_air</t>
  </si>
  <si>
    <t>lognormal: gmean=0.000008585 gsigma=1.86388</t>
  </si>
  <si>
    <t>P_water</t>
  </si>
  <si>
    <t>lognormal: gmean=0.000000935 gsigma=1.88394</t>
  </si>
  <si>
    <t>lognormal: gmean=0.00001547 gsigma=2.03202</t>
  </si>
  <si>
    <t>K_water</t>
  </si>
  <si>
    <t>lognormal: gmean=0.000000005236 gsigma=2.09611</t>
  </si>
  <si>
    <t>Si_water</t>
  </si>
  <si>
    <t>Zn_air</t>
  </si>
  <si>
    <t>lognormal: gmean=0.000000024735 gsigma=2.84771</t>
  </si>
  <si>
    <t>Zn_water</t>
  </si>
  <si>
    <t>lognormal: gmean=0.0000000024735 gsigma=2.86752</t>
  </si>
  <si>
    <t>lognormal: gmean=5.839676e-04 gsigma=2</t>
  </si>
  <si>
    <t>support fuel</t>
  </si>
  <si>
    <t>lognormal: gmean=1.36 gsigma=1.24</t>
  </si>
  <si>
    <t>Waste collection, source segregation not required (calculated according to share of OFMSW in MSWI)</t>
  </si>
  <si>
    <t>biowaste combusted</t>
  </si>
  <si>
    <t>Amount of OFMSW which is combusted</t>
  </si>
  <si>
    <t>biowaste, unsorted, treated</t>
  </si>
  <si>
    <t>Total amount of biowaste, reference unit</t>
  </si>
  <si>
    <t>Share of impurities in OFMSW</t>
  </si>
  <si>
    <t>Combustion of biowaste in municipal waste incinerator (incl. landfilling of residues)</t>
  </si>
  <si>
    <t>lognormal: gmean=0.000798022 gsigma=2.65304</t>
  </si>
  <si>
    <t>lognormal: gmean=1.71963E-07 gsigma=3.99802</t>
  </si>
  <si>
    <t>lognormal: gmean=0.00549761 gsigma=1.22039</t>
  </si>
  <si>
    <t>lognormal: gmean=1.02037E-06 gsigma=3.19571</t>
  </si>
  <si>
    <t>lognormal: gmean=0.149230 gsigma=2.65304</t>
  </si>
  <si>
    <t>lognormal: gmean=0.000395900 gsigma=1.22652</t>
  </si>
  <si>
    <t>lognormal: gmean=0.000975442 gsigma=1.23435</t>
  </si>
  <si>
    <t>lognormal: gmean=7.68383E-07 gsigma=2.20053</t>
  </si>
  <si>
    <t>Amounts of municipal waste incineration plants</t>
  </si>
  <si>
    <t>lognormal: gmean=0.0274021 gsigma=1.19110</t>
  </si>
  <si>
    <t>lognormal: gmean=0.186959 gsigma=1.22995</t>
  </si>
  <si>
    <t>lognormal: gmean=0.000605675 gsigma=2.76643</t>
  </si>
  <si>
    <t>lognormal: gmean=5.70878E-11 gsigma=1.19110</t>
  </si>
  <si>
    <t>lognormal: gmean=3.32372E-10 gsigma=1.22995</t>
  </si>
  <si>
    <t>lognormal: gmean=0.000706603 gsigma=1.44701</t>
  </si>
  <si>
    <t>lognormal: gmean=4.99981E-05 gsigma=3.19571</t>
  </si>
  <si>
    <t>lognormal: gmean=0.00833634 gsigma=1.20518</t>
  </si>
  <si>
    <t>lognormal: gmean=0.570540 gsigma=2.20053</t>
  </si>
  <si>
    <t>lognormal: gmean=1.18646E-09 gsigma=2.28000</t>
  </si>
  <si>
    <t>lognormal: gmean=0.00116588 gsigma=2.09289</t>
  </si>
  <si>
    <t>lognormal: gmean=1.79002E-07 gsigma=2.68189</t>
  </si>
  <si>
    <t>lognormal: gmean=9.38272E-07 gsigma=2.73809</t>
  </si>
  <si>
    <t>lognormal: gmean=8.40407E-10 gsigma=1.07635</t>
  </si>
  <si>
    <t>lognormal: gmean=4.57837E-10 gsigma=1.18761</t>
  </si>
  <si>
    <t>lognormal: gmean=7.23519E-09 gsigma=3.53000</t>
  </si>
  <si>
    <t>lognormal: gmean=5.63106E-07 gsigma=3.51533</t>
  </si>
  <si>
    <t>lognormal: gmean=3.96314E-07 gsigma=3.34736</t>
  </si>
  <si>
    <t>lognormal: gmean=4.16909E-08 gsigma=1.33658</t>
  </si>
  <si>
    <t>lognormal: gmean=8.71734E-11 gsigma=1.33658</t>
  </si>
  <si>
    <t>lognormal: gmean=2.20267E-10 gsigma=1.33658</t>
  </si>
  <si>
    <t>lognormal: gmean=9.27755E-13 gsigma=1.89021</t>
  </si>
  <si>
    <t>lognormal: gmean=0.000349536 gsigma=1.31342</t>
  </si>
  <si>
    <t>lognormal: gmean=0.000107279 gsigma=1.33029</t>
  </si>
  <si>
    <t>Incinerator</t>
  </si>
  <si>
    <t>lognormal: gmean=1.07610E-10 gsigma=3.82000</t>
  </si>
  <si>
    <t>lognormal: gmean=3.38562E-08 gsigma=11.0705</t>
  </si>
  <si>
    <t>lognormal: gmean=3.75375E-11 gsigma=3.62378</t>
  </si>
  <si>
    <t>lognormal: gmean=0.000161173 gsigma=1.72000</t>
  </si>
  <si>
    <t>lognormal: gmean=0.0173770 gsigma=1.67596</t>
  </si>
  <si>
    <t>lognormal: gmean=0.000368082 gsigma=1.43473</t>
  </si>
  <si>
    <t>lognormal: gmean=0.525449 gsigma=1.35043</t>
  </si>
  <si>
    <t>lognormal: gmean=7.08697E-05 gsigma=2.44025</t>
  </si>
  <si>
    <t>lognormal: gmean=0.000267312 gsigma=2.09748</t>
  </si>
  <si>
    <t>lognormal: gmean=0.00180248 gsigma=1.59514</t>
  </si>
  <si>
    <t>lognormal: gmean=5.26720E-09 gsigma=3.20000</t>
  </si>
  <si>
    <t>lognormal: gmean=3.49535E-07 gsigma=5.05011</t>
  </si>
  <si>
    <t>lognormal: gmean=1.01481E-07 gsigma=3.26674</t>
  </si>
  <si>
    <t>lognormal: gmean=7.83105E-10 gsigma=2.57768</t>
  </si>
  <si>
    <t>lognormal: gmean=1.77581E-09 gsigma=3.53000</t>
  </si>
  <si>
    <t>lognormal: gmean=8.58512E-07 gsigma=3.42935</t>
  </si>
  <si>
    <t>lognormal: gmean=1.68060E-10 gsigma=4.14694</t>
  </si>
  <si>
    <t>lognormal: gmean=0.00106860 gsigma=1.31342</t>
  </si>
  <si>
    <t>lognormal: gmean=0.000109626 gsigma=1.32248</t>
  </si>
  <si>
    <t>lognormal: gmean=8.63240E-10 gsigma=3.14000</t>
  </si>
  <si>
    <t>lognormal: gmean=8.88146E-06 gsigma=3.07622</t>
  </si>
  <si>
    <t>lognormal: gmean=8.19029E-10 gsigma=3.22419</t>
  </si>
  <si>
    <t>lognormal: gmean=1.87242E-05 gsigma=2.99972</t>
  </si>
  <si>
    <t>lognormal: gmean=8.71539E-05 gsigma=2.99972</t>
  </si>
  <si>
    <t>lognormal: gmean=8.33761E-14 gsigma=1.89021</t>
  </si>
  <si>
    <t>lognormal: gmean=0.000422847 gsigma=1.31342</t>
  </si>
  <si>
    <t>lognormal: gmean=4.78144E-05 gsigma=1.32342</t>
  </si>
  <si>
    <t>lognormal: gmean=0.109190 gsigma=1.24000</t>
  </si>
  <si>
    <t>heat (gross), produced in system</t>
  </si>
  <si>
    <t>lognormal: gmean=0.64754755 gsigma=1.24000</t>
  </si>
  <si>
    <t>lognormal: gmean=1.21101E-06 gsigma=2.14667</t>
  </si>
  <si>
    <t>lognormal: gmean=3.78699E-09 gsigma=2.21000</t>
  </si>
  <si>
    <t>lognormal: gmean=0.00108188 gsigma=2.78412</t>
  </si>
  <si>
    <t>lognormal: gmean=4.14363E-08 gsigma=2.78251</t>
  </si>
  <si>
    <t>lognormal: gmean=1.36661E-09 gsigma=3.04000</t>
  </si>
  <si>
    <t>lognormal: gmean=1.16799E-05 gsigma=5.25331</t>
  </si>
  <si>
    <t>lognormal: gmean=1.13025E-09 gsigma=2.69253</t>
  </si>
  <si>
    <t>lognormal: gmean=9.62041E-10 gsigma=4.01000</t>
  </si>
  <si>
    <t>lognormal: gmean=7.13191E-09 gsigma=3.98680</t>
  </si>
  <si>
    <t>lognormal: gmean=1.80553E-10 gsigma=4.23847</t>
  </si>
  <si>
    <t>lognormal: gmean=6.25363E-07 gsigma=1.33658</t>
  </si>
  <si>
    <t>lognormal: gmean=4.35709E-09 gsigma=3.30000</t>
  </si>
  <si>
    <t>lognormal: gmean=3.43781E-06 gsigma=3.22435</t>
  </si>
  <si>
    <t>lognormal: gmean=2.37383E-09 gsigma=4.07139</t>
  </si>
  <si>
    <t>lognormal: gmean=0.000209587 gsigma=1.94379</t>
  </si>
  <si>
    <t>lognormal: gmean=7.50752E-05 gsigma=1.71080</t>
  </si>
  <si>
    <t>lognormal: gmean=0.000297119 gsigma=2.73809</t>
  </si>
  <si>
    <t>lognormal: gmean=1.89734E-06 gsigma=1.33658</t>
  </si>
  <si>
    <t>lognormal: gmean=4.97755E-06 gsigma=1.89021</t>
  </si>
  <si>
    <t>lognormal: gmean=2.50128E-08 gsigma=1.54335</t>
  </si>
  <si>
    <t>lognormal: gmean=1.81558E-11 gsigma=1.33658</t>
  </si>
  <si>
    <t>lognormal: gmean=8.28599E-05 gsigma=9.44051</t>
  </si>
  <si>
    <t>lognormal: gmean=1.37182E-06 gsigma=1.75612</t>
  </si>
  <si>
    <t>lognormal: gmean=9.36292E-07 gsigma=2.29000</t>
  </si>
  <si>
    <t>lognormal: gmean=1.88604E-05 gsigma=2.03000</t>
  </si>
  <si>
    <t>lognormal: gmean=0.00273918 gsigma=1.72898</t>
  </si>
  <si>
    <t>lognormal: gmean=0.00103518 gsigma=1.51117</t>
  </si>
  <si>
    <t>lognormal: gmean=9.57948E-08 gsigma=1.62000</t>
  </si>
  <si>
    <t>lognormal: gmean=0.00414920 gsigma=9.65688</t>
  </si>
  <si>
    <t>lognormal: gmean=1.36908E-05 gsigma=1.83765</t>
  </si>
  <si>
    <t>lognormal: gmean=4.82989E-05 gsigma=3.99802</t>
  </si>
  <si>
    <t>lognormal: gmean=0.00144220 gsigma=2.07216</t>
  </si>
  <si>
    <t>lognormal: gmean=0.000246493 gsigma=1.83094</t>
  </si>
  <si>
    <t>lognormal: gmean=6.41472E-06 gsigma=2.35783</t>
  </si>
  <si>
    <t>lognormal: gmean=1.02732E-09 gsigma=1.66188</t>
  </si>
  <si>
    <t>lognormal: gmean=1.71505E-12 gsigma=2.33403</t>
  </si>
  <si>
    <t>lognormal: gmean=3.71180E-10 gsigma=7.26445</t>
  </si>
  <si>
    <t>lognormal: gmean=6.19666E-13 gsigma=2.86503</t>
  </si>
  <si>
    <t>lognormal: gmean=4.78154E-05 gsigma=1.32342</t>
  </si>
  <si>
    <t>lognormal: gmean=8.33818E-08 gsigma=1.33658</t>
  </si>
  <si>
    <t>lognormal: gmean=2.62001E-07 gsigma=1.14031</t>
  </si>
  <si>
    <t>lognormal: gmean=8.36574E-10 gsigma=2.08179</t>
  </si>
  <si>
    <t>lognormal: gmean=0.0137440 gsigma=1.22039</t>
  </si>
  <si>
    <t>lognormal: gmean=4.32100E-08 gsigma=2.78000</t>
  </si>
  <si>
    <t>lognormal: gmean=2.89502E-05 gsigma=3.88117</t>
  </si>
  <si>
    <t>lognormal: gmean=3.94307E-09 gsigma=2.52962</t>
  </si>
  <si>
    <t>biowaste at fermenter</t>
  </si>
  <si>
    <t xml:space="preserve">share_substrate </t>
  </si>
  <si>
    <t>Share of waste for further treatment</t>
  </si>
  <si>
    <t>triangular: min=0.0 mode=0.10 max=0.30</t>
  </si>
  <si>
    <t>Share of impurites (measured)</t>
  </si>
  <si>
    <t xml:space="preserve">BF_N2O*N2O </t>
  </si>
  <si>
    <t xml:space="preserve">BF_NH3*NH3 *Filter_SW </t>
  </si>
  <si>
    <t>Dry Fermentation of OFMSW</t>
  </si>
  <si>
    <t>digestate treatment</t>
  </si>
  <si>
    <t>Treatment of digestate, on input side due to linear structure of the openLCA software</t>
  </si>
  <si>
    <t>lognormal: gmean=0.000221629 gsigma=1.12945</t>
  </si>
  <si>
    <t>water *0.5</t>
  </si>
  <si>
    <t>Added water to achieve required DM content, half of water comes from recirculation of process water</t>
  </si>
  <si>
    <t>Biogas, from biowaste</t>
  </si>
  <si>
    <t>17/1000/1000</t>
  </si>
  <si>
    <t>lognormal: gmean=1.70000E-05 gsigma=1.13585</t>
  </si>
  <si>
    <t>Anaerobic digestion</t>
  </si>
  <si>
    <t>normal: mean=0.0965800 sigma=0.0117000</t>
  </si>
  <si>
    <t>Specific biogas production for 1 kg OFMSW (measured)</t>
  </si>
  <si>
    <t>Tunnel composting</t>
  </si>
  <si>
    <t>triangular: min=0.501000 mode=0.571600 max=0.658000</t>
  </si>
  <si>
    <t>normal: mean=0.377000 sigma=0.0430000</t>
  </si>
  <si>
    <t>triangular: min=0.0200000 mode=0.0780000 max=0.100000</t>
  </si>
  <si>
    <t>triangular: min=20.0000 mode=21.0000 max=30.0000</t>
  </si>
  <si>
    <t>Dry matter content of OFMSW after mixing it with water</t>
  </si>
  <si>
    <t>mass_in+water*0.5-m_biogas/1000</t>
  </si>
  <si>
    <t>Mass of digestate (including structural material), half of water is recirculated</t>
  </si>
  <si>
    <t>share_struct</t>
  </si>
  <si>
    <t>Share of structural material, taken out of before AD and added to the composting plant again</t>
  </si>
  <si>
    <t xml:space="preserve">eff_CHP_el*BG*HHV_CH4 *el_demand*CH4_content </t>
  </si>
  <si>
    <t xml:space="preserve">eff_CHP_th*BG*10*heat_demand *CH4_content </t>
  </si>
  <si>
    <t>((DM/target_DM)-1)*(1-share_struct)</t>
  </si>
  <si>
    <t>digestate treatment, distribution</t>
  </si>
  <si>
    <t>Treatment of liquid digestate</t>
  </si>
  <si>
    <t>Treatment of solid digestate</t>
  </si>
  <si>
    <t>treatment of wastewater, average (ecoinvent process)</t>
  </si>
  <si>
    <t>Share of digestate sent to waste water treatment plant (after storage in sedimentation tank)</t>
  </si>
  <si>
    <t>Total amount of treated digestate</t>
  </si>
  <si>
    <t>Electricity demand for separation is already acounted for in the process Dry Fermentation</t>
  </si>
  <si>
    <t>Emissions, div</t>
  </si>
  <si>
    <t>Emissions during separation are already acounted for in the process Dry Fermentation</t>
  </si>
  <si>
    <t>heat in kWh</t>
  </si>
  <si>
    <t>uniform: min=269.000 max=24908.0</t>
  </si>
  <si>
    <t>uniform: min=0.300000 max=7.00000</t>
  </si>
  <si>
    <t>uniform: min=0.00000 max=0.728000</t>
  </si>
  <si>
    <t>triangular: min=169.000 mode=5629.00 max=9968.00</t>
  </si>
  <si>
    <t>uniform: min=1.00000 max=6.30000</t>
  </si>
  <si>
    <t>uniform: min=4.60000 max=41.0000</t>
  </si>
  <si>
    <t>cred</t>
  </si>
  <si>
    <t>uniform: min=32.5000 max=670.000</t>
  </si>
  <si>
    <t>uniform: min=1604.20 max=34000.0</t>
  </si>
  <si>
    <t>uniform: min=0.0125000 max=0.0140000</t>
  </si>
  <si>
    <t>uniform: min=2.90000 max=27.0000</t>
  </si>
  <si>
    <t>uniform: min=8.70000 max=300.000</t>
  </si>
  <si>
    <t>total_K</t>
  </si>
  <si>
    <t>normal: mean=0.0172200 sigma=0.00208000</t>
  </si>
  <si>
    <t>Share of K in digestate, measured as K2O</t>
  </si>
  <si>
    <t>total_N</t>
  </si>
  <si>
    <t>normal: mean=0.0219000 sigma=0.00208000</t>
  </si>
  <si>
    <t>total_P</t>
  </si>
  <si>
    <t>normal: mean=0.00790000 sigma=0.000780000</t>
  </si>
  <si>
    <t>Share of P in digestate, measure as P2O5</t>
  </si>
  <si>
    <t>uniform: min=72.0000 max=273.000</t>
  </si>
  <si>
    <t>Al*DM_cont  /1000/1000</t>
  </si>
  <si>
    <t>0.15*Ammonia*total_N *DM_cont *((14+3)/14)</t>
  </si>
  <si>
    <t>em_Cl</t>
  </si>
  <si>
    <t>Cl*DM_cont /1000/1000</t>
  </si>
  <si>
    <t>Co*DM_cont /1000/1000</t>
  </si>
  <si>
    <t>K_fert*0.83*1000*1000</t>
  </si>
  <si>
    <t>N2O_em_factor_spread *total_N*DM_cont  *(44/28)</t>
  </si>
  <si>
    <t xml:space="preserve">NF_GW*total_N *DM_cont * (62/14) </t>
  </si>
  <si>
    <t>Specific emission to groundwater</t>
  </si>
  <si>
    <t>NF_SW*total_N *DM_cont *(62/14)</t>
  </si>
  <si>
    <t>Specific emission to surface water</t>
  </si>
  <si>
    <t xml:space="preserve"> Si *DM_cont /1000/1000</t>
  </si>
  <si>
    <t>total_K*DM_cont</t>
  </si>
  <si>
    <t>total_N*DM_cont*cred</t>
  </si>
  <si>
    <t>total_P*DM_cont</t>
  </si>
  <si>
    <t>Treatment of solid digestate (composting + spreading)</t>
  </si>
  <si>
    <t>2.5E-6/1000</t>
  </si>
  <si>
    <t>lognormal: gmean=2.50000E-09 gsigma=1.32376</t>
  </si>
  <si>
    <t>Demand in wheel loaders needed for moving digestate</t>
  </si>
  <si>
    <t>composting facility, open (ecoinvent process)</t>
  </si>
  <si>
    <t xml:space="preserve">plant_pcs </t>
  </si>
  <si>
    <t>lognormal: gmean=2.67667E-09 gsigma=1.57982</t>
  </si>
  <si>
    <t>Demand in composting plants, used as proxy for tunnel composting plant</t>
  </si>
  <si>
    <t>43*0.51/1000</t>
  </si>
  <si>
    <t>lognormal: gmean=0.0219300 gsigma=1.10000</t>
  </si>
  <si>
    <t>Combusted diesel in wheel loader</t>
  </si>
  <si>
    <t>lognormal: gmean=0.260000 gsigma=1.33859</t>
  </si>
  <si>
    <t>Amount of waste water</t>
  </si>
  <si>
    <t>[[tkm]]</t>
  </si>
  <si>
    <t>Emissions to air, during spreading of digestate</t>
  </si>
  <si>
    <t xml:space="preserve">em_comp_NH3 </t>
  </si>
  <si>
    <t>Emissions to air, during composting</t>
  </si>
  <si>
    <t>em_comp_N2O</t>
  </si>
  <si>
    <t>-23/1000</t>
  </si>
  <si>
    <t>triangular: min=-0.0350000 mode=-0.0230000 max=-0.0150000</t>
  </si>
  <si>
    <t>Electrictiy demand of composting unit</t>
  </si>
  <si>
    <t>em_comp_CH4</t>
  </si>
  <si>
    <t>triangular: min=0.490000 mode=0.950000 max=1.01000</t>
  </si>
  <si>
    <t>triangular: min=0.710000 mode=1.12000 max=4.11000</t>
  </si>
  <si>
    <t>triangular: min=0.00000 mode=0.100000 max=0.200000</t>
  </si>
  <si>
    <t>comp_CH4</t>
  </si>
  <si>
    <t>[g/t]</t>
  </si>
  <si>
    <t>triangular: min=802.000 mode=916.500 max=1031.00</t>
  </si>
  <si>
    <t>Specific emissions to air during composting</t>
  </si>
  <si>
    <t>comp_N2O</t>
  </si>
  <si>
    <t>triangular: min=15.0000 mode=26.5000 max=38.0000</t>
  </si>
  <si>
    <t>comp_NH3</t>
  </si>
  <si>
    <t>triangular: min=332.000 mode=380.000 max=428.000</t>
  </si>
  <si>
    <t>triangular: min=0.05 mode=0.122 max=0.2</t>
  </si>
  <si>
    <t>Creditability of N</t>
  </si>
  <si>
    <t>Dry matter content of digestate</t>
  </si>
  <si>
    <t>f_unc_N2O</t>
  </si>
  <si>
    <t>uniform: min=0.05 max=1</t>
  </si>
  <si>
    <t>Uncertainty factor for the release of nitrogen. It is argued that N2O is only released from soluble and mineral nitrogen, while organically bound nitrogen remains in the soil. In this case, N_total is multiplied by the mineral fertilizer equivalent (cred). Otherwise this effect is often not considered (f_unc_N2O=1). Hereby it is argued that N is eventually mineralised and it is also argued that local site conditions are of much higher importance.</t>
  </si>
  <si>
    <t>triangular: min=20 mode=25 max=30</t>
  </si>
  <si>
    <t>Lifetime of composting plant</t>
  </si>
  <si>
    <t>triangular: min=5.00000 mode=10.0000 max=15.0000</t>
  </si>
  <si>
    <t>Lifetime of truck</t>
  </si>
  <si>
    <t>uniform: min=0.0700000 max=0.530000</t>
  </si>
  <si>
    <t>uniform: min=0.00000 max=0.0800000</t>
  </si>
  <si>
    <t>Throughput of compost</t>
  </si>
  <si>
    <t>throughput_ref</t>
  </si>
  <si>
    <t>Throughput of composting plant in ecoinvent background process</t>
  </si>
  <si>
    <t>Al*DM_cont/1000/1000</t>
  </si>
  <si>
    <t>Specific emission to air, due to spreading of digestate</t>
  </si>
  <si>
    <t>As*DM_cont  /1000/1000</t>
  </si>
  <si>
    <t>Cd*DM_cont /1000/1000</t>
  </si>
  <si>
    <t>comp_CH4 *BF_CH4 /1000/1000</t>
  </si>
  <si>
    <t>Specific emission to air, due to composting</t>
  </si>
  <si>
    <t>comp_N2O *BF_N2O /1000/1000</t>
  </si>
  <si>
    <t>em_comp_NH3</t>
  </si>
  <si>
    <t>Filter_SW *comp_NH3 *BF_NH3 /1000/1000</t>
  </si>
  <si>
    <t>Cr*DM_cont /1000/1000</t>
  </si>
  <si>
    <t>N2O_em_factor_spread *total_N*DM_cont*(44/28)*f_unc_N2O</t>
  </si>
  <si>
    <t>Ni*DM_cont /1000/1000</t>
  </si>
  <si>
    <t>Specific emission to ground water, due to spreading of digestate</t>
  </si>
  <si>
    <t xml:space="preserve">NF_SW*total_N *DM_cont *(62/14) </t>
  </si>
  <si>
    <t>Specific emission to surface water, due to spreading of digestate</t>
  </si>
  <si>
    <t>Pb*DM_cont/1000/1000</t>
  </si>
  <si>
    <t>Zn *DM_cont /1000/1000</t>
  </si>
  <si>
    <t>130/248</t>
  </si>
  <si>
    <t>Reverse efficiency of acidic scrubber to reduce NH3 emissions from exhaust air during composting</t>
  </si>
  <si>
    <t xml:space="preserve">total_K*DM_cont *corr_factor </t>
  </si>
  <si>
    <t xml:space="preserve">total_P*DM_cont </t>
  </si>
  <si>
    <t>pcs_truck</t>
  </si>
  <si>
    <t>1.0/throughput/lifetime_truck</t>
  </si>
  <si>
    <t>plant_pcs</t>
  </si>
  <si>
    <t>(1/throughput/lifetime )*(throughput /throughput_ref )^0.6/1000</t>
  </si>
  <si>
    <t>Demand in composting plants</t>
  </si>
  <si>
    <t>triangular: min=0.500000 mode=0.571600 max=0.660000</t>
  </si>
  <si>
    <t>CH4-content in biogas</t>
  </si>
  <si>
    <t>Specific throughput per lifetime</t>
  </si>
  <si>
    <t>OFMSW, at plant</t>
  </si>
  <si>
    <t xml:space="preserve">Share of impurites </t>
  </si>
  <si>
    <t>Drying of OFMSW (to 70wt-% DM)</t>
  </si>
  <si>
    <t>Amount of treated OFMSW, reference unit</t>
  </si>
  <si>
    <t>Ammonium sulfate</t>
  </si>
  <si>
    <t>Amount of credited fertilizer from N precipitation</t>
  </si>
  <si>
    <t>OFMSW, dried</t>
  </si>
  <si>
    <t>Amount of dried OFMSW</t>
  </si>
  <si>
    <t>normal: mean=0.0160000 sigma=0.00160000</t>
  </si>
  <si>
    <t>uniform: min=0.00000 max=0.500000</t>
  </si>
  <si>
    <t>Share of nitrogen which is transferred to the gas phase</t>
  </si>
  <si>
    <t>Dryer</t>
  </si>
  <si>
    <t>Gasifier</t>
  </si>
  <si>
    <t>4.4*N_out*N_total*DM_in/100</t>
  </si>
  <si>
    <t>(1-(DM_in/target_dm ))*(hd_belt_dryer/1000)</t>
  </si>
  <si>
    <t>(N_out*N_total*DM_in/100)*(1-AS)</t>
  </si>
  <si>
    <t>Amount of precipitated ammonium sulfate</t>
  </si>
  <si>
    <t xml:space="preserve">N_out*N_total*DM_in/100*BF_NH3*AS </t>
  </si>
  <si>
    <t>(1-(DM_in/target_dm ))</t>
  </si>
  <si>
    <t>Gasification in a fluidized bed gasifier + CHP (1.6 MWel)</t>
  </si>
  <si>
    <t>lognormal: gmean=0.01046 gsigma=1.52117</t>
  </si>
  <si>
    <t>lognormal: gmean=0.00347 gsigma=1.23660</t>
  </si>
  <si>
    <t>lognormal: gmean=13.6599 gsigma=1.10224</t>
  </si>
  <si>
    <t>lognormal: gmean=0.00541 gsigma=1.20772</t>
  </si>
  <si>
    <t>lognormal: gmean=-0.00477 gsigma=1.50512</t>
  </si>
  <si>
    <t>lognormal: gmean=0.000000002205 gsigma=2.10867</t>
  </si>
  <si>
    <t>lognormal: gmean=0.00000002205 gsigma=2.08080</t>
  </si>
  <si>
    <t>lognormal: gmean=0.00000001344 gsigma=3.36558</t>
  </si>
  <si>
    <t>lognormal: gmean=6.041E-17 gsigma=3.37281</t>
  </si>
  <si>
    <t>lognormal: gmean=0.0000000001995 gsigma=3.61150</t>
  </si>
  <si>
    <t>lognormal: gmean=0.00000000001995 gsigma=3.62202</t>
  </si>
  <si>
    <t>lognormal: gmean=0.0002996 gsigma=1.54544</t>
  </si>
  <si>
    <t>lognormal: gmean=0.0000000098 gsigma=3.02562</t>
  </si>
  <si>
    <t>lognormal: gmean=0.000000000868 gsigma=3.04480</t>
  </si>
  <si>
    <t>lognormal: gmean=0.000000003297 gsigma=3.35551</t>
  </si>
  <si>
    <t>lognormal: gmean=0.00000000001799 gsigma=3.36273</t>
  </si>
  <si>
    <t>lognormal: gmean=0.000000001603 gsigma=2.94480</t>
  </si>
  <si>
    <t>lognormal: gmean=0.000000001603 gsigma=2.94189</t>
  </si>
  <si>
    <t>lognormal: gmean=0.000000007 gsigma=2.03261</t>
  </si>
  <si>
    <t>lognormal: gmean=0.00000007 gsigma=2.00552</t>
  </si>
  <si>
    <t>lognormal: gmean=0.000000002534 gsigma=2.84245</t>
  </si>
  <si>
    <t>lognormal: gmean=0.000000002534 gsigma=2.84954</t>
  </si>
  <si>
    <t>lognormal: gmean=0.000000001785 gsigma=3.93747</t>
  </si>
  <si>
    <t>lognormal: gmean=0.00000000003192 gsigma=3.94911</t>
  </si>
  <si>
    <t>lognormal: gmean=0.00000000812 gsigma=3.12585</t>
  </si>
  <si>
    <t>lognormal: gmean=0.000000000287 gsigma=3.14510</t>
  </si>
  <si>
    <t>lognormal: gmean=0.000001736 gsigma=2.11649</t>
  </si>
  <si>
    <t>lognormal: gmean=0.000000189 gsigma=2.13545</t>
  </si>
  <si>
    <t>lognormal: gmean=0.000035 gsigma=1.84949</t>
  </si>
  <si>
    <t>lognormal: gmean=0.0000001778 gsigma=1.46731</t>
  </si>
  <si>
    <t>lognormal: gmean=0.0000000805 gsigma=2.59983</t>
  </si>
  <si>
    <t>lognormal: gmean=0.00000000805 gsigma=2.61964</t>
  </si>
  <si>
    <t>lognormal: gmean=0.0002718E-04 gsigma=2</t>
  </si>
  <si>
    <t xml:space="preserve">(LHV_gas*eta_CHP_el /3.6)*emergency_torch </t>
  </si>
  <si>
    <t xml:space="preserve">(LHV_input*eta_cold_gas*eta_CHP_th /3.6)*emergency_torch-waste_heat </t>
  </si>
  <si>
    <t>eta_cold_gas *LHV_input *emergency_torch</t>
  </si>
  <si>
    <t>sh_parasitic*el</t>
  </si>
  <si>
    <t>(1*upscale_GF)/(lifetime_plant*tp_tot)</t>
  </si>
  <si>
    <t>Size of gasifier</t>
  </si>
  <si>
    <t>throughput_CHP</t>
  </si>
  <si>
    <t>Tp_tot</t>
  </si>
  <si>
    <t>40000/2.19</t>
  </si>
  <si>
    <t>Throughput gasifier</t>
  </si>
  <si>
    <t>Upscaling factor CHP (assumption: CHP is 500 kW)</t>
  </si>
  <si>
    <t>(Tp_tot /ref_tp_gf )^0.6</t>
  </si>
  <si>
    <t>ref_tp_GF</t>
  </si>
  <si>
    <t>Throughput of reference plant</t>
  </si>
  <si>
    <t>el*tp_tot/7900</t>
  </si>
  <si>
    <t>Total electricity power of plant</t>
  </si>
  <si>
    <t>lognormal: gmean=0.000243603 gsigma=1.50709</t>
  </si>
  <si>
    <t>lognormal: gmean=0.000374800 gsigma=1.27264</t>
  </si>
  <si>
    <t>lognormal: gmean=2.09033E-08 gsigma=1.43451</t>
  </si>
  <si>
    <t>lognormal: gmean=1.29543E-07 gsigma=1.84548</t>
  </si>
  <si>
    <t>lognormal: gmean=0.00218724 gsigma=1.43061</t>
  </si>
  <si>
    <t>lognormal: gmean=0.00253973 gsigma=1.28418</t>
  </si>
  <si>
    <t>lognormal: gmean=0.00730126 gsigma=1.00000</t>
  </si>
  <si>
    <t>lognormal: gmean=0.00702092 gsigma=1.23908</t>
  </si>
  <si>
    <t>lognormal: gmean=0.0127594 gsigma=1.26554</t>
  </si>
  <si>
    <t>lognormal: gmean=1.25420E-08 gsigma=1.43451</t>
  </si>
  <si>
    <t>lognormal: gmean=0.00123293 gsigma=1.50682</t>
  </si>
  <si>
    <t>lognormal: gmean=0.000901343 gsigma=1.50709</t>
  </si>
  <si>
    <t>lognormal: gmean=3.80340E-12 gsigma=1.26529</t>
  </si>
  <si>
    <t>lognormal: gmean=0.0152136 gsigma=1.26529</t>
  </si>
  <si>
    <t>lognormal: gmean=0.000937000 gsigma=1.26911</t>
  </si>
  <si>
    <t>lognormal: gmean=0.00946974 gsigma=1.29616</t>
  </si>
  <si>
    <t>lognormal: gmean=5.48237E-08 gsigma=1.52322</t>
  </si>
  <si>
    <t>lognormal: gmean=1.95208E-12 gsigma=1.26911</t>
  </si>
  <si>
    <t>lognormal: gmean=1.68351E-11 gsigma=1.29616</t>
  </si>
  <si>
    <t>lognormal: gmean=3.02389E-07 gsigma=1.52170</t>
  </si>
  <si>
    <t>lognormal: gmean=0.000843366 gsigma=1.27955</t>
  </si>
  <si>
    <t>lognormal: gmean=3.02493E-07 gsigma=1.44148</t>
  </si>
  <si>
    <t>lognormal: gmean=4.12678E-08 gsigma=1.93599</t>
  </si>
  <si>
    <t>lognormal: gmean=0.0122195 gsigma=1.33584</t>
  </si>
  <si>
    <t>lognormal: gmean=9.91625E-06 gsigma=1.51008</t>
  </si>
  <si>
    <t>lognormal: gmean=1.17184E-10 gsigma=1.85222</t>
  </si>
  <si>
    <t>lognormal: gmean=5.83537E-09 gsigma=2.02494</t>
  </si>
  <si>
    <t>lognormal: gmean=8.21818E-06 gsigma=1.76010</t>
  </si>
  <si>
    <t>lognormal: gmean=3.66808E-07 gsigma=1.83629</t>
  </si>
  <si>
    <t>lognormal: gmean=2.00507E-12 gsigma=1.94187</t>
  </si>
  <si>
    <t>lognormal: gmean=4.88889E-10 gsigma=2.14035</t>
  </si>
  <si>
    <t>lognormal: gmean=1.47146E-06 gsigma=1.85435</t>
  </si>
  <si>
    <t>lognormal: gmean=3.72331E-08 gsigma=1.92097</t>
  </si>
  <si>
    <t>lognormal: gmean=8.12593E-07 gsigma=1.34317</t>
  </si>
  <si>
    <t>lognormal: gmean=1.24223E-06 gsigma=1.79493</t>
  </si>
  <si>
    <t>lognormal: gmean=0.136916 gsigma=1.16310</t>
  </si>
  <si>
    <t>lognormal: gmean=0.00448332 gsigma=1.32360</t>
  </si>
  <si>
    <t>lognormal: gmean=3.39111E-06 gsigma=1.50288</t>
  </si>
  <si>
    <t>lognormal: gmean=0.00374507 gsigma=1.35110</t>
  </si>
  <si>
    <t>lognormal: gmean=0.00898452 gsigma=1.31361</t>
  </si>
  <si>
    <t>lognormal: gmean=2.95637E-15 gsigma=1.94190</t>
  </si>
  <si>
    <t>lognormal: gmean=2.02959E-11 gsigma=2.28553</t>
  </si>
  <si>
    <t>lognormal: gmean=7.57697E-08 gsigma=4.81047</t>
  </si>
  <si>
    <t>lognormal: gmean=4.25034E-08 gsigma=1.90044</t>
  </si>
  <si>
    <t>lognormal: gmean=1.27430E-10 gsigma=1.91239</t>
  </si>
  <si>
    <t>lognormal: gmean=3.96547E-11 gsigma=2.25346</t>
  </si>
  <si>
    <t>lognormal: gmean=0.000105010 gsigma=1.62969</t>
  </si>
  <si>
    <t>lognormal: gmean=3.60032E-08 gsigma=1.87267</t>
  </si>
  <si>
    <t>lognormal: gmean=0.000117857 gsigma=1.52651</t>
  </si>
  <si>
    <t>lognormal: gmean=2.60261E-08 gsigma=1.51161</t>
  </si>
  <si>
    <t>lognormal: gmean=1.20480E-08 gsigma=1.99431</t>
  </si>
  <si>
    <t>lognormal: gmean=0.0133233 gsigma=1.32370</t>
  </si>
  <si>
    <t>lognormal: gmean=2.47243E-05 gsigma=1.56964</t>
  </si>
  <si>
    <t>lognormal: gmean=1.11519E-11 gsigma=1.85072</t>
  </si>
  <si>
    <t>lognormal: gmean=1.12399E-10 gsigma=2.20591</t>
  </si>
  <si>
    <t>lognormal: gmean=0.000211828 gsigma=1.59290</t>
  </si>
  <si>
    <t>lognormal: gmean=3.70663E-08 gsigma=1.82971</t>
  </si>
  <si>
    <t>lognormal: gmean=1.37933E-14 gsigma=2.03670</t>
  </si>
  <si>
    <t>lognormal: gmean=3.25888E-09 gsigma=2.05521</t>
  </si>
  <si>
    <t>lognormal: gmean=4.29778E-07 gsigma=1.90860</t>
  </si>
  <si>
    <t>lognormal: gmean=2.57849E-09 gsigma=2.01722</t>
  </si>
  <si>
    <t>lognormal: gmean=9.70944E-08 gsigma=1.28578</t>
  </si>
  <si>
    <t>lognormal: gmean=9.92163E-15 gsigma=1.85337</t>
  </si>
  <si>
    <t>lognormal: gmean=1.46016E-10 gsigma=2.19631</t>
  </si>
  <si>
    <t>lognormal: gmean=3.68722E-05 gsigma=1.68317</t>
  </si>
  <si>
    <t>lognormal: gmean=3.54321E-07 gsigma=1.80905</t>
  </si>
  <si>
    <t>lognormal: gmean=0.00257252 gsigma=2.07975</t>
  </si>
  <si>
    <t>lognormal: gmean=0.000205062 gsigma=1.49994</t>
  </si>
  <si>
    <t>lognormal: gmean=1.20622E-07 gsigma=1.51575</t>
  </si>
  <si>
    <t>lognormal: gmean=4.89182E-07 gsigma=1.81358</t>
  </si>
  <si>
    <t>lognormal: gmean=0.00796382 gsigma=1.35577</t>
  </si>
  <si>
    <t>lognormal: gmean=0.00195673 gsigma=1.39016</t>
  </si>
  <si>
    <t>lognormal: gmean=8.78654E-06 gsigma=1.37471</t>
  </si>
  <si>
    <t>lognormal: gmean=1.00375E-06 gsigma=1.82273</t>
  </si>
  <si>
    <t>lognormal: gmean=0.00406743 gsigma=2.93620</t>
  </si>
  <si>
    <t>lognormal: gmean=0.000241600 gsigma=1.36836</t>
  </si>
  <si>
    <t>lognormal: gmean=0.000774971 gsigma=1.50709</t>
  </si>
  <si>
    <t>lognormal: gmean=0.000937000 gsigma=1.27264</t>
  </si>
  <si>
    <t>lognormal: gmean=8.39446E-11 gsigma=1.70168</t>
  </si>
  <si>
    <t>lognormal: gmean=1.65274E-09 gsigma=2.08275</t>
  </si>
  <si>
    <t>lognormal: gmean=0.000574617 gsigma=1.53172</t>
  </si>
  <si>
    <t>lognormal: gmean=2.29982E-06 gsigma=1.67558</t>
  </si>
  <si>
    <t>Drying of OFMSW (to 77.2 wt-% DM)</t>
  </si>
  <si>
    <t>Pelletizer</t>
  </si>
  <si>
    <t>Pyrolysis of OFMSW</t>
  </si>
  <si>
    <t>lognormal: gmean=0.00649 gsigma=1.23660</t>
  </si>
  <si>
    <t>lognormal: gmean=0.0013 gsigma=1.53309</t>
  </si>
  <si>
    <t>lognormal: gmean=0.01251 gsigma=1.25450</t>
  </si>
  <si>
    <t>Dried OFMSW</t>
  </si>
  <si>
    <t>lognormal: gmean=0.00162 gsigma=1.50073</t>
  </si>
  <si>
    <t>lognormal: gmean=-0.00178 gsigma=1.53309</t>
  </si>
  <si>
    <t>triangular: min=0.00015 mode=0.00030 max=0.00045</t>
  </si>
  <si>
    <t>lognormal: gmean=2979.92 gsigma=1.20000</t>
  </si>
  <si>
    <t>lognormal: gmean=1.89140 gsigma=1.20000</t>
  </si>
  <si>
    <t>lognormal: gmean=0.432320 gsigma=1.20000</t>
  </si>
  <si>
    <t>lognormal: gmean=4632.00 gsigma=1.20000</t>
  </si>
  <si>
    <t>lognormal: gmean=0.259932 gsigma=1.20000</t>
  </si>
  <si>
    <t>lognormal: gmean=2.38259E-05 gsigma=2.15400</t>
  </si>
  <si>
    <t>lognormal: gmean=12.3520 gsigma=1.20000</t>
  </si>
  <si>
    <t>lognormal: gmean=19.3000 gsigma=1.20000</t>
  </si>
  <si>
    <t>lognormal: gmean=0.00000 gsigma=2.32000</t>
  </si>
  <si>
    <t>lognormal: gmean=4327.06 gsigma=1.20000</t>
  </si>
  <si>
    <t>lognormal: gmean=5.89519E-07 gsigma=1.15400</t>
  </si>
  <si>
    <t>lognormal: gmean=0.0694800 gsigma=1.20000</t>
  </si>
  <si>
    <t>normal: mean=7818.82 sigma=1025.22</t>
  </si>
  <si>
    <t>normal: mean=12352.0 sigma=1235.20</t>
  </si>
  <si>
    <t>lognormal: gmean=7.10240 gsigma=1.20000</t>
  </si>
  <si>
    <t>normal: mean=1858.98 sigma=199.176</t>
  </si>
  <si>
    <t>lognormal: gmean=33.9680 gsigma=1.20000</t>
  </si>
  <si>
    <t>lognormal: gmean=1.37423E-05 gsigma=1.15400</t>
  </si>
  <si>
    <t>normal: mean=1235.20 sigma=154.400</t>
  </si>
  <si>
    <t>waste_heat</t>
  </si>
  <si>
    <t>lognormal: gmean=132.012 gsigma=1.20000</t>
  </si>
  <si>
    <t>Cl_air_em</t>
  </si>
  <si>
    <t>((0.555000555000555/(1000-10.9890109890111-0))/1000/1000)*Cl*Cl_gas</t>
  </si>
  <si>
    <t>(N/(1-water_cont_sub))/N_average</t>
  </si>
  <si>
    <t>Amount of pyrochar, reference unit</t>
  </si>
  <si>
    <t>pyrochar, pelletized</t>
  </si>
  <si>
    <t>1-ash+0.01</t>
  </si>
  <si>
    <t>Gasification in a fixed bed gasifier + CHP (600 kWel)</t>
  </si>
  <si>
    <t>lognormal: gmean=0.020960 gsigma=1.52117</t>
  </si>
  <si>
    <t>lognormal: gmean=0.00702 gsigma=1.23660</t>
  </si>
  <si>
    <t>lognormal: gmean=41.56 gsigma=1.10224</t>
  </si>
  <si>
    <t>lognormal: gmean=0.00569 gsigma=1.20772</t>
  </si>
  <si>
    <t>lognormal: gmean=-0.00963715 gsigma=1.50512</t>
  </si>
  <si>
    <t>lognormal: gmean=0.000000005895 gsigma=1.97906</t>
  </si>
  <si>
    <t>lognormal: gmean=0.00000005895 gsigma=1.95045</t>
  </si>
  <si>
    <t>lognormal: gmean=0.00000003096 gsigma=3.25964</t>
  </si>
  <si>
    <t>lognormal: gmean=1.395E-16 gsigma=3.26682</t>
  </si>
  <si>
    <t>lognormal: gmean=0.0000000004356 gsigma=3.51605</t>
  </si>
  <si>
    <t>lognormal: gmean=0.00000000004356 gsigma=3.52651</t>
  </si>
  <si>
    <t>lognormal: gmean=0.00093933 gsigma=1.38767</t>
  </si>
  <si>
    <t>lognormal: gmean=0.00000002736 gsigma=2.88502</t>
  </si>
  <si>
    <t>lognormal: gmean=0.00000000243 gsigma=2.90412</t>
  </si>
  <si>
    <t>lognormal: gmean=0.000000008901 gsigma=3.22111</t>
  </si>
  <si>
    <t>lognormal: gmean=0.0000000000486 gsigma=3.22828</t>
  </si>
  <si>
    <t>lognormal: gmean=0.000000004455 gsigma=2.80508</t>
  </si>
  <si>
    <t>lognormal: gmean=0.000000004455 gsigma=2.80217</t>
  </si>
  <si>
    <t>lognormal: gmean=0.00000002097 gsigma=1.88455</t>
  </si>
  <si>
    <t>lognormal: gmean=0.0000002097 gsigma=1.85640</t>
  </si>
  <si>
    <t>lognormal: gmean=0.000000006498 gsigma=2.71778</t>
  </si>
  <si>
    <t>lognormal: gmean=0.000000006498 gsigma=2.72486</t>
  </si>
  <si>
    <t>lognormal: gmean=0.0000000004878 gsigma=4.21786</t>
  </si>
  <si>
    <t>lognormal: gmean=0.000000000008712 gsigma=4.22974</t>
  </si>
  <si>
    <t>lognormal: gmean=0.00000002484 gsigma=2.96804</t>
  </si>
  <si>
    <t>lognormal: gmean=0.0000000008811 gsigma=2.98718</t>
  </si>
  <si>
    <t>lognormal: gmean=0.000005076 gsigma=1.96898</t>
  </si>
  <si>
    <t>lognormal: gmean=0.0000005517 gsigma=1.98848</t>
  </si>
  <si>
    <t>lognormal: gmean=0.00007344 gsigma=1.76163</t>
  </si>
  <si>
    <t>lognormal: gmean=0.0000005868 gsigma=1.34511</t>
  </si>
  <si>
    <t>lognormal: gmean=0.0000002061 gsigma=2.47435</t>
  </si>
  <si>
    <t>lognormal: gmean=0.00000002061 gsigma=2.49423</t>
  </si>
  <si>
    <t>lognormal: gmean=0.819(none)</t>
  </si>
  <si>
    <t>lognormal: gmean=0.00016935 gsigma=2.00000</t>
  </si>
  <si>
    <t>lifetime_plant*P</t>
  </si>
  <si>
    <t>Amount of electricity produced in CHP during lifetime</t>
  </si>
  <si>
    <t>upscale_GF *el/(P_tot_el*lifetime *7900)</t>
  </si>
  <si>
    <t>el*40000*(1/6.275)*1000/7900</t>
  </si>
  <si>
    <t>lognormal: gmean=0.000186456 gsigma=1.52158</t>
  </si>
  <si>
    <t>lognormal: gmean=0.000297017 gsigma=1.24686</t>
  </si>
  <si>
    <t>lognormal: gmean=1.72912E-08 gsigma=1.42492</t>
  </si>
  <si>
    <t>lognormal: gmean=1.21015E-07 gsigma=1.91854</t>
  </si>
  <si>
    <t>lognormal: gmean=0.00169613 gsigma=1.39153</t>
  </si>
  <si>
    <t>lognormal: gmean=0.00200036 gsigma=1.25612</t>
  </si>
  <si>
    <t>lognormal: gmean=0.00568025 gsigma=1.00000</t>
  </si>
  <si>
    <t>lognormal: gmean=0.00581966 gsigma=1.20653</t>
  </si>
  <si>
    <t>lognormal: gmean=0.00989447 gsigma=1.24407</t>
  </si>
  <si>
    <t>lognormal: gmean=1.03747E-08 gsigma=1.42492</t>
  </si>
  <si>
    <t>lognormal: gmean=0.000943838 gsigma=1.52123</t>
  </si>
  <si>
    <t>lognormal: gmean=0.000689895 gsigma=1.52158</t>
  </si>
  <si>
    <t>lognormal: gmean=2.94940E-12 gsigma=1.24386</t>
  </si>
  <si>
    <t>lognormal: gmean=0.0117976 gsigma=1.24386</t>
  </si>
  <si>
    <t>lognormal: gmean=0.000742543 gsigma=1.24380</t>
  </si>
  <si>
    <t>lognormal: gmean=0.00699771 gsigma=1.27774</t>
  </si>
  <si>
    <t>lognormal: gmean=4.19625E-08 gsigma=1.53751</t>
  </si>
  <si>
    <t>lognormal: gmean=1.54696E-12 gsigma=1.24380</t>
  </si>
  <si>
    <t>lognormal: gmean=1.24404E-11 gsigma=1.27774</t>
  </si>
  <si>
    <t>lognormal: gmean=2.31451E-07 gsigma=1.53601</t>
  </si>
  <si>
    <t>lognormal: gmean=0.000640228 gsigma=1.26609</t>
  </si>
  <si>
    <t>lognormal: gmean=3.22702E-07 gsigma=1.45594</t>
  </si>
  <si>
    <t>lognormal: gmean=4.71080E-08 gsigma=1.93029</t>
  </si>
  <si>
    <t>lognormal: gmean=0.0139381 gsigma=1.32725</t>
  </si>
  <si>
    <t>lognormal: gmean=1.13184E-05 gsigma=1.50300</t>
  </si>
  <si>
    <t>lognormal: gmean=1.04246E-10 gsigma=1.85801</t>
  </si>
  <si>
    <t>lognormal: gmean=5.19107E-09 gsigma=2.03047</t>
  </si>
  <si>
    <t>lognormal: gmean=7.31078E-06 gsigma=1.76608</t>
  </si>
  <si>
    <t>lognormal: gmean=3.26307E-07 gsigma=1.84212</t>
  </si>
  <si>
    <t>lognormal: gmean=2.14065E-12 gsigma=1.93876</t>
  </si>
  <si>
    <t>lognormal: gmean=5.21946E-10 gsigma=2.13735</t>
  </si>
  <si>
    <t>lognormal: gmean=1.57096E-06 gsigma=1.85116</t>
  </si>
  <si>
    <t>lognormal: gmean=3.97506E-08 gsigma=1.91784</t>
  </si>
  <si>
    <t>lognormal: gmean=1.32432E-06 gsigma=1.32208</t>
  </si>
  <si>
    <t>lognormal: gmean=2.02452E-06 gsigma=1.78095</t>
  </si>
  <si>
    <t>lognormal: gmean=0.223137 gsigma=1.12465</t>
  </si>
  <si>
    <t>lognormal: gmean=0.00730665 gsigma=1.30168</t>
  </si>
  <si>
    <t>lognormal: gmean=2.62969E-06 gsigma=1.45775</t>
  </si>
  <si>
    <t>lognormal: gmean=0.000371661 gsigma=1.49709</t>
  </si>
  <si>
    <t>lognormal: gmean=0.00142990 gsigma=1.36710</t>
  </si>
  <si>
    <t>lognormal: gmean=6.77024E-15 gsigma=1.90136</t>
  </si>
  <si>
    <t>lognormal: gmean=4.64785E-11 gsigma=2.24737</t>
  </si>
  <si>
    <t>lognormal: gmean=2.88000E-06 gsigma=1.72000</t>
  </si>
  <si>
    <t>lognormal: gmean=9.73348E-08 gsigma=1.85941</t>
  </si>
  <si>
    <t>lognormal: gmean=2.91821E-10 gsigma=1.87151</t>
  </si>
  <si>
    <t>lognormal: gmean=3.54898E-11 gsigma=2.25858</t>
  </si>
  <si>
    <t>lognormal: gmean=9.39812E-05 gsigma=1.63583</t>
  </si>
  <si>
    <t>lognormal: gmean=3.22218E-08 gsigma=1.87817</t>
  </si>
  <si>
    <t>lognormal: gmean=1.16961E-05 gsigma=1.65069</t>
  </si>
  <si>
    <t>lognormal: gmean=2.06908E-08 gsigma=1.50945</t>
  </si>
  <si>
    <t>lognormal: gmean=2.09332E-08 gsigma=1.97132</t>
  </si>
  <si>
    <t>lognormal: gmean=0.0228048 gsigma=1.29220</t>
  </si>
  <si>
    <t>lognormal: gmean=4.27066E-05 gsigma=1.54443</t>
  </si>
  <si>
    <t>lognormal: gmean=8.00711E-12 gsigma=1.86722</t>
  </si>
  <si>
    <t>lognormal: gmean=8.07033E-11 gsigma=2.22124</t>
  </si>
  <si>
    <t>lognormal: gmean=0.000152094 gsigma=1.61156</t>
  </si>
  <si>
    <t>lognormal: gmean=2.66139E-08 gsigma=1.84633</t>
  </si>
  <si>
    <t>lognormal: gmean=1.03962E-15 gsigma=2.12432</t>
  </si>
  <si>
    <t>lognormal: gmean=2.45625E-10 gsigma=2.14255</t>
  </si>
  <si>
    <t>lognormal: gmean=3.23929E-08 gsigma=1.99854</t>
  </si>
  <si>
    <t>lognormal: gmean=1.94344E-10 gsigma=2.10514</t>
  </si>
  <si>
    <t>lognormal: gmean=7.52933E-08 gsigma=1.26183</t>
  </si>
  <si>
    <t>lognormal: gmean=1.01837E-14 gsigma=1.85206</t>
  </si>
  <si>
    <t>lognormal: gmean=1.49873E-10 gsigma=2.19510</t>
  </si>
  <si>
    <t>lognormal: gmean=3.78461E-05 gsigma=1.68177</t>
  </si>
  <si>
    <t>lognormal: gmean=3.63680E-07 gsigma=1.80772</t>
  </si>
  <si>
    <t>lognormal: gmean=0.00196902 gsigma=2.09097</t>
  </si>
  <si>
    <t>lognormal: gmean=0.000156956 gsigma=1.51454</t>
  </si>
  <si>
    <t>lognormal: gmean=9.23250E-08 gsigma=1.53013</t>
  </si>
  <si>
    <t>lognormal: gmean=1.41548E-06 gsigma=1.76665</t>
  </si>
  <si>
    <t>lognormal: gmean=0.0230438 gsigma=1.28303</t>
  </si>
  <si>
    <t>lognormal: gmean=0.00566190 gsigma=1.32216</t>
  </si>
  <si>
    <t>lognormal: gmean=5.67707E-06 gsigma=1.39010</t>
  </si>
  <si>
    <t>lognormal: gmean=6.48536E-07 gsigma=1.83365</t>
  </si>
  <si>
    <t>lognormal: gmean=0.00262801 gsigma=2.94601</t>
  </si>
  <si>
    <t>lognormal: gmean=0.000156100 gsigma=1.38390</t>
  </si>
  <si>
    <t>lognormal: gmean=0.000593169 gsigma=1.52158</t>
  </si>
  <si>
    <t>lognormal: gmean=0.000742543 gsigma=1.24686</t>
  </si>
  <si>
    <t>lognormal: gmean=8.58366E-11 gsigma=1.70050</t>
  </si>
  <si>
    <t>lognormal: gmean=1.68999E-09 gsigma=2.08171</t>
  </si>
  <si>
    <t>lognormal: gmean=0.000587568 gsigma=1.53041</t>
  </si>
  <si>
    <t>lognormal: gmean=2.35166E-06 gsigma=1.67439</t>
  </si>
  <si>
    <t>Lignite power plant</t>
  </si>
  <si>
    <t>Transport from site to lignite power plant</t>
  </si>
  <si>
    <t>Transportation distance from site to lignite power plant</t>
  </si>
  <si>
    <t>Co-combustion of OFMSW in lignite power plant (incl. landfilling of ash)</t>
  </si>
  <si>
    <t>lognormal: gmean=0.000997823 gsigma=2.32599</t>
  </si>
  <si>
    <t>lognormal: gmean=1.35839E-08 gsigma=3.73938</t>
  </si>
  <si>
    <t>lognormal: gmean=0.0296578 gsigma=1.21688</t>
  </si>
  <si>
    <t>lognormal: gmean=7.41503E-05 gsigma=1.25710</t>
  </si>
  <si>
    <t>lognormal: gmean=0.00209957 gsigma=1.13978</t>
  </si>
  <si>
    <t>lognormal: gmean=0.00529417 gsigma=1.14117</t>
  </si>
  <si>
    <t>lognormal: gmean=4.64321E-06 gsigma=1.83609</t>
  </si>
  <si>
    <t>Amount of lignite power plants</t>
  </si>
  <si>
    <t>lognormal: gmean=0.147825 gsigma=1.18720</t>
  </si>
  <si>
    <t>lognormal: gmean=1.10380 gsigma=1.23326</t>
  </si>
  <si>
    <t>lognormal: gmean=1.00000E-27 gsigma=1.00000</t>
  </si>
  <si>
    <t>lognormal: gmean=3.07969E-10 gsigma=1.18720</t>
  </si>
  <si>
    <t>lognormal: gmean=1.96230E-09 gsigma=1.23326</t>
  </si>
  <si>
    <t>lognormal: gmean=0.00236774 gsigma=1.26628</t>
  </si>
  <si>
    <t>lognormal: gmean=6.25160E-05 gsigma=2.80454</t>
  </si>
  <si>
    <t>lognormal: gmean=0.0487904 gsigma=1.20997</t>
  </si>
  <si>
    <t>lognormal: gmean=0.879045 gsigma=1.83609</t>
  </si>
  <si>
    <t>lognormal: gmean=5.89846E-09 gsigma=2.00000</t>
  </si>
  <si>
    <t>lognormal: gmean=0.00581753 gsigma=1.82303</t>
  </si>
  <si>
    <t>lognormal: gmean=9.25644E-07 gsigma=2.51124</t>
  </si>
  <si>
    <t>lognormal: gmean=1.17319E-06 gsigma=2.40062</t>
  </si>
  <si>
    <t>lognormal: gmean=4.53371E-09 gsigma=1.07635</t>
  </si>
  <si>
    <t>lognormal: gmean=2.46988E-09 gsigma=1.18761</t>
  </si>
  <si>
    <t>lognormal: gmean=3.95667E-09 gsigma=3.28000</t>
  </si>
  <si>
    <t>lognormal: gmean=1.77118E-06 gsigma=3.25111</t>
  </si>
  <si>
    <t>lognormal: gmean=2.40679E-06 gsigma=3.10377</t>
  </si>
  <si>
    <t>lognormal: gmean=3.27935E-08 gsigma=1.43266</t>
  </si>
  <si>
    <t>lognormal: gmean=6.85694E-11 gsigma=1.43266</t>
  </si>
  <si>
    <t>lognormal: gmean=1.73259E-10 gsigma=1.43266</t>
  </si>
  <si>
    <t>lognormal: gmean=0.000710791 gsigma=1.21770</t>
  </si>
  <si>
    <t>lognormal: gmean=0.000218155 gsigma=1.23713</t>
  </si>
  <si>
    <t>lognormal: gmean=3.41573E-08 gsigma=3.54000</t>
  </si>
  <si>
    <t>lognormal: gmean=8.23623E-08 gsigma=11.1000</t>
  </si>
  <si>
    <t>lognormal: gmean=2.39844E-09 gsigma=3.43890</t>
  </si>
  <si>
    <t>lognormal: gmean=0.000939348 gsigma=1.41000</t>
  </si>
  <si>
    <t>lognormal: gmean=0.101175 gsigma=1.38179</t>
  </si>
  <si>
    <t>lognormal: gmean=0.00214509 gsigma=1.29917</t>
  </si>
  <si>
    <t>lognormal: gmean=1.06865 gsigma=1.22199</t>
  </si>
  <si>
    <t>lognormal: gmean=7.78976E-05 gsigma=2.31664</t>
  </si>
  <si>
    <t>lognormal: gmean=0.000525262 gsigma=1.72075</t>
  </si>
  <si>
    <t>lognormal: gmean=3.13027E-08 gsigma=2.90000</t>
  </si>
  <si>
    <t>lognormal: gmean=3.46871E-06 gsigma=3.13313</t>
  </si>
  <si>
    <t>lognormal: gmean=1.06923E-06 gsigma=2.82458</t>
  </si>
  <si>
    <t>lognormal: gmean=7.60898E-09 gsigma=2.31280</t>
  </si>
  <si>
    <t>lognormal: gmean=4.89412E-09 gsigma=3.24000</t>
  </si>
  <si>
    <t>lognormal: gmean=2.18745E-06 gsigma=2.85850</t>
  </si>
  <si>
    <t>lognormal: gmean=2.22210E-09 gsigma=2.78300</t>
  </si>
  <si>
    <t>lognormal: gmean=0.00217302 gsigma=1.21770</t>
  </si>
  <si>
    <t>lognormal: gmean=0.000222927 gsigma=1.23260</t>
  </si>
  <si>
    <t>lognormal: gmean=4.86825E-08 gsigma=2.82000</t>
  </si>
  <si>
    <t>lognormal: gmean=2.33101E-05 gsigma=2.83709</t>
  </si>
  <si>
    <t>lognormal: gmean=4.20939E-08 gsigma=2.66082</t>
  </si>
  <si>
    <t>lognormal: gmean=1.69526E-05 gsigma=3.01650</t>
  </si>
  <si>
    <t>lognormal: gmean=2.64786E-05 gsigma=1.59000</t>
  </si>
  <si>
    <t>lognormal: gmean=0.000859871 gsigma=1.21770</t>
  </si>
  <si>
    <t>lognormal: gmean=9.72331E-05 gsigma=1.23308</t>
  </si>
  <si>
    <t>Produced electricity</t>
  </si>
  <si>
    <t>lognormal: gmean=3.52900E-07 gsigma=2.36901</t>
  </si>
  <si>
    <t>lognormal: gmean=2.09678E-08 gsigma=1.90000</t>
  </si>
  <si>
    <t>lognormal: gmean=0.00599003 gsigma=2.49666</t>
  </si>
  <si>
    <t>lognormal: gmean=2.29274E-07 gsigma=2.54874</t>
  </si>
  <si>
    <t>lognormal: gmean=7.88605E-08 gsigma=2.74000</t>
  </si>
  <si>
    <t>lognormal: gmean=3.38893E-05 gsigma=7.72920</t>
  </si>
  <si>
    <t>lognormal: gmean=1.92473E-08 gsigma=2.49917</t>
  </si>
  <si>
    <t>lognormal: gmean=3.44087E-09 gsigma=4.00000</t>
  </si>
  <si>
    <t>lognormal: gmean=5.82074E-09 gsigma=3.96310</t>
  </si>
  <si>
    <t>lognormal: gmean=2.39808E-10 gsigma=3.53819</t>
  </si>
  <si>
    <t>lognormal: gmean=1.97901E-08 gsigma=2.99000</t>
  </si>
  <si>
    <t>lognormal: gmean=1.29434E-05 gsigma=2.48504</t>
  </si>
  <si>
    <t>lognormal: gmean=1.63571E-08 gsigma=2.77865</t>
  </si>
  <si>
    <t>lognormal: gmean=0.000189757 gsigma=1.96164</t>
  </si>
  <si>
    <t>lognormal: gmean=6.79720E-05 gsigma=1.72362</t>
  </si>
  <si>
    <t>uniform: min=0.000211006 max=0.000513649</t>
  </si>
  <si>
    <t>lognormal: gmean=1.49242E-06 gsigma=1.43266</t>
  </si>
  <si>
    <t>lognormal: gmean=1.42811E-11 gsigma=1.43266</t>
  </si>
  <si>
    <t>lognormal: gmean=0.000449120 gsigma=8.97618</t>
  </si>
  <si>
    <t>lognormal: gmean=7.43556E-06 gsigma=1.58569</t>
  </si>
  <si>
    <t>lognormal: gmean=5.07492E-06 gsigma=1.99000</t>
  </si>
  <si>
    <t>lognormal: gmean=7.34280E-05 gsigma=1.78000</t>
  </si>
  <si>
    <t>lognormal: gmean=0.0106643 gsigma=1.54822</t>
  </si>
  <si>
    <t>lognormal: gmean=0.00403020 gsigma=1.39477</t>
  </si>
  <si>
    <t>lognormal: gmean=5.87059E-07 gsigma=1.36000</t>
  </si>
  <si>
    <t>lognormal: gmean=0.0250130 gsigma=9.34856</t>
  </si>
  <si>
    <t>lognormal: gmean=8.29670E-05 gsigma=1.74862</t>
  </si>
  <si>
    <t>lognormal: gmean=7.41639E-05 gsigma=3.73938</t>
  </si>
  <si>
    <t>lognormal: gmean=0.00541451 gsigma=1.87404</t>
  </si>
  <si>
    <t>lognormal: gmean=0.000925417 gsigma=1.68712</t>
  </si>
  <si>
    <t>lognormal: gmean=2.40830E-05 gsigma=2.11888</t>
  </si>
  <si>
    <t>lognormal: gmean=5.54203E-09 gsigma=1.66188</t>
  </si>
  <si>
    <t>lognormal: gmean=9.25214E-12 gsigma=2.33403</t>
  </si>
  <si>
    <t>lognormal: gmean=2.00239E-09 gsigma=7.26445</t>
  </si>
  <si>
    <t>lognormal: gmean=3.34289E-12 gsigma=2.86503</t>
  </si>
  <si>
    <t>lognormal: gmean=9.72341E-05 gsigma=1.23308</t>
  </si>
  <si>
    <t>lognormal: gmean=1.41341E-06 gsigma=1.14031</t>
  </si>
  <si>
    <t>lognormal: gmean=4.51304E-09 gsigma=2.08179</t>
  </si>
  <si>
    <t>lognormal: gmean=0.0741444 gsigma=1.21688</t>
  </si>
  <si>
    <t>lognormal: gmean=2.06506E-07 gsigma=2.49000</t>
  </si>
  <si>
    <t>lognormal: gmean=0.000138359 gsigma=3.60067</t>
  </si>
  <si>
    <t>lognormal: gmean=1.88476E-08 gsigma=2.32806</t>
  </si>
  <si>
    <t>biowaste at HTC plant</t>
  </si>
  <si>
    <t>Hydrothermal carbonization</t>
  </si>
  <si>
    <t>HTC plant</t>
  </si>
  <si>
    <t>Number of HTC-plants, based on Osianiak et al. (2016)</t>
  </si>
  <si>
    <t>Number of HTC-plants (EoL), based on Osianiak et al. (2016)</t>
  </si>
  <si>
    <t>uniform: min=0.00000 max=0.0120000</t>
  </si>
  <si>
    <t>uniform: min=0.0500000 max=0.740000</t>
  </si>
  <si>
    <t>Process water treatment</t>
  </si>
  <si>
    <t>uniform: min=9.00000 max=33.8000</t>
  </si>
  <si>
    <t>normal: mean=0.376550 sigma=0.0430000</t>
  </si>
  <si>
    <t>uniform: min=0.160000 max=0.23</t>
  </si>
  <si>
    <t>uniform: min=0.634600 max=0.720000</t>
  </si>
  <si>
    <t>water _inc</t>
  </si>
  <si>
    <t>sulfuric acid  (ecoinvent process)</t>
  </si>
  <si>
    <t>wastewater, average  (ecoinvent process)</t>
  </si>
  <si>
    <t>ultrafiltration module  (ecoinvent process)</t>
  </si>
  <si>
    <t>kgkm</t>
  </si>
  <si>
    <t>lognormal: gmean=0.000374817 gsigma=2.84327</t>
  </si>
  <si>
    <t>lognormal: gmean=1.24408E-08 gsigma=3.99802</t>
  </si>
  <si>
    <t>lognormal: gmean=0.00240484 gsigma=1.30560</t>
  </si>
  <si>
    <t>lognormal: gmean=3.77579E-05 gsigma=1.83615</t>
  </si>
  <si>
    <t>lognormal: gmean=4.79249E-07 gsigma=3.40693</t>
  </si>
  <si>
    <t>lognormal: gmean=0.0700906 gsigma=2.84327</t>
  </si>
  <si>
    <t>lognormal: gmean=0.000176426 gsigma=1.32581</t>
  </si>
  <si>
    <t>lognormal: gmean=0.000423776 gsigma=1.34626</t>
  </si>
  <si>
    <t>lognormal: gmean=2.80805E-07 gsigma=2.67536</t>
  </si>
  <si>
    <t>Number of incinerators</t>
  </si>
  <si>
    <t>lognormal: gmean=0.0119866 gsigma=1.28280</t>
  </si>
  <si>
    <t>lognormal: gmean=0.0419784 gsigma=1.28376</t>
  </si>
  <si>
    <t>lognormal: gmean=0.000725334 gsigma=2.43101</t>
  </si>
  <si>
    <t>lognormal: gmean=2.49721E-11 gsigma=1.28280</t>
  </si>
  <si>
    <t>lognormal: gmean=7.46282E-11 gsigma=1.28376</t>
  </si>
  <si>
    <t>lognormal: gmean=0.000449627 gsigma=1.56645</t>
  </si>
  <si>
    <t>lognormal: gmean=2.34832E-05 gsigma=3.40693</t>
  </si>
  <si>
    <t>lognormal: gmean=0.00205352 gsigma=1.23133</t>
  </si>
  <si>
    <t>lognormal: gmean=0.447617 gsigma=2.67536</t>
  </si>
  <si>
    <t>lognormal: gmean=6.60934E-10 gsigma=2.39000</t>
  </si>
  <si>
    <t>lognormal: gmean=0.000643415 gsigma=2.20257</t>
  </si>
  <si>
    <t>lognormal: gmean=8.96114E-08 gsigma=2.72888</t>
  </si>
  <si>
    <t>lognormal: gmean=4.40690E-07 gsigma=2.93152</t>
  </si>
  <si>
    <t>lognormal: gmean=3.67622E-10 gsigma=1.07635</t>
  </si>
  <si>
    <t>lognormal: gmean=2.00273E-10 gsigma=1.18761</t>
  </si>
  <si>
    <t>lognormal: gmean=3.34998E-09 gsigma=3.67000</t>
  </si>
  <si>
    <t>lognormal: gmean=2.60725E-07 gsigma=3.65467</t>
  </si>
  <si>
    <t>lognormal: gmean=1.82180E-07 gsigma=3.48092</t>
  </si>
  <si>
    <t>lognormal: gmean=4.55944E-08 gsigma=1.27993</t>
  </si>
  <si>
    <t>lognormal: gmean=9.53354E-11 gsigma=1.27993</t>
  </si>
  <si>
    <t>lognormal: gmean=2.40890E-10 gsigma=1.27993</t>
  </si>
  <si>
    <t>lognormal: gmean=1.01462E-12 gsigma=1.81009</t>
  </si>
  <si>
    <t>lognormal: gmean=0.000112832 gsigma=1.47473</t>
  </si>
  <si>
    <t>lognormal: gmean=3.46301E-05 gsigma=1.49093</t>
  </si>
  <si>
    <t>lognormal: gmean=7.24015E-11 gsigma=3.89000</t>
  </si>
  <si>
    <t>lognormal: gmean=2.27772E-08 gsigma=11.1749</t>
  </si>
  <si>
    <t>lognormal: gmean=2.52528E-11 gsigma=3.68908</t>
  </si>
  <si>
    <t>lognormal: gmean=0.000115436 gsigma=1.78000</t>
  </si>
  <si>
    <t>lognormal: gmean=0.0123804 gsigma=1.73591</t>
  </si>
  <si>
    <t>lognormal: gmean=0.000263520 gsigma=1.46308</t>
  </si>
  <si>
    <t>lognormal: gmean=0.169531 gsigma=1.55504</t>
  </si>
  <si>
    <t>lognormal: gmean=7.75052E-05 gsigma=2.33682</t>
  </si>
  <si>
    <t>lognormal: gmean=5.18242E-09 gsigma=3.21000</t>
  </si>
  <si>
    <t>lognormal: gmean=3.25387E-07 gsigma=5.15519</t>
  </si>
  <si>
    <t>lognormal: gmean=9.39837E-08 gsigma=3.26930</t>
  </si>
  <si>
    <t>lognormal: gmean=7.70499E-10 gsigma=2.57999</t>
  </si>
  <si>
    <t>lognormal: gmean=1.93461E-09 gsigma=2.41846</t>
  </si>
  <si>
    <t>lognormal: gmean=3.22973E-12 gsigma=2.46908</t>
  </si>
  <si>
    <t>lognormal: gmean=0.000344948 gsigma=1.47473</t>
  </si>
  <si>
    <t>lognormal: gmean=3.53876E-05 gsigma=1.47774</t>
  </si>
  <si>
    <t>lognormal: gmean=2.31072E-10 gsigma=3.38000</t>
  </si>
  <si>
    <t>lognormal: gmean=2.37776E-06 gsigma=3.31231</t>
  </si>
  <si>
    <t>lognormal: gmean=2.19858E-10 gsigma=3.42641</t>
  </si>
  <si>
    <t>lognormal: gmean=9.36476E-06 gsigma=3.11838</t>
  </si>
  <si>
    <t>lognormal: gmean=4.35893E-05 gsigma=3.11838</t>
  </si>
  <si>
    <t>lognormal: gmean=9.11826E-14 gsigma=1.81009</t>
  </si>
  <si>
    <t>lognormal: gmean=0.000136496 gsigma=1.47473</t>
  </si>
  <si>
    <t>lognormal: gmean=1.54340E-05 gsigma=1.47944</t>
  </si>
  <si>
    <t>lognormal: gmean=0 gsigma=1.24000</t>
  </si>
  <si>
    <t xml:space="preserve">heat </t>
  </si>
  <si>
    <t>lognormal: gmean=0.00265359 gsigma=1.24000</t>
  </si>
  <si>
    <t>Heat produced from this waste (not utilized)</t>
  </si>
  <si>
    <t>lognormal: gmean=3.01370E-09 gsigma=2.25000</t>
  </si>
  <si>
    <t>lognormal: gmean=0.000860733 gsigma=2.54346</t>
  </si>
  <si>
    <t>lognormal: gmean=3.25960E-08 gsigma=2.84085</t>
  </si>
  <si>
    <t>lognormal: gmean=1.28529E-10 gsigma=3.47000</t>
  </si>
  <si>
    <t>lognormal: gmean=1.09863E-06 gsigma=5.89543</t>
  </si>
  <si>
    <t>lognormal: gmean=1.06538E-10 gsigma=3.03029</t>
  </si>
  <si>
    <t>lognormal: gmean=6.95996E-11 gsigma=4.01000</t>
  </si>
  <si>
    <t>lognormal: gmean=5.18386E-10 gsigma=4.00433</t>
  </si>
  <si>
    <t>lognormal: gmean=1.30663E-11 gsigma=4.23759</t>
  </si>
  <si>
    <t>lognormal: gmean=6.83916E-07 gsigma=1.27993</t>
  </si>
  <si>
    <t>lognormal: gmean=1.35543E-09 gsigma=3.51000</t>
  </si>
  <si>
    <t>lognormal: gmean=1.07584E-06 gsigma=3.42183</t>
  </si>
  <si>
    <t>lognormal: gmean=7.49123E-10 gsigma=4.26210</t>
  </si>
  <si>
    <t>lognormal: gmean=0.000104823 gsigma=2.06830</t>
  </si>
  <si>
    <t>lognormal: gmean=3.75483E-05 gsigma=1.80128</t>
  </si>
  <si>
    <t>lognormal: gmean=0.000139552 gsigma=2.93152</t>
  </si>
  <si>
    <t>lognormal: gmean=2.07499E-06 gsigma=1.27993</t>
  </si>
  <si>
    <t>lognormal: gmean=5.44360E-06 gsigma=1.81009</t>
  </si>
  <si>
    <t>lognormal: gmean=2.73548E-08 gsigma=1.47793</t>
  </si>
  <si>
    <t>lognormal: gmean=1.98557E-11 gsigma=1.27993</t>
  </si>
  <si>
    <t>lognormal: gmean=2.21044E-05 gsigma=2.00000</t>
  </si>
  <si>
    <t>lognormal: gmean=0.00321032 gsigma=1.70762</t>
  </si>
  <si>
    <t>lognormal: gmean=0.00121323 gsigma=1.49729</t>
  </si>
  <si>
    <t>lognormal: gmean=7.17029E-09 gsigma=2.07000</t>
  </si>
  <si>
    <t>lognormal: gmean=0.000515423 gsigma=9.53658</t>
  </si>
  <si>
    <t>lognormal: gmean=1.48650E-06 gsigma=2.13004</t>
  </si>
  <si>
    <t>lognormal: gmean=3.77704E-05 gsigma=3.99802</t>
  </si>
  <si>
    <t>lognormal: gmean=0.00100218 gsigma=2.12737</t>
  </si>
  <si>
    <t>lognormal: gmean=0.000171287 gsigma=1.87178</t>
  </si>
  <si>
    <t>lognormal: gmean=4.45755E-06 gsigma=2.42363</t>
  </si>
  <si>
    <t>lognormal: gmean=4.49383E-10 gsigma=1.66188</t>
  </si>
  <si>
    <t>lognormal: gmean=7.50223E-13 gsigma=2.33403</t>
  </si>
  <si>
    <t>lognormal: gmean=1.62367E-10 gsigma=7.26445</t>
  </si>
  <si>
    <t>lognormal: gmean=2.71063E-13 gsigma=2.86503</t>
  </si>
  <si>
    <t>lognormal: gmean=0.000136497 gsigma=1.47473</t>
  </si>
  <si>
    <t>lognormal: gmean=1.54350E-05 gsigma=1.47944</t>
  </si>
  <si>
    <t>lognormal: gmean=9.11888E-08 gsigma=1.27993</t>
  </si>
  <si>
    <t>lognormal: gmean=1.14608E-07 gsigma=1.14031</t>
  </si>
  <si>
    <t>lognormal: gmean=3.65946E-10 gsigma=2.08179</t>
  </si>
  <si>
    <t>lognormal: gmean=0.00601210 gsigma=1.30560</t>
  </si>
  <si>
    <t>lognormal: gmean=2.12572E-08 gsigma=2.90000</t>
  </si>
  <si>
    <t>lognormal: gmean=1.42419E-05 gsigma=4.01021</t>
  </si>
  <si>
    <t>lognormal: gmean=1.93952E-09 gsigma=2.62446</t>
  </si>
  <si>
    <t>Ammonia reduction in the realm of a acidic scrubber (reverse efficiency)</t>
  </si>
  <si>
    <t>HTC-post treatment plant (for 4 reactors)</t>
  </si>
  <si>
    <t>lognormal: gmean=0.00199800 gsigma=2.47519</t>
  </si>
  <si>
    <t>lognormal: gmean=9.43512E-08 gsigma=3.62988</t>
  </si>
  <si>
    <t>lognormal: gmean=0.0142039 gsigma=1.17724</t>
  </si>
  <si>
    <t>lognormal: gmean=8.08595E-05 gsigma=1.63351</t>
  </si>
  <si>
    <t>lognormal: gmean=2.55468E-06 gsigma=3.00004</t>
  </si>
  <si>
    <t>lognormal: gmean=0.00101514 gsigma=1.15873</t>
  </si>
  <si>
    <t>lognormal: gmean=0.00252961 gsigma=1.16218</t>
  </si>
  <si>
    <t>lognormal: gmean=2.61464E-06 gsigma=1.88047</t>
  </si>
  <si>
    <t>lognormal: gmean=0.0707973 gsigma=1.14161</t>
  </si>
  <si>
    <t>lognormal: gmean=0.584465 gsigma=1.16981</t>
  </si>
  <si>
    <t>lognormal: gmean=0.000387416 gsigma=3.62390</t>
  </si>
  <si>
    <t>lognormal: gmean=1.47494E-10 gsigma=1.14161</t>
  </si>
  <si>
    <t>lognormal: gmean=1.03905E-09 gsigma=1.16981</t>
  </si>
  <si>
    <t>lognormal: gmean=0.00146731 gsigma=1.33659</t>
  </si>
  <si>
    <t>lognormal: gmean=0.000125179 gsigma=3.00004</t>
  </si>
  <si>
    <t>lognormal: gmean=0.0255983 gsigma=1.15451</t>
  </si>
  <si>
    <t>lognormal: gmean=0.958582 gsigma=1.88047</t>
  </si>
  <si>
    <t>lognormal: gmean=2.70511E-09 gsigma=2.14000</t>
  </si>
  <si>
    <t>lognormal: gmean=0.00267354 gsigma=1.94968</t>
  </si>
  <si>
    <t>lognormal: gmean=4.33767E-07 gsigma=2.59952</t>
  </si>
  <si>
    <t>lognormal: gmean=2.34914E-06 gsigma=2.55753</t>
  </si>
  <si>
    <t>lognormal: gmean=2.17131E-09 gsigma=1.07635</t>
  </si>
  <si>
    <t>lognormal: gmean=1.18289E-09 gsigma=1.18761</t>
  </si>
  <si>
    <t>lognormal: gmean=2.32847E-09 gsigma=3.37000</t>
  </si>
  <si>
    <t>lognormal: gmean=1.04233E-06 gsigma=3.34705</t>
  </si>
  <si>
    <t>lognormal: gmean=1.38590E-06 gsigma=3.19551</t>
  </si>
  <si>
    <t>lognormal: gmean=3.06207E-08 gsigma=1.38463</t>
  </si>
  <si>
    <t>lognormal: gmean=6.40263E-11 gsigma=1.38463</t>
  </si>
  <si>
    <t>lognormal: gmean=1.61779E-10 gsigma=1.38463</t>
  </si>
  <si>
    <t>lognormal: gmean=0.000922954 gsigma=1.18499</t>
  </si>
  <si>
    <t>lognormal: gmean=0.000283272 gsigma=1.20613</t>
  </si>
  <si>
    <t>lognormal: gmean=1.67494E-08 gsigma=3.66000</t>
  </si>
  <si>
    <t>lognormal: gmean=4.03866E-08 gsigma=11.2813</t>
  </si>
  <si>
    <t>lognormal: gmean=1.17610E-09 gsigma=3.56488</t>
  </si>
  <si>
    <t>lognormal: gmean=0.000301744 gsigma=1.61000</t>
  </si>
  <si>
    <t>lognormal: gmean=0.0326996 gsigma=1.57051</t>
  </si>
  <si>
    <t>lognormal: gmean=0.000689392 gsigma=1.38356</t>
  </si>
  <si>
    <t>lognormal: gmean=1.38767 gsigma=1.17472</t>
  </si>
  <si>
    <t>lognormal: gmean=0.000410929 gsigma=2.02117</t>
  </si>
  <si>
    <t>lognormal: gmean=0.00277088 gsigma=1.55235</t>
  </si>
  <si>
    <t>lognormal: gmean=7.15593E-09 gsigma=3.17000</t>
  </si>
  <si>
    <t>lognormal: gmean=8.38731E-07 gsigma=3.33058</t>
  </si>
  <si>
    <t>lognormal: gmean=2.58921E-07 gsigma=3.06397</t>
  </si>
  <si>
    <t>lognormal: gmean=1.73945E-09 gsigma=2.51365</t>
  </si>
  <si>
    <t>lognormal: gmean=3.61990E-09 gsigma=3.29000</t>
  </si>
  <si>
    <t>lognormal: gmean=1.61171E-06 gsigma=2.90613</t>
  </si>
  <si>
    <t>lognormal: gmean=1.63317E-09 gsigma=2.81598</t>
  </si>
  <si>
    <t>lognormal: gmean=0.00282165 gsigma=1.18499</t>
  </si>
  <si>
    <t>lognormal: gmean=0.000289468 gsigma=1.20276</t>
  </si>
  <si>
    <t>lognormal: gmean=2.84770E-08 gsigma=2.92000</t>
  </si>
  <si>
    <t>lognormal: gmean=1.36341E-05 gsigma=2.92258</t>
  </si>
  <si>
    <t>lognormal: gmean=2.46209E-08 gsigma=2.75188</t>
  </si>
  <si>
    <t>lognormal: gmean=4.54215E-05 gsigma=2.85449</t>
  </si>
  <si>
    <t>lognormal: gmean=7.09446E-05 gsigma=1.59000</t>
  </si>
  <si>
    <t>lognormal: gmean=0.00111653 gsigma=1.18499</t>
  </si>
  <si>
    <t>lognormal: gmean=0.000126256 gsigma=1.20306</t>
  </si>
  <si>
    <t>lognormal: gmean=1.86163E-06 gsigma=2.06929</t>
  </si>
  <si>
    <t>lognormal: gmean=6.31773E-09 gsigma=2.11000</t>
  </si>
  <si>
    <t>lognormal: gmean=0.00180544 gsigma=3.08969</t>
  </si>
  <si>
    <t>lognormal: gmean=7.00955E-08 gsigma=2.68254</t>
  </si>
  <si>
    <t>lognormal: gmean=5.74990E-08 gsigma=2.79000</t>
  </si>
  <si>
    <t>lognormal: gmean=2.47089E-05 gsigma=7.78533</t>
  </si>
  <si>
    <t>lognormal: gmean=1.40327E-08 gsigma=2.55017</t>
  </si>
  <si>
    <t>lognormal: gmean=2.38997E-08 gsigma=3.89000</t>
  </si>
  <si>
    <t>lognormal: gmean=4.01984E-08 gsigma=3.83009</t>
  </si>
  <si>
    <t>lognormal: gmean=1.66528E-09 gsigma=3.43755</t>
  </si>
  <si>
    <t>lognormal: gmean=1.00938E-08 gsigma=3.11000</t>
  </si>
  <si>
    <t>lognormal: gmean=6.59319E-06 gsigma=2.58377</t>
  </si>
  <si>
    <t>lognormal: gmean=8.32865E-09 gsigma=2.87214</t>
  </si>
  <si>
    <t>lognormal: gmean=0.000508419 gsigma=1.78489</t>
  </si>
  <si>
    <t>lognormal: gmean=0.000182119 gsigma=1.59885</t>
  </si>
  <si>
    <t>uniform: min=0.000808550 max=0.00196824</t>
  </si>
  <si>
    <t>lognormal: gmean=1.39354E-06 gsigma=1.38463</t>
  </si>
  <si>
    <t>lognormal: gmean=1.33349E-11 gsigma=1.38463</t>
  </si>
  <si>
    <t>lognormal: gmean=0.000307184 gsigma=9.07751</t>
  </si>
  <si>
    <t>lognormal: gmean=5.08570E-06 gsigma=1.62325</t>
  </si>
  <si>
    <t>lognormal: gmean=3.47109E-06 gsigma=2.06000</t>
  </si>
  <si>
    <t>lognormal: gmean=1.32849E-05 gsigma=2.09000</t>
  </si>
  <si>
    <t>lognormal: gmean=0.00192943 gsigma=1.77638</t>
  </si>
  <si>
    <t>lognormal: gmean=0.000729161 gsigma=1.54208</t>
  </si>
  <si>
    <t>lognormal: gmean=3.36766E-07 gsigma=1.43000</t>
  </si>
  <si>
    <t>lognormal: gmean=0.0140600 gsigma=9.45535</t>
  </si>
  <si>
    <t>lognormal: gmean=4.69432E-05 gsigma=1.76597</t>
  </si>
  <si>
    <t>lognormal: gmean=8.09539E-05 gsigma=3.62988</t>
  </si>
  <si>
    <t>lognormal: gmean=0.00277887 gsigma=1.97344</t>
  </si>
  <si>
    <t>lognormal: gmean=0.000474949 gsigma=1.75872</t>
  </si>
  <si>
    <t>lognormal: gmean=1.23600E-05 gsigma=2.23932</t>
  </si>
  <si>
    <t>lognormal: gmean=2.65422E-09 gsigma=1.66188</t>
  </si>
  <si>
    <t>lognormal: gmean=4.43109E-12 gsigma=2.33403</t>
  </si>
  <si>
    <t>lognormal: gmean=9.58996E-10 gsigma=7.26445</t>
  </si>
  <si>
    <t>lognormal: gmean=1.60100E-12 gsigma=2.86503</t>
  </si>
  <si>
    <t>lognormal: gmean=0.000126257 gsigma=1.20306</t>
  </si>
  <si>
    <t>lognormal: gmean=6.76916E-07 gsigma=1.14031</t>
  </si>
  <si>
    <t>lognormal: gmean=2.16141E-09 gsigma=2.08179</t>
  </si>
  <si>
    <t>lognormal: gmean=0.0355096 gsigma=1.17724</t>
  </si>
  <si>
    <t>lognormal: gmean=1.05726E-07 gsigma=2.61000</t>
  </si>
  <si>
    <t>lognormal: gmean=7.08357E-05 gsigma=3.71934</t>
  </si>
  <si>
    <t>lognormal: gmean=9.64862E-09 gsigma=2.41296</t>
  </si>
  <si>
    <t>dryer</t>
  </si>
  <si>
    <t>liquid digestate, treated</t>
  </si>
  <si>
    <t>Amount of liquid digestate to treatment</t>
  </si>
  <si>
    <t>l</t>
  </si>
  <si>
    <t>Amount of waste water to treatment</t>
  </si>
  <si>
    <t>Treatment of digestate</t>
  </si>
  <si>
    <t>Specific dry biogas production for 1 kg OFMSW (measured)</t>
  </si>
  <si>
    <t>mass_in+water-m_biogas/1000</t>
  </si>
  <si>
    <t>Mass of digestate (including struktural material)</t>
  </si>
  <si>
    <t>uniform: min=0.500000 max=0.6</t>
  </si>
  <si>
    <t xml:space="preserve">0.07*total_N *DM_cont * (62/14) </t>
  </si>
  <si>
    <t>0.08*total_N *DM_cont *(62/14)</t>
  </si>
  <si>
    <t>Drying of solid digestate (drying to 60wt-% DM)</t>
  </si>
  <si>
    <t>(1.0-water_e )  *distance</t>
  </si>
  <si>
    <t>lognormal: gmean=dep. gsigma=1.32206</t>
  </si>
  <si>
    <t>digestate, dried</t>
  </si>
  <si>
    <t>lognormal: gmean=dep. gsigma=1.23800</t>
  </si>
  <si>
    <t>lognormal: gmean=dep. gsigma=1.25477</t>
  </si>
  <si>
    <t>Incineration of dried digestate (40% DM-content)  (incl. landfilling of residues)</t>
  </si>
  <si>
    <t>lognormal: gmean=0.00111362 gsigma=2.66606</t>
  </si>
  <si>
    <t>lognormal: gmean=2.57770E-07 gsigma=3.99802</t>
  </si>
  <si>
    <t>lognormal: gmean=0.00815892 gsigma=1.21351</t>
  </si>
  <si>
    <t>lognormal: gmean=7.01250E-05 gsigma=1.72341</t>
  </si>
  <si>
    <t>lognormal: gmean=1.42390E-06 gsigma=3.21928</t>
  </si>
  <si>
    <t>Amount of combusted digestate</t>
  </si>
  <si>
    <t>lognormal: gmean=0.208247 gsigma=2.66606</t>
  </si>
  <si>
    <t>lognormal: gmean=0.000589025 gsigma=1.21140</t>
  </si>
  <si>
    <t>lognormal: gmean=0.00145226 gsigma=1.21842</t>
  </si>
  <si>
    <t>lognormal: gmean=1.15180E-06 gsigma=2.14727</t>
  </si>
  <si>
    <t>lognormal: gmean=0.0406671 gsigma=1.18343</t>
  </si>
  <si>
    <t>lognormal: gmean=0.278439 gsigma=1.22062</t>
  </si>
  <si>
    <t>lognormal: gmean=0.000913439 gsigma=2.67602</t>
  </si>
  <si>
    <t>lognormal: gmean=8.47231E-11 gsigma=1.18343</t>
  </si>
  <si>
    <t>lognormal: gmean=4.95003E-10 gsigma=1.22062</t>
  </si>
  <si>
    <t>lognormal: gmean=0.00105636 gsigma=1.41649</t>
  </si>
  <si>
    <t>lognormal: gmean=6.97713E-05 gsigma=3.21928</t>
  </si>
  <si>
    <t>lognormal: gmean=0.0124123 gsigma=1.19695</t>
  </si>
  <si>
    <t>lognormal: gmean=0.831325 gsigma=2.14727</t>
  </si>
  <si>
    <t>lognormal: gmean=1.77850E-09 gsigma=2.21000</t>
  </si>
  <si>
    <t>lognormal: gmean=0.00174689 gsigma=2.02559</t>
  </si>
  <si>
    <t>lognormal: gmean=2.67063E-07 gsigma=2.63393</t>
  </si>
  <si>
    <t>lognormal: gmean=1.30934E-06 gsigma=2.75284</t>
  </si>
  <si>
    <t>lognormal: gmean=1.24724E-09 gsigma=1.07635</t>
  </si>
  <si>
    <t>lognormal: gmean=6.79469E-10 gsigma=1.18761</t>
  </si>
  <si>
    <t>lognormal: gmean=1.08455E-08 gsigma=3.46000</t>
  </si>
  <si>
    <t>lognormal: gmean=8.44090E-07 gsigma=3.44207</t>
  </si>
  <si>
    <t>lognormal: gmean=5.93302E-07 gsigma=3.27722</t>
  </si>
  <si>
    <t>lognormal: gmean=4.19636E-08 gsigma=1.34109</t>
  </si>
  <si>
    <t>lognormal: gmean=8.77436E-11 gsigma=1.34109</t>
  </si>
  <si>
    <t>lognormal: gmean=2.21708E-10 gsigma=1.34109</t>
  </si>
  <si>
    <t>lognormal: gmean=9.33824E-13 gsigma=1.89659</t>
  </si>
  <si>
    <t>lognormal: gmean=0.000319610 gsigma=1.32590</t>
  </si>
  <si>
    <t>lognormal: gmean=9.80944E-05 gsigma=1.34260</t>
  </si>
  <si>
    <t>lognormal: gmean=1.61306E-10 gsigma=3.74000</t>
  </si>
  <si>
    <t>lognormal: gmean=5.07500E-08 gsigma=10.9521</t>
  </si>
  <si>
    <t>lognormal: gmean=5.62682E-11 gsigma=3.55771</t>
  </si>
  <si>
    <t>lognormal: gmean=0.000241596 gsigma=1.65000</t>
  </si>
  <si>
    <t>lognormal: gmean=0.0260445 gsigma=1.60782</t>
  </si>
  <si>
    <t>lognormal: gmean=0.000551746 gsigma=1.40158</t>
  </si>
  <si>
    <t>lognormal: gmean=0.480452 gsigma=1.36662</t>
  </si>
  <si>
    <t>lognormal: gmean=7.13332E-05 gsigma=2.44848</t>
  </si>
  <si>
    <t>lognormal: gmean=0.000400699 gsigma=2.02564</t>
  </si>
  <si>
    <t>lognormal: gmean=0.00270190 gsigma=1.55485</t>
  </si>
  <si>
    <t>lognormal: gmean=7.89549E-09 gsigma=3.13000</t>
  </si>
  <si>
    <t>lognormal: gmean=5.23445E-07 gsigma=4.97030</t>
  </si>
  <si>
    <t>lognormal: gmean=1.51959E-07 gsigma=3.19605</t>
  </si>
  <si>
    <t>lognormal: gmean=1.17387E-09 gsigma=2.52035</t>
  </si>
  <si>
    <t>lognormal: gmean=2.66193E-09 gsigma=3.45000</t>
  </si>
  <si>
    <t>lognormal: gmean=1.28684E-06 gsigma=3.35742</t>
  </si>
  <si>
    <t>lognormal: gmean=2.51811E-10 gsigma=4.07391</t>
  </si>
  <si>
    <t>lognormal: gmean=0.000977109 gsigma=1.32590</t>
  </si>
  <si>
    <t>lognormal: gmean=0.000100240 gsigma=1.33437</t>
  </si>
  <si>
    <t>lognormal: gmean=1.29399E-09 gsigma=3.07000</t>
  </si>
  <si>
    <t>lognormal: gmean=1.33132E-05 gsigma=3.00345</t>
  </si>
  <si>
    <t>lognormal: gmean=1.22766E-09 gsigma=3.16123</t>
  </si>
  <si>
    <t>lognormal: gmean=2.80674E-05 gsigma=2.93234</t>
  </si>
  <si>
    <t>lognormal: gmean=0.000130643 gsigma=2.93234</t>
  </si>
  <si>
    <t>lognormal: gmean=8.39215E-14 gsigma=1.89659</t>
  </si>
  <si>
    <t>lognormal: gmean=0.000386644 gsigma=1.32590</t>
  </si>
  <si>
    <t>lognormal: gmean=4.37207E-05 gsigma=1.33537</t>
  </si>
  <si>
    <t>lognormal: gmean=0.0802630 gsigma=1.24000</t>
  </si>
  <si>
    <t>Heat (gross), produced on-site</t>
  </si>
  <si>
    <t>lognormal: gmean=0.532388891 gsigma=1.24000</t>
  </si>
  <si>
    <t>lognormal: gmean=1.81529E-06 gsigma=2.07383</t>
  </si>
  <si>
    <t>lognormal: gmean=5.67666E-09 gsigma=2.13000</t>
  </si>
  <si>
    <t>lognormal: gmean=0.00162171 gsigma=2.71149</t>
  </si>
  <si>
    <t>lognormal: gmean=6.20968E-08 gsigma=2.72504</t>
  </si>
  <si>
    <t>lognormal: gmean=2.04853E-09 gsigma=2.97000</t>
  </si>
  <si>
    <t>lognormal: gmean=1.75080E-05 gsigma=5.17008</t>
  </si>
  <si>
    <t>lognormal: gmean=1.69423E-09 gsigma=2.63561</t>
  </si>
  <si>
    <t>lognormal: gmean=1.44209E-09 gsigma=4.01000</t>
  </si>
  <si>
    <t>lognormal: gmean=1.06906E-08 gsigma=3.98677</t>
  </si>
  <si>
    <t>lognormal: gmean=2.70647E-10 gsigma=4.23847</t>
  </si>
  <si>
    <t>lognormal: gmean=6.29454E-07 gsigma=1.34109</t>
  </si>
  <si>
    <t>lognormal: gmean=6.53123E-09 gsigma=3.23000</t>
  </si>
  <si>
    <t>lognormal: gmean=5.15250E-06 gsigma=3.15222</t>
  </si>
  <si>
    <t>lognormal: gmean=3.55709E-09 gsigma=3.99617</t>
  </si>
  <si>
    <t>lognormal: gmean=0.000314168 gsigma=1.87114</t>
  </si>
  <si>
    <t>lognormal: gmean=0.000112537 gsigma=1.65910</t>
  </si>
  <si>
    <t>lognormal: gmean=0.000414624 gsigma=2.75284</t>
  </si>
  <si>
    <t>lognormal: gmean=1.90975E-06 gsigma=1.34109</t>
  </si>
  <si>
    <t>lognormal: gmean=5.01011E-06 gsigma=1.89659</t>
  </si>
  <si>
    <t>lognormal: gmean=2.51764E-08 gsigma=1.54856</t>
  </si>
  <si>
    <t>lognormal: gmean=1.82746E-11 gsigma=1.34109</t>
  </si>
  <si>
    <t>lognormal: gmean=0.000124206 gsigma=9.32643</t>
  </si>
  <si>
    <t>lognormal: gmean=2.05634E-06 gsigma=1.71452</t>
  </si>
  <si>
    <t>lognormal: gmean=1.40349E-06 gsigma=2.22000</t>
  </si>
  <si>
    <t>lognormal: gmean=2.82715E-05 gsigma=1.95000</t>
  </si>
  <si>
    <t>lognormal: gmean=0.00410601 gsigma=1.67464</t>
  </si>
  <si>
    <t>lognormal: gmean=0.00155172 gsigma=1.47593</t>
  </si>
  <si>
    <t>lognormal: gmean=1.43595E-07 gsigma=1.56000</t>
  </si>
  <si>
    <t>lognormal: gmean=0.00621119 gsigma=9.56816</t>
  </si>
  <si>
    <t>lognormal: gmean=2.05034E-05 gsigma=1.81335</t>
  </si>
  <si>
    <t>lognormal: gmean=7.03827E-05 gsigma=3.99802</t>
  </si>
  <si>
    <t>lognormal: gmean=0.00216185 gsigma=2.01112</t>
  </si>
  <si>
    <t>lognormal: gmean=0.000369491 gsigma=1.78616</t>
  </si>
  <si>
    <t>lognormal: gmean=9.61561E-06 gsigma=2.28468</t>
  </si>
  <si>
    <t>lognormal: gmean=1.52463E-09 gsigma=1.66188</t>
  </si>
  <si>
    <t>lognormal: gmean=2.54529E-12 gsigma=2.33403</t>
  </si>
  <si>
    <t>lognormal: gmean=5.50863E-10 gsigma=7.26445</t>
  </si>
  <si>
    <t>lognormal: gmean=9.19638E-13 gsigma=2.86503</t>
  </si>
  <si>
    <t>lognormal: gmean=4.37217E-05 gsigma=1.33537</t>
  </si>
  <si>
    <t>lognormal: gmean=8.39272E-08 gsigma=1.34109</t>
  </si>
  <si>
    <t>lognormal: gmean=3.88832E-07 gsigma=1.14031</t>
  </si>
  <si>
    <t>lognormal: gmean=1.24155E-09 gsigma=2.08179</t>
  </si>
  <si>
    <t>lognormal: gmean=0.0203973 gsigma=1.21351</t>
  </si>
  <si>
    <t>lognormal: gmean=6.47714E-08 gsigma=2.70000</t>
  </si>
  <si>
    <t>lognormal: gmean=4.33960E-05 gsigma=3.80709</t>
  </si>
  <si>
    <t>lognormal: gmean=5.91055E-09 gsigma=2.47641</t>
  </si>
  <si>
    <t>Incineration of dried digestate (60% DM-content) (incl. landfilling of residues)</t>
  </si>
  <si>
    <t>ammonia, liquid</t>
  </si>
  <si>
    <t>lognormal: gmean=0.00167044 gsigma=2.59977</t>
  </si>
  <si>
    <t>cationic resin</t>
  </si>
  <si>
    <t>lognormal: gmean=3.86656E-07 gsigma=3.99802</t>
  </si>
  <si>
    <t>cement, unspecified</t>
  </si>
  <si>
    <t>lognormal: gmean=0.0122384 gsigma=1.19180</t>
  </si>
  <si>
    <t>chemical, inorganic</t>
  </si>
  <si>
    <t>lognormal: gmean=0.000105187 gsigma=1.67045</t>
  </si>
  <si>
    <t>chromium oxide, flakes</t>
  </si>
  <si>
    <t>lognormal: gmean=2.13586E-06 gsigma=3.14829</t>
  </si>
  <si>
    <t>heat, district or industrial, natural gas</t>
  </si>
  <si>
    <t>lognormal: gmean=0.312371 gsigma=2.59977</t>
  </si>
  <si>
    <t>hydrochloric acid, without water, in 30% solution state</t>
  </si>
  <si>
    <t>lognormal: gmean=0.000883537 gsigma=1.18772</t>
  </si>
  <si>
    <t>hydrogen peroxide, without water, in 50% solution state</t>
  </si>
  <si>
    <t>lognormal: gmean=0.00217839 gsigma=1.19375</t>
  </si>
  <si>
    <t>iron (III) chloride, without water, in 40% solution state</t>
  </si>
  <si>
    <t>lognormal: gmean=1.72770E-06 gsigma=2.09461</t>
  </si>
  <si>
    <t>municipal waste incineration facility</t>
  </si>
  <si>
    <t>process-specific burdens, residual material landfill</t>
  </si>
  <si>
    <t>lognormal: gmean=0.0610007 gsigma=1.15873</t>
  </si>
  <si>
    <t>process-specific burdens, slag landfill</t>
  </si>
  <si>
    <t>lognormal: gmean=0.417659 gsigma=1.18670</t>
  </si>
  <si>
    <t>quicklime, milled, packed</t>
  </si>
  <si>
    <t>lognormal: gmean=0.00137016 gsigma=2.58753</t>
  </si>
  <si>
    <t>residual material landfill</t>
  </si>
  <si>
    <t>lognormal: gmean=1.27085E-10 gsigma=1.15873</t>
  </si>
  <si>
    <t>slag landfill</t>
  </si>
  <si>
    <t>lognormal: gmean=7.42505E-10 gsigma=1.18670</t>
  </si>
  <si>
    <t>lognormal: gmean=0.00158454 gsigma=1.38528</t>
  </si>
  <si>
    <t>titanium dioxide</t>
  </si>
  <si>
    <t>lognormal: gmean=0.000104657 gsigma=3.14829</t>
  </si>
  <si>
    <t>transport, freight, lorry, unspecified</t>
  </si>
  <si>
    <t>lognormal: gmean=0.0186185 gsigma=1.16682</t>
  </si>
  <si>
    <t>water, decarbonised, at user</t>
  </si>
  <si>
    <t>lognormal: gmean=1.24699 gsigma=2.09461</t>
  </si>
  <si>
    <t>lognormal: gmean=2.66775E-09 gsigma=2.14000</t>
  </si>
  <si>
    <t>lognormal: gmean=0.00262033 gsigma=1.95796</t>
  </si>
  <si>
    <t>lognormal: gmean=4.00595E-07 gsigma=2.58820</t>
  </si>
  <si>
    <t>lognormal: gmean=1.96401E-06 gsigma=2.68589</t>
  </si>
  <si>
    <t>lognormal: gmean=1.87085E-09 gsigma=1.07635</t>
  </si>
  <si>
    <t>lognormal: gmean=1.01920E-09 gsigma=1.18761</t>
  </si>
  <si>
    <t>lognormal: gmean=1.62682E-08 gsigma=3.38000</t>
  </si>
  <si>
    <t>lognormal: gmean=1.26614E-06 gsigma=3.36870</t>
  </si>
  <si>
    <t>lognormal: gmean=8.89953E-07 gsigma=3.20705</t>
  </si>
  <si>
    <t>lognormal: gmean=3.90506E-08 gsigma=1.37763</t>
  </si>
  <si>
    <t>lognormal: gmean=8.16528E-11 gsigma=1.37763</t>
  </si>
  <si>
    <t>lognormal: gmean=2.06318E-10 gsigma=1.37763</t>
  </si>
  <si>
    <t>lognormal: gmean=8.69001E-13 gsigma=1.94826</t>
  </si>
  <si>
    <t>lognormal: gmean=0.000479415 gsigma=1.26996</t>
  </si>
  <si>
    <t>lognormal: gmean=0.000147142 gsigma=1.28767</t>
  </si>
  <si>
    <t>lognormal: gmean=2.41959E-10 gsigma=3.67000</t>
  </si>
  <si>
    <t>lognormal: gmean=7.61250E-08 gsigma=10.8342</t>
  </si>
  <si>
    <t>lognormal: gmean=8.44023E-11 gsigma=3.49181</t>
  </si>
  <si>
    <t>lognormal: gmean=0.000362395 gsigma=1.57000</t>
  </si>
  <si>
    <t>lognormal: gmean=0.0390667 gsigma=1.53987</t>
  </si>
  <si>
    <t>lognormal: gmean=0.000827619 gsigma=1.36942</t>
  </si>
  <si>
    <t>lognormal: gmean=0.720741 gsigma=1.29325</t>
  </si>
  <si>
    <t>lognormal: gmean=6.63816E-05 gsigma=2.51519</t>
  </si>
  <si>
    <t>lognormal: gmean=0.000601048 gsigma=1.95374</t>
  </si>
  <si>
    <t>lognormal: gmean=0.00405285 gsigma=1.51491</t>
  </si>
  <si>
    <t>lognormal: gmean=1.18432E-08 gsigma=3.06000</t>
  </si>
  <si>
    <t>lognormal: gmean=7.85167E-07 gsigma=4.88895</t>
  </si>
  <si>
    <t>lognormal: gmean=2.27938E-07 gsigma=3.12543</t>
  </si>
  <si>
    <t>lognormal: gmean=1.76080E-09 gsigma=2.46332</t>
  </si>
  <si>
    <t>lognormal: gmean=3.99289E-09 gsigma=3.38000</t>
  </si>
  <si>
    <t>lognormal: gmean=1.93025E-06 gsigma=3.28528</t>
  </si>
  <si>
    <t>lognormal: gmean=3.77716E-10 gsigma=4.00025</t>
  </si>
  <si>
    <t>lognormal: gmean=0.00146566 gsigma=1.26996</t>
  </si>
  <si>
    <t>lognormal: gmean=0.000150360 gsigma=1.28133</t>
  </si>
  <si>
    <t>lognormal: gmean=1.94098E-09 gsigma=2.99000</t>
  </si>
  <si>
    <t>lognormal: gmean=1.99698E-05 gsigma=2.93056</t>
  </si>
  <si>
    <t>lognormal: gmean=1.84149E-09 gsigma=3.09859</t>
  </si>
  <si>
    <t>lognormal: gmean=4.21011E-05 gsigma=2.86659</t>
  </si>
  <si>
    <t>lognormal: gmean=0.000195964 gsigma=2.86659</t>
  </si>
  <si>
    <t>lognormal: gmean=7.80960E-14 gsigma=1.94826</t>
  </si>
  <si>
    <t>lognormal: gmean=0.000579966 gsigma=1.26996</t>
  </si>
  <si>
    <t>lognormal: gmean=6.55815E-05 gsigma=1.28207</t>
  </si>
  <si>
    <t>lognormal: gmean=0.183458 gsigma=1.24000</t>
  </si>
  <si>
    <t>lognormal: gmean=0.98191667 gsigma=1.24000</t>
  </si>
  <si>
    <t>lognormal: gmean=2.72293E-06 gsigma=2.00097</t>
  </si>
  <si>
    <t>lognormal: gmean=8.51499E-09 gsigma=2.06000</t>
  </si>
  <si>
    <t>lognormal: gmean=0.00243257 gsigma=2.64664</t>
  </si>
  <si>
    <t>lognormal: gmean=9.31452E-08 gsigma=2.66833</t>
  </si>
  <si>
    <t>lognormal: gmean=3.07279E-09 gsigma=2.89000</t>
  </si>
  <si>
    <t>lognormal: gmean=2.62620E-05 gsigma=5.08760</t>
  </si>
  <si>
    <t>lognormal: gmean=2.54134E-09 gsigma=2.57913</t>
  </si>
  <si>
    <t>lognormal: gmean=2.16314E-09 gsigma=4.01000</t>
  </si>
  <si>
    <t>lognormal: gmean=1.60359E-08 gsigma=3.98677</t>
  </si>
  <si>
    <t>lognormal: gmean=4.05971E-10 gsigma=4.23847</t>
  </si>
  <si>
    <t>lognormal: gmean=5.85759E-07 gsigma=1.37763</t>
  </si>
  <si>
    <t>lognormal: gmean=9.79684E-09 gsigma=3.15000</t>
  </si>
  <si>
    <t>lognormal: gmean=7.72874E-06 gsigma=3.07972</t>
  </si>
  <si>
    <t>lognormal: gmean=5.33564E-09 gsigma=3.92033</t>
  </si>
  <si>
    <t>lognormal: gmean=0.000471253 gsigma=1.79848</t>
  </si>
  <si>
    <t>lognormal: gmean=0.000168806 gsigma=1.60826</t>
  </si>
  <si>
    <t>lognormal: gmean=0.000621937 gsigma=2.68589</t>
  </si>
  <si>
    <t>lognormal: gmean=1.77718E-06 gsigma=1.37763</t>
  </si>
  <si>
    <t>lognormal: gmean=4.66233E-06 gsigma=1.94826</t>
  </si>
  <si>
    <t>lognormal: gmean=2.34288E-08 gsigma=1.59075</t>
  </si>
  <si>
    <t>lognormal: gmean=1.70060E-11 gsigma=1.37763</t>
  </si>
  <si>
    <t>lognormal: gmean=0.000186309 gsigma=9.21381</t>
  </si>
  <si>
    <t>lognormal: gmean=3.08451E-06 gsigma=1.67335</t>
  </si>
  <si>
    <t>lognormal: gmean=2.10524E-06 gsigma=2.15000</t>
  </si>
  <si>
    <t>lognormal: gmean=4.24073E-05 gsigma=1.88000</t>
  </si>
  <si>
    <t>lognormal: gmean=0.00615901 gsigma=1.62065</t>
  </si>
  <si>
    <t>lognormal: gmean=0.00232758 gsigma=1.44112</t>
  </si>
  <si>
    <t>lognormal: gmean=2.15393E-07 gsigma=1.49000</t>
  </si>
  <si>
    <t>lognormal: gmean=0.00931679 gsigma=9.48557</t>
  </si>
  <si>
    <t>lognormal: gmean=3.07551E-05 gsigma=1.79165</t>
  </si>
  <si>
    <t>lognormal: gmean=0.000105574 gsigma=3.99802</t>
  </si>
  <si>
    <t>lognormal: gmean=0.00324277 gsigma=1.95034</t>
  </si>
  <si>
    <t>lognormal: gmean=0.000554236 gsigma=1.74198</t>
  </si>
  <si>
    <t>lognormal: gmean=1.44234E-05 gsigma=2.21144</t>
  </si>
  <si>
    <t>lognormal: gmean=2.28694E-09 gsigma=1.66188</t>
  </si>
  <si>
    <t>lognormal: gmean=3.81793E-12 gsigma=2.33403</t>
  </si>
  <si>
    <t>lognormal: gmean=8.26295E-10 gsigma=7.26445</t>
  </si>
  <si>
    <t>lognormal: gmean=1.37946E-12 gsigma=2.86503</t>
  </si>
  <si>
    <t>lognormal: gmean=0.000579967 gsigma=1.26996</t>
  </si>
  <si>
    <t>lognormal: gmean=6.55825E-05 gsigma=1.28207</t>
  </si>
  <si>
    <t>lognormal: gmean=7.81013E-08 gsigma=1.37763</t>
  </si>
  <si>
    <t>lognormal: gmean=5.83247E-07 gsigma=1.14031</t>
  </si>
  <si>
    <t>lognormal: gmean=1.86232E-09 gsigma=2.08179</t>
  </si>
  <si>
    <t>lognormal: gmean=0.0305960 gsigma=1.19180</t>
  </si>
  <si>
    <t>lognormal: gmean=9.71571E-08 gsigma=2.63000</t>
  </si>
  <si>
    <t>lognormal: gmean=6.50940E-05 gsigma=3.73359</t>
  </si>
  <si>
    <t>lognormal: gmean=8.86582E-09 gsigma=2.42382</t>
  </si>
  <si>
    <t>heat demand dryer (60% wt-%)</t>
  </si>
  <si>
    <t>uniform: min=0.500000  max=0.6</t>
  </si>
  <si>
    <t>Drying of solid digestate (to 85 wt-% DM)</t>
  </si>
  <si>
    <t>ammonium sulfate (ecoinvent process)</t>
  </si>
  <si>
    <t>Amount of credited ammonium sulfate</t>
  </si>
  <si>
    <t>(0.17*N_total*DM_digestate/100)*(1-AS)</t>
  </si>
  <si>
    <t>Pelletizing of digestate OFMSW</t>
  </si>
  <si>
    <t>lognormal: gmean=4.19416E-07 gsigma=1.80226</t>
  </si>
  <si>
    <t>lognormal: gmean=6.71433E-11 gsigma=1.80226</t>
  </si>
  <si>
    <t>lognormal: gmean=1.66120E-11 gsigma=1.80226</t>
  </si>
  <si>
    <t>lognormal: gmean=3.03827E-06 gsigma=1.80226</t>
  </si>
  <si>
    <t>lognormal: gmean=6.09621E-10 gsigma=1.80226</t>
  </si>
  <si>
    <t>lognormal: gmean=3.26058E-10 gsigma=1.80226</t>
  </si>
  <si>
    <t>lognormal: gmean=1.65347E-09 gsigma=1.80226</t>
  </si>
  <si>
    <t>digestate, pelletized</t>
  </si>
  <si>
    <t>lognormal: gmean=3.50010E-08 gsigma=1.80226</t>
  </si>
  <si>
    <t>lognormal: gmean=1.11262E-10 gsigma=1.80226</t>
  </si>
  <si>
    <t>lognormal: gmean=3.26058E-12 gsigma=1.80226</t>
  </si>
  <si>
    <t>lognormal: gmean=3.05969E-10 gsigma=1.80226</t>
  </si>
  <si>
    <t>lognormal: gmean=8.38360E-07 gsigma=1.80226</t>
  </si>
  <si>
    <t>lognormal: gmean=1.62650E-06 gsigma=1.80226</t>
  </si>
  <si>
    <t>lognormal: gmean=3.36243E-06 gsigma=1.80226</t>
  </si>
  <si>
    <t>lognormal: gmean=5.53990E-09 gsigma=1.80226</t>
  </si>
  <si>
    <t>Gasification in a fixed bed gasifier + CHP (1015 kWel)</t>
  </si>
  <si>
    <t>lognormal: gmean=0.0176897 gsigma=1.53326</t>
  </si>
  <si>
    <t>lognormal: gmean=0.00595642 gsigma=1.23660</t>
  </si>
  <si>
    <t>lognormal: gmean=23.2000 gsigma=1.50000</t>
  </si>
  <si>
    <t>lognormal: gmean=0.00557978 gsigma=1.20772</t>
  </si>
  <si>
    <t>lognormal: gmean=-0.00817682 gsigma=1.50512</t>
  </si>
  <si>
    <t>lognormal: gmean=0.0000000037825 gsigma=2.04746</t>
  </si>
  <si>
    <t>lognormal: gmean=0.000000037825 gsigma=2.01928</t>
  </si>
  <si>
    <t>lognormal: gmean=0.000000023035 gsigma=3.30296</t>
  </si>
  <si>
    <t>lognormal: gmean=1.037E-16 gsigma=3.31016</t>
  </si>
  <si>
    <t>lognormal: gmean=0.00000000034255 gsigma=3.54895</t>
  </si>
  <si>
    <t>lognormal: gmean=0.000000000034255 gsigma=3.55942</t>
  </si>
  <si>
    <t>lognormal: gmean=0.0005133915 gsigma=1.48404</t>
  </si>
  <si>
    <t>lognormal: gmean=0.000000016745 gsigma=2.96304</t>
  </si>
  <si>
    <t>lognormal: gmean=0.000000001496 gsigma=2.98218</t>
  </si>
  <si>
    <t>lognormal: gmean=0.0000000056525 gsigma=3.29289</t>
  </si>
  <si>
    <t>lognormal: gmean=0.000000000030855 gsigma=3.30009</t>
  </si>
  <si>
    <t>lognormal: gmean=0.000000002754 gsigma=2.88223</t>
  </si>
  <si>
    <t>lognormal: gmean=0.000000002754 gsigma=2.87932</t>
  </si>
  <si>
    <t>lognormal: gmean=0.00000001207 gsigma=1.97156</t>
  </si>
  <si>
    <t>lognormal: gmean=0.0000001207 gsigma=1.94409</t>
  </si>
  <si>
    <t>lognormal: gmean=0.000000004352 gsigma=2.77990</t>
  </si>
  <si>
    <t>lognormal: gmean=0.000000004352 gsigma=2.78698</t>
  </si>
  <si>
    <t>lognormal: gmean=0.0000000030685 gsigma=3.87493</t>
  </si>
  <si>
    <t>lognormal: gmean=0.00000000005474 gsigma=3.88652</t>
  </si>
  <si>
    <t>lognormal: gmean=0.000000013855 gsigma=3.06326</t>
  </si>
  <si>
    <t>lognormal: gmean=0.00000000049215 gsigma=3.08246</t>
  </si>
  <si>
    <t>lognormal: gmean=0.0000029835 gsigma=2.05428</t>
  </si>
  <si>
    <t>lognormal: gmean=0.00000032385 gsigma=2.07343</t>
  </si>
  <si>
    <t>lognormal: gmean=0.000060095 gsigma=1.78739</t>
  </si>
  <si>
    <t>lognormal: gmean=0.00000030515 gsigma=1.41800</t>
  </si>
  <si>
    <t>lognormal: gmean=0.0000001377 gsigma=2.53735</t>
  </si>
  <si>
    <t>lognormal: gmean=0.00000001377 gsigma=2.55718</t>
  </si>
  <si>
    <t>upscale_GF*el/(P_tot_el*20*7900)</t>
  </si>
  <si>
    <t xml:space="preserve">el*40000*(1/3.7133)*1000/7900/emergency_torch </t>
  </si>
  <si>
    <t>Power of gasifier</t>
  </si>
  <si>
    <t>lognormal: gmean=0.000192505 gsigma=1.51985</t>
  </si>
  <si>
    <t>lognormal: gmean=0.000275379 gsigma=1.24127</t>
  </si>
  <si>
    <t>lognormal: gmean=1.82978E-08 gsigma=1.41816</t>
  </si>
  <si>
    <t>lognormal: gmean=1.80104E-07 gsigma=1.85749</t>
  </si>
  <si>
    <t>m3</t>
  </si>
  <si>
    <t>MJ</t>
  </si>
  <si>
    <t>lognormal: gmean=0.00155960 gsigma=1.38185</t>
  </si>
  <si>
    <t>lognormal: gmean=0.00185041 gsigma=1.24954</t>
  </si>
  <si>
    <t>lognormal: gmean=0.00522960 gsigma=1.00000</t>
  </si>
  <si>
    <t>lognormal: gmean=0.00548570 gsigma=1.19828</t>
  </si>
  <si>
    <t>lognormal: gmean=0.00909801 gsigma=1.24013</t>
  </si>
  <si>
    <t>lognormal: gmean=1.09787E-08 gsigma=1.41816</t>
  </si>
  <si>
    <t>lognormal: gmean=0.000974547 gsigma=1.51945</t>
  </si>
  <si>
    <t>lognormal: gmean=0.000712279 gsigma=1.51985</t>
  </si>
  <si>
    <t>lognormal: gmean=2.71199E-12 gsigma=1.23992</t>
  </si>
  <si>
    <t>lognormal: gmean=0.0108479 gsigma=1.23992</t>
  </si>
  <si>
    <t>lognormal: gmean=0.000688448 gsigma=1.23836</t>
  </si>
  <si>
    <t>lognormal: gmean=0.00634740 gsigma=1.27219</t>
  </si>
  <si>
    <t>lognormal: gmean=4.33240E-08 gsigma=1.53580</t>
  </si>
  <si>
    <t>lognormal: gmean=1.43427E-12 gsigma=1.23836</t>
  </si>
  <si>
    <t>km</t>
  </si>
  <si>
    <t>lognormal: gmean=1.12843E-11 gsigma=1.27219</t>
  </si>
  <si>
    <t>lognormal: gmean=2.38960E-07 gsigma=1.53429</t>
  </si>
  <si>
    <t>lognormal: gmean=0.000595972 gsigma=1.26617</t>
  </si>
  <si>
    <t>lognormal: gmean=3.58962E-07 gsigma=1.45410</t>
  </si>
  <si>
    <t>lognormal: gmean=5.30269E-08 gsigma=1.92524</t>
  </si>
  <si>
    <t>lognormal: gmean=0.0156873 gsigma=1.31932</t>
  </si>
  <si>
    <t>lognormal: gmean=1.27403E-05 gsigma=1.49665</t>
  </si>
  <si>
    <t>lognormal: gmean=1.36182E-10 gsigma=1.84475</t>
  </si>
  <si>
    <t>lognormal: gmean=6.78140E-09 gsigma=2.01781</t>
  </si>
  <si>
    <t>lognormal: gmean=9.55051E-06 gsigma=1.75239</t>
  </si>
  <si>
    <t>lognormal: gmean=4.26274E-07 gsigma=1.82879</t>
  </si>
  <si>
    <t>ash, generic</t>
  </si>
  <si>
    <t>lognormal: gmean=2.96167E-12 gsigma=1.92323</t>
  </si>
  <si>
    <t>lognormal: gmean=7.22132E-10 gsigma=2.12244</t>
  </si>
  <si>
    <t>lognormal: gmean=2.17348E-06 gsigma=1.83525</t>
  </si>
  <si>
    <t>lognormal: gmean=5.49965E-08 gsigma=1.90222</t>
  </si>
  <si>
    <t>lognormal: gmean=1.27157E-06 gsigma=1.32371</t>
  </si>
  <si>
    <t>lognormal: gmean=1.94389E-06 gsigma=1.78202</t>
  </si>
  <si>
    <t>lognormal: gmean=0.214251 gsigma=1.12790</t>
  </si>
  <si>
    <t>lognormal: gmean=0.00701566 gsigma=1.30338</t>
  </si>
  <si>
    <t>lognormal: gmean=2.41801E-06 gsigma=1.44610</t>
  </si>
  <si>
    <t>lognormal: gmean=0.00713719 gsigma=1.30772</t>
  </si>
  <si>
    <t>lognormal: gmean=0.0162210 gsigma=1.28690</t>
  </si>
  <si>
    <t>lognormal: gmean=7.30078E-15 gsigma=1.89765</t>
  </si>
  <si>
    <t>lognormal: gmean=5.01208E-11 gsigma=2.24388</t>
  </si>
  <si>
    <t>lognormal: gmean=3.11000E-06 gsigma=1.10980</t>
  </si>
  <si>
    <t>lognormal: gmean=1.04962E-07 gsigma=1.85565</t>
  </si>
  <si>
    <t>lognormal: gmean=3.14689E-10 gsigma=1.86775</t>
  </si>
  <si>
    <t>lognormal: gmean=3.84501E-11 gsigma=2.25488</t>
  </si>
  <si>
    <t>lognormal: gmean=0.000101820 gsigma=1.63140</t>
  </si>
  <si>
    <t>lognormal: gmean=3.49095E-08 gsigma=1.87420</t>
  </si>
  <si>
    <t>lognormal: gmean=0.000224607 gsigma=1.49246</t>
  </si>
  <si>
    <t>lognormal: gmean=2.13322E-08 gsigma=1.50837</t>
  </si>
  <si>
    <t>lognormal: gmean=2.11574E-08 gsigma=1.97089</t>
  </si>
  <si>
    <t>lognormal: gmean=0.0230549 gsigma=1.29138</t>
  </si>
  <si>
    <t>lognormal: gmean=4.31683E-05 gsigma=1.54386</t>
  </si>
  <si>
    <t>lognormal: gmean=9.42531E-12 gsigma=1.85911</t>
  </si>
  <si>
    <t>lognormal: gmean=9.49973E-11 gsigma=2.21369</t>
  </si>
  <si>
    <t>lognormal: gmean=0.000179032 gsigma=1.60240</t>
  </si>
  <si>
    <t>lognormal: gmean=3.13277E-08 gsigma=1.83816</t>
  </si>
  <si>
    <t>lognormal: gmean=1.14738E-14 gsigma=2.04515</t>
  </si>
  <si>
    <t>lognormal: gmean=2.71084E-09 gsigma=2.06363</t>
  </si>
  <si>
    <t>lognormal: gmean=3.57504E-07 gsigma=1.91730</t>
  </si>
  <si>
    <t>lognormal: gmean=2.14488E-09 gsigma=2.02570</t>
  </si>
  <si>
    <t>lognormal: gmean=6.92325E-08 gsigma=1.25707</t>
  </si>
  <si>
    <t>lognormal: gmean=9.98788E-15 gsigma=1.85303</t>
  </si>
  <si>
    <t>lognormal: gmean=1.46991E-10 gsigma=2.19601</t>
  </si>
  <si>
    <t>lognormal: gmean=3.71184E-05 gsigma=1.68281</t>
  </si>
  <si>
    <t>lognormal: gmean=3.56687E-07 gsigma=1.80871</t>
  </si>
  <si>
    <t>m2*a</t>
  </si>
  <si>
    <t>lognormal: gmean=0.00203291 gsigma=2.08962</t>
  </si>
  <si>
    <t>lognormal: gmean=0.000162049 gsigma=1.51279</t>
  </si>
  <si>
    <t>lognormal: gmean=9.53206E-08 gsigma=1.52841</t>
  </si>
  <si>
    <t>lognormal: gmean=2.03459E-06 gsigma=1.75153</t>
  </si>
  <si>
    <t>lognormal: gmean=0.0331229 gsigma=1.25725</t>
  </si>
  <si>
    <t>lognormal: gmean=0.00813835 gsigma=1.29863</t>
  </si>
  <si>
    <t>lognormal: gmean=4.86336E-06 gsigma=1.39619</t>
  </si>
  <si>
    <t>lognormal: gmean=5.55579E-07 gsigma=1.83803</t>
  </si>
  <si>
    <t>lognormal: gmean=0.00225133 gsigma=2.94996</t>
  </si>
  <si>
    <t>lognormal: gmean=0.000133726 gsigma=1.39005</t>
  </si>
  <si>
    <t>lognormal: gmean=0.000612415 gsigma=1.51985</t>
  </si>
  <si>
    <t>m2</t>
  </si>
  <si>
    <t>lognormal: gmean=0.000688448 gsigma=1.24127</t>
  </si>
  <si>
    <t>lognormal: gmean=1.00510E-10 gsigma=1.69219</t>
  </si>
  <si>
    <t>lognormal: gmean=1.97889E-09 gsigma=2.07435</t>
  </si>
  <si>
    <t>lognormal: gmean=0.000688010 gsigma=1.52107</t>
  </si>
  <si>
    <t>lognormal: gmean=2.75366E-06 gsigma=1.66595</t>
  </si>
  <si>
    <t>0.73942-0.18</t>
  </si>
  <si>
    <t>Treatment of digestate, excluding structural material</t>
  </si>
  <si>
    <t>Structural material</t>
  </si>
  <si>
    <t>Structural material is taken out of the system and is not further balanced</t>
  </si>
  <si>
    <t>Treatment of process water</t>
  </si>
  <si>
    <t>thermal efficiency of CHP plant</t>
  </si>
  <si>
    <t>Hydrothermal carbonization of digestate from OFMSW</t>
  </si>
  <si>
    <t>Amount of digestate to the reactor, reference unit</t>
  </si>
  <si>
    <t>Heat demand of HTC-reactor, satisfied by heat produced onsite</t>
  </si>
  <si>
    <t>triangular: min=0.232000 mode=0.256000 max=0.279900</t>
  </si>
  <si>
    <t>triangular: min=15.8406 mode=17.4784 max=19.1160</t>
  </si>
  <si>
    <t>lognormal: gmean=13.72 gsigma=1.52</t>
  </si>
  <si>
    <t>uniform: min=0.140000 max=0.20</t>
  </si>
  <si>
    <t>triangular: min=0.579800 mode=0.650100 max=0.720370</t>
  </si>
  <si>
    <t>ammonia_l</t>
  </si>
  <si>
    <t>lognormal: gmean=0.000563501 gsigma=2.84079</t>
  </si>
  <si>
    <t>cat_res</t>
  </si>
  <si>
    <t>lognormal: gmean=4.13455E-08 gsigma=3.99802</t>
  </si>
  <si>
    <t>lognormal: gmean=0.00551401 gsigma=1.27734</t>
  </si>
  <si>
    <t>lognormal: gmean=1.98354E-05 gsigma=1.29671</t>
  </si>
  <si>
    <t>lognormal: gmean=8.84382E-07 gsigma=3.40573</t>
  </si>
  <si>
    <t>lognormal: gmean=0.105374 gsigma=2.84079</t>
  </si>
  <si>
    <t>hydrochl_ac</t>
  </si>
  <si>
    <t>lognormal: gmean=0.000388621 gsigma=1.30245</t>
  </si>
  <si>
    <t>H2O2_aux</t>
  </si>
  <si>
    <t>lognormal: gmean=0.000975842 gsigma=1.30694</t>
  </si>
  <si>
    <t>iron_II</t>
  </si>
  <si>
    <t>lognormal: gmean=8.00640E-07 gsigma=2.49068</t>
  </si>
  <si>
    <t>Amount of waste incineration plants</t>
  </si>
  <si>
    <t>proc_spec_res</t>
  </si>
  <si>
    <t>lognormal: gmean=0.0274839 gsigma=1.25290</t>
  </si>
  <si>
    <t>proc_spec_slag</t>
  </si>
  <si>
    <t>lognormal: gmean=0.119005 gsigma=1.26620</t>
  </si>
  <si>
    <t>res_landf</t>
  </si>
  <si>
    <t>lognormal: gmean=5.72581E-11 gsigma=1.25290</t>
  </si>
  <si>
    <t>slag_landf</t>
  </si>
  <si>
    <t>lognormal: gmean=2.11564E-10 gsigma=1.26620</t>
  </si>
  <si>
    <t>sod_hyd</t>
  </si>
  <si>
    <t>lognormal: gmean=0.000531441 gsigma=1.46420</t>
  </si>
  <si>
    <t>TiO2</t>
  </si>
  <si>
    <t>lognormal: gmean=3.53047E-05 gsigma=3.41277</t>
  </si>
  <si>
    <t>Tp_unsp</t>
  </si>
  <si>
    <t>lognormal: gmean=0.00561992 gsigma=1.22432</t>
  </si>
  <si>
    <t>lognormal: gmean=0.235147 gsigma=2.49068</t>
  </si>
  <si>
    <t>lognormal: gmean=1.81919E-09 gsigma=2.21000</t>
  </si>
  <si>
    <t>Al_gw_lt</t>
  </si>
  <si>
    <t>lognormal: gmean=0.00176080 gsigma=2.03745</t>
  </si>
  <si>
    <t>lognormal: gmean=2.29672E-07 gsigma=2.59512</t>
  </si>
  <si>
    <t>NH3_air</t>
  </si>
  <si>
    <t>lognormal: gmean=6.62534E-07 gsigma=2.93038</t>
  </si>
  <si>
    <t>Sb_gw_lt</t>
  </si>
  <si>
    <t>lognormal: gmean=8.42914E-10 gsigma=1.07635</t>
  </si>
  <si>
    <t>Sb_sw</t>
  </si>
  <si>
    <t>lognormal: gmean=4.59202E-10 gsigma=1.18761</t>
  </si>
  <si>
    <t>lognormal: gmean=9.59177E-09 gsigma=3.48000</t>
  </si>
  <si>
    <t>As_gw_lt</t>
  </si>
  <si>
    <t>lognormal: gmean=7.46516E-07 gsigma=3.46431</t>
  </si>
  <si>
    <t>lognormal: gmean=5.08757E-07 gsigma=3.29829</t>
  </si>
  <si>
    <t>lognormal: gmean=4.60384E-08 gsigma=1.27374</t>
  </si>
  <si>
    <t>Benzene_hexa</t>
  </si>
  <si>
    <t>lognormal: gmean=9.62639E-11 gsigma=1.27374</t>
  </si>
  <si>
    <t>Benzene_penta</t>
  </si>
  <si>
    <t>lognormal: gmean=2.43237E-10 gsigma=1.27374</t>
  </si>
  <si>
    <t>Benzoapyrene</t>
  </si>
  <si>
    <t>lognormal: gmean=1.02450E-12 gsigma=1.80134</t>
  </si>
  <si>
    <t>BOD5_gw_lt</t>
  </si>
  <si>
    <t>lognormal: gmean=8.52976E-05 gsigma=1.51558</t>
  </si>
  <si>
    <t>BOD5_sw</t>
  </si>
  <si>
    <t>lognormal: gmean=2.61795E-05 gsigma=1.53196</t>
  </si>
  <si>
    <t>lognormal: gmean=1.89410E-10 gsigma=3.71000</t>
  </si>
  <si>
    <t>Cd_gw_lt</t>
  </si>
  <si>
    <t>lognormal: gmean=5.95864E-08 gsigma=10.8921</t>
  </si>
  <si>
    <t>lognormal: gmean=6.60623E-11 gsigma=3.53196</t>
  </si>
  <si>
    <t>lognormal: gmean=0.000296090 gsigma=1.61000</t>
  </si>
  <si>
    <t>Ca_gw_lt</t>
  </si>
  <si>
    <t>lognormal: gmean=0.0317276 gsigma=1.57505</t>
  </si>
  <si>
    <t>lognormal: gmean=0.000675875 gsigma=1.38560</t>
  </si>
  <si>
    <t>CO2_bio</t>
  </si>
  <si>
    <t>lognormal: gmean=0.128130 gsigma=1.60566</t>
  </si>
  <si>
    <t>lognormal: gmean=7.82600E-05 gsigma=2.32552</t>
  </si>
  <si>
    <t>lognormal: gmean=1.16588E-08 gsigma=3.06000</t>
  </si>
  <si>
    <t>Cr6_gw_lt</t>
  </si>
  <si>
    <t>lognormal: gmean=7.32657E-07 gsigma=4.98900</t>
  </si>
  <si>
    <t>Cr6_sw</t>
  </si>
  <si>
    <t>lognormal: gmean=2.11636E-07 gsigma=3.12790</t>
  </si>
  <si>
    <t>lognormal: gmean=1.73337E-09 gsigma=2.46552</t>
  </si>
  <si>
    <t>Co_gw_lt</t>
  </si>
  <si>
    <t>lognormal: gmean=4.43582E-09 gsigma=2.41846</t>
  </si>
  <si>
    <t>CO_sw</t>
  </si>
  <si>
    <t>lognormal: gmean=7.40538E-12 gsigma=2.46908</t>
  </si>
  <si>
    <t>COD5_gw_lt</t>
  </si>
  <si>
    <t>lognormal: gmean=0.000260771 gsigma=1.51558</t>
  </si>
  <si>
    <t>COD5_sw</t>
  </si>
  <si>
    <t>lognormal: gmean=2.67521E-05 gsigma=1.51744</t>
  </si>
  <si>
    <t>lognormal: gmean=7.14776E-10 gsigma=3.18000</t>
  </si>
  <si>
    <t>Cu_gw_lt</t>
  </si>
  <si>
    <t>lognormal: gmean=7.35437E-06 gsigma=3.10985</t>
  </si>
  <si>
    <t>lognormal: gmean=6.78808E-10 gsigma=3.25175</t>
  </si>
  <si>
    <t>Cyan</t>
  </si>
  <si>
    <t>lognormal: gmean=1.51105E-05 gsigma=3.03602</t>
  </si>
  <si>
    <t>lognormal: gmean=7.03334E-05 gsigma=3.03602</t>
  </si>
  <si>
    <t>Dioxins</t>
  </si>
  <si>
    <t>lognormal: gmean=9.20706E-14 gsigma=1.80134</t>
  </si>
  <si>
    <t>DOC_gw_lt</t>
  </si>
  <si>
    <t>lognormal: gmean=0.000103188 gsigma=1.51558</t>
  </si>
  <si>
    <t>DOC_sw</t>
  </si>
  <si>
    <t>lognormal: gmean=1.16675E-05 gsigma=1.51932</t>
  </si>
  <si>
    <t>lognormal: gmean=7.44756E-09 gsigma=2.09000</t>
  </si>
  <si>
    <t>FE_gw_lt</t>
  </si>
  <si>
    <t>lognormal: gmean=0.00212703 gsigma=2.37018</t>
  </si>
  <si>
    <t>lognormal: gmean=8.04699E-08 gsigma=2.71231</t>
  </si>
  <si>
    <t>lognormal: gmean=4.23865E-10 gsigma=3.25000</t>
  </si>
  <si>
    <t>Pb_gw_lt</t>
  </si>
  <si>
    <t>lognormal: gmean=3.62290E-06 gsigma=5.58620</t>
  </si>
  <si>
    <t>lognormal: gmean=3.51040E-10 gsigma=2.85748</t>
  </si>
  <si>
    <t>lognormal: gmean=2.31307E-10 gsigma=4.01000</t>
  </si>
  <si>
    <t>Hg_gw_lt</t>
  </si>
  <si>
    <t>lognormal: gmean=1.71981E-09 gsigma=3.99775</t>
  </si>
  <si>
    <t>lognormal: gmean=4.34194E-11 gsigma=4.23792</t>
  </si>
  <si>
    <t>CH4_bio</t>
  </si>
  <si>
    <t>lognormal: gmean=6.90576E-07 gsigma=1.27374</t>
  </si>
  <si>
    <t>lognormal: gmean=4.12347E-09 gsigma=3.31000</t>
  </si>
  <si>
    <t>Ni_gw_lt</t>
  </si>
  <si>
    <t>lognormal: gmean=3.25634E-06 gsigma=3.23258</t>
  </si>
  <si>
    <t>lognormal: gmean=2.25132E-09 gsigma=4.07748</t>
  </si>
  <si>
    <t>Nitr_gw_lt</t>
  </si>
  <si>
    <t>lognormal: gmean=0.000169137 gsigma=1.98230</t>
  </si>
  <si>
    <t>Nitr_sw</t>
  </si>
  <si>
    <t>lognormal: gmean=6.05859E-05 gsigma=1.73854</t>
  </si>
  <si>
    <t>Nox</t>
  </si>
  <si>
    <t>lognormal: gmean=0.000209802 gsigma=2.93038</t>
  </si>
  <si>
    <t>lognormal: gmean=2.09520E-06 gsigma=1.27374</t>
  </si>
  <si>
    <t>PM_25</t>
  </si>
  <si>
    <t>lognormal: gmean=5.49661E-06 gsigma=1.80134</t>
  </si>
  <si>
    <t>PM_25_10</t>
  </si>
  <si>
    <t>lognormal: gmean=2.76212E-08 gsigma=1.47078</t>
  </si>
  <si>
    <t>phenol</t>
  </si>
  <si>
    <t>lognormal: gmean=2.00491E-11 gsigma=1.27374</t>
  </si>
  <si>
    <t>lognormal: gmean=4.48303E-05 gsigma=1.87000</t>
  </si>
  <si>
    <t>K_gw_lt</t>
  </si>
  <si>
    <t>lognormal: gmean=0.00651092 gsigma=1.61329</t>
  </si>
  <si>
    <t>lognormal: gmean=0.00246058 gsigma=1.43639</t>
  </si>
  <si>
    <t>Process water incinerated</t>
  </si>
  <si>
    <t>lognormal: gmean=2.95796E-08 gsigma=1.82000</t>
  </si>
  <si>
    <t>Si_gw_lt</t>
  </si>
  <si>
    <t>lognormal: gmean=0.00167341 gsigma=9.54825</t>
  </si>
  <si>
    <t>lognormal: gmean=5.11151E-06 gsigma=1.96347</t>
  </si>
  <si>
    <t>spent_activ_C</t>
  </si>
  <si>
    <t>lognormal: gmean=1.98768E-05 gsigma=3.99802</t>
  </si>
  <si>
    <t>sulf_gw_lt</t>
  </si>
  <si>
    <t>lognormal: gmean=0.00173860 gsigma=2.04393</t>
  </si>
  <si>
    <t>sulf_sw</t>
  </si>
  <si>
    <t>lognormal: gmean=0.000297151 gsigma=1.81018</t>
  </si>
  <si>
    <t>lognormal: gmean=7.73305E-06 gsigma=2.32405</t>
  </si>
  <si>
    <t>Th_gw_lt</t>
  </si>
  <si>
    <t>lognormal: gmean=1.03038E-09 gsigma=1.66188</t>
  </si>
  <si>
    <t>Th_sw</t>
  </si>
  <si>
    <t>lognormal: gmean=1.72017E-12 gsigma=2.33403</t>
  </si>
  <si>
    <t>Sn_gw_lt</t>
  </si>
  <si>
    <t>lognormal: gmean=3.72287E-10 gsigma=7.26445</t>
  </si>
  <si>
    <t>Sn_sw</t>
  </si>
  <si>
    <t>lognormal: gmean=6.21515E-13 gsigma=2.86503</t>
  </si>
  <si>
    <t>TOC_gw_lt</t>
  </si>
  <si>
    <t>TOC_sw</t>
  </si>
  <si>
    <t>lognormal: gmean=1.16685E-05 gsigma=1.51932</t>
  </si>
  <si>
    <t>lognormal: gmean=9.20769E-08 gsigma=1.27374</t>
  </si>
  <si>
    <t>V_gw_lt</t>
  </si>
  <si>
    <t>lognormal: gmean=2.62782E-07 gsigma=1.14031</t>
  </si>
  <si>
    <t>V_sw</t>
  </si>
  <si>
    <t>lognormal: gmean=8.39069E-10 gsigma=2.08179</t>
  </si>
  <si>
    <t>lognormal: gmean=0.0137850 gsigma=1.27734</t>
  </si>
  <si>
    <t>lognormal: gmean=6.01397E-08 gsigma=2.72000</t>
  </si>
  <si>
    <t>Zn_gw_lt</t>
  </si>
  <si>
    <t>lognormal: gmean=4.02916E-05 gsigma=3.81648</t>
  </si>
  <si>
    <t>Zn_sw</t>
  </si>
  <si>
    <t>lognormal: gmean=5.48597E-09 gsigma=2.48607</t>
  </si>
  <si>
    <t>Amount of treated HTC-char, reference unit</t>
  </si>
  <si>
    <t>lognormal: gmean=2.52E-09 gsigma=1.80000</t>
  </si>
  <si>
    <t>lognormal: gmean=0.00315688 gsigma=2.51903</t>
  </si>
  <si>
    <t>lognormal: gmean=1.62067E-07 gsigma=3.53729</t>
  </si>
  <si>
    <t>lognormal: gmean=0.0212901 gsigma=1.18082</t>
  </si>
  <si>
    <t>lognormal: gmean=0.000254050 gsigma=1.66774</t>
  </si>
  <si>
    <t>CrO_flakes</t>
  </si>
  <si>
    <t>lognormal: gmean=4.03646E-06 gsigma=3.06620</t>
  </si>
  <si>
    <t>lognormal: gmean=0.00156675 gsigma=1.13033</t>
  </si>
  <si>
    <t>lognormal: gmean=0.00381770 gsigma=1.13394</t>
  </si>
  <si>
    <t>lognormal: gmean=3.58833E-06 gsigma=1.83563</t>
  </si>
  <si>
    <t>lognormal: gmean=0.106118 gsigma=1.14587</t>
  </si>
  <si>
    <t>lognormal: gmean=0.916315 gsigma=1.17383</t>
  </si>
  <si>
    <t>lognormal: gmean=0.00555202 gsigma=2.02520</t>
  </si>
  <si>
    <t>lognormal: gmean=2.21079E-10 gsigma=1.14587</t>
  </si>
  <si>
    <t>lognormal: gmean=1.62900E-09 gsigma=1.17383</t>
  </si>
  <si>
    <t>lognormal: gmean=0.00324203 gsigma=1.37319</t>
  </si>
  <si>
    <t>lognormal: gmean=0.000197786 gsigma=3.06620</t>
  </si>
  <si>
    <t>lognormal: gmean=0.0399879 gsigma=1.15873</t>
  </si>
  <si>
    <t>lognormal: gmean=3.01174 gsigma=1.83563</t>
  </si>
  <si>
    <t>lognormal: gmean=3.00804E-09 gsigma=2.12000</t>
  </si>
  <si>
    <t>lognormal: gmean=0.00302351 gsigma=1.91684</t>
  </si>
  <si>
    <t>lognormal: gmean=5.66772E-07 gsigma=2.61740</t>
  </si>
  <si>
    <t>lognormal: gmean=3.71169E-06 gsigma=2.60510</t>
  </si>
  <si>
    <t>lognormal: gmean=3.25457E-09 gsigma=1.07635</t>
  </si>
  <si>
    <t>lognormal: gmean=1.77302E-09 gsigma=1.18761</t>
  </si>
  <si>
    <t>lognormal: gmean=2.86289E-09 gsigma=3.34000</t>
  </si>
  <si>
    <t>lognormal: gmean=1.28156E-06 gsigma=3.30967</t>
  </si>
  <si>
    <t>lognormal: gmean=1.73987E-06 gsigma=3.15979</t>
  </si>
  <si>
    <t>lognormal: gmean=3.33018E-08 gsigma=1.41328</t>
  </si>
  <si>
    <t>lognormal: gmean=6.96322E-11 gsigma=1.41328</t>
  </si>
  <si>
    <t>lognormal: gmean=1.75944E-10 gsigma=1.41328</t>
  </si>
  <si>
    <t>lognormal: gmean=0.000658604 gsigma=1.22760</t>
  </si>
  <si>
    <t>lognormal: gmean=0.000202138 gsigma=1.24662</t>
  </si>
  <si>
    <t>lognormal: gmean=1.62023E-08 gsigma=3.67000</t>
  </si>
  <si>
    <t>lognormal: gmean=3.90779E-08 gsigma=11.3092</t>
  </si>
  <si>
    <t>lognormal: gmean=1.13770E-09 gsigma=3.57070</t>
  </si>
  <si>
    <t>lognormal: gmean=0.000275520 gsigma=1.62000</t>
  </si>
  <si>
    <t>lognormal: gmean=0.0302127 gsigma=1.58847</t>
  </si>
  <si>
    <t>lognormal: gmean=0.000630073 gsigma=1.39022</t>
  </si>
  <si>
    <t>lognormal: gmean=0.990184 gsigma=1.23579</t>
  </si>
  <si>
    <t>Cl_gw_lt</t>
  </si>
  <si>
    <t>lognormal: gmean=0.00179183 gsigma=1.76036</t>
  </si>
  <si>
    <t>lognormal: gmean=0.0120823 gsigma=1.40918</t>
  </si>
  <si>
    <t>lognormal: gmean=4.14038E-09 gsigma=3.27000</t>
  </si>
  <si>
    <t>lognormal: gmean=5.65874E-07 gsigma=3.29818</t>
  </si>
  <si>
    <t>lognormal: gmean=1.75322E-07 gsigma=3.15390</t>
  </si>
  <si>
    <t>lognormal: gmean=1.00643E-09 gsigma=2.58950</t>
  </si>
  <si>
    <t>lognormal: gmean=6.54516E-09 gsigma=3.19000</t>
  </si>
  <si>
    <t>lognormal: gmean=2.91062E-06 gsigma=2.81526</t>
  </si>
  <si>
    <t>lognormal: gmean=2.94706E-09 gsigma=2.73466</t>
  </si>
  <si>
    <t>lognormal: gmean=0.00201348 gsigma=1.22760</t>
  </si>
  <si>
    <t>lognormal: gmean=0.000206559 gsigma=1.24175</t>
  </si>
  <si>
    <t>lognormal: gmean=4.19639E-08 gsigma=2.85000</t>
  </si>
  <si>
    <t>lognormal: gmean=2.00914E-05 gsigma=2.86032</t>
  </si>
  <si>
    <t>lognormal: gmean=3.62818E-08 gsigma=2.68611</t>
  </si>
  <si>
    <t>lognormal: gmean=8.10362E-05 gsigma=2.76480</t>
  </si>
  <si>
    <t>lognormal: gmean=0.000126572 gsigma=1.59000</t>
  </si>
  <si>
    <t>lognormal: gmean=0.000796738 gsigma=1.22760</t>
  </si>
  <si>
    <t>lognormal: gmean=9.00941E-05 gsigma=1.24227</t>
  </si>
  <si>
    <t>Hydrocarbons_unsaturated</t>
  </si>
  <si>
    <t>Hcl</t>
  </si>
  <si>
    <t>lognormal: gmean=8.11756E-06 gsigma=1.80542</t>
  </si>
  <si>
    <t>lognormal: gmean=5.14041E-09 gsigma=2.15000</t>
  </si>
  <si>
    <t>lognormal: gmean=0.00147012 gsigma=4.02426</t>
  </si>
  <si>
    <t>lognormal: gmean=5.89062E-08 gsigma=2.65630</t>
  </si>
  <si>
    <t>lognormal: gmean=9.72067E-08 gsigma=2.70000</t>
  </si>
  <si>
    <t>lognormal: gmean=4.17722E-05 gsigma=7.67257</t>
  </si>
  <si>
    <t>lognormal: gmean=2.37231E-08 gsigma=2.46577</t>
  </si>
  <si>
    <t>lognormal: gmean=4.10525E-08 gsigma=3.79000</t>
  </si>
  <si>
    <t>lognormal: gmean=6.90452E-08 gsigma=3.73790</t>
  </si>
  <si>
    <t>lognormal: gmean=2.86045E-09 gsigma=3.35217</t>
  </si>
  <si>
    <t>lognormal: gmean=1.43267E-08 gsigma=3.05000</t>
  </si>
  <si>
    <t>lognormal: gmean=9.36852E-06 gsigma=2.53201</t>
  </si>
  <si>
    <t>lognormal: gmean=1.18387E-08 gsigma=2.82344</t>
  </si>
  <si>
    <t>lognormal: gmean=0.000907067 gsigma=1.68141</t>
  </si>
  <si>
    <t>lognormal: gmean=0.000324917 gsigma=1.52832</t>
  </si>
  <si>
    <t>uniform: min=0.000984288 max=0.00239604</t>
  </si>
  <si>
    <t>lognormal: gmean=1.51555E-06 gsigma=1.41328</t>
  </si>
  <si>
    <t>PAH</t>
  </si>
  <si>
    <t>PM_10</t>
  </si>
  <si>
    <t>lognormal: gmean=1.45024E-11 gsigma=1.41328</t>
  </si>
  <si>
    <t>phos_gw_lt</t>
  </si>
  <si>
    <t>lognormal: gmean=0.000555422 gsigma=8.92045</t>
  </si>
  <si>
    <t>phos_sw</t>
  </si>
  <si>
    <t>lognormal: gmean=9.19549E-06 gsigma=1.56488</t>
  </si>
  <si>
    <t>p_air</t>
  </si>
  <si>
    <t>lognormal: gmean=6.27611E-06 gsigma=1.95000</t>
  </si>
  <si>
    <t>lognormal: gmean=4.56390E-06 gsigma=2.28000</t>
  </si>
  <si>
    <t>lognormal: gmean=0.000662837 gsigma=1.92300</t>
  </si>
  <si>
    <t>lognormal: gmean=0.000250496 gsigma=1.63871</t>
  </si>
  <si>
    <t>lognormal: gmean=5.61723E-07 gsigma=1.36000</t>
  </si>
  <si>
    <t>lognormal: gmean=0.0232052 gsigma=9.39669</t>
  </si>
  <si>
    <t>lognormal: gmean=7.77446E-05 gsigma=1.74567</t>
  </si>
  <si>
    <t>lognormal: gmean=0.000254212 gsigma=3.53729</t>
  </si>
  <si>
    <t>lognormal: gmean=0.00473402 gsigma=1.89397</t>
  </si>
  <si>
    <t>lognormal: gmean=0.000809112 gsigma=1.70138</t>
  </si>
  <si>
    <t>lognormal: gmean=2.10563E-05 gsigma=2.14313</t>
  </si>
  <si>
    <t>lognormal: gmean=3.97840E-09 gsigma=1.66188</t>
  </si>
  <si>
    <t>lognormal: gmean=6.64173E-12 gsigma=2.33403</t>
  </si>
  <si>
    <t>lognormal: gmean=1.43743E-09 gsigma=7.26445</t>
  </si>
  <si>
    <t>lognormal: gmean=2.39972E-12 gsigma=2.86503</t>
  </si>
  <si>
    <t>lognormal: gmean=9.00951E-05 gsigma=1.24227</t>
  </si>
  <si>
    <t>lognormal: gmean=1.01463E-06 gsigma=1.14031</t>
  </si>
  <si>
    <t>lognormal: gmean=3.23972E-09 gsigma=2.08179</t>
  </si>
  <si>
    <t>lognormal: gmean=0.0532252 gsigma=1.18082</t>
  </si>
  <si>
    <t>lognormal: gmean=1.26169E-07 gsigma=2.58000</t>
  </si>
  <si>
    <t>lognormal: gmean=8.45343E-05 gsigma=3.69163</t>
  </si>
  <si>
    <t>lognormal: gmean=1.15182E-08 gsigma=2.39039</t>
  </si>
  <si>
    <t>MW</t>
  </si>
  <si>
    <t>Thermal efficiency of CHP</t>
  </si>
  <si>
    <t>Prozesswassermenge [kg], no water is added</t>
  </si>
  <si>
    <t/>
  </si>
  <si>
    <t>Drying of HTC-char (to 85 wt.-% DM)</t>
  </si>
  <si>
    <t>Heat demand of dryer</t>
  </si>
  <si>
    <t>hydrochar, pelletized</t>
  </si>
  <si>
    <t>Gasification in a fixed bed gasifier + CHP (430 kWel)</t>
  </si>
  <si>
    <t>lognormal: gmean=0.020061406 gsigma=1.53326</t>
  </si>
  <si>
    <t>lognormal: gmean=0.00502 gsigma=1.23660</t>
  </si>
  <si>
    <t>lognormal: gmean=32.625 gsigma=1.50000</t>
  </si>
  <si>
    <t>lognormal: gmean=0.00505 gsigma=1.20772</t>
  </si>
  <si>
    <t>lognormal: gmean=-0.0069 gsigma=1.50512</t>
  </si>
  <si>
    <t>lognormal: gmean=0.000000002839 gsigma=2.09836</t>
  </si>
  <si>
    <t>lognormal: gmean=0.00000002839 gsigma=2.07045</t>
  </si>
  <si>
    <t>lognormal: gmean=0.000000021165 gsigma=3.31864</t>
  </si>
  <si>
    <t>lognormal: gmean=9.52E-17 gsigma=3.32585</t>
  </si>
  <si>
    <t>lognormal: gmean=0.00000000019465 gsigma=3.65144</t>
  </si>
  <si>
    <t>lognormal: gmean=0.000000000019465 gsigma=3.66198</t>
  </si>
  <si>
    <t>lognormal: gmean=0.000259675 gsigma=1.60540</t>
  </si>
  <si>
    <t>lognormal: gmean=0.0000000034085 gsigma=3.25179</t>
  </si>
  <si>
    <t>lognormal: gmean=0.0000000003026 gsigma=3.27114</t>
  </si>
  <si>
    <t>lognormal: gmean=0.00000001122 gsigma=3.16882</t>
  </si>
  <si>
    <t>lognormal: gmean=0.000000000061285 gsigma=3.17598</t>
  </si>
  <si>
    <t>lognormal: gmean=0.000000003621 gsigma=2.83233</t>
  </si>
  <si>
    <t>lognormal: gmean=0.000000003621 gsigma=2.82942</t>
  </si>
  <si>
    <t>lognormal: gmean=0.000000004845 gsigma=2.13324</t>
  </si>
  <si>
    <t>lognormal: gmean=0.00000004845 gsigma=2.10665</t>
  </si>
  <si>
    <t>lognormal: gmean=0.000000007548 gsigma=2.68031</t>
  </si>
  <si>
    <t>lognormal: gmean=0.000000007548 gsigma=2.68739</t>
  </si>
  <si>
    <t>lognormal: gmean=0.0000000054825 gsigma=3.76957</t>
  </si>
  <si>
    <t>lognormal: gmean=0.00000000009775 gsigma=3.78108</t>
  </si>
  <si>
    <t>lognormal: gmean=0.000000017 gsigma=3.02692</t>
  </si>
  <si>
    <t>lognormal: gmean=0.00000000060095 gsigma=3.04610</t>
  </si>
  <si>
    <t>lognormal: gmean=0.000005916 gsigma=1.93121</t>
  </si>
  <si>
    <t>lognormal: gmean=0.0000006426 gsigma=1.95089</t>
  </si>
  <si>
    <t>lognormal: gmean=0.000004301 gsigma=2.26259</t>
  </si>
  <si>
    <t>lognormal: gmean=0.0000005321 gsigma=1.34944</t>
  </si>
  <si>
    <t>lognormal: gmean=0.000000119 gsigma=2.56379</t>
  </si>
  <si>
    <t>lognormal: gmean=0.0000000119 gsigma=2.58361</t>
  </si>
  <si>
    <t>lognormal: gmean=0.00024978 gsigma=2.00000</t>
  </si>
  <si>
    <t xml:space="preserve">el*40000*(1/7.6155)*1000/7900/emergency_torch </t>
  </si>
  <si>
    <t>biowaste at HTC-plant</t>
  </si>
  <si>
    <t>Amount of heat, which is satisfied by support fuel</t>
  </si>
  <si>
    <t>heat, produce in system</t>
  </si>
  <si>
    <t>Amount of heat, which is satisfied by heat provided on-site</t>
  </si>
  <si>
    <t>Amount of support fuel</t>
  </si>
  <si>
    <t>heat, produced in system</t>
  </si>
  <si>
    <t>heat*(1-sh_support)</t>
  </si>
  <si>
    <t>Amount of heat which is satisfied by heat produced onsite</t>
  </si>
  <si>
    <t>lognormal: gmean=2.16E-09 gsigma=1.80000</t>
  </si>
  <si>
    <t>Gasification in a fixed bed gasifier + CHP (1.3 MWel)</t>
  </si>
  <si>
    <t>lognormal: gmean=0.013402651 gsigma=1.53326</t>
  </si>
  <si>
    <t>(uncertainty inherhited from dependent parameters)</t>
  </si>
  <si>
    <t>lognormal: gmean=0.00343 gsigma=1.23660</t>
  </si>
  <si>
    <t>lognormal: gmean=20.7316 gsigma=1.50000</t>
  </si>
  <si>
    <t>lognormal: gmean=0.00772 gsigma=1.20772</t>
  </si>
  <si>
    <t>lognormal: gmean=-0.00471 gsigma=1.50512</t>
  </si>
  <si>
    <t>lognormal: gmean=0.0000000025585 gsigma=2.11683</t>
  </si>
  <si>
    <t>lognormal: gmean=0.000000025585 gsigma=2.08900</t>
  </si>
  <si>
    <t>lognormal: gmean=0.000000017255 gsigma=3.35571</t>
  </si>
  <si>
    <t>lognormal: gmean=7.7435E-17 gsigma=3.36293</t>
  </si>
  <si>
    <t>lognormal: gmean=0.00000000020145 gsigma=3.64506</t>
  </si>
  <si>
    <t>lognormal: gmean=0.000000000020145 gsigma=3.65559</t>
  </si>
  <si>
    <t>lognormal: gmean=0.0002849795 gsigma=1.58879</t>
  </si>
  <si>
    <t>lognormal: gmean=0.000000005899 gsigma=3.15228</t>
  </si>
  <si>
    <t>lognormal: gmean=0.00000000052445 gsigma=3.17155</t>
  </si>
  <si>
    <t>lognormal: gmean=0.0000000062135 gsigma=3.27575</t>
  </si>
  <si>
    <t>lognormal: gmean=0.000000000034 gsigma=3.28295</t>
  </si>
  <si>
    <t>lognormal: gmean=0.000000002465 gsigma=2.90215</t>
  </si>
  <si>
    <t>lognormal: gmean=0.000000002465 gsigma=2.89923</t>
  </si>
  <si>
    <t>lognormal: gmean=0.000000005967 gsigma=2.09618</t>
  </si>
  <si>
    <t>lognormal: gmean=0.00000005967 gsigma=2.06942</t>
  </si>
  <si>
    <t>lognormal: gmean=0.000000004471 gsigma=2.77495</t>
  </si>
  <si>
    <t>lognormal: gmean=0.000000004471 gsigma=2.78203</t>
  </si>
  <si>
    <t>lognormal: gmean=0.000000003196 gsigma=3.86710</t>
  </si>
  <si>
    <t>lognormal: gmean=0.00000000005712 gsigma=3.87869</t>
  </si>
  <si>
    <t>lognormal: gmean=0.000000011985 gsigma=3.08997</t>
  </si>
  <si>
    <t>lognormal: gmean=0.00000000042415 gsigma=3.10919</t>
  </si>
  <si>
    <t>lognormal: gmean=0.000003281 gsigma=2.03727</t>
  </si>
  <si>
    <t>lognormal: gmean=0.00000035615 gsigma=2.05648</t>
  </si>
  <si>
    <t>lognormal: gmean=0.00001258 gsigma=2.06934</t>
  </si>
  <si>
    <t>lognormal: gmean=0.0000003179 gsigma=1.41237</t>
  </si>
  <si>
    <t>lognormal: gmean=0.00000009945 gsigma=2.59538</t>
  </si>
  <si>
    <t>lognormal: gmean=0.000000009945 gsigma=2.61519</t>
  </si>
  <si>
    <t>lognormal: gmean=3.78E-4 gsigma=2.00000</t>
  </si>
  <si>
    <t xml:space="preserve">el*40000*(1/3.97662)*1000/7900/emergency_torch </t>
  </si>
  <si>
    <t>lognormal: gmean=1 gsigma=1.82</t>
  </si>
  <si>
    <t>Combustion of waste wood in municipal waste incinerator  (incl. landfilling of residues)</t>
  </si>
  <si>
    <t>lognormal: gmean=3.24845E-11 gsigma=1.16171</t>
  </si>
  <si>
    <t>lognormal: gmean=2.46324E-10 gsigma=1.21675</t>
  </si>
  <si>
    <t>lognormal: gmean=4.25725E-07 gsigma=3.99802</t>
  </si>
  <si>
    <t>lognormal: gmean=9.52754E-07 gsigma=2.09818</t>
  </si>
  <si>
    <t>lognormal: gmean=1.00577E-06 gsigma=2.78817</t>
  </si>
  <si>
    <t>lognormal: gmean=1.56355E-05 gsigma=1.36339</t>
  </si>
  <si>
    <t>lognormal: gmean=4.92828E-05 gsigma=2.78817</t>
  </si>
  <si>
    <t>lognormal: gmean=0.000217633 gsigma=1.18635</t>
  </si>
  <si>
    <t>lognormal: gmean=0.000228885 gsigma=1.33472</t>
  </si>
  <si>
    <t>lognormal: gmean=0.000543456 gsigma=1.19020</t>
  </si>
  <si>
    <t>lognormal: gmean=0.000786606 gsigma=2.31216</t>
  </si>
  <si>
    <t>lognormal: gmean=0.00312829 gsigma=1.19438</t>
  </si>
  <si>
    <t>lognormal: gmean=0.00602683 gsigma=1.19841</t>
  </si>
  <si>
    <t>lognormal: gmean=0.0155926 gsigma=1.16171</t>
  </si>
  <si>
    <t>lognormal: gmean=0.138557 gsigma=1.21675</t>
  </si>
  <si>
    <t>lognormal: gmean=0.147095 gsigma=2.31216</t>
  </si>
  <si>
    <t>lognormal: gmean=0.185358 gsigma=2.09818</t>
  </si>
  <si>
    <t>waste wood (ecoinvent process)</t>
  </si>
  <si>
    <t>lognormal: gmean=6.52253E-10 gsigma=2.39000</t>
  </si>
  <si>
    <t>lognormal: gmean=0.000641912 gsigma=2.19166</t>
  </si>
  <si>
    <t>lognormal: gmean=1.00034E-07 gsigma=2.75710</t>
  </si>
  <si>
    <t>lognormal: gmean=9.24849E-07 gsigma=2.38631</t>
  </si>
  <si>
    <t>lognormal: gmean=4.78215E-10 gsigma=1.07635</t>
  </si>
  <si>
    <t>lognormal: gmean=2.60522E-10 gsigma=1.18761</t>
  </si>
  <si>
    <t>lognormal: gmean=3.50930E-08 gsigma=3.24000</t>
  </si>
  <si>
    <t>lognormal: gmean=2.73124E-06 gsigma=3.22958</t>
  </si>
  <si>
    <t>lognormal: gmean=1.70150E-06 gsigma=3.07347</t>
  </si>
  <si>
    <t>lognormal: gmean=3.36900E-08 gsigma=1.36583</t>
  </si>
  <si>
    <t>lognormal: gmean=7.04440E-11 gsigma=1.36583</t>
  </si>
  <si>
    <t>lognormal: gmean=1.77996E-10 gsigma=1.36583</t>
  </si>
  <si>
    <t>lognormal: gmean=7.49710E-13 gsigma=1.93158</t>
  </si>
  <si>
    <t>lognormal: gmean=0.000909581 gsigma=1.18675</t>
  </si>
  <si>
    <t>lognormal: gmean=0.000279168 gsigma=1.20779</t>
  </si>
  <si>
    <t>lognormal: gmean=4.07767E-10 gsigma=3.57000</t>
  </si>
  <si>
    <t>lognormal: gmean=1.28267E-07 gsigma=10.6563</t>
  </si>
  <si>
    <t>lognormal: gmean=1.42201E-10 gsigma=3.40818</t>
  </si>
  <si>
    <t>lognormal: gmean=2.36096E-05 gsigma=2.07000</t>
  </si>
  <si>
    <t>lognormal: gmean=0.00264457 gsigma=1.97926</t>
  </si>
  <si>
    <t>lognormal: gmean=5.40844E-05 gsigma=1.60081</t>
  </si>
  <si>
    <t>lognormal: gmean=1.36755 gsigma=1.17737</t>
  </si>
  <si>
    <t>lognormal: gmean=5.72691E-05 gsigma=2.49365</t>
  </si>
  <si>
    <t>lognormal: gmean=3.83460E-05 gsigma=2.44281</t>
  </si>
  <si>
    <t>lognormal: gmean=0.000258566 gsigma=1.79504</t>
  </si>
  <si>
    <t>lognormal: gmean=6.98568E-08 gsigma=2.74000</t>
  </si>
  <si>
    <t>lognormal: gmean=4.20552E-06 gsigma=4.70719</t>
  </si>
  <si>
    <t>lognormal: gmean=1.20970E-06 gsigma=2.81828</t>
  </si>
  <si>
    <t>lognormal: gmean=1.03860E-08 gsigma=2.21856</t>
  </si>
  <si>
    <t>lognormal: gmean=1.81868E-09 gsigma=3.52000</t>
  </si>
  <si>
    <t>lognormal: gmean=8.77223E-07 gsigma=3.43084</t>
  </si>
  <si>
    <t>lognormal: gmean=1.68757E-10 gsigma=4.17727</t>
  </si>
  <si>
    <t>lognormal: gmean=0.00278076 gsigma=1.18675</t>
  </si>
  <si>
    <t>lognormal: gmean=0.000285274 gsigma=1.20435</t>
  </si>
  <si>
    <t>lognormal: gmean=4.02998E-09 gsigma=2.86000</t>
  </si>
  <si>
    <t>lognormal: gmean=4.14536E-05 gsigma=2.80038</t>
  </si>
  <si>
    <t>lognormal: gmean=3.80859E-09 gsigma=2.99482</t>
  </si>
  <si>
    <t>lognormal: gmean=1.25259E-05 gsigma=3.06810</t>
  </si>
  <si>
    <t>lognormal: gmean=5.83033E-05 gsigma=3.06810</t>
  </si>
  <si>
    <t>lognormal: gmean=6.73754E-14 gsigma=1.93158</t>
  </si>
  <si>
    <t>lognormal: gmean=0.00110035 gsigma=1.18675</t>
  </si>
  <si>
    <t>lognormal: gmean=0.000124427 gsigma=1.20467</t>
  </si>
  <si>
    <t>lognormal: gmean=0.483192 gsigma=1.24000</t>
  </si>
  <si>
    <t>Electricity production from this waste</t>
  </si>
  <si>
    <t>lognormal: gmean=2.201251981 gsigma=1.24000</t>
  </si>
  <si>
    <t>Heat production from this waste</t>
  </si>
  <si>
    <t>lognormal: gmean=1.73719E-07 gsigma=2.49703</t>
  </si>
  <si>
    <t>lognormal: gmean=1.12548E-09 gsigma=2.42000</t>
  </si>
  <si>
    <t>lognormal: gmean=0.000321701 gsigma=3.63609</t>
  </si>
  <si>
    <t>lognormal: gmean=1.26023E-08 gsigma=2.91513</t>
  </si>
  <si>
    <t>lognormal: gmean=9.22714E-10 gsigma=3.11000</t>
  </si>
  <si>
    <t>lognormal: gmean=7.88604E-06 gsigma=5.32773</t>
  </si>
  <si>
    <t>lognormal: gmean=7.63058E-10 gsigma=2.74845</t>
  </si>
  <si>
    <t>lognormal: gmean=2.38171E-09 gsigma=4.01000</t>
  </si>
  <si>
    <t>lognormal: gmean=1.76437E-08 gsigma=3.98417</t>
  </si>
  <si>
    <t>lognormal: gmean=4.46972E-10 gsigma=4.23860</t>
  </si>
  <si>
    <t>lognormal: gmean=5.05350E-07 gsigma=1.36583</t>
  </si>
  <si>
    <t>lognormal: gmean=1.00498E-08 gsigma=3.15000</t>
  </si>
  <si>
    <t>lognormal: gmean=7.84167E-06 gsigma=3.09496</t>
  </si>
  <si>
    <t>lognormal: gmean=5.32878E-09 gsigma=3.96882</t>
  </si>
  <si>
    <t>lognormal: gmean=0.000140207 gsigma=2.01601</t>
  </si>
  <si>
    <t>lognormal: gmean=5.02231E-05 gsigma=1.76300</t>
  </si>
  <si>
    <t>lognormal: gmean=0.000292869 gsigma=2.38631</t>
  </si>
  <si>
    <t>lognormal: gmean=1.53322E-06 gsigma=1.36583</t>
  </si>
  <si>
    <t>lognormal: gmean=4.02231E-06 gsigma=1.93158</t>
  </si>
  <si>
    <t>lognormal: gmean=2.02126E-08 gsigma=1.57712</t>
  </si>
  <si>
    <t>lognormal: gmean=1.46715E-11 gsigma=1.36583</t>
  </si>
  <si>
    <t>lognormal: gmean=1.00728E-05 gsigma=10.0542</t>
  </si>
  <si>
    <t>lognormal: gmean=1.66763E-07 gsigma=1.98084</t>
  </si>
  <si>
    <t>lognormal: gmean=1.13819E-07 gsigma=2.67000</t>
  </si>
  <si>
    <t>lognormal: gmean=2.76668E-06 gsigma=2.37000</t>
  </si>
  <si>
    <t>lognormal: gmean=0.000401818 gsigma=1.99277</t>
  </si>
  <si>
    <t>lognormal: gmean=0.000151853 gsigma=1.68526</t>
  </si>
  <si>
    <t>lognormal: gmean=8.28760E-08 gsigma=1.65000</t>
  </si>
  <si>
    <t>lognormal: gmean=0.00342235 gsigma=9.75750</t>
  </si>
  <si>
    <t>lognormal: gmean=1.14674E-05 gsigma=1.84020</t>
  </si>
  <si>
    <t>lognormal: gmean=1.60612E-05 gsigma=3.99802</t>
  </si>
  <si>
    <t>lognormal: gmean=0.000285073 gsigma=2.32023</t>
  </si>
  <si>
    <t>lognormal: gmean=4.87231E-05 gsigma=2.01682</t>
  </si>
  <si>
    <t>lognormal: gmean=1.26797E-06 gsigma=2.65100</t>
  </si>
  <si>
    <t>lognormal: gmean=5.84572E-10 gsigma=1.66188</t>
  </si>
  <si>
    <t>lognormal: gmean=9.75914E-13 gsigma=2.33403</t>
  </si>
  <si>
    <t>lognormal: gmean=2.11212E-10 gsigma=7.26445</t>
  </si>
  <si>
    <t>lognormal: gmean=3.52607E-13 gsigma=2.86503</t>
  </si>
  <si>
    <t>lognormal: gmean=0.000124428 gsigma=1.20467</t>
  </si>
  <si>
    <t>lognormal: gmean=6.73800E-08 gsigma=1.36583</t>
  </si>
  <si>
    <t>lognormal: gmean=1.49086E-07 gsigma=1.14031</t>
  </si>
  <si>
    <t>lognormal: gmean=4.76034E-10 gsigma=2.08179</t>
  </si>
  <si>
    <t>lognormal: gmean=0.00782073 gsigma=1.19438</t>
  </si>
  <si>
    <t>lognormal: gmean=5.14764E-08 gsigma=2.74000</t>
  </si>
  <si>
    <t>lognormal: gmean=3.44866E-05 gsigma=3.84114</t>
  </si>
  <si>
    <t>lognormal: gmean=4.69421E-09 gsigma=2.50644</t>
  </si>
  <si>
    <t>heat used in district heating system</t>
  </si>
  <si>
    <t>Shredding of wood</t>
  </si>
  <si>
    <t>chipper, stationary, electric (ecoinvent process)</t>
  </si>
  <si>
    <t>lognormal: gmean=5.30000E-08 gsigma=1.87579</t>
  </si>
  <si>
    <t>Chipper, needed for wood-shredding</t>
  </si>
  <si>
    <t>lognormal: gmean=2.04000E-06 gsigma=1.58045</t>
  </si>
  <si>
    <t>Lubricating oil for machinery</t>
  </si>
  <si>
    <t>steel, low-alloyed, hot rolled (ecoinvent process)</t>
  </si>
  <si>
    <t>lognormal: gmean=4.08000E-06 gsigma=1.58045</t>
  </si>
  <si>
    <t>Replacement of steel parts</t>
  </si>
  <si>
    <t>lognormal: gmean=-0.0200000 gsigma=1.58000</t>
  </si>
  <si>
    <t xml:space="preserve">Electricity demand </t>
  </si>
  <si>
    <t>wood, shredded</t>
  </si>
  <si>
    <t>1 *distance</t>
  </si>
  <si>
    <t>Transport to lignite power plant</t>
  </si>
  <si>
    <t>Co-combustion of waste-wood in lignite power plant (incl. landfilling of ash)</t>
  </si>
  <si>
    <t>lognormal: gmean=3.27737E-11 gsigma=1.16027</t>
  </si>
  <si>
    <t>lognormal: gmean=2.46253E-10 gsigma=1.21688</t>
  </si>
  <si>
    <t>lognormal: gmean=6.63231E-08 gsigma=3.73938</t>
  </si>
  <si>
    <t>lognormal: gmean=2.12578E-06 gsigma=1.82214</t>
  </si>
  <si>
    <t>lognormal: gmean=1.00577E-06 gsigma=2.78818</t>
  </si>
  <si>
    <t>lognormal: gmean=1.56591E-05 gsigma=1.36281</t>
  </si>
  <si>
    <t>lognormal: gmean=4.92828E-05 gsigma=2.78818</t>
  </si>
  <si>
    <t>lognormal: gmean=0.000219607 gsigma=1.18427</t>
  </si>
  <si>
    <t>lognormal: gmean=0.000230313 gsigma=1.33267</t>
  </si>
  <si>
    <t>lognormal: gmean=0.000548464 gsigma=1.18804</t>
  </si>
  <si>
    <t>lognormal: gmean=0.00315614 gsigma=1.19314</t>
  </si>
  <si>
    <t>lognormal: gmean=0.00602960 gsigma=1.19837</t>
  </si>
  <si>
    <t>lognormal: gmean=0.0157314 gsigma=1.16027</t>
  </si>
  <si>
    <t>lognormal: gmean=0.138517 gsigma=1.21688</t>
  </si>
  <si>
    <t>lognormal: gmean=0.185637 gsigma=1.82214</t>
  </si>
  <si>
    <t>Wood chipper</t>
  </si>
  <si>
    <t>lognormal: gmean=0.000642168 gsigma=2.19119</t>
  </si>
  <si>
    <t>lognormal: gmean=1.00462E-07 gsigma=2.75800</t>
  </si>
  <si>
    <t>lognormal: gmean=4.82472E-10 gsigma=1.07635</t>
  </si>
  <si>
    <t>lognormal: gmean=2.62841E-10 gsigma=1.18761</t>
  </si>
  <si>
    <t>lognormal: gmean=4.48000E-09 gsigma=3.26000</t>
  </si>
  <si>
    <t>lognormal: gmean=2.00545E-06 gsigma=3.22863</t>
  </si>
  <si>
    <t>lognormal: gmean=2.43978E-06 gsigma=3.08182</t>
  </si>
  <si>
    <t>lognormal: gmean=3.20000E-08 gsigma=3.55000</t>
  </si>
  <si>
    <t>lognormal: gmean=7.71264E-08 gsigma=11.0846</t>
  </si>
  <si>
    <t>lognormal: gmean=2.24690E-09 gsigma=3.45052</t>
  </si>
  <si>
    <t>lognormal: gmean=0.00264575 gsigma=1.97921</t>
  </si>
  <si>
    <t>lognormal: gmean=5.40864E-05 gsigma=1.60077</t>
  </si>
  <si>
    <t>lognormal: gmean=8.00000E-08 gsigma=2.73000</t>
  </si>
  <si>
    <t>lognormal: gmean=8.41712E-06 gsigma=3.02540</t>
  </si>
  <si>
    <t>lognormal: gmean=2.59086E-06 gsigma=2.67476</t>
  </si>
  <si>
    <t>lognormal: gmean=1.94462E-08 gsigma=2.18810</t>
  </si>
  <si>
    <t>lognormal: gmean=1.00000E-09 gsigma=3.53000</t>
  </si>
  <si>
    <t>lognormal: gmean=4.44620E-07 gsigma=3.10715</t>
  </si>
  <si>
    <t>lognormal: gmean=4.50135E-10 gsigma=2.98882</t>
  </si>
  <si>
    <t>lognormal: gmean=4.40000E-08 gsigma=2.84000</t>
  </si>
  <si>
    <t>lognormal: gmean=2.10586E-05 gsigma=2.85055</t>
  </si>
  <si>
    <t>lognormal: gmean=3.80294E-08 gsigma=2.67875</t>
  </si>
  <si>
    <t>lognormal: gmean=2.20100E-05 gsigma=1.59000</t>
  </si>
  <si>
    <t>lognormal: gmean=0.000321704 gsigma=3.64829</t>
  </si>
  <si>
    <t>lognormal: gmean=1.26076E-08 gsigma=2.91430</t>
  </si>
  <si>
    <t>lognormal: gmean=1.12000E-08 gsigma=3.09000</t>
  </si>
  <si>
    <t>lognormal: gmean=4.81298E-06 gsigma=8.14512</t>
  </si>
  <si>
    <t>lognormal: gmean=2.73342E-09 gsigma=2.81585</t>
  </si>
  <si>
    <t>lognormal: gmean=1.68000E-08 gsigma=4.00000</t>
  </si>
  <si>
    <t>lognormal: gmean=2.82488E-08 gsigma=3.93793</t>
  </si>
  <si>
    <t>lognormal: gmean=1.17057E-09 gsigma=3.53893</t>
  </si>
  <si>
    <t>lognormal: gmean=8.00000E-09 gsigma=3.15000</t>
  </si>
  <si>
    <t>lognormal: gmean=5.15110E-06 gsigma=2.62688</t>
  </si>
  <si>
    <t>lognormal: gmean=6.47673E-09 gsigma=2.90050</t>
  </si>
  <si>
    <t>uniform: min=0.000240146 max=0.000584584</t>
  </si>
  <si>
    <t>lognormal: gmean=0.00342521 gsigma=9.75635</t>
  </si>
  <si>
    <t>lognormal: gmean=1.14738E-05 gsigma=1.84031</t>
  </si>
  <si>
    <t>lognormal: gmean=1.57254E-05 gsigma=3.73938</t>
  </si>
  <si>
    <t>lognormal: gmean=5.89776E-10 gsigma=1.66188</t>
  </si>
  <si>
    <t>lognormal: gmean=9.84602E-13 gsigma=2.33403</t>
  </si>
  <si>
    <t>lognormal: gmean=2.13092E-10 gsigma=7.26445</t>
  </si>
  <si>
    <t>lognormal: gmean=3.55747E-13 gsigma=2.86503</t>
  </si>
  <si>
    <t>lognormal: gmean=1.50413E-07 gsigma=1.14031</t>
  </si>
  <si>
    <t>lognormal: gmean=4.80272E-10 gsigma=2.08179</t>
  </si>
  <si>
    <t>lognormal: gmean=0.00789036 gsigma=1.19314</t>
  </si>
  <si>
    <t>lognormal: gmean=3.44866E-05 gsigma=3.84120</t>
  </si>
  <si>
    <t>lognormal: gmean=4.69424E-09 gsigma=2.50644</t>
  </si>
  <si>
    <t>Hydrothermal carbonization of waste wood</t>
  </si>
  <si>
    <t>Amount of waste wood to the reactor, reference unit</t>
  </si>
  <si>
    <t>lognormal: gmean=0.0320000 gsigma=2.06000</t>
  </si>
  <si>
    <t>lognormal: gmean=4.00000 gsigma=2.06000</t>
  </si>
  <si>
    <t>lognormal: gmean=80.8000 gsigma=2.06000</t>
  </si>
  <si>
    <t>triangular: min=0.376000 mode=0.435000 max=0.560000</t>
  </si>
  <si>
    <t>triangular: min=0.53 mode=0.59 max=0.63</t>
  </si>
  <si>
    <t>((water_in_no_recy+1)*((1/1000)*(23,2-1)/0.65)*(10^5)/1000)/(DM_in/100) /3.6</t>
  </si>
  <si>
    <t>Electricity demand pump (progressive cavitiy pump, eta=0.65, p=23,2 bar)</t>
  </si>
  <si>
    <t>Wood chipping</t>
  </si>
  <si>
    <t>electricity in kWh</t>
  </si>
  <si>
    <t>lognormal: gmean=0.000127919769252792 gsigma=2.69933506975379</t>
  </si>
  <si>
    <t>lognormal: gmean=1.17778964660822E-08 gsigma=3.99802430892857</t>
  </si>
  <si>
    <t>lognormal: gmean=0.000547995290440019 gsigma=1.29225797702886</t>
  </si>
  <si>
    <t>lognormal: gmean=1.7265588689212E-06 gsigma=1.28633946861552</t>
  </si>
  <si>
    <t>lognormal: gmean=1.63561005572087E-07 gsigma=3.22420353772821</t>
  </si>
  <si>
    <t>lognormal: gmean=0.0239209272572163 gsigma=2.69933506975379</t>
  </si>
  <si>
    <t>lognormal: gmean=3.81121549912676E-05 gsigma=1.28232608921203</t>
  </si>
  <si>
    <t>lognormal: gmean=9.58472792133654E-05 gsigma=1.28603331143381</t>
  </si>
  <si>
    <t>lognormal: gmean=1.51268239164336E-07 gsigma=2.55476335725659</t>
  </si>
  <si>
    <t>lognormal: gmean=0.00000000025 gsigma=1</t>
  </si>
  <si>
    <t>lognormal: gmean=0.00273141229032154 gsigma=1.26873143265807</t>
  </si>
  <si>
    <t>lognormal: gmean=0.0231197066727765 gsigma=1.35955579285978</t>
  </si>
  <si>
    <t>lognormal: gmean=5.6904422715032E-12 gsigma=1.26873143265807</t>
  </si>
  <si>
    <t>lognormal: gmean=4.11017007516026E-11 gsigma=1.35955579285978</t>
  </si>
  <si>
    <t>lognormal: gmean=4.00758334460574E-05 gsigma=1.49488202012156</t>
  </si>
  <si>
    <t>lognormal: gmean=8.01448927303224E-06 gsigma=3.22420353772821</t>
  </si>
  <si>
    <t>lognormal: gmean=0.00100987271188997 gsigma=1.32722450883506</t>
  </si>
  <si>
    <t>lognormal: gmean=0.0204681945285027 gsigma=2.55476335725659</t>
  </si>
  <si>
    <t>lognormal: gmean=1.38945591354419E-10 gsigma=2.67</t>
  </si>
  <si>
    <t>lognormal: gmean=0.000135653089644947 gsigma=2.46481772540271</t>
  </si>
  <si>
    <t>lognormal: gmean=1.9490579178348E-08 gsigma=2.93332378856784</t>
  </si>
  <si>
    <t>lognormal: gmean=1.50401194805422E-07 gsigma=2.78149043679873</t>
  </si>
  <si>
    <t>lognormal: gmean=8.37707702654189E-11 gsigma=1.07634699914615</t>
  </si>
  <si>
    <t>lognormal: gmean=4.56366298604011E-11 gsigma=1.18760587983103</t>
  </si>
  <si>
    <t>lognormal: gmean=6.21353045397792E-09 gsigma=3.56</t>
  </si>
  <si>
    <t>lognormal: gmean=4.83591625712086E-07 gsigma=3.5428763232601</t>
  </si>
  <si>
    <t>lognormal: gmean=3.01210256864959E-07 gsigma=3.37290189902608</t>
  </si>
  <si>
    <t>lognormal: gmean=4.57533386067919E-08 gsigma=1.28491435377983</t>
  </si>
  <si>
    <t>lognormal: gmean=9.56678102267821E-11 gsigma=1.28491435377983</t>
  </si>
  <si>
    <t>lognormal: gmean=2.41730300061056E-10 gsigma=1.28491435377983</t>
  </si>
  <si>
    <t>lognormal: gmean=1.01815780273406E-12 gsigma=1.81714330560329</t>
  </si>
  <si>
    <t>lognormal: gmean=0.000122468342463521 gsigma=1.46282199984364</t>
  </si>
  <si>
    <t>lognormal: gmean=3.75878520560576E-05 gsigma=1.47898346441604</t>
  </si>
  <si>
    <t>lognormal: gmean=1.04913906931873E-10 gsigma=3.82</t>
  </si>
  <si>
    <t>lognormal: gmean=3.30014169140246E-08 gsigma=11.0491270410815</t>
  </si>
  <si>
    <t>lognormal: gmean=3.65860610523152E-11 gsigma=3.62879395265075</t>
  </si>
  <si>
    <t>lognormal: gmean=6.46639604323274E-06 gsigma=2.3</t>
  </si>
  <si>
    <t>lognormal: gmean=0.000711145324503625 gsigma=2.20056327915819</t>
  </si>
  <si>
    <t>lognormal: gmean=1.47910990663719E-05 gsigma=1.7256239628912</t>
  </si>
  <si>
    <t>lognormal: gmean=0.184020449108757 gsigma=1.54020629669167</t>
  </si>
  <si>
    <t>lognormal: gmean=0.000077775382610385 gsigma=2.34592192009128</t>
  </si>
  <si>
    <t>lognormal: gmean=2.62836650620794E-08 gsigma=2.91</t>
  </si>
  <si>
    <t>lognormal: gmean=1.57845192945884E-06 gsigma=4.90707218944983</t>
  </si>
  <si>
    <t>lognormal: gmean=4.53923200824901E-07 gsigma=2.98666027715214</t>
  </si>
  <si>
    <t>lognormal: gmean=3.90773910629062E-09 gsigma=2.35237242823825</t>
  </si>
  <si>
    <t>lognormal: gmean=4.408427688909E-10 gsigma=2.41845752354612</t>
  </si>
  <si>
    <t>lognormal: gmean=7.35964555744407E-13 gsigma=2.46908229693665</t>
  </si>
  <si>
    <t>lognormal: gmean=0.000374409071798937 gsigma=1.46282199984364</t>
  </si>
  <si>
    <t>lognormal: gmean=0.000038409984582887 gsigma=1.46619567411163</t>
  </si>
  <si>
    <t>lognormal: gmean=4.12518060997969E-10 gsigma=3.28</t>
  </si>
  <si>
    <t>lognormal: gmean=4.24337065045928E-06 gsigma=3.21025359136122</t>
  </si>
  <si>
    <t>lognormal: gmean=3.90007505318373E-10 gsigma=3.3482745973761</t>
  </si>
  <si>
    <t>lognormal: gmean=2.2377875599545E-06 gsigma=3.37360804769723</t>
  </si>
  <si>
    <t>lognormal: gmean=1.04160358137317E-05 gsigma=3.37360804769723</t>
  </si>
  <si>
    <t>lognormal: gmean=9.15004501298646E-14 gsigma=1.81714330560329</t>
  </si>
  <si>
    <t>lognormal: gmean=0.000148154491770863 gsigma=1.46282199984364</t>
  </si>
  <si>
    <t>lognormal: gmean=1.67523012361697E-05 gsigma=1.46783699507339</t>
  </si>
  <si>
    <t>lognormal: gmean=3.42505315429947E-10 gsigma=2.64</t>
  </si>
  <si>
    <t>lognormal: gmean=9.78535572957794E-05 gsigma=3.2618190081321</t>
  </si>
  <si>
    <t>lognormal: gmean=3.75737889235103E-09 gsigma=3.14298033010197</t>
  </si>
  <si>
    <t>lognormal: gmean=3.31855217155673E-11 gsigma=3.71</t>
  </si>
  <si>
    <t>lognormal: gmean=2.83655290979251E-07 gsigma=6.1620609234437</t>
  </si>
  <si>
    <t>lognormal: gmean=2.74985508172666E-11 gsigma=3.23319622192639</t>
  </si>
  <si>
    <t>lognormal: gmean=6.58911932137344E-11 gsigma=4.01</t>
  </si>
  <si>
    <t>lognormal: gmean=4.88678766304466E-10 gsigma=3.98835980757112</t>
  </si>
  <si>
    <t>lognormal: gmean=1.23666196396962E-11 gsigma=4.23838685492631</t>
  </si>
  <si>
    <t>lognormal: gmean=6.86300079101879E-07 gsigma=1.28491435377983</t>
  </si>
  <si>
    <t>lognormal: gmean=1.19553827672275E-09 gsigma=3.54</t>
  </si>
  <si>
    <t>lognormal: gmean=9.34473107323274E-07 gsigma=3.4742616706941</t>
  </si>
  <si>
    <t>lognormal: gmean=6.36618297442479E-10 gsigma=4.36302199579612</t>
  </si>
  <si>
    <t>lognormal: gmean=2.50483626534578E-05 gsigma=2.32602710606108</t>
  </si>
  <si>
    <t>lognormal: gmean=8.97247650764821E-06 gsigma=1.99545618802023</t>
  </si>
  <si>
    <t>lognormal: gmean=0.000047627045021717 gsigma=2.78149043679873</t>
  </si>
  <si>
    <t>lognormal: gmean=2.08222176419996E-06 gsigma=1.28491435377983</t>
  </si>
  <si>
    <t>lognormal: gmean=5.46257687275292E-06 gsigma=1.81714330560329</t>
  </si>
  <si>
    <t>lognormal: gmean=2.74501350389594E-08 gsigma=1.4836912960808</t>
  </si>
  <si>
    <t>lognormal: gmean=1.99249359563545E-11 gsigma=1.28491435377983</t>
  </si>
  <si>
    <t>lognormal: gmean=1.23997270506138E-06 gsigma=2.52</t>
  </si>
  <si>
    <t>lognormal: gmean=0.000180087120782148 gsigma=2.10605804367266</t>
  </si>
  <si>
    <t>lognormal: gmean=6.80576713135384E-05 gsigma=1.76166770060622</t>
  </si>
  <si>
    <t>lognormal: gmean=0.000086285088990691 gsigma=2.50645409666338</t>
  </si>
  <si>
    <t>lognormal: gmean=1.47473535127142E-05 gsigma=2.16016681439187</t>
  </si>
  <si>
    <t>lognormal: gmean=3.83784453993295E-07 gsigma=2.86727604784278</t>
  </si>
  <si>
    <t>lognormal: gmean=1.0240178450574E-10 gsigma=1.66187802427994</t>
  </si>
  <si>
    <t>lognormal: gmean=1.70954565118096E-13 gsigma=2.33402844818852</t>
  </si>
  <si>
    <t>lognormal: gmean=3.69987967291115E-11 gsigma=7.26444896586003</t>
  </si>
  <si>
    <t>lognormal: gmean=6.17676072272313E-14 gsigma=2.865025062069</t>
  </si>
  <si>
    <t>lognormal: gmean=0.000148154591770863 gsigma=1.46282199984364</t>
  </si>
  <si>
    <t>lognormal: gmean=1.67533012361697E-05 gsigma=1.46783699507339</t>
  </si>
  <si>
    <t>lognormal: gmean=9.15066772135838E-08 gsigma=1.28491435377983</t>
  </si>
  <si>
    <t>lognormal: gmean=2.61159316155259E-08 gsigma=1.14031009435531</t>
  </si>
  <si>
    <t>lognormal: gmean=8.33887094478026E-11 gsigma=2.08179186643131</t>
  </si>
  <si>
    <t>lognormal: gmean=0.00136998822610005 gsigma=1.29225797702886</t>
  </si>
  <si>
    <t>lognormal: gmean=9.68401032067958E-09 gsigma=3.05</t>
  </si>
  <si>
    <t>lognormal: gmean=6.48778213160162E-06 gsigma=4.14969632496047</t>
  </si>
  <si>
    <t>lognormal: gmean=8.8306219916183E-10 gsigma=2.73179341146041</t>
  </si>
  <si>
    <t>transport, freight, lorry 16-32 m (ecoinvent process)etric ton, EURO5</t>
  </si>
  <si>
    <t>lognormal: gmean=5.29E-09 gsigma=1.80000</t>
  </si>
  <si>
    <t>Amount of char after pelletizing</t>
  </si>
  <si>
    <t>lognormal: gmean=4.22064736899077E-11 gsigma=1.16097511398534</t>
  </si>
  <si>
    <t>lognormal: gmean=3.25218138443772E-10 gsigma=1.21164368707296</t>
  </si>
  <si>
    <t>lognormal: gmean=1.19708117426295E-07 gsigma=3.58911932805293</t>
  </si>
  <si>
    <t>lognormal: gmean=2.71650607416508E-06 gsigma=1.8484438039464</t>
  </si>
  <si>
    <t>lognormal: gmean=1.3491137883006E-06 gsigma=2.70456518543869</t>
  </si>
  <si>
    <t>lognormal: gmean=0.000023118765269405 gsigma=1.47387836425012</t>
  </si>
  <si>
    <t>lognormal: gmean=6.61065756267294E-05 gsigma=2.70456518543869</t>
  </si>
  <si>
    <t>lognormal: gmean=1E-27 gsigma=7.67483311097161</t>
  </si>
  <si>
    <t>lognormal: gmean=0.000283279548799373 gsigma=1.19380172837167</t>
  </si>
  <si>
    <t>lognormal: gmean=0.000297858762152975 gsigma=1.3517904514223</t>
  </si>
  <si>
    <t>lognormal: gmean=0.000705531526308939 gsigma=1.19836827684203</t>
  </si>
  <si>
    <t>lognormal: gmean=0.00105513122697887 gsigma=2.23701905281136</t>
  </si>
  <si>
    <t>lognormal: gmean=0.00406452569143456 gsigma=1.19374455684538</t>
  </si>
  <si>
    <t>lognormal: gmean=0.274070808305912 gsigma=1.8484438039464</t>
  </si>
  <si>
    <t>lognormal: gmean=0.0202591073711557 gsigma=1.16097511398534</t>
  </si>
  <si>
    <t>lognormal: gmean=0.182935202874622 gsigma=1.21164368707296</t>
  </si>
  <si>
    <t>lognormal: gmean=0.00794678785680403 gsigma=1.19401787855186</t>
  </si>
  <si>
    <t>lognormal: gmean=7.62125452360886E-10 gsigma=2.36</t>
  </si>
  <si>
    <t>lognormal: gmean=0.000753808809147724 gsigma=2.1596740697423</t>
  </si>
  <si>
    <t>lognormal: gmean=1.23172413826962E-07 gsigma=2.74902723952467</t>
  </si>
  <si>
    <t>lognormal: gmean=0.000001240566631265 gsigma=2.30972203362497</t>
  </si>
  <si>
    <t>lognormal: gmean=6.21334624357189E-10 gsigma=1.07634699914615</t>
  </si>
  <si>
    <t>lognormal: gmean=3.38490599780789E-10 gsigma=1.18760587983103</t>
  </si>
  <si>
    <t>lognormal: gmean=5.78791819363991E-09 gsigma=3.21</t>
  </si>
  <si>
    <t>lognormal: gmean=2.59093402455409E-06 gsigma=3.18228282078033</t>
  </si>
  <si>
    <t>lognormal: gmean=3.15193590048354E-06 gsigma=3.03753276728462</t>
  </si>
  <si>
    <t>lognormal: gmean=2.78403846891818E-08 gsigma=1.35331475692886</t>
  </si>
  <si>
    <t>lognormal: gmean=5.82127713558782E-11 gsigma=1.35331475692886</t>
  </si>
  <si>
    <t>lognormal: gmean=1.47090130461695E-10 gsigma=1.35331475692886</t>
  </si>
  <si>
    <t>lognormal: gmean=3.47825511740687E-12 gsigma=1.27756</t>
  </si>
  <si>
    <t>lognormal: gmean=0.00123794587981315 gsigma=1.15158950817189</t>
  </si>
  <si>
    <t>lognormal: gmean=0.00037994901905105 gsigma=1.17529679612138</t>
  </si>
  <si>
    <t>lognormal: gmean=3.25266411092159E-08 gsigma=3.54</t>
  </si>
  <si>
    <t>lognormal: gmean=7.83969418909601E-08 gsigma=11.0815421408306</t>
  </si>
  <si>
    <t>lognormal: gmean=2.28388286306207E-09 gsigma=3.44762777011591</t>
  </si>
  <si>
    <t>lognormal: gmean=2.26524816514185E-05 gsigma=2.07</t>
  </si>
  <si>
    <t>lognormal: gmean=0.00258269401602108 gsigma=1.98742269599242</t>
  </si>
  <si>
    <t>lognormal: gmean=5.19675262264051E-05 gsigma=1.60325893458405</t>
  </si>
  <si>
    <t>lognormal: gmean=1.86129365545122 gsigma=1.12159059362773</t>
  </si>
  <si>
    <t>lognormal: gmean=0.000347825511740687 gsigma=2.25332</t>
  </si>
  <si>
    <t>lognormal: gmean=7.28544036640857E-05 gsigma=2.32854889062976</t>
  </si>
  <si>
    <t>lognormal: gmean=0.000491255730581312 gsigma=1.72769861197872</t>
  </si>
  <si>
    <t>lognormal: gmean=4.86379680137808E-08 gsigma=2.82</t>
  </si>
  <si>
    <t>lognormal: gmean=5.13062479182673E-06 gsigma=3.1056776252932</t>
  </si>
  <si>
    <t>lognormal: gmean=1.57936774552193E-06 gsigma=2.75392827692359</t>
  </si>
  <si>
    <t>lognormal: gmean=1.1822796817077E-08 gsigma=2.25393301733105</t>
  </si>
  <si>
    <t>lognormal: gmean=1.89992062553831E-09 gsigma=3.41</t>
  </si>
  <si>
    <t>lognormal: gmean=8.43188050854224E-07 gsigma=3.00740532789474</t>
  </si>
  <si>
    <t>lognormal: gmean=8.52626878273767E-10 gsigma=2.89696577798215</t>
  </si>
  <si>
    <t>lognormal: gmean=0.00378463657198775 gsigma=1.15158950817189</t>
  </si>
  <si>
    <t>lognormal: gmean=0.000388259375456437 gsigma=1.17314972135376</t>
  </si>
  <si>
    <t>lognormal: gmean=6.81311536318038E-08 gsigma=2.76</t>
  </si>
  <si>
    <t>lognormal: gmean=3.26075902744272E-05 gsigma=2.78074500647554</t>
  </si>
  <si>
    <t>lognormal: gmean=5.88855623756128E-08 gsigma=2.60480271873768</t>
  </si>
  <si>
    <t>lognormal: gmean=1.61142883624087E-05 gsigma=3.0250911676495</t>
  </si>
  <si>
    <t>lognormal: gmean=2.51692140503153E-05 gsigma=1.59</t>
  </si>
  <si>
    <t>lognormal: gmean=1.21738929109241E-13 gsigma=1.76065</t>
  </si>
  <si>
    <t>lognormal: gmean=0.00149758991198836 gsigma=1.15158950817189</t>
  </si>
  <si>
    <t>lognormal: gmean=0.000169346276376852 gsigma=1.17326762993353</t>
  </si>
  <si>
    <t>Electricity produced on-site</t>
  </si>
  <si>
    <t>lognormal: gmean=0.688328748645429 gsigma=1.24</t>
  </si>
  <si>
    <t>lognormal: gmean=7.13042299068409E-07 gsigma=1.27756</t>
  </si>
  <si>
    <t>lognormal: gmean=1.00869398404799E-06 gsigma=1.27756</t>
  </si>
  <si>
    <t>lognormal: gmean=3.75651552679942E-06 gsigma=1.27756</t>
  </si>
  <si>
    <t>lognormal: gmean=3.30052636016258E-07 gsigma=2.38109328998401</t>
  </si>
  <si>
    <t>lognormal: gmean=9.62242308115124E-10 gsigma=2.45</t>
  </si>
  <si>
    <t>lognormal: gmean=0.000275203101059184 gsigma=4.34587301060575</t>
  </si>
  <si>
    <t>lognormal: gmean=1.10419887292301E-08 gsigma=2.89379310632239</t>
  </si>
  <si>
    <t>lognormal: gmean=1.98959687906372E-08 gsigma=2.99</t>
  </si>
  <si>
    <t>lognormal: gmean=8.54979000369343E-06 gsigma=8.01123323300485</t>
  </si>
  <si>
    <t>lognormal: gmean=4.85552346875434E-09 gsigma=2.72217685341765</t>
  </si>
  <si>
    <t>lognormal: gmean=3.03227331835914E-08 gsigma=3.84</t>
  </si>
  <si>
    <t>lognormal: gmean=5.09849275311324E-08 gsigma=3.78827760012357</t>
  </si>
  <si>
    <t>lognormal: gmean=2.11279522656641E-09 gsigma=3.39996619887185</t>
  </si>
  <si>
    <t>lognormal: gmean=1.73912755870344E-05 gsigma=1.27756</t>
  </si>
  <si>
    <t>lognormal: gmean=1.19315015283806E-08 gsigma=3.08</t>
  </si>
  <si>
    <t>lognormal: gmean=7.67663996674769E-06 gsigma=2.56845512570205</t>
  </si>
  <si>
    <t>lognormal: gmean=9.64977697066984E-09 gsigma=2.84390740532717</t>
  </si>
  <si>
    <t>lognormal: gmean=0.000180373037202966 gsigma=1.9707449121627</t>
  </si>
  <si>
    <t>lognormal: gmean=6.46107237150434E-05 gsigma=1.73018907530266</t>
  </si>
  <si>
    <t>uniform: min=0.000383887616647638 max=0.000934492141096537</t>
  </si>
  <si>
    <t>lognormal: gmean=1.2670081941279E-06 gsigma=1.35331475692886</t>
  </si>
  <si>
    <t>lognormal: gmean=1.73912755870344E-08 gsigma=1.76065</t>
  </si>
  <si>
    <t>lognormal: gmean=2.80579246137488E-05 gsigma=1.79158</t>
  </si>
  <si>
    <t>lognormal: gmean=3.06666159518039E-05 gsigma=1.32690</t>
  </si>
  <si>
    <t>lognormal: gmean=3.30434236153653E-06 gsigma=1.49182</t>
  </si>
  <si>
    <t>lognormal: gmean=2.55651751129405E-06 gsigma=1.27756</t>
  </si>
  <si>
    <t>lognormal: gmean=1.2124096269772E-11 gsigma=1.35331475692886</t>
  </si>
  <si>
    <t>lognormal: gmean=1.91374311366152E-05 gsigma=9.86440964410593</t>
  </si>
  <si>
    <t>lognormal: gmean=3.1683640716996E-07 gsigma=1.91093514784543</t>
  </si>
  <si>
    <t>lognormal: gmean=2.16247401683458E-07 gsigma=2.56</t>
  </si>
  <si>
    <t>lognormal: gmean=9.98729816052514E-07 gsigma=2.56</t>
  </si>
  <si>
    <t>lognormal: gmean=0.000145050271089055 gsigma=2.13689176730105</t>
  </si>
  <si>
    <t>lognormal: gmean=5.48167111054012E-05 gsigma=1.78264191166336</t>
  </si>
  <si>
    <t>lognormal: gmean=6.08694645546203E-07 gsigma=1.27756</t>
  </si>
  <si>
    <t>lognormal: gmean=2.7826040939255E-07 gsigma=1.27756</t>
  </si>
  <si>
    <t>lognormal: gmean=1.11667380361965E-07 gsigma=1.6</t>
  </si>
  <si>
    <t>lognormal: gmean=0.0045958106487721 gsigma=9.69274172181162</t>
  </si>
  <si>
    <t>lognormal: gmean=1.54163074462944E-05 gsigma=1.82116904636265</t>
  </si>
  <si>
    <t>lognormal: gmean=2.32384733868313E-05 gsigma=3.58911932805293</t>
  </si>
  <si>
    <t>lognormal: gmean=0.00024533627689815 gsigma=2.34347341855954</t>
  </si>
  <si>
    <t>lognormal: gmean=4.19314721376773E-05 gsigma=2.03453899351972</t>
  </si>
  <si>
    <t>lognormal: gmean=1.0912227150193E-06 gsigma=2.67816451934339</t>
  </si>
  <si>
    <t>lognormal: gmean=7.59522374066611E-10 gsigma=1.66187802427994</t>
  </si>
  <si>
    <t>lognormal: gmean=1.26798392999434E-12 gsigma=2.33402844818852</t>
  </si>
  <si>
    <t>lognormal: gmean=2.74423088083271E-10 gsigma=7.26444896586003</t>
  </si>
  <si>
    <t>lognormal: gmean=4.58135372426162E-13 gsigma=2.865025062069</t>
  </si>
  <si>
    <t>lognormal: gmean=0.00149759001198836 gsigma=1.15158950817189</t>
  </si>
  <si>
    <t>lognormal: gmean=0.000169347276376852 gsigma=1.17326762993353</t>
  </si>
  <si>
    <t>lognormal: gmean=1.89564903898674E-06 gsigma=1.27756</t>
  </si>
  <si>
    <t>lognormal: gmean=1.93703991364268E-07 gsigma=1.14031009435531</t>
  </si>
  <si>
    <t>lognormal: gmean=6.18500848162424E-10 gsigma=2.08179186643131</t>
  </si>
  <si>
    <t>lognormal: gmean=0.0101613142285864 gsigma=1.19374455684538</t>
  </si>
  <si>
    <t>lognormal: gmean=6.45487104202078E-08 gsigma=2.7</t>
  </si>
  <si>
    <t>lognormal: gmean=4.32445017353434E-05 gsigma=3.80015691698766</t>
  </si>
  <si>
    <t>lognormal: gmean=5.88643019671996E-09 gsigma=2.47677731511445</t>
  </si>
  <si>
    <t>lognormal: gmean=0.000128846 gsigma=1.54171</t>
  </si>
  <si>
    <t>lognormal: gmean=0.000392716 gsigma=1.27106</t>
  </si>
  <si>
    <t>lognormal: gmean=2.75361E-08 gsigma=1.39464</t>
  </si>
  <si>
    <t>lognormal: gmean=2.03621E-06 gsigma=1.73437</t>
  </si>
  <si>
    <t>lognormal: gmean=0.00218293 gsigma=1.44906</t>
  </si>
  <si>
    <t>lognormal: gmean=0.00253500 gsigma=1.29580</t>
  </si>
  <si>
    <t>lognormal: gmean=0.00728705 gsigma=1.00000</t>
  </si>
  <si>
    <t>lognormal: gmean=0.00701039 gsigma=1.24889</t>
  </si>
  <si>
    <t>lognormal: gmean=0.0127343 gsigma=1.27464</t>
  </si>
  <si>
    <t>lognormal: gmean=1.65217E-08 gsigma=1.39464</t>
  </si>
  <si>
    <t>lognormal: gmean=0.000655055 gsigma=1.53914</t>
  </si>
  <si>
    <t>lognormal: gmean=0.000476737 gsigma=1.54171</t>
  </si>
  <si>
    <t>lognormal: gmean=3.79591E-12 gsigma=1.27438</t>
  </si>
  <si>
    <t>lognormal: gmean=0.0151836 gsigma=1.27438</t>
  </si>
  <si>
    <t>lognormal: gmean=0.000981791 gsigma=1.26746</t>
  </si>
  <si>
    <t>lognormal: gmean=0.00969033 gsigma=1.30652</t>
  </si>
  <si>
    <t>lognormal: gmean=2.89972E-08 gsigma=1.55736</t>
  </si>
  <si>
    <t>lognormal: gmean=2.04540E-12 gsigma=1.26746</t>
  </si>
  <si>
    <t>lognormal: gmean=1.72273E-11 gsigma=1.30652</t>
  </si>
  <si>
    <t>lognormal: gmean=1.59939E-07 gsigma=1.55589</t>
  </si>
  <si>
    <t>lognormal: gmean=0.000799167 gsigma=1.28493</t>
  </si>
  <si>
    <t>lognormal: gmean=6.11596E-07 gsigma=1.45530</t>
  </si>
  <si>
    <t>lognormal: gmean=9.87090E-08 gsigma=1.89944</t>
  </si>
  <si>
    <t>lognormal: gmean=0.0291750 gsigma=1.27693</t>
  </si>
  <si>
    <t>lognormal: gmean=2.37129E-05 gsigma=1.46371</t>
  </si>
  <si>
    <t>lognormal: gmean=2.47301E-09 gsigma=1.69533</t>
  </si>
  <si>
    <t>lognormal: gmean=1.23147E-07 gsigma=1.87703</t>
  </si>
  <si>
    <t>lognormal: gmean=0.000173432 gsigma=1.59647</t>
  </si>
  <si>
    <t>lognormal: gmean=7.74093E-06 gsigma=1.67828</t>
  </si>
  <si>
    <t>lognormal: gmean=3.30579E-11 gsigma=1.80414</t>
  </si>
  <si>
    <t>lognormal: gmean=8.06038E-09 gsigma=2.00920</t>
  </si>
  <si>
    <t>lognormal: gmean=2.42602E-05 gsigma=1.71251</t>
  </si>
  <si>
    <t>lognormal: gmean=6.13866E-07 gsigma=1.78227</t>
  </si>
  <si>
    <t>lognormal: gmean=5.17911E-07 gsigma=1.36486</t>
  </si>
  <si>
    <t>lognormal: gmean=7.91744E-07 gsigma=1.80979</t>
  </si>
  <si>
    <t>lognormal: gmean=0.0872641 gsigma=1.19748</t>
  </si>
  <si>
    <t>lognormal: gmean=0.00285747 gsigma=1.34605</t>
  </si>
  <si>
    <t>lognormal: gmean=3.38443E-06 gsigma=1.52433</t>
  </si>
  <si>
    <t>lognormal: gmean=0.00563707 gsigma=1.32374</t>
  </si>
  <si>
    <t>lognormal: gmean=0.0127346 gsigma=1.30428</t>
  </si>
  <si>
    <t>lognormal: gmean=1.70597E-13 gsigma=1.73935</t>
  </si>
  <si>
    <t>lognormal: gmean=1.17117E-09 gsigma=2.09818</t>
  </si>
  <si>
    <t>lognormal: gmean=4.37229E-06 gsigma=4.60674</t>
  </si>
  <si>
    <t>lognormal: gmean=2.45265E-06 gsigma=1.69460</t>
  </si>
  <si>
    <t>lognormal: gmean=7.35333E-09 gsigma=1.70754</t>
  </si>
  <si>
    <t>lognormal: gmean=8.05473E-10 gsigma=2.11506</t>
  </si>
  <si>
    <t>lognormal: gmean=0.00213299 gsigma=1.45310</t>
  </si>
  <si>
    <t>lognormal: gmean=7.31303E-07 gsigma=1.72078</t>
  </si>
  <si>
    <t>lognormal: gmean=0.000177398 gsigma=1.50483</t>
  </si>
  <si>
    <t>lognormal: gmean=1.43711E-08 gsigma=1.52643</t>
  </si>
  <si>
    <t>lognormal: gmean=1.55791E-08 gsigma=1.98350</t>
  </si>
  <si>
    <t>lognormal: gmean=0.0169575 gsigma=1.31253</t>
  </si>
  <si>
    <t>lognormal: gmean=3.17729E-05 gsigma=1.55934</t>
  </si>
  <si>
    <t>lognormal: gmean=3.27609E-11 gsigma=1.79667</t>
  </si>
  <si>
    <t>lognormal: gmean=3.30195E-10 gsigma=2.15609</t>
  </si>
  <si>
    <t>lognormal: gmean=0.000622287 gsigma=1.53066</t>
  </si>
  <si>
    <t>lognormal: gmean=1.08890E-07 gsigma=1.77522</t>
  </si>
  <si>
    <t>lognormal: gmean=1.48576E-13 gsigma=1.92474</t>
  </si>
  <si>
    <t>lognormal: gmean=3.51033E-08 gsigma=1.94372</t>
  </si>
  <si>
    <t>lognormal: gmean=4.62939E-06 gsigma=1.79255</t>
  </si>
  <si>
    <t>lognormal: gmean=2.77745E-08 gsigma=1.90472</t>
  </si>
  <si>
    <t>lognormal: gmean=9.69031E-08 gsigma=1.29626</t>
  </si>
  <si>
    <t>lognormal: gmean=9.95700E-14 gsigma=1.73571</t>
  </si>
  <si>
    <t>lognormal: gmean=1.46536E-09 gsigma=2.08855</t>
  </si>
  <si>
    <t>lognormal: gmean=0.000370036 gsigma=1.55497</t>
  </si>
  <si>
    <t>lognormal: gmean=3.55583E-06 gsigma=1.68909</t>
  </si>
  <si>
    <t>lognormal: gmean=0.00136065 gsigma=2.10675</t>
  </si>
  <si>
    <t>lognormal: gmean=0.000108461 gsigma=1.53479</t>
  </si>
  <si>
    <t>lognormal: gmean=6.37992E-08 gsigma=1.55011</t>
  </si>
  <si>
    <t>lognormal: gmean=3.12222E-07 gsigma=1.83424</t>
  </si>
  <si>
    <t>lognormal: gmean=0.00508293 gsigma=1.38538</t>
  </si>
  <si>
    <t>lognormal: gmean=0.00124889 gsigma=1.41833</t>
  </si>
  <si>
    <t>lognormal: gmean=9.58151E-06 gsigma=1.37202</t>
  </si>
  <si>
    <t>lognormal: gmean=1.09457E-06 gsigma=1.82084</t>
  </si>
  <si>
    <t>lognormal: gmean=0.00443544 gsigma=2.93451</t>
  </si>
  <si>
    <t>lognormal: gmean=0.000263459 gsigma=1.36565</t>
  </si>
  <si>
    <t>lognormal: gmean=0.000409896 gsigma=1.54171</t>
  </si>
  <si>
    <t>lognormal: gmean=0.000981791 gsigma=1.27106</t>
  </si>
  <si>
    <t>lognormal: gmean=4.35112E-10 gsigma=1.61429</t>
  </si>
  <si>
    <t>lognormal: gmean=8.56669E-09 gsigma=2.00659</t>
  </si>
  <si>
    <t>lognormal: gmean=0.00297843 gsigma=1.43142</t>
  </si>
  <si>
    <t>lognormal: gmean=1.19207E-05 gsigma=1.58673</t>
  </si>
  <si>
    <t>lognormal: gmean=0.000217302 gsigma=2.78388</t>
  </si>
  <si>
    <t>lognormal: gmean=1.55687E-08 gsigma=3.99802</t>
  </si>
  <si>
    <t>lognormal: gmean=0.00144501 gsigma=1.28147</t>
  </si>
  <si>
    <t>lognormal: gmean=1.76754E-06 gsigma=1.28729</t>
  </si>
  <si>
    <t>lognormal: gmean=2.77848E-07 gsigma=3.32828</t>
  </si>
  <si>
    <t>lognormal: gmean=0.0406354 gsigma=2.78388</t>
  </si>
  <si>
    <t>lognormal: gmean=0.000102154 gsigma=1.29960</t>
  </si>
  <si>
    <t>lognormal: gmean=0.000258818 gsigma=1.30110</t>
  </si>
  <si>
    <t>lognormal: gmean=1.99954E-07 gsigma=2.51285</t>
  </si>
  <si>
    <t>lognormal: gmean=0.00720246 gsigma=1.25730</t>
  </si>
  <si>
    <t>lognormal: gmean=0.0696192 gsigma=1.32263</t>
  </si>
  <si>
    <t>lognormal: gmean=1.50051E-11 gsigma=1.25730</t>
  </si>
  <si>
    <t>lognormal: gmean=1.23768E-10 gsigma=1.32263</t>
  </si>
  <si>
    <t>lognormal: gmean=9.32232E-05 gsigma=1.36246</t>
  </si>
  <si>
    <t>lognormal: gmean=1.36145E-05 gsigma=3.32828</t>
  </si>
  <si>
    <t>lognormal: gmean=0.00301105 gsigma=1.29670</t>
  </si>
  <si>
    <t>lognormal: gmean=0.0209540 gsigma=2.51285</t>
  </si>
  <si>
    <t>lognormal: gmean=1.83666E-10 gsigma=2.62000</t>
  </si>
  <si>
    <t>lognormal: gmean=0.000185945 gsigma=2.36889</t>
  </si>
  <si>
    <t>lognormal: gmean=3.68348E-08 gsigma=2.97371</t>
  </si>
  <si>
    <t>lognormal: gmean=2.55493E-07 gsigma=2.86911</t>
  </si>
  <si>
    <t>lognormal: gmean=2.20895E-10 gsigma=1.07635</t>
  </si>
  <si>
    <t>lognormal: gmean=1.20339E-10 gsigma=1.18761</t>
  </si>
  <si>
    <t>lognormal: gmean=8.21338E-09 gsigma=3.51000</t>
  </si>
  <si>
    <t>lognormal: gmean=6.39237E-07 gsigma=3.49238</t>
  </si>
  <si>
    <t>lognormal: gmean=4.04915E-07 gsigma=3.32466</t>
  </si>
  <si>
    <t>lognormal: gmean=4.54294E-08 gsigma=1.28499</t>
  </si>
  <si>
    <t>lognormal: gmean=9.49905E-11 gsigma=1.28499</t>
  </si>
  <si>
    <t>lognormal: gmean=2.40019E-10 gsigma=1.28499</t>
  </si>
  <si>
    <t>lognormal: gmean=1.01095E-12 gsigma=1.81724</t>
  </si>
  <si>
    <t>lognormal: gmean=0.000106088 gsigma=1.48370</t>
  </si>
  <si>
    <t>lognormal: gmean=3.25604E-05 gsigma=1.49993</t>
  </si>
  <si>
    <t>lognormal: gmean=1.38681E-10 gsigma=3.77000</t>
  </si>
  <si>
    <t>lognormal: gmean=4.36240E-08 gsigma=10.9711</t>
  </si>
  <si>
    <t>lognormal: gmean=4.83631E-11 gsigma=3.58309</t>
  </si>
  <si>
    <t>lognormal: gmean=8.54763E-06 gsigma=2.25000</t>
  </si>
  <si>
    <t>lognormal: gmean=0.000970764 gsigma=2.13695</t>
  </si>
  <si>
    <t>lognormal: gmean=1.96030E-05 gsigma=1.69549</t>
  </si>
  <si>
    <t>lognormal: gmean=0.159392 gsigma=1.56619</t>
  </si>
  <si>
    <t>lognormal: gmean=7.72247E-05 gsigma=2.34605</t>
  </si>
  <si>
    <t>lognormal: gmean=3.47432E-08 gsigma=2.86000</t>
  </si>
  <si>
    <t>lognormal: gmean=2.09092E-06 gsigma=4.84713</t>
  </si>
  <si>
    <t>lognormal: gmean=6.01426E-07 gsigma=2.93846</t>
  </si>
  <si>
    <t>lognormal: gmean=5.16546E-09 gsigma=2.31392</t>
  </si>
  <si>
    <t>lognormal: gmean=1.16246E-09 gsigma=2.41846</t>
  </si>
  <si>
    <t>lognormal: gmean=1.94066E-12 gsigma=2.46908</t>
  </si>
  <si>
    <t>lognormal: gmean=0.000324331 gsigma=1.48370</t>
  </si>
  <si>
    <t>lognormal: gmean=3.32726E-05 gsigma=1.48645</t>
  </si>
  <si>
    <t>lognormal: gmean=5.45288E-10 gsigma=3.22000</t>
  </si>
  <si>
    <t>lognormal: gmean=5.60940E-06 gsigma=3.15972</t>
  </si>
  <si>
    <t>lognormal: gmean=5.16012E-10 gsigma=3.30202</t>
  </si>
  <si>
    <t>lognormal: gmean=4.60756E-06 gsigma=3.24340</t>
  </si>
  <si>
    <t>lognormal: gmean=2.14464E-05 gsigma=3.24340</t>
  </si>
  <si>
    <t>lognormal: gmean=9.08526E-14 gsigma=1.81724</t>
  </si>
  <si>
    <t>lognormal: gmean=0.000128339 gsigma=1.48370</t>
  </si>
  <si>
    <t>lognormal: gmean=1.45115E-05 gsigma=1.48819</t>
  </si>
  <si>
    <t>lognormal: gmean=4.52742E-10 gsigma=2.59000</t>
  </si>
  <si>
    <t>lognormal: gmean=0.000129431 gsigma=3.99614</t>
  </si>
  <si>
    <t>lognormal: gmean=5.10539E-09 gsigma=3.03998</t>
  </si>
  <si>
    <t>lognormal: gmean=4.38664E-11 gsigma=3.66000</t>
  </si>
  <si>
    <t>lognormal: gmean=3.75005E-07 gsigma=6.26890</t>
  </si>
  <si>
    <t>lognormal: gmean=3.64402E-11 gsigma=3.18603</t>
  </si>
  <si>
    <t>lognormal: gmean=8.70985E-11 gsigma=4.01000</t>
  </si>
  <si>
    <t>lognormal: gmean=6.46831E-10 gsigma=3.99335</t>
  </si>
  <si>
    <t>lognormal: gmean=1.63483E-11 gsigma=4.23814</t>
  </si>
  <si>
    <t>lognormal: gmean=6.81441E-07 gsigma=1.28499</t>
  </si>
  <si>
    <t>lognormal: gmean=1.58033E-09 gsigma=3.48000</t>
  </si>
  <si>
    <t>lognormal: gmean=1.24186E-06 gsigma=3.41370</t>
  </si>
  <si>
    <t>lognormal: gmean=8.52572E-10 gsigma=4.28277</t>
  </si>
  <si>
    <t>lognormal: gmean=5.15740E-05 gsigma=2.19593</t>
  </si>
  <si>
    <t>lognormal: gmean=1.84741E-05 gsigma=1.89634</t>
  </si>
  <si>
    <t>lognormal: gmean=8.09060E-05 gsigma=2.86911</t>
  </si>
  <si>
    <t>lognormal: gmean=2.06748E-06 gsigma=1.28499</t>
  </si>
  <si>
    <t>lognormal: gmean=1.97839E-11 gsigma=1.28499</t>
  </si>
  <si>
    <t>lognormal: gmean=1.63906E-06 gsigma=2.47000</t>
  </si>
  <si>
    <t>lognormal: gmean=0.000238049 gsigma=2.06647</t>
  </si>
  <si>
    <t>lognormal: gmean=8.99623E-05 gsigma=1.73486</t>
  </si>
  <si>
    <t>lognormal: gmean=4.44825E-08 gsigma=1.75000</t>
  </si>
  <si>
    <t>lognormal: gmean=0.00181284 gsigma=9.93119</t>
  </si>
  <si>
    <t>lognormal: gmean=6.10073E-06 gsigma=1.88083</t>
  </si>
  <si>
    <t>lognormal: gmean=1.78311E-06 gsigma=3.99802</t>
  </si>
  <si>
    <t>lognormal: gmean=0.000130454 gsigma=2.44174</t>
  </si>
  <si>
    <t>lognormal: gmean=2.22964E-05 gsigma=2.11000</t>
  </si>
  <si>
    <t>lognormal: gmean=5.80241E-07 gsigma=2.79246</t>
  </si>
  <si>
    <t>lognormal: gmean=2.70023E-10 gsigma=1.66188</t>
  </si>
  <si>
    <t>lognormal: gmean=4.50790E-13 gsigma=2.33403</t>
  </si>
  <si>
    <t>lognormal: gmean=9.75621E-11 gsigma=7.26445</t>
  </si>
  <si>
    <t>lognormal: gmean=1.62875E-13 gsigma=2.86503</t>
  </si>
  <si>
    <t>lognormal: gmean=1.45125E-05 gsigma=1.48819</t>
  </si>
  <si>
    <t>lognormal: gmean=9.08588E-08 gsigma=1.28499</t>
  </si>
  <si>
    <t>lognormal: gmean=6.88650E-08 gsigma=1.14031</t>
  </si>
  <si>
    <t>lognormal: gmean=2.19888E-10 gsigma=2.08179</t>
  </si>
  <si>
    <t>lognormal: gmean=0.00361252 gsigma=1.28147</t>
  </si>
  <si>
    <t>lognormal: gmean=1.28008E-08 gsigma=3.00000</t>
  </si>
  <si>
    <t>lognormal: gmean=8.57630E-06 gsigma=4.10448</t>
  </si>
  <si>
    <t>lognormal: gmean=1.16795E-09 gsigma=2.69347</t>
  </si>
  <si>
    <t>Amount of heat, which is satisfied by heat which is produced in the system</t>
  </si>
  <si>
    <t>Gasification of HTC-char in a fixed-bed gasifier + CHP (2x550 kWel)</t>
  </si>
  <si>
    <t>lognormal: gmean=0.00182400 gsigma=1.52117</t>
  </si>
  <si>
    <t>lognormal: gmean=0.000224238 gsigma=1.23660</t>
  </si>
  <si>
    <t>lognormal: gmean=3.01497 gsigma=1.10224</t>
  </si>
  <si>
    <t>lognormal: gmean=0.0100564 gsigma=1.20772</t>
  </si>
  <si>
    <t>lognormal: gmean=0.000307829 gsigma=1.50512</t>
  </si>
  <si>
    <t>lognormal: gmean=0.00000000065025 gsigma=2.36117</t>
  </si>
  <si>
    <t>lognormal: gmean=0.0000000065025 gsigma=2.33412</t>
  </si>
  <si>
    <t>lognormal: gmean=0.000000038675 gsigma=3.20908</t>
  </si>
  <si>
    <t>lognormal: gmean=1.7425E-16 gsigma=3.21625</t>
  </si>
  <si>
    <t>lognormal: gmean=0.0000000003536 gsigma=3.54325</t>
  </si>
  <si>
    <t>lognormal: gmean=0.00000000003536 gsigma=3.55372</t>
  </si>
  <si>
    <t>lognormal: gmean=0.000019295 gsigma=2.07256</t>
  </si>
  <si>
    <t>lognormal: gmean=0.00000003621 gsigma=2.82358</t>
  </si>
  <si>
    <t>lognormal: gmean=0.0000000032215 gsigma=2.84266</t>
  </si>
  <si>
    <t>lognormal: gmean=0.0000000029495 gsigma=3.41093</t>
  </si>
  <si>
    <t>lognormal: gmean=0.000000000016065 gsigma=3.41817</t>
  </si>
  <si>
    <t>lognormal: gmean=0.0000000053295 gsigma=2.76258</t>
  </si>
  <si>
    <t>lognormal: gmean=0.0000000053295 gsigma=2.75967</t>
  </si>
  <si>
    <t>lognormal: gmean=0.0000000008211 gsigma=2.45126</t>
  </si>
  <si>
    <t>lognormal: gmean=0.000000008211 gsigma=2.42547</t>
  </si>
  <si>
    <t>lognormal: gmean=0.0000000014025 gsigma=2.98542</t>
  </si>
  <si>
    <t>lognormal: gmean=0.0000000014025 gsigma=2.99253</t>
  </si>
  <si>
    <t>lognormal: gmean=0.000000003672 gsigma=3.84235</t>
  </si>
  <si>
    <t>lognormal: gmean=0.000000000065535 gsigma=3.85392</t>
  </si>
  <si>
    <t>lognormal: gmean=0.000000012835 gsigma=3.07803</t>
  </si>
  <si>
    <t>lognormal: gmean=0.00000000045305 gsigma=3.09724</t>
  </si>
  <si>
    <t>lognormal: gmean=0.00000018445ent parameters)</t>
  </si>
  <si>
    <t>lognormal: gmean=0.00000002006 gsigma=2.57474</t>
  </si>
  <si>
    <t>lognormal: gmean=0.00000085 gsigma=2.55520</t>
  </si>
  <si>
    <t>lognormal: gmean=0.00000003502 gsigma=1.76345</t>
  </si>
  <si>
    <t>lognormal: gmean=0.00000005508 gsigma=2.70296</t>
  </si>
  <si>
    <t>lognormal: gmean=0.000000005508 gsigma=2.72275</t>
  </si>
  <si>
    <t>Abadement of SO2 (flue gas treatment system)</t>
  </si>
  <si>
    <t>lognormal: gmean=0.000260600 gsigma=2.00000</t>
  </si>
  <si>
    <t>el*(10000/7900)*1000/1.6294</t>
  </si>
  <si>
    <t>heat demand dryer (to 85 wt-%)</t>
  </si>
  <si>
    <t>Gasification of waste wood in a fixed-bed gasifier (2x700 kWel) + CHP</t>
  </si>
  <si>
    <t>Product gas combusted in emergency flare</t>
  </si>
  <si>
    <t>lognormal: gmean=0.003128293 gsigma=1.52117</t>
  </si>
  <si>
    <t>Cement required for solidification of filter ash</t>
  </si>
  <si>
    <t>lognormal: gmean=3.696192E-4 gsigma=1.23660</t>
  </si>
  <si>
    <t>lognormal: gmean=6.0268268 gsigma=1.10224</t>
  </si>
  <si>
    <t>lognormal: gmean=0.00780 gsigma=1.20772</t>
  </si>
  <si>
    <t>lognormal: gmean=-0.0005074 gsigma=1.50512</t>
  </si>
  <si>
    <t>lognormal: gmean=0.000000000652 gsigma=2.34980</t>
  </si>
  <si>
    <t>lognormal: gmean=0.00000000652 gsigma=2.32272</t>
  </si>
  <si>
    <t>lognormal: gmean=0.00000003512 gsigma=3.21579</t>
  </si>
  <si>
    <t>lognormal: gmean=1.576E-16 gsigma=3.22296</t>
  </si>
  <si>
    <t>lognormal: gmean=0.000000000408 gsigma=3.50654</t>
  </si>
  <si>
    <t>lognormal: gmean=0.0000000000408 gsigma=3.51699</t>
  </si>
  <si>
    <t>lognormal: gmean=0.0000236 gsigma=2.02556</t>
  </si>
  <si>
    <t>lognormal: gmean=0.00000006984 gsigma=2.69387</t>
  </si>
  <si>
    <t>lognormal: gmean=0.000000006208 gsigma=2.71294</t>
  </si>
  <si>
    <t>lognormal: gmean=0.000000001816 gsigma=3.48754</t>
  </si>
  <si>
    <t>lognormal: gmean=0.00000000000992 gsigma=3.49481</t>
  </si>
  <si>
    <t>lognormal: gmean=0.000000004032 gsigma=2.80206</t>
  </si>
  <si>
    <t>lognormal: gmean=0.000000004032 gsigma=2.79915</t>
  </si>
  <si>
    <t>lognormal: gmean=0.000000001128 gsigma=2.38366</t>
  </si>
  <si>
    <t>lognormal: gmean=0.00000001128 gsigma=2.35777</t>
  </si>
  <si>
    <t>lognormal: gmean=0.00000000092 gsigma=3.04981</t>
  </si>
  <si>
    <t>lognormal: gmean=0.00000000092 gsigma=3.05693</t>
  </si>
  <si>
    <t>lognormal: gmean=0.000000002384 gsigma=3.90957</t>
  </si>
  <si>
    <t>lognormal: gmean=0.00000000004256 gsigma=3.92119</t>
  </si>
  <si>
    <t>lognormal: gmean=0.00000001008 gsigma=3.11075</t>
  </si>
  <si>
    <t>lognormal: gmean=0.000000000356 gsigma=3.12998</t>
  </si>
  <si>
    <t>lognormal: gmean=0.0000001136 gsigma=2.63288</t>
  </si>
  <si>
    <t>lognormal: gmean=0.0000000124 gsigma=2.65117</t>
  </si>
  <si>
    <t>lognormal: gmean=0.000002768 gsigma=2.33137</t>
  </si>
  <si>
    <t>lognormal: gmean=0.0000000832 gsigma=1.60826</t>
  </si>
  <si>
    <t>lognormal: gmean=0.00000005144 gsigma=2.70426</t>
  </si>
  <si>
    <t>lognormal: gmean=0.000000005144 gsigma=2.72406</t>
  </si>
  <si>
    <t>lognormal: gmean=0.0003649 gsigma=2.00000</t>
  </si>
  <si>
    <t>sanitary landfill of ash/slag</t>
  </si>
  <si>
    <t>aluminium sulfate, powder</t>
  </si>
  <si>
    <t>lognormal: gmean=0.000103918 gsigma=1.55344</t>
  </si>
  <si>
    <t>cast iron</t>
  </si>
  <si>
    <t>lognormal: gmean=0.000328301 gsigma=1.28494</t>
  </si>
  <si>
    <t>lognormal: gmean=1.11387E-08 gsigma=1.42635</t>
  </si>
  <si>
    <t>chemical, organic</t>
  </si>
  <si>
    <t>lognormal: gmean=1.33269E-07 gsigma=1.84417</t>
  </si>
  <si>
    <t>concrete, sole plate and foundation</t>
  </si>
  <si>
    <t>diesel, burned in building machine</t>
  </si>
  <si>
    <t>electricity, for reuse in municipal waste incineration only</t>
  </si>
  <si>
    <t>lognormal: gmean=0.00190050 gsigma=1.45378</t>
  </si>
  <si>
    <t>electricity, low voltage</t>
  </si>
  <si>
    <t>lognormal: gmean=0.00222483 gsigma=1.29799</t>
  </si>
  <si>
    <t>excavation, hydraulic digger</t>
  </si>
  <si>
    <t>excavation, skid-steer loader</t>
  </si>
  <si>
    <t>extrusion, plastic pipes</t>
  </si>
  <si>
    <t>gravel, round</t>
  </si>
  <si>
    <t>lognormal: gmean=0.00635482 gsigma=1.00000</t>
  </si>
  <si>
    <t>heat, district or industrial, other than natural gas</t>
  </si>
  <si>
    <t>lognormal: gmean=0.00631956 gsigma=1.24508</t>
  </si>
  <si>
    <t>heat, for reuse in municipal waste incineration only</t>
  </si>
  <si>
    <t>lognormal: gmean=0.0110867 gsigma=1.27879</t>
  </si>
  <si>
    <t>lognormal: gmean=6.68325E-09 gsigma=1.42635</t>
  </si>
  <si>
    <t>lognormal: gmean=0.000526302 gsigma=1.55280</t>
  </si>
  <si>
    <t>iron sulfate</t>
  </si>
  <si>
    <t>lognormal: gmean=0.000384502 gsigma=1.55344</t>
  </si>
  <si>
    <t>lognormal: gmean=3.30478E-12 gsigma=1.27852</t>
  </si>
  <si>
    <t>polyethylene, high density, granulate</t>
  </si>
  <si>
    <t>polypropylene, granulate</t>
  </si>
  <si>
    <t>polyvinylchloride, bulk polymerised</t>
  </si>
  <si>
    <t>process-specific burdens, municipal waste incineration</t>
  </si>
  <si>
    <t>lognormal: gmean=0.0132191 gsigma=1.27852</t>
  </si>
  <si>
    <t>lognormal: gmean=0.000820754 gsigma=1.28119</t>
  </si>
  <si>
    <t>lognormal: gmean=0.00838461 gsigma=1.31199</t>
  </si>
  <si>
    <t>lognormal: gmean=2.33871E-08 gsigma=1.56894</t>
  </si>
  <si>
    <t>reinforcing steel</t>
  </si>
  <si>
    <t>lognormal: gmean=1.70990E-12 gsigma=1.28119</t>
  </si>
  <si>
    <t>sewer grid, 5E9l/year, 110 km</t>
  </si>
  <si>
    <t>lognormal: gmean=9.53532E-10 gsigma=1.02470</t>
  </si>
  <si>
    <t>lognormal: gmean=1.49060E-11 gsigma=1.31199</t>
  </si>
  <si>
    <t>lognormal: gmean=1.28995E-07 gsigma=1.56748</t>
  </si>
  <si>
    <t>steel, chromium steel 18/8, hot rolled</t>
  </si>
  <si>
    <t>synthetic rubber</t>
  </si>
  <si>
    <t>tap water</t>
  </si>
  <si>
    <t>lognormal: gmean=0.000687035 gsigma=1.29110</t>
  </si>
  <si>
    <t>wastewater treatment facility, capacity 5E9l/year</t>
  </si>
  <si>
    <t>lognormal: gmean=2.49005E-11 gsigma=1.02470</t>
  </si>
  <si>
    <t>lognormal: gmean=2.75011E-07 gsigma=1.48058</t>
  </si>
  <si>
    <t>lognormal: gmean=4.24549E-08 gsigma=1.93477</t>
  </si>
  <si>
    <t>lognormal: gmean=0.0125510 gsigma=1.33446</t>
  </si>
  <si>
    <t>lognormal: gmean=1.01996E-05 gsigma=1.50866</t>
  </si>
  <si>
    <t>lognormal: gmean=1.20555E-10 gsigma=1.85081</t>
  </si>
  <si>
    <t>lognormal: gmean=6.00323E-09 gsigma=2.02359</t>
  </si>
  <si>
    <t>lognormal: gmean=8.45256E-06 gsigma=1.75866</t>
  </si>
  <si>
    <t>lognormal: gmean=3.77359E-07 gsigma=1.83488</t>
  </si>
  <si>
    <t>lognormal: gmean=2.06275E-12 gsigma=1.94053</t>
  </si>
  <si>
    <t>lognormal: gmean=5.02952E-10 gsigma=2.13905</t>
  </si>
  <si>
    <t>lognormal: gmean=1.51343E-06 gsigma=1.85298</t>
  </si>
  <si>
    <t>lognormal: gmean=3.83041E-08 gsigma=1.91962</t>
  </si>
  <si>
    <t>lognormal: gmean=8.35968E-07 gsigma=1.34186</t>
  </si>
  <si>
    <t>lognormal: gmean=1.27797E-06 gsigma=1.79405</t>
  </si>
  <si>
    <t>lognormal: gmean=0.140821 gsigma=1.16092</t>
  </si>
  <si>
    <t>lognormal: gmean=0.00461228 gsigma=1.32225</t>
  </si>
  <si>
    <t>lognormal: gmean=2.94654E-06 gsigma=1.52932</t>
  </si>
  <si>
    <t>lognormal: gmean=0.00928465 gsigma=1.28965</t>
  </si>
  <si>
    <t>lognormal: gmean=0.0206304 gsigma=1.27593</t>
  </si>
  <si>
    <t>lognormal: gmean=3.04141E-15 gsigma=1.94052</t>
  </si>
  <si>
    <t>lognormal: gmean=2.08797E-11 gsigma=2.28423</t>
  </si>
  <si>
    <t>lognormal: gmean=1.48900E-06 gsigma=4.36000</t>
  </si>
  <si>
    <t>lognormal: gmean=4.37260E-08 gsigma=1.89905</t>
  </si>
  <si>
    <t>lognormal: gmean=1.31095E-10 gsigma=1.91100</t>
  </si>
  <si>
    <t>lognormal: gmean=4.07954E-11 gsigma=2.25215</t>
  </si>
  <si>
    <t>lognormal: gmean=0.000108006 gsigma=1.62813</t>
  </si>
  <si>
    <t>lognormal: gmean=3.70389E-08 gsigma=1.87126</t>
  </si>
  <si>
    <t>lognormal: gmean=0.000292401 gsigma=1.47880</t>
  </si>
  <si>
    <t>lognormal: gmean=1.15796E-08 gsigma=1.53796</t>
  </si>
  <si>
    <t>lognormal: gmean=1.23946E-08 gsigma=1.99311</t>
  </si>
  <si>
    <t>lognormal: gmean=0.0134902 gsigma=1.32776</t>
  </si>
  <si>
    <t>lognormal: gmean=2.52797E-05 gsigma=1.57088</t>
  </si>
  <si>
    <t>lognormal: gmean=1.14726E-11 gsigma=1.84931</t>
  </si>
  <si>
    <t>lognormal: gmean=1.15632E-10 gsigma=2.20460</t>
  </si>
  <si>
    <t>lognormal: gmean=0.000217871 gsigma=1.59130</t>
  </si>
  <si>
    <t>lognormal: gmean=3.81325E-08 gsigma=1.82829</t>
  </si>
  <si>
    <t>lognormal: gmean=1.41901E-14 gsigma=2.03540</t>
  </si>
  <si>
    <t>lognormal: gmean=3.35262E-09 gsigma=2.05391</t>
  </si>
  <si>
    <t>lognormal: gmean=4.42037E-07 gsigma=1.90727</t>
  </si>
  <si>
    <t>lognormal: gmean=2.65266E-09 gsigma=2.01592</t>
  </si>
  <si>
    <t>lognormal: gmean=8.43654E-08 gsigma=1.30047</t>
  </si>
  <si>
    <t>lognormal: gmean=1.02070E-14 gsigma=1.85195</t>
  </si>
  <si>
    <t>lognormal: gmean=1.50216E-10 gsigma=2.19500</t>
  </si>
  <si>
    <t>lognormal: gmean=3.79241E-05 gsigma=1.68166</t>
  </si>
  <si>
    <t>lognormal: gmean=3.64513E-07 gsigma=1.80761</t>
  </si>
  <si>
    <t>lognormal: gmean=0.00109737 gsigma=2.11598</t>
  </si>
  <si>
    <t>lognormal: gmean=8.74772E-05 gsigma=1.54659</t>
  </si>
  <si>
    <t>lognormal: gmean=5.14559E-08 gsigma=1.56176</t>
  </si>
  <si>
    <t>lognormal: gmean=5.03253E-07 gsigma=1.81228</t>
  </si>
  <si>
    <t>lognormal: gmean=0.00819057 gsigma=1.35389</t>
  </si>
  <si>
    <t>lognormal: gmean=0.00201301 gsigma=1.38838</t>
  </si>
  <si>
    <t>lognormal: gmean=8.32634E-06 gsigma=1.37643</t>
  </si>
  <si>
    <t>lognormal: gmean=9.51182E-07 gsigma=1.82394</t>
  </si>
  <si>
    <t>lognormal: gmean=0.00385492 gsigma=2.93701</t>
  </si>
  <si>
    <t>lognormal: gmean=0.000228946 gsigma=1.37010</t>
  </si>
  <si>
    <t>lognormal: gmean=0.000330594 gsigma=1.55344</t>
  </si>
  <si>
    <t>lognormal: gmean=0.000820754 gsigma=1.28494</t>
  </si>
  <si>
    <t>lognormal: gmean=6.78525E-05 gsigma=1.03013</t>
  </si>
  <si>
    <t>lognormal: gmean=8.63593E-11 gsigma=1.70019</t>
  </si>
  <si>
    <t>lognormal: gmean=1.70028E-09 gsigma=2.08143</t>
  </si>
  <si>
    <t>lognormal: gmean=0.000591010 gsigma=1.53006</t>
  </si>
  <si>
    <t>lognormal: gmean=2.36598E-06 gsigma=1.67407</t>
  </si>
  <si>
    <t>Pyrolysis of waste wood</t>
  </si>
  <si>
    <t xml:space="preserve">dist*coke  </t>
  </si>
  <si>
    <t>lognormal: gmean=61.3289 gsigma=1.05000</t>
  </si>
  <si>
    <t>Transport of coke to lignite power plant</t>
  </si>
  <si>
    <t>lognormal: gmean=0.00000 gsigma=1.53379</t>
  </si>
  <si>
    <t>Gross electricity production</t>
  </si>
  <si>
    <t>triangular: min=0.000289000 mode=0.000361000 max=0.000433000</t>
  </si>
  <si>
    <t>pyrochar, at lignite power plant</t>
  </si>
  <si>
    <t>triangular: min=264.000 mode=800.000 max=1680.00</t>
  </si>
  <si>
    <t>triangular: min=1.68000 mode=4.48000 max=7.08000</t>
  </si>
  <si>
    <t>triangular: min=0.0960000 mode=0.800000 max=1.60000</t>
  </si>
  <si>
    <t>triangular: min=0.00000 mode=0.305900 max=0.880000</t>
  </si>
  <si>
    <t>triangular: min=0.0560000 mode=90.4113 max=2560.00</t>
  </si>
  <si>
    <t>triangular: min=1.00000 mode=1.00000 max=4.08000</t>
  </si>
  <si>
    <t>triangular: min=3.20000 mode=21.6000 max=76.0000</t>
  </si>
  <si>
    <t>triangular: min=0.00000 mode=0.109660 max=0.289000</t>
  </si>
  <si>
    <t>triangular: min=3.92000 mode=44.0000 max=37.6000</t>
  </si>
  <si>
    <t>triangular: min=0.00000 mode=0.113750 max=0.260000</t>
  </si>
  <si>
    <t>lognormal: gmean=0.42040 gsigma=1.15000</t>
  </si>
  <si>
    <t>triangular: min=480.000 mode=628.000 max=776.000</t>
  </si>
  <si>
    <t>triangular: min=0.00800000 mode=0.0840000 max=0.160000</t>
  </si>
  <si>
    <t>triangular: min=0.810000 mode=0.913000 max=1.00000</t>
  </si>
  <si>
    <t>triangular: min=392.000 mode=560.000 max=588.000</t>
  </si>
  <si>
    <t>triangular: min=1370.97 mode=3373.28 max=6276.74</t>
  </si>
  <si>
    <t>triangular: min=1.12000 mode=8.00000 max=31.2000</t>
  </si>
  <si>
    <t>triangular: min=104.000 mode=112.000 max=120.000</t>
  </si>
  <si>
    <t>triangular: min=1.68000 mode=11.2000 max=184.000</t>
  </si>
  <si>
    <t>triangular: min=0.0580000 mode=0.184330 max=0.380000</t>
  </si>
  <si>
    <t>triangular: min=0.0160966 mode=225.914 max=0.796646</t>
  </si>
  <si>
    <t>triangular: min=2080.00 mode=53268.6 max=2400.00</t>
  </si>
  <si>
    <t>triangular: min=33.6000 mode=76.8000 max=1064.00</t>
  </si>
  <si>
    <t>triangular: min=0.0500000 mode=0.180000 max=0.310000</t>
  </si>
  <si>
    <t>S_gas*S*(64/32)*0.1</t>
  </si>
  <si>
    <t>Emissionn to air (90% abadement factor)</t>
  </si>
  <si>
    <t>Co-combustion of pyrolysis-char in a lignite power plant (incl. landfilling of residues)</t>
  </si>
  <si>
    <t>lognormal: gmean=0.00160039 gsigma=2.29284</t>
  </si>
  <si>
    <t>lognormal: gmean=2.09142E-08 gsigma=3.73938</t>
  </si>
  <si>
    <t>lognormal: gmean=0.0104157 gsigma=1.25685</t>
  </si>
  <si>
    <t>lognormal: gmean=2.14529E-05 gsigma=1.16739</t>
  </si>
  <si>
    <t>lognormal: gmean=0.000731341 gsigma=1.17652</t>
  </si>
  <si>
    <t>lognormal: gmean=0.00184704 gsigma=1.17798</t>
  </si>
  <si>
    <t>lognormal: gmean=6.54174E-06 gsigma=1.73216</t>
  </si>
  <si>
    <t>lognormal: gmean=0.0519159 gsigma=1.23096</t>
  </si>
  <si>
    <t>lognormal: gmean=0.481170 gsigma=1.27938</t>
  </si>
  <si>
    <t>lognormal: gmean=1.08158E-10 gsigma=1.23096</t>
  </si>
  <si>
    <t>lognormal: gmean=8.55413E-10 gsigma=1.27938</t>
  </si>
  <si>
    <t>lognormal: gmean=0.000629445 gsigma=1.21681</t>
  </si>
  <si>
    <t>lognormal: gmean=0.000100269 gsigma=2.77784</t>
  </si>
  <si>
    <t>lognormal: gmean=0.0208720 gsigma=1.25630</t>
  </si>
  <si>
    <t>lognormal: gmean=0.254323 gsigma=1.73216</t>
  </si>
  <si>
    <t>lognormal: gmean=2.01662E-09 gsigma=2.19000</t>
  </si>
  <si>
    <t>lognormal: gmean=0.00199149 gsigma=1.99913</t>
  </si>
  <si>
    <t>lognormal: gmean=3.20709E-07 gsigma=2.63105</t>
  </si>
  <si>
    <t>lognormal: gmean=1.88166E-06 gsigma=2.36853</t>
  </si>
  <si>
    <t>lognormal: gmean=1.59223E-09 gsigma=1.07635</t>
  </si>
  <si>
    <t>lognormal: gmean=8.67414E-10 gsigma=1.18761</t>
  </si>
  <si>
    <t>lognormal: gmean=1.19350E-08 gsigma=3.08000</t>
  </si>
  <si>
    <t>lognormal: gmean=5.34266E-06 gsigma=3.05132</t>
  </si>
  <si>
    <t>lognormal: gmean=6.51856E-06 gsigma=2.91261</t>
  </si>
  <si>
    <t>lognormal: gmean=2.30739E-08 gsigma=1.33551</t>
  </si>
  <si>
    <t>lognormal: gmean=4.82463E-11 gsigma=1.33551</t>
  </si>
  <si>
    <t>lognormal: gmean=1.21907E-10 gsigma=1.33551</t>
  </si>
  <si>
    <t>lognormal: gmean=0.00149409 gsigma=1.13338</t>
  </si>
  <si>
    <t>lognormal: gmean=0.000458565 gsigma=1.15900</t>
  </si>
  <si>
    <t>lognormal: gmean=8.04948E-08 gsigma=3.38000</t>
  </si>
  <si>
    <t>lognormal: gmean=1.94012E-07 gsigma=10.8545</t>
  </si>
  <si>
    <t>lognormal: gmean=5.65200E-09 gsigma=3.28764</t>
  </si>
  <si>
    <t>lognormal: gmean=8.55751E-05 gsigma=1.83000</t>
  </si>
  <si>
    <t>lognormal: gmean=0.00954609 gsigma=1.77776</t>
  </si>
  <si>
    <t>lognormal: gmean=0.000195968 gsigma=1.48632</t>
  </si>
  <si>
    <t>lognormal: gmean=2.24644 gsigma=1.08756</t>
  </si>
  <si>
    <t>lognormal: gmean=6.94942E-06 gsigma=2.74738</t>
  </si>
  <si>
    <t>lognormal: gmean=4.68598E-05 gsigma=1.98069</t>
  </si>
  <si>
    <t>lognormal: gmean=2.58186E-07 gsigma=2.52000</t>
  </si>
  <si>
    <t>lognormal: gmean=2.71663E-05 gsigma=2.83363</t>
  </si>
  <si>
    <t>lognormal: gmean=8.36203E-06 gsigma=2.49093</t>
  </si>
  <si>
    <t>lognormal: gmean=6.27593E-08 gsigma=2.03580</t>
  </si>
  <si>
    <t>lognormal: gmean=3.11714E-09 gsigma=3.32000</t>
  </si>
  <si>
    <t>lognormal: gmean=1.38641E-06 gsigma=2.92962</t>
  </si>
  <si>
    <t>lognormal: gmean=1.40391E-09 gsigma=2.83407</t>
  </si>
  <si>
    <t>lognormal: gmean=0.00456772 gsigma=1.13338</t>
  </si>
  <si>
    <t>lognormal: gmean=0.000468595 gsigma=1.15755</t>
  </si>
  <si>
    <t>lognormal: gmean=1.41341E-07 gsigma=2.63000</t>
  </si>
  <si>
    <t>lognormal: gmean=6.76465E-05 gsigma=2.66576</t>
  </si>
  <si>
    <t>lognormal: gmean=1.22162E-07 gsigma=2.48182</t>
  </si>
  <si>
    <t>lognormal: gmean=2.82412E-05 gsigma=2.93133</t>
  </si>
  <si>
    <t>lognormal: gmean=4.41294E-05 gsigma=1.59000</t>
  </si>
  <si>
    <t>lognormal: gmean=0.00180746 gsigma=1.13338</t>
  </si>
  <si>
    <t>lognormal: gmean=0.000204386 gsigma=1.15756</t>
  </si>
  <si>
    <t>hydrochar, combusted</t>
  </si>
  <si>
    <t>lognormal: gmean=3.14830E-08 gsigma=2.80597</t>
  </si>
  <si>
    <t>lognormal: gmean=3.87542E-09 gsigma=2.20000</t>
  </si>
  <si>
    <t>lognormal: gmean=0.00110769 gsigma=3.38529</t>
  </si>
  <si>
    <t>lognormal: gmean=4.33256E-08 gsigma=2.73723</t>
  </si>
  <si>
    <t>lognormal: gmean=3.31136E-08 gsigma=2.89000</t>
  </si>
  <si>
    <t>lognormal: gmean=1.42300E-05 gsigma=7.90929</t>
  </si>
  <si>
    <t>lognormal: gmean=8.08170E-09 gsigma=2.63929</t>
  </si>
  <si>
    <t>lognormal: gmean=5.29769E-09 gsigma=4.00000</t>
  </si>
  <si>
    <t>lognormal: gmean=8.91930E-09 gsigma=3.94294</t>
  </si>
  <si>
    <t>lognormal: gmean=3.69147E-10 gsigma=3.53878</t>
  </si>
  <si>
    <t>lognormal: gmean=2.83878E-08 gsigma=2.92000</t>
  </si>
  <si>
    <t>lognormal: gmean=1.82713E-05 gsigma=2.44176</t>
  </si>
  <si>
    <t>lognormal: gmean=2.29704E-08 gsigma=2.72389</t>
  </si>
  <si>
    <t>lognormal: gmean=0.000316114 gsigma=1.87004</t>
  </si>
  <si>
    <t>lognormal: gmean=0.000113234 gsigma=1.65832</t>
  </si>
  <si>
    <t>uniform: min=0.000764378 max=0.00186071</t>
  </si>
  <si>
    <t>lognormal: gmean=1.05009E-06 gsigma=1.33551</t>
  </si>
  <si>
    <t>lognormal: gmean=1.00484E-11 gsigma=1.33551</t>
  </si>
  <si>
    <t>lognormal: gmean=3.39539E-05 gsigma=9.69679</t>
  </si>
  <si>
    <t>lognormal: gmean=5.62135E-07 gsigma=1.84958</t>
  </si>
  <si>
    <t>lognormal: gmean=3.83669E-07 gsigma=2.45000</t>
  </si>
  <si>
    <t>lognormal: gmean=6.69875E-06 gsigma=2.21000</t>
  </si>
  <si>
    <t>lognormal: gmean=0.000972891 gsigma=1.86997</t>
  </si>
  <si>
    <t>lognormal: gmean=0.000367670 gsigma=1.60358</t>
  </si>
  <si>
    <t>lognormal: gmean=3.00391E-07 gsigma=1.44000</t>
  </si>
  <si>
    <t>lognormal: gmean=0.0123097 gsigma=9.50009</t>
  </si>
  <si>
    <t>lognormal: gmean=4.13507E-05 gsigma=1.76838</t>
  </si>
  <si>
    <t>lognormal: gmean=2.14739E-05 gsigma=3.73938</t>
  </si>
  <si>
    <t>lognormal: gmean=0.000642733 gsigma=2.19514</t>
  </si>
  <si>
    <t>lognormal: gmean=0.000109852 gsigma=1.92232</t>
  </si>
  <si>
    <t>lognormal: gmean=2.85879E-06 gsigma=2.50395</t>
  </si>
  <si>
    <t>lognormal: gmean=1.94635E-09 gsigma=1.66188</t>
  </si>
  <si>
    <t>lognormal: gmean=3.24933E-12 gsigma=2.33403</t>
  </si>
  <si>
    <t>lognormal: gmean=7.03235E-10 gsigma=7.26445</t>
  </si>
  <si>
    <t>lognormal: gmean=1.17401E-12 gsigma=2.86503</t>
  </si>
  <si>
    <t>lognormal: gmean=0.000204387 gsigma=1.15756</t>
  </si>
  <si>
    <t>lognormal: gmean=4.96385E-07 gsigma=1.14031</t>
  </si>
  <si>
    <t>lognormal: gmean=1.58497E-09 gsigma=2.08179</t>
  </si>
  <si>
    <t>lognormal: gmean=0.0260393 gsigma=1.25685</t>
  </si>
  <si>
    <t>lognormal: gmean=1.52996E-07 gsigma=2.55000</t>
  </si>
  <si>
    <t>lognormal: gmean=0.000102500 gsigma=3.64513</t>
  </si>
  <si>
    <t>lognormal: gmean=1.39530E-08 gsigma=2.36571</t>
  </si>
  <si>
    <t>lognormal: gmean=3.68029E-05 gsigma=1.61002</t>
  </si>
  <si>
    <t>lognormal: gmean=0.000396867 gsigma=1.31970</t>
  </si>
  <si>
    <t>lognormal: gmean=1.09798E-08 gsigma=1.43784</t>
  </si>
  <si>
    <t>lognormal: gmean=1.04336E-06 gsigma=1.78708</t>
  </si>
  <si>
    <t>lognormal: gmean=0.00230440 gsigma=1.51174</t>
  </si>
  <si>
    <t>lognormal: gmean=0.00266843 gsigma=1.33851</t>
  </si>
  <si>
    <t>lognormal: gmean=0.00768800 gsigma=1.00000</t>
  </si>
  <si>
    <t>lognormal: gmean=0.00730752 gsigma=1.28707</t>
  </si>
  <si>
    <t>lognormal: gmean=0.0134429 gsigma=1.31256</t>
  </si>
  <si>
    <t>lognormal: gmean=6.58785E-09 gsigma=1.43784</t>
  </si>
  <si>
    <t>lognormal: gmean=0.000187631 gsigma=1.60582</t>
  </si>
  <si>
    <t>lognormal: gmean=0.000136172 gsigma=1.61002</t>
  </si>
  <si>
    <t>lognormal: gmean=4.00713E-12 gsigma=1.31225</t>
  </si>
  <si>
    <t>lognormal: gmean=0.0160285 gsigma=1.31225</t>
  </si>
  <si>
    <t>lognormal: gmean=0.000992167 gsigma=1.31533</t>
  </si>
  <si>
    <t>lognormal: gmean=0.0106799 gsigma=1.33804</t>
  </si>
  <si>
    <t>lognormal: gmean=8.28261E-09 gsigma=1.62490</t>
  </si>
  <si>
    <t>lognormal: gmean=2.06701E-12 gsigma=1.31533</t>
  </si>
  <si>
    <t>lognormal: gmean=1.89865E-11 gsigma=1.33804</t>
  </si>
  <si>
    <t>lognormal: gmean=4.56840E-08 gsigma=1.62350</t>
  </si>
  <si>
    <t>lognormal: gmean=0.000809960 gsigma=1.32850</t>
  </si>
  <si>
    <t>lognormal: gmean=2.78370E-07 gsigma=1.50273</t>
  </si>
  <si>
    <t>lognormal: gmean=4.58450E-08 gsigma=1.93146</t>
  </si>
  <si>
    <t>lognormal: gmean=0.0135444 gsigma=1.32957</t>
  </si>
  <si>
    <t>lognormal: gmean=1.10130E-05 gsigma=1.50457</t>
  </si>
  <si>
    <t>lognormal: gmean=1.03879E-09 gsigma=1.74114</t>
  </si>
  <si>
    <t>lognormal: gmean=5.17279E-08 gsigma=1.91976</t>
  </si>
  <si>
    <t>lognormal: gmean=7.28330E-05 gsigma=1.64466</t>
  </si>
  <si>
    <t>lognormal: gmean=3.25158E-06 gsigma=1.72448</t>
  </si>
  <si>
    <t>lognormal: gmean=1.76495E-11 gsigma=1.83577</t>
  </si>
  <si>
    <t>lognormal: gmean=4.30340E-09 gsigma=2.03906</t>
  </si>
  <si>
    <t>lognormal: gmean=1.29493E-05 gsigma=1.74526</t>
  </si>
  <si>
    <t>lognormal: gmean=3.27741E-07 gsigma=1.81416</t>
  </si>
  <si>
    <t>lognormal: gmean=2.92937E-07 gsigma=1.39432</t>
  </si>
  <si>
    <t>lognormal: gmean=4.47820E-07 gsigma=1.83066</t>
  </si>
  <si>
    <t>lognormal: gmean=0.0493460 gsigma=1.23963</t>
  </si>
  <si>
    <t>lognormal: gmean=0.00161622 gsigma=1.37638</t>
  </si>
  <si>
    <t>lognormal: gmean=3.57276E-06 gsigma=1.59476</t>
  </si>
  <si>
    <t>lognormal: gmean=0.00160896 gsigma=1.40610</t>
  </si>
  <si>
    <t>lognormal: gmean=0.00363744 gsigma=1.38471</t>
  </si>
  <si>
    <t>lognormal: gmean=1.52276E-13 gsigma=1.74512</t>
  </si>
  <si>
    <t>lognormal: gmean=1.04540E-09 gsigma=2.10339</t>
  </si>
  <si>
    <t>lognormal: gmean=7.14000E-05 gsigma=4.70700</t>
  </si>
  <si>
    <t>lognormal: gmean=2.18926E-06 gsigma=1.70050</t>
  </si>
  <si>
    <t>lognormal: gmean=6.56364E-09 gsigma=1.71340</t>
  </si>
  <si>
    <t>lognormal: gmean=2.82295E-10 gsigma=2.16290</t>
  </si>
  <si>
    <t>lognormal: gmean=0.000747381 gsigma=1.51693</t>
  </si>
  <si>
    <t>lognormal: gmean=2.56301E-07 gsigma=1.77403</t>
  </si>
  <si>
    <t>lognormal: gmean=5.06709E-05 gsigma=1.57181</t>
  </si>
  <si>
    <t>lognormal: gmean=4.46259E-09 gsigma=1.55786</t>
  </si>
  <si>
    <t>lognormal: gmean=9.88873E-09 gsigma=2.00274</t>
  </si>
  <si>
    <t>lognormal: gmean=0.0106959 gsigma=1.34590</t>
  </si>
  <si>
    <t>lognormal: gmean=2.01199E-05 gsigma=1.58352</t>
  </si>
  <si>
    <t>lognormal: gmean=1.00082E-11 gsigma=1.85612</t>
  </si>
  <si>
    <t>lognormal: gmean=1.00872E-10 gsigma=2.21092</t>
  </si>
  <si>
    <t>lognormal: gmean=0.000190060 gsigma=1.59903</t>
  </si>
  <si>
    <t>lognormal: gmean=3.32649E-08 gsigma=1.83515</t>
  </si>
  <si>
    <t>lognormal: gmean=4.46721E-14 gsigma=1.98205</t>
  </si>
  <si>
    <t>lognormal: gmean=1.05544E-08 gsigma=2.00077</t>
  </si>
  <si>
    <t>lognormal: gmean=1.39158E-06 gsigma=1.85214</t>
  </si>
  <si>
    <t>lognormal: gmean=8.35089E-09 gsigma=1.96233</t>
  </si>
  <si>
    <t>lognormal: gmean=1.02295E-07 gsigma=1.33786</t>
  </si>
  <si>
    <t>lognormal: gmean=3.62301E-14 gsigma=1.78788</t>
  </si>
  <si>
    <t>lognormal: gmean=5.33195E-10 gsigma=2.13592</t>
  </si>
  <si>
    <t>lognormal: gmean=0.000134612 gsigma=1.61242</t>
  </si>
  <si>
    <t>lognormal: gmean=1.29385E-06 gsigma=1.74240</t>
  </si>
  <si>
    <t>lognormal: gmean=0.000388635 gsigma=2.16193</t>
  </si>
  <si>
    <t>lognormal: gmean=3.09802E-05 gsigma=1.60346</t>
  </si>
  <si>
    <t>lognormal: gmean=1.82232E-08 gsigma=1.61800</t>
  </si>
  <si>
    <t>lognormal: gmean=4.69375E-07 gsigma=1.81546</t>
  </si>
  <si>
    <t>lognormal: gmean=0.00763920 gsigma=1.35854</t>
  </si>
  <si>
    <t>lognormal: gmean=0.00187750 gsigma=1.39278</t>
  </si>
  <si>
    <t>lognormal: gmean=1.19339E-05 gsigma=1.36585</t>
  </si>
  <si>
    <t>lognormal: gmean=1.36330E-06 gsigma=1.81654</t>
  </si>
  <si>
    <t>lognormal: gmean=0.00552514 gsigma=2.93038</t>
  </si>
  <si>
    <t>lognormal: gmean=0.000328142 gsigma=1.35941</t>
  </si>
  <si>
    <t>lognormal: gmean=0.000117080 gsigma=1.61002</t>
  </si>
  <si>
    <t>lognormal: gmean=0.000992167 gsigma=1.31970</t>
  </si>
  <si>
    <t>lognormal: gmean=1.88308E-10 gsigma=1.65893</t>
  </si>
  <si>
    <t>lognormal: gmean=3.70749E-09 gsigma=2.04515</t>
  </si>
  <si>
    <t>lognormal: gmean=0.00128870 gsigma=1.48333</t>
  </si>
  <si>
    <t>lognormal: gmean=5.15905E-06 gsigma=1.63218</t>
  </si>
  <si>
    <t>Output pyrolysis plant</t>
  </si>
  <si>
    <t>lognormal: gmean=0.4204 gsigma=1.15000</t>
  </si>
  <si>
    <t>Pelletizing of pyrochar</t>
  </si>
  <si>
    <t>Waste mineral oil (ecoinvent process)</t>
  </si>
  <si>
    <t>Resdiual waste from lubricating oil</t>
  </si>
  <si>
    <t>lognormal: gmean=0.002748241 gsigma=1.80226</t>
  </si>
  <si>
    <t>lognormal: gmean=0.0000132611 gsigma=1.80226</t>
  </si>
  <si>
    <t>lognormal: gmean=0.00000223597 gsigma=1.80226</t>
  </si>
  <si>
    <t>lognormal: gmean=0.01208195 gsigma=1.80226</t>
  </si>
  <si>
    <t>lognormal: gmean=0.000286874 gsigma=1.80226</t>
  </si>
  <si>
    <t>lognormal: gmean=0.00000346349 gsigma=1.80226</t>
  </si>
  <si>
    <t>lognormal: gmean=0.000157045 gsigma=1.80226</t>
  </si>
  <si>
    <t>lognormal: gmean=0.002402697 gsigma=1.80226</t>
  </si>
  <si>
    <t>lognormal: gmean=0.0000367929 gsigma=1.80226</t>
  </si>
  <si>
    <t>lognormal: gmean=0.0000000294316 gsigma=1.80226</t>
  </si>
  <si>
    <t>lognormal: gmean=0.0000315419 gsigma=1.80226</t>
  </si>
  <si>
    <t>lognormal: gmean=0.0000482 gsigma=1.80226</t>
  </si>
  <si>
    <t>lognormal: gmean=0.0000136 gsigma=1.80226</t>
  </si>
  <si>
    <t>lognormal: gmean=0.0000291 gsigma=1.80226</t>
  </si>
  <si>
    <t>lognormal: gmean=0.000419485 gsigma=1.80226</t>
  </si>
  <si>
    <t>lognormal: gmean=0.001506539 gsigma=1.80226</t>
  </si>
  <si>
    <t>lognormal: gmean=0.214294417 gsigma=1.80226</t>
  </si>
  <si>
    <t>lognormal: gmean=0.000253624 gsigma=1.80226</t>
  </si>
  <si>
    <t>Gasification of pyrolysed waste wood in a fixed-bed gasifier + CHP (610 kW)</t>
  </si>
  <si>
    <t>lognormal: gmean=0.0103 gsigma=1.52117</t>
  </si>
  <si>
    <t>lognormal: gmean=0.00079 gsigma=1.23660</t>
  </si>
  <si>
    <t>lognormal: gmean=0.01239 gsigma=1.20772</t>
  </si>
  <si>
    <t>lognormal: gmean=0.000000001904 gsigma=2.16898</t>
  </si>
  <si>
    <t>lognormal: gmean=0.00000001904 gsigma=2.14138</t>
  </si>
  <si>
    <t>lognormal: gmean=0.0000000884 gsigma=3.05955</t>
  </si>
  <si>
    <t>lognormal: gmean=3.9695E-16 gsigma=3.06668</t>
  </si>
  <si>
    <t>lognormal: gmean=0.000000000969 gsigma=3.36080</t>
  </si>
  <si>
    <t>lognormal: gmean=0.0000000000969 gsigma=3.37117</t>
  </si>
  <si>
    <t>lognormal: gmean=0.000080835 gsigma=1.81470</t>
  </si>
  <si>
    <t>lognormal: gmean=0.00000021335 gsigma=2.50320</t>
  </si>
  <si>
    <t>lognormal: gmean=0.000000018955 gsigma=2.52233</t>
  </si>
  <si>
    <t>lognormal: gmean=0.000000005355 gsigma=3.30277</t>
  </si>
  <si>
    <t>lognormal: gmean=0.00000000002924 gsigma=3.30997</t>
  </si>
  <si>
    <t>lognormal: gmean=0.00000001224 gsigma=2.61214</t>
  </si>
  <si>
    <t>lognormal: gmean=0.00000001224 gsigma=2.60923</t>
  </si>
  <si>
    <t>lognormal: gmean=0.000569000 gsigma=2.00000</t>
  </si>
  <si>
    <t>lognormal: gmean=0.0000000036635 gsigma=2.18316</t>
  </si>
  <si>
    <t>lognormal: gmean=0.000000036635 gsigma=2.15676</t>
  </si>
  <si>
    <t>lognormal: gmean=0.0000000025755 gsigma=2.87476</t>
  </si>
  <si>
    <t>lognormal: gmean=0.0000000025755 gsigma=2.88185</t>
  </si>
  <si>
    <t>lognormal: gmean=0.00000000070975 gsigma=4.13968</t>
  </si>
  <si>
    <t>lognormal: gmean=0.000000000012665 gsigma=4.15149</t>
  </si>
  <si>
    <t>lognormal: gmean=0.00000003366 gsigma=2.90264</t>
  </si>
  <si>
    <t>lognormal: gmean=0.00000000119 gsigma=2.92175</t>
  </si>
  <si>
    <t>lognormal: gmean=0.0000003621 gsigma=2.43441</t>
  </si>
  <si>
    <t>lognormal: gmean=0.00000003944 gsigma=2.45279</t>
  </si>
  <si>
    <t>lognormal: gmean=0.0000063325 gsigma=2.19283</t>
  </si>
  <si>
    <t>lognormal: gmean=0.0000002839 gsigma=1.42800</t>
  </si>
  <si>
    <t>lognormal: gmean=0.0000001445 gsigma=2.52848</t>
  </si>
  <si>
    <t>lognormal: gmean=0.00000001445 gsigma=2.54832</t>
  </si>
  <si>
    <t>lognormal: gmean=0.00056969 gsigma=2.00000</t>
  </si>
  <si>
    <t>Upscaling factor CHP (assumption: CHP is 610 kW)</t>
  </si>
  <si>
    <t>Thickening of sewage sludge</t>
  </si>
  <si>
    <t>market for electricity, German grid mix (ecoinvent process)</t>
  </si>
  <si>
    <t>el+el_pump</t>
  </si>
  <si>
    <t>Total electricity demand</t>
  </si>
  <si>
    <t>polyacrylamide (ecoinvent process)</t>
  </si>
  <si>
    <t xml:space="preserve">floc_spec </t>
  </si>
  <si>
    <t>lognormal: gmean=0.104 gsigma=1.95493</t>
  </si>
  <si>
    <t>Flocculant demand</t>
  </si>
  <si>
    <t xml:space="preserve">Out </t>
  </si>
  <si>
    <t xml:space="preserve">sewage sludge, thickened, 4% DM </t>
  </si>
  <si>
    <t>Amount of thickened sewage sludge (reference unit)</t>
  </si>
  <si>
    <t>avg_load</t>
  </si>
  <si>
    <t>[kg DM/PE/a]</t>
  </si>
  <si>
    <t>Average load per person equivalent and year (measured as dry mass)</t>
  </si>
  <si>
    <t>Dry matter content of the inflowing stream</t>
  </si>
  <si>
    <t>DM_out</t>
  </si>
  <si>
    <t>Dry matter content of the functional unit</t>
  </si>
  <si>
    <t>triangular: min=26. mode=99.5 max=179.</t>
  </si>
  <si>
    <t>Electricity consumption</t>
  </si>
  <si>
    <t>el_pump_spec</t>
  </si>
  <si>
    <t>[kWh/PE*a]</t>
  </si>
  <si>
    <t>Electricity demand for pumping sludge to digester</t>
  </si>
  <si>
    <t>flocculant</t>
  </si>
  <si>
    <t>mass</t>
  </si>
  <si>
    <t>Mass of thickened sludge</t>
  </si>
  <si>
    <t xml:space="preserve">el_cons*DM_out </t>
  </si>
  <si>
    <t>[kWh/fU]</t>
  </si>
  <si>
    <t>Specific electricity consumption for thickening</t>
  </si>
  <si>
    <t xml:space="preserve">(el_pump_spec/avg_load)*DM_out*mass </t>
  </si>
  <si>
    <t>Specific electricity consumption for pumps</t>
  </si>
  <si>
    <t>floc_spec</t>
  </si>
  <si>
    <t>flocculant*DM_out/1000</t>
  </si>
  <si>
    <t>[kg/fU]</t>
  </si>
  <si>
    <t>Specific flocculant demand</t>
  </si>
  <si>
    <t>Hygienization of sewage sludge</t>
  </si>
  <si>
    <t>Share of heat which cannot be covered by onsite heat (external heat)</t>
  </si>
  <si>
    <t>sewage sludge, thickened, 4% DM</t>
  </si>
  <si>
    <t>Input flow</t>
  </si>
  <si>
    <t>sewage sludge, hygenized, 4%</t>
  </si>
  <si>
    <t>Amount of hygienized sewage sludge (reference unit)</t>
  </si>
  <si>
    <t>((4.18*(71-37)*0.3)/3600)*1.1</t>
  </si>
  <si>
    <t>[kWh/kg]</t>
  </si>
  <si>
    <t>Heat demand for pasteurizing (&gt;70°C), heat recovery is accounted for, 10% losses due to heat exchanger, as heat is partially provided by the CHP plant</t>
  </si>
  <si>
    <t>Anaerobic digestion of sewage sludge</t>
  </si>
  <si>
    <t>anaerobic digestion plant, for sewage sludge (ecoinvent process)</t>
  </si>
  <si>
    <t>Capital good anaerobic digestion plant</t>
  </si>
  <si>
    <t>biogas, from sewage sludge</t>
  </si>
  <si>
    <t>Amount of produced biogas (on input side, due to modelling structure)</t>
  </si>
  <si>
    <t xml:space="preserve">el </t>
  </si>
  <si>
    <t>Electricity demand in fermenter + infrastructure</t>
  </si>
  <si>
    <t>Demand of Fe(II)Cl to diminish H2S</t>
  </si>
  <si>
    <t>sewage sludge, hygienized, 4% DM</t>
  </si>
  <si>
    <t>Amount of thickened and hygienized sewage sludge (reference unit)</t>
  </si>
  <si>
    <t>Heat demand of fermenter</t>
  </si>
  <si>
    <t xml:space="preserve">NH3_out </t>
  </si>
  <si>
    <t>Emissions of Ammonia</t>
  </si>
  <si>
    <t>digested sludge</t>
  </si>
  <si>
    <t xml:space="preserve">M_ADS </t>
  </si>
  <si>
    <t>Amount of digested sludge</t>
  </si>
  <si>
    <t xml:space="preserve">H2S_out </t>
  </si>
  <si>
    <t>Emissions of H2S to air</t>
  </si>
  <si>
    <t xml:space="preserve">CH4_out </t>
  </si>
  <si>
    <t xml:space="preserve">NMVOC_out </t>
  </si>
  <si>
    <t>Average load dry mass</t>
  </si>
  <si>
    <t>CH4_cont</t>
  </si>
  <si>
    <t>uniform: min=0.60 max=0.70</t>
  </si>
  <si>
    <t>Methane content of biogas</t>
  </si>
  <si>
    <t>Dry matter of sludge</t>
  </si>
  <si>
    <t>[kWh/m³ sludge]</t>
  </si>
  <si>
    <t>triangular: min=1.6 mode=1.95 max=2.3</t>
  </si>
  <si>
    <t>Electricity demand in fermenter</t>
  </si>
  <si>
    <t>envisaged_throughput</t>
  </si>
  <si>
    <t>[PE]</t>
  </si>
  <si>
    <t>Throughput of the plant given as person equivalents</t>
  </si>
  <si>
    <t>[g Fe(II)Cl/g H2S]</t>
  </si>
  <si>
    <t>Specific iron chloride demand</t>
  </si>
  <si>
    <t>Heat demand in fermenter</t>
  </si>
  <si>
    <t>triangular: min=0.0075 mode=0.00875 max=0.010</t>
  </si>
  <si>
    <t>Biogas leakages in infrastructure (Digester+CHP)</t>
  </si>
  <si>
    <t>uniform: min=20 max=30</t>
  </si>
  <si>
    <t>Molar mass CO2</t>
  </si>
  <si>
    <t>M_H2O</t>
  </si>
  <si>
    <t>Molar mass H2O</t>
  </si>
  <si>
    <t>Molar mass H2S</t>
  </si>
  <si>
    <t>Molar mass NH3</t>
  </si>
  <si>
    <t>oDM</t>
  </si>
  <si>
    <t>triangular: min=0.55 mode=0.686 max=0.80</t>
  </si>
  <si>
    <t>Organic dry matter of sewage sludge</t>
  </si>
  <si>
    <t>R_VS</t>
  </si>
  <si>
    <t>triangular: min=0.40 mode=0.48 max=0.56</t>
  </si>
  <si>
    <t>Volatile substance reduction during AD</t>
  </si>
  <si>
    <t>SBP_biogas</t>
  </si>
  <si>
    <t>[Nm³/kg oDM]</t>
  </si>
  <si>
    <t>triangular: min=0.80 mode=1.0 max=1.25</t>
  </si>
  <si>
    <t xml:space="preserve">Specific biogas production rate </t>
  </si>
  <si>
    <t>throughput_AD_eco</t>
  </si>
  <si>
    <t>Throughput of the plant in the respective ecoinvent process</t>
  </si>
  <si>
    <t>triangular: min=500 mode=1000 max=1500</t>
  </si>
  <si>
    <t>Share of H2S in dry biogas</t>
  </si>
  <si>
    <t>triangular: min=100 mode=300 max=500</t>
  </si>
  <si>
    <t>Share of NH3 in dry biogas</t>
  </si>
  <si>
    <t>Mass of the reference unit</t>
  </si>
  <si>
    <t>Parasitic electricity demands:</t>
  </si>
  <si>
    <t>Molare Volumen, ideales Gas, bei 37°C</t>
  </si>
  <si>
    <t>Thickening</t>
  </si>
  <si>
    <t>kWh/fU</t>
  </si>
  <si>
    <t>SBP_biogas  *R_VS  *VS_RSS*mass_in *(1-leakage)</t>
  </si>
  <si>
    <t>[Nm³/fU]</t>
  </si>
  <si>
    <t>Biogas, from sewage sludge</t>
  </si>
  <si>
    <t>CH4_out</t>
  </si>
  <si>
    <t>((leakage*BG*CH4_cont*1000/M_vol_gas)*M_CH4)/1000</t>
  </si>
  <si>
    <t>Dewatering</t>
  </si>
  <si>
    <t>(DM-VS_RSS*R_VS)/(1-DM-mass_H2O+DM-VS_RSS*R_VS)</t>
  </si>
  <si>
    <t>DM of digested sludge, due to mass reduction</t>
  </si>
  <si>
    <t xml:space="preserve">(mass_in/1000)*el_demand </t>
  </si>
  <si>
    <t>Specific electricity demand in fermenter</t>
  </si>
  <si>
    <t>H2S_out</t>
  </si>
  <si>
    <t>(((vperc_H2S /10^6)*BG*leakage*1000/M_vol_gas)*M_H2S)/1000</t>
  </si>
  <si>
    <t>H2S leakage</t>
  </si>
  <si>
    <t xml:space="preserve">heat_demand*mass_in </t>
  </si>
  <si>
    <t>Specific heat demand</t>
  </si>
  <si>
    <t>Amount of iron chloride</t>
  </si>
  <si>
    <t>M_ADS</t>
  </si>
  <si>
    <t xml:space="preserve">mass_in-mass_loss_perc*DM </t>
  </si>
  <si>
    <t>Mass of digested sludge</t>
  </si>
  <si>
    <t>mass_H2O</t>
  </si>
  <si>
    <t xml:space="preserve">((611.2*EXP((17.62*37)/(243.12+37)))/(461.51*(273.15+37)))*BG </t>
  </si>
  <si>
    <t>Mass of evaporated H20 per functional unit (Magnus equation)</t>
  </si>
  <si>
    <t>mass_loss_perc</t>
  </si>
  <si>
    <t>1-(DM-DM*oDM*R_VS)/DM</t>
  </si>
  <si>
    <t xml:space="preserve">Share of mass lost during anaerobic digestion </t>
  </si>
  <si>
    <t>NH3_out</t>
  </si>
  <si>
    <t>(((vperc_NH3 /10^6)*BG*leakage*1000/M_vol_gas)*M_NH3)/1000</t>
  </si>
  <si>
    <t>NH3 emissions, due to leakage</t>
  </si>
  <si>
    <t>NMVOC_out</t>
  </si>
  <si>
    <t>((leakage*BG*((540/2)/1000/1000)*1000/M_vol_gas)*50)/1000</t>
  </si>
  <si>
    <t>NMVOC emissions, due to leakage</t>
  </si>
  <si>
    <t>(mass_in*DM)/((envisaged_throughput *avg_load *lifetime_plant ))*((envisaged_throughput /throughput_AD_eco )^0.6)</t>
  </si>
  <si>
    <t>Amount of plants needed für the functional unit (upscaling according to 6-10th rule)</t>
  </si>
  <si>
    <t>VS_RSS</t>
  </si>
  <si>
    <t xml:space="preserve">DM*oDM </t>
  </si>
  <si>
    <t>Organic dry mass per kg sludge</t>
  </si>
  <si>
    <t>Sewage gas distribution</t>
  </si>
  <si>
    <t>biogas, combusted in emergency flare</t>
  </si>
  <si>
    <t>Share of Biogas which is combusted in emergency flare</t>
  </si>
  <si>
    <t>biogas, combusted in CHP</t>
  </si>
  <si>
    <t xml:space="preserve">sh_cHP </t>
  </si>
  <si>
    <t>Share of biogas which is combusted in a heat and power co-generation plant</t>
  </si>
  <si>
    <t>Functional unit</t>
  </si>
  <si>
    <t>triangular: min=0 mode=0.02 max=0.05</t>
  </si>
  <si>
    <t>Share of biogas to emergency flare</t>
  </si>
  <si>
    <t>Share of biogas to CHP plant</t>
  </si>
  <si>
    <t>Combustion of sewage gas in emergency flare</t>
  </si>
  <si>
    <t>Combustion of sewage gas in CHP plant</t>
  </si>
  <si>
    <t>lognormal: gmean=3.91368E-08 gsigma=1.74504</t>
  </si>
  <si>
    <t>normal: mean=0.00144000 sigma=0.000526000</t>
  </si>
  <si>
    <t>lognormal: gmean=1.95684E-05 gsigma=1.74504</t>
  </si>
  <si>
    <t>lognormal: gmean=1.65E-04 gsigma=1.74504</t>
  </si>
  <si>
    <t>Emissions of formaldehyde to air</t>
  </si>
  <si>
    <t>normal: mean=0.000662000 sigma=0.000913000</t>
  </si>
  <si>
    <t>lognormal: gmean=0.000973000 gsigma=1.10000</t>
  </si>
  <si>
    <t>lognormal: gmean=1.56547E-05 gsigma=1.74504</t>
  </si>
  <si>
    <t>lognormal: gmean=5.47915E-11 gsigma=2.25332</t>
  </si>
  <si>
    <t>normal: mean=0.000330000 sigma=0.000155000</t>
  </si>
  <si>
    <t>capacity_factor</t>
  </si>
  <si>
    <t>triangular: min=0.60 mode=0.75 max=0.90</t>
  </si>
  <si>
    <t>Capacity factor of CHP plant</t>
  </si>
  <si>
    <t>triangular: min=0.37mode=0.37 max=0.40</t>
  </si>
  <si>
    <t>Amount of produced electricity (reference unit)</t>
  </si>
  <si>
    <t>Lower heating value of methane</t>
  </si>
  <si>
    <t>triangular: min=10 mode=15 max=20</t>
  </si>
  <si>
    <t>methane_content</t>
  </si>
  <si>
    <t>[m³/m³]</t>
  </si>
  <si>
    <t>triangular: min=0.60 mode=0.65 max=0.70</t>
  </si>
  <si>
    <t>Share of methane in sewage gas</t>
  </si>
  <si>
    <t>kW</t>
  </si>
  <si>
    <t xml:space="preserve">Rated power of CHP plant in this study </t>
  </si>
  <si>
    <t>Rated power of CHP plant in the ecoinvent database</t>
  </si>
  <si>
    <t>eff_CHP_th/eff_CHP_el</t>
  </si>
  <si>
    <t>Amount of produced heat</t>
  </si>
  <si>
    <t>(1.0/throughput_lifetime )*upscale</t>
  </si>
  <si>
    <t>Amount of CHP plants needed for the generation of 1 kWh of electricity</t>
  </si>
  <si>
    <t>lifetime_plant*P*365*24*capacity_factor</t>
  </si>
  <si>
    <t>Throughput of CHP plant during its entire lifetime</t>
  </si>
  <si>
    <t>Upscaling of CHP plant according to 6-10th rule</t>
  </si>
  <si>
    <t>el /(LHV_CH4 *eff_CHP_el*methane_content )</t>
  </si>
  <si>
    <t>m³</t>
  </si>
  <si>
    <t>Amount of biogas needed to produce 1 kWh of electricity</t>
  </si>
  <si>
    <t>Dewatering of sewage sludge</t>
  </si>
  <si>
    <t>Electricity demand for dewatering</t>
  </si>
  <si>
    <t>Amount of flocculant needed</t>
  </si>
  <si>
    <t>sewage sludge, dewatered, 25%</t>
  </si>
  <si>
    <t>Amount of dewatered sewage sludge</t>
  </si>
  <si>
    <t>DM_orig</t>
  </si>
  <si>
    <t>DM content of sewage sludge (not digested)</t>
  </si>
  <si>
    <t>DM content of dewatered sludge</t>
  </si>
  <si>
    <t>triangular: min=20.0000 mode=58.0000 max=106.000</t>
  </si>
  <si>
    <t>Electricity demand (incl. pumps, demand for conditioning)</t>
  </si>
  <si>
    <t>[kg/t DM]</t>
  </si>
  <si>
    <t>triangular: min=6.00000 mode=8.08000 max=15.0000</t>
  </si>
  <si>
    <t>triangular: min=0.550000 mode=0.686000 max=0.800000</t>
  </si>
  <si>
    <t xml:space="preserve">Organic dry matter of sewage sludge </t>
  </si>
  <si>
    <t>triangular: min=0.400000 mode=0.477500 max=0.560000</t>
  </si>
  <si>
    <t xml:space="preserve">DM_orig-DM_orig  *oDM*R_VS </t>
  </si>
  <si>
    <t>DM content of digested sludge</t>
  </si>
  <si>
    <t>el_demand*mass_in*DM_in /1000</t>
  </si>
  <si>
    <t>Electricity demand for dewatering 1 kg of digested sludge (given as fresh matter)</t>
  </si>
  <si>
    <t>(flocculant *DM_in*mass_in) /1000</t>
  </si>
  <si>
    <t>[kg/ kg]</t>
  </si>
  <si>
    <t>Flocculant demand for dewatering 1 kg of digested sludge (given as fresh matter)</t>
  </si>
  <si>
    <t xml:space="preserve">(mass_in*DM_in /DM_out)+floc_spec </t>
  </si>
  <si>
    <t>Spreading of sewage sludge on agricultural areas</t>
  </si>
  <si>
    <t>nitrogen fertiliser (calcium ammonium nitrate), as N (ecoinvent process)</t>
  </si>
  <si>
    <t>Credit for mineral fertilizer (ammonium nitrate phosphate production)</t>
  </si>
  <si>
    <t>phosphate fertiliser (diammonium phosphate), as P2O5 (ecoinvent process)</t>
  </si>
  <si>
    <t>Credit for mineral fertilizer (market for phosphate fertiliser)</t>
  </si>
  <si>
    <t>potassium fertiliser (potassium nitrate), as K2O (ecoinvent process)</t>
  </si>
  <si>
    <t>Credit for mineral fertilizer (market for potassium fertiliser, as K2O)</t>
  </si>
  <si>
    <t>Dewatered sludge, 25% DM, reference unit</t>
  </si>
  <si>
    <t>Emission to soil, due to spreading of digestate</t>
  </si>
  <si>
    <t>Emission to air, due to spreading of digestate</t>
  </si>
  <si>
    <t>AOX, Adsorbable Organic Halogen as Cl</t>
  </si>
  <si>
    <t xml:space="preserve">em_AOX </t>
  </si>
  <si>
    <t xml:space="preserve">em_Ca </t>
  </si>
  <si>
    <t xml:space="preserve">em_Cl </t>
  </si>
  <si>
    <t>Emission to ground water, due to spreading of digestate</t>
  </si>
  <si>
    <t>Emission to surface water, due to spreading of digestate</t>
  </si>
  <si>
    <t xml:space="preserve">em_PAH </t>
  </si>
  <si>
    <t>Phthalate, dibutyl-</t>
  </si>
  <si>
    <t xml:space="preserve">em_Pht_dibutyl </t>
  </si>
  <si>
    <t>Phthalate, diethyl-</t>
  </si>
  <si>
    <t>em_PHt_diethyl</t>
  </si>
  <si>
    <t>Polychlorinated biphenyls</t>
  </si>
  <si>
    <t xml:space="preserve">em_PCB </t>
  </si>
  <si>
    <t xml:space="preserve">em_K </t>
  </si>
  <si>
    <t>recovered P, as P2O5</t>
  </si>
  <si>
    <t xml:space="preserve">em_S </t>
  </si>
  <si>
    <t>Surfactants, unspecified</t>
  </si>
  <si>
    <t xml:space="preserve">em_Surc </t>
  </si>
  <si>
    <t>triangular: min=8600.00 mode=16000.0 max=87704.5</t>
  </si>
  <si>
    <t>Elemental share in dewatered and digested sewage sludge</t>
  </si>
  <si>
    <t>AOX</t>
  </si>
  <si>
    <t>triangular: min=129.100 mode=155.060 max=225.450</t>
  </si>
  <si>
    <t>triangular: min=16.0000 mode=68.0000 max=120.000</t>
  </si>
  <si>
    <t>triangular: min=22000.0 mode=71000.0 max=150000</t>
  </si>
  <si>
    <t>triangular: min=0.600000 mode=0.700000 max=18.0000</t>
  </si>
  <si>
    <t>triangular: min=2000.00 mode=11000.0 max=20000.0</t>
  </si>
  <si>
    <t>triangular: min=4.40000 mode=8.00000 max=16.5000</t>
  </si>
  <si>
    <t>triangular: min=15.4000 mode=145.000 max=320.000</t>
  </si>
  <si>
    <t>Creditability of N as fertilizer (according to DüV)</t>
  </si>
  <si>
    <t>triangular: min=176.500 mode=800.000 max=1400.00</t>
  </si>
  <si>
    <t>Dry matter content of dewatered and digested sewage sludge</t>
  </si>
  <si>
    <t>triangular: min=5400.00 mode=32470.0 max=93038.8</t>
  </si>
  <si>
    <t>triangular: min=0.300000 mode=3.00000 max=10.0000</t>
  </si>
  <si>
    <t>triangular: min=1660.00 mode=3750.00 max=7804.00</t>
  </si>
  <si>
    <t>triangular: min=16.1000 mode=77.0000 max=140.000</t>
  </si>
  <si>
    <t>triangular: min=10010.0 mode=25623.0 max=36463.0</t>
  </si>
  <si>
    <t>triangular: min=17.2000 mode=29.6000 max=53.2800</t>
  </si>
  <si>
    <t>PCB</t>
  </si>
  <si>
    <t>triangular: min=0.00000 mode=0.0520000 max=0.124000</t>
  </si>
  <si>
    <t>Pht_dibutyl</t>
  </si>
  <si>
    <t>Pht_diethyl</t>
  </si>
  <si>
    <t>triangular: min=5000.00 mode=9000.00 max=15000.0</t>
  </si>
  <si>
    <t>Surc</t>
  </si>
  <si>
    <t>triangular: min=0.0285600 mode=0.0441210 max=0.0606600</t>
  </si>
  <si>
    <t>triangular: min=542.500 mode=787.000 max=1200.00</t>
  </si>
  <si>
    <t>Al*DM /1000/1000</t>
  </si>
  <si>
    <t>0.15*Ammonia*total_N *DM  *((14+3)/14)</t>
  </si>
  <si>
    <t>em_AOX</t>
  </si>
  <si>
    <t>AOX *DM /1000/1000</t>
  </si>
  <si>
    <t>As*DM /1000/1000</t>
  </si>
  <si>
    <t>em_Ca</t>
  </si>
  <si>
    <t>Ca*DM /1000/1000</t>
  </si>
  <si>
    <t>Cd*DM /1000/1000</t>
  </si>
  <si>
    <t>Cl*DM /1000/1000</t>
  </si>
  <si>
    <t>Co*DM /1000/1000</t>
  </si>
  <si>
    <t>Cr*DM /1000/1000</t>
  </si>
  <si>
    <t>Cu*DM /1000/1000</t>
  </si>
  <si>
    <t>Fe*DM /1000/1000</t>
  </si>
  <si>
    <t>Hg*DM /1000/1000</t>
  </si>
  <si>
    <t>K*DM /1000/1000</t>
  </si>
  <si>
    <t xml:space="preserve">N2O_em_factor_spread *total_N*DM  *(44/28) </t>
  </si>
  <si>
    <t>Ni*DM /1000/1000</t>
  </si>
  <si>
    <t>((0.6+0.18)/2)*total_N *DM * (62/14)</t>
  </si>
  <si>
    <t>Specific emission to ground water</t>
  </si>
  <si>
    <t>((0+0.19)/2)*total_N *DM *(62/14)</t>
  </si>
  <si>
    <t>P*DM  /1000/1000</t>
  </si>
  <si>
    <t>em_PAH</t>
  </si>
  <si>
    <t>PAH*DM/1000/1000</t>
  </si>
  <si>
    <t>Pb*DM /1000/1000</t>
  </si>
  <si>
    <t>em_PCB</t>
  </si>
  <si>
    <t>PCB  *DM /1000/1000</t>
  </si>
  <si>
    <t>em_Pht_dibutyl</t>
  </si>
  <si>
    <t>Pht_dibutyl *DM/1000/1000</t>
  </si>
  <si>
    <t>em_Pht_diethyl</t>
  </si>
  <si>
    <t>Pht_diethyl *DM/1000/1000</t>
  </si>
  <si>
    <t>em_S</t>
  </si>
  <si>
    <t>S*DM /1000/1000</t>
  </si>
  <si>
    <t>em_Surc</t>
  </si>
  <si>
    <t>Surc*DM/1000/1000</t>
  </si>
  <si>
    <t>Zn *DM /1000/1000</t>
  </si>
  <si>
    <t>K*DM  /0.8302/1000/1000</t>
  </si>
  <si>
    <t xml:space="preserve">total_N *DM *cred_N </t>
  </si>
  <si>
    <t>P*DM /1000/1000*2.29</t>
  </si>
  <si>
    <t>Emissions of Ammonia to air</t>
  </si>
  <si>
    <t>P-recovery</t>
  </si>
  <si>
    <t>Share of biogas which is combusted in emergency flare</t>
  </si>
  <si>
    <t>Generated electricity (offset of electricity in grid)</t>
  </si>
  <si>
    <t>Generated heat (offset of conventional energy)</t>
  </si>
  <si>
    <t>Emissions of N2O to air</t>
  </si>
  <si>
    <t>triangular: min=0.200000 mode=0.250000 max=0.400000</t>
  </si>
  <si>
    <t>Transport to incineration unit</t>
  </si>
  <si>
    <t>Amount of dewatered sewage sludge at WWTP</t>
  </si>
  <si>
    <t>1*dist</t>
  </si>
  <si>
    <t>tkm</t>
  </si>
  <si>
    <t>Transport from WWTP to incineration unit</t>
  </si>
  <si>
    <t>sewage sludge, dewatered, 25% (transported)</t>
  </si>
  <si>
    <t>Amount of dewatered sewage sludge at incinerator</t>
  </si>
  <si>
    <t>triangular: min=0 mode=50 max=100</t>
  </si>
  <si>
    <t>Transportation distance from WWTP to incineration unit (assumption)</t>
  </si>
  <si>
    <t>Drying of dewatered sewage sludge to 40% DM</t>
  </si>
  <si>
    <t>Sewage sludge to dryer</t>
  </si>
  <si>
    <t>Sulfuric acdic for acidic scrubber (76% H2SO4)</t>
  </si>
  <si>
    <t>-water</t>
  </si>
  <si>
    <t>Pre-treated wastewater (condensed water vapour)</t>
  </si>
  <si>
    <t>wood chips, wet, measured as dry mass (ecoinvent process)</t>
  </si>
  <si>
    <t xml:space="preserve">BF_wood </t>
  </si>
  <si>
    <t>lognormal: gmean=0.000888000 gsigma=1.66101</t>
  </si>
  <si>
    <t>Demand of wood for biofilter</t>
  </si>
  <si>
    <t>Ammonium sulfate production (ecoinvent process)</t>
  </si>
  <si>
    <t>Amount of credited fertilizer</t>
  </si>
  <si>
    <t>Demand in electricity</t>
  </si>
  <si>
    <t xml:space="preserve">Demand in heat </t>
  </si>
  <si>
    <t>lognormal: gmean=4.48E-5 gsigma=1.72591</t>
  </si>
  <si>
    <t>NH3-Emissions to air</t>
  </si>
  <si>
    <t>lognormal: gmean=2.80610E-06 gsigma=1.67889</t>
  </si>
  <si>
    <t>CH4-emissions</t>
  </si>
  <si>
    <t>lognormal: gmean=1.44000E-05 gsigma=1.67704</t>
  </si>
  <si>
    <t>NMVOC-emissions</t>
  </si>
  <si>
    <t>sewage sludge, dried</t>
  </si>
  <si>
    <t>Dried sewage sludge</t>
  </si>
  <si>
    <t>Reverse efficiency of biofilter for CH4</t>
  </si>
  <si>
    <t>Reverse efficiency of biofilter for NH3</t>
  </si>
  <si>
    <t>CH4 conentration in exhaust air (1 L/g evaporated water)</t>
  </si>
  <si>
    <t>Dry matter content of dewatered sludge</t>
  </si>
  <si>
    <t>Dry matter content of dried sludge</t>
  </si>
  <si>
    <t>[kWh/t water]</t>
  </si>
  <si>
    <t>el_dryer</t>
  </si>
  <si>
    <t xml:space="preserve">Molar mass CH4 </t>
  </si>
  <si>
    <t>Mass of dewatered sludge</t>
  </si>
  <si>
    <t>NMVOC conentration in exhaust air (1 L/g evaporated water)</t>
  </si>
  <si>
    <t>H2SO4_spec</t>
  </si>
  <si>
    <t>[kg H2SO4 (76%)/kg NH3]</t>
  </si>
  <si>
    <t>Specific demand of H2SO4</t>
  </si>
  <si>
    <t>Reverse efficiency of acidic dryer (with respect to NH3)</t>
  </si>
  <si>
    <t>BF_wood</t>
  </si>
  <si>
    <t>[kg/kg dewatered sludge]</t>
  </si>
  <si>
    <t>[L/mol]</t>
  </si>
  <si>
    <t>Molar volume of ideal gas</t>
  </si>
  <si>
    <t xml:space="preserve">BF_CH4*water*M_CH4 *conc_CH4 /M_vol_gas </t>
  </si>
  <si>
    <t>CH4-emissions during drying</t>
  </si>
  <si>
    <t>el_dryer *water/1000</t>
  </si>
  <si>
    <t>(NMVOC/10E6)*DM_in</t>
  </si>
  <si>
    <t>NMVOC-Emissions [kg]</t>
  </si>
  <si>
    <t>4.4*NH3_em_raw</t>
  </si>
  <si>
    <t>H2SO4 demand</t>
  </si>
  <si>
    <t>water*hd_belt_dryer/1000/0.9</t>
  </si>
  <si>
    <t>Heat demand (90% efficiency for heat exchanger/transfer)</t>
  </si>
  <si>
    <t>NH3_em_raw</t>
  </si>
  <si>
    <t>((-21.182*(DM_out-DM_in)^2 + 29.625*(DM_out-DM_in) + 0.1885))/1000*DM_in</t>
  </si>
  <si>
    <t>Total NH3 emissions without treatment</t>
  </si>
  <si>
    <t>NH3_em_raw*(14/17)*(1-AS)</t>
  </si>
  <si>
    <t>Ammount of ammonium sulfate, measured as N</t>
  </si>
  <si>
    <t xml:space="preserve">1.0-water </t>
  </si>
  <si>
    <t>Amount of dried sludge</t>
  </si>
  <si>
    <t>1-(DM_in/DM_out)</t>
  </si>
  <si>
    <t>Output water vapour</t>
  </si>
  <si>
    <t xml:space="preserve">NH3_em_raw*AS*BF_NH3 </t>
  </si>
  <si>
    <t>NH3-Emissions after treatment</t>
  </si>
  <si>
    <t>Incineration of dried sewage sludge in municipal waste incinerator (incl. landfilling of residues)</t>
  </si>
  <si>
    <t>lognormal: gmean=0.00212921 gsigma=2.61368</t>
  </si>
  <si>
    <t>lognormal: gmean=6.08179E-06 gsigma=3.46526</t>
  </si>
  <si>
    <t>lognormal: gmean=0.00925916 gsigma=1.23434</t>
  </si>
  <si>
    <t>lognormal: gmean=9.91411E-05 gsigma=1.67684</t>
  </si>
  <si>
    <t>lognormal: gmean=2.72246E-06 gsigma=3.17354</t>
  </si>
  <si>
    <t>lognormal: gmean=0.398161 gsigma=2.61368</t>
  </si>
  <si>
    <t>lognormal: gmean=0.000666991 gsigma=1.19034</t>
  </si>
  <si>
    <t>lognormal: gmean=0.00163129 gsigma=1.19766</t>
  </si>
  <si>
    <t>lognormal: gmean=4.45481E-06 gsigma=1.97182</t>
  </si>
  <si>
    <t>upscale*(1/tp/1000/lt)</t>
  </si>
  <si>
    <t>lognormal: gmean=6.59754E-10 gsigma=1.59198</t>
  </si>
  <si>
    <t>Demand in muncipal waste incinerator</t>
  </si>
  <si>
    <t>P-recovery from ash, P in mass</t>
  </si>
  <si>
    <t>Amount of P in ash</t>
  </si>
  <si>
    <t>lognormal: gmean=0.0461511 gsigma=1.20651</t>
  </si>
  <si>
    <t>lognormal: gmean=0.329185 gsigma=1.24960</t>
  </si>
  <si>
    <t>lognormal: gmean=0.00157447 gsigma=2.35526</t>
  </si>
  <si>
    <t>lognormal: gmean=9.61481E-11 gsigma=1.20651</t>
  </si>
  <si>
    <t>Amount of sewage sludge to incinerator</t>
  </si>
  <si>
    <t>lognormal: gmean=5.85217E-10 gsigma=1.24960</t>
  </si>
  <si>
    <t>lognormal: gmean=0.00220021 gsigma=1.43652</t>
  </si>
  <si>
    <t>lognormal: gmean=0.000133400 gsigma=3.17354</t>
  </si>
  <si>
    <t>lognormal: gmean=0.0146087 gsigma=1.22371</t>
  </si>
  <si>
    <t>lognormal: gmean=1.17531 gsigma=1.97182</t>
  </si>
  <si>
    <t>lognormal: gmean=0.122289 gsigma=1.24000</t>
  </si>
  <si>
    <t>Electricity produced from incineration (offset of electricity in grid)</t>
  </si>
  <si>
    <t>lognormal: gmean=0.301037 gsigma=1.24000</t>
  </si>
  <si>
    <t>Co-produced heat (offset of conventional energy)</t>
  </si>
  <si>
    <t>lognormal: gmean=5.21802E-09 gsigma=2.02000</t>
  </si>
  <si>
    <t>lognormal: gmean=0.00499020 gsigma=1.87090</t>
  </si>
  <si>
    <t>lognormal: gmean=5.58041E-07 gsigma=2.44705</t>
  </si>
  <si>
    <t>lognormal: gmean=2.50341E-06 gsigma=2.70166</t>
  </si>
  <si>
    <t>lognormal: gmean=1.41543E-09 gsigma=1.07635</t>
  </si>
  <si>
    <t>lognormal: gmean=7.71096E-10 gsigma=1.18761</t>
  </si>
  <si>
    <t>lognormal: gmean=2.13065E-07 gsigma=2.92000</t>
  </si>
  <si>
    <t>lognormal: gmean=1.65826E-05 gsigma=2.90319</t>
  </si>
  <si>
    <t>lognormal: gmean=1.02392E-05 gsigma=2.76328</t>
  </si>
  <si>
    <t>lognormal: gmean=4.01055E-08 gsigma=1.33987</t>
  </si>
  <si>
    <t>lognormal: gmean=8.38585E-11 gsigma=1.33987</t>
  </si>
  <si>
    <t>lognormal: gmean=2.11891E-10 gsigma=1.33987</t>
  </si>
  <si>
    <t>lognormal: gmean=8.92476E-13 gsigma=1.89486</t>
  </si>
  <si>
    <t>lognormal: gmean=0.000366672 gsigma=1.30677</t>
  </si>
  <si>
    <t>lognormal: gmean=0.000112538 gsigma=1.32374</t>
  </si>
  <si>
    <t>lognormal: gmean=1.29466E-09 gsigma=3.36000</t>
  </si>
  <si>
    <t>lognormal: gmean=4.07248E-07 gsigma=10.3228</t>
  </si>
  <si>
    <t>lognormal: gmean=4.51486E-10 gsigma=3.22339</t>
  </si>
  <si>
    <t>lognormal: gmean=0.000223504 gsigma=1.66000</t>
  </si>
  <si>
    <t>lognormal: gmean=0.0241671 gsigma=1.62029</t>
  </si>
  <si>
    <t>lognormal: gmean=0.000510550 gsigma=1.40773</t>
  </si>
  <si>
    <t>lognormal: gmean=0.551218 gsigma=1.34177</t>
  </si>
  <si>
    <t>lognormal: gmean=6.81747E-05 gsigma=2.44626</t>
  </si>
  <si>
    <t>lognormal: gmean=0.000554241 gsigma=1.96811</t>
  </si>
  <si>
    <t>lognormal: gmean=0.00373724 gsigma=1.52286</t>
  </si>
  <si>
    <t>lognormal: gmean=5.07335E-08 gsigma=2.79000</t>
  </si>
  <si>
    <t>lognormal: gmean=3.09734E-06 gsigma=4.74592</t>
  </si>
  <si>
    <t>lognormal: gmean=8.92183E-07 gsigma=2.87329</t>
  </si>
  <si>
    <t>lognormal: gmean=7.54284E-09 gsigma=2.26207</t>
  </si>
  <si>
    <t>lognormal: gmean=5.81977E-09 gsigma=3.31000</t>
  </si>
  <si>
    <t>lognormal: gmean=2.80651E-06 gsigma=3.22414</t>
  </si>
  <si>
    <t>lognormal: gmean=5.39013E-10 gsigma=3.96795</t>
  </si>
  <si>
    <t>lognormal: gmean=0.00112099 gsigma=1.30677</t>
  </si>
  <si>
    <t>lognormal: gmean=0.000115000 gsigma=1.31616</t>
  </si>
  <si>
    <t>lognormal: gmean=1.08370E-08 gsigma=2.68000</t>
  </si>
  <si>
    <t>lognormal: gmean=0.000111473 gsigma=2.62257</t>
  </si>
  <si>
    <t>lognormal: gmean=1.02422E-08 gsigma=2.84655</t>
  </si>
  <si>
    <t>lognormal: gmean=5.65504E-05 gsigma=2.81998</t>
  </si>
  <si>
    <t>lognormal: gmean=0.000263220 gsigma=2.81998</t>
  </si>
  <si>
    <t>lognormal: gmean=8.02056E-14 gsigma=1.89486</t>
  </si>
  <si>
    <t>lognormal: gmean=0.000443577 gsigma=1.30677</t>
  </si>
  <si>
    <t>lognormal: gmean=5.01586E-05 gsigma=1.31707</t>
  </si>
  <si>
    <t>lognormal: gmean=2.51088E-06 gsigma=2.01553</t>
  </si>
  <si>
    <t>lognormal: gmean=2.32766E-08 gsigma=1.88000</t>
  </si>
  <si>
    <t>lognormal: gmean=0.00664688 gsigma=2.06758</t>
  </si>
  <si>
    <t>lognormal: gmean=2.49965E-07 gsigma=2.57057</t>
  </si>
  <si>
    <t>lognormal: gmean=6.06355E-09 gsigma=2.77000</t>
  </si>
  <si>
    <t>lognormal: gmean=5.18217E-05 gsigma=4.92640</t>
  </si>
  <si>
    <t>lognormal: gmean=5.01295E-09 gsigma=2.48634</t>
  </si>
  <si>
    <t>lognormal: gmean=3.40245E-08 gsigma=3.47000</t>
  </si>
  <si>
    <t>lognormal: gmean=2.52010E-07 gsigma=3.52369</t>
  </si>
  <si>
    <t>lognormal: gmean=6.38524E-09 gsigma=3.70483</t>
  </si>
  <si>
    <t>lognormal: gmean=6.01583E-07 gsigma=1.33987</t>
  </si>
  <si>
    <t>lognormal: gmean=3.86917E-08 gsigma=2.91000</t>
  </si>
  <si>
    <t>lognormal: gmean=3.01648E-05 gsigma=2.85430</t>
  </si>
  <si>
    <t>lognormal: gmean=2.04731E-08 gsigma=3.72080</t>
  </si>
  <si>
    <t>lognormal: gmean=0.000632989 gsigma=1.74568</t>
  </si>
  <si>
    <t>lognormal: gmean=0.000226740 gsigma=1.57189</t>
  </si>
  <si>
    <t>lognormal: gmean=0.0004954668 gsigma=2.70166</t>
  </si>
  <si>
    <t>lognormal: gmean=1.82519E-06 gsigma=1.33987</t>
  </si>
  <si>
    <t>lognormal: gmean=4.78827E-06 gsigma=1.89486</t>
  </si>
  <si>
    <t>lognormal: gmean=2.40617E-08 gsigma=1.54715</t>
  </si>
  <si>
    <t>lognormal: gmean=1.74654E-11 gsigma=1.33987</t>
  </si>
  <si>
    <t>lognormal: gmean=0.000921765 gsigma=8.79059</t>
  </si>
  <si>
    <t>lognormal: gmean=1.52606E-05 gsigma=1.51580</t>
  </si>
  <si>
    <t>lognormal: gmean=1.04157E-05 gsigma=1.86000</t>
  </si>
  <si>
    <t>lognormal: gmean=7.41075E-06 gsigma=2.19000</t>
  </si>
  <si>
    <t>lognormal: gmean=0.00107630 gsigma=1.85608</t>
  </si>
  <si>
    <t>lognormal: gmean=0.000406750 gsigma=1.59442</t>
  </si>
  <si>
    <t>lognormal: gmean=1.48639E-07 gsigma=1.55000</t>
  </si>
  <si>
    <t>lognormal: gmean=0.00651296 gsigma=9.54249</t>
  </si>
  <si>
    <t>lognormal: gmean=2.14120E-05 gsigma=1.81327</t>
  </si>
  <si>
    <t>lognormal: gmean=0.000105223 gsigma=3.46526</t>
  </si>
  <si>
    <t>lognormal: gmean=0.00871516 gsigma=1.80376</t>
  </si>
  <si>
    <t>lognormal: gmean=0.00148955 gsigma=1.63722</t>
  </si>
  <si>
    <t>lognormal: gmean=3.87639E-05 gsigma=2.03302</t>
  </si>
  <si>
    <t>lognormal: gmean=1.73022E-09 gsigma=1.66188</t>
  </si>
  <si>
    <t>lognormal: gmean=2.88852E-12 gsigma=2.33403</t>
  </si>
  <si>
    <t>lognormal: gmean=6.25147E-10 gsigma=7.26445</t>
  </si>
  <si>
    <t>lognormal: gmean=1.04365E-12 gsigma=2.86503</t>
  </si>
  <si>
    <t>lognormal: gmean=5.01596E-05 gsigma=1.31707</t>
  </si>
  <si>
    <t>lognormal: gmean=8.02110E-08 gsigma=1.33987</t>
  </si>
  <si>
    <t>lognormal: gmean=4.41266E-07 gsigma=1.14031</t>
  </si>
  <si>
    <t>lognormal: gmean=1.40897E-09 gsigma=2.08179</t>
  </si>
  <si>
    <t>lognormal: gmean=0.0231479 gsigma=1.23434</t>
  </si>
  <si>
    <t>lognormal: gmean=2.11000E-07 gsigma=2.49000</t>
  </si>
  <si>
    <t>lognormal: gmean=0.000141357 gsigma=3.58505</t>
  </si>
  <si>
    <t>lognormal: gmean=1.92381E-08 gsigma=2.32519</t>
  </si>
  <si>
    <t>tp</t>
  </si>
  <si>
    <t>40000/0.32</t>
  </si>
  <si>
    <t>Assumed throughput of plant per year (average plant size of sewage sludge waste incinerator, fluidized bed technology in Germany: 40.000 tDM/a, avg. DM-content=0.32)</t>
  </si>
  <si>
    <t>tp_given</t>
  </si>
  <si>
    <t>Throughput as given in WRATE</t>
  </si>
  <si>
    <t>lt</t>
  </si>
  <si>
    <t>Assumed lifetime of plant</t>
  </si>
  <si>
    <t>(tp/tp_given)^0.6</t>
  </si>
  <si>
    <t>Upscaling factor according to 6-10th rule</t>
  </si>
  <si>
    <t>heat demand dryer (40% wt-%)</t>
  </si>
  <si>
    <t xml:space="preserve">Output </t>
  </si>
  <si>
    <t>Combustion of sewage gas Input emergency flare</t>
  </si>
  <si>
    <t>Combustion of sewage gas Input CHP plant</t>
  </si>
  <si>
    <t>DewaterInputg of sewage sludge</t>
  </si>
  <si>
    <t>Drying of dewatered sewage sludge to 70% DM</t>
  </si>
  <si>
    <t>Heat demand</t>
  </si>
  <si>
    <t>Gasification of sewage sludge Input a fluidized bed gasifier + CHP (860 kWel)</t>
  </si>
  <si>
    <t>lognormal: gmean=0.0292 gsigma=1.52117</t>
  </si>
  <si>
    <t>lognormal: gmean=0.0197 gsigma=1.23660</t>
  </si>
  <si>
    <t>lognormal: gmean=25.56 gsigma=1.10224</t>
  </si>
  <si>
    <t>lognormal: gmean=0.00558 gsigma=1.20772</t>
  </si>
  <si>
    <t>lognormal: gmean=0.02714 gsigma=1.50512</t>
  </si>
  <si>
    <t>lognormal: gmean=0.0000000091 gsigma=1.85884</t>
  </si>
  <si>
    <t>lognormal: gmean=0.000000091 gsigma=1.82920</t>
  </si>
  <si>
    <t>lognormal: gmean=0.0000003731 gsigma=2.76366</t>
  </si>
  <si>
    <t>lognormal: gmean=0.00000000000000168 gsigma=2.77074</t>
  </si>
  <si>
    <t>lognormal: gmean=0.000000002268 gsigma=3.17194</t>
  </si>
  <si>
    <t>lognormal: gmean=0.0000000002268 gsigma=3.18221</t>
  </si>
  <si>
    <t>lognormal: gmean=0.000391132 gsigma=1.49784</t>
  </si>
  <si>
    <t>lognormal: gmean=0.0003913 gsigma=1.49784</t>
  </si>
  <si>
    <t>lognormal: gmean=0.0000000889 gsigma=2.62634</t>
  </si>
  <si>
    <t>lognormal: gmean=0.00000000791 gsigma=2.64542</t>
  </si>
  <si>
    <t>lognormal: gmean=0.00000001015 gsigma=3.15117</t>
  </si>
  <si>
    <t>lognormal: gmean=0.00000000005565 gsigma=3.15832</t>
  </si>
  <si>
    <t>lognormal: gmean=0.00000001897 gsigma=2.49774</t>
  </si>
  <si>
    <t>lognormal: gmean=0.00000001897 gsigma=2.49482</t>
  </si>
  <si>
    <t>lognormal: gmean=3.75E-6 gsigma=2.29</t>
  </si>
  <si>
    <t>Outputput</t>
  </si>
  <si>
    <t>lognormal: gmean=0.00000004074 gsigma=1.72638</t>
  </si>
  <si>
    <t>lognormal: gmean=0.0000004074 gsigma=1.69635</t>
  </si>
  <si>
    <t>lognormal: gmean=0.00000001064 gsigma=2.58357</t>
  </si>
  <si>
    <t>lognormal: gmean=0.00000001064 gsigma=2.59066</t>
  </si>
  <si>
    <t>lognormal: gmean=0.00000005957 gsigma=3.30287</t>
  </si>
  <si>
    <t>lognormal: gmean=0.000000001064 gsigma=3.31407</t>
  </si>
  <si>
    <t>lognormal: gmean=0.00000006769 gsigma=2.74117</t>
  </si>
  <si>
    <t>lognormal: gmean=0.000000002401 gsigma=2.76023</t>
  </si>
  <si>
    <t>lognormal: gmean=5.63E-6 gsigma=2.29</t>
  </si>
  <si>
    <t>lognormal: gmean=0.0000182 gsigma=1.69535</t>
  </si>
  <si>
    <t>lognormal: gmean=0.000001981 gsigma=1.71683</t>
  </si>
  <si>
    <t>lognormal: gmean=0.00001295 gsigma=2.02836</t>
  </si>
  <si>
    <t>lognormal: gmean=0.0000002604 gsigma=1.41331</t>
  </si>
  <si>
    <t>lognormal: gmean=0.0000003696 gsigma=2.32401</t>
  </si>
  <si>
    <t>lognormal: gmean=0.00000003696 gsigma=2.34406</t>
  </si>
  <si>
    <t>lognormal: gmean=0.000285373 gsigma=2.00000</t>
  </si>
  <si>
    <t>triangular: min=0.200000 mode=0.300000 max=0.400000</t>
  </si>
  <si>
    <t>(600000*15.8/1000)*(1-0.32928)/(1-wc_in)</t>
  </si>
  <si>
    <t>Total yearly throughput (mass)</t>
  </si>
  <si>
    <t>(P_old/500 )^0.6</t>
  </si>
  <si>
    <t>(tp_tot /ref_tp_gf )^0.6</t>
  </si>
  <si>
    <t>Combustion of syngas Input emergency flare (biogas-emergency flare as proxy)</t>
  </si>
  <si>
    <t>Outputput CHP, on-site</t>
  </si>
  <si>
    <t>heat demand dryer (70% wt-%)</t>
  </si>
  <si>
    <t>Hydrothermal Carbonization of sewage sludge</t>
  </si>
  <si>
    <t>Amount of HTC plants</t>
  </si>
  <si>
    <t>Amount of HTC plants, disposed</t>
  </si>
  <si>
    <t>Amount of process water sent to pre-treatment</t>
  </si>
  <si>
    <t>Amount of sewage sludge treated</t>
  </si>
  <si>
    <t>Amount of fresh water added to process (0=all water is provided by recirculation)</t>
  </si>
  <si>
    <t>Electricity demand</t>
  </si>
  <si>
    <t>Mass of raw hydrochar</t>
  </si>
  <si>
    <t>g</t>
  </si>
  <si>
    <t>Emission of CH4 to air</t>
  </si>
  <si>
    <t>Emission of CO2 to air</t>
  </si>
  <si>
    <t>Emission of CO to air</t>
  </si>
  <si>
    <t>triangular: min=0.0700000 mode=0.176471 max=0.250000</t>
  </si>
  <si>
    <t>[g/kg dewatered sludge]</t>
  </si>
  <si>
    <t>lognormal: gmean=0.0593000 gsigma=2.01000</t>
  </si>
  <si>
    <t>Amount of CH4 emissions</t>
  </si>
  <si>
    <t>lognormal: gmean=0.136390 gsigma=2.01000</t>
  </si>
  <si>
    <t>Amount of CO emissions</t>
  </si>
  <si>
    <t>lognormal: gmean=11.7220 gsigma=2.01000</t>
  </si>
  <si>
    <t>Amount of CO2 emissions</t>
  </si>
  <si>
    <t>DM_sludge</t>
  </si>
  <si>
    <t>triangular: min=0.200000 mode=0.250000 max=0.300000</t>
  </si>
  <si>
    <t xml:space="preserve"> Dry matter of digestate</t>
  </si>
  <si>
    <t>lognormal: gmean=12.71 gsigma=1.52000</t>
  </si>
  <si>
    <t>lognormal: gmean=22.6800 gsigma=1.52000</t>
  </si>
  <si>
    <t>Demand for mixer and grinder</t>
  </si>
  <si>
    <t>[kWh/kg dewatered sludge]</t>
  </si>
  <si>
    <t>triangular: min=0.110641 mode=0.138750 max=0.171875</t>
  </si>
  <si>
    <t>Heat demand in HTC reactor, net</t>
  </si>
  <si>
    <t>Mass of dewatered sewage sludge treated</t>
  </si>
  <si>
    <t>Organic dry matter of sewage sludge []</t>
  </si>
  <si>
    <t>Person equivalents treated by wastewater works</t>
  </si>
  <si>
    <t>triangular: min=0.716900 mode=0.743300 max=0.769700</t>
  </si>
  <si>
    <t>[t DM]</t>
  </si>
  <si>
    <t>Throughput as given in the background process HTC plant and HTC plant disposed</t>
  </si>
  <si>
    <t>mass_loss_digest</t>
  </si>
  <si>
    <t>[kg DM]</t>
  </si>
  <si>
    <t>Mass loss due to digestion, normalized to avg_load (=15.8kg DM)</t>
  </si>
  <si>
    <t xml:space="preserve">((el_pump+el_dec+el_mix )/1000)*DM_sludge </t>
  </si>
  <si>
    <t>Electricity demannd for all components of the HTC plant</t>
  </si>
  <si>
    <t>((water_in_no_recy+1)*((1/1000)*(15.5467-1)/0.65)*(10^5)/1000)/DM_sludge /3.6</t>
  </si>
  <si>
    <t>Electricty demand pump, 65% efficiency, 15.54 is saturated water pressure at 200°C</t>
  </si>
  <si>
    <t>Total heat demand (0.9=generic efficiency for heat exchanger; heat is taken from incinerator)</t>
  </si>
  <si>
    <t xml:space="preserve">(DM_sludge/throughput_DM/1000/lifetime_plant)*upscale </t>
  </si>
  <si>
    <t>Number of HTC-plants for treatment of 1 kg dewatered sludge</t>
  </si>
  <si>
    <t xml:space="preserve">((1*DM_sludge)*(product_yield))/DM_out </t>
  </si>
  <si>
    <t xml:space="preserve">Output of dewatered hydrochar </t>
  </si>
  <si>
    <t>(PE)*(avg_load -mass_loss_digest )/1000</t>
  </si>
  <si>
    <t xml:space="preserve">Evisaged througput given as DM </t>
  </si>
  <si>
    <t>(1-DM_sludge )*mass_in</t>
  </si>
  <si>
    <t>No added water is assumed, water content of sewage sludge</t>
  </si>
  <si>
    <t>(DM_sludge )/biomass_to_water -water_in</t>
  </si>
  <si>
    <t xml:space="preserve">Water fed to reactor, no recirculation assumed </t>
  </si>
  <si>
    <t>mass_in +water_in_no_recy -(CO2+CH4+CO)/1000-mass_out</t>
  </si>
  <si>
    <t>Amount of process water if no water is added</t>
  </si>
  <si>
    <t xml:space="preserve">(throughput_DM/throughput_given)^0.6 </t>
  </si>
  <si>
    <t>Upscaling of HTC plant according to 6-10th rule</t>
  </si>
  <si>
    <t>hydrochar, raw (transported)</t>
  </si>
  <si>
    <t>Process water treatment, nanofiltration+reverse osmosis</t>
  </si>
  <si>
    <t>triangular: min: 8.24 mean: 16.48 max: 24.72</t>
  </si>
  <si>
    <t>Incineration of process water</t>
  </si>
  <si>
    <t>lognormal: gmean=0.00124751 gsigma=2.74770</t>
  </si>
  <si>
    <t>lognormal: gmean=8.23557E-09 gsigma=3.99802</t>
  </si>
  <si>
    <t>lognormal: gmean=0.000338904 gsigma=1.46157</t>
  </si>
  <si>
    <t>lognormal: gmean=6.23229E-06 gsigma=1.56921</t>
  </si>
  <si>
    <t>lognormal: gmean=1.59509E-06 gsigma=3.32213</t>
  </si>
  <si>
    <t>lognormal: gmean=0.233283 gsigma=2.74770</t>
  </si>
  <si>
    <t>lognormal: gmean=2.14440E-05 gsigma=1.59144</t>
  </si>
  <si>
    <t>lognormal: gmean=5.04095E-05 gsigma=1.64362</t>
  </si>
  <si>
    <t>lognormal: gmean=6.03241E-09 gsigma=2.69923</t>
  </si>
  <si>
    <t>Waste incinerator (capital good)</t>
  </si>
  <si>
    <t>lognormal: gmean=0.00168922 gsigma=1.44390</t>
  </si>
  <si>
    <t>lognormal: gmean=0.00492260 gsigma=1.41350</t>
  </si>
  <si>
    <t>lognormal: gmean=1.00000E-27 gsigma=13.9886</t>
  </si>
  <si>
    <t>lognormal: gmean=3.51921E-12 gsigma=1.44390</t>
  </si>
  <si>
    <t>lognormal: gmean=8.75129E-12 gsigma=1.41350</t>
  </si>
  <si>
    <t>lognormal: gmean=0.000501812 gsigma=1.79358</t>
  </si>
  <si>
    <t>lognormal: gmean=7.81595E-05 gsigma=3.32213</t>
  </si>
  <si>
    <t>lognormal: gmean=0.000246722 gsigma=1.32895</t>
  </si>
  <si>
    <t>lognormal: gmean=0.0738833 gsigma=2.69923</t>
  </si>
  <si>
    <t>lognormal: gmean=7.06591E-12 gsigma=3.21000</t>
  </si>
  <si>
    <t>lognormal: gmean=9.76075E-06 gsigma=2.58689</t>
  </si>
  <si>
    <t>lognormal: gmean=5.76961E-09 gsigma=3.62897</t>
  </si>
  <si>
    <t>lognormal: gmean=1.46675E-06 gsigma=2.83784</t>
  </si>
  <si>
    <t>lognormal: gmean=5.18074E-11 gsigma=1.07635</t>
  </si>
  <si>
    <t>lognormal: gmean=2.82236E-11 gsigma=1.18761</t>
  </si>
  <si>
    <t>lognormal: gmean=2.88518E-10 gsigma=4.01000</t>
  </si>
  <si>
    <t>lognormal: gmean=2.24550E-08 gsigma=4.00099</t>
  </si>
  <si>
    <t>lognormal: gmean=1.69263E-08 gsigma=3.81457</t>
  </si>
  <si>
    <t>lognormal: gmean=4.52783E-08 gsigma=1.26833</t>
  </si>
  <si>
    <t>lognormal: gmean=9.46746E-11 gsigma=1.26833</t>
  </si>
  <si>
    <t>lognormal: gmean=2.39221E-10 gsigma=1.26833</t>
  </si>
  <si>
    <t>lognormal: gmean=1.00759E-12 gsigma=1.79369</t>
  </si>
  <si>
    <t>lognormal: gmean=0.000128041 gsigma=1.45637</t>
  </si>
  <si>
    <t>lognormal: gmean=3.92983E-05 gsigma=1.47252</t>
  </si>
  <si>
    <t>lognormal: gmean=1.75314E-12 gsigma=4.03000</t>
  </si>
  <si>
    <t>lognormal: gmean=5.51919E-10 gsigma=11.5124</t>
  </si>
  <si>
    <t>lognormal: gmean=6.12124E-13 gsigma=3.81973</t>
  </si>
  <si>
    <t>lognormal: gmean=3.02655E-07 gsigma=2.85000</t>
  </si>
  <si>
    <t>lognormal: gmean=4.66447E-05 gsigma=2.95228</t>
  </si>
  <si>
    <t>lognormal: gmean=7.14591E-07 gsigma=2.00295</t>
  </si>
  <si>
    <t>lognormal: gmean=0.192401 gsigma=1.53215</t>
  </si>
  <si>
    <t>lognormal: gmean=7.69679E-05 gsigma=2.31564</t>
  </si>
  <si>
    <t>lognormal: gmean=6.87000E-11 gsigma=4.03000</t>
  </si>
  <si>
    <t>lognormal: gmean=6.20627E-09 gsigma=5.39819</t>
  </si>
  <si>
    <t>lognormal: gmean=1.84509E-09 gsigma=4.07355</t>
  </si>
  <si>
    <t>lognormal: gmean=1.02140E-11 gsigma=3.24702</t>
  </si>
  <si>
    <t>lognormal: gmean=4.06294E-09 gsigma=3.75734</t>
  </si>
  <si>
    <t>lognormal: gmean=1.16821E-12 gsigma=4.07966</t>
  </si>
  <si>
    <t>lognormal: gmean=0.000391447 gsigma=1.45637</t>
  </si>
  <si>
    <t>lognormal: gmean=4.01579E-05 gsigma=1.45994</t>
  </si>
  <si>
    <t>lognormal: gmean=1.46747E-11 gsigma=3.88000</t>
  </si>
  <si>
    <t>lognormal: gmean=1.51079E-07 gsigma=3.80493</t>
  </si>
  <si>
    <t>lognormal: gmean=1.40864E-11 gsigma=3.85380</t>
  </si>
  <si>
    <t>lognormal: gmean=3.48273E-05 gsigma=2.89711</t>
  </si>
  <si>
    <t>lognormal: gmean=0.000162108 gsigma=2.89711</t>
  </si>
  <si>
    <t>lognormal: gmean=9.05505E-14 gsigma=1.79369</t>
  </si>
  <si>
    <t>lognormal: gmean=0.000154896 gsigma=1.45637</t>
  </si>
  <si>
    <t>lognormal: gmean=1.75147E-05 gsigma=1.46155</t>
  </si>
  <si>
    <t>heat for reuse in incinerator</t>
  </si>
  <si>
    <t>lognormal: gmean=0.00269443 gsigma=1.24000</t>
  </si>
  <si>
    <t>Heat produced from combustion of this waste</t>
  </si>
  <si>
    <t>lognormal: gmean=3.15196E-11 gsigma=3.07000</t>
  </si>
  <si>
    <t>lognormal: gmean=9.03839E-06 gsigma=7.30896</t>
  </si>
  <si>
    <t>lognormal: gmean=4.01295E-10 gsigma=3.28289</t>
  </si>
  <si>
    <t>lognormal: gmean=8.21086E-12 gsigma=4.05000</t>
  </si>
  <si>
    <t>lognormal: gmean=7.01983E-08 gsigma=6.81871</t>
  </si>
  <si>
    <t>lognormal: gmean=6.82949E-12 gsigma=3.50787</t>
  </si>
  <si>
    <t>lognormal: gmean=4.60737E-11 gsigma=4.01000</t>
  </si>
  <si>
    <t>lognormal: gmean=3.41650E-10 gsigma=3.98778</t>
  </si>
  <si>
    <t>lognormal: gmean=8.64714E-12 gsigma=4.23842</t>
  </si>
  <si>
    <t>lognormal: gmean=6.79175E-07 gsigma=1.26833</t>
  </si>
  <si>
    <t>lognormal: gmean=5.23938E-11 gsigma=4.03000</t>
  </si>
  <si>
    <t>lognormal: gmean=4.38464E-08 gsigma=3.82084</t>
  </si>
  <si>
    <t>lognormal: gmean=3.27303E-11 gsigma=4.54750</t>
  </si>
  <si>
    <t>lognormal: gmean=0.000389835 gsigma=1.83246</t>
  </si>
  <si>
    <t>lognormal: gmean=0.000139641 gsigma=1.63193</t>
  </si>
  <si>
    <t>lognormal: gmean=0.000464472 gsigma=2.83784</t>
  </si>
  <si>
    <t>lognormal: gmean=2.06060E-06 gsigma=1.26833</t>
  </si>
  <si>
    <t>lognormal: gmean=5.40587E-06 gsigma=1.79369</t>
  </si>
  <si>
    <t>lognormal: gmean=2.71652E-08 gsigma=1.46454</t>
  </si>
  <si>
    <t>lognormal: gmean=1.97181E-11 gsigma=1.26833</t>
  </si>
  <si>
    <t>lognormal: gmean=1.00352E-08 gsigma=3.39000</t>
  </si>
  <si>
    <t>lognormal: gmean=1.45745E-06 gsigma=2.81834</t>
  </si>
  <si>
    <t>lognormal: gmean=5.50794E-07 gsigma=2.26683</t>
  </si>
  <si>
    <t>Amount of process water incinerated</t>
  </si>
  <si>
    <t>lognormal: gmean=2.01277E-10 gsigma=2.71000</t>
  </si>
  <si>
    <t>lognormal: gmean=4.23595E-05 gsigma=8.18942</t>
  </si>
  <si>
    <t>lognormal: gmean=1.04595E-07 gsigma=2.74508</t>
  </si>
  <si>
    <t>lognormal: gmean=6.24053E-06 gsigma=3.99802</t>
  </si>
  <si>
    <t>lognormal: gmean=0.00333887 gsigma=1.94598</t>
  </si>
  <si>
    <t>lognormal: gmean=0.000570661 gsigma=1.73882</t>
  </si>
  <si>
    <t>lognormal: gmean=1.48508E-05 gsigma=2.20616</t>
  </si>
  <si>
    <t>lognormal: gmean=6.33296E-11 gsigma=1.66188</t>
  </si>
  <si>
    <t>lognormal: gmean=1.05726E-13 gsigma=2.33403</t>
  </si>
  <si>
    <t>lognormal: gmean=2.28816E-11 gsigma=7.26445</t>
  </si>
  <si>
    <t>lognormal: gmean=3.81997E-14 gsigma=2.86503</t>
  </si>
  <si>
    <t>lognormal: gmean=1.75157E-05 gsigma=1.46155</t>
  </si>
  <si>
    <t>lognormal: gmean=9.05567E-08 gsigma=1.26833</t>
  </si>
  <si>
    <t>lognormal: gmean=1.61512E-08 gsigma=1.14031</t>
  </si>
  <si>
    <t>lognormal: gmean=5.15711E-11 gsigma=2.08179</t>
  </si>
  <si>
    <t>lognormal: gmean=0.000847259 gsigma=1.46157</t>
  </si>
  <si>
    <t>lognormal: gmean=2.85722E-10 gsigma=3.69000</t>
  </si>
  <si>
    <t>lognormal: gmean=1.91599E-07 gsigma=4.96475</t>
  </si>
  <si>
    <t>lognormal: gmean=2.63557E-11 gsigma=3.23822</t>
  </si>
  <si>
    <t>Incineration of HTC char in fluidized bed incinerator</t>
  </si>
  <si>
    <t>lognormal: gmean=0.00223569 gsigma=2.56299</t>
  </si>
  <si>
    <t>lognormal: gmean=1.22608E-05 gsigma=3.33846</t>
  </si>
  <si>
    <t>lognormal: gmean=0.0180757 gsigma=1.23703</t>
  </si>
  <si>
    <t>lognormal: gmean=0.000188546 gsigma=1.62700</t>
  </si>
  <si>
    <t>lognormal: gmean=2.85861E-06 gsigma=3.11127</t>
  </si>
  <si>
    <t>lognormal: gmean=0.418073 gsigma=2.56299</t>
  </si>
  <si>
    <t>hydrochar, raw, transported (ecoinvent process)</t>
  </si>
  <si>
    <t>Amount of combusted hydrochar</t>
  </si>
  <si>
    <t>lognormal: gmean=0.00130770 gsigma=1.15670</t>
  </si>
  <si>
    <t>lognormal: gmean=0.00320221 gsigma=1.16209</t>
  </si>
  <si>
    <t>lognormal: gmean=8.98081E-06 gsigma=1.89465</t>
  </si>
  <si>
    <t>lognormal: gmean=8.29390E-10 gsigma=1.59198</t>
  </si>
  <si>
    <t>lognormal: gmean=0.0900961 gsigma=1.20944</t>
  </si>
  <si>
    <t>lognormal: gmean=0.655996 gsigma=1.25457</t>
  </si>
  <si>
    <t>lognormal: gmean=0.00318677 gsigma=2.20396</t>
  </si>
  <si>
    <t>lognormal: gmean=1.87700E-10 gsigma=1.20944</t>
  </si>
  <si>
    <t>lognormal: gmean=1.16622E-09 gsigma=1.25457</t>
  </si>
  <si>
    <t>lognormal: gmean=0.00353025 gsigma=1.37195</t>
  </si>
  <si>
    <t>lognormal: gmean=0.000140072 gsigma=3.11127</t>
  </si>
  <si>
    <t>lognormal: gmean=0.0290592 gsigma=1.22858</t>
  </si>
  <si>
    <t>lognormal: gmean=2.23520 gsigma=1.89465</t>
  </si>
  <si>
    <t>lognormal: gmean=-0.1723 gsigma=1.24000</t>
  </si>
  <si>
    <t>heat, natural gas (heat exported to district heating) (ecoinvent process)</t>
  </si>
  <si>
    <t>lognormal: gmean=-0.4973 gsigma=1.24000</t>
  </si>
  <si>
    <t>lognormal: gmean=1.05194E-08 gsigma=1.90000</t>
  </si>
  <si>
    <t>lognormal: gmean=0.0100547 gsigma=1.75251</t>
  </si>
  <si>
    <t>lognormal: gmean=1.11593E-06 gsigma=2.37636</t>
  </si>
  <si>
    <t>lognormal: gmean=2.62861E-06 gsigma=2.64914</t>
  </si>
  <si>
    <t>lognormal: gmean=2.76319E-09 gsigma=1.07635</t>
  </si>
  <si>
    <t>lognormal: gmean=1.50533E-09 gsigma=1.18761</t>
  </si>
  <si>
    <t>lognormal: gmean=4.29534E-07 gsigma=2.79000</t>
  </si>
  <si>
    <t>lognormal: gmean=3.34301E-05 gsigma=2.77632</t>
  </si>
  <si>
    <t>lognormal: gmean=2.06365E-05 gsigma=2.64329</t>
  </si>
  <si>
    <t>lognormal: gmean=3.67487E-08 gsigma=1.38488</t>
  </si>
  <si>
    <t>lognormal: gmean=7.68396E-11 gsigma=1.38488</t>
  </si>
  <si>
    <t>lognormal: gmean=1.94156E-10 gsigma=1.38488</t>
  </si>
  <si>
    <t>lognormal: gmean=8.17776E-13 gsigma=1.95851</t>
  </si>
  <si>
    <t>lognormal: gmean=0.000478650 gsigma=1.27018</t>
  </si>
  <si>
    <t>lognormal: gmean=0.000146907 gsigma=1.28788</t>
  </si>
  <si>
    <t>lognormal: gmean=2.61001E-09 gsigma=3.24000</t>
  </si>
  <si>
    <t>lognormal: gmean=8.21003E-07 gsigma=10.1218</t>
  </si>
  <si>
    <t>lognormal: gmean=9.10184E-10 gsigma=3.11277</t>
  </si>
  <si>
    <t>lognormal: gmean=0.000450580 gsigma=1.54000</t>
  </si>
  <si>
    <t>lognormal: gmean=0.0486952 gsigma=1.50401</t>
  </si>
  <si>
    <t>lognormal: gmean=0.00102922 gsigma=1.35252</t>
  </si>
  <si>
    <t>lognormal: gmean=0.719597 gsigma=1.29354</t>
  </si>
  <si>
    <t>lognormal: gmean=6.24685E-05 gsigma=2.52843</t>
  </si>
  <si>
    <t>lognormal: gmean=0.00111734 gsigma=1.84391</t>
  </si>
  <si>
    <t>lognormal: gmean=0.00753420 gsigma=1.45459</t>
  </si>
  <si>
    <t>lognormal: gmean=1.02278E-07 gsigma=2.67000</t>
  </si>
  <si>
    <t>lognormal: gmean=6.24053E-06 gsigma=4.60832</t>
  </si>
  <si>
    <t>lognormal: gmean=1.79747E-06 gsigma=2.75307</t>
  </si>
  <si>
    <t>lognormal: gmean=1.52062E-08 gsigma=2.16706</t>
  </si>
  <si>
    <t>lognormal: gmean=1.17325E-08 gsigma=3.19000</t>
  </si>
  <si>
    <t>lognormal: gmean=5.65739E-06 gsigma=3.09955</t>
  </si>
  <si>
    <t>lognormal: gmean=1.08585E-09 gsigma=3.84211</t>
  </si>
  <si>
    <t>lognormal: gmean=0.00146332 gsigma=1.27018</t>
  </si>
  <si>
    <t>lognormal: gmean=0.000150120 gsigma=1.28154</t>
  </si>
  <si>
    <t>lognormal: gmean=2.18471E-08 gsigma=2.56000</t>
  </si>
  <si>
    <t>lognormal: gmean=0.000224726 gsigma=2.49662</t>
  </si>
  <si>
    <t>lognormal: gmean=2.06477E-08 gsigma=2.74409</t>
  </si>
  <si>
    <t>lognormal: gmean=5.68545E-05 gsigma=2.81915</t>
  </si>
  <si>
    <t>lognormal: gmean=0.000264636 gsigma=2.81915</t>
  </si>
  <si>
    <t>lognormal: gmean=7.34924E-14 gsigma=1.95851</t>
  </si>
  <si>
    <t>lognormal: gmean=0.000579041 gsigma=1.27018</t>
  </si>
  <si>
    <t>lognormal: gmean=6.54769E-05 gsigma=1.28227</t>
  </si>
  <si>
    <t>lognormal: gmean=5.06E-6 gsigma=2.31461</t>
  </si>
  <si>
    <t>lognormal: gmean=4.69251E-08 gsigma=1.76000</t>
  </si>
  <si>
    <t>lognormal: gmean=0.0133999 gsigma=1.95154</t>
  </si>
  <si>
    <t>lognormal: gmean=5.03812E-07 gsigma=2.48328</t>
  </si>
  <si>
    <t>lognormal: gmean=1.22240E-08 gsigma=2.64000</t>
  </si>
  <si>
    <t>lognormal: gmean=0.000104471 gsigma=4.78663</t>
  </si>
  <si>
    <t>lognormal: gmean=1.01059E-08 gsigma=2.39182</t>
  </si>
  <si>
    <t>lognormal: gmean=6.85926E-08 gsigma=3.35000</t>
  </si>
  <si>
    <t>lognormal: gmean=5.08047E-07 gsigma=3.41831</t>
  </si>
  <si>
    <t>lognormal: gmean=1.28725E-08 gsigma=3.57850</t>
  </si>
  <si>
    <t>lognormal: gmean=5.51230E-07 gsigma=1.38488</t>
  </si>
  <si>
    <t>lognormal: gmean=7.80016E-08 gsigma=2.78000</t>
  </si>
  <si>
    <t>lognormal: gmean=6.08063E-05 gsigma=2.72858</t>
  </si>
  <si>
    <t>lognormal: gmean=4.12643E-08 gsigma=3.59140</t>
  </si>
  <si>
    <t>lognormal: gmean=0.000636393 gsigma=1.74472</t>
  </si>
  <si>
    <t>lognormal: gmean=0.000227960 gsigma=1.57124</t>
  </si>
  <si>
    <t>lognormal: gmean=0.000832392 gsigma=2.64914</t>
  </si>
  <si>
    <t>lognormal: gmean=1.67242E-06 gsigma=1.38488</t>
  </si>
  <si>
    <t>lognormal: gmean=4.38750E-06 gsigma=1.95851</t>
  </si>
  <si>
    <t>lognormal: gmean=2.20477E-08 gsigma=1.59912</t>
  </si>
  <si>
    <t>lognormal: gmean=1.60035E-11 gsigma=1.38488</t>
  </si>
  <si>
    <t>lognormal: gmean=0.00185826 gsigma=8.61925</t>
  </si>
  <si>
    <t>lognormal: gmean=3.07651E-05 gsigma=1.44923</t>
  </si>
  <si>
    <t>lognormal: gmean=2.09978E-05 gsigma=1.73000</t>
  </si>
  <si>
    <t>lognormal: gmean=1.49399E-05 gsigma=2.07000</t>
  </si>
  <si>
    <t>lognormal: gmean=0.00216980 gsigma=1.76046</t>
  </si>
  <si>
    <t>lognormal: gmean=0.000819999 gsigma=1.53168</t>
  </si>
  <si>
    <t>lognormal: gmean=3.00156E-07 gsigma=1.44000</t>
  </si>
  <si>
    <t>lognormal: gmean=0.0130881 gsigma=9.41377</t>
  </si>
  <si>
    <t>lognormal: gmean=4.30945E-05 gsigma=1.77710</t>
  </si>
  <si>
    <t>lognormal: gmean=0.000200807 gsigma=3.33846</t>
  </si>
  <si>
    <t>lognormal: gmean=0.0115244 gsigma=1.76275</t>
  </si>
  <si>
    <t>lognormal: gmean=0.00196969 gsigma=1.60840</t>
  </si>
  <si>
    <t>lognormal: gmean=5.12590E-05 gsigma=1.98265</t>
  </si>
  <si>
    <t>lognormal: gmean=3.37774E-09 gsigma=1.66188</t>
  </si>
  <si>
    <t>lognormal: gmean=5.63897E-12 gsigma=2.33403</t>
  </si>
  <si>
    <t>lognormal: gmean=1.22041E-09 gsigma=7.26445</t>
  </si>
  <si>
    <t>lognormal: gmean=2.03742E-12 gsigma=2.86503</t>
  </si>
  <si>
    <t>lognormal: gmean=6.54779E-05 gsigma=1.28227</t>
  </si>
  <si>
    <t>lognormal: gmean=7.34974E-08 gsigma=1.38488</t>
  </si>
  <si>
    <t>lognormal: gmean=8.61439E-07 gsigma=1.14031</t>
  </si>
  <si>
    <t>lognormal: gmean=2.75059E-09 gsigma=2.08179</t>
  </si>
  <si>
    <t>lognormal: gmean=0.0451893 gsigma=1.23703</t>
  </si>
  <si>
    <t>lognormal: gmean=4.25371E-07 gsigma=2.36000</t>
  </si>
  <si>
    <t>lognormal: gmean=0.000284973 gsigma=3.46176</t>
  </si>
  <si>
    <t>lognormal: gmean=3.87830E-08 gsigma=2.23868</t>
  </si>
  <si>
    <t>exported heat to district heating system</t>
  </si>
  <si>
    <t xml:space="preserve">heat demand HTC </t>
  </si>
  <si>
    <t>unused heat/heat losses, total</t>
  </si>
  <si>
    <t>HTC (incl. dewatering)</t>
  </si>
  <si>
    <t>heat_is</t>
  </si>
  <si>
    <t>Heat demand in HTC reactor</t>
  </si>
  <si>
    <t>heat_is/0.9</t>
  </si>
  <si>
    <t>Drying of carbonized sewage sludge to 85% DM</t>
  </si>
  <si>
    <t>Hydrochar to dryer</t>
  </si>
  <si>
    <t>lognormal: gmean=0.00014 gsigma=1.72591</t>
  </si>
  <si>
    <t>Dried hydrochar</t>
  </si>
  <si>
    <t>sh_N_evap</t>
  </si>
  <si>
    <t>Share of nitrogen released as NH3</t>
  </si>
  <si>
    <t>sh_N_evap *N_total*(DM_digestate/100)*(1-AS)</t>
  </si>
  <si>
    <t>sh_N_evap *N_total*(DM_digestate/100)*BF_NH3*AS</t>
  </si>
  <si>
    <t>lognormal: gmean=1.70165E-06 gsigma=1.80226</t>
  </si>
  <si>
    <t>lognormal: gmean=6.01303E-09 gsigma=1.80226</t>
  </si>
  <si>
    <t>lognormal: gmean=7.42835E-11 gsigma=1.80226</t>
  </si>
  <si>
    <t>lognormal: gmean=7.53470E-06 gsigma=1.80226</t>
  </si>
  <si>
    <t>lognormal: gmean=3.23968E-09 gsigma=1.80226</t>
  </si>
  <si>
    <t>lognormal: gmean=6.92931E-10 gsigma=1.80226</t>
  </si>
  <si>
    <t>lognormal: gmean=3.14150E-08 gsigma=1.80226</t>
  </si>
  <si>
    <t>lognormal: gmean=3.44420E-06 gsigma=1.80226</t>
  </si>
  <si>
    <t>lognormal: gmean=3.14150E-09 gsigma=1.80226</t>
  </si>
  <si>
    <t>lognormal: gmean=4.24594E-11 gsigma=1.80226</t>
  </si>
  <si>
    <t>lognormal: gmean=2.54429E-09 gsigma=1.80226</t>
  </si>
  <si>
    <t>lognormal: gmean=2.72427E-06 gsigma=1.80226</t>
  </si>
  <si>
    <t>lognormal: gmean=3.98415E-07 gsigma=1.80226</t>
  </si>
  <si>
    <t>lognormal: gmean=2.55247E-05 gsigma=1.80226</t>
  </si>
  <si>
    <t>lognormal: gmean=8.26281E-08 gsigma=1.80226</t>
  </si>
  <si>
    <t>comp_N</t>
  </si>
  <si>
    <t>lognormal: gmean=2.95E-09 gsigma=1.80000</t>
  </si>
  <si>
    <t>Gasification of sewage sludge in a fluidized bed gasifier + CHP (820 kWel)</t>
  </si>
  <si>
    <t>lognormal: gmean=0.0220 gsigma=1.52117</t>
  </si>
  <si>
    <t>Cement required for filter ash</t>
  </si>
  <si>
    <t>lognormal: gmean=0.02117 gsigma=1.23660</t>
  </si>
  <si>
    <t>lognormal: gmean=0.00615 gsigma=1.20772</t>
  </si>
  <si>
    <t>lognormal: gmean=-0.02906 gsigma=1.50512</t>
  </si>
  <si>
    <t>lognormal: gmean=0.000000014875 gsigma=1.80779</t>
  </si>
  <si>
    <t>lognormal: gmean=0.00000014875 gsigma=1.77758</t>
  </si>
  <si>
    <t>lognormal: gmean=0.0000006086 gsigma=2.71016</t>
  </si>
  <si>
    <t>lognormal: gmean=0.000000000000002737 gsigma=2.71724</t>
  </si>
  <si>
    <t>lognormal: gmean=0.0000000036975 gsigma=3.11843</t>
  </si>
  <si>
    <t>lognormal: gmean=0.00000000036975 gsigma=3.12868</t>
  </si>
  <si>
    <t>lognormal: gmean=0.0006383245 gsigma=1.44551</t>
  </si>
  <si>
    <t>lognormal: gmean=0.0000001445 gsigma=2.57288</t>
  </si>
  <si>
    <t>lognormal: gmean=0.00000001292 gsigma=2.59197</t>
  </si>
  <si>
    <t>lognormal: gmean=0.00000001666 gsigma=3.09762</t>
  </si>
  <si>
    <t>lognormal: gmean=0.00000000009095 gsigma=3.10476</t>
  </si>
  <si>
    <t>lognormal: gmean=0.00000003094 gsigma=2.44431</t>
  </si>
  <si>
    <t>lognormal: gmean=0.00000003094 gsigma=2.44138</t>
  </si>
  <si>
    <t>lognormal: gmean=0.00000006647 gsigma=1.67630</t>
  </si>
  <si>
    <t>lognormal: gmean=0.0000006647 gsigma=1.64544</t>
  </si>
  <si>
    <t>lognormal: gmean=0.00000001734 gsigma=2.53012</t>
  </si>
  <si>
    <t>lognormal: gmean=0.00000001734 gsigma=2.53722</t>
  </si>
  <si>
    <t>lognormal: gmean=0.0000000969 gsigma=3.24937</t>
  </si>
  <si>
    <t>lognormal: gmean=0.000000001734 gsigma=3.26054</t>
  </si>
  <si>
    <t>lognormal: gmean=0.0000001105 gsigma=2.68767</t>
  </si>
  <si>
    <t>lognormal: gmean=0.0000000039185 gsigma=2.70674</t>
  </si>
  <si>
    <t>lognormal: gmean=0.00002975 gsigma=1.64290</t>
  </si>
  <si>
    <t>lognormal: gmean=0.00000323 gsigma=1.66500</t>
  </si>
  <si>
    <t>lognormal: gmean=0.000021165 gsigma=1.97507</t>
  </si>
  <si>
    <t>lognormal: gmean=0.000000425 gsigma=1.37506</t>
  </si>
  <si>
    <t>lognormal: gmean=0.00000060265 gsigma=2.27066</t>
  </si>
  <si>
    <t>lognormal: gmean=0.000000060265 gsigma=2.29080</t>
  </si>
  <si>
    <t>lognormal: gmean=3.056601e-04 gsigma=2</t>
  </si>
  <si>
    <t>el*8087.232*1000/7900</t>
  </si>
  <si>
    <t>(P_tot_el /ref_el_gf )^0.6</t>
  </si>
  <si>
    <t>Drying of dewatered sewage sludge to 78% DM</t>
  </si>
  <si>
    <t>Electritiy demand of dryer</t>
  </si>
  <si>
    <t>lognormal: gmean=0.000107 gsigma=1.72591</t>
  </si>
  <si>
    <t>lognormal: gmean=5.08457E-06 gsigma=1.67889</t>
  </si>
  <si>
    <t>water*hd_belt_dryer/1000</t>
  </si>
  <si>
    <t>Pyrolysis of dried sewage sludge</t>
  </si>
  <si>
    <t>((208.12)/23352)*(0.0375)</t>
  </si>
  <si>
    <t>Demand in ancillary goods</t>
  </si>
  <si>
    <t>lognormal: gmean=-0.0123708 gsigma=2.00343</t>
  </si>
  <si>
    <t>Treatment of ash</t>
  </si>
  <si>
    <t>lognormal: gmean=0.023300028 gsigma=1.25798</t>
  </si>
  <si>
    <t>19507/36000/1000</t>
  </si>
  <si>
    <t>154.82/23352</t>
  </si>
  <si>
    <t>lognormal: gmean=0.00662984 gsigma=1.15453</t>
  </si>
  <si>
    <t>lognormal: gmean=0.000304813 gsigma=1.15453</t>
  </si>
  <si>
    <t>pyrolysis plant (ecoinvent process)</t>
  </si>
  <si>
    <t>Input mass</t>
  </si>
  <si>
    <t>((208.12)/23352)*(1-0.0375)</t>
  </si>
  <si>
    <t>lognormal: gmean=0.00857809 gsigma=1.15453</t>
  </si>
  <si>
    <t>lognormal: gmean=-0.000334211 gsigma=1.54944</t>
  </si>
  <si>
    <t xml:space="preserve">Waste treatment </t>
  </si>
  <si>
    <t>(3692+3358)/23352</t>
  </si>
  <si>
    <t>Water demand</t>
  </si>
  <si>
    <t>(120.55/23352)*0.46*0.25</t>
  </si>
  <si>
    <t>Waste water to WWTP</t>
  </si>
  <si>
    <t>Heat output</t>
  </si>
  <si>
    <t>Cement, unpsecified (ecoinvent process)</t>
  </si>
  <si>
    <t>(0.2/0.5)*ash</t>
  </si>
  <si>
    <t>Cement required for solidfying ash</t>
  </si>
  <si>
    <t>Transport, freight, lorry, unspecified (ecoinvent process)</t>
  </si>
  <si>
    <t>ash*40</t>
  </si>
  <si>
    <t>pyrochar, 90% DM</t>
  </si>
  <si>
    <t>So2_air_em</t>
  </si>
  <si>
    <t>Ash which does not remain in char</t>
  </si>
  <si>
    <t>[mg/kg dried sludge]</t>
  </si>
  <si>
    <t>triangular: min=6708.00 mode=12480.0 max=68409.5</t>
  </si>
  <si>
    <t>triangular: min=12.4800 mode=44.1480 max=93.6000</t>
  </si>
  <si>
    <t>triangular: min=0.468000 mode=4.95300 max=14.0400</t>
  </si>
  <si>
    <t>triangular: min=1560.00 mode=8580.00 max=15600.0</t>
  </si>
  <si>
    <t>triangular: min=3.43200 mode=6.24000 max=12.8700</t>
  </si>
  <si>
    <t>[kg/kg dried sewage sludge]</t>
  </si>
  <si>
    <t>lognormal: gmean=2.40728E-05 gsigma=2.15400</t>
  </si>
  <si>
    <t xml:space="preserve">Carbon monoxide </t>
  </si>
  <si>
    <t>triangular: min=12.0120 mode=23.7900 max=37.5180</t>
  </si>
  <si>
    <t>triangular: min=137.280 mode=624.000 max=1092.00</t>
  </si>
  <si>
    <t>[kWh/kg dried sewage sludge]</t>
  </si>
  <si>
    <t>triangular: min=4212.00 mode=25350.0 max=72570.3</t>
  </si>
  <si>
    <t>Heat (used for dryer)</t>
  </si>
  <si>
    <t>lognormal: gmean=5.95628E-07 gsigma=1.15400</t>
  </si>
  <si>
    <t>triangular: min=0.234000 mode=2.34000 max=7.80000</t>
  </si>
  <si>
    <t>triangular: min=1294.80 mode=2925.00 max=6087.12</t>
  </si>
  <si>
    <t xml:space="preserve">Lifetime of plant </t>
  </si>
  <si>
    <t>triangular: min=9218.0 mode=28032.38 max=40932</t>
  </si>
  <si>
    <t>[kg/kg dried sludge]</t>
  </si>
  <si>
    <t>lognormal: gmean=1.293E-04 gsigma=1.15000</t>
  </si>
  <si>
    <t xml:space="preserve">Average NH3 emissions </t>
  </si>
  <si>
    <t>triangular: min=12.5580 mode=60.0600 max=109.200</t>
  </si>
  <si>
    <t>triangular: min=7807.80 mode=19985.9 max=28441.1</t>
  </si>
  <si>
    <t>triangular: min=13.4160 mode=143.520 max=312.000</t>
  </si>
  <si>
    <t>lognormal: gmean=1.38847E-05 gsigma=1.15400</t>
  </si>
  <si>
    <t xml:space="preserve">Particulate matter </t>
  </si>
  <si>
    <t>[kg, dry]</t>
  </si>
  <si>
    <t>triangular: min=3900.00 mode=7020.00 max=11700.0</t>
  </si>
  <si>
    <t xml:space="preserve">Throughput </t>
  </si>
  <si>
    <t>Throughput, reference plant, given in WRATE</t>
  </si>
  <si>
    <t>Water content, average waste</t>
  </si>
  <si>
    <t>Water content of substrate in kiln</t>
  </si>
  <si>
    <t>Water content of pyrochar</t>
  </si>
  <si>
    <t>triangular: min=423.150 mode=613.860 max=936.000</t>
  </si>
  <si>
    <t>Emissions to air, normalized to reference unit (after flue gas cleaning)</t>
  </si>
  <si>
    <t>Output of char</t>
  </si>
  <si>
    <t>N_factor*NOx*(1-water_cont_sub)</t>
  </si>
  <si>
    <t>[kg N/kg dry waste]</t>
  </si>
  <si>
    <t>Typical N content in waste</t>
  </si>
  <si>
    <t>Correction factor between typical waste and this waste, with respect to N-content</t>
  </si>
  <si>
    <t>Amount of plants needed</t>
  </si>
  <si>
    <t>S_gas*S*(64/32)*0.01</t>
  </si>
  <si>
    <t>Amount of pyrolysis char at WWTP</t>
  </si>
  <si>
    <t>pyrochar, 90% DM, transported</t>
  </si>
  <si>
    <t>Amount of pyrolysis char at incinerator</t>
  </si>
  <si>
    <t>Incineration of pyrolysed sewage sludge</t>
  </si>
  <si>
    <t>lognormal: gmean=0.00306556 gsigma=2.50634</t>
  </si>
  <si>
    <t>lognormal: gmean=0.0314699 gsigma=1.30171</t>
  </si>
  <si>
    <t>lognormal: gmean=9.81043E-05 gsigma=1.27337</t>
  </si>
  <si>
    <t>lognormal: gmean=3.91969E-06 gsigma=3.04895</t>
  </si>
  <si>
    <t>lognormal: gmean=0.573258 gsigma=2.50634</t>
  </si>
  <si>
    <t>lognormal: gmean=0.00221616 gsigma=1.12803</t>
  </si>
  <si>
    <t>lognormal: gmean=0.00557490 gsigma=1.12961</t>
  </si>
  <si>
    <t>lognormal: gmean=1.25056E-05 gsigma=1.86658</t>
  </si>
  <si>
    <t>upscale*(1/tp/1000/24)</t>
  </si>
  <si>
    <t>Amount of incineration plants</t>
  </si>
  <si>
    <t>P in Ash</t>
  </si>
  <si>
    <t>lognormal: gmean=0.156858 gsigma=1.27871</t>
  </si>
  <si>
    <t>lognormal: gmean=1.21198 gsigma=1.34041</t>
  </si>
  <si>
    <t>Amount of combusted pyrochar</t>
  </si>
  <si>
    <t>lognormal: gmean=3.26787E-10 gsigma=1.27871</t>
  </si>
  <si>
    <t>lognormal: gmean=2.15464E-09 gsigma=1.34041</t>
  </si>
  <si>
    <t>lognormal: gmean=0.00477498 gsigma=1.37090</t>
  </si>
  <si>
    <t>lognormal: gmean=0.000192065 gsigma=3.04895</t>
  </si>
  <si>
    <t>lognormal: gmean=0.0533878 gsigma=1.30722</t>
  </si>
  <si>
    <t>lognormal: gmean=1.16302 gsigma=1.86658</t>
  </si>
  <si>
    <t>lognormal: gmean=-0.288 gsigma=1.24000</t>
  </si>
  <si>
    <t>heat, district or industrial, natural gas (export to district heating system) (ecoinvent process)</t>
  </si>
  <si>
    <t>lognormal: gmean=-0.6709 gsigma=1.24000</t>
  </si>
  <si>
    <t>lognormal: gmean=1.69120E-08 gsigma=1.81000</t>
  </si>
  <si>
    <t>lognormal: gmean=0.0161870 gsigma=1.67146</t>
  </si>
  <si>
    <t>lognormal: gmean=1.83108E-06 gsigma=2.33665</t>
  </si>
  <si>
    <t>lognormal: gmean=3.60432E-06 gsigma=2.59167</t>
  </si>
  <si>
    <t>lognormal: gmean=4.81074E-09 gsigma=1.07635</t>
  </si>
  <si>
    <t>lognormal: gmean=2.62079E-09 gsigma=1.18761</t>
  </si>
  <si>
    <t>lognormal: gmean=5.95028E-07 gsigma=2.73000</t>
  </si>
  <si>
    <t>lognormal: gmean=4.63103E-05 gsigma=2.71735</t>
  </si>
  <si>
    <t>lognormal: gmean=2.86479E-05 gsigma=2.58765</t>
  </si>
  <si>
    <t>lognormal: gmean=3.24048E-08 gsigma=1.44642</t>
  </si>
  <si>
    <t>lognormal: gmean=6.77566E-11 gsigma=1.44642</t>
  </si>
  <si>
    <t>lognormal: gmean=1.71205E-10 gsigma=1.44642</t>
  </si>
  <si>
    <t>lognormal: gmean=7.21109E-13 gsigma=2.04555</t>
  </si>
  <si>
    <t>lognormal: gmean=0.000646501 gsigma=1.23002</t>
  </si>
  <si>
    <t>lognormal: gmean=0.000198423 gsigma=1.24896</t>
  </si>
  <si>
    <t>lognormal: gmean=4.37809E-09 gsigma=3.14000</t>
  </si>
  <si>
    <t>lognormal: gmean=1.37717E-06 gsigma=9.97460</t>
  </si>
  <si>
    <t>lognormal: gmean=1.52677E-09 gsigma=3.03199</t>
  </si>
  <si>
    <t>lognormal: gmean=0.000849230 gsigma=1.42000</t>
  </si>
  <si>
    <t>lognormal: gmean=0.0916673 gsigma=1.39958</t>
  </si>
  <si>
    <t>lognormal: gmean=0.00193963 gsigma=1.30610</t>
  </si>
  <si>
    <t>lognormal: gmean=0.971989 gsigma=1.23915</t>
  </si>
  <si>
    <t>lognormal: gmean=5.50843E-05 gsigma=2.64079</t>
  </si>
  <si>
    <t>lognormal: gmean=0.000105295 gsigma=2.26303</t>
  </si>
  <si>
    <t>lognormal: gmean=0.000710003 gsigma=1.68963</t>
  </si>
  <si>
    <t>lognormal: gmean=1.54214E-07 gsigma=2.59000</t>
  </si>
  <si>
    <t>lognormal: gmean=9.43544E-06 gsigma=4.52320</t>
  </si>
  <si>
    <t>lognormal: gmean=2.71845E-06 gsigma=2.68305</t>
  </si>
  <si>
    <t>lognormal: gmean=2.29279E-08 gsigma=2.11204</t>
  </si>
  <si>
    <t>lognormal: gmean=1.90171E-08 gsigma=3.10000</t>
  </si>
  <si>
    <t>lognormal: gmean=9.17171E-06 gsigma=3.01323</t>
  </si>
  <si>
    <t>lognormal: gmean=1.76295E-09 gsigma=3.75239</t>
  </si>
  <si>
    <t>lognormal: gmean=0.00197648 gsigma=1.23002</t>
  </si>
  <si>
    <t>lognormal: gmean=0.000202763 gsigma=1.24399</t>
  </si>
  <si>
    <t>lognormal: gmean=3.91175E-08 gsigma=2.45000</t>
  </si>
  <si>
    <t>lognormal: gmean=0.000402375 gsigma=2.39202</t>
  </si>
  <si>
    <t>lognormal: gmean=3.69693E-08 gsigma=2.66073</t>
  </si>
  <si>
    <t>lognormal: gmean=7.73508E-05 gsigma=2.77183</t>
  </si>
  <si>
    <t>lognormal: gmean=0.000360038 gsigma=2.77183</t>
  </si>
  <si>
    <t>lognormal: gmean=6.48051E-14 gsigma=2.04555</t>
  </si>
  <si>
    <t>lognormal: gmean=0.000782097 gsigma=1.23002</t>
  </si>
  <si>
    <t>lognormal: gmean=8.84384E-05 gsigma=1.24453</t>
  </si>
  <si>
    <t>lognormal: gmean=4.77019E-07 gsigma=2.31461</t>
  </si>
  <si>
    <t>lognormal: gmean=8.40198E-08 gsigma=1.66000</t>
  </si>
  <si>
    <t>lognormal: gmean=0.0239926 gsigma=1.85889</t>
  </si>
  <si>
    <t>lognormal: gmean=9.01907E-07 gsigma=2.41633</t>
  </si>
  <si>
    <t>lognormal: gmean=2.16568E-08 gsigma=2.54000</t>
  </si>
  <si>
    <t>lognormal: gmean=0.000185088 gsigma=4.67435</t>
  </si>
  <si>
    <t>lognormal: gmean=1.79042E-08 gsigma=2.31620</t>
  </si>
  <si>
    <t>lognormal: gmean=3.79788E-11 gsigma=4.60276</t>
  </si>
  <si>
    <t>lognormal: gmean=6.34037E-14 gsigma=2.70075</t>
  </si>
  <si>
    <t>lognormal: gmean=4.86071E-07 gsigma=1.44642</t>
  </si>
  <si>
    <t>lognormal: gmean=1.43926E-07 gsigma=2.67000</t>
  </si>
  <si>
    <t>lognormal: gmean=0.000112180 gsigma=2.61891</t>
  </si>
  <si>
    <t>lognormal: gmean=7.61106E-08 gsigma=3.47963</t>
  </si>
  <si>
    <t>lognormal: gmean=0.000865815 gsigma=1.68972</t>
  </si>
  <si>
    <t>lognormal: gmean=0.000310140 gsigma=1.53391</t>
  </si>
  <si>
    <t>lognormal: gmean=0.00114137 gsigma=2.59167</t>
  </si>
  <si>
    <t>lognormal: gmean=1.47473E-06 gsigma=1.44642</t>
  </si>
  <si>
    <t>lognormal: gmean=3.86886E-06 gsigma=2.04555</t>
  </si>
  <si>
    <t>lognormal: gmean=1.00000E-19 gsigma=1.67018</t>
  </si>
  <si>
    <t>lognormal: gmean=1.94415E-08 gsigma=1.67018</t>
  </si>
  <si>
    <t>lognormal: gmean=1.41118E-11 gsigma=1.44642</t>
  </si>
  <si>
    <t>lognormal: gmean=0.00325718 gsigma=8.49075</t>
  </si>
  <si>
    <t>lognormal: gmean=5.39254E-05 gsigma=1.39724</t>
  </si>
  <si>
    <t>lognormal: gmean=3.68052E-05 gsigma=1.63000</t>
  </si>
  <si>
    <t>lognormal: gmean=1.88095E-05 gsigma=2.03000</t>
  </si>
  <si>
    <t>lognormal: gmean=0.00273180 gsigma=1.72934</t>
  </si>
  <si>
    <t>lognormal: gmean=0.00103239 gsigma=1.51140</t>
  </si>
  <si>
    <t>lognormal: gmean=5.64770E-07 gsigma=1.36000</t>
  </si>
  <si>
    <t>lognormal: gmean=0.0243653 gsigma=9.33567</t>
  </si>
  <si>
    <t>lognormal: gmean=8.04976E-05 gsigma=1.75158</t>
  </si>
  <si>
    <t>lognormal: gmean=0.0208693 gsigma=1.67619</t>
  </si>
  <si>
    <t>lognormal: gmean=0.00356686 gsigma=1.54836</t>
  </si>
  <si>
    <t>lognormal: gmean=9.28237E-05 gsigma=1.87572</t>
  </si>
  <si>
    <t>lognormal: gmean=5.88067E-09 gsigma=1.66188</t>
  </si>
  <si>
    <t>lognormal: gmean=9.81747E-12 gsigma=2.33403</t>
  </si>
  <si>
    <t>lognormal: gmean=2.12474E-09 gsigma=7.26445</t>
  </si>
  <si>
    <t>lognormal: gmean=3.54715E-12 gsigma=2.86503</t>
  </si>
  <si>
    <t>lognormal: gmean=8.84394E-05 gsigma=1.24453</t>
  </si>
  <si>
    <t>lognormal: gmean=6.48095E-08 gsigma=1.44642</t>
  </si>
  <si>
    <t>lognormal: gmean=1.49977E-06 gsigma=1.14031</t>
  </si>
  <si>
    <t>lognormal: gmean=4.78879E-09 gsigma=2.08179</t>
  </si>
  <si>
    <t>lognormal: gmean=0.0786748 gsigma=1.30171</t>
  </si>
  <si>
    <t>lognormal: gmean=7.21545E-07 gsigma=2.27000</t>
  </si>
  <si>
    <t>lognormal: gmean=0.000483392 gsigma=3.37080</t>
  </si>
  <si>
    <t>lognormal: gmean=6.57872E-08 gsigma=2.17522</t>
  </si>
  <si>
    <t>ash, treated in sanitary landfill</t>
  </si>
  <si>
    <t>lognormal: gmean=0.00123827 gsigma=1.42209</t>
  </si>
  <si>
    <t>lognormal: gmean=0.000512071 gsigma=1.28172</t>
  </si>
  <si>
    <t>lognormal: gmean=1.02256E-07 gsigma=1.36973</t>
  </si>
  <si>
    <t>lognormal: gmean=1.44848E-06 gsigma=1.70329</t>
  </si>
  <si>
    <t>lognormal: gmean=0.00292221 gsigma=1.44049</t>
  </si>
  <si>
    <t>lognormal: gmean=0.00334693 gsigma=1.29198</t>
  </si>
  <si>
    <t>lognormal: gmean=0.00972718 gsigma=1.00000</t>
  </si>
  <si>
    <t>lognormal: gmean=0.00881866 gsigma=1.25548</t>
  </si>
  <si>
    <t>lognormal: gmean=0.0170469 gsigma=1.28513</t>
  </si>
  <si>
    <t>lognormal: gmean=6.13537E-08 gsigma=1.36973</t>
  </si>
  <si>
    <t>lognormal: gmean=0.00626633 gsigma=1.42192</t>
  </si>
  <si>
    <t>lognormal: gmean=0.00458165 gsigma=1.42209</t>
  </si>
  <si>
    <t>lognormal: gmean=5.08144E-12 gsigma=1.28491</t>
  </si>
  <si>
    <t>lognormal: gmean=0.0203258 gsigma=1.28491</t>
  </si>
  <si>
    <t>lognormal: gmean=0.00128018 gsigma=1.27856</t>
  </si>
  <si>
    <t>lognormal: gmean=0.0105412 gsigma=1.28708</t>
  </si>
  <si>
    <t>lognormal: gmean=2.78676E-07 gsigma=1.43975</t>
  </si>
  <si>
    <t>lognormal: gmean=2.66703E-12 gsigma=1.27856</t>
  </si>
  <si>
    <t>lognormal: gmean=1.87399E-11 gsigma=1.28708</t>
  </si>
  <si>
    <t>lognormal: gmean=1.53708E-06 gsigma=1.43810</t>
  </si>
  <si>
    <t>lognormal: gmean=0.00148972 gsigma=1.33543</t>
  </si>
  <si>
    <t>lognormal: gmean=1.09752E-06 gsigma=1.36209</t>
  </si>
  <si>
    <t>lognormal: gmean=1.34848E-07 gsigma=1.88705</t>
  </si>
  <si>
    <t>lognormal: gmean=0.0399804 gsigma=1.25403</t>
  </si>
  <si>
    <t>lognormal: gmean=3.24084E-05 gsigma=1.44729</t>
  </si>
  <si>
    <t>lognormal: gmean=2.31888E-09 gsigma=1.69876</t>
  </si>
  <si>
    <t>lognormal: gmean=1.15472E-07 gsigma=1.88022</t>
  </si>
  <si>
    <t>lognormal: gmean=0.000162624 gsigma=1.60010</t>
  </si>
  <si>
    <t>lognormal: gmean=7.25850E-06 gsigma=1.68174</t>
  </si>
  <si>
    <t>Treated ash</t>
  </si>
  <si>
    <t>lognormal: gmean=2.06033E-11 gsigma=1.82801</t>
  </si>
  <si>
    <t>lognormal: gmean=5.02362E-09 gsigma=2.03173</t>
  </si>
  <si>
    <t>lognormal: gmean=1.51202E-05 gsigma=1.73723</t>
  </si>
  <si>
    <t>lognormal: gmean=3.82591E-07 gsigma=1.80634</t>
  </si>
  <si>
    <t>lognormal: gmean=1.01961E-06 gsigma=1.33299</t>
  </si>
  <si>
    <t>lognormal: gmean=1.55870E-06 gsigma=1.78813</t>
  </si>
  <si>
    <t>lognormal: gmean=0.171796 gsigma=1.14540</t>
  </si>
  <si>
    <t>lognormal: gmean=0.00562547 gsigma=1.31304</t>
  </si>
  <si>
    <t>lognormal: gmean=4.53061E-06 gsigma=1.51011</t>
  </si>
  <si>
    <t>lognormal: gmean=0.00855665 gsigma=1.29530</t>
  </si>
  <si>
    <t>lognormal: gmean=0.0227887 gsigma=1.24528</t>
  </si>
  <si>
    <t>lognormal: gmean=4.06612E-14 gsigma=1.81198</t>
  </si>
  <si>
    <t>lognormal: gmean=2.79144E-10 gsigma=2.16432</t>
  </si>
  <si>
    <t>lognormal: gmean=1.04212E-06 gsigma=4.67775</t>
  </si>
  <si>
    <t>lognormal: gmean=5.84580E-07 gsigma=1.76867</t>
  </si>
  <si>
    <t>lognormal: gmean=1.75264E-09 gsigma=1.78118</t>
  </si>
  <si>
    <t>lognormal: gmean=2.79107E-10 gsigma=2.16342</t>
  </si>
  <si>
    <t>lognormal: gmean=0.000739108 gsigma=1.51759</t>
  </si>
  <si>
    <t>lognormal: gmean=2.53406E-07 gsigma=1.77461</t>
  </si>
  <si>
    <t>lognormal: gmean=0.000269277 gsigma=1.48304</t>
  </si>
  <si>
    <t>lognormal: gmean=1.33212E-07 gsigma=1.42747</t>
  </si>
  <si>
    <t>lognormal: gmean=7.51942E-08 gsigma=1.92295</t>
  </si>
  <si>
    <t>lognormal: gmean=0.0827432 gsigma=1.20051</t>
  </si>
  <si>
    <t>lognormal: gmean=0.000154010 gsigma=1.48275</t>
  </si>
  <si>
    <t>lognormal: gmean=2.41811E-11 gsigma=1.81195</t>
  </si>
  <si>
    <t>lognormal: gmean=2.43720E-10 gsigma=2.17011</t>
  </si>
  <si>
    <t>lognormal: gmean=0.000459315 gsigma=1.54845</t>
  </si>
  <si>
    <t>lognormal: gmean=8.03725E-08 gsigma=1.79063</t>
  </si>
  <si>
    <t>lognormal: gmean=2.34638E-13 gsigma=1.90256</t>
  </si>
  <si>
    <t>lognormal: gmean=5.54368E-08 gsigma=1.92166</t>
  </si>
  <si>
    <t>lognormal: gmean=7.31095E-06 gsigma=1.76937</t>
  </si>
  <si>
    <t>lognormal: gmean=4.38627E-08 gsigma=1.88241</t>
  </si>
  <si>
    <t>lognormal: gmean=1.29721E-07 gsigma=1.30376</t>
  </si>
  <si>
    <t>lognormal: gmean=5.12851E-14 gsigma=1.77005</t>
  </si>
  <si>
    <t>lognormal: gmean=7.54759E-10 gsigma=2.11965</t>
  </si>
  <si>
    <t>lognormal: gmean=0.000190593 gsigma=1.59290</t>
  </si>
  <si>
    <t>lognormal: gmean=1.83149E-06 gsigma=1.72420</t>
  </si>
  <si>
    <t>lognormal: gmean=0.0130765 gsigma=2.01686</t>
  </si>
  <si>
    <t>lognormal: gmean=0.00104236 gsigma=1.41422</t>
  </si>
  <si>
    <t>lognormal: gmean=6.13138E-07 gsigma=1.43159</t>
  </si>
  <si>
    <t>lognormal: gmean=4.62258E-07 gsigma=1.81616</t>
  </si>
  <si>
    <t>lognormal: gmean=0.00752551 gsigma=1.35954</t>
  </si>
  <si>
    <t>lognormal: gmean=0.00184903 gsigma=1.39374</t>
  </si>
  <si>
    <t>lognormal: gmean=2.84646E-06 gsigma=1.41925</t>
  </si>
  <si>
    <t>lognormal: gmean=3.25173E-07 gsigma=1.85490</t>
  </si>
  <si>
    <t>lognormal: gmean=0.00131767 gsigma=2.96521</t>
  </si>
  <si>
    <t>lognormal: gmean=7.82681E-05 gsigma=1.41330</t>
  </si>
  <si>
    <t>lognormal: gmean=0.00393929 gsigma=1.42209</t>
  </si>
  <si>
    <t>lognormal: gmean=0.00128018 gsigma=1.28172</t>
  </si>
  <si>
    <t>lognormal: gmean=2.83793E-10 gsigma=1.63709</t>
  </si>
  <si>
    <t>lognormal: gmean=5.58746E-09 gsigma=2.02619</t>
  </si>
  <si>
    <t>lognormal: gmean=0.00194262 gsigma=1.45813</t>
  </si>
  <si>
    <t>lognormal: gmean=7.77506E-06 gsigma=1.60997</t>
  </si>
  <si>
    <t xml:space="preserve">heat demand dryer </t>
  </si>
  <si>
    <t>exported heat</t>
  </si>
  <si>
    <t>Market for phosphor recovery from ash</t>
  </si>
  <si>
    <t>Model graph</t>
  </si>
  <si>
    <t>Phosphor recovery from ash, AshDec</t>
  </si>
  <si>
    <t>Phosphor recovery from ash, normalized for amount of P in ash</t>
  </si>
  <si>
    <t>Phosphor recovery from ash, EcoPhos</t>
  </si>
  <si>
    <t>Phosphor recovery from ash, PASCH</t>
  </si>
  <si>
    <t>Phosphor recovery from ash, LEACHPHOS</t>
  </si>
  <si>
    <t>Phosphor recovery from ash, Fertilizer Industry</t>
  </si>
  <si>
    <t>Phosphor recovery from ash, RecoPhos</t>
  </si>
  <si>
    <t>lognormal: gmean=0.910000 gsigma=1.03622</t>
  </si>
  <si>
    <t>Demand in chemicals for P-recovery</t>
  </si>
  <si>
    <t>electricity, high voltage (ecoinvent process)</t>
  </si>
  <si>
    <t>lognormal: gmean=1.28000 gsigma=1.03622</t>
  </si>
  <si>
    <t>Demand in electricity for P-recovery</t>
  </si>
  <si>
    <t>lognormal: gmean=6.93000 gsigma=1.03622</t>
  </si>
  <si>
    <t>Demand in heat for P-recovery</t>
  </si>
  <si>
    <t>oxygen, liquid (ecoinvent process)</t>
  </si>
  <si>
    <t>lognormal: gmean=0.570000 gsigma=1.03622</t>
  </si>
  <si>
    <t>Demand in oxygen for P-recovery</t>
  </si>
  <si>
    <t>phosphate fertiliser, as P2O5 (ecoinvent process)</t>
  </si>
  <si>
    <t>-P2O5_replacement</t>
  </si>
  <si>
    <t>(In Paramters)</t>
  </si>
  <si>
    <t>Amount of P mineral fertilizer which can be replaced (credit)</t>
  </si>
  <si>
    <t>lognormal: gmean=0.140000 gsigma=1.03622</t>
  </si>
  <si>
    <t>sodium chloride, powder (ecoinvent process)</t>
  </si>
  <si>
    <t>lognormal: gmean=0.500000 gsigma=1.03622</t>
  </si>
  <si>
    <t>As_em</t>
  </si>
  <si>
    <t>lognormal: gmean=119.157 gsigma=1.20000</t>
  </si>
  <si>
    <t>Emissions to soil (contamination)</t>
  </si>
  <si>
    <t>Cd_em</t>
  </si>
  <si>
    <t>lognormal: gmean=6.18698 gsigma=1.20000</t>
  </si>
  <si>
    <t>Cr_em</t>
  </si>
  <si>
    <t>lognormal: gmean=1826.31 gsigma=1.20000</t>
  </si>
  <si>
    <t>Cu_em</t>
  </si>
  <si>
    <t>lognormal: gmean=12328.1 gsigma=1.20000</t>
  </si>
  <si>
    <t>Pb_em</t>
  </si>
  <si>
    <t>lognormal: gmean=891.384 gsigma=1.20000</t>
  </si>
  <si>
    <t>Hg_em</t>
  </si>
  <si>
    <t>lognormal: gmean=0.00000 gsigma=1.20000</t>
  </si>
  <si>
    <t>Ni_em</t>
  </si>
  <si>
    <t>lognormal: gmean=685.151 gsigma=1.20000</t>
  </si>
  <si>
    <t>P_em</t>
  </si>
  <si>
    <t xml:space="preserve">Emissions to soil </t>
  </si>
  <si>
    <t>P-recovery from ash, Ash Dec</t>
  </si>
  <si>
    <t xml:space="preserve">1/recovery_potential </t>
  </si>
  <si>
    <t>Reference unit, process is normalized to amount of P in the ash</t>
  </si>
  <si>
    <t>Zn_em</t>
  </si>
  <si>
    <t>lognormal: gmean=28767.2 gsigma=1.20000</t>
  </si>
  <si>
    <t>[mg/kg P2O5]</t>
  </si>
  <si>
    <t>Contamination in product</t>
  </si>
  <si>
    <t>fertilizer_efficiency</t>
  </si>
  <si>
    <t>triangular: min=0.00000 mode=0.450000 max=0.900000</t>
  </si>
  <si>
    <t>Fertilizer efficiency</t>
  </si>
  <si>
    <t>P_in_P2O5</t>
  </si>
  <si>
    <t>Amount of P in P2O5</t>
  </si>
  <si>
    <t>recovery_potential</t>
  </si>
  <si>
    <t>Recovery potential of P from this technology</t>
  </si>
  <si>
    <t>(As*P2O5_replacement)/fertilizer_efficiency</t>
  </si>
  <si>
    <t>Contamination in product (normalized to reference unit)</t>
  </si>
  <si>
    <t xml:space="preserve">(Cd *P2O5_replacement)/fertilizer_efficiency </t>
  </si>
  <si>
    <t xml:space="preserve">(Cr *P2O5_replacement)/fertilizer_efficiency </t>
  </si>
  <si>
    <t xml:space="preserve">(Cu *P2O5_replacement)/fertilizer_efficiency </t>
  </si>
  <si>
    <t xml:space="preserve">(Hg *P2O5_replacement)/fertilizer_efficiency </t>
  </si>
  <si>
    <t xml:space="preserve">(Ni *P2O5_replacement)/fertilizer_efficiency </t>
  </si>
  <si>
    <t>P2O5_replacement</t>
  </si>
  <si>
    <t xml:space="preserve">fertilizer_efficiency /P_in_P2O5 </t>
  </si>
  <si>
    <t>Amount of mineral P2O5 which can be replaced</t>
  </si>
  <si>
    <t>P2O5_replacement/fertilizer_efficiency</t>
  </si>
  <si>
    <t>Amount of phosphorous in product (normalized to reference unit)</t>
  </si>
  <si>
    <t xml:space="preserve">(Pb *P2O5_replacement)/fertilizer_efficiency </t>
  </si>
  <si>
    <t xml:space="preserve">(Zn *P2O5_replacement)/fertilizer_efficiency </t>
  </si>
  <si>
    <t>lognormal: gmean=0.00300000 gsigma=2.29215</t>
  </si>
  <si>
    <t>lognormal: gmean=0.420000 gsigma=1.03622</t>
  </si>
  <si>
    <t>lognormal: gmean=5.40000 gsigma=1.03622</t>
  </si>
  <si>
    <t>process-specific burden, sanitary landfill (ecoinvent process)</t>
  </si>
  <si>
    <t>lognormal: gmean=-5.30000 gsigma=1.07866</t>
  </si>
  <si>
    <t>Specific waste for P-recovery</t>
  </si>
  <si>
    <t>steam, in chemical industry (ecoinvent process)</t>
  </si>
  <si>
    <t>lognormal: gmean=8.40000 gsigma=1.07866</t>
  </si>
  <si>
    <t>Demand in steam for P-recovery</t>
  </si>
  <si>
    <t>lognormal: gmean=43.0000 gsigma=1.03622</t>
  </si>
  <si>
    <t>Demand in water for P-recovery</t>
  </si>
  <si>
    <t>lognormal: gmean=-16.0000 gsigma=1.07866</t>
  </si>
  <si>
    <t>Amount of waste-water</t>
  </si>
  <si>
    <t>lognormal: gmean=2.52062 gsigma=1.20000</t>
  </si>
  <si>
    <t>lognormal: gmean=0.229148 gsigma=1.20000</t>
  </si>
  <si>
    <t>lognormal: gmean=3.89551 gsigma=1.20000</t>
  </si>
  <si>
    <t>lognormal: gmean=0.458295 gsigma=1.20000</t>
  </si>
  <si>
    <t>P-recovery from ash, EcoPhos</t>
  </si>
  <si>
    <t>lognormal: gmean=0.916590 gsigma=1.20000</t>
  </si>
  <si>
    <t>lognormal: gmean=0.940000 gsigma=1.03622</t>
  </si>
  <si>
    <t>ammonium bicarbonate (ecoinvent process)</t>
  </si>
  <si>
    <t>lognormal: gmean=0.260000 gsigma=1.03622</t>
  </si>
  <si>
    <t>lognormal: gmean=0.750000 gsigma=1.03622</t>
  </si>
  <si>
    <t>lognormal: gmean=6.80000 gsigma=1.03622</t>
  </si>
  <si>
    <t>lognormal: gmean=0.350000 gsigma=1.03622</t>
  </si>
  <si>
    <t>lognormal: gmean=-1.48946 gsigma=1.03622</t>
  </si>
  <si>
    <t>lognormal: gmean=3.70000 gsigma=1.03622</t>
  </si>
  <si>
    <t>solvent, organic (ecoinvent process)</t>
  </si>
  <si>
    <t>lognormal: gmean=0.0400000 gsigma=1.03622</t>
  </si>
  <si>
    <t>lognormal: gmean=136.000 gsigma=1.03622</t>
  </si>
  <si>
    <t>lognormal: gmean=-136.000 gsigma=1.03622</t>
  </si>
  <si>
    <t>lognormal: gmean=0.00000 gsigma=1.22842</t>
  </si>
  <si>
    <t>lognormal: gmean=6.07477 gsigma=1.20286</t>
  </si>
  <si>
    <t>lognormal: gmean=205.607 gsigma=1.22842</t>
  </si>
  <si>
    <t>lognormal: gmean=102.804 gsigma=1.22842</t>
  </si>
  <si>
    <t>lognormal: gmean=140.187 gsigma=1.22842</t>
  </si>
  <si>
    <t>lognormal: gmean=2.99065 gsigma=1.22842</t>
  </si>
  <si>
    <t>lognormal: gmean=233.645 gsigma=1.22842</t>
  </si>
  <si>
    <t>P-recovery from ash, PASCH</t>
  </si>
  <si>
    <t>lognormal: gmean=121.495 gsigma=1.22842</t>
  </si>
  <si>
    <t>triangular: min=0.500000 mode=0.6250000 max=0.7500000</t>
  </si>
  <si>
    <t>triangular: min=0.600000 mode=0.65000 max=0.70000</t>
  </si>
  <si>
    <t>Phosphor recovery from ash, Leachphos</t>
  </si>
  <si>
    <t>calcium carbonate, precipitated (ecoinvent process)</t>
  </si>
  <si>
    <t>lognormal: gmean=0.460000 gsigma=1.03622</t>
  </si>
  <si>
    <t>lognormal: gmean=2.30000 gsigma=1.03622</t>
  </si>
  <si>
    <t>lognormal: gmean=2.10000 gsigma=1.03622</t>
  </si>
  <si>
    <t>lognormal: gmean=0.230000 gsigma=1.03622</t>
  </si>
  <si>
    <t>lognormal: gmean=5.60000 gsigma=1.03622</t>
  </si>
  <si>
    <t>lognormal: gmean=4.50000 gsigma=1.03622</t>
  </si>
  <si>
    <t>lognormal: gmean=-92.0000 gsigma=1.03622</t>
  </si>
  <si>
    <t>lognormal: gmean=42.5950 gsigma=1.20286</t>
  </si>
  <si>
    <t>lognormal: gmean=16.0258 gsigma=1.20286</t>
  </si>
  <si>
    <t>lognormal: gmean=143.389 gsigma=1.20286</t>
  </si>
  <si>
    <t>lognormal: gmean=3588.94 gsigma=1.20286</t>
  </si>
  <si>
    <t>lognormal: gmean=105.433 gsigma=1.20286</t>
  </si>
  <si>
    <t>lognormal: gmean=0.843465 gsigma=1.20286</t>
  </si>
  <si>
    <t>lognormal: gmean=58.1991 gsigma=1.20286</t>
  </si>
  <si>
    <t>P-recovery from ash, Leachphos</t>
  </si>
  <si>
    <t>lognormal: gmean=5862.08 gsigma=1.20286</t>
  </si>
  <si>
    <t>triangular: min=0.750000 mode=0.875000 max=1.00000</t>
  </si>
  <si>
    <t>ref_P2O5</t>
  </si>
  <si>
    <t>Reference of the literature source</t>
  </si>
  <si>
    <t xml:space="preserve">(As/ref_P2O5)*P2O5_replacement </t>
  </si>
  <si>
    <t xml:space="preserve">(Cd/ref_P2O5)*P2O5_replacement </t>
  </si>
  <si>
    <t xml:space="preserve">(Cr/ref_P2O5)*P2O5_replacement </t>
  </si>
  <si>
    <t xml:space="preserve">(Cu/ref_P2O5)*P2O5_replacement </t>
  </si>
  <si>
    <t xml:space="preserve">(Hg/ref_P2O5)*P2O5_replacement </t>
  </si>
  <si>
    <t xml:space="preserve">(Ni/ref_P2O5)*P2O5_replacement </t>
  </si>
  <si>
    <t xml:space="preserve">P2O5_replacement/fertilizer_efficiency </t>
  </si>
  <si>
    <t xml:space="preserve">(Pb/ref_P2O5)*P2O5_replacement </t>
  </si>
  <si>
    <t xml:space="preserve">(Zn/ref_P2O5)*P2O5_replacement </t>
  </si>
  <si>
    <t>lognormal: gmean=2.00000 gsigma=1.07866</t>
  </si>
  <si>
    <t>lognormal: gmean=2.20000 gsigma=1.07866</t>
  </si>
  <si>
    <t>phosphate fertiliser, as P2O5 (ecoinvent process).</t>
  </si>
  <si>
    <t>380*(P2O5_replacement /210)</t>
  </si>
  <si>
    <t>lognormal: gmean=3.62817 gsigma=1.03622</t>
  </si>
  <si>
    <t>lognormal: gmean=7.50000 gsigma=1.03622</t>
  </si>
  <si>
    <t>lognormal: gmean=-5.50000 gsigma=1.07866</t>
  </si>
  <si>
    <t>lognormal: gmean=247.479 gsigma=1.20000</t>
  </si>
  <si>
    <t>lognormal: gmean=25.6645 gsigma=1.20000</t>
  </si>
  <si>
    <t>lognormal: gmean=1688.82 gsigma=1.20000</t>
  </si>
  <si>
    <t>lognormal: gmean=11404.7 gsigma=1.20000</t>
  </si>
  <si>
    <t>lognormal: gmean=1351.97 gsigma=1.20000</t>
  </si>
  <si>
    <t>lognormal: gmean=634.739 gsigma=1.20000</t>
  </si>
  <si>
    <t>lognormal: gmean=26613.2 gsigma=1.20000</t>
  </si>
  <si>
    <t>(Cd *P2O5_replacement)/fertilizer_efficiency</t>
  </si>
  <si>
    <t>(Cr *P2O5_replacement)/fertilizer_efficiency</t>
  </si>
  <si>
    <t>(Cu *P2O5_replacement)/fertilizer_efficiency</t>
  </si>
  <si>
    <t>(Hg *P2O5_replacement)/fertilizer_efficiency</t>
  </si>
  <si>
    <t>(Ni *P2O5_replacement)/fertilizer_efficiency</t>
  </si>
  <si>
    <t>(Pb *P2O5_replacement)/fertilizer_efficiency</t>
  </si>
  <si>
    <t>(Zn *P2O5_replacement)/fertilizer_efficiency</t>
  </si>
  <si>
    <t>lognormal: gmean=0.590000 gsigma=1.03622</t>
  </si>
  <si>
    <t>heat, central or small-scale, other than natural gas (ecoinvent process)</t>
  </si>
  <si>
    <t>lognormal: gmean=0.700000 gsigma=1.03622</t>
  </si>
  <si>
    <t>lognormal: gmean=3.10000 gsigma=1.03622</t>
  </si>
  <si>
    <t>lognormal: gmean=42.5950 gsigma=1.22842</t>
  </si>
  <si>
    <t>lognormal: gmean=16.0258 gsigma=1.22842</t>
  </si>
  <si>
    <t>lognormal: gmean=143.389 gsigma=1.22842</t>
  </si>
  <si>
    <t>lognormal: gmean=3588.94 gsigma=1.22842</t>
  </si>
  <si>
    <t>lognormal: gmean=105.433 gsigma=1.22842</t>
  </si>
  <si>
    <t>lognormal: gmean=0.843465 gsigma=1.22842</t>
  </si>
  <si>
    <t>lognormal: gmean=58.1991 gsigma=1.22842</t>
  </si>
  <si>
    <t>P-recovery from ash, RecoPhos</t>
  </si>
  <si>
    <t>lognormal: gmean=5862.08 gsigma=1.22842</t>
  </si>
  <si>
    <t>Mn</t>
  </si>
  <si>
    <t xml:space="preserve">(As)*P2O5_replacement </t>
  </si>
  <si>
    <t xml:space="preserve">(Cd)*P2O5_replacement </t>
  </si>
  <si>
    <t xml:space="preserve">(Cr)*P2O5_replacement </t>
  </si>
  <si>
    <t xml:space="preserve">(Cu)*P2O5_replacement </t>
  </si>
  <si>
    <t>Fe_em</t>
  </si>
  <si>
    <t xml:space="preserve">(Fe)*P2O5_replacement </t>
  </si>
  <si>
    <t xml:space="preserve">(Hg)*P2O5_replacement </t>
  </si>
  <si>
    <t>Mn_em</t>
  </si>
  <si>
    <t xml:space="preserve">(Mn)*P2O5_replacement </t>
  </si>
  <si>
    <t xml:space="preserve">(Ni)*P2O5_replacement </t>
  </si>
  <si>
    <t xml:space="preserve">(Pb)*P2O5_replacement </t>
  </si>
  <si>
    <t xml:space="preserve">(Zn)*P2O5_replacement </t>
  </si>
  <si>
    <t>2.4 Sources on the LCI</t>
  </si>
  <si>
    <t>Distance of waste collection in stop-and-go operation</t>
  </si>
  <si>
    <t>Wernet G, Bauer C, Steubing B, Reinhard J, Moreno-Ruiz E, Weidema B. The ecoinvent database version 3 (part I): Overview and methodology. The International Journal of Life Cycle Assessment 2016;21(9):1218–30. doi:10.1007/s11367-016-1087-8.</t>
  </si>
  <si>
    <t>Distance to the treatment plant</t>
  </si>
  <si>
    <t>Schwarz, T., Rübenbauer, W., &amp; Kreindl, G. (2015). Abfallsammlung und -transporte: eine gesamtheitliche Umweltbetrachtung für Österreich. Österreichische Wasser- Und Abfallwirtschaft, 67(9-10), 384–390. https://doi.org/10.1007/s00506-015-0261-8</t>
  </si>
  <si>
    <t>Storage+Pre-treatment (OFMSW+food waste)</t>
  </si>
  <si>
    <t>Emissions that are released during composting and intermediate storage of organic waste</t>
  </si>
  <si>
    <t>Liebetrau J, Krebs C, Daniel-Gromke J, Denysenko V, Stinner W, Nebel E et al. Analyse von Emissionen klimarelevanter Gase durch Biogasanlagen im Hinblick auf die ökologische Bewertung der Biogasgewinnung aus Abfällen: Endbericht. Leipzig; 2013.</t>
  </si>
  <si>
    <t>Cuhls C, Mähl B, Berkau S, Clemens J. Ermittlung der Emissionssituation bei der Verwertung von Bioabfällen. Ingenieurgesellschaft für Wissenstransfer mbH‐gewittra‐Studie im Auftrag des Umweltbundesamtes, Förderkennzeichen 2008;206(33):326.</t>
  </si>
  <si>
    <t>Demand in ancillary goods for biofilter/acidic scrubber</t>
  </si>
  <si>
    <t>Golder Associates. WRATE; 2014.</t>
  </si>
  <si>
    <t>Efficiencies of biofilters</t>
  </si>
  <si>
    <t>Cuhls C. Composting and Fermentation of Biowaste: Contribution to reduce Greenhouse Gases; 2012.</t>
  </si>
  <si>
    <t>Dry fermentation of OFMSW</t>
  </si>
  <si>
    <t>Biogas potential and methane yields, calculation basis for the share of parasitic heat demand</t>
  </si>
  <si>
    <t>Mayer F, Bhandari R, Gäth SA, Himanshu H, Stobernack N. Economic and environmental life cycle assessment of organic waste treatment by means of incineration and biogasification. Is source segregation of biowaste justified in Germany? Science of The Total Environment 2020:137731. doi:10.1016/j.scitotenv.2020.137731.</t>
  </si>
  <si>
    <t>Parasitic energy demands, share of methane leackages</t>
  </si>
  <si>
    <t>Wellinger A. The biogas handbook: Science, production and application. Oxford: Woodhead Publ; 2013. Wellinger, Arthur, (Hrsg.).</t>
  </si>
  <si>
    <t>Background data for the construction of the biogas plant</t>
  </si>
  <si>
    <t>Presentation of typical share of trace gases in biogas during the anaerobic digestion of organic waste</t>
  </si>
  <si>
    <t>Sun Q, Li H, Yan J, Liu L, Yu Z, Yu X. Selection of appropriate biogas upgrading technology-a review of biogas cleaning, upgrading and utilisation. Renewable and Sustainable Energy Reviews 2015;51:521–32. doi:10.1016/j.rser.2015.06.029.</t>
  </si>
  <si>
    <t>Efficiencies of CHP plants related to their size</t>
  </si>
  <si>
    <t>Walla C, Schneeberger W. The optimal size for biogas plants. Biomass and Bioenergy 2008;32(6):551–7. doi:10.1016/j.biombioe.2007.11.009.</t>
  </si>
  <si>
    <t>Dachs G, Rehm W. Der Eigenstromverbrauch von Biogasanlagen und Potenziale zu dessen Reduzierung 2006.</t>
  </si>
  <si>
    <t>Parasitic energy demands</t>
  </si>
  <si>
    <t>Böttcher J (ed.). Management von Biogas-Projekten: Rechtliche, technische und wirtschaftliche Aspekte. Berlin, Heidelberg: Springer; 2013. doi:10.1007/978-3-642-20956-7.</t>
  </si>
  <si>
    <t>Calculation basis for removal of H2S</t>
  </si>
  <si>
    <t>Oechsner H. Biogas in Blockheizkraftwerken. Landesanstalt für Landwirtschaftliches Maschinen-und Bauwesen der Universität Hohenheim 2000.</t>
  </si>
  <si>
    <t>Wiegmann K, Heintzmann A, Peters W, Schermann A. Bioenergie und Naturschutz: Sind Synergien durch dieEnergienutzung von Landschafts-pflegeresten möglich? Endbericht an das Bundesministeriumfür Umwelt, Naturschutz und Reaktorsi-cherheit; 2007.</t>
  </si>
  <si>
    <t>Wet fermentation of food waste</t>
  </si>
  <si>
    <t>Biogas potential and methane yields</t>
  </si>
  <si>
    <t>Zhang R, El-Mashad HM, Hartman K, Wang F, Liu G, Choate C et al. Characterization of food waste as feedstock for anaerobic digestion. Bioresour Technol 2007;98(4):929–35. doi:10.1016/j.biortech.2006.02.039.</t>
  </si>
  <si>
    <t>Qiao W, Yan X, Ye J, Sun Y, Wang W, Zhang Z. Evaluation of biogas production from different biomass wastes with/without hydrothermal pretreatment. Renewable Energy 2011;36(12):3313–8. doi:10.1016/j.renene.2011.05.002.</t>
  </si>
  <si>
    <t>Bayerische Landesanstalt für Landwirtschaft. Biogasausbeuten verschiedener Substrate: Database; Available from: https://www.lfl.bayern.de/iba/energie/049711/?sel_list=49%2Cb&amp;anker0=substratanker#substratanker.</t>
  </si>
  <si>
    <t>Banks CJ, Chesshire M, Heaven S, Arnold R. Anaerobic digestion of source-segregated domestic food waste: performance assessment by mass and energy balance. Bioresour Technol 2011;102(2):612–20. doi:10.1016/j.biortech.2010.08.005.</t>
  </si>
  <si>
    <t>Nilsson Påledal S, Hellman E, Moestedt J. The effect of temperature, storage time and collection method on biomethane potential of source separated household food waste. Waste Manag 2018;71:636–43. doi:10.1016/j.wasman.2017.05.034.</t>
  </si>
  <si>
    <t>Biogas/sewage gas combustion in CHP</t>
  </si>
  <si>
    <t>Lifetime of CHP plants</t>
  </si>
  <si>
    <t>Lantz M. The economic performance of combined heat and power from biogas produced from manure in Sweden – A comparison of different CHP technologies. Applied Energy 2012;98:502–11. doi:10.1016/j.apenergy.2012.04.015.</t>
  </si>
  <si>
    <t>shares of high and low temperature provided by a CHP plant</t>
  </si>
  <si>
    <t>ASUE Arbeitsgemeinschaft für sparsamen und umweltfreundlichen Energieverbrauch e.V. Direkte Trocknung mit Abgasen aus KWK-Anlagen; 2014.</t>
  </si>
  <si>
    <t>Typical emissions during the operation of a CHP plant</t>
  </si>
  <si>
    <t>Degel M, Joerss W. Evaluation of Emissions Declarations according to 11. BimSchV of the year 2004 for the use of emissions reporting at UNFCCC and UNECE. Stationary internal combustion engines; Aufbereitung von Daten der Emissionserklaerungen gemaess 11. BImSchV aus dem Jahre 2004 fuer die Verwendung bei der UNFCCC-und UNECE-Berichterstattung: Teilbericht Stationaere Verbrennungsmotoren. Dessau-Roßlau; 2009</t>
  </si>
  <si>
    <t>Additional data on the emissions from CHP plants, background dataset for the construction of a CHP plant</t>
  </si>
  <si>
    <t>Combustion in emergency flare (OFMSW, food waste)</t>
  </si>
  <si>
    <t>Emissions during the combustion of biogas in an emergency flare</t>
  </si>
  <si>
    <t>Government of Canada. Biogas flare emissions; Available from: https://www.canada.ca/en/environment-climate-change/services/national-pollutant-release-inventory/report/tools-calculating-emissions/biogas-flare.html.</t>
  </si>
  <si>
    <t>Tunnel composting and spreading of solid digestate (OFMSW)</t>
  </si>
  <si>
    <t>Background data for the construction of the composting plant</t>
  </si>
  <si>
    <t>Emissions during the operation of tunnel composting plants, N2O emissions during spreading of digestate, creditability of N in compost</t>
  </si>
  <si>
    <t>Emissions during the operation of tunnel composting plants, efficiencies of biofilters</t>
  </si>
  <si>
    <t>Emissions during the operation of tunnel composting plants</t>
  </si>
  <si>
    <t>Electricity demand of a composting plant</t>
  </si>
  <si>
    <t>Kern M, Raussen T, Funda K, Lootsma A, Hofmann H. Aufwand und Nutzen einer optimierten Bioabfallverwertung hinsichtlich Energieeffizienz, Klima-und Ressourcenschutz. Umweltbundesam Texte 2010;43(2010):196.</t>
  </si>
  <si>
    <t xml:space="preserve">Emissions (nitrogen species and CH4) during the spreading of compost on agricultural areas </t>
  </si>
  <si>
    <t>Hansen TL, Bhander GS, Christensen TH, Bruun S, Jensen LS. Life cycle modelling of environmental impacts of application of processed organic municipal solid waste on agricultural land (EASEWASTE). Waste Manag Res 2006;24(2):153–66. doi:10.1177/0734242X06063053.</t>
  </si>
  <si>
    <t>Secondary source for the emission of N2O during the spreading of digestate</t>
  </si>
  <si>
    <t>Bouwman AF. Direct emission of nitrous oxide from agricultural soils. Nutr Cycl Agroecosyst 1996;46(1):53–70. doi:10.1007/BF00210224.</t>
  </si>
  <si>
    <t>Additonal background data for the shares of heavy metals in the digestate</t>
  </si>
  <si>
    <t>Kupper T, Bürge D, Bachmann HJ, Güsewell S, Mayer J. Heavy metals in source-separated compost and digestates. Waste Manag 2014;34(5):867–74. doi:10.1016/j.wasman.2014.02.007.</t>
  </si>
  <si>
    <t>Calculation basis for the heat demand during pasteurization</t>
  </si>
  <si>
    <t>Klages S, Schultheiß U, Frei T, Becker C, Döhler H, Schneider U et al. Anforderungen an die Novellierung der Klärschlammverordnung unter besonderer Berücksichtigung von Hygieneparametern. F. I 2009;2.</t>
  </si>
  <si>
    <t>Combustion of waste in municipal waste incinerator (OFMSW, food waste, wood waste)</t>
  </si>
  <si>
    <t>Model for the incineration within a muncipal waste incinerator (all ancillary and captial goods are included, landfilling of ash is implemented, transport to landfill site is included, typical abadement factors are utilized)</t>
  </si>
  <si>
    <t>Doka Gabor. LCI calculation tools for regionalised waste treatment: 5 Excel workbooks. Zurich, Switzerland; 2017.</t>
  </si>
  <si>
    <t>Drying of solid digestate (food waste/OFMSW)</t>
  </si>
  <si>
    <t>Electricity demand of a typical belt dryer, specific demand of sulphuric acid for the removal of ammonia in the flue gas</t>
  </si>
  <si>
    <t>Heindl A. Praxisbuch Bandtrocknung: Grundlagen, Anwendung, Berechnung /  Albert Heindl. 1st ed. Berlin, Heidelberg: Springer Vieweg; 2016.</t>
  </si>
  <si>
    <t>Heat demand of a typical belt dryer</t>
  </si>
  <si>
    <t>Bennamoun L, Arlabosse P, Léonard A. Review on fundamental aspect of application of drying process to wastewater sludge. Renewable and Sustainable Energy Reviews 2013;28:29–43. doi:10.1016/j.rser.2013.07.043.</t>
  </si>
  <si>
    <t>Data basis for ammonia emissions during the drying of digestate, efficiency of an acidic scrubber with respect to the removal of ammonia</t>
  </si>
  <si>
    <t>Awiszus S, Meissner K, Reyer S, Müller J. Ammonia and methane emissions during drying of dewatered biogas digestate in a two-belt conveyor dryer. Bioresour Technol 2018;247:419–25. doi:10.1016/j.biortech.2017.09.099.</t>
  </si>
  <si>
    <t>Additional data basis for the release of emissions during the drying</t>
  </si>
  <si>
    <t>Gomez-Rico MF, Fullana A, Font R. Volatile organic compounds released from thermal drying of sewage sludge. In: Prats Rico D, Brebbia CA, Villacampa Esteve Y, editors. Water Pollution IX. Southampton, UK: WIT Press; 05272008, p. 425–433. doi:10.2495/WP080411.</t>
  </si>
  <si>
    <t>Peregrina CA, Lecomte D, Arlabosse P, Rudolph V. Life Cycle Assessment (LCA) Applied to the Design of an Innovative Drying Process for Sewage Sludge. Process Safety and Environmental Protection 2006;84(4):270–9. doi:10.1205/psep.05169.</t>
  </si>
  <si>
    <t>Hydrothermal Carbonization</t>
  </si>
  <si>
    <t>Background data for typical biomass:water ratios, dry matter share after dewatering, electricity demand decanter, gaseous emissions during HTC</t>
  </si>
  <si>
    <t>Lucian M, Fiori L. Hydrothermal Carbonization of Waste Biomass: Process Design, Modeling, Energy Efficiency and Cost Analysis. Energies 2017;10(2):211. doi:10.3390/en10020211.</t>
  </si>
  <si>
    <t>Dry matter share after dewatering</t>
  </si>
  <si>
    <t>Blöhse D. Hydrothermale Karbonisierung: Nutzen dieser Konversionstechnik für die optimierte Entsorgung feuchter Massenreststoffe. Dissertation. Essen; 2017.</t>
  </si>
  <si>
    <t>Data basis for the construction of a HTC plant, dry matter share after dewatering, lifetime of HTC-plant</t>
  </si>
  <si>
    <t>Owsianiak M, Ryberg MW, Renz M, Hitzl M, Hauschild MZ. Environmental Performance of Hydrothermal Carbonization of Four Wet Biomass Waste Streams at Industry-Relevant Scales. ACS Sustainable Chem. Eng. 2016;4(12):6783–91. doi:10.1021/acssuschemeng.6b01732.</t>
  </si>
  <si>
    <t>Lifetime of HTC-plant</t>
  </si>
  <si>
    <t>Erlach B, Wirth B, Tsatsaronis G. Co-production of electricity, heat and biocoal pellets from biomass: a techno-economic comparison with wood pelletizing. Linköping, Sweden; 2011.</t>
  </si>
  <si>
    <t>Suwelack K, Dostert N, Wüst D, Kruse A. Economics of Hydrothermal Carbonization of Biogas Digestate in a Hybrid AD-HTC Plant. ETA-Florence Renewable Energies. doi:10.5071/24thEUBCE2016-3DO.9.4.</t>
  </si>
  <si>
    <t>Data basis for the calculation of energy demands, gaseous emissions during HTC</t>
  </si>
  <si>
    <t>Stobernack, N., Mayer, F., Malek, C., &amp; Bhandari, R. (2020). Evaluation of the ener-getic and environmental potential of the hydrothermal carbonization of bio-waste: Modeling of the entire process chain. Bioresource Technology, 124038. https://doi.org/10.1016/j.biortech.2020.124038</t>
  </si>
  <si>
    <t>Background data for typical biomass:water ratios</t>
  </si>
  <si>
    <t>Berge, N.D., Ro, K.S., Mao, J., Flora, J.R.V., Chappell, M.A., Bae, S., 2011. Hydrothermal carbonization of municipal waste streams. Environmental science &amp; technology 45, 5696–5703.</t>
  </si>
  <si>
    <t>Ramke, H.-G., Blöhse, D., 2010. Machbarkeitsstudie zur Energiegewinnung aus organischen Siedlungsabfällen durch Hydrothermale Carbonisierung. Abschlussbericht, Höxter. http://www.th-owl.de/fb8/fachgebiete/abfallwirtschaft/pdf/Bericht_Final_gesamt_10.pdf. Accessed November 25, 2019</t>
  </si>
  <si>
    <t>Process water pre-treatment (HTC)</t>
  </si>
  <si>
    <t>Data basis for outlining the cascade of nanofiltration and reverse osmosis</t>
  </si>
  <si>
    <t>Stark A, Maas R. Method and apparatus for the treatment of process water from an organic material conversion process(EP2653451A1); 2012; Available from: https://patents.google.com/patent/EP2653451A1/en. [April 30, 2020].</t>
  </si>
  <si>
    <t>Energy demands for the reverse osmosis</t>
  </si>
  <si>
    <t>Marshall H. Environmental Nanotechnology. London: ETP; 2018.</t>
  </si>
  <si>
    <t>Data basis for ancillary goods during process water tretment</t>
  </si>
  <si>
    <t>Di Maria F, Sisani F, Contini S, Ghosh SK. Impact of different schemes for treating landfill leachate. Waste Manag 2018;71:255–66. doi:10.1016/j.wasman.2017.10.046.</t>
  </si>
  <si>
    <t>Energy demands for nanofiltration unit</t>
  </si>
  <si>
    <t>Bolle F-W, Pinnekamp J. Energiebedarf von Verfahren zur Elimination von organischen Spurenstoffen - Phase I: Abschlussbericht. Aktenzeichen IV-7-042 600 003 J; 2011.</t>
  </si>
  <si>
    <t>Drying of HTC-char</t>
  </si>
  <si>
    <t>Energy demand for pelletizing</t>
  </si>
  <si>
    <t>Background database for HTC-post treatment plant</t>
  </si>
  <si>
    <t>Emissions during pelletizing</t>
  </si>
  <si>
    <t>Peters JF, Iribarren D, Dufour J. Biomass pyrolysis for biochar or energy applications? A life cycle assessment. Environ Sci Technol 2015;49(8):5195–202. doi:10.1021/es5060786.</t>
  </si>
  <si>
    <t>Co-combustion of HTC-char in lignite power plant</t>
  </si>
  <si>
    <t>Data basis for calculation of HTC-char during incineration</t>
  </si>
  <si>
    <t>Typical net electrical efficiency of a lignite power plant</t>
  </si>
  <si>
    <t>Umweltbundesamt. Daten und Fakten zu Braun- und Steinkohlen; 2017.</t>
  </si>
  <si>
    <t>Secondary source for the emissions during combustion in a lignite power plant (particulate matter, hydrocarbons)</t>
  </si>
  <si>
    <t>Transmission coefficients of heavy metals during combustion in lignite power plants</t>
  </si>
  <si>
    <t>Prognos AG. Leitfaden zur energetischen Verwertungvon Abfällen in Zement-, Kalk- und Kraftwerken in Nordrhein-Westfalen. 2nd ed; 2005.</t>
  </si>
  <si>
    <t>Emissions of nitrogen species during combustion in a lignite power plant</t>
  </si>
  <si>
    <t>EMEP/EEA. air pollutant emission inventory guidebook 2019; 2019.</t>
  </si>
  <si>
    <t>Shredding of waste wood</t>
  </si>
  <si>
    <t>Energy demand, ancillary and capital goods during shredding of wood</t>
  </si>
  <si>
    <t>Sanitary landfill of ash (OFMSW, food waste, wood wate)</t>
  </si>
  <si>
    <t>Model for landfilling of ash, based on the elmental composition of the ash</t>
  </si>
  <si>
    <t xml:space="preserve">Gasification in a small scale fixed-bed gasifier </t>
  </si>
  <si>
    <t>Parasitic electricity demand, capital goods gasification plant</t>
  </si>
  <si>
    <t>Adams PWR, McManus MC. Small-scale biomass gasification CHP utilisation in industry: Energy and environmental evaluation. Sustainable Energy Technologies and Assessments 2014;6:129–40. doi:10.1016/j.seta.2014.02.002.</t>
  </si>
  <si>
    <t>Murphy JD, McKeogh E. Technical, economic and environmental analysis of energy production from municipal solid waste. Renewable Energy 2004;29(7):1043–57. doi:10.1016/j.renene.2003.12.002.</t>
  </si>
  <si>
    <t>Transfer coefficients heavy metals (similar emissions to the environment were assumed between gasification and incineration)</t>
  </si>
  <si>
    <t>Amount of rape methyl ester</t>
  </si>
  <si>
    <t>Alamia A, Larsson A, Breitholtz C, Thunman H. Performance of large-scale biomass gasifiers in a biorefinery, a state-of-the-art reference. Int J Energy Res 2017;41(14):2001–19. doi:10.1002/er.3758.</t>
  </si>
  <si>
    <t>CO slip in CHP plants</t>
  </si>
  <si>
    <t>Bayrisches Landesamt für Umwelt,Emissionen von Holzgasmotoren und Möglichkeiten zur Minderung (2009)</t>
  </si>
  <si>
    <t>CH4 slip in CHP plants</t>
  </si>
  <si>
    <t>Demand in lime, CO2 emissions from reaction of lime with SO2, abadement factor SO2</t>
  </si>
  <si>
    <t>Bank M. Basiswissen Umwelttechnik: Wasser, Luft, Abfall, Lärm und Umweltrecht. 5th ed. Würzburg: Vogel Buchverlag; 2007. Bank, Matthias (VerfasserIn)</t>
  </si>
  <si>
    <t>emissions of nitrogen species during gasification, HCl abadement factor</t>
  </si>
  <si>
    <t>IINAS. GEMIS: Globales Emissions-Modell integrierter Systeme; 2017.</t>
  </si>
  <si>
    <t>Abadement factor NOx</t>
  </si>
  <si>
    <t>EPA. Technical Bulleting. Nitrogen Oxides (NOx), why and how they are controlled (1999)</t>
  </si>
  <si>
    <t>Outline of the pyrolysis plant in "Burgau" and typical emissions</t>
  </si>
  <si>
    <t>Thomé-Kozmiensky KJ, Beckmann M (eds.). Energie aus Abfall. Neuruppin: TK Verlag Karl Thomé-Kozmiensky; 2014.</t>
  </si>
  <si>
    <t>Background data on ancillary goods utilized in the pyrolysis plant</t>
  </si>
  <si>
    <t>Kümmeth M, Gottlieb A, Ramerth J, Seitz M, Hartleitner B, Rommel W et al. „Entwicklungsstudie zur Errichtung einer CFK-Recyclinganlage in Bayern “. Studie, bifa Umweltinstitut und Fraunhofer ICTFIL 2012.</t>
  </si>
  <si>
    <t>Abadement factors for heavy metals</t>
  </si>
  <si>
    <t xml:space="preserve">Background data on thermodynamic properties </t>
  </si>
  <si>
    <t>AsTher, 2019. AsTher: Thermodynamic Database und Process Design.</t>
  </si>
  <si>
    <t>Boie, W., 1953. Fuel Technology Calculations. Energietechnik, 309–316.</t>
  </si>
  <si>
    <t>Transfer coefficients of heavy metals</t>
  </si>
  <si>
    <t>Fan, H., Zhou, H., Wang, J., 2014. Pyrolysis of municipal sewage sludges in a slowly heating and gas sweeping fixed-bed reactor. Energy Conversion and Management 88, 1151–1158. https://doi.org/10.1016/j.enconman.2014.05.043.</t>
  </si>
  <si>
    <t>Gao, N., Li, J., Qi, B., Li, A., Duan, Y., Wang, Z., 2014. Thermal analysis and products distribution of dried sewage sludge pyrolysis. Journal of Analytical and Applied Pyrolysis 105, 43–48. https://doi.org/10.1016/j.jaap.2013.10.002.</t>
  </si>
  <si>
    <t>Background data on energetic modelling of a pyrolysis plant</t>
  </si>
  <si>
    <t>Hellfritsch, S., Koppe, K., 2007. Verbrennung und Dampferzeugung.: Übungsaufgaben. Studienmaterial für das Universitäre Technische Fernstudium, Studiengang Maschinenbau., Dresden. https://tu-dresden.de/ing/maschinenwesen/ifvu/evt/ressourcen/dateien/Veroeffentlichungen/KWT-2007-10.pdf?lang=en.</t>
  </si>
  <si>
    <t>Hossain, M.K., Strezov, V., Chan, K.Y., Ziolkowski, A., Nelson, P.F., 2011. Influence of pyrolysis temperature on production and nutrient properties of wastewater sludge biochar. Journal of environmental management 92 (1), 223–228. https://doi.org/10.1016/j.jenvman.2010.09.008.</t>
  </si>
  <si>
    <t>Lu, H., Zhang, W., Wang, S., Zhuang, L., Yang, Y., Qiu, R., 2013. Characterization of sewage sludge-derived biochars from different feedstocks and pyrolysis temperatures. Journal of Analytical and Applied Pyrolysis 102, 137–143. https://doi.org/10.1016/j.jaap.2013.03.004.</t>
  </si>
  <si>
    <t>Riedl, K., 2007. Exergetische und exergoökonomische Bewertung von Verfahren der Energie-und Stoffwandlung.</t>
  </si>
  <si>
    <t>Shao, J., Yan, R., Chen, H., Wang, B., Lee, D.H., Liang, D.T., 2008. Pyrolysis Characteristics and Kinetics of Sewage Sludge by Thermogravimetry Fourier Transform Infrared Analysis †. Energy Fuels 22 (1), 38–45. https://doi.org/10.1021/ef700287p.</t>
  </si>
  <si>
    <t>Zielińska, A., Oleszczuk, P., 2015. Evaluation of sewage sludge and slow pyrolyzed sewage sludge-derived biochar for adsorption of phenanthrene and pyrene. Bioresource technology 192, 618–626. https://doi.org/10.1016/j.biortech.2015.06.032.</t>
  </si>
  <si>
    <t>Determination of demand in Natriumbicarbonat, typical abadement factors and CO2 emissions</t>
  </si>
  <si>
    <t>Beckmann, Michael, and T. Wen. "Beschreibung unterschiedlicher Techniken und deren Entwicklungspotentiale zur Minderung von Stickstoffoxiden im Abgas von Abfallverbrennungsanlagen und Ersatzbrennstoff-Kraftwerken hinsichtlich Leistungsfähigkeit." Umweltbundesamt, Texte 71 (2011): 2011</t>
  </si>
  <si>
    <t>Background data on ancillary goods and capital goods utilized in the pyrolysis plant</t>
  </si>
  <si>
    <t>Energy demands and consumption of  flocculants</t>
  </si>
  <si>
    <t>Arbeitsblatt DWA-A 216 Energiecheck und Energieanalyse - Instrumente zur Energieoptimierung von Abwasseranlagen. 2015th ed. Hennef: Deutsche Vereinigung für Wasserwirtschaft, Abwasser und Abfall; 2015.</t>
  </si>
  <si>
    <t>Hong J, Hong J, Otaki M, Jolliet O. Environmental and economic life cycle assessment for sewage sludge treatment processes in Japan. Waste Manag 2009;29(2):696–703. doi:10.1016/j.wasman.2008.03.026.</t>
  </si>
  <si>
    <t>Peters GM, Rowley HV. Environmental comparison of biosolids management systems using life cycle assessment. Environ Sci Technol 2009;43(8):2674–9. doi:10.1021/es802677t.</t>
  </si>
  <si>
    <t>Mills N, Pearce P, Farrow J, Thorpe RB, Kirkby NF. Environmental &amp; economic life cycle assessment of current &amp; future sewage sludge to energy technologies. Waste Manag 2014;34(1):185–95. doi:10.1016/j.wasman.2013.08.024.</t>
  </si>
  <si>
    <t>Ramachandran S, Yao Z, You S, Massier T, Stimming U, Wang C-H. Life cycle assessment of a sewage sludge and woody biomass co-gasification system. Energy 2017;137:369–76. doi:10.1016/j.energy.2017.04.139.</t>
  </si>
  <si>
    <t>Energy demands, BMP</t>
  </si>
  <si>
    <t>Pinnekamp J, Schröder M, Bolle F-W, Gramlich E, Gredigk-Hoffmann S, Koenen S et al. Energie und Abwasser Handbuch NRW. Düsseldorf; 2017.</t>
  </si>
  <si>
    <t>Biogas potential and mehtane contents</t>
  </si>
  <si>
    <t>Imhoff K, Imhoff KR. Taschenbuch der Stadtentwässerung: Mit 59 Tabellen. 30th ed. München: Oldenbourg; 2007.</t>
  </si>
  <si>
    <t>Cao Y, Pawłowski A. Life cycle assessment of two emerging sewage sludge-to-energy systems: evaluating energy and greenhouse gas emissions implications. Bioresour Technol 2013;127:81–91. doi:10.1016/j.biortech.2012.09.135.</t>
  </si>
  <si>
    <t>Bank M. Basiswissen Umwelttechnik: Wasser, Luft, Abfall, Lärm und Umweltrecht. 5th ed. Würzburg: Vogel; 2007.</t>
  </si>
  <si>
    <t>Methodlogical approach to determine heat demands of during anaerobic digestion</t>
  </si>
  <si>
    <t>Mayer F, Bhandari R, Gäth SA, Himanshu H, Stobernack N. Economic and environmental life cycle assessment of organic waste treatment by means of incineration and biogasification. Is source segregation of biowaste justified in Germany? Sci Total Environ 2020;721:137731. doi:10.1016/j.scitotenv.2020.137731.</t>
  </si>
  <si>
    <t>Demand in capital goods</t>
  </si>
  <si>
    <t>Arlt A, Leible L, Seifert H, Nieke E, Fürniss B. Processing of sewage sludge for energetic purposes-a challenge for process technology. Bioprocessing of Solid Waste &amp; Sludge 2002;2(1).</t>
  </si>
  <si>
    <t>Biologische Stabilisierung von Klärschlamm: Merkblatt DWA-M 368. Hennef (Sieg): Deutsche Vereinigung für Wasserwirtschaft, Abwasser und Abfall; 2014.</t>
  </si>
  <si>
    <t>Rasi S. Biogas Composition and Upgrading to Biomethane; 2009.</t>
  </si>
  <si>
    <t>Demand in iron (ii) chloride</t>
  </si>
  <si>
    <t>Oechsner H. Biogas in Blockheizkraftwerken. Landesanstalt für LandwirtschaftlichesMaschinen-und Bauwesen der Universität Hohenheim. Hohenheim; 2000.</t>
  </si>
  <si>
    <t>Energy demands for dewatering</t>
  </si>
  <si>
    <t>Hospido A, Moreira T, Martín M, Rigola M, Feijoo G. Environmental Evaluation of Different Treatment Processes for Sludge from Urban Wastewater Treatments: Anaerobic Digestion versus Thermal Processes (10 pp). Int J Life Cycle Assess 2005;10(5):336–45. doi:10.1065/lca2005.05.210.</t>
  </si>
  <si>
    <t>Energy demands for dewatering and demands for flocculants</t>
  </si>
  <si>
    <t>Li H, Feng K. Life cycle assessment of the environmental impacts and energy efficiency of an integration of sludge anaerobic digestion and pyrolysis. Journal of Cleaner Production 2018;195:476–85. doi:10.1016/j.jclepro.2018.05.259.</t>
  </si>
  <si>
    <t>Deutsche Vereinigung für Wasserwirtschaft, Abwasser und Abfall. Maschinelle Schlammentwässerung. 2013rd ed. Hennef (Sieg): Deutsche Vereinigung für Wasserwirtschaft Abwasser und Abfall; 2013.</t>
  </si>
  <si>
    <t>Incineration in fluidized bed incinerator</t>
  </si>
  <si>
    <t>Demand in capital goods and ancillary goods</t>
  </si>
  <si>
    <t>Emissions and transfer coefficients of heavy metals</t>
  </si>
  <si>
    <t>Parasitic electricity demand of fluidized bed incinerators</t>
  </si>
  <si>
    <t>Neuwahl, Frederik; Cusano, Gianluca; Gómez Benavides, Jorge; Holbrook, Simon; Roudier, Serge (2019): Best Available Techniques (BAT) reference document for waste incineration. Industrial Emissions Directive 2010/75/EU (Integrated Pollution Prevention and Control). Luxembourg: Publications Office of the European Union (EUR, 29971).</t>
  </si>
  <si>
    <t>Emissions during drying of sewage sludge</t>
  </si>
  <si>
    <t>Deng W-Y, Yan J-H, Li X-D, Wang F, Zhu X-W, Lu S-Y et al. Emission characteristics of volatile compounds during sludges drying process. J Hazard Mater 2009;162(1):186–92. doi:10.1016/j.jhazmat.2008.05.022.</t>
  </si>
  <si>
    <t>Ancillary goods and energy consumptions</t>
  </si>
  <si>
    <t>Amann A, Zoboli O, Krampe J, Rechberger H, Zessner M, Egle L. Environmental impacts of phosphorus recovery from municipal wastewater. Resources, Conservation and Recycling 2018;130:127–39. doi:10.1016/j.resconrec.2017.11.002.</t>
  </si>
  <si>
    <t>Heavy metals in recovered P</t>
  </si>
  <si>
    <t>Kraus F, Seis W. P-REX Sustainable sewage sludge management fostering phosphorus recovery and energy efficiency: WP: Comparative Life Cycle Assessment of treatment-recovery paths; 2015.</t>
  </si>
  <si>
    <t>Egle L, Rechberger H, Krampe J, Zessner M. Phosphorus recovery from municipal wastewater: An integrated comparative technological, environmental and economic assessment of P recovery technologies. Sci Total Environ 2016;571:522–42. doi:10.1016/j.scitotenv.2016.07.019.</t>
  </si>
  <si>
    <t>Kraus F, Zamzow M, Conzelmann L, Remy C, Kleyböcker, Anne, Seis, Wolfgang et al. Ökobilanzieller Vergleich der P-Rückgewinnung aus dem Abwasserstrom mit der Düngemittelproduktion aus Rohphosphaten unter Einbeziehung von Umweltfolgeschäden und deren Vermeidung. Dessau-Roßlau; 2019.</t>
  </si>
  <si>
    <t>Pinnekamp J, Everding W (eds.). Förderinitiative "Kreislaufwirtschaft für Pflanzennährstoffe, insbesondere Phosphor": Schlusspräsentation der durch das Bundesministerium für Bildung und Forschung geförderten Vorhaben ; am 14. September 2011, Umweltforum Auferstehungskirche Berlin. Aachen: Ges. zur Förderung der Siedlungswasserwirtschaft an der RWTH Aachen; 2011.</t>
  </si>
  <si>
    <t>Bohndick. RecoPhos; 2014.</t>
  </si>
  <si>
    <t>Results are normalized to 1 kWh of Exergy</t>
  </si>
  <si>
    <t>Wood waste</t>
  </si>
  <si>
    <t>sewage sludge</t>
  </si>
  <si>
    <t>Results are normalized to 100 kg of raw sludge</t>
  </si>
  <si>
    <t>Impact category-midpoint</t>
  </si>
  <si>
    <t>I</t>
  </si>
  <si>
    <t>co-I</t>
  </si>
  <si>
    <t>HTC+I</t>
  </si>
  <si>
    <t>HTC+G</t>
  </si>
  <si>
    <t>G</t>
  </si>
  <si>
    <t>P+G</t>
  </si>
  <si>
    <t>P+I</t>
  </si>
  <si>
    <t>AD</t>
  </si>
  <si>
    <t>AD+I</t>
  </si>
  <si>
    <t>AD+G</t>
  </si>
  <si>
    <t>AD+HTC+I</t>
  </si>
  <si>
    <t>AD+HTC+G</t>
  </si>
  <si>
    <t>AD+comp</t>
  </si>
  <si>
    <t>AD+P+I</t>
  </si>
  <si>
    <t>Climate change</t>
  </si>
  <si>
    <t>kg CO2 eq</t>
  </si>
  <si>
    <t>Exergy</t>
  </si>
  <si>
    <t>kWhExergy</t>
  </si>
  <si>
    <t>Fossil Depletion</t>
  </si>
  <si>
    <t>kg oil eq</t>
  </si>
  <si>
    <t>freshwater ecotoxicity (FETPinf)</t>
  </si>
  <si>
    <t>kg 1,4-DCB</t>
  </si>
  <si>
    <t>Freshwater eutrophication</t>
  </si>
  <si>
    <t>kg P eq</t>
  </si>
  <si>
    <t>Human carcinogenic toxicity</t>
  </si>
  <si>
    <t>Human non-carcinogenic toxicity</t>
  </si>
  <si>
    <t>input original</t>
  </si>
  <si>
    <t>Ionizing radiation</t>
  </si>
  <si>
    <t>kBq Co-60 eq</t>
  </si>
  <si>
    <t>Land use</t>
  </si>
  <si>
    <t>m2a crop eq</t>
  </si>
  <si>
    <t>Marine ecotoxicity</t>
  </si>
  <si>
    <t>Marine eutrophication</t>
  </si>
  <si>
    <t>kg N eq</t>
  </si>
  <si>
    <t>Mineral resource scarcity</t>
  </si>
  <si>
    <t>kg Cu eq</t>
  </si>
  <si>
    <t>natural gas demand</t>
  </si>
  <si>
    <t>Ozone formation, Human health</t>
  </si>
  <si>
    <t>kg NOx eq</t>
  </si>
  <si>
    <t>Ozone formation, Terrestrial ecosystems</t>
  </si>
  <si>
    <t>Particulate matter formation</t>
  </si>
  <si>
    <t>kg PM2.5 eq</t>
  </si>
  <si>
    <t>Stratospheric ozone depletion</t>
  </si>
  <si>
    <t>kg CFC11 eq</t>
  </si>
  <si>
    <t>Terrestrial acidification</t>
  </si>
  <si>
    <t>kg SO2 eq</t>
  </si>
  <si>
    <t>Terrestrial ecotoxicity</t>
  </si>
  <si>
    <t>Water consumption</t>
  </si>
  <si>
    <t>Impact category-endpoint</t>
  </si>
  <si>
    <t>Fine particulate matter formation</t>
  </si>
  <si>
    <t>DALY</t>
  </si>
  <si>
    <t>Fossil resource scarcity</t>
  </si>
  <si>
    <t>USD2013</t>
  </si>
  <si>
    <t>Freshwater ecotoxicity</t>
  </si>
  <si>
    <t>species.yr</t>
  </si>
  <si>
    <t>Global warming, Freshwater ecosystems</t>
  </si>
  <si>
    <t>Global warming, Human health</t>
  </si>
  <si>
    <t>Global warming, Terrestrial ecosystems</t>
  </si>
  <si>
    <t>Water consumption, Aquatic ecosystems</t>
  </si>
  <si>
    <t>Water consumption, Human health</t>
  </si>
  <si>
    <t>Water consumption, Terrestrial ecosystem</t>
  </si>
  <si>
    <t>Ecosystem Damage</t>
  </si>
  <si>
    <t>(36%) Global warming, Human health</t>
  </si>
  <si>
    <t>(41%) Fine particulate matter formation</t>
  </si>
  <si>
    <t>(49%) Global warming, Human health</t>
  </si>
  <si>
    <t>(53%) Fine particulate matter formation</t>
  </si>
  <si>
    <t>(55%) Fine particulate matter formation</t>
  </si>
  <si>
    <t>(56%) Fine particulate matter formation</t>
  </si>
  <si>
    <t>(51%) Fine particulate matter formation</t>
  </si>
  <si>
    <t xml:space="preserve"> Relevancy of each category to the respective endpoint categories</t>
  </si>
  <si>
    <t>(58%) Global warming, Human health</t>
  </si>
  <si>
    <t>(54%) Fine particulate matter formation</t>
  </si>
  <si>
    <t>(51%) Global warming, Human health</t>
  </si>
  <si>
    <t>(57%) Fine particulate matter formation</t>
  </si>
  <si>
    <t>(59%) Fine particulate matter formation</t>
  </si>
  <si>
    <t>(50%) Fine particulate matter formation</t>
  </si>
  <si>
    <t>(56%) Global warming, Human health</t>
  </si>
  <si>
    <t>(78%) Human non-carcinogenic toxicity</t>
  </si>
  <si>
    <t>(49%) Fine particulate matter formation</t>
  </si>
  <si>
    <t>(0%) Fine particulate matter formation</t>
  </si>
  <si>
    <t>(50%) Global warming, Human health</t>
  </si>
  <si>
    <t>(42%) Global warming, Human health</t>
  </si>
  <si>
    <t>(46%) Fine particulate matter formation</t>
  </si>
  <si>
    <t>(90%) Human non-carcinogenic toxicity</t>
  </si>
  <si>
    <t>(66%) Human non-carcinogenic toxicity</t>
  </si>
  <si>
    <t>(59%) Human non-carcinogenic toxicity</t>
  </si>
  <si>
    <t>(61%) Human non-carcinogenic toxicity</t>
  </si>
  <si>
    <t>(62%) Human non-carcinogenic toxicity</t>
  </si>
  <si>
    <t>(58%) Human non-carcinogenic toxicity</t>
  </si>
  <si>
    <t>Relevancy of each category to the respective endpoint categories</t>
  </si>
  <si>
    <t>(100%) Human non-carcinogenic toxicity</t>
  </si>
  <si>
    <t>(85%) Human non-carcinogenic toxicity</t>
  </si>
  <si>
    <t>(92%) Human non-carcinogenic toxicity</t>
  </si>
  <si>
    <t>(86%) Human non-carcinogenic toxicity</t>
  </si>
  <si>
    <t>(72%) Human non-carcinogenic toxicity</t>
  </si>
  <si>
    <t>(35%) Fine particulate matter formation</t>
  </si>
  <si>
    <t>(32%) Human carcinogenic toxicity</t>
  </si>
  <si>
    <t>(39%) Fine particulate matter formation</t>
  </si>
  <si>
    <t>(38%) Global warming, Human health</t>
  </si>
  <si>
    <t>(21%) Global warming, Human health</t>
  </si>
  <si>
    <t>(24%) Global warming, Human health</t>
  </si>
  <si>
    <t>(26%) Human carcinogenic toxicity</t>
  </si>
  <si>
    <t>(38%) Fine particulate matter formation</t>
  </si>
  <si>
    <t>(24%) Human non-carcinogenic toxicity</t>
  </si>
  <si>
    <t>(45%) Fine particulate matter formation</t>
  </si>
  <si>
    <t>(39%) Global warming, Human health</t>
  </si>
  <si>
    <t>(47%) Global warming, Human health</t>
  </si>
  <si>
    <t>(31%) Global warming, Human health</t>
  </si>
  <si>
    <t>(26%) Global warming, Human health</t>
  </si>
  <si>
    <t>(27%) Global warming, Human health</t>
  </si>
  <si>
    <t>(29%) Global warming, Human health</t>
  </si>
  <si>
    <t>(45%) Global warming, Human health</t>
  </si>
  <si>
    <t>(13%) Global warming, Human health</t>
  </si>
  <si>
    <t>(46%) Global warming, Human health</t>
  </si>
  <si>
    <t>(0%) Global warming, Human health</t>
  </si>
  <si>
    <t>(36%) Fine particulate matter formation</t>
  </si>
  <si>
    <t>(44%) Global warming, Human health</t>
  </si>
  <si>
    <t>(7%) Fine particulate matter formation</t>
  </si>
  <si>
    <t>(16%) Fine particulate matter formation</t>
  </si>
  <si>
    <t>(19%) Global warming, Human health</t>
  </si>
  <si>
    <t>(19%) Fine particulate matter formation</t>
  </si>
  <si>
    <t>(20%) Global warming, Human health</t>
  </si>
  <si>
    <t>(4%) Fine particulate matter formation</t>
  </si>
  <si>
    <t>(12%) Fine particulate matter formation</t>
  </si>
  <si>
    <t>(11%) Fine particulate matter formation</t>
  </si>
  <si>
    <t>(13%) Fine particulate matter formation</t>
  </si>
  <si>
    <t>(14%) Fine particulate matter formation</t>
  </si>
  <si>
    <t>(28%) Human carcinogenic toxicity</t>
  </si>
  <si>
    <t>(25%) Global warming, Human health</t>
  </si>
  <si>
    <t>(9%) Human carcinogenic toxicity</t>
  </si>
  <si>
    <t>(3%) Human non-carcinogenic toxicity</t>
  </si>
  <si>
    <t>(16%) Human carcinogenic toxicity</t>
  </si>
  <si>
    <t>(15%) Human carcinogenic toxicity</t>
  </si>
  <si>
    <t>(22%) Global warming, Human health</t>
  </si>
  <si>
    <t>(1%) Human carcinogenic toxicity</t>
  </si>
  <si>
    <t>(2%) Human non-carcinogenic toxicity</t>
  </si>
  <si>
    <t>(2%) Human carcinogenic toxicity</t>
  </si>
  <si>
    <t>(15%) Human non-carcinogenic toxicity</t>
  </si>
  <si>
    <t>(16%) Human non-carcinogenic toxicity</t>
  </si>
  <si>
    <t>(14%) Human non-carcinogenic toxicity</t>
  </si>
  <si>
    <t>(4%) Human carcinogenic toxicity</t>
  </si>
  <si>
    <t>(9%) Fine particulate matter formation</t>
  </si>
  <si>
    <t>(0%) Human non-carcinogenic toxicity</t>
  </si>
  <si>
    <t>(0%) Human carcinogenic toxicity</t>
  </si>
  <si>
    <t>(13%) Human non-carcinogenic toxicity</t>
  </si>
  <si>
    <t>(3%) Global warming, Human health</t>
  </si>
  <si>
    <t>(16%) Global warming, Human health</t>
  </si>
  <si>
    <t>(17%) Fine particulate matter formation</t>
  </si>
  <si>
    <t>(20%) Fine particulate matter formation</t>
  </si>
  <si>
    <t>(3%) Human carcinogenic toxicity</t>
  </si>
  <si>
    <t>(8%) Human carcinogenic toxicity</t>
  </si>
  <si>
    <t>(7%) Global warming, Human health</t>
  </si>
  <si>
    <t>(1%) Human non-carcinogenic toxicity</t>
  </si>
  <si>
    <t>(1%) Water consumption, Human health</t>
  </si>
  <si>
    <t>(6%) Human non-carcinogenic toxicity</t>
  </si>
  <si>
    <t>(4%) Human non-carcinogenic toxicity</t>
  </si>
  <si>
    <t>(1%) Stratospheric ozone depletion</t>
  </si>
  <si>
    <t>(5%) Human carcinogenic toxicity</t>
  </si>
  <si>
    <t>(0%) Stratospheric ozone depletion</t>
  </si>
  <si>
    <t>(0%) Ozone formation, Human health</t>
  </si>
  <si>
    <t>Human health</t>
  </si>
  <si>
    <t>(58%) Global warming, Terrestrial ecosystems</t>
  </si>
  <si>
    <t>(49%) Global warming, Terrestrial ecosystems</t>
  </si>
  <si>
    <t>(68%) Global warming, Terrestrial ecosystems</t>
  </si>
  <si>
    <t>(55%) Global warming, Terrestrial ecosystems</t>
  </si>
  <si>
    <t>(38%) Global warming, Terrestrial ecosystems</t>
  </si>
  <si>
    <t>(42%) Global warming, Terrestrial ecosystems</t>
  </si>
  <si>
    <t>(41%) Global warming, Terrestrial ecosystems</t>
  </si>
  <si>
    <t>(67%) Global warming, Terrestrial ecosystems</t>
  </si>
  <si>
    <t>(57%) Terrestrial acidification</t>
  </si>
  <si>
    <t>(65%) Global warming, Terrestrial ecosystems</t>
  </si>
  <si>
    <t>(51%) Global warming, Terrestrial ecosystems</t>
  </si>
  <si>
    <t>(43%) Terrestrial acidification</t>
  </si>
  <si>
    <t>(48%) Terrestrial acidification</t>
  </si>
  <si>
    <t>(44%) Terrestrial acidification</t>
  </si>
  <si>
    <t>(45%) Terrestrial acidification</t>
  </si>
  <si>
    <t>(59%) Global warming, Terrestrial ecosystems</t>
  </si>
  <si>
    <t>(66%) Global warming, Terrestrial ecosystems</t>
  </si>
  <si>
    <t>(64%) Global warming, Terrestrial ecosystems</t>
  </si>
  <si>
    <t>(61%) Global warming, Terrestrial ecosystems</t>
  </si>
  <si>
    <t>(0%) Global warming, Terrestrial ecosystems</t>
  </si>
  <si>
    <t>(63%) Global warming, Terrestrial ecosystems</t>
  </si>
  <si>
    <t>(57%) Global warming, Terrestrial ecosystems</t>
  </si>
  <si>
    <t>(56%) Global warming, Terrestrial ecosystems</t>
  </si>
  <si>
    <t>(47%) Terrestrial acidification</t>
  </si>
  <si>
    <t>(43%) Global warming, Terrestrial ecosystems</t>
  </si>
  <si>
    <t>(48%) Global warming, Terrestrial ecosystems</t>
  </si>
  <si>
    <t>(47%) Global warming, Terrestrial ecosystems</t>
  </si>
  <si>
    <t>(102%) Terrestrial acidification</t>
  </si>
  <si>
    <t>(61%) Freshwater eutrophication</t>
  </si>
  <si>
    <t>(141%) Freshwater eutrophication</t>
  </si>
  <si>
    <t>(65%) Freshwater eutrophication</t>
  </si>
  <si>
    <t>(219%) Freshwater eutrophication</t>
  </si>
  <si>
    <t>(37%) Freshwater eutrophication</t>
  </si>
  <si>
    <t>(21%) Ozone formation, Terrestrial ecosystems</t>
  </si>
  <si>
    <t>(23%) Ozone formation, Terrestrial ecosystems</t>
  </si>
  <si>
    <t>(16%) Terrestrial acidification</t>
  </si>
  <si>
    <t>(27%) Terrestrial acidification</t>
  </si>
  <si>
    <t>(37%) Terrestrial acidification</t>
  </si>
  <si>
    <t>(30%) Terrestrial acidification</t>
  </si>
  <si>
    <t>(29%) Ozone formation, Terrestrial ecosystems</t>
  </si>
  <si>
    <t>(17%) Ozone formation, Terrestrial ecosystems</t>
  </si>
  <si>
    <t>(29%) Global warming, Terrestrial ecosystems</t>
  </si>
  <si>
    <t>(24%) Terrestrial acidification</t>
  </si>
  <si>
    <t>(26%) Terrestrial acidification</t>
  </si>
  <si>
    <t>(25%) Terrestrial acidification</t>
  </si>
  <si>
    <t>(20%) Terrestrial acidification</t>
  </si>
  <si>
    <t>(40%) Global warming, Terrestrial ecosystems</t>
  </si>
  <si>
    <t>(36%) Global warming, Terrestrial ecosystems</t>
  </si>
  <si>
    <t>(39%) Global warming, Terrestrial ecosystems</t>
  </si>
  <si>
    <t>(23%) Terrestrial acidification</t>
  </si>
  <si>
    <t>(15%) Ozone formation, Terrestrial ecosystems</t>
  </si>
  <si>
    <t>(22%) Terrestrial acidification</t>
  </si>
  <si>
    <t>(0%) Terrestrial acidification</t>
  </si>
  <si>
    <t>(17%) Terrestrial acidification</t>
  </si>
  <si>
    <t>(19%) Terrestrial acidification</t>
  </si>
  <si>
    <t>(38%) Freshwater eutrophication</t>
  </si>
  <si>
    <t>(29%) Freshwater eutrophication</t>
  </si>
  <si>
    <t>(24%) Freshwater eutrophication</t>
  </si>
  <si>
    <t>(22%) Freshwater eutrophication</t>
  </si>
  <si>
    <t>(94%) Freshwater eutrophication</t>
  </si>
  <si>
    <t>(50%) Terrestrial acidification</t>
  </si>
  <si>
    <t>(27%) Ozone formation, Terrestrial ecosystems</t>
  </si>
  <si>
    <t>(60%) Terrestrial acidification</t>
  </si>
  <si>
    <t>(9%) Ozone formation, Terrestrial ecosystems</t>
  </si>
  <si>
    <t>(10%) Ozone formation, Terrestrial ecosystems</t>
  </si>
  <si>
    <t>(19%) Ozone formation, Terrestrial ecosystems</t>
  </si>
  <si>
    <t>(13%) Terrestrial acidification</t>
  </si>
  <si>
    <t>(10%) Freshwater eutrophication</t>
  </si>
  <si>
    <t>(7%) Ozone formation, Terrestrial ecosystems</t>
  </si>
  <si>
    <t>(24%) Ozone formation, Terrestrial ecosystems</t>
  </si>
  <si>
    <t>(18%) Ozone formation, Terrestrial ecosystems</t>
  </si>
  <si>
    <t>(8%) Ozone formation, Terrestrial ecosystems</t>
  </si>
  <si>
    <t>(14%) Ozone formation, Terrestrial ecosystems</t>
  </si>
  <si>
    <t>(13%) Ozone formation, Terrestrial ecosystems</t>
  </si>
  <si>
    <t>(0%) Ozone formation, Terrestrial ecosystems</t>
  </si>
  <si>
    <t>(12%) Ozone formation, Terrestrial ecosystems</t>
  </si>
  <si>
    <t>(19%) Global warming, Terrestrial ecosystems</t>
  </si>
  <si>
    <t>(18%) Terrestrial acidification</t>
  </si>
  <si>
    <t>(14%) Terrestrial acidification</t>
  </si>
  <si>
    <t>(2%) Ozone formation, Terrestrial ecosystems</t>
  </si>
  <si>
    <t>(31%) Ozone formation, Terrestrial ecosystems</t>
  </si>
  <si>
    <t>(55%) Ozone formation, Terrestrial ecosystems</t>
  </si>
  <si>
    <t>(22%) Global warming, Terrestrial ecosystems</t>
  </si>
  <si>
    <t>Resource consumption</t>
  </si>
  <si>
    <t>(99%) Fossil resource scarcity</t>
  </si>
  <si>
    <t>(98%) Fossil resource scarcity</t>
  </si>
  <si>
    <t>(97%) Fossil resource scarcity</t>
  </si>
  <si>
    <t>(87%) Fossil resource scarcity</t>
  </si>
  <si>
    <t>(100%) Fossil resource scarcity</t>
  </si>
  <si>
    <t>(-143%) Fossil resource scarcity</t>
  </si>
  <si>
    <t>(-12%) Fossil resource scarcity</t>
  </si>
  <si>
    <t>(3%) Ozone formation, Terrestrial ecosystems</t>
  </si>
  <si>
    <t>(11%) Ozone formation, Terrestrial ecosystems</t>
  </si>
  <si>
    <t>(1%) Mineral resource scarcity</t>
  </si>
  <si>
    <t>(2%) Mineral resource scarcity</t>
  </si>
  <si>
    <t>Fossil depletion</t>
  </si>
  <si>
    <t>Human Toxicity (carcinogenic)</t>
  </si>
  <si>
    <t>Human Toxicity (non-carcinogenic)</t>
  </si>
  <si>
    <t>Ozone Formation (Terrestrial ecosystems)</t>
  </si>
  <si>
    <t>Freshwater Eutrophication</t>
  </si>
  <si>
    <t>Marine Eutrophication</t>
  </si>
  <si>
    <t>Storage+Pre-treatment</t>
  </si>
  <si>
    <t>Treatment of impurities (incineration)</t>
  </si>
  <si>
    <t>Dry fermentation</t>
  </si>
  <si>
    <t>Biogas combustion in CHP</t>
  </si>
  <si>
    <t>Tunnel composting and spreading of solid digestate</t>
  </si>
  <si>
    <t>Treatment and spreading of liquid digestate</t>
  </si>
  <si>
    <t>Incineration in Municipal waste incinerator (incl. residual landfill)</t>
  </si>
  <si>
    <t>Transport (waste collection and intermediate transport)</t>
  </si>
  <si>
    <t>Gasification + CHP (incl. residual landfill)</t>
  </si>
  <si>
    <t xml:space="preserve">Storage+Pre-treatment </t>
  </si>
  <si>
    <t>Pyrolysis (incl. residual landfilling)</t>
  </si>
  <si>
    <t>Gasification+ CHP (incl. residual landfilling)</t>
  </si>
  <si>
    <t>Incineration in lignite power plant</t>
  </si>
  <si>
    <t>Transport</t>
  </si>
  <si>
    <t>Drying of solid digestate</t>
  </si>
  <si>
    <t>Pelletizing of solid digestate</t>
  </si>
  <si>
    <t>Gasification + CHP (incl. residual landfilling</t>
  </si>
  <si>
    <t>Drying+pelletizing of HTC-char</t>
  </si>
  <si>
    <t>Terrestrial Ozone Formation</t>
  </si>
  <si>
    <t>Gasification + CHP (incl. resdiual landfill)</t>
  </si>
  <si>
    <t xml:space="preserve">Fossil depletion </t>
  </si>
  <si>
    <t>Ozone Formation, Terrestrial Ecosystems</t>
  </si>
  <si>
    <t>Drying+Pelletizing</t>
  </si>
  <si>
    <t>Storage+Pre-treatment (OFMSW/food waste)</t>
  </si>
  <si>
    <t>Incineration of waste wood/char (in lignite power plant/waste incinerator)</t>
  </si>
  <si>
    <t>Incineration of pyrochar in a lignite power plant</t>
  </si>
  <si>
    <t>Gasification of pyrochar</t>
  </si>
  <si>
    <t>Sewage sludge</t>
  </si>
  <si>
    <t>Ozone formation (terrestrial ecosystems</t>
  </si>
  <si>
    <t>Credits for nutrient return</t>
  </si>
  <si>
    <t>Credits for energy export</t>
  </si>
  <si>
    <t>Sewage gas combustion (CHP)</t>
  </si>
  <si>
    <t>Hygienization</t>
  </si>
  <si>
    <t>Mono-incineration</t>
  </si>
  <si>
    <t>Gasification+CHP (incl. final deposition)</t>
  </si>
  <si>
    <t>P-recovery from ash</t>
  </si>
  <si>
    <t>Spreading of digestate</t>
  </si>
  <si>
    <t>Mono-incineration (incl. final deposition)</t>
  </si>
  <si>
    <t>P-recovery from ash (incl. spreading)</t>
  </si>
  <si>
    <t>Process water treatment (incl. incineration)</t>
  </si>
  <si>
    <t xml:space="preserve">Transport </t>
  </si>
  <si>
    <t>Pyrolysis (incl. final deposition)</t>
  </si>
  <si>
    <t>5. Background calculations on the HTC process</t>
  </si>
  <si>
    <r>
      <t xml:space="preserve">Description: </t>
    </r>
    <r>
      <rPr>
        <sz val="11"/>
        <color theme="1"/>
        <rFont val="Calibri"/>
        <scheme val="minor"/>
      </rPr>
      <t>The following is computed here:</t>
    </r>
  </si>
  <si>
    <t xml:space="preserve">                         - the mass distributions in the process water pre-treatment</t>
  </si>
  <si>
    <t xml:space="preserve">                         - the specific heat demand of a HTC-plant (Temperature=200°C/220°C, retention time 3h) and </t>
  </si>
  <si>
    <t>The results are adapted to the individual composition of the substrate and the throughput in the plant.</t>
  </si>
  <si>
    <r>
      <t>The</t>
    </r>
    <r>
      <rPr>
        <b/>
        <sz val="11"/>
        <color theme="1"/>
        <rFont val="Calibri"/>
        <scheme val="minor"/>
      </rPr>
      <t xml:space="preserve"> process water pre-treatement </t>
    </r>
    <r>
      <rPr>
        <sz val="11"/>
        <color theme="1"/>
        <rFont val="Calibri"/>
        <scheme val="minor"/>
      </rPr>
      <t xml:space="preserve">is based on a patent by Maas and Stark (see Sources). It essentially features a cascade of a nanofiltration and reverse osmosis module. It is assumed that the modules can treat waste-water with an </t>
    </r>
  </si>
  <si>
    <t xml:space="preserve">intial contamination of ~80 g COD. The retentate is concentrated to 150 g COD. The recirculation rates of the permeate and retentate are adjusted accordingly. It is assumed that the recirculated water does not interact in any way with </t>
  </si>
  <si>
    <t>the substrate (e.g. increased solid yields or energy yields of the HTC-char are not to be expected). COD-values are calculated as theoretical oxygen demand (ThOD) and are derived stoiciometrically from the process water composition.</t>
  </si>
  <si>
    <r>
      <rPr>
        <b/>
        <sz val="11"/>
        <color theme="1"/>
        <rFont val="Calibri"/>
        <scheme val="minor"/>
      </rPr>
      <t>Heat demands of the HTC-plant</t>
    </r>
    <r>
      <rPr>
        <sz val="11"/>
        <color theme="1"/>
        <rFont val="Calibri"/>
        <scheme val="minor"/>
      </rPr>
      <t xml:space="preserve"> are calculated upon three variables. The (i) heat demand to heat up the suspension is offset against (ii) the heat of reaction and (iii) the heat which can be recovered from the suspension.</t>
    </r>
  </si>
  <si>
    <t>It is assumed, that the suspension exiting the reactor is cooled down from 200°C to 90°C and this heat is used to heat up the inflowing suspension by means of heat exchangers. A loss of 5 kWh/t DM is accounted for.</t>
  </si>
  <si>
    <t>OFMSW-digestate</t>
  </si>
  <si>
    <t>Process water (HTC) treatment module</t>
  </si>
  <si>
    <t>1 kg FM</t>
  </si>
  <si>
    <t>OFMSW, 37.7% DM</t>
  </si>
  <si>
    <t>digestate from OFMSW, 32% DM</t>
  </si>
  <si>
    <t>DM PW, one run</t>
  </si>
  <si>
    <t>OFMSW:Water in reactor</t>
  </si>
  <si>
    <t>COD of process water without H2O</t>
  </si>
  <si>
    <t>g O2/L</t>
  </si>
  <si>
    <t>DM content in reactor</t>
  </si>
  <si>
    <t>COD without recirculation</t>
  </si>
  <si>
    <t>incineration</t>
  </si>
  <si>
    <t xml:space="preserve">kg/kg </t>
  </si>
  <si>
    <t>DM in water</t>
  </si>
  <si>
    <t>kg/kg</t>
  </si>
  <si>
    <t>HTC-char, raw (DM=60%)</t>
  </si>
  <si>
    <t>to WWTP</t>
  </si>
  <si>
    <t>to waste water treatment plant</t>
  </si>
  <si>
    <t>retentate</t>
  </si>
  <si>
    <t>HTC reactor</t>
  </si>
  <si>
    <t>fresh water</t>
  </si>
  <si>
    <t>OFMSW; DM</t>
  </si>
  <si>
    <t>Nanofiltration</t>
  </si>
  <si>
    <t>Reverse Osmosis</t>
  </si>
  <si>
    <t>digestate OFMSW; DM</t>
  </si>
  <si>
    <t>OFMSW, H2O</t>
  </si>
  <si>
    <t>digestate OFMSW; H2O</t>
  </si>
  <si>
    <t>permeate</t>
  </si>
  <si>
    <t>to incineration unit</t>
  </si>
  <si>
    <t>Legend</t>
  </si>
  <si>
    <t>X.XX</t>
  </si>
  <si>
    <t>mass [kg]</t>
  </si>
  <si>
    <t>seperation efficiencies [kg/kg]</t>
  </si>
  <si>
    <t>recirculated</t>
  </si>
  <si>
    <t>COD [g O2/L]</t>
  </si>
  <si>
    <t>HTC, heat demand of reactor</t>
  </si>
  <si>
    <t>Temperature in reactor</t>
  </si>
  <si>
    <t>°C</t>
  </si>
  <si>
    <t>LHV-substrate</t>
  </si>
  <si>
    <t>MJ/kg DM</t>
  </si>
  <si>
    <t>LHV char</t>
  </si>
  <si>
    <t>LHV process water</t>
  </si>
  <si>
    <t>LHV process gas</t>
  </si>
  <si>
    <t>heat of reaction</t>
  </si>
  <si>
    <t>cp, water (20...200°C, p=20 bar)</t>
  </si>
  <si>
    <t>kJ/kg</t>
  </si>
  <si>
    <t>cp, OFMSW</t>
  </si>
  <si>
    <t>(estimate)</t>
  </si>
  <si>
    <t>cp, digestate</t>
  </si>
  <si>
    <t>cp, water (100...200°C, p=20 bar)</t>
  </si>
  <si>
    <t>cp, coal</t>
  </si>
  <si>
    <t>heat demand, gross</t>
  </si>
  <si>
    <t>kWh/t input FM (TS=0.38)</t>
  </si>
  <si>
    <t>kWh/t input FM (TS=0.32)</t>
  </si>
  <si>
    <t>heat losses</t>
  </si>
  <si>
    <t>kWh/t input FM (TS=0.25)</t>
  </si>
  <si>
    <t>heat recovery (indirect heat recovery)</t>
  </si>
  <si>
    <t>heat demand, net</t>
  </si>
  <si>
    <t>kWh/t DM</t>
  </si>
  <si>
    <t>Waste Wood</t>
  </si>
  <si>
    <t>wood waste, 80% DM</t>
  </si>
  <si>
    <t>sewage sludge, 25% DM</t>
  </si>
  <si>
    <t>wood waste; DM</t>
  </si>
  <si>
    <t>sewage sludge, DM</t>
  </si>
  <si>
    <t>wood waste, H2O</t>
  </si>
  <si>
    <t>sewage sludge, H2O</t>
  </si>
  <si>
    <t>cp, wood</t>
  </si>
  <si>
    <t>cp, sludge</t>
  </si>
  <si>
    <t>kWh/t input FM (TS=0.8)</t>
  </si>
  <si>
    <t>food waste</t>
  </si>
  <si>
    <t>food waste digestate</t>
  </si>
  <si>
    <t>food waste, 25% DM</t>
  </si>
  <si>
    <t>digestate from food waste, 24% DM</t>
  </si>
  <si>
    <t>food waste:Water in reactor</t>
  </si>
  <si>
    <t>digestate:Water in reactor</t>
  </si>
  <si>
    <t>food waste; DM</t>
  </si>
  <si>
    <t>digestate, food waste; DM</t>
  </si>
  <si>
    <t>food waste, H2O</t>
  </si>
  <si>
    <t>digestate, food waste; H2O</t>
  </si>
  <si>
    <t>cp, food waste</t>
  </si>
  <si>
    <t>6. Distributions of mass, elements and energy during slow pyrolysis (~550°C)</t>
  </si>
  <si>
    <t>6.1. Elemental distribution of food waste during pyrolysis</t>
  </si>
  <si>
    <t>food waste raw (dried)</t>
  </si>
  <si>
    <t>[g/kg]</t>
  </si>
  <si>
    <t>pyrolyzed char</t>
  </si>
  <si>
    <t>pyrolysed 
[g/kg raw input]</t>
  </si>
  <si>
    <t>normalized [g/kg]</t>
  </si>
  <si>
    <t>H20</t>
  </si>
  <si>
    <t>&gt;&gt;</t>
  </si>
  <si>
    <t>Gas</t>
  </si>
  <si>
    <t>[vol-% db]</t>
  </si>
  <si>
    <t>[wt-%]</t>
  </si>
  <si>
    <t>[mol]</t>
  </si>
  <si>
    <t>C [g]</t>
  </si>
  <si>
    <t>O [g]</t>
  </si>
  <si>
    <t>H [g]</t>
  </si>
  <si>
    <t>CO [vol-% db]</t>
  </si>
  <si>
    <t>CH4 [vol-% db]</t>
  </si>
  <si>
    <t>CO2 [vol-% db]</t>
  </si>
  <si>
    <t>H2 [vol-% db]</t>
  </si>
  <si>
    <t>CxHy [vol-% db]</t>
  </si>
  <si>
    <t>SUM (gas)</t>
  </si>
  <si>
    <t>Oil</t>
  </si>
  <si>
    <t>Distributions based on:</t>
  </si>
  <si>
    <t>https://www.sciencedirect.com/science/article/pii/S0360544215002613</t>
  </si>
  <si>
    <t>LHV [MJ]</t>
  </si>
  <si>
    <t>Mass and Energy balance</t>
  </si>
  <si>
    <t>weight [g]</t>
  </si>
  <si>
    <t>Energy distribution [%]</t>
  </si>
  <si>
    <t>yield char</t>
  </si>
  <si>
    <t>yield oil+H2O</t>
  </si>
  <si>
    <t>Molar ratios of pyrochar</t>
  </si>
  <si>
    <t>yield gas</t>
  </si>
  <si>
    <t>O/C</t>
  </si>
  <si>
    <t>Sulphur and nitrogen</t>
  </si>
  <si>
    <t>H/C</t>
  </si>
  <si>
    <t>ash + hallides</t>
  </si>
  <si>
    <t>Enthalpy of reaction</t>
  </si>
  <si>
    <t>typical literature values (-1.700...0.370)</t>
  </si>
  <si>
    <t>6.2 Elemental distribution of OFMSW during pyrolysis</t>
  </si>
  <si>
    <t>waste wood raw</t>
  </si>
  <si>
    <t>raw [g/kg]</t>
  </si>
  <si>
    <t>H2O [g]</t>
  </si>
  <si>
    <t>based upon</t>
  </si>
  <si>
    <t>SUM [g]</t>
  </si>
  <si>
    <t>https://reader.elsevier.com/reader/sd/pii/S0306261918300151?token=025E85D1A6AF1D04416ABB726140E04D0F0540A35D6D30C5DF3BB0B7EBF7EFE6C254C4DDC4E256363B2FA73C3BDC5A2C</t>
  </si>
  <si>
    <t>6.3. Elemental distribution of waste wood during pyrolysis</t>
  </si>
  <si>
    <t>https://www.sciencedirect.com/science/article/pii/S0165237004001160?via%3Dihub</t>
  </si>
  <si>
    <t>https://pubs.rsc.org/en/content/articlehtml/1969/gc/c3gc41581c#cit51</t>
  </si>
  <si>
    <t>https://ediss.sub.uni-hamburg.de/volltexte/2001/556/pdf/Dissertation.pdf</t>
  </si>
  <si>
    <t>https://pubs.acs.org/doi/suppl/10.1021/es5060786/suppl_file/es5060786_si_001.pdf</t>
  </si>
  <si>
    <t>6.4. Elemental distribution of sewage sludge during pyrolysis</t>
  </si>
  <si>
    <t>sewage sludge raw</t>
  </si>
  <si>
    <t>https://www.sciencedirect.com/science/article/pii/S0960852415008214</t>
  </si>
  <si>
    <t>https://www.sciencedirect.com/science/article/pii/S0196890414004543</t>
  </si>
  <si>
    <t>https://www.sciencedirect.com/science/article/pii/S0165237013000557</t>
  </si>
  <si>
    <t>https://pubs.acs.org/doi/pdf/10.1021/ef700287p?rand=zpur6a5h</t>
  </si>
  <si>
    <t>https://www.sciencedirect.com/science/article/pii/S0301479710002938</t>
  </si>
  <si>
    <t>7. Simulation Results from Gasification</t>
  </si>
  <si>
    <t>Parameter</t>
  </si>
  <si>
    <t>raw</t>
  </si>
  <si>
    <t>digested</t>
  </si>
  <si>
    <t>carbonized (HTC)</t>
  </si>
  <si>
    <t>digested, carbonized (HTC)</t>
  </si>
  <si>
    <t>carbonized (pyrolysis)</t>
  </si>
  <si>
    <t>water content</t>
  </si>
  <si>
    <t>Gasification temperature (reactor)</t>
  </si>
  <si>
    <t>[°C]</t>
  </si>
  <si>
    <t>[mol-%]</t>
  </si>
  <si>
    <t>H2</t>
  </si>
  <si>
    <t>N2</t>
  </si>
  <si>
    <t>C2H6</t>
  </si>
  <si>
    <t>C2H4</t>
  </si>
  <si>
    <t>tar</t>
  </si>
  <si>
    <t>lambda</t>
  </si>
  <si>
    <t>product gas volume [Nm³/kg]</t>
  </si>
  <si>
    <t>[Nm³/kg input]</t>
  </si>
  <si>
    <t>LHV of cold gas [MJ/Nm³]</t>
  </si>
  <si>
    <t>[MJ/Nm³]</t>
  </si>
  <si>
    <t>cold gas efficiency</t>
  </si>
  <si>
    <t>none</t>
  </si>
  <si>
    <t>abadement (cat), Bayern</t>
  </si>
  <si>
    <t>from GEMIS</t>
  </si>
  <si>
    <t>UBA [kg/kg fuel]</t>
  </si>
  <si>
    <t>slip during combustion</t>
  </si>
  <si>
    <t>dry matter content</t>
  </si>
  <si>
    <t>(Digested) sewage sludge</t>
  </si>
  <si>
    <t>lifetime plant [h]</t>
  </si>
  <si>
    <t>lognormal: gmean=2.353941e-04 gsigma=2</t>
  </si>
  <si>
    <t>as given in ecoinvent</t>
  </si>
  <si>
    <t>specific amount of product gas[m³/kg]</t>
  </si>
  <si>
    <t>sulfur content in fuel [kg/kg,dry]</t>
  </si>
  <si>
    <t>triangular: min=0.95 mode=0.98 max=1</t>
  </si>
  <si>
    <t>share of parasitic electricity[ ]</t>
  </si>
  <si>
    <t>share of unused heat</t>
  </si>
  <si>
    <t>S_typical</t>
  </si>
  <si>
    <t>typical S in waste</t>
  </si>
  <si>
    <t>lognormal: gmean=2.61168359521085E-08 gsigma=2.55643308284174</t>
  </si>
  <si>
    <t>transmission to surface water</t>
  </si>
  <si>
    <t>Cl_water</t>
  </si>
  <si>
    <t>lognormal: gmean=0.000427997918952601 gsigma=2.33012290727145</t>
  </si>
  <si>
    <t>lognormal: gmean=2.26507309824025E-16 gsigma=3.19788560411301</t>
  </si>
  <si>
    <t>lognormal: gmean=4.60530807550483E-11 gsigma=3.53536739820725</t>
  </si>
  <si>
    <t>lognormal: gmean=2.09688466922464E-11 gsigma=3.3998018181198</t>
  </si>
  <si>
    <t>lognormal: gmean=4.19622862751643E-09 gsigma=2.82431878217616</t>
  </si>
  <si>
    <t>lognormal: gmean=6.93351798929356E-09 gsigma=2.74133634333359</t>
  </si>
  <si>
    <t>lognormal: gmean=8.52938552430218E-11 gsigma=3.83557328516237</t>
  </si>
  <si>
    <t>lognormal: gmean=5.90168344520118E-10 gsigma=3.07887639108705</t>
  </si>
  <si>
    <t>lognormal: gmean=1.82125896477346E-09 gsigma=2.97418107750464</t>
  </si>
  <si>
    <t>lognormal: gmean=7.17207893557865E-09 gsigma=2.70442295075319</t>
  </si>
  <si>
    <t>lognormal: gmean=1.2407486706885E-07 gsigma=1.57887676383499</t>
  </si>
  <si>
    <t>lognormal: gmean=1.06915812012792E-08 gsigma=2.40721341873276</t>
  </si>
  <si>
    <t>lognormal: gmean=2.51694240571317E-05 gsigma=2.05427746315564</t>
  </si>
  <si>
    <t>lognormal: gmean=8.46806058178762E-09 gsigma=2.31590614896551</t>
  </si>
  <si>
    <t>lognormal: gmean=1.1096997956139E-06 gsigma=2.53687410027785</t>
  </si>
  <si>
    <t>lognormal: gmean=2.40274890759398E-07 gsigma=2.53811680433814</t>
  </si>
  <si>
    <t>transmission to air</t>
  </si>
  <si>
    <t>lognormal: gmean=5.03758241489362E-08 gsigma=3.1907214093128</t>
  </si>
  <si>
    <t>lognormal: gmean=4.60530807550483E-10 gsigma=3.52490733202922</t>
  </si>
  <si>
    <t>lognormal: gmean=3.83927123652532E-09 gsigma=3.39256663308495</t>
  </si>
  <si>
    <t>lognormal: gmean=4.71901967981295E-08 gsigma=2.80524061026235</t>
  </si>
  <si>
    <t>lognormal: gmean=6.93351798929356E-09 gsigma=2.74424379028538</t>
  </si>
  <si>
    <t>lognormal: gmean=4.77645589360922E-09 gsigma=3.82401914752787</t>
  </si>
  <si>
    <t>lognormal: gmean=1.66540352915344E-08 gsigma=3.05967896441085</t>
  </si>
  <si>
    <t>lognormal: gmean=1.82125896477346E-09 gsigma=2.96707430748496</t>
  </si>
  <si>
    <t>lognormal: gmean=7.17207893557865E-08 gsigma=2.68463162270037</t>
  </si>
  <si>
    <t>lognormal: gmean=1.06915812012792E-09 gsigma=2.43302306574767</t>
  </si>
  <si>
    <t>lognormal: gmean=8.46806058178762E-10 gsigma=2.3429993806597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</si>
</sst>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0.000"/>
    <numFmt numFmtId="167" formatCode="0.000E+00"/>
    <numFmt numFmtId="168" formatCode="0.00000000"/>
    <numFmt numFmtId="169" formatCode="0.0000000000"/>
    <numFmt numFmtId="170" formatCode="0.0000"/>
  </numFmts>
  <fonts count="53">
    <font>
      <sz val="11"/>
      <color theme="1"/>
      <name val="Calibri"/>
      <scheme val="minor"/>
    </font>
    <font>
      <sz val="11"/>
      <color rgb="FF006100"/>
      <name val="Calibri"/>
      <scheme val="minor"/>
    </font>
    <font>
      <u/>
      <sz val="11"/>
      <color theme="10"/>
      <name val="Calibri"/>
      <scheme val="minor"/>
    </font>
    <font>
      <b/>
      <sz val="14"/>
      <color theme="1"/>
      <name val="Calibri"/>
      <scheme val="minor"/>
    </font>
    <font>
      <sz val="14"/>
      <color theme="1"/>
      <name val="Calibri"/>
      <scheme val="minor"/>
    </font>
    <font>
      <sz val="11"/>
      <name val="Calibri"/>
      <scheme val="minor"/>
    </font>
    <font>
      <b/>
      <sz val="11"/>
      <color theme="1"/>
      <name val="Calibri"/>
      <scheme val="minor"/>
    </font>
    <font>
      <b/>
      <sz val="11"/>
      <name val="Calibri"/>
      <scheme val="minor"/>
    </font>
    <font>
      <sz val="10"/>
      <color theme="1"/>
      <name val="Arial"/>
    </font>
    <font>
      <sz val="12"/>
      <color rgb="FF006100"/>
      <name val="Arial"/>
    </font>
    <font>
      <b/>
      <sz val="12"/>
      <color theme="1"/>
      <name val="Arial"/>
    </font>
    <font>
      <b/>
      <i/>
      <sz val="12"/>
      <name val="Arial"/>
    </font>
    <font>
      <b/>
      <sz val="10"/>
      <color theme="1"/>
      <name val="Arial"/>
    </font>
    <font>
      <b/>
      <i/>
      <sz val="10"/>
      <color rgb="FF006100"/>
      <name val="Arial"/>
    </font>
    <font>
      <b/>
      <i/>
      <sz val="10"/>
      <name val="Arial"/>
    </font>
    <font>
      <b/>
      <sz val="10"/>
      <color theme="0"/>
      <name val="Arial"/>
    </font>
    <font>
      <sz val="10"/>
      <name val="Arial"/>
    </font>
    <font>
      <b/>
      <i/>
      <sz val="10"/>
      <color theme="1"/>
      <name val="Arial"/>
    </font>
    <font>
      <b/>
      <sz val="10"/>
      <name val="Arial"/>
    </font>
    <font>
      <b/>
      <sz val="11"/>
      <name val="Arial"/>
    </font>
    <font>
      <i/>
      <sz val="11"/>
      <color theme="1"/>
      <name val="Calibri"/>
      <scheme val="minor"/>
    </font>
    <font>
      <sz val="11"/>
      <name val="Arial"/>
    </font>
    <font>
      <sz val="11"/>
      <color indexed="2"/>
      <name val="Arial"/>
    </font>
    <font>
      <b/>
      <sz val="14"/>
      <color theme="0"/>
      <name val="Calibri"/>
      <scheme val="minor"/>
    </font>
    <font>
      <b/>
      <sz val="11"/>
      <color theme="0"/>
      <name val="Calibri"/>
      <scheme val="minor"/>
    </font>
    <font>
      <b/>
      <sz val="11"/>
      <color theme="9"/>
      <name val="Calibri"/>
      <scheme val="minor"/>
    </font>
    <font>
      <b/>
      <sz val="11"/>
      <color theme="5"/>
      <name val="Calibri"/>
      <scheme val="minor"/>
    </font>
    <font>
      <sz val="11"/>
      <color theme="0"/>
      <name val="Calibri"/>
      <scheme val="minor"/>
    </font>
    <font>
      <i/>
      <sz val="11"/>
      <name val="Calibri"/>
      <scheme val="minor"/>
    </font>
    <font>
      <b/>
      <i/>
      <sz val="11"/>
      <color theme="1"/>
      <name val="Calibri"/>
      <scheme val="minor"/>
    </font>
    <font>
      <b/>
      <sz val="11"/>
      <color indexed="2"/>
      <name val="Calibri"/>
      <scheme val="minor"/>
    </font>
    <font>
      <b/>
      <sz val="16"/>
      <color theme="0"/>
      <name val="Calibri"/>
      <scheme val="minor"/>
    </font>
    <font>
      <sz val="12"/>
      <color theme="1"/>
      <name val="Calibri"/>
      <scheme val="minor"/>
    </font>
    <font>
      <b/>
      <strike/>
      <sz val="11"/>
      <color theme="1"/>
      <name val="Calibri"/>
      <scheme val="minor"/>
    </font>
    <font>
      <b/>
      <sz val="16"/>
      <color theme="1"/>
      <name val="Calibri"/>
      <scheme val="minor"/>
    </font>
    <font>
      <b/>
      <u/>
      <sz val="14"/>
      <color theme="1"/>
      <name val="Calibri"/>
      <scheme val="minor"/>
    </font>
    <font>
      <b/>
      <sz val="12"/>
      <name val="Arial"/>
    </font>
    <font>
      <b/>
      <sz val="12"/>
      <color rgb="FF006100"/>
      <name val="Arial"/>
    </font>
    <font>
      <b/>
      <sz val="11"/>
      <color indexed="63"/>
      <name val="Arial"/>
    </font>
    <font>
      <b/>
      <sz val="11"/>
      <color rgb="FF212121"/>
      <name val="Arial"/>
    </font>
    <font>
      <sz val="11"/>
      <color indexed="63"/>
      <name val="Arial"/>
    </font>
    <font>
      <sz val="11"/>
      <color rgb="FF212121"/>
      <name val="Arial"/>
    </font>
    <font>
      <b/>
      <u/>
      <sz val="11"/>
      <color theme="1"/>
      <name val="Calibri"/>
      <scheme val="minor"/>
    </font>
    <font>
      <b/>
      <sz val="20"/>
      <color theme="1"/>
      <name val="Calibri"/>
      <scheme val="minor"/>
    </font>
    <font>
      <sz val="18"/>
      <color theme="1"/>
      <name val="Calibri"/>
      <scheme val="minor"/>
    </font>
    <font>
      <sz val="11"/>
      <color indexed="2"/>
      <name val="Calibri"/>
      <scheme val="minor"/>
    </font>
    <font>
      <b/>
      <sz val="11"/>
      <color theme="4"/>
      <name val="Calibri"/>
      <scheme val="minor"/>
    </font>
    <font>
      <sz val="11"/>
      <color theme="6"/>
      <name val="Calibri"/>
      <scheme val="minor"/>
    </font>
    <font>
      <u/>
      <sz val="11"/>
      <name val="Calibri"/>
      <scheme val="minor"/>
    </font>
    <font>
      <sz val="11"/>
      <color theme="0" tint="-0.499984740745262"/>
      <name val="Calibri"/>
      <scheme val="minor"/>
    </font>
    <font>
      <sz val="11"/>
      <color theme="1"/>
      <name val="Calibri"/>
      <scheme val="minor"/>
    </font>
    <font>
      <b/>
      <sz val="9"/>
      <name val="Tahoma"/>
    </font>
    <font>
      <sz val="9"/>
      <name val="Tahoma"/>
    </font>
  </fonts>
  <fills count="24">
    <fill>
      <patternFill patternType="none"/>
    </fill>
    <fill>
      <patternFill patternType="gray125"/>
    </fill>
    <fill>
      <patternFill patternType="solid">
        <fgColor rgb="FFC6EFCE"/>
        <bgColor rgb="FFC6EFCE"/>
      </patternFill>
    </fill>
    <fill>
      <patternFill patternType="solid">
        <fgColor theme="0"/>
        <bgColor theme="0"/>
      </patternFill>
    </fill>
    <fill>
      <patternFill patternType="solid">
        <fgColor theme="8" tint="0.79998168889431442"/>
        <bgColor theme="8" tint="0.79998168889431442"/>
      </patternFill>
    </fill>
    <fill>
      <patternFill patternType="solid">
        <fgColor theme="5" tint="0.79998168889431442"/>
        <bgColor theme="5" tint="0.79998168889431442"/>
      </patternFill>
    </fill>
    <fill>
      <patternFill patternType="solid">
        <fgColor theme="0" tint="-0.249977111117893"/>
        <bgColor theme="0" tint="-0.249977111117893"/>
      </patternFill>
    </fill>
    <fill>
      <patternFill patternType="solid">
        <fgColor theme="2" tint="-9.9978637043366805E-2"/>
        <bgColor theme="2" tint="-9.9978637043366805E-2"/>
      </patternFill>
    </fill>
    <fill>
      <patternFill patternType="solid">
        <fgColor theme="7" tint="0.79998168889431442"/>
        <bgColor theme="7" tint="0.79998168889431442"/>
      </patternFill>
    </fill>
    <fill>
      <patternFill patternType="solid">
        <fgColor theme="5"/>
        <bgColor theme="5"/>
      </patternFill>
    </fill>
    <fill>
      <patternFill patternType="solid">
        <fgColor theme="1" tint="0.34998626667073579"/>
        <bgColor theme="1" tint="0.34998626667073579"/>
      </patternFill>
    </fill>
    <fill>
      <patternFill patternType="solid">
        <fgColor theme="1"/>
        <bgColor theme="1"/>
      </patternFill>
    </fill>
    <fill>
      <patternFill patternType="solid">
        <fgColor theme="4" tint="0.59999389629810485"/>
        <bgColor theme="4" tint="0.59999389629810485"/>
      </patternFill>
    </fill>
    <fill>
      <patternFill patternType="solid">
        <fgColor indexed="46"/>
        <bgColor indexed="46"/>
      </patternFill>
    </fill>
    <fill>
      <patternFill patternType="solid">
        <fgColor theme="2"/>
        <bgColor theme="2"/>
      </patternFill>
    </fill>
    <fill>
      <patternFill patternType="solid">
        <fgColor theme="3"/>
        <bgColor theme="3"/>
      </patternFill>
    </fill>
    <fill>
      <patternFill patternType="solid">
        <fgColor theme="0" tint="-4.9989318521683403E-2"/>
        <bgColor theme="0" tint="-4.9989318521683403E-2"/>
      </patternFill>
    </fill>
    <fill>
      <patternFill patternType="solid">
        <fgColor theme="6" tint="0.79998168889431442"/>
        <bgColor theme="6" tint="0.79998168889431442"/>
      </patternFill>
    </fill>
    <fill>
      <patternFill patternType="solid">
        <fgColor indexed="65"/>
      </patternFill>
    </fill>
    <fill>
      <patternFill patternType="solid">
        <fgColor theme="9" tint="0.79998168889431442"/>
        <bgColor theme="9" tint="0.79998168889431442"/>
      </patternFill>
    </fill>
    <fill>
      <patternFill patternType="solid">
        <fgColor theme="4" tint="0.79998168889431442"/>
        <bgColor theme="4" tint="0.79998168889431442"/>
      </patternFill>
    </fill>
    <fill>
      <patternFill patternType="solid">
        <fgColor theme="0" tint="-0.14999847407452621"/>
        <bgColor theme="0" tint="-0.14999847407452621"/>
      </patternFill>
    </fill>
    <fill>
      <patternFill patternType="solid">
        <fgColor theme="0" tint="-0.34998626667073579"/>
        <bgColor theme="0" tint="-0.34998626667073579"/>
      </patternFill>
    </fill>
    <fill>
      <patternFill patternType="solid">
        <fgColor theme="9" tint="0.59999389629810485"/>
        <bgColor theme="9" tint="0.59999389629810485"/>
      </patternFill>
    </fill>
  </fills>
  <borders count="6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hair">
        <color auto="1"/>
      </bottom>
      <diagonal/>
    </border>
    <border>
      <left/>
      <right style="medium">
        <color auto="1"/>
      </right>
      <top/>
      <bottom/>
      <diagonal/>
    </border>
    <border>
      <left style="medium">
        <color auto="1"/>
      </left>
      <right/>
      <top style="hair">
        <color auto="1"/>
      </top>
      <bottom style="hair">
        <color auto="1"/>
      </bottom>
      <diagonal/>
    </border>
    <border>
      <left style="medium">
        <color auto="1"/>
      </left>
      <right style="medium">
        <color auto="1"/>
      </right>
      <top/>
      <bottom/>
      <diagonal/>
    </border>
    <border>
      <left style="medium">
        <color auto="1"/>
      </left>
      <right/>
      <top style="hair">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hair">
        <color auto="1"/>
      </bottom>
      <diagonal/>
    </border>
    <border>
      <left/>
      <right/>
      <top/>
      <bottom style="thin">
        <color auto="1"/>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style="thin">
        <color auto="1"/>
      </bottom>
      <diagonal/>
    </border>
    <border>
      <left/>
      <right/>
      <top style="medium">
        <color rgb="FFDDDDDD"/>
      </top>
      <bottom/>
      <diagonal/>
    </border>
    <border>
      <left style="medium">
        <color auto="1"/>
      </left>
      <right style="medium">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s>
  <cellStyleXfs count="5">
    <xf numFmtId="0" fontId="0" fillId="0" borderId="0"/>
    <xf numFmtId="0" fontId="1" fillId="2" borderId="0" applyNumberFormat="0" applyBorder="0"/>
    <xf numFmtId="0" fontId="2" fillId="0" borderId="0" applyNumberFormat="0" applyFill="0" applyBorder="0"/>
    <xf numFmtId="0" fontId="50" fillId="0" borderId="0"/>
    <xf numFmtId="9" fontId="50" fillId="0" borderId="0" applyFont="0" applyFill="0" applyBorder="0"/>
  </cellStyleXfs>
  <cellXfs count="923">
    <xf numFmtId="0" fontId="0" fillId="0" borderId="0" xfId="0"/>
    <xf numFmtId="0" fontId="3" fillId="3" borderId="0" xfId="0" applyFont="1" applyFill="1" applyAlignment="1">
      <alignment wrapText="1"/>
    </xf>
    <xf numFmtId="0" fontId="4" fillId="3" borderId="0" xfId="0" applyFont="1" applyFill="1"/>
    <xf numFmtId="0" fontId="5" fillId="3" borderId="0" xfId="0" applyFont="1" applyFill="1"/>
    <xf numFmtId="0" fontId="6" fillId="0" borderId="0" xfId="0" applyFont="1"/>
    <xf numFmtId="0" fontId="7" fillId="3" borderId="0" xfId="0" applyFont="1" applyFill="1"/>
    <xf numFmtId="0" fontId="0" fillId="3" borderId="0" xfId="0" applyFill="1"/>
    <xf numFmtId="0" fontId="5" fillId="3" borderId="0" xfId="2" applyFont="1" applyFill="1"/>
    <xf numFmtId="0" fontId="7" fillId="3" borderId="0" xfId="2" applyFont="1" applyFill="1"/>
    <xf numFmtId="0" fontId="6" fillId="3" borderId="0" xfId="0" applyFont="1" applyFill="1"/>
    <xf numFmtId="0" fontId="8" fillId="0" borderId="0" xfId="0" applyFont="1" applyAlignment="1">
      <alignment horizontal="center"/>
    </xf>
    <xf numFmtId="0" fontId="8" fillId="0" borderId="0" xfId="0" applyFont="1" applyAlignment="1">
      <alignment horizontal="left"/>
    </xf>
    <xf numFmtId="0" fontId="12" fillId="0" borderId="5" xfId="0" applyFont="1" applyBorder="1" applyAlignment="1">
      <alignment horizontal="center"/>
    </xf>
    <xf numFmtId="0" fontId="12" fillId="0" borderId="3" xfId="0" applyFont="1" applyBorder="1" applyAlignment="1">
      <alignment horizontal="center"/>
    </xf>
    <xf numFmtId="0" fontId="8" fillId="7" borderId="1" xfId="0" applyFont="1" applyFill="1" applyBorder="1" applyAlignment="1">
      <alignment horizontal="center"/>
    </xf>
    <xf numFmtId="0" fontId="13" fillId="2" borderId="5" xfId="1" applyFont="1" applyFill="1" applyBorder="1" applyAlignment="1">
      <alignment horizontal="center" wrapText="1"/>
    </xf>
    <xf numFmtId="0" fontId="14" fillId="8" borderId="1" xfId="1" applyFont="1" applyFill="1" applyBorder="1" applyAlignment="1">
      <alignment horizontal="center" wrapText="1"/>
    </xf>
    <xf numFmtId="0" fontId="14" fillId="8" borderId="3" xfId="1" applyFont="1" applyFill="1" applyBorder="1" applyAlignment="1">
      <alignment horizontal="center" wrapText="1"/>
    </xf>
    <xf numFmtId="0" fontId="15" fillId="9" borderId="1" xfId="0" applyFont="1" applyFill="1" applyBorder="1" applyAlignment="1">
      <alignment horizontal="center" wrapText="1"/>
    </xf>
    <xf numFmtId="0" fontId="15" fillId="9" borderId="2" xfId="1" applyFont="1" applyFill="1" applyBorder="1" applyAlignment="1">
      <alignment horizontal="center" wrapText="1"/>
    </xf>
    <xf numFmtId="0" fontId="15" fillId="9" borderId="3" xfId="0" applyFont="1" applyFill="1" applyBorder="1" applyAlignment="1">
      <alignment horizontal="center"/>
    </xf>
    <xf numFmtId="0" fontId="15" fillId="10" borderId="1" xfId="0" applyFont="1" applyFill="1" applyBorder="1" applyAlignment="1">
      <alignment horizontal="center" wrapText="1"/>
    </xf>
    <xf numFmtId="0" fontId="15" fillId="10" borderId="2" xfId="1" applyFont="1" applyFill="1" applyBorder="1" applyAlignment="1">
      <alignment horizontal="center" wrapText="1"/>
    </xf>
    <xf numFmtId="0" fontId="15" fillId="10" borderId="3" xfId="0" applyFont="1" applyFill="1" applyBorder="1" applyAlignment="1">
      <alignment horizontal="center"/>
    </xf>
    <xf numFmtId="0" fontId="15" fillId="11" borderId="9" xfId="0" applyFont="1" applyFill="1" applyBorder="1" applyAlignment="1">
      <alignment horizontal="center" wrapText="1"/>
    </xf>
    <xf numFmtId="0" fontId="14" fillId="4" borderId="1" xfId="1" applyFont="1" applyFill="1" applyBorder="1" applyAlignment="1">
      <alignment horizontal="center" wrapText="1"/>
    </xf>
    <xf numFmtId="0" fontId="15" fillId="10" borderId="2" xfId="0" applyFont="1" applyFill="1" applyBorder="1" applyAlignment="1">
      <alignment horizontal="center" wrapText="1"/>
    </xf>
    <xf numFmtId="0" fontId="14" fillId="5" borderId="1" xfId="1" applyFont="1" applyFill="1" applyBorder="1" applyAlignment="1">
      <alignment horizontal="center" wrapText="1"/>
    </xf>
    <xf numFmtId="0" fontId="6" fillId="6" borderId="1" xfId="0" applyFont="1" applyFill="1" applyBorder="1" applyAlignment="1">
      <alignment wrapText="1"/>
    </xf>
    <xf numFmtId="0" fontId="15" fillId="9" borderId="2" xfId="0" applyFont="1" applyFill="1" applyBorder="1" applyAlignment="1">
      <alignment horizontal="center" wrapText="1"/>
    </xf>
    <xf numFmtId="0" fontId="15" fillId="9" borderId="3" xfId="0" applyFont="1" applyFill="1" applyBorder="1" applyAlignment="1">
      <alignment horizontal="center" wrapText="1"/>
    </xf>
    <xf numFmtId="0" fontId="15" fillId="11" borderId="8" xfId="0" applyFont="1" applyFill="1" applyBorder="1" applyAlignment="1">
      <alignment horizontal="center" wrapText="1"/>
    </xf>
    <xf numFmtId="0" fontId="8" fillId="12" borderId="1" xfId="0" applyFont="1" applyFill="1" applyBorder="1" applyAlignment="1">
      <alignment horizontal="center"/>
    </xf>
    <xf numFmtId="9" fontId="13" fillId="12" borderId="1" xfId="1" applyNumberFormat="1" applyFont="1" applyFill="1" applyBorder="1" applyAlignment="1">
      <alignment horizontal="center" wrapText="1"/>
    </xf>
    <xf numFmtId="10" fontId="13" fillId="12" borderId="1" xfId="1" applyNumberFormat="1" applyFont="1" applyFill="1" applyBorder="1" applyAlignment="1">
      <alignment horizontal="center" wrapText="1"/>
    </xf>
    <xf numFmtId="10" fontId="13" fillId="12" borderId="3" xfId="1" applyNumberFormat="1" applyFont="1" applyFill="1" applyBorder="1" applyAlignment="1">
      <alignment horizontal="center" wrapText="1"/>
    </xf>
    <xf numFmtId="9" fontId="13" fillId="12" borderId="10" xfId="4" applyNumberFormat="1" applyFont="1" applyFill="1" applyBorder="1" applyAlignment="1">
      <alignment horizontal="center" wrapText="1"/>
    </xf>
    <xf numFmtId="9" fontId="13" fillId="12" borderId="11" xfId="1" applyNumberFormat="1" applyFont="1" applyFill="1" applyBorder="1" applyAlignment="1">
      <alignment horizontal="center" wrapText="1"/>
    </xf>
    <xf numFmtId="9" fontId="13" fillId="12" borderId="12" xfId="1" applyNumberFormat="1" applyFont="1" applyFill="1" applyBorder="1" applyAlignment="1">
      <alignment horizontal="center" wrapText="1"/>
    </xf>
    <xf numFmtId="9" fontId="13" fillId="12" borderId="11" xfId="4" applyNumberFormat="1" applyFont="1" applyFill="1" applyBorder="1" applyAlignment="1">
      <alignment horizontal="center" wrapText="1"/>
    </xf>
    <xf numFmtId="9" fontId="13" fillId="12" borderId="6" xfId="1" applyNumberFormat="1" applyFont="1" applyFill="1" applyBorder="1" applyAlignment="1">
      <alignment horizontal="center" wrapText="1"/>
    </xf>
    <xf numFmtId="9" fontId="13" fillId="12" borderId="8" xfId="1" applyNumberFormat="1" applyFont="1" applyFill="1" applyBorder="1" applyAlignment="1">
      <alignment horizontal="center" wrapText="1"/>
    </xf>
    <xf numFmtId="9" fontId="13" fillId="12" borderId="10" xfId="1" applyNumberFormat="1" applyFont="1" applyFill="1" applyBorder="1" applyAlignment="1">
      <alignment horizontal="center" wrapText="1"/>
    </xf>
    <xf numFmtId="9" fontId="13" fillId="12" borderId="13" xfId="1" applyNumberFormat="1" applyFont="1" applyFill="1" applyBorder="1" applyAlignment="1">
      <alignment horizontal="center" wrapText="1"/>
    </xf>
    <xf numFmtId="164" fontId="13" fillId="12" borderId="12" xfId="1" applyNumberFormat="1" applyFont="1" applyFill="1" applyBorder="1" applyAlignment="1">
      <alignment horizontal="center" wrapText="1"/>
    </xf>
    <xf numFmtId="9" fontId="13" fillId="12" borderId="1" xfId="4" applyNumberFormat="1" applyFont="1" applyFill="1" applyBorder="1" applyAlignment="1">
      <alignment horizontal="center" wrapText="1"/>
    </xf>
    <xf numFmtId="9" fontId="13" fillId="12" borderId="2" xfId="1" applyNumberFormat="1" applyFont="1" applyFill="1" applyBorder="1" applyAlignment="1">
      <alignment horizontal="center" wrapText="1"/>
    </xf>
    <xf numFmtId="9" fontId="13" fillId="12" borderId="3" xfId="1" applyNumberFormat="1" applyFont="1" applyFill="1" applyBorder="1" applyAlignment="1">
      <alignment horizontal="center" wrapText="1"/>
    </xf>
    <xf numFmtId="10" fontId="13" fillId="7" borderId="10" xfId="1" applyNumberFormat="1" applyFont="1" applyFill="1" applyBorder="1" applyAlignment="1">
      <alignment horizontal="center" wrapText="1"/>
    </xf>
    <xf numFmtId="10" fontId="13" fillId="7" borderId="1" xfId="1" applyNumberFormat="1" applyFont="1" applyFill="1" applyBorder="1" applyAlignment="1">
      <alignment horizontal="center" wrapText="1"/>
    </xf>
    <xf numFmtId="10" fontId="13" fillId="7" borderId="3" xfId="1" applyNumberFormat="1" applyFont="1" applyFill="1" applyBorder="1" applyAlignment="1">
      <alignment horizontal="center" wrapText="1"/>
    </xf>
    <xf numFmtId="10" fontId="14" fillId="7" borderId="2" xfId="1" applyNumberFormat="1" applyFont="1" applyFill="1" applyBorder="1" applyAlignment="1">
      <alignment horizontal="center" wrapText="1"/>
    </xf>
    <xf numFmtId="164" fontId="14" fillId="7" borderId="2" xfId="0" applyNumberFormat="1" applyFont="1" applyFill="1" applyBorder="1" applyAlignment="1">
      <alignment horizontal="center"/>
    </xf>
    <xf numFmtId="10" fontId="14" fillId="7" borderId="3" xfId="1" applyNumberFormat="1" applyFont="1" applyFill="1" applyBorder="1" applyAlignment="1">
      <alignment horizontal="center" wrapText="1"/>
    </xf>
    <xf numFmtId="10" fontId="14" fillId="7" borderId="11" xfId="1" applyNumberFormat="1" applyFont="1" applyFill="1" applyBorder="1" applyAlignment="1">
      <alignment horizontal="center" wrapText="1"/>
    </xf>
    <xf numFmtId="10" fontId="14" fillId="7" borderId="1" xfId="1" applyNumberFormat="1" applyFont="1" applyFill="1" applyBorder="1" applyAlignment="1">
      <alignment horizontal="center" wrapText="1"/>
    </xf>
    <xf numFmtId="10" fontId="14" fillId="7" borderId="13" xfId="1" applyNumberFormat="1" applyFont="1" applyFill="1" applyBorder="1" applyAlignment="1">
      <alignment horizontal="center" wrapText="1"/>
    </xf>
    <xf numFmtId="10" fontId="14" fillId="7" borderId="10" xfId="1" applyNumberFormat="1" applyFont="1" applyFill="1" applyBorder="1" applyAlignment="1">
      <alignment horizontal="center" wrapText="1"/>
    </xf>
    <xf numFmtId="10" fontId="14" fillId="7" borderId="12" xfId="1" applyNumberFormat="1" applyFont="1" applyFill="1" applyBorder="1" applyAlignment="1">
      <alignment horizontal="center" wrapText="1"/>
    </xf>
    <xf numFmtId="10" fontId="14" fillId="7" borderId="5" xfId="1" applyNumberFormat="1" applyFont="1" applyFill="1" applyBorder="1" applyAlignment="1">
      <alignment horizontal="center" wrapText="1"/>
    </xf>
    <xf numFmtId="0" fontId="16" fillId="13" borderId="6" xfId="0" applyFont="1" applyFill="1" applyBorder="1" applyAlignment="1">
      <alignment horizontal="center"/>
    </xf>
    <xf numFmtId="0" fontId="17" fillId="0" borderId="6" xfId="0" applyFont="1" applyBorder="1" applyAlignment="1">
      <alignment horizontal="center"/>
    </xf>
    <xf numFmtId="0" fontId="17" fillId="0" borderId="1" xfId="0" applyFont="1" applyBorder="1" applyAlignment="1">
      <alignment horizontal="center"/>
    </xf>
    <xf numFmtId="0" fontId="17" fillId="0" borderId="3" xfId="0" applyFont="1" applyBorder="1" applyAlignment="1">
      <alignment horizontal="center"/>
    </xf>
    <xf numFmtId="0" fontId="17" fillId="0" borderId="2" xfId="0" applyFont="1" applyBorder="1" applyAlignment="1">
      <alignment horizontal="center"/>
    </xf>
    <xf numFmtId="0" fontId="17" fillId="0" borderId="9" xfId="0" applyFont="1" applyBorder="1" applyAlignment="1">
      <alignment horizontal="center"/>
    </xf>
    <xf numFmtId="0" fontId="17" fillId="0" borderId="7" xfId="0" applyFont="1" applyBorder="1" applyAlignment="1">
      <alignment horizontal="center"/>
    </xf>
    <xf numFmtId="0" fontId="17" fillId="0" borderId="8" xfId="0" applyFont="1" applyBorder="1" applyAlignment="1">
      <alignment horizontal="center"/>
    </xf>
    <xf numFmtId="0" fontId="16" fillId="13" borderId="14" xfId="0" applyFont="1" applyFill="1" applyBorder="1" applyAlignment="1">
      <alignment horizontal="center"/>
    </xf>
    <xf numFmtId="164" fontId="17" fillId="0" borderId="6" xfId="4" applyNumberFormat="1" applyFont="1" applyBorder="1" applyAlignment="1">
      <alignment horizontal="center"/>
    </xf>
    <xf numFmtId="164" fontId="17" fillId="0" borderId="8" xfId="4" applyNumberFormat="1" applyFont="1" applyBorder="1" applyAlignment="1">
      <alignment horizontal="center"/>
    </xf>
    <xf numFmtId="164" fontId="17" fillId="0" borderId="7" xfId="4" applyNumberFormat="1" applyFont="1" applyBorder="1" applyAlignment="1">
      <alignment horizontal="center"/>
    </xf>
    <xf numFmtId="9" fontId="17" fillId="0" borderId="7" xfId="4" applyNumberFormat="1" applyFont="1" applyBorder="1" applyAlignment="1">
      <alignment horizontal="center"/>
    </xf>
    <xf numFmtId="10" fontId="12" fillId="0" borderId="8" xfId="0" applyNumberFormat="1" applyFont="1" applyBorder="1" applyAlignment="1">
      <alignment horizontal="center"/>
    </xf>
    <xf numFmtId="164" fontId="17" fillId="0" borderId="4" xfId="4" applyNumberFormat="1" applyFont="1" applyBorder="1" applyAlignment="1">
      <alignment horizontal="center"/>
    </xf>
    <xf numFmtId="10" fontId="12" fillId="0" borderId="9" xfId="0" applyNumberFormat="1" applyFont="1" applyBorder="1" applyAlignment="1">
      <alignment horizontal="center"/>
    </xf>
    <xf numFmtId="164" fontId="17" fillId="0" borderId="15" xfId="4" applyNumberFormat="1" applyFont="1" applyBorder="1" applyAlignment="1">
      <alignment horizontal="center"/>
    </xf>
    <xf numFmtId="10" fontId="12" fillId="0" borderId="7" xfId="0" applyNumberFormat="1" applyFont="1" applyBorder="1" applyAlignment="1">
      <alignment horizontal="center"/>
    </xf>
    <xf numFmtId="0" fontId="16" fillId="13" borderId="16" xfId="0" applyFont="1" applyFill="1" applyBorder="1" applyAlignment="1">
      <alignment horizontal="center"/>
    </xf>
    <xf numFmtId="164" fontId="17" fillId="0" borderId="0" xfId="4" applyNumberFormat="1" applyFont="1" applyAlignment="1">
      <alignment horizontal="center"/>
    </xf>
    <xf numFmtId="9" fontId="17" fillId="0" borderId="0" xfId="4" applyNumberFormat="1" applyFont="1" applyAlignment="1">
      <alignment horizontal="center"/>
    </xf>
    <xf numFmtId="10" fontId="12" fillId="0" borderId="15" xfId="0" applyNumberFormat="1" applyFont="1" applyBorder="1" applyAlignment="1">
      <alignment horizontal="center"/>
    </xf>
    <xf numFmtId="10" fontId="12" fillId="0" borderId="17" xfId="0" applyNumberFormat="1" applyFont="1" applyBorder="1" applyAlignment="1">
      <alignment horizontal="center"/>
    </xf>
    <xf numFmtId="10" fontId="12" fillId="0" borderId="0" xfId="0" applyNumberFormat="1" applyFont="1" applyAlignment="1">
      <alignment horizontal="center"/>
    </xf>
    <xf numFmtId="9" fontId="12" fillId="0" borderId="15" xfId="0" applyNumberFormat="1" applyFont="1" applyBorder="1" applyAlignment="1">
      <alignment horizontal="center"/>
    </xf>
    <xf numFmtId="9" fontId="12" fillId="0" borderId="17" xfId="0" applyNumberFormat="1" applyFont="1" applyBorder="1" applyAlignment="1">
      <alignment horizontal="center"/>
    </xf>
    <xf numFmtId="9" fontId="12" fillId="0" borderId="0" xfId="0" applyNumberFormat="1" applyFont="1" applyAlignment="1">
      <alignment horizontal="center"/>
    </xf>
    <xf numFmtId="0" fontId="16" fillId="13" borderId="18" xfId="0" applyFont="1" applyFill="1" applyBorder="1" applyAlignment="1">
      <alignment horizontal="center"/>
    </xf>
    <xf numFmtId="164" fontId="17" fillId="0" borderId="10" xfId="4" applyNumberFormat="1" applyFont="1" applyBorder="1" applyAlignment="1">
      <alignment horizontal="center"/>
    </xf>
    <xf numFmtId="164" fontId="17" fillId="0" borderId="12" xfId="4" applyNumberFormat="1" applyFont="1" applyBorder="1" applyAlignment="1">
      <alignment horizontal="center"/>
    </xf>
    <xf numFmtId="164" fontId="17" fillId="0" borderId="11" xfId="4" applyNumberFormat="1" applyFont="1" applyBorder="1" applyAlignment="1">
      <alignment horizontal="center"/>
    </xf>
    <xf numFmtId="9" fontId="17" fillId="0" borderId="11" xfId="4" applyNumberFormat="1" applyFont="1" applyBorder="1" applyAlignment="1">
      <alignment horizontal="center"/>
    </xf>
    <xf numFmtId="9" fontId="12" fillId="0" borderId="12" xfId="0" applyNumberFormat="1" applyFont="1" applyBorder="1" applyAlignment="1">
      <alignment horizontal="center"/>
    </xf>
    <xf numFmtId="9" fontId="12" fillId="0" borderId="13" xfId="0" applyNumberFormat="1" applyFont="1" applyBorder="1" applyAlignment="1">
      <alignment horizontal="center"/>
    </xf>
    <xf numFmtId="9" fontId="12" fillId="0" borderId="11" xfId="0" applyNumberFormat="1" applyFont="1" applyBorder="1" applyAlignment="1">
      <alignment horizontal="center"/>
    </xf>
    <xf numFmtId="0" fontId="16" fillId="13" borderId="19" xfId="0" applyFont="1" applyFill="1" applyBorder="1" applyAlignment="1">
      <alignment horizontal="center"/>
    </xf>
    <xf numFmtId="164" fontId="17" fillId="0" borderId="20" xfId="4" applyNumberFormat="1" applyFont="1" applyBorder="1" applyAlignment="1">
      <alignment horizontal="center"/>
    </xf>
    <xf numFmtId="164" fontId="17" fillId="0" borderId="21" xfId="4" applyNumberFormat="1" applyFont="1" applyBorder="1" applyAlignment="1">
      <alignment horizontal="center"/>
    </xf>
    <xf numFmtId="164" fontId="17" fillId="0" borderId="22" xfId="4" applyNumberFormat="1" applyFont="1" applyBorder="1" applyAlignment="1">
      <alignment horizontal="center"/>
    </xf>
    <xf numFmtId="164" fontId="17" fillId="0" borderId="23" xfId="4" applyNumberFormat="1" applyFont="1" applyBorder="1" applyAlignment="1">
      <alignment horizontal="center"/>
    </xf>
    <xf numFmtId="164" fontId="17" fillId="0" borderId="24" xfId="4" applyNumberFormat="1" applyFont="1" applyBorder="1" applyAlignment="1">
      <alignment horizontal="center"/>
    </xf>
    <xf numFmtId="164" fontId="17" fillId="0" borderId="19" xfId="4" applyNumberFormat="1" applyFont="1" applyBorder="1" applyAlignment="1">
      <alignment horizontal="center"/>
    </xf>
    <xf numFmtId="2" fontId="8" fillId="0" borderId="0" xfId="0" applyNumberFormat="1" applyFont="1" applyAlignment="1">
      <alignment horizontal="center"/>
    </xf>
    <xf numFmtId="0" fontId="16" fillId="13" borderId="25" xfId="0" applyFont="1" applyFill="1" applyBorder="1" applyAlignment="1">
      <alignment horizontal="center"/>
    </xf>
    <xf numFmtId="11" fontId="17" fillId="14" borderId="4" xfId="4" applyNumberFormat="1" applyFont="1" applyFill="1" applyBorder="1" applyAlignment="1">
      <alignment horizontal="center"/>
    </xf>
    <xf numFmtId="11" fontId="17" fillId="14" borderId="15" xfId="4" applyNumberFormat="1" applyFont="1" applyFill="1" applyBorder="1" applyAlignment="1">
      <alignment horizontal="center"/>
    </xf>
    <xf numFmtId="11" fontId="17" fillId="14" borderId="0" xfId="0" applyNumberFormat="1" applyFont="1" applyFill="1" applyAlignment="1">
      <alignment horizontal="center"/>
    </xf>
    <xf numFmtId="11" fontId="17" fillId="14" borderId="15" xfId="0" applyNumberFormat="1" applyFont="1" applyFill="1" applyBorder="1" applyAlignment="1">
      <alignment horizontal="center"/>
    </xf>
    <xf numFmtId="11" fontId="17" fillId="14" borderId="17" xfId="0" applyNumberFormat="1" applyFont="1" applyFill="1" applyBorder="1" applyAlignment="1">
      <alignment horizontal="center"/>
    </xf>
    <xf numFmtId="11" fontId="8" fillId="0" borderId="0" xfId="0" applyNumberFormat="1" applyFont="1" applyAlignment="1">
      <alignment horizontal="center"/>
    </xf>
    <xf numFmtId="164" fontId="17" fillId="0" borderId="17" xfId="4" applyNumberFormat="1" applyFont="1" applyBorder="1" applyAlignment="1">
      <alignment horizontal="center"/>
    </xf>
    <xf numFmtId="11" fontId="17" fillId="14" borderId="0" xfId="4" applyNumberFormat="1" applyFont="1" applyFill="1" applyAlignment="1">
      <alignment horizontal="center"/>
    </xf>
    <xf numFmtId="11" fontId="17" fillId="0" borderId="4" xfId="4" applyNumberFormat="1" applyFont="1" applyBorder="1" applyAlignment="1">
      <alignment horizontal="center"/>
    </xf>
    <xf numFmtId="11" fontId="17" fillId="0" borderId="15" xfId="4" applyNumberFormat="1" applyFont="1" applyBorder="1" applyAlignment="1">
      <alignment horizontal="center"/>
    </xf>
    <xf numFmtId="11" fontId="17" fillId="0" borderId="0" xfId="4" applyNumberFormat="1" applyFont="1" applyAlignment="1">
      <alignment horizontal="center"/>
    </xf>
    <xf numFmtId="11" fontId="17" fillId="0" borderId="17" xfId="4" applyNumberFormat="1" applyFont="1" applyBorder="1" applyAlignment="1">
      <alignment horizontal="center"/>
    </xf>
    <xf numFmtId="11" fontId="17" fillId="14" borderId="17" xfId="4" applyNumberFormat="1" applyFont="1" applyFill="1" applyBorder="1" applyAlignment="1">
      <alignment horizontal="center"/>
    </xf>
    <xf numFmtId="9" fontId="17" fillId="0" borderId="4" xfId="4" applyNumberFormat="1" applyFont="1" applyBorder="1" applyAlignment="1">
      <alignment horizontal="center"/>
    </xf>
    <xf numFmtId="9" fontId="17" fillId="0" borderId="15" xfId="4" applyNumberFormat="1" applyFont="1" applyBorder="1" applyAlignment="1">
      <alignment horizontal="center"/>
    </xf>
    <xf numFmtId="9" fontId="17" fillId="0" borderId="17" xfId="4" applyNumberFormat="1" applyFont="1" applyBorder="1" applyAlignment="1">
      <alignment horizontal="center"/>
    </xf>
    <xf numFmtId="11" fontId="17" fillId="14" borderId="4" xfId="0" applyNumberFormat="1" applyFont="1" applyFill="1" applyBorder="1" applyAlignment="1">
      <alignment horizontal="center"/>
    </xf>
    <xf numFmtId="11" fontId="17" fillId="14" borderId="10" xfId="4" applyNumberFormat="1" applyFont="1" applyFill="1" applyBorder="1" applyAlignment="1">
      <alignment horizontal="center"/>
    </xf>
    <xf numFmtId="11" fontId="17" fillId="14" borderId="12" xfId="4" applyNumberFormat="1" applyFont="1" applyFill="1" applyBorder="1" applyAlignment="1">
      <alignment horizontal="center"/>
    </xf>
    <xf numFmtId="11" fontId="17" fillId="14" borderId="11" xfId="0" applyNumberFormat="1" applyFont="1" applyFill="1" applyBorder="1" applyAlignment="1">
      <alignment horizontal="center"/>
    </xf>
    <xf numFmtId="11" fontId="17" fillId="14" borderId="12" xfId="0" applyNumberFormat="1" applyFont="1" applyFill="1" applyBorder="1" applyAlignment="1">
      <alignment horizontal="center"/>
    </xf>
    <xf numFmtId="11" fontId="17" fillId="14" borderId="13" xfId="0" applyNumberFormat="1" applyFont="1" applyFill="1" applyBorder="1" applyAlignment="1">
      <alignment horizontal="center"/>
    </xf>
    <xf numFmtId="11" fontId="17" fillId="14" borderId="10" xfId="0" applyNumberFormat="1" applyFont="1" applyFill="1" applyBorder="1" applyAlignment="1">
      <alignment horizontal="center"/>
    </xf>
    <xf numFmtId="0" fontId="16" fillId="13" borderId="1" xfId="0" applyFont="1" applyFill="1" applyBorder="1" applyAlignment="1">
      <alignment horizontal="center"/>
    </xf>
    <xf numFmtId="9" fontId="17" fillId="0" borderId="10" xfId="4" applyNumberFormat="1" applyFont="1" applyBorder="1" applyAlignment="1">
      <alignment horizontal="center"/>
    </xf>
    <xf numFmtId="9" fontId="17" fillId="0" borderId="1" xfId="4" applyNumberFormat="1" applyFont="1" applyBorder="1" applyAlignment="1">
      <alignment horizontal="center"/>
    </xf>
    <xf numFmtId="9" fontId="17" fillId="0" borderId="3" xfId="4" applyNumberFormat="1" applyFont="1" applyBorder="1" applyAlignment="1">
      <alignment horizontal="center"/>
    </xf>
    <xf numFmtId="9" fontId="17" fillId="0" borderId="12" xfId="4" applyNumberFormat="1" applyFont="1" applyBorder="1" applyAlignment="1">
      <alignment horizontal="center"/>
    </xf>
    <xf numFmtId="9" fontId="17" fillId="0" borderId="13" xfId="4" applyNumberFormat="1" applyFont="1" applyBorder="1" applyAlignment="1">
      <alignment horizontal="center"/>
    </xf>
    <xf numFmtId="9" fontId="17" fillId="0" borderId="2" xfId="4" applyNumberFormat="1" applyFont="1" applyBorder="1" applyAlignment="1">
      <alignment horizontal="center"/>
    </xf>
    <xf numFmtId="9" fontId="0" fillId="0" borderId="1" xfId="4" applyNumberFormat="1" applyBorder="1"/>
    <xf numFmtId="165" fontId="18" fillId="13" borderId="7" xfId="0" applyNumberFormat="1" applyFont="1" applyFill="1" applyBorder="1" applyAlignment="1">
      <alignment horizontal="center"/>
    </xf>
    <xf numFmtId="165" fontId="18" fillId="13" borderId="4" xfId="0" applyNumberFormat="1" applyFont="1" applyFill="1" applyBorder="1" applyAlignment="1">
      <alignment horizontal="center"/>
    </xf>
    <xf numFmtId="165" fontId="18" fillId="13" borderId="15" xfId="0" applyNumberFormat="1" applyFont="1" applyFill="1" applyBorder="1" applyAlignment="1">
      <alignment horizontal="center"/>
    </xf>
    <xf numFmtId="165" fontId="18" fillId="13" borderId="0" xfId="0" applyNumberFormat="1" applyFont="1" applyFill="1" applyAlignment="1">
      <alignment horizontal="center"/>
    </xf>
    <xf numFmtId="165" fontId="18" fillId="13" borderId="6" xfId="0" applyNumberFormat="1" applyFont="1" applyFill="1" applyBorder="1" applyAlignment="1">
      <alignment horizontal="center"/>
    </xf>
    <xf numFmtId="165" fontId="19" fillId="13" borderId="6" xfId="0" applyNumberFormat="1" applyFont="1" applyFill="1" applyBorder="1"/>
    <xf numFmtId="0" fontId="16" fillId="13" borderId="10" xfId="0" applyFont="1" applyFill="1" applyBorder="1" applyAlignment="1">
      <alignment horizontal="center"/>
    </xf>
    <xf numFmtId="165" fontId="18" fillId="13" borderId="11" xfId="0" applyNumberFormat="1" applyFont="1" applyFill="1" applyBorder="1" applyAlignment="1">
      <alignment horizontal="center"/>
    </xf>
    <xf numFmtId="165" fontId="18" fillId="13" borderId="10" xfId="0" applyNumberFormat="1" applyFont="1" applyFill="1" applyBorder="1" applyAlignment="1">
      <alignment horizontal="center"/>
    </xf>
    <xf numFmtId="165" fontId="18" fillId="13" borderId="12" xfId="0" applyNumberFormat="1" applyFont="1" applyFill="1" applyBorder="1" applyAlignment="1">
      <alignment horizontal="center"/>
    </xf>
    <xf numFmtId="2" fontId="18" fillId="13" borderId="11" xfId="0" applyNumberFormat="1" applyFont="1" applyFill="1" applyBorder="1" applyAlignment="1">
      <alignment horizontal="center"/>
    </xf>
    <xf numFmtId="2" fontId="18" fillId="13" borderId="10" xfId="0" applyNumberFormat="1" applyFont="1" applyFill="1" applyBorder="1" applyAlignment="1">
      <alignment horizontal="center"/>
    </xf>
    <xf numFmtId="165" fontId="19" fillId="13" borderId="10" xfId="0" applyNumberFormat="1" applyFont="1" applyFill="1" applyBorder="1"/>
    <xf numFmtId="0" fontId="20" fillId="0" borderId="0" xfId="0" applyFont="1"/>
    <xf numFmtId="0" fontId="8" fillId="0" borderId="6" xfId="0" applyFont="1" applyBorder="1" applyAlignment="1">
      <alignment horizontal="center"/>
    </xf>
    <xf numFmtId="0" fontId="8" fillId="0" borderId="7" xfId="0" applyFont="1" applyBorder="1" applyAlignment="1">
      <alignment horizontal="center"/>
    </xf>
    <xf numFmtId="0" fontId="0" fillId="0" borderId="7" xfId="0"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0" xfId="0" applyFont="1" applyAlignment="1">
      <alignment horizontal="center" wrapText="1"/>
    </xf>
    <xf numFmtId="0" fontId="8" fillId="0" borderId="1" xfId="0" applyFont="1" applyBorder="1" applyAlignment="1">
      <alignment horizontal="left"/>
    </xf>
    <xf numFmtId="0" fontId="8" fillId="0" borderId="2" xfId="0" applyFont="1" applyBorder="1" applyAlignment="1">
      <alignment horizontal="center"/>
    </xf>
    <xf numFmtId="0" fontId="0" fillId="0" borderId="4" xfId="0" applyBorder="1"/>
    <xf numFmtId="0" fontId="0" fillId="0" borderId="0" xfId="0" applyAlignment="1">
      <alignment horizontal="center" wrapText="1"/>
    </xf>
    <xf numFmtId="0" fontId="8" fillId="0" borderId="6" xfId="0" applyFont="1" applyBorder="1" applyAlignment="1">
      <alignment horizontal="left"/>
    </xf>
    <xf numFmtId="0" fontId="8" fillId="0" borderId="8" xfId="0" applyFont="1" applyBorder="1" applyAlignment="1">
      <alignment horizontal="center"/>
    </xf>
    <xf numFmtId="0" fontId="8" fillId="0" borderId="7" xfId="0" applyFont="1" applyBorder="1" applyAlignment="1">
      <alignment horizontal="center" wrapText="1"/>
    </xf>
    <xf numFmtId="2" fontId="0" fillId="0" borderId="7" xfId="0" applyNumberFormat="1" applyBorder="1"/>
    <xf numFmtId="1" fontId="0" fillId="0" borderId="8" xfId="0" applyNumberFormat="1" applyBorder="1"/>
    <xf numFmtId="0" fontId="8" fillId="0" borderId="15" xfId="0" applyFont="1" applyBorder="1" applyAlignment="1">
      <alignment horizontal="center"/>
    </xf>
    <xf numFmtId="0" fontId="8" fillId="0" borderId="4" xfId="0" applyFont="1" applyBorder="1" applyAlignment="1">
      <alignment horizontal="left"/>
    </xf>
    <xf numFmtId="165" fontId="8" fillId="0" borderId="15" xfId="0" applyNumberFormat="1" applyFont="1" applyBorder="1" applyAlignment="1">
      <alignment horizontal="center"/>
    </xf>
    <xf numFmtId="0" fontId="0" fillId="0" borderId="10" xfId="0" applyBorder="1"/>
    <xf numFmtId="0" fontId="8" fillId="0" borderId="11" xfId="0" applyFont="1" applyBorder="1" applyAlignment="1">
      <alignment horizontal="center"/>
    </xf>
    <xf numFmtId="2" fontId="0" fillId="0" borderId="11" xfId="0" applyNumberFormat="1" applyBorder="1"/>
    <xf numFmtId="2" fontId="0" fillId="0" borderId="12" xfId="0" applyNumberFormat="1" applyBorder="1"/>
    <xf numFmtId="0" fontId="0" fillId="0" borderId="0" xfId="0"/>
    <xf numFmtId="0" fontId="0" fillId="0" borderId="15" xfId="0" applyBorder="1"/>
    <xf numFmtId="0" fontId="8" fillId="0" borderId="21" xfId="0" applyFont="1" applyBorder="1" applyAlignment="1">
      <alignment horizontal="left"/>
    </xf>
    <xf numFmtId="0" fontId="8" fillId="0" borderId="26" xfId="0" applyFont="1" applyBorder="1" applyAlignment="1">
      <alignment horizontal="center"/>
    </xf>
    <xf numFmtId="0" fontId="8" fillId="0" borderId="26" xfId="0" applyFont="1" applyBorder="1" applyAlignment="1">
      <alignment horizontal="center" wrapText="1"/>
    </xf>
    <xf numFmtId="165" fontId="8" fillId="0" borderId="22" xfId="0" applyNumberFormat="1" applyFont="1" applyBorder="1" applyAlignment="1">
      <alignment horizontal="center"/>
    </xf>
    <xf numFmtId="0" fontId="0" fillId="0" borderId="11" xfId="0" applyBorder="1"/>
    <xf numFmtId="0" fontId="0" fillId="0" borderId="12" xfId="0" applyBorder="1"/>
    <xf numFmtId="0" fontId="0" fillId="0" borderId="6" xfId="0" applyBorder="1"/>
    <xf numFmtId="0" fontId="0" fillId="0" borderId="7" xfId="0" applyBorder="1"/>
    <xf numFmtId="0" fontId="0" fillId="0" borderId="8" xfId="0" applyBorder="1"/>
    <xf numFmtId="0" fontId="8" fillId="0" borderId="27" xfId="0" applyFont="1" applyBorder="1" applyAlignment="1">
      <alignment horizontal="left"/>
    </xf>
    <xf numFmtId="0" fontId="8" fillId="0" borderId="28" xfId="0" applyFont="1" applyBorder="1" applyAlignment="1">
      <alignment horizontal="center"/>
    </xf>
    <xf numFmtId="0" fontId="8" fillId="0" borderId="29" xfId="0" applyFont="1" applyBorder="1" applyAlignment="1">
      <alignment horizontal="center"/>
    </xf>
    <xf numFmtId="0" fontId="8" fillId="0" borderId="10" xfId="0" applyFont="1" applyBorder="1" applyAlignment="1">
      <alignment horizontal="center"/>
    </xf>
    <xf numFmtId="0" fontId="8" fillId="0" borderId="12" xfId="0" applyFont="1" applyBorder="1" applyAlignment="1">
      <alignment horizontal="center"/>
    </xf>
    <xf numFmtId="0" fontId="8" fillId="0" borderId="10" xfId="0" applyFont="1" applyBorder="1" applyAlignment="1">
      <alignment horizontal="left"/>
    </xf>
    <xf numFmtId="0" fontId="8" fillId="0" borderId="11" xfId="0" applyFont="1" applyBorder="1" applyAlignment="1">
      <alignment horizontal="center" wrapText="1"/>
    </xf>
    <xf numFmtId="0" fontId="20" fillId="0" borderId="30" xfId="0" applyFont="1" applyBorder="1"/>
    <xf numFmtId="0" fontId="0" fillId="0" borderId="0" xfId="0" quotePrefix="1"/>
    <xf numFmtId="0" fontId="0" fillId="0" borderId="0" xfId="0" applyAlignment="1">
      <alignment wrapText="1"/>
    </xf>
    <xf numFmtId="2" fontId="21" fillId="0" borderId="0" xfId="0" applyNumberFormat="1" applyFont="1"/>
    <xf numFmtId="10" fontId="21" fillId="0" borderId="0" xfId="4" applyNumberFormat="1" applyFont="1" applyAlignment="1">
      <alignment horizontal="right"/>
    </xf>
    <xf numFmtId="10" fontId="21" fillId="0" borderId="0" xfId="4" applyNumberFormat="1" applyFont="1" applyAlignment="1">
      <alignment horizontal="left"/>
    </xf>
    <xf numFmtId="10" fontId="21" fillId="0" borderId="0" xfId="4" applyNumberFormat="1" applyFont="1" applyAlignment="1">
      <alignment horizontal="center"/>
    </xf>
    <xf numFmtId="0" fontId="2" fillId="0" borderId="0" xfId="2" applyFont="1" applyAlignment="1">
      <alignment vertical="center" wrapText="1"/>
    </xf>
    <xf numFmtId="9" fontId="0" fillId="0" borderId="0" xfId="4" applyNumberFormat="1"/>
    <xf numFmtId="9" fontId="21" fillId="0" borderId="0" xfId="4" applyNumberFormat="1" applyFont="1" applyAlignment="1">
      <alignment horizontal="center"/>
    </xf>
    <xf numFmtId="0" fontId="0" fillId="0" borderId="0" xfId="0" applyAlignment="1">
      <alignment vertical="center" wrapText="1"/>
    </xf>
    <xf numFmtId="11" fontId="21" fillId="0" borderId="0" xfId="4" applyNumberFormat="1" applyFont="1" applyAlignment="1">
      <alignment horizontal="left"/>
    </xf>
    <xf numFmtId="11" fontId="0" fillId="0" borderId="0" xfId="4" applyNumberFormat="1"/>
    <xf numFmtId="164" fontId="21" fillId="0" borderId="0" xfId="4" applyNumberFormat="1" applyFont="1" applyAlignment="1">
      <alignment horizontal="center"/>
    </xf>
    <xf numFmtId="11" fontId="0" fillId="0" borderId="0" xfId="4" quotePrefix="1" applyNumberFormat="1"/>
    <xf numFmtId="11" fontId="0" fillId="0" borderId="0" xfId="0" applyNumberFormat="1"/>
    <xf numFmtId="11" fontId="22" fillId="0" borderId="0" xfId="4" applyNumberFormat="1" applyFont="1" applyAlignment="1">
      <alignment horizontal="left"/>
    </xf>
    <xf numFmtId="10" fontId="19" fillId="0" borderId="0" xfId="4" applyNumberFormat="1" applyFont="1" applyAlignment="1">
      <alignment horizontal="center"/>
    </xf>
    <xf numFmtId="0" fontId="6" fillId="0" borderId="0" xfId="0" applyFont="1" applyAlignment="1">
      <alignment horizontal="center" vertical="center" wrapText="1"/>
    </xf>
    <xf numFmtId="3" fontId="0" fillId="0" borderId="0" xfId="0" applyNumberFormat="1" applyAlignment="1">
      <alignment vertical="center" wrapText="1"/>
    </xf>
    <xf numFmtId="0" fontId="6" fillId="0" borderId="0" xfId="0" applyFont="1" applyAlignment="1">
      <alignment vertical="center" wrapText="1"/>
    </xf>
    <xf numFmtId="9" fontId="0" fillId="0" borderId="0" xfId="0" applyNumberFormat="1" applyAlignment="1">
      <alignment vertical="center" wrapText="1"/>
    </xf>
    <xf numFmtId="0" fontId="24" fillId="15" borderId="4" xfId="0" applyFont="1" applyFill="1" applyBorder="1" applyAlignment="1">
      <alignment horizontal="center"/>
    </xf>
    <xf numFmtId="0" fontId="24" fillId="15" borderId="0" xfId="0" applyFont="1" applyFill="1" applyAlignment="1">
      <alignment horizontal="center"/>
    </xf>
    <xf numFmtId="0" fontId="24" fillId="15" borderId="15" xfId="0" applyFont="1" applyFill="1" applyBorder="1" applyAlignment="1">
      <alignment horizontal="center"/>
    </xf>
    <xf numFmtId="0" fontId="0" fillId="3" borderId="4" xfId="0" applyFill="1" applyBorder="1"/>
    <xf numFmtId="0" fontId="0" fillId="3" borderId="15" xfId="0" applyFill="1" applyBorder="1"/>
    <xf numFmtId="0" fontId="6" fillId="0" borderId="31" xfId="0" applyFont="1" applyBorder="1"/>
    <xf numFmtId="0" fontId="25" fillId="0" borderId="32" xfId="0" applyFont="1" applyBorder="1"/>
    <xf numFmtId="0" fontId="6" fillId="0" borderId="32" xfId="0" applyFont="1" applyBorder="1"/>
    <xf numFmtId="0" fontId="0" fillId="0" borderId="32" xfId="0" applyBorder="1"/>
    <xf numFmtId="0" fontId="0" fillId="0" borderId="33" xfId="0" applyBorder="1"/>
    <xf numFmtId="0" fontId="6" fillId="0" borderId="34" xfId="0" applyFont="1" applyBorder="1"/>
    <xf numFmtId="0" fontId="25" fillId="0" borderId="30" xfId="0" applyFont="1" applyBorder="1"/>
    <xf numFmtId="0" fontId="6" fillId="0" borderId="30" xfId="0" applyFont="1" applyBorder="1"/>
    <xf numFmtId="0" fontId="0" fillId="0" borderId="30" xfId="0" applyBorder="1"/>
    <xf numFmtId="0" fontId="0" fillId="0" borderId="35" xfId="0" applyBorder="1"/>
    <xf numFmtId="0" fontId="6" fillId="0" borderId="36" xfId="0" applyFont="1" applyBorder="1"/>
    <xf numFmtId="0" fontId="26" fillId="0" borderId="37" xfId="0" applyFont="1" applyBorder="1"/>
    <xf numFmtId="0" fontId="6" fillId="0" borderId="37" xfId="0" applyFont="1" applyBorder="1"/>
    <xf numFmtId="0" fontId="0" fillId="0" borderId="37" xfId="0" applyBorder="1"/>
    <xf numFmtId="0" fontId="0" fillId="0" borderId="38" xfId="0" applyBorder="1"/>
    <xf numFmtId="0" fontId="26" fillId="0" borderId="32" xfId="0" applyFont="1" applyBorder="1"/>
    <xf numFmtId="0" fontId="6" fillId="0" borderId="33" xfId="0" applyFont="1" applyBorder="1"/>
    <xf numFmtId="0" fontId="26" fillId="0" borderId="30" xfId="0" applyFont="1" applyBorder="1"/>
    <xf numFmtId="0" fontId="6" fillId="0" borderId="35" xfId="0" applyFont="1" applyBorder="1"/>
    <xf numFmtId="0" fontId="6" fillId="0" borderId="30" xfId="0" quotePrefix="1" applyFont="1" applyBorder="1"/>
    <xf numFmtId="0" fontId="0" fillId="3" borderId="10" xfId="0" applyFill="1" applyBorder="1"/>
    <xf numFmtId="0" fontId="0" fillId="3" borderId="11" xfId="0" applyFill="1" applyBorder="1"/>
    <xf numFmtId="0" fontId="0" fillId="3" borderId="12" xfId="0" applyFill="1" applyBorder="1"/>
    <xf numFmtId="0" fontId="20" fillId="0" borderId="36" xfId="0" applyFont="1" applyBorder="1"/>
    <xf numFmtId="0" fontId="20" fillId="0" borderId="37" xfId="0" applyFont="1" applyBorder="1"/>
    <xf numFmtId="0" fontId="20" fillId="0" borderId="38" xfId="0" applyFont="1" applyBorder="1"/>
    <xf numFmtId="0" fontId="0" fillId="3" borderId="6" xfId="0" applyFill="1" applyBorder="1"/>
    <xf numFmtId="0" fontId="0" fillId="3" borderId="7" xfId="0" applyFill="1" applyBorder="1"/>
    <xf numFmtId="0" fontId="0" fillId="3" borderId="8" xfId="0" applyFill="1" applyBorder="1"/>
    <xf numFmtId="0" fontId="6" fillId="0" borderId="39" xfId="0" applyFont="1" applyBorder="1"/>
    <xf numFmtId="11" fontId="0" fillId="3" borderId="0" xfId="0" applyNumberFormat="1" applyFill="1"/>
    <xf numFmtId="11" fontId="0" fillId="3" borderId="11" xfId="0" applyNumberFormat="1" applyFill="1" applyBorder="1"/>
    <xf numFmtId="0" fontId="24" fillId="15" borderId="1" xfId="0" applyFont="1" applyFill="1" applyBorder="1"/>
    <xf numFmtId="0" fontId="27" fillId="15" borderId="2" xfId="0" applyFont="1" applyFill="1" applyBorder="1"/>
    <xf numFmtId="0" fontId="27" fillId="15" borderId="3" xfId="0" applyFont="1" applyFill="1" applyBorder="1"/>
    <xf numFmtId="0" fontId="0" fillId="3" borderId="1" xfId="0" applyFill="1" applyBorder="1"/>
    <xf numFmtId="0" fontId="0" fillId="3" borderId="2" xfId="0" applyFill="1" applyBorder="1"/>
    <xf numFmtId="165" fontId="0" fillId="3" borderId="2" xfId="0" applyNumberFormat="1" applyFill="1" applyBorder="1"/>
    <xf numFmtId="0" fontId="0" fillId="3" borderId="3" xfId="0" applyFill="1" applyBorder="1"/>
    <xf numFmtId="0" fontId="6" fillId="0" borderId="38" xfId="0" applyFont="1" applyBorder="1"/>
    <xf numFmtId="0" fontId="0" fillId="0" borderId="1" xfId="0" applyBorder="1"/>
    <xf numFmtId="9" fontId="0" fillId="0" borderId="3" xfId="4" applyNumberFormat="1" applyBorder="1"/>
    <xf numFmtId="9" fontId="0" fillId="0" borderId="8" xfId="4" applyNumberFormat="1" applyBorder="1"/>
    <xf numFmtId="9" fontId="0" fillId="0" borderId="12" xfId="4" applyNumberFormat="1" applyBorder="1"/>
    <xf numFmtId="166" fontId="6" fillId="0" borderId="30" xfId="0" applyNumberFormat="1" applyFont="1" applyBorder="1"/>
    <xf numFmtId="165" fontId="6" fillId="0" borderId="30" xfId="0" applyNumberFormat="1" applyFont="1" applyBorder="1"/>
    <xf numFmtId="0" fontId="20" fillId="0" borderId="34" xfId="0" applyFont="1" applyBorder="1"/>
    <xf numFmtId="0" fontId="20" fillId="0" borderId="35" xfId="0" applyFont="1" applyBorder="1"/>
    <xf numFmtId="0" fontId="20" fillId="16" borderId="30" xfId="0" applyFont="1" applyFill="1" applyBorder="1"/>
    <xf numFmtId="0" fontId="20" fillId="16" borderId="37" xfId="0" applyFont="1" applyFill="1" applyBorder="1"/>
    <xf numFmtId="0" fontId="6" fillId="0" borderId="40" xfId="0" applyFont="1" applyBorder="1"/>
    <xf numFmtId="0" fontId="6" fillId="0" borderId="32" xfId="0" quotePrefix="1" applyFont="1" applyBorder="1"/>
    <xf numFmtId="167" fontId="20" fillId="0" borderId="30" xfId="0" applyNumberFormat="1" applyFont="1" applyBorder="1"/>
    <xf numFmtId="11" fontId="20" fillId="0" borderId="30" xfId="0" applyNumberFormat="1" applyFont="1" applyBorder="1"/>
    <xf numFmtId="11" fontId="20" fillId="0" borderId="37" xfId="0" applyNumberFormat="1" applyFont="1" applyBorder="1"/>
    <xf numFmtId="11" fontId="6" fillId="0" borderId="30" xfId="0" applyNumberFormat="1" applyFont="1" applyBorder="1"/>
    <xf numFmtId="11" fontId="6" fillId="0" borderId="37" xfId="0" applyNumberFormat="1" applyFont="1" applyBorder="1"/>
    <xf numFmtId="0" fontId="7" fillId="0" borderId="30" xfId="0" applyFont="1" applyBorder="1"/>
    <xf numFmtId="9" fontId="0" fillId="0" borderId="15" xfId="4" applyNumberFormat="1" applyBorder="1"/>
    <xf numFmtId="165" fontId="0" fillId="3" borderId="0" xfId="0" applyNumberFormat="1" applyFill="1"/>
    <xf numFmtId="165" fontId="0" fillId="3" borderId="11" xfId="0" applyNumberFormat="1" applyFill="1" applyBorder="1"/>
    <xf numFmtId="0" fontId="20" fillId="0" borderId="30" xfId="0" applyFont="1" applyBorder="1" applyAlignment="1">
      <alignment horizontal="right"/>
    </xf>
    <xf numFmtId="0" fontId="26" fillId="0" borderId="30" xfId="0" applyFont="1" applyBorder="1" applyAlignment="1">
      <alignment wrapText="1"/>
    </xf>
    <xf numFmtId="2" fontId="20" fillId="0" borderId="30" xfId="0" applyNumberFormat="1" applyFont="1" applyBorder="1"/>
    <xf numFmtId="0" fontId="0" fillId="0" borderId="7" xfId="0" applyBorder="1" applyAlignment="1">
      <alignment wrapText="1"/>
    </xf>
    <xf numFmtId="9" fontId="0" fillId="0" borderId="8" xfId="4" applyNumberFormat="1" applyBorder="1" applyAlignment="1">
      <alignment wrapText="1"/>
    </xf>
    <xf numFmtId="9" fontId="0" fillId="0" borderId="15" xfId="4" applyNumberFormat="1" applyBorder="1" applyAlignment="1">
      <alignment wrapText="1"/>
    </xf>
    <xf numFmtId="0" fontId="0" fillId="0" borderId="11" xfId="0" applyBorder="1" applyAlignment="1">
      <alignment wrapText="1"/>
    </xf>
    <xf numFmtId="9" fontId="0" fillId="0" borderId="12" xfId="4" applyNumberFormat="1" applyBorder="1" applyAlignment="1">
      <alignment wrapText="1"/>
    </xf>
    <xf numFmtId="165" fontId="0" fillId="3" borderId="7" xfId="0" applyNumberFormat="1" applyFill="1" applyBorder="1"/>
    <xf numFmtId="0" fontId="24" fillId="15" borderId="4" xfId="0" applyFont="1" applyFill="1" applyBorder="1" applyAlignment="1">
      <alignment horizontal="center" wrapText="1"/>
    </xf>
    <xf numFmtId="0" fontId="24" fillId="15" borderId="0" xfId="0" applyFont="1" applyFill="1" applyAlignment="1">
      <alignment horizontal="center" wrapText="1"/>
    </xf>
    <xf numFmtId="0" fontId="24" fillId="15" borderId="15" xfId="0" applyFont="1" applyFill="1" applyBorder="1" applyAlignment="1">
      <alignment horizontal="center" wrapText="1"/>
    </xf>
    <xf numFmtId="168" fontId="6" fillId="0" borderId="32" xfId="0" applyNumberFormat="1" applyFont="1" applyBorder="1"/>
    <xf numFmtId="168" fontId="6" fillId="0" borderId="30" xfId="0" quotePrefix="1" applyNumberFormat="1" applyFont="1" applyBorder="1"/>
    <xf numFmtId="168" fontId="6" fillId="0" borderId="30" xfId="0" applyNumberFormat="1" applyFont="1" applyBorder="1"/>
    <xf numFmtId="11" fontId="0" fillId="0" borderId="30" xfId="0" applyNumberFormat="1" applyBorder="1"/>
    <xf numFmtId="0" fontId="6" fillId="0" borderId="41" xfId="0" applyFont="1" applyBorder="1"/>
    <xf numFmtId="0" fontId="20" fillId="0" borderId="42" xfId="0" applyFont="1" applyBorder="1"/>
    <xf numFmtId="0" fontId="20" fillId="0" borderId="43" xfId="0" applyFont="1" applyBorder="1"/>
    <xf numFmtId="0" fontId="25" fillId="0" borderId="44" xfId="0" applyFont="1" applyBorder="1"/>
    <xf numFmtId="0" fontId="6" fillId="0" borderId="45" xfId="0" applyFont="1" applyBorder="1"/>
    <xf numFmtId="0" fontId="25" fillId="0" borderId="40" xfId="0" applyFont="1" applyBorder="1"/>
    <xf numFmtId="0" fontId="6" fillId="0" borderId="46" xfId="0" applyFont="1" applyBorder="1"/>
    <xf numFmtId="0" fontId="26" fillId="0" borderId="40" xfId="0" applyFont="1" applyBorder="1"/>
    <xf numFmtId="0" fontId="6" fillId="0" borderId="47" xfId="0" applyFont="1" applyBorder="1"/>
    <xf numFmtId="0" fontId="6" fillId="0" borderId="48" xfId="0" applyFont="1" applyBorder="1"/>
    <xf numFmtId="0" fontId="0" fillId="0" borderId="2" xfId="0" applyBorder="1" applyAlignment="1">
      <alignment wrapText="1"/>
    </xf>
    <xf numFmtId="9" fontId="0" fillId="0" borderId="3" xfId="4" applyNumberFormat="1" applyBorder="1" applyAlignment="1">
      <alignment wrapText="1"/>
    </xf>
    <xf numFmtId="11" fontId="20" fillId="16" borderId="30" xfId="0" applyNumberFormat="1" applyFont="1" applyFill="1" applyBorder="1"/>
    <xf numFmtId="0" fontId="20" fillId="14" borderId="30" xfId="0" applyFont="1" applyFill="1" applyBorder="1"/>
    <xf numFmtId="0" fontId="20" fillId="14" borderId="37" xfId="0" applyFont="1" applyFill="1" applyBorder="1"/>
    <xf numFmtId="0" fontId="28" fillId="0" borderId="30" xfId="0" applyFont="1" applyBorder="1"/>
    <xf numFmtId="0" fontId="20" fillId="0" borderId="30" xfId="0" quotePrefix="1" applyFont="1" applyBorder="1"/>
    <xf numFmtId="0" fontId="20" fillId="0" borderId="30" xfId="0" applyFont="1" applyBorder="1" applyAlignment="1">
      <alignment horizontal="left"/>
    </xf>
    <xf numFmtId="0" fontId="20" fillId="0" borderId="37" xfId="0" applyFont="1" applyBorder="1" applyAlignment="1">
      <alignment horizontal="left"/>
    </xf>
    <xf numFmtId="9" fontId="0" fillId="0" borderId="12" xfId="0" applyNumberFormat="1" applyBorder="1"/>
    <xf numFmtId="0" fontId="6" fillId="0" borderId="6" xfId="0" applyFont="1" applyBorder="1"/>
    <xf numFmtId="0" fontId="25" fillId="0" borderId="7" xfId="0" applyFont="1" applyBorder="1"/>
    <xf numFmtId="0" fontId="6" fillId="0" borderId="7" xfId="0" applyFont="1" applyBorder="1"/>
    <xf numFmtId="0" fontId="6" fillId="0" borderId="8" xfId="0" applyFont="1" applyBorder="1"/>
    <xf numFmtId="0" fontId="26" fillId="0" borderId="49" xfId="0" applyFont="1" applyBorder="1"/>
    <xf numFmtId="0" fontId="24" fillId="15" borderId="10" xfId="0" applyFont="1" applyFill="1" applyBorder="1" applyAlignment="1">
      <alignment horizontal="center"/>
    </xf>
    <xf numFmtId="0" fontId="24" fillId="15" borderId="11" xfId="0" applyFont="1" applyFill="1" applyBorder="1" applyAlignment="1">
      <alignment horizontal="center"/>
    </xf>
    <xf numFmtId="0" fontId="24" fillId="15" borderId="12" xfId="0" applyFont="1" applyFill="1" applyBorder="1" applyAlignment="1">
      <alignment horizontal="center"/>
    </xf>
    <xf numFmtId="0" fontId="6" fillId="0" borderId="50" xfId="0" applyFont="1" applyBorder="1"/>
    <xf numFmtId="0" fontId="26" fillId="0" borderId="51" xfId="0" applyFont="1" applyBorder="1"/>
    <xf numFmtId="0" fontId="6" fillId="0" borderId="51" xfId="0" applyFont="1" applyBorder="1"/>
    <xf numFmtId="0" fontId="6" fillId="0" borderId="52" xfId="0" applyFont="1" applyBorder="1"/>
    <xf numFmtId="0" fontId="29" fillId="0" borderId="34" xfId="0" applyFont="1" applyBorder="1"/>
    <xf numFmtId="0" fontId="20" fillId="16" borderId="0" xfId="0" applyFont="1" applyFill="1"/>
    <xf numFmtId="0" fontId="29" fillId="0" borderId="36" xfId="0" applyFont="1" applyBorder="1"/>
    <xf numFmtId="0" fontId="20" fillId="0" borderId="35" xfId="0" quotePrefix="1" applyFont="1" applyBorder="1"/>
    <xf numFmtId="0" fontId="0" fillId="0" borderId="42" xfId="0" applyBorder="1"/>
    <xf numFmtId="11" fontId="6" fillId="0" borderId="35" xfId="0" applyNumberFormat="1" applyFont="1" applyBorder="1"/>
    <xf numFmtId="0" fontId="30" fillId="0" borderId="0" xfId="0" applyFont="1"/>
    <xf numFmtId="0" fontId="0" fillId="0" borderId="39" xfId="0" applyBorder="1"/>
    <xf numFmtId="0" fontId="0" fillId="0" borderId="34" xfId="0" applyBorder="1"/>
    <xf numFmtId="9" fontId="0" fillId="0" borderId="7" xfId="4" applyNumberFormat="1" applyBorder="1"/>
    <xf numFmtId="0" fontId="0" fillId="0" borderId="2" xfId="0" applyBorder="1"/>
    <xf numFmtId="0" fontId="6" fillId="3" borderId="6" xfId="0" applyFont="1" applyFill="1" applyBorder="1"/>
    <xf numFmtId="0" fontId="6" fillId="3" borderId="7" xfId="0" applyFont="1" applyFill="1" applyBorder="1"/>
    <xf numFmtId="0" fontId="6" fillId="3" borderId="8" xfId="0" applyFont="1" applyFill="1" applyBorder="1"/>
    <xf numFmtId="0" fontId="6" fillId="3" borderId="4" xfId="0" applyFont="1" applyFill="1" applyBorder="1"/>
    <xf numFmtId="0" fontId="6" fillId="3" borderId="15" xfId="0" applyFont="1" applyFill="1" applyBorder="1"/>
    <xf numFmtId="0" fontId="6" fillId="3" borderId="10" xfId="0" applyFont="1" applyFill="1" applyBorder="1"/>
    <xf numFmtId="0" fontId="6" fillId="3" borderId="11" xfId="0" applyFont="1" applyFill="1" applyBorder="1"/>
    <xf numFmtId="0" fontId="6" fillId="3" borderId="12" xfId="0" applyFont="1" applyFill="1" applyBorder="1"/>
    <xf numFmtId="0" fontId="25" fillId="0" borderId="51" xfId="0" applyFont="1" applyBorder="1"/>
    <xf numFmtId="0" fontId="26" fillId="0" borderId="0" xfId="0" applyFont="1"/>
    <xf numFmtId="0" fontId="20" fillId="0" borderId="49" xfId="0" applyFont="1" applyBorder="1"/>
    <xf numFmtId="0" fontId="20" fillId="0" borderId="40" xfId="0" applyFont="1" applyBorder="1"/>
    <xf numFmtId="0" fontId="20" fillId="0" borderId="53" xfId="0" applyFont="1" applyBorder="1"/>
    <xf numFmtId="0" fontId="24" fillId="15" borderId="6" xfId="0" applyFont="1" applyFill="1" applyBorder="1"/>
    <xf numFmtId="0" fontId="27" fillId="15" borderId="7" xfId="0" applyFont="1" applyFill="1" applyBorder="1"/>
    <xf numFmtId="0" fontId="27" fillId="15" borderId="8" xfId="0" applyFont="1" applyFill="1" applyBorder="1"/>
    <xf numFmtId="0" fontId="20" fillId="16" borderId="51" xfId="0" applyFont="1" applyFill="1" applyBorder="1"/>
    <xf numFmtId="0" fontId="6" fillId="0" borderId="1" xfId="0" applyFont="1" applyBorder="1"/>
    <xf numFmtId="9" fontId="0" fillId="0" borderId="3" xfId="0" applyNumberFormat="1" applyBorder="1"/>
    <xf numFmtId="0" fontId="6" fillId="0" borderId="4" xfId="0" applyFont="1" applyBorder="1"/>
    <xf numFmtId="9" fontId="0" fillId="0" borderId="15" xfId="0" applyNumberFormat="1" applyBorder="1"/>
    <xf numFmtId="0" fontId="6" fillId="0" borderId="10" xfId="0" applyFont="1" applyBorder="1"/>
    <xf numFmtId="2" fontId="6" fillId="0" borderId="30" xfId="0" applyNumberFormat="1" applyFont="1" applyBorder="1"/>
    <xf numFmtId="0" fontId="28" fillId="0" borderId="30" xfId="0" applyFont="1" applyBorder="1" applyAlignment="1">
      <alignment horizontal="right"/>
    </xf>
    <xf numFmtId="11" fontId="6" fillId="0" borderId="7" xfId="0" applyNumberFormat="1" applyFont="1" applyBorder="1"/>
    <xf numFmtId="0" fontId="25" fillId="0" borderId="0" xfId="0" applyFont="1"/>
    <xf numFmtId="11" fontId="6" fillId="0" borderId="0" xfId="0" applyNumberFormat="1" applyFont="1"/>
    <xf numFmtId="0" fontId="6" fillId="0" borderId="15" xfId="0" applyFont="1" applyBorder="1"/>
    <xf numFmtId="0" fontId="6" fillId="0" borderId="11" xfId="0" applyFont="1" applyBorder="1"/>
    <xf numFmtId="11" fontId="6" fillId="0" borderId="11" xfId="0" applyNumberFormat="1" applyFont="1" applyBorder="1"/>
    <xf numFmtId="0" fontId="6" fillId="0" borderId="12" xfId="0" applyFont="1" applyBorder="1"/>
    <xf numFmtId="165" fontId="0" fillId="0" borderId="0" xfId="0" applyNumberFormat="1"/>
    <xf numFmtId="165" fontId="0" fillId="0" borderId="11" xfId="0" applyNumberFormat="1" applyBorder="1"/>
    <xf numFmtId="164" fontId="5" fillId="3" borderId="0" xfId="4" applyNumberFormat="1" applyFont="1" applyFill="1"/>
    <xf numFmtId="164" fontId="5" fillId="3" borderId="11" xfId="4" applyNumberFormat="1" applyFont="1" applyFill="1" applyBorder="1"/>
    <xf numFmtId="0" fontId="26" fillId="0" borderId="42" xfId="0" applyFont="1" applyBorder="1"/>
    <xf numFmtId="0" fontId="20" fillId="3" borderId="4" xfId="0" applyFont="1" applyFill="1" applyBorder="1"/>
    <xf numFmtId="0" fontId="0" fillId="3" borderId="6" xfId="0" applyFill="1" applyBorder="1" applyAlignment="1">
      <alignment wrapText="1"/>
    </xf>
    <xf numFmtId="0" fontId="0" fillId="3" borderId="7" xfId="0" applyFill="1" applyBorder="1" applyAlignment="1">
      <alignment wrapText="1"/>
    </xf>
    <xf numFmtId="0" fontId="0" fillId="3" borderId="8" xfId="0" applyFill="1" applyBorder="1" applyAlignment="1">
      <alignment wrapText="1"/>
    </xf>
    <xf numFmtId="0" fontId="0" fillId="3" borderId="4" xfId="0" applyFill="1" applyBorder="1" applyAlignment="1">
      <alignment wrapText="1"/>
    </xf>
    <xf numFmtId="0" fontId="0" fillId="3" borderId="0" xfId="0" applyFill="1" applyAlignment="1">
      <alignment wrapText="1"/>
    </xf>
    <xf numFmtId="0" fontId="0" fillId="3" borderId="15" xfId="0" applyFill="1" applyBorder="1" applyAlignment="1">
      <alignment wrapText="1"/>
    </xf>
    <xf numFmtId="0" fontId="0" fillId="3" borderId="10" xfId="0" applyFill="1" applyBorder="1" applyAlignment="1">
      <alignment wrapText="1"/>
    </xf>
    <xf numFmtId="0" fontId="0" fillId="3" borderId="11" xfId="0" applyFill="1" applyBorder="1" applyAlignment="1">
      <alignment wrapText="1"/>
    </xf>
    <xf numFmtId="0" fontId="0" fillId="3" borderId="12" xfId="0" applyFill="1" applyBorder="1" applyAlignment="1">
      <alignment wrapText="1"/>
    </xf>
    <xf numFmtId="0" fontId="20" fillId="0" borderId="4" xfId="0" applyFont="1" applyBorder="1"/>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0" xfId="0" applyFont="1" applyFill="1" applyAlignment="1">
      <alignment horizontal="center"/>
    </xf>
    <xf numFmtId="0" fontId="26" fillId="0" borderId="32" xfId="0" applyFont="1" applyBorder="1" applyAlignment="1">
      <alignment wrapText="1"/>
    </xf>
    <xf numFmtId="0" fontId="6" fillId="0" borderId="31" xfId="0" applyFont="1" applyBorder="1" applyAlignment="1">
      <alignment wrapText="1"/>
    </xf>
    <xf numFmtId="0" fontId="6" fillId="0" borderId="32" xfId="0" applyFont="1" applyBorder="1" applyAlignment="1">
      <alignment wrapText="1"/>
    </xf>
    <xf numFmtId="0" fontId="6" fillId="0" borderId="33" xfId="0" applyFont="1" applyBorder="1" applyAlignment="1">
      <alignment wrapText="1"/>
    </xf>
    <xf numFmtId="0" fontId="6" fillId="0" borderId="34" xfId="0" applyFont="1" applyBorder="1" applyAlignment="1">
      <alignment wrapText="1"/>
    </xf>
    <xf numFmtId="0" fontId="6" fillId="0" borderId="30" xfId="0" applyFont="1" applyBorder="1" applyAlignment="1">
      <alignment wrapText="1"/>
    </xf>
    <xf numFmtId="11" fontId="6" fillId="0" borderId="30" xfId="0" applyNumberFormat="1" applyFont="1" applyBorder="1" applyAlignment="1">
      <alignment wrapText="1"/>
    </xf>
    <xf numFmtId="0" fontId="6" fillId="0" borderId="35" xfId="0" applyFont="1" applyBorder="1" applyAlignment="1">
      <alignment wrapText="1"/>
    </xf>
    <xf numFmtId="0" fontId="6" fillId="0" borderId="36" xfId="0" applyFont="1" applyBorder="1" applyAlignment="1">
      <alignment wrapText="1"/>
    </xf>
    <xf numFmtId="0" fontId="6" fillId="0" borderId="37" xfId="0" applyFont="1" applyBorder="1" applyAlignment="1">
      <alignment wrapText="1"/>
    </xf>
    <xf numFmtId="11" fontId="6" fillId="0" borderId="37" xfId="0" applyNumberFormat="1" applyFont="1" applyBorder="1" applyAlignment="1">
      <alignment wrapText="1"/>
    </xf>
    <xf numFmtId="0" fontId="6" fillId="0" borderId="38" xfId="0" applyFont="1" applyBorder="1" applyAlignment="1">
      <alignment wrapText="1"/>
    </xf>
    <xf numFmtId="0" fontId="25" fillId="0" borderId="30" xfId="0" applyFont="1" applyBorder="1" applyAlignment="1">
      <alignment wrapText="1"/>
    </xf>
    <xf numFmtId="0" fontId="26" fillId="0" borderId="37" xfId="0" applyFont="1" applyBorder="1" applyAlignment="1">
      <alignment wrapText="1"/>
    </xf>
    <xf numFmtId="0" fontId="26" fillId="0" borderId="49" xfId="0" applyFont="1" applyBorder="1" applyAlignment="1">
      <alignment wrapText="1"/>
    </xf>
    <xf numFmtId="0" fontId="0" fillId="0" borderId="31" xfId="0" applyBorder="1"/>
    <xf numFmtId="0" fontId="0" fillId="0" borderId="36" xfId="0" applyBorder="1"/>
    <xf numFmtId="0" fontId="0" fillId="0" borderId="30" xfId="0" applyBorder="1" applyAlignment="1">
      <alignment wrapText="1"/>
    </xf>
    <xf numFmtId="0" fontId="0" fillId="0" borderId="35" xfId="0" applyBorder="1" applyAlignment="1">
      <alignment wrapText="1"/>
    </xf>
    <xf numFmtId="0" fontId="0" fillId="0" borderId="37" xfId="0" applyBorder="1" applyAlignment="1">
      <alignment wrapText="1"/>
    </xf>
    <xf numFmtId="0" fontId="0" fillId="0" borderId="38" xfId="0" applyBorder="1" applyAlignment="1">
      <alignment wrapText="1"/>
    </xf>
    <xf numFmtId="0" fontId="24" fillId="15" borderId="10" xfId="0" applyFont="1" applyFill="1" applyBorder="1" applyAlignment="1">
      <alignment horizontal="center" wrapText="1"/>
    </xf>
    <xf numFmtId="0" fontId="24" fillId="15" borderId="11" xfId="0" applyFont="1" applyFill="1" applyBorder="1" applyAlignment="1">
      <alignment horizontal="center" wrapText="1"/>
    </xf>
    <xf numFmtId="0" fontId="24" fillId="15" borderId="12" xfId="0" applyFont="1" applyFill="1" applyBorder="1" applyAlignment="1">
      <alignment horizontal="center" wrapText="1"/>
    </xf>
    <xf numFmtId="0" fontId="20" fillId="0" borderId="50" xfId="0" applyFont="1" applyBorder="1" applyAlignment="1">
      <alignment wrapText="1"/>
    </xf>
    <xf numFmtId="0" fontId="20" fillId="0" borderId="51" xfId="0" applyFont="1" applyBorder="1" applyAlignment="1">
      <alignment wrapText="1"/>
    </xf>
    <xf numFmtId="0" fontId="20" fillId="0" borderId="52" xfId="0" applyFont="1" applyBorder="1" applyAlignment="1">
      <alignment wrapText="1"/>
    </xf>
    <xf numFmtId="0" fontId="20" fillId="0" borderId="34" xfId="0" applyFont="1" applyBorder="1" applyAlignment="1">
      <alignment wrapText="1"/>
    </xf>
    <xf numFmtId="0" fontId="20" fillId="0" borderId="30" xfId="0" applyFont="1" applyBorder="1" applyAlignment="1">
      <alignment wrapText="1"/>
    </xf>
    <xf numFmtId="0" fontId="20" fillId="16" borderId="30" xfId="0" applyFont="1" applyFill="1" applyBorder="1" applyAlignment="1">
      <alignment wrapText="1"/>
    </xf>
    <xf numFmtId="0" fontId="20" fillId="0" borderId="35" xfId="0" applyFont="1" applyBorder="1" applyAlignment="1">
      <alignment wrapText="1"/>
    </xf>
    <xf numFmtId="0" fontId="20" fillId="0" borderId="36" xfId="0" applyFont="1" applyBorder="1" applyAlignment="1">
      <alignment wrapText="1"/>
    </xf>
    <xf numFmtId="0" fontId="20" fillId="0" borderId="37" xfId="0" applyFont="1" applyBorder="1" applyAlignment="1">
      <alignment wrapText="1"/>
    </xf>
    <xf numFmtId="11" fontId="20" fillId="0" borderId="37" xfId="0" applyNumberFormat="1" applyFont="1" applyBorder="1" applyAlignment="1">
      <alignment wrapText="1"/>
    </xf>
    <xf numFmtId="0" fontId="20" fillId="16" borderId="37" xfId="0" applyFont="1" applyFill="1" applyBorder="1" applyAlignment="1">
      <alignment wrapText="1"/>
    </xf>
    <xf numFmtId="0" fontId="20" fillId="0" borderId="38" xfId="0" applyFont="1" applyBorder="1" applyAlignment="1">
      <alignment wrapText="1"/>
    </xf>
    <xf numFmtId="1" fontId="0" fillId="3" borderId="7" xfId="0" applyNumberFormat="1" applyFill="1" applyBorder="1"/>
    <xf numFmtId="1" fontId="0" fillId="3" borderId="0" xfId="0" applyNumberFormat="1" applyFill="1"/>
    <xf numFmtId="1" fontId="0" fillId="3" borderId="11" xfId="0" applyNumberFormat="1" applyFill="1" applyBorder="1"/>
    <xf numFmtId="0" fontId="7" fillId="0" borderId="31" xfId="0" applyFont="1" applyBorder="1"/>
    <xf numFmtId="0" fontId="7" fillId="0" borderId="32" xfId="0" applyFont="1" applyBorder="1"/>
    <xf numFmtId="0" fontId="7" fillId="0" borderId="33" xfId="0" applyFont="1" applyBorder="1"/>
    <xf numFmtId="0" fontId="7" fillId="0" borderId="0" xfId="0" applyFont="1"/>
    <xf numFmtId="0" fontId="7" fillId="0" borderId="34" xfId="0" applyFont="1" applyBorder="1"/>
    <xf numFmtId="0" fontId="7" fillId="0" borderId="35" xfId="0" applyFont="1" applyBorder="1"/>
    <xf numFmtId="0" fontId="20" fillId="17" borderId="30" xfId="0" applyFont="1" applyFill="1" applyBorder="1"/>
    <xf numFmtId="0" fontId="20" fillId="17" borderId="37" xfId="0" applyFont="1" applyFill="1" applyBorder="1"/>
    <xf numFmtId="0" fontId="6" fillId="0" borderId="42" xfId="0" applyFont="1" applyBorder="1"/>
    <xf numFmtId="0" fontId="6" fillId="0" borderId="43" xfId="0" applyFont="1" applyBorder="1"/>
    <xf numFmtId="0" fontId="0" fillId="17" borderId="30" xfId="0" applyFill="1" applyBorder="1"/>
    <xf numFmtId="0" fontId="29" fillId="0" borderId="30" xfId="0" applyFont="1" applyBorder="1"/>
    <xf numFmtId="0" fontId="32" fillId="0" borderId="0" xfId="0" applyFont="1"/>
    <xf numFmtId="0" fontId="0" fillId="0" borderId="3" xfId="0" applyBorder="1"/>
    <xf numFmtId="11" fontId="6" fillId="0" borderId="32" xfId="0" applyNumberFormat="1" applyFont="1" applyBorder="1"/>
    <xf numFmtId="1" fontId="20" fillId="0" borderId="30" xfId="0" applyNumberFormat="1" applyFont="1" applyBorder="1"/>
    <xf numFmtId="0" fontId="6" fillId="3" borderId="3" xfId="0" applyFont="1" applyFill="1" applyBorder="1"/>
    <xf numFmtId="0" fontId="6" fillId="0" borderId="3" xfId="0" applyFont="1" applyBorder="1"/>
    <xf numFmtId="0" fontId="20" fillId="0" borderId="15" xfId="0" applyFont="1" applyBorder="1"/>
    <xf numFmtId="11" fontId="7" fillId="0" borderId="30" xfId="0" applyNumberFormat="1" applyFont="1" applyBorder="1"/>
    <xf numFmtId="0" fontId="7" fillId="0" borderId="36" xfId="0" applyFont="1" applyBorder="1"/>
    <xf numFmtId="0" fontId="7" fillId="0" borderId="37" xfId="0" applyFont="1" applyBorder="1"/>
    <xf numFmtId="0" fontId="7" fillId="0" borderId="38" xfId="0" applyFont="1" applyBorder="1"/>
    <xf numFmtId="2" fontId="0" fillId="3" borderId="7" xfId="0" applyNumberFormat="1" applyFill="1" applyBorder="1"/>
    <xf numFmtId="2" fontId="0" fillId="3" borderId="0" xfId="0" applyNumberFormat="1" applyFill="1"/>
    <xf numFmtId="2" fontId="0" fillId="3" borderId="2" xfId="0" applyNumberFormat="1" applyFill="1" applyBorder="1"/>
    <xf numFmtId="0" fontId="33" fillId="0" borderId="30" xfId="0" applyFont="1" applyBorder="1"/>
    <xf numFmtId="11" fontId="20" fillId="14" borderId="30" xfId="0" applyNumberFormat="1" applyFont="1" applyFill="1" applyBorder="1"/>
    <xf numFmtId="11" fontId="20" fillId="14" borderId="37" xfId="0" applyNumberFormat="1" applyFont="1" applyFill="1" applyBorder="1"/>
    <xf numFmtId="0" fontId="6" fillId="0" borderId="30" xfId="0" quotePrefix="1" applyFont="1" applyBorder="1" applyAlignment="1">
      <alignment horizontal="right"/>
    </xf>
    <xf numFmtId="2" fontId="6" fillId="0" borderId="32" xfId="0" applyNumberFormat="1" applyFont="1" applyBorder="1"/>
    <xf numFmtId="0" fontId="0" fillId="14" borderId="30" xfId="0" applyFill="1" applyBorder="1"/>
    <xf numFmtId="0" fontId="0" fillId="14" borderId="37" xfId="0" applyFill="1" applyBorder="1"/>
    <xf numFmtId="0" fontId="35" fillId="3" borderId="6" xfId="0" applyFont="1" applyFill="1" applyBorder="1"/>
    <xf numFmtId="0" fontId="6" fillId="0" borderId="30" xfId="0" quotePrefix="1" applyFont="1" applyBorder="1" applyAlignment="1">
      <alignment wrapText="1"/>
    </xf>
    <xf numFmtId="0" fontId="0" fillId="16" borderId="30" xfId="0" applyFill="1" applyBorder="1" applyAlignment="1">
      <alignment wrapText="1"/>
    </xf>
    <xf numFmtId="0" fontId="6" fillId="0" borderId="30" xfId="0" applyFont="1" applyBorder="1" applyAlignment="1">
      <alignment vertical="center" wrapText="1"/>
    </xf>
    <xf numFmtId="0" fontId="0" fillId="0" borderId="30" xfId="0" applyBorder="1" applyAlignment="1">
      <alignment horizontal="left" vertical="center" wrapText="1"/>
    </xf>
    <xf numFmtId="0" fontId="16" fillId="0" borderId="0" xfId="0" applyFont="1" applyAlignment="1">
      <alignment vertical="center"/>
    </xf>
    <xf numFmtId="0" fontId="20" fillId="0" borderId="1" xfId="0" applyFont="1" applyBorder="1"/>
    <xf numFmtId="0" fontId="20" fillId="0" borderId="5" xfId="0" applyFont="1" applyBorder="1"/>
    <xf numFmtId="0" fontId="38" fillId="18" borderId="0" xfId="0" applyFont="1" applyFill="1" applyAlignment="1">
      <alignment horizontal="left" wrapText="1"/>
    </xf>
    <xf numFmtId="0" fontId="39" fillId="0" borderId="0" xfId="0" applyFont="1" applyAlignment="1">
      <alignment horizontal="left" vertical="center" wrapText="1"/>
    </xf>
    <xf numFmtId="0" fontId="38" fillId="18" borderId="20" xfId="0" applyFont="1" applyFill="1" applyBorder="1" applyAlignment="1">
      <alignment horizontal="left" wrapText="1"/>
    </xf>
    <xf numFmtId="0" fontId="39" fillId="0" borderId="7" xfId="0" applyFont="1" applyBorder="1" applyAlignment="1">
      <alignment horizontal="left" vertical="center" wrapText="1"/>
    </xf>
    <xf numFmtId="0" fontId="39" fillId="0" borderId="24" xfId="0" applyFont="1" applyBorder="1" applyAlignment="1">
      <alignment horizontal="left" vertical="center" wrapText="1"/>
    </xf>
    <xf numFmtId="0" fontId="39" fillId="0" borderId="15" xfId="0" applyFont="1" applyBorder="1" applyAlignment="1">
      <alignment horizontal="left" vertical="center" wrapText="1"/>
    </xf>
    <xf numFmtId="11" fontId="40" fillId="17" borderId="31" xfId="0" applyNumberFormat="1" applyFont="1" applyFill="1" applyBorder="1" applyAlignment="1">
      <alignment vertical="top" wrapText="1"/>
    </xf>
    <xf numFmtId="11" fontId="40" fillId="17" borderId="32" xfId="0" applyNumberFormat="1" applyFont="1" applyFill="1" applyBorder="1" applyAlignment="1">
      <alignment vertical="top" wrapText="1"/>
    </xf>
    <xf numFmtId="0" fontId="40" fillId="17" borderId="33" xfId="0" applyFont="1" applyFill="1" applyBorder="1" applyAlignment="1">
      <alignment vertical="top" wrapText="1"/>
    </xf>
    <xf numFmtId="11" fontId="40" fillId="17" borderId="34" xfId="0" applyNumberFormat="1" applyFont="1" applyFill="1" applyBorder="1" applyAlignment="1">
      <alignment vertical="top" wrapText="1"/>
    </xf>
    <xf numFmtId="11" fontId="40" fillId="17" borderId="30" xfId="0" applyNumberFormat="1" applyFont="1" applyFill="1" applyBorder="1" applyAlignment="1">
      <alignment vertical="top" wrapText="1"/>
    </xf>
    <xf numFmtId="0" fontId="40" fillId="17" borderId="35" xfId="0" applyFont="1" applyFill="1" applyBorder="1" applyAlignment="1">
      <alignment vertical="top" wrapText="1"/>
    </xf>
    <xf numFmtId="0" fontId="5" fillId="0" borderId="0" xfId="0" applyFont="1"/>
    <xf numFmtId="11" fontId="21" fillId="17" borderId="34" xfId="0" applyNumberFormat="1" applyFont="1" applyFill="1" applyBorder="1" applyAlignment="1">
      <alignment vertical="top" wrapText="1"/>
    </xf>
    <xf numFmtId="0" fontId="21" fillId="17" borderId="35" xfId="0" applyFont="1" applyFill="1" applyBorder="1" applyAlignment="1">
      <alignment vertical="top" wrapText="1"/>
    </xf>
    <xf numFmtId="2" fontId="40" fillId="17" borderId="36" xfId="0" applyNumberFormat="1" applyFont="1" applyFill="1" applyBorder="1" applyAlignment="1">
      <alignment vertical="top" wrapText="1"/>
    </xf>
    <xf numFmtId="11" fontId="40" fillId="17" borderId="37" xfId="0" applyNumberFormat="1" applyFont="1" applyFill="1" applyBorder="1" applyAlignment="1">
      <alignment vertical="top" wrapText="1"/>
    </xf>
    <xf numFmtId="0" fontId="40" fillId="17" borderId="38" xfId="0" applyFont="1" applyFill="1" applyBorder="1" applyAlignment="1">
      <alignment vertical="top" wrapText="1"/>
    </xf>
    <xf numFmtId="0" fontId="38" fillId="0" borderId="0" xfId="0" applyFont="1" applyAlignment="1">
      <alignment horizontal="left" wrapText="1"/>
    </xf>
    <xf numFmtId="0" fontId="39" fillId="0" borderId="8" xfId="0" applyFont="1" applyBorder="1" applyAlignment="1">
      <alignment horizontal="left" vertical="center" wrapText="1"/>
    </xf>
    <xf numFmtId="0" fontId="41" fillId="17" borderId="31" xfId="0" applyFont="1" applyFill="1" applyBorder="1" applyAlignment="1">
      <alignment horizontal="left" vertical="center" wrapText="1"/>
    </xf>
    <xf numFmtId="0" fontId="41" fillId="17" borderId="34" xfId="0" applyFont="1" applyFill="1" applyBorder="1" applyAlignment="1">
      <alignment horizontal="left" vertical="center" wrapText="1"/>
    </xf>
    <xf numFmtId="0" fontId="41" fillId="17" borderId="36" xfId="0" applyFont="1" applyFill="1" applyBorder="1" applyAlignment="1">
      <alignment horizontal="left" vertical="center" wrapText="1"/>
    </xf>
    <xf numFmtId="0" fontId="0" fillId="19" borderId="7" xfId="0" applyFill="1" applyBorder="1"/>
    <xf numFmtId="0" fontId="0" fillId="19" borderId="0" xfId="0" applyFill="1"/>
    <xf numFmtId="0" fontId="0" fillId="7" borderId="0" xfId="0" applyFill="1"/>
    <xf numFmtId="0" fontId="0" fillId="20" borderId="10" xfId="0" applyFill="1" applyBorder="1"/>
    <xf numFmtId="0" fontId="0" fillId="20" borderId="11" xfId="0" applyFill="1" applyBorder="1"/>
    <xf numFmtId="11" fontId="40" fillId="0" borderId="0" xfId="0" applyNumberFormat="1" applyFont="1" applyAlignment="1">
      <alignment vertical="top" wrapText="1"/>
    </xf>
    <xf numFmtId="169" fontId="0" fillId="0" borderId="0" xfId="4" applyNumberFormat="1"/>
    <xf numFmtId="0" fontId="40" fillId="0" borderId="0" xfId="0" applyFont="1" applyAlignment="1">
      <alignment vertical="top" wrapText="1"/>
    </xf>
    <xf numFmtId="166" fontId="40" fillId="0" borderId="0" xfId="0" applyNumberFormat="1" applyFont="1" applyAlignment="1">
      <alignment vertical="top" wrapText="1"/>
    </xf>
    <xf numFmtId="11" fontId="39" fillId="0" borderId="0" xfId="0" applyNumberFormat="1" applyFont="1" applyAlignment="1">
      <alignment horizontal="left" vertical="center" wrapText="1"/>
    </xf>
    <xf numFmtId="0" fontId="41" fillId="0" borderId="0" xfId="0" applyFont="1" applyAlignment="1">
      <alignment horizontal="left" vertical="center" wrapText="1"/>
    </xf>
    <xf numFmtId="0" fontId="40" fillId="18" borderId="54" xfId="0" applyFont="1" applyFill="1" applyBorder="1" applyAlignment="1">
      <alignment vertical="top" wrapText="1"/>
    </xf>
    <xf numFmtId="0" fontId="40" fillId="18" borderId="0" xfId="0" applyFont="1" applyFill="1" applyAlignment="1">
      <alignment vertical="top" wrapText="1"/>
    </xf>
    <xf numFmtId="0" fontId="0" fillId="20" borderId="0" xfId="0" applyFill="1"/>
    <xf numFmtId="0" fontId="0" fillId="0" borderId="6" xfId="0" applyBorder="1" applyAlignment="1">
      <alignment wrapText="1"/>
    </xf>
    <xf numFmtId="0" fontId="0" fillId="0" borderId="6" xfId="0" applyBorder="1" applyAlignment="1">
      <alignment horizontal="center" wrapText="1"/>
    </xf>
    <xf numFmtId="0" fontId="0" fillId="0" borderId="8" xfId="0" applyBorder="1" applyAlignment="1">
      <alignment wrapText="1"/>
    </xf>
    <xf numFmtId="0" fontId="6" fillId="0" borderId="4" xfId="0" applyFont="1" applyBorder="1" applyAlignment="1">
      <alignment vertical="center" wrapText="1"/>
    </xf>
    <xf numFmtId="164" fontId="0" fillId="0" borderId="4" xfId="4" applyNumberFormat="1" applyBorder="1"/>
    <xf numFmtId="164" fontId="0" fillId="0" borderId="0" xfId="4" applyNumberFormat="1"/>
    <xf numFmtId="164" fontId="0" fillId="0" borderId="15" xfId="4" applyNumberFormat="1" applyBorder="1"/>
    <xf numFmtId="0" fontId="0" fillId="14" borderId="4" xfId="0" applyFill="1" applyBorder="1"/>
    <xf numFmtId="0" fontId="0" fillId="14" borderId="0" xfId="0" applyFill="1"/>
    <xf numFmtId="0" fontId="0" fillId="14" borderId="15" xfId="0" applyFill="1" applyBorder="1"/>
    <xf numFmtId="164" fontId="0" fillId="14" borderId="4" xfId="4" applyNumberFormat="1" applyFill="1" applyBorder="1"/>
    <xf numFmtId="164" fontId="0" fillId="14" borderId="0" xfId="4" applyNumberFormat="1" applyFill="1"/>
    <xf numFmtId="164" fontId="0" fillId="14" borderId="15" xfId="4" applyNumberFormat="1" applyFill="1" applyBorder="1"/>
    <xf numFmtId="164" fontId="0" fillId="14" borderId="4" xfId="0" applyNumberFormat="1" applyFill="1" applyBorder="1"/>
    <xf numFmtId="164" fontId="0" fillId="14" borderId="0" xfId="0" applyNumberFormat="1" applyFill="1"/>
    <xf numFmtId="164" fontId="0" fillId="14" borderId="15" xfId="0" applyNumberFormat="1" applyFill="1" applyBorder="1"/>
    <xf numFmtId="164" fontId="0" fillId="17" borderId="4" xfId="4" applyNumberFormat="1" applyFill="1" applyBorder="1"/>
    <xf numFmtId="164" fontId="0" fillId="17" borderId="0" xfId="4" applyNumberFormat="1" applyFill="1"/>
    <xf numFmtId="164" fontId="0" fillId="17" borderId="15" xfId="4" applyNumberFormat="1" applyFill="1" applyBorder="1"/>
    <xf numFmtId="0" fontId="6" fillId="0" borderId="27" xfId="0" applyFont="1" applyBorder="1" applyAlignment="1">
      <alignment vertical="center" wrapText="1"/>
    </xf>
    <xf numFmtId="164" fontId="0" fillId="14" borderId="27" xfId="0" applyNumberFormat="1" applyFill="1" applyBorder="1"/>
    <xf numFmtId="164" fontId="0" fillId="14" borderId="28" xfId="0" applyNumberFormat="1" applyFill="1" applyBorder="1"/>
    <xf numFmtId="164" fontId="0" fillId="14" borderId="29" xfId="0" applyNumberFormat="1" applyFill="1" applyBorder="1"/>
    <xf numFmtId="164" fontId="0" fillId="17" borderId="27" xfId="4" applyNumberFormat="1" applyFill="1" applyBorder="1"/>
    <xf numFmtId="164" fontId="0" fillId="17" borderId="28" xfId="4" applyNumberFormat="1" applyFill="1" applyBorder="1"/>
    <xf numFmtId="164" fontId="0" fillId="17" borderId="29" xfId="4" applyNumberFormat="1" applyFill="1" applyBorder="1"/>
    <xf numFmtId="164" fontId="0" fillId="0" borderId="27" xfId="4" applyNumberFormat="1" applyBorder="1"/>
    <xf numFmtId="164" fontId="0" fillId="0" borderId="28" xfId="4" applyNumberFormat="1" applyBorder="1"/>
    <xf numFmtId="164" fontId="0" fillId="0" borderId="29" xfId="4" applyNumberFormat="1" applyBorder="1"/>
    <xf numFmtId="0" fontId="6" fillId="0" borderId="10" xfId="0" applyFont="1" applyBorder="1" applyAlignment="1">
      <alignment vertical="center" wrapText="1"/>
    </xf>
    <xf numFmtId="164" fontId="0" fillId="0" borderId="10" xfId="0" applyNumberFormat="1" applyBorder="1"/>
    <xf numFmtId="164" fontId="0" fillId="0" borderId="11" xfId="0" applyNumberFormat="1" applyBorder="1"/>
    <xf numFmtId="164" fontId="0" fillId="0" borderId="12" xfId="0" applyNumberFormat="1" applyBorder="1"/>
    <xf numFmtId="164" fontId="0" fillId="0" borderId="10" xfId="4" applyNumberFormat="1" applyBorder="1"/>
    <xf numFmtId="164" fontId="0" fillId="0" borderId="11" xfId="4" applyNumberFormat="1" applyBorder="1"/>
    <xf numFmtId="164" fontId="0" fillId="0" borderId="12" xfId="4" applyNumberFormat="1" applyBorder="1"/>
    <xf numFmtId="0" fontId="0" fillId="0" borderId="9" xfId="0" applyBorder="1" applyAlignment="1">
      <alignment wrapText="1"/>
    </xf>
    <xf numFmtId="0" fontId="0" fillId="0" borderId="4" xfId="0" applyBorder="1" applyAlignment="1">
      <alignment wrapText="1"/>
    </xf>
    <xf numFmtId="0" fontId="0" fillId="0" borderId="15" xfId="0" applyBorder="1" applyAlignment="1">
      <alignment wrapText="1"/>
    </xf>
    <xf numFmtId="0" fontId="6" fillId="0" borderId="17" xfId="0" applyFont="1" applyBorder="1" applyAlignment="1">
      <alignment vertical="center" wrapText="1"/>
    </xf>
    <xf numFmtId="164" fontId="0" fillId="0" borderId="4" xfId="0" applyNumberFormat="1" applyBorder="1"/>
    <xf numFmtId="164" fontId="0" fillId="0" borderId="0" xfId="0" applyNumberFormat="1"/>
    <xf numFmtId="164" fontId="0" fillId="0" borderId="15" xfId="0" applyNumberFormat="1" applyBorder="1"/>
    <xf numFmtId="0" fontId="6" fillId="0" borderId="17" xfId="0" applyFont="1" applyBorder="1" applyAlignment="1">
      <alignment wrapText="1"/>
    </xf>
    <xf numFmtId="0" fontId="6" fillId="0" borderId="55" xfId="0" applyFont="1" applyBorder="1" applyAlignment="1">
      <alignment vertical="center" wrapText="1"/>
    </xf>
    <xf numFmtId="164" fontId="0" fillId="0" borderId="27" xfId="0" applyNumberFormat="1" applyBorder="1"/>
    <xf numFmtId="164" fontId="0" fillId="0" borderId="28" xfId="0" applyNumberFormat="1" applyBorder="1"/>
    <xf numFmtId="164" fontId="0" fillId="0" borderId="29" xfId="0" applyNumberFormat="1" applyBorder="1"/>
    <xf numFmtId="0" fontId="6" fillId="0" borderId="13" xfId="0" applyFont="1" applyBorder="1" applyAlignment="1">
      <alignment vertical="center" wrapText="1"/>
    </xf>
    <xf numFmtId="0" fontId="6" fillId="0" borderId="17" xfId="0" applyFont="1" applyBorder="1" applyAlignment="1">
      <alignment vertical="center"/>
    </xf>
    <xf numFmtId="164" fontId="0" fillId="21" borderId="4" xfId="0" applyNumberFormat="1" applyFill="1" applyBorder="1"/>
    <xf numFmtId="164" fontId="0" fillId="21" borderId="0" xfId="0" applyNumberFormat="1" applyFill="1"/>
    <xf numFmtId="164" fontId="0" fillId="21" borderId="15" xfId="0" applyNumberFormat="1" applyFill="1" applyBorder="1"/>
    <xf numFmtId="164" fontId="0" fillId="14" borderId="27" xfId="4" applyNumberFormat="1" applyFill="1" applyBorder="1"/>
    <xf numFmtId="164" fontId="0" fillId="14" borderId="28" xfId="4" applyNumberFormat="1" applyFill="1" applyBorder="1"/>
    <xf numFmtId="164" fontId="0" fillId="14" borderId="29" xfId="4" applyNumberFormat="1" applyFill="1" applyBorder="1"/>
    <xf numFmtId="0" fontId="6" fillId="0" borderId="13" xfId="0" applyFont="1" applyBorder="1" applyAlignment="1">
      <alignment vertical="center"/>
    </xf>
    <xf numFmtId="0" fontId="6" fillId="0" borderId="55" xfId="0" applyFont="1" applyBorder="1" applyAlignment="1">
      <alignment vertical="center"/>
    </xf>
    <xf numFmtId="10" fontId="0" fillId="0" borderId="11" xfId="0" applyNumberFormat="1" applyBorder="1"/>
    <xf numFmtId="9" fontId="0" fillId="0" borderId="4" xfId="4" applyNumberFormat="1" applyBorder="1"/>
    <xf numFmtId="2" fontId="0" fillId="0" borderId="0" xfId="0" applyNumberFormat="1"/>
    <xf numFmtId="2" fontId="0" fillId="0" borderId="15" xfId="0" applyNumberFormat="1" applyBorder="1"/>
    <xf numFmtId="0" fontId="0" fillId="17" borderId="0" xfId="0" applyFill="1"/>
    <xf numFmtId="0" fontId="0" fillId="17" borderId="15" xfId="0" applyFill="1" applyBorder="1"/>
    <xf numFmtId="0" fontId="0" fillId="17" borderId="28" xfId="0" applyFill="1" applyBorder="1"/>
    <xf numFmtId="0" fontId="0" fillId="17" borderId="29" xfId="0" applyFill="1" applyBorder="1"/>
    <xf numFmtId="10" fontId="0" fillId="0" borderId="0" xfId="0" applyNumberFormat="1"/>
    <xf numFmtId="10" fontId="0" fillId="0" borderId="4" xfId="0" applyNumberFormat="1" applyBorder="1"/>
    <xf numFmtId="10" fontId="0" fillId="0" borderId="15" xfId="0" applyNumberFormat="1" applyBorder="1"/>
    <xf numFmtId="165" fontId="0" fillId="14" borderId="4" xfId="0" applyNumberFormat="1" applyFill="1" applyBorder="1"/>
    <xf numFmtId="165" fontId="0" fillId="14" borderId="0" xfId="0" applyNumberFormat="1" applyFill="1"/>
    <xf numFmtId="165" fontId="0" fillId="14" borderId="15" xfId="0" applyNumberFormat="1" applyFill="1" applyBorder="1"/>
    <xf numFmtId="10" fontId="0" fillId="0" borderId="27" xfId="0" applyNumberFormat="1" applyBorder="1"/>
    <xf numFmtId="10" fontId="0" fillId="0" borderId="28" xfId="0" applyNumberFormat="1" applyBorder="1"/>
    <xf numFmtId="10" fontId="0" fillId="0" borderId="29" xfId="0" applyNumberFormat="1" applyBorder="1"/>
    <xf numFmtId="10" fontId="0" fillId="0" borderId="10" xfId="0" applyNumberFormat="1" applyBorder="1"/>
    <xf numFmtId="10" fontId="0" fillId="0" borderId="12" xfId="0" applyNumberFormat="1" applyBorder="1"/>
    <xf numFmtId="0" fontId="6" fillId="0" borderId="0" xfId="0" applyFont="1" applyAlignment="1">
      <alignment wrapText="1"/>
    </xf>
    <xf numFmtId="0" fontId="6" fillId="0" borderId="4" xfId="0" applyFont="1" applyBorder="1" applyAlignment="1">
      <alignment vertical="center"/>
    </xf>
    <xf numFmtId="165" fontId="0" fillId="0" borderId="4" xfId="0" applyNumberFormat="1" applyBorder="1"/>
    <xf numFmtId="2" fontId="0" fillId="0" borderId="4" xfId="0" applyNumberFormat="1" applyBorder="1"/>
    <xf numFmtId="0" fontId="6" fillId="0" borderId="27" xfId="0" applyFont="1" applyBorder="1" applyAlignment="1">
      <alignment vertical="center"/>
    </xf>
    <xf numFmtId="2" fontId="0" fillId="0" borderId="28" xfId="0" applyNumberFormat="1" applyBorder="1"/>
    <xf numFmtId="0" fontId="6" fillId="0" borderId="10" xfId="0" applyFont="1" applyBorder="1" applyAlignment="1">
      <alignment vertical="center"/>
    </xf>
    <xf numFmtId="9" fontId="0" fillId="0" borderId="10" xfId="4" applyNumberFormat="1" applyBorder="1"/>
    <xf numFmtId="9" fontId="0" fillId="0" borderId="11" xfId="4" applyNumberFormat="1" applyBorder="1"/>
    <xf numFmtId="10" fontId="0" fillId="0" borderId="10" xfId="4" applyNumberFormat="1" applyBorder="1"/>
    <xf numFmtId="0" fontId="0" fillId="0" borderId="9" xfId="0" applyBorder="1" applyAlignment="1">
      <alignment vertical="center" wrapText="1"/>
    </xf>
    <xf numFmtId="0" fontId="0" fillId="0" borderId="1" xfId="0" applyBorder="1" applyAlignment="1">
      <alignment wrapText="1"/>
    </xf>
    <xf numFmtId="0" fontId="0" fillId="0" borderId="3" xfId="0" applyBorder="1" applyAlignment="1">
      <alignment wrapText="1"/>
    </xf>
    <xf numFmtId="0" fontId="6" fillId="0" borderId="17" xfId="0" applyFont="1" applyBorder="1"/>
    <xf numFmtId="164" fontId="0" fillId="0" borderId="7" xfId="4" applyNumberFormat="1" applyBorder="1"/>
    <xf numFmtId="164" fontId="0" fillId="0" borderId="8" xfId="4" applyNumberFormat="1" applyBorder="1"/>
    <xf numFmtId="164" fontId="0" fillId="0" borderId="6" xfId="4" applyNumberFormat="1" applyBorder="1"/>
    <xf numFmtId="164" fontId="0" fillId="16" borderId="4" xfId="4" applyNumberFormat="1" applyFill="1" applyBorder="1"/>
    <xf numFmtId="164" fontId="0" fillId="16" borderId="0" xfId="4" applyNumberFormat="1" applyFill="1"/>
    <xf numFmtId="164" fontId="0" fillId="16" borderId="15" xfId="4" applyNumberFormat="1" applyFill="1" applyBorder="1"/>
    <xf numFmtId="0" fontId="6" fillId="0" borderId="55" xfId="0" applyFont="1" applyBorder="1"/>
    <xf numFmtId="164" fontId="0" fillId="16" borderId="27" xfId="4" applyNumberFormat="1" applyFill="1" applyBorder="1"/>
    <xf numFmtId="164" fontId="0" fillId="16" borderId="28" xfId="4" applyNumberFormat="1" applyFill="1" applyBorder="1"/>
    <xf numFmtId="164" fontId="0" fillId="16" borderId="29" xfId="4" applyNumberFormat="1" applyFill="1" applyBorder="1"/>
    <xf numFmtId="0" fontId="0" fillId="0" borderId="17" xfId="0" applyBorder="1"/>
    <xf numFmtId="9" fontId="0" fillId="16" borderId="4" xfId="4" applyNumberFormat="1" applyFill="1" applyBorder="1"/>
    <xf numFmtId="9" fontId="0" fillId="17" borderId="0" xfId="4" applyNumberFormat="1" applyFill="1"/>
    <xf numFmtId="0" fontId="0" fillId="0" borderId="55" xfId="0" applyBorder="1"/>
    <xf numFmtId="9" fontId="0" fillId="0" borderId="27" xfId="4" applyNumberFormat="1" applyBorder="1"/>
    <xf numFmtId="9" fontId="0" fillId="0" borderId="28" xfId="4" applyNumberFormat="1" applyBorder="1"/>
    <xf numFmtId="10" fontId="0" fillId="0" borderId="0" xfId="4" applyNumberFormat="1"/>
    <xf numFmtId="0" fontId="0" fillId="0" borderId="27" xfId="0" applyBorder="1"/>
    <xf numFmtId="165" fontId="0" fillId="0" borderId="10" xfId="0" applyNumberFormat="1" applyBorder="1"/>
    <xf numFmtId="165" fontId="0" fillId="0" borderId="12" xfId="0" applyNumberFormat="1" applyBorder="1"/>
    <xf numFmtId="10" fontId="0" fillId="0" borderId="0" xfId="0" applyNumberFormat="1" applyAlignment="1">
      <alignment wrapText="1"/>
    </xf>
    <xf numFmtId="11" fontId="0" fillId="0" borderId="0" xfId="0" applyNumberFormat="1" applyAlignment="1">
      <alignment wrapText="1"/>
    </xf>
    <xf numFmtId="0" fontId="35" fillId="3" borderId="4" xfId="0" applyFont="1" applyFill="1" applyBorder="1"/>
    <xf numFmtId="0" fontId="42" fillId="3" borderId="4" xfId="0" applyFont="1" applyFill="1" applyBorder="1" applyAlignment="1">
      <alignment horizontal="left"/>
    </xf>
    <xf numFmtId="0" fontId="0" fillId="3" borderId="4" xfId="0" quotePrefix="1" applyFill="1" applyBorder="1"/>
    <xf numFmtId="0" fontId="43" fillId="3" borderId="20" xfId="0" applyFont="1" applyFill="1" applyBorder="1"/>
    <xf numFmtId="0" fontId="30" fillId="3" borderId="4" xfId="0" applyFont="1" applyFill="1" applyBorder="1"/>
    <xf numFmtId="0" fontId="29" fillId="3" borderId="0" xfId="0" applyFont="1" applyFill="1"/>
    <xf numFmtId="10" fontId="0" fillId="3" borderId="0" xfId="4" applyNumberFormat="1" applyFill="1"/>
    <xf numFmtId="166" fontId="0" fillId="3" borderId="24" xfId="0" applyNumberFormat="1" applyFill="1" applyBorder="1"/>
    <xf numFmtId="0" fontId="0" fillId="3" borderId="44" xfId="0" applyFill="1" applyBorder="1"/>
    <xf numFmtId="2" fontId="0" fillId="3" borderId="23" xfId="0" applyNumberFormat="1" applyFill="1" applyBorder="1"/>
    <xf numFmtId="0" fontId="0" fillId="3" borderId="45" xfId="0" applyFill="1" applyBorder="1"/>
    <xf numFmtId="0" fontId="45" fillId="3" borderId="6" xfId="0" applyFont="1" applyFill="1" applyBorder="1"/>
    <xf numFmtId="0" fontId="0" fillId="3" borderId="56" xfId="0" applyFill="1" applyBorder="1"/>
    <xf numFmtId="166" fontId="0" fillId="3" borderId="26" xfId="0" applyNumberFormat="1" applyFill="1" applyBorder="1"/>
    <xf numFmtId="0" fontId="0" fillId="3" borderId="57" xfId="0" applyFill="1" applyBorder="1"/>
    <xf numFmtId="0" fontId="45" fillId="3" borderId="4" xfId="0" applyFont="1" applyFill="1" applyBorder="1"/>
    <xf numFmtId="2" fontId="46" fillId="3" borderId="9" xfId="0" applyNumberFormat="1" applyFont="1" applyFill="1" applyBorder="1"/>
    <xf numFmtId="0" fontId="0" fillId="8" borderId="13" xfId="0" applyFill="1" applyBorder="1"/>
    <xf numFmtId="2" fontId="46" fillId="3" borderId="0" xfId="0" applyNumberFormat="1" applyFont="1" applyFill="1"/>
    <xf numFmtId="0" fontId="6" fillId="3" borderId="31" xfId="0" applyFont="1" applyFill="1" applyBorder="1"/>
    <xf numFmtId="2" fontId="46" fillId="3" borderId="33" xfId="0" applyNumberFormat="1" applyFont="1" applyFill="1" applyBorder="1"/>
    <xf numFmtId="0" fontId="20" fillId="19" borderId="19" xfId="0" applyFont="1" applyFill="1" applyBorder="1"/>
    <xf numFmtId="0" fontId="6" fillId="3" borderId="34" xfId="0" applyFont="1" applyFill="1" applyBorder="1"/>
    <xf numFmtId="2" fontId="46" fillId="3" borderId="35" xfId="0" applyNumberFormat="1" applyFont="1" applyFill="1" applyBorder="1"/>
    <xf numFmtId="2" fontId="46" fillId="3" borderId="30" xfId="0" applyNumberFormat="1" applyFont="1" applyFill="1" applyBorder="1"/>
    <xf numFmtId="0" fontId="20" fillId="19" borderId="59" xfId="0" applyFont="1" applyFill="1" applyBorder="1"/>
    <xf numFmtId="0" fontId="0" fillId="8" borderId="30" xfId="0" applyFill="1" applyBorder="1"/>
    <xf numFmtId="165" fontId="0" fillId="8" borderId="30" xfId="0" applyNumberFormat="1" applyFill="1" applyBorder="1"/>
    <xf numFmtId="0" fontId="47" fillId="3" borderId="0" xfId="0" applyFont="1" applyFill="1"/>
    <xf numFmtId="0" fontId="6" fillId="3" borderId="60" xfId="0" applyFont="1" applyFill="1" applyBorder="1"/>
    <xf numFmtId="2" fontId="46" fillId="3" borderId="61" xfId="0" applyNumberFormat="1" applyFont="1" applyFill="1" applyBorder="1"/>
    <xf numFmtId="0" fontId="27" fillId="3" borderId="0" xfId="0" applyFont="1" applyFill="1"/>
    <xf numFmtId="164" fontId="5" fillId="3" borderId="0" xfId="0" applyNumberFormat="1" applyFont="1" applyFill="1"/>
    <xf numFmtId="9" fontId="27" fillId="3" borderId="0" xfId="4" applyNumberFormat="1" applyFont="1" applyFill="1"/>
    <xf numFmtId="2" fontId="27" fillId="3" borderId="0" xfId="0" applyNumberFormat="1" applyFont="1" applyFill="1"/>
    <xf numFmtId="0" fontId="48" fillId="3" borderId="0" xfId="0" applyFont="1" applyFill="1"/>
    <xf numFmtId="164" fontId="27" fillId="3" borderId="0" xfId="4" applyNumberFormat="1" applyFont="1" applyFill="1"/>
    <xf numFmtId="0" fontId="20" fillId="19" borderId="30" xfId="0" applyFont="1" applyFill="1" applyBorder="1"/>
    <xf numFmtId="164" fontId="5" fillId="3" borderId="11" xfId="0" applyNumberFormat="1" applyFont="1" applyFill="1" applyBorder="1"/>
    <xf numFmtId="9" fontId="27" fillId="3" borderId="11" xfId="0" applyNumberFormat="1" applyFont="1" applyFill="1" applyBorder="1"/>
    <xf numFmtId="0" fontId="27" fillId="3" borderId="11" xfId="0" applyFont="1" applyFill="1" applyBorder="1"/>
    <xf numFmtId="0" fontId="5" fillId="3" borderId="11" xfId="0" applyFont="1" applyFill="1" applyBorder="1"/>
    <xf numFmtId="165" fontId="0" fillId="8" borderId="62" xfId="0" applyNumberFormat="1" applyFill="1" applyBorder="1"/>
    <xf numFmtId="0" fontId="0" fillId="3" borderId="21" xfId="0" applyFill="1" applyBorder="1"/>
    <xf numFmtId="0" fontId="0" fillId="3" borderId="26" xfId="0" applyFill="1" applyBorder="1"/>
    <xf numFmtId="0" fontId="0" fillId="3" borderId="22" xfId="0" applyFill="1" applyBorder="1"/>
    <xf numFmtId="0" fontId="20" fillId="3" borderId="0" xfId="0" applyFont="1" applyFill="1"/>
    <xf numFmtId="0" fontId="20" fillId="3" borderId="21" xfId="0" applyFont="1" applyFill="1" applyBorder="1"/>
    <xf numFmtId="0" fontId="20" fillId="3" borderId="26" xfId="0" applyFont="1" applyFill="1" applyBorder="1"/>
    <xf numFmtId="2" fontId="0" fillId="3" borderId="26" xfId="0" applyNumberFormat="1" applyFill="1" applyBorder="1"/>
    <xf numFmtId="0" fontId="0" fillId="3" borderId="41" xfId="0" applyFill="1" applyBorder="1"/>
    <xf numFmtId="2" fontId="0" fillId="3" borderId="63" xfId="0" applyNumberFormat="1" applyFill="1" applyBorder="1"/>
    <xf numFmtId="0" fontId="0" fillId="3" borderId="63" xfId="0" applyFill="1" applyBorder="1"/>
    <xf numFmtId="0" fontId="0" fillId="3" borderId="53" xfId="0" applyFill="1" applyBorder="1"/>
    <xf numFmtId="170" fontId="46" fillId="3" borderId="30" xfId="0" applyNumberFormat="1" applyFont="1" applyFill="1" applyBorder="1"/>
    <xf numFmtId="0" fontId="3" fillId="0" borderId="0" xfId="0" applyFont="1"/>
    <xf numFmtId="0" fontId="0" fillId="20" borderId="6" xfId="0" applyFill="1" applyBorder="1"/>
    <xf numFmtId="0" fontId="0" fillId="20" borderId="8" xfId="0" applyFill="1" applyBorder="1"/>
    <xf numFmtId="0" fontId="0" fillId="17" borderId="7" xfId="0" applyFill="1" applyBorder="1"/>
    <xf numFmtId="0" fontId="0" fillId="0" borderId="5" xfId="0" applyBorder="1"/>
    <xf numFmtId="0" fontId="0" fillId="17" borderId="8" xfId="0" applyFill="1" applyBorder="1"/>
    <xf numFmtId="0" fontId="0" fillId="0" borderId="9" xfId="0" applyBorder="1"/>
    <xf numFmtId="0" fontId="0" fillId="14" borderId="9" xfId="0" applyFill="1" applyBorder="1"/>
    <xf numFmtId="1" fontId="0" fillId="0" borderId="15" xfId="0" applyNumberFormat="1" applyBorder="1"/>
    <xf numFmtId="1" fontId="0" fillId="0" borderId="17" xfId="0" applyNumberFormat="1" applyBorder="1"/>
    <xf numFmtId="165" fontId="0" fillId="14" borderId="17" xfId="0" applyNumberFormat="1" applyFill="1" applyBorder="1"/>
    <xf numFmtId="165" fontId="0" fillId="0" borderId="17" xfId="0" applyNumberFormat="1" applyBorder="1"/>
    <xf numFmtId="0" fontId="0" fillId="0" borderId="0" xfId="0" applyAlignment="1">
      <alignment horizontal="center" vertical="center"/>
    </xf>
    <xf numFmtId="1" fontId="0" fillId="0" borderId="12" xfId="0" applyNumberFormat="1" applyBorder="1"/>
    <xf numFmtId="2" fontId="0" fillId="0" borderId="13" xfId="0" applyNumberFormat="1" applyBorder="1"/>
    <xf numFmtId="165" fontId="0" fillId="14" borderId="13" xfId="0" applyNumberFormat="1" applyFill="1" applyBorder="1"/>
    <xf numFmtId="165" fontId="0" fillId="0" borderId="2" xfId="0" applyNumberFormat="1" applyBorder="1"/>
    <xf numFmtId="0" fontId="0" fillId="14" borderId="5" xfId="0" applyFill="1" applyBorder="1"/>
    <xf numFmtId="165" fontId="1" fillId="2" borderId="3" xfId="1" applyNumberFormat="1" applyFont="1" applyFill="1" applyBorder="1"/>
    <xf numFmtId="165" fontId="45" fillId="11" borderId="2" xfId="0" applyNumberFormat="1" applyFont="1" applyFill="1" applyBorder="1"/>
    <xf numFmtId="165" fontId="0" fillId="0" borderId="3" xfId="0" applyNumberFormat="1" applyBorder="1"/>
    <xf numFmtId="0" fontId="0" fillId="17" borderId="4" xfId="0" applyFill="1" applyBorder="1"/>
    <xf numFmtId="0" fontId="0" fillId="16" borderId="33" xfId="0" applyFill="1" applyBorder="1"/>
    <xf numFmtId="2" fontId="49" fillId="14" borderId="7" xfId="0" applyNumberFormat="1" applyFont="1" applyFill="1" applyBorder="1" applyAlignment="1">
      <alignment vertical="center"/>
    </xf>
    <xf numFmtId="165" fontId="0" fillId="0" borderId="7" xfId="0" applyNumberFormat="1" applyBorder="1"/>
    <xf numFmtId="165" fontId="0" fillId="0" borderId="6" xfId="0" applyNumberFormat="1" applyBorder="1"/>
    <xf numFmtId="165" fontId="0" fillId="0" borderId="8" xfId="0" applyNumberFormat="1" applyBorder="1"/>
    <xf numFmtId="0" fontId="0" fillId="16" borderId="35" xfId="0" applyFill="1" applyBorder="1"/>
    <xf numFmtId="2" fontId="49" fillId="14" borderId="0" xfId="0" applyNumberFormat="1" applyFont="1" applyFill="1" applyAlignment="1">
      <alignment vertical="center"/>
    </xf>
    <xf numFmtId="165" fontId="0" fillId="0" borderId="15" xfId="0" applyNumberFormat="1" applyBorder="1"/>
    <xf numFmtId="9" fontId="0" fillId="17" borderId="0" xfId="4" applyNumberFormat="1" applyFill="1" applyAlignment="1">
      <alignment horizontal="center" vertical="center"/>
    </xf>
    <xf numFmtId="0" fontId="0" fillId="17" borderId="0" xfId="0" applyFill="1" applyAlignment="1">
      <alignment horizontal="center" vertical="center"/>
    </xf>
    <xf numFmtId="0" fontId="0" fillId="20" borderId="36" xfId="0" applyFill="1" applyBorder="1"/>
    <xf numFmtId="2" fontId="0" fillId="20" borderId="38" xfId="0" applyNumberFormat="1" applyFill="1" applyBorder="1"/>
    <xf numFmtId="2" fontId="49" fillId="14" borderId="11" xfId="0" applyNumberFormat="1" applyFont="1" applyFill="1" applyBorder="1"/>
    <xf numFmtId="9" fontId="0" fillId="20" borderId="11" xfId="4" applyNumberFormat="1" applyFill="1" applyBorder="1"/>
    <xf numFmtId="2" fontId="0" fillId="20" borderId="11" xfId="4" applyNumberFormat="1" applyFill="1" applyBorder="1"/>
    <xf numFmtId="165" fontId="0" fillId="20" borderId="10" xfId="4" applyNumberFormat="1" applyFill="1" applyBorder="1"/>
    <xf numFmtId="165" fontId="0" fillId="20" borderId="11" xfId="4" applyNumberFormat="1" applyFill="1" applyBorder="1"/>
    <xf numFmtId="165" fontId="0" fillId="23" borderId="12" xfId="4" applyNumberFormat="1" applyFill="1" applyBorder="1"/>
    <xf numFmtId="2" fontId="0" fillId="0" borderId="8" xfId="0" applyNumberFormat="1" applyBorder="1"/>
    <xf numFmtId="0" fontId="0" fillId="14" borderId="11" xfId="0" applyFill="1" applyBorder="1"/>
    <xf numFmtId="0" fontId="2" fillId="16" borderId="34" xfId="2" applyFont="1" applyFill="1" applyBorder="1"/>
    <xf numFmtId="0" fontId="0" fillId="17" borderId="11" xfId="0" applyFill="1" applyBorder="1"/>
    <xf numFmtId="2" fontId="5" fillId="0" borderId="12" xfId="0" applyNumberFormat="1" applyFont="1" applyBorder="1"/>
    <xf numFmtId="0" fontId="0" fillId="17" borderId="12" xfId="0" applyFill="1" applyBorder="1"/>
    <xf numFmtId="0" fontId="0" fillId="16" borderId="6" xfId="0" applyFill="1" applyBorder="1"/>
    <xf numFmtId="0" fontId="0" fillId="16" borderId="7" xfId="0" applyFill="1" applyBorder="1"/>
    <xf numFmtId="0" fontId="0" fillId="16" borderId="8" xfId="0" applyFill="1" applyBorder="1"/>
    <xf numFmtId="0" fontId="0" fillId="16" borderId="4" xfId="0" applyFill="1" applyBorder="1"/>
    <xf numFmtId="0" fontId="0" fillId="16" borderId="0" xfId="0" applyFill="1"/>
    <xf numFmtId="0" fontId="0" fillId="20" borderId="7" xfId="0" applyFill="1" applyBorder="1"/>
    <xf numFmtId="0" fontId="0" fillId="16" borderId="15" xfId="0" applyFill="1" applyBorder="1"/>
    <xf numFmtId="1" fontId="0" fillId="0" borderId="0" xfId="0" applyNumberFormat="1"/>
    <xf numFmtId="166" fontId="0" fillId="0" borderId="0" xfId="0" applyNumberFormat="1"/>
    <xf numFmtId="1" fontId="0" fillId="20" borderId="11" xfId="0" applyNumberFormat="1" applyFill="1" applyBorder="1"/>
    <xf numFmtId="165" fontId="1" fillId="2" borderId="11" xfId="1" applyNumberFormat="1" applyFont="1" applyFill="1" applyBorder="1"/>
    <xf numFmtId="0" fontId="0" fillId="7" borderId="12" xfId="0" applyFill="1" applyBorder="1" applyAlignment="1">
      <alignment horizontal="center"/>
    </xf>
    <xf numFmtId="0" fontId="0" fillId="16" borderId="10" xfId="0" applyFill="1" applyBorder="1"/>
    <xf numFmtId="0" fontId="0" fillId="16" borderId="11" xfId="0" applyFill="1" applyBorder="1"/>
    <xf numFmtId="0" fontId="0" fillId="0" borderId="11" xfId="0" quotePrefix="1" applyBorder="1"/>
    <xf numFmtId="0" fontId="0" fillId="16" borderId="12" xfId="0" applyFill="1" applyBorder="1"/>
    <xf numFmtId="9" fontId="0" fillId="16" borderId="0" xfId="4" applyNumberFormat="1" applyFill="1"/>
    <xf numFmtId="0" fontId="2" fillId="16" borderId="36" xfId="2" applyFont="1" applyFill="1" applyBorder="1"/>
    <xf numFmtId="0" fontId="0" fillId="0" borderId="21" xfId="0" applyBorder="1"/>
    <xf numFmtId="0" fontId="0" fillId="0" borderId="26" xfId="0" applyBorder="1"/>
    <xf numFmtId="0" fontId="0" fillId="0" borderId="22" xfId="0" applyBorder="1"/>
    <xf numFmtId="11" fontId="0" fillId="0" borderId="26" xfId="0" applyNumberFormat="1" applyBorder="1"/>
    <xf numFmtId="0" fontId="0" fillId="5" borderId="6" xfId="0" applyFill="1" applyBorder="1"/>
    <xf numFmtId="3" fontId="0" fillId="0" borderId="0" xfId="0" applyNumberFormat="1"/>
    <xf numFmtId="3" fontId="0" fillId="0" borderId="11" xfId="0" applyNumberFormat="1" applyBorder="1"/>
    <xf numFmtId="0" fontId="9" fillId="2" borderId="1" xfId="1" applyFont="1" applyFill="1" applyBorder="1" applyAlignment="1">
      <alignment horizontal="center"/>
    </xf>
    <xf numFmtId="0" fontId="9" fillId="2" borderId="2" xfId="1" applyFont="1" applyFill="1" applyBorder="1" applyAlignment="1">
      <alignment horizontal="center"/>
    </xf>
    <xf numFmtId="0" fontId="9" fillId="2" borderId="3" xfId="1" applyFont="1" applyFill="1" applyBorder="1" applyAlignment="1">
      <alignment horizontal="center"/>
    </xf>
    <xf numFmtId="0" fontId="10" fillId="4" borderId="1" xfId="0" applyFont="1" applyFill="1" applyBorder="1" applyAlignment="1">
      <alignment horizontal="center"/>
    </xf>
    <xf numFmtId="0" fontId="10" fillId="4" borderId="2" xfId="0" applyFont="1" applyFill="1" applyBorder="1" applyAlignment="1">
      <alignment horizontal="center"/>
    </xf>
    <xf numFmtId="0" fontId="10" fillId="4" borderId="3" xfId="0" applyFont="1" applyFill="1" applyBorder="1" applyAlignment="1">
      <alignment horizontal="center"/>
    </xf>
    <xf numFmtId="0" fontId="11" fillId="5" borderId="4" xfId="1" applyFont="1" applyFill="1" applyBorder="1" applyAlignment="1">
      <alignment horizontal="center" wrapText="1"/>
    </xf>
    <xf numFmtId="0" fontId="11" fillId="5" borderId="0" xfId="1" applyFont="1" applyFill="1" applyAlignment="1">
      <alignment horizontal="center" wrapText="1"/>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12" fillId="0" borderId="1" xfId="0" applyFont="1" applyBorder="1" applyAlignment="1">
      <alignment horizontal="center"/>
    </xf>
    <xf numFmtId="0" fontId="12" fillId="0" borderId="3"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12" fillId="0" borderId="2" xfId="0" applyFont="1" applyBorder="1" applyAlignment="1">
      <alignment horizontal="center"/>
    </xf>
    <xf numFmtId="0" fontId="10" fillId="5" borderId="1" xfId="0" applyFont="1" applyFill="1" applyBorder="1" applyAlignment="1">
      <alignment horizontal="center"/>
    </xf>
    <xf numFmtId="0" fontId="10" fillId="5" borderId="2" xfId="0" applyFont="1" applyFill="1" applyBorder="1" applyAlignment="1">
      <alignment horizontal="center"/>
    </xf>
    <xf numFmtId="0" fontId="10" fillId="5" borderId="3" xfId="0" applyFont="1" applyFill="1" applyBorder="1" applyAlignment="1">
      <alignment horizontal="center"/>
    </xf>
    <xf numFmtId="0" fontId="0" fillId="0" borderId="7" xfId="0" applyBorder="1" applyAlignment="1">
      <alignment horizontal="center" wrapText="1"/>
    </xf>
    <xf numFmtId="0" fontId="0" fillId="0" borderId="0" xfId="0" applyAlignment="1">
      <alignment horizontal="center" wrapText="1"/>
    </xf>
    <xf numFmtId="0" fontId="0" fillId="0" borderId="8" xfId="0" applyBorder="1" applyAlignment="1">
      <alignment horizontal="center" wrapText="1"/>
    </xf>
    <xf numFmtId="0" fontId="0" fillId="0" borderId="15" xfId="0" applyBorder="1" applyAlignment="1">
      <alignment horizontal="center" wrapText="1"/>
    </xf>
    <xf numFmtId="0" fontId="8" fillId="0" borderId="1" xfId="0" applyFont="1"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23" fillId="15" borderId="6" xfId="0" applyFont="1" applyFill="1" applyBorder="1" applyAlignment="1">
      <alignment horizontal="center"/>
    </xf>
    <xf numFmtId="0" fontId="23" fillId="15" borderId="7" xfId="0" applyFont="1" applyFill="1" applyBorder="1" applyAlignment="1">
      <alignment horizontal="center"/>
    </xf>
    <xf numFmtId="0" fontId="23" fillId="15" borderId="8"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27" fillId="15" borderId="1" xfId="0" applyFont="1" applyFill="1" applyBorder="1" applyAlignment="1">
      <alignment horizontal="center"/>
    </xf>
    <xf numFmtId="0" fontId="27" fillId="15" borderId="2" xfId="0" applyFont="1" applyFill="1" applyBorder="1" applyAlignment="1">
      <alignment horizontal="center"/>
    </xf>
    <xf numFmtId="0" fontId="27" fillId="15" borderId="3" xfId="0" applyFon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4" xfId="0" applyFill="1" applyBorder="1" applyAlignment="1">
      <alignment horizontal="center"/>
    </xf>
    <xf numFmtId="0" fontId="0" fillId="3" borderId="0" xfId="0" applyFill="1" applyAlignment="1">
      <alignment horizontal="center"/>
    </xf>
    <xf numFmtId="0" fontId="0" fillId="3" borderId="15"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27" fillId="15" borderId="1" xfId="0" applyFont="1" applyFill="1" applyBorder="1" applyAlignment="1">
      <alignment horizontal="center" wrapText="1"/>
    </xf>
    <xf numFmtId="0" fontId="27" fillId="15" borderId="2" xfId="0" applyFont="1" applyFill="1" applyBorder="1" applyAlignment="1">
      <alignment horizontal="center" wrapText="1"/>
    </xf>
    <xf numFmtId="0" fontId="27" fillId="15" borderId="3" xfId="0" applyFont="1" applyFill="1" applyBorder="1" applyAlignment="1">
      <alignment horizontal="center" wrapText="1"/>
    </xf>
    <xf numFmtId="0" fontId="23" fillId="15" borderId="6" xfId="0" applyFont="1" applyFill="1" applyBorder="1" applyAlignment="1">
      <alignment horizontal="center" wrapText="1"/>
    </xf>
    <xf numFmtId="0" fontId="23" fillId="15" borderId="7" xfId="0" applyFont="1" applyFill="1" applyBorder="1" applyAlignment="1">
      <alignment horizontal="center" wrapText="1"/>
    </xf>
    <xf numFmtId="0" fontId="23" fillId="15" borderId="8" xfId="0" applyFont="1" applyFill="1" applyBorder="1" applyAlignment="1">
      <alignment horizontal="center" wrapText="1"/>
    </xf>
    <xf numFmtId="0" fontId="27" fillId="15" borderId="4" xfId="0" applyFont="1" applyFill="1" applyBorder="1" applyAlignment="1">
      <alignment horizontal="center"/>
    </xf>
    <xf numFmtId="0" fontId="27" fillId="15" borderId="0" xfId="0" applyFont="1" applyFill="1" applyAlignment="1">
      <alignment horizontal="center"/>
    </xf>
    <xf numFmtId="0" fontId="27" fillId="15" borderId="10" xfId="0" applyFont="1" applyFill="1" applyBorder="1" applyAlignment="1">
      <alignment horizontal="center"/>
    </xf>
    <xf numFmtId="0" fontId="27" fillId="15" borderId="11" xfId="0" applyFont="1" applyFill="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7" fillId="15" borderId="6" xfId="0" applyFont="1" applyFill="1" applyBorder="1" applyAlignment="1">
      <alignment horizontal="center"/>
    </xf>
    <xf numFmtId="0" fontId="27" fillId="15" borderId="7" xfId="0" applyFont="1" applyFill="1" applyBorder="1" applyAlignment="1">
      <alignment horizontal="center"/>
    </xf>
    <xf numFmtId="0" fontId="27" fillId="15" borderId="8" xfId="0" applyFont="1" applyFill="1" applyBorder="1" applyAlignment="1">
      <alignment horizontal="center"/>
    </xf>
    <xf numFmtId="0" fontId="6" fillId="3" borderId="6" xfId="0" applyFont="1" applyFill="1" applyBorder="1" applyAlignment="1">
      <alignment horizontal="center" wrapText="1"/>
    </xf>
    <xf numFmtId="0" fontId="6" fillId="3" borderId="7" xfId="0" applyFont="1" applyFill="1" applyBorder="1" applyAlignment="1">
      <alignment horizontal="center" wrapText="1"/>
    </xf>
    <xf numFmtId="0" fontId="6" fillId="3" borderId="8" xfId="0" applyFont="1" applyFill="1" applyBorder="1" applyAlignment="1">
      <alignment horizontal="center" wrapText="1"/>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4" xfId="0" applyFont="1" applyFill="1" applyBorder="1" applyAlignment="1">
      <alignment horizontal="center"/>
    </xf>
    <xf numFmtId="0" fontId="6" fillId="3" borderId="0" xfId="0" applyFont="1" applyFill="1" applyAlignment="1">
      <alignment horizontal="center"/>
    </xf>
    <xf numFmtId="0" fontId="6" fillId="3" borderId="15"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xf>
    <xf numFmtId="0" fontId="31" fillId="15" borderId="6" xfId="0" applyFont="1" applyFill="1" applyBorder="1" applyAlignment="1">
      <alignment horizontal="center"/>
    </xf>
    <xf numFmtId="0" fontId="31" fillId="15" borderId="7" xfId="0" applyFont="1" applyFill="1" applyBorder="1" applyAlignment="1">
      <alignment horizontal="center"/>
    </xf>
    <xf numFmtId="0" fontId="31" fillId="15" borderId="8" xfId="0" applyFont="1" applyFill="1" applyBorder="1" applyAlignment="1">
      <alignment horizontal="center"/>
    </xf>
    <xf numFmtId="0" fontId="27" fillId="15" borderId="4" xfId="0" applyFont="1" applyFill="1" applyBorder="1" applyAlignment="1">
      <alignment horizontal="center" wrapText="1"/>
    </xf>
    <xf numFmtId="0" fontId="27" fillId="15" borderId="0" xfId="0" applyFont="1" applyFill="1" applyAlignment="1">
      <alignment horizontal="center" wrapText="1"/>
    </xf>
    <xf numFmtId="0" fontId="27" fillId="15" borderId="6" xfId="0" applyFont="1" applyFill="1" applyBorder="1" applyAlignment="1">
      <alignment horizontal="center" wrapText="1"/>
    </xf>
    <xf numFmtId="0" fontId="27" fillId="15" borderId="7" xfId="0" applyFont="1" applyFill="1" applyBorder="1" applyAlignment="1">
      <alignment horizontal="center" wrapText="1"/>
    </xf>
    <xf numFmtId="0" fontId="27" fillId="15" borderId="8" xfId="0" applyFont="1" applyFill="1" applyBorder="1" applyAlignment="1">
      <alignment horizontal="center" wrapText="1"/>
    </xf>
    <xf numFmtId="0" fontId="27" fillId="15" borderId="15" xfId="0" applyFont="1" applyFill="1" applyBorder="1" applyAlignment="1">
      <alignment horizontal="center"/>
    </xf>
    <xf numFmtId="0" fontId="34" fillId="3" borderId="1" xfId="0" applyFont="1" applyFill="1" applyBorder="1" applyAlignment="1">
      <alignment horizontal="center"/>
    </xf>
    <xf numFmtId="0" fontId="34" fillId="3" borderId="2" xfId="0" applyFont="1" applyFill="1" applyBorder="1" applyAlignment="1">
      <alignment horizontal="center"/>
    </xf>
    <xf numFmtId="0" fontId="34" fillId="3" borderId="3" xfId="0" applyFont="1" applyFill="1" applyBorder="1" applyAlignment="1">
      <alignment horizontal="center"/>
    </xf>
    <xf numFmtId="0" fontId="36" fillId="5" borderId="1" xfId="1" applyFont="1" applyFill="1" applyBorder="1" applyAlignment="1">
      <alignment horizontal="center" wrapText="1"/>
    </xf>
    <xf numFmtId="0" fontId="36" fillId="5" borderId="2" xfId="1" applyFont="1" applyFill="1" applyBorder="1" applyAlignment="1">
      <alignment horizontal="center" wrapText="1"/>
    </xf>
    <xf numFmtId="0" fontId="36" fillId="5" borderId="3" xfId="1" applyFont="1" applyFill="1" applyBorder="1" applyAlignment="1">
      <alignment horizontal="center" wrapText="1"/>
    </xf>
    <xf numFmtId="0" fontId="37" fillId="2" borderId="1" xfId="1" applyFont="1" applyFill="1" applyBorder="1" applyAlignment="1">
      <alignment horizontal="center"/>
    </xf>
    <xf numFmtId="0" fontId="37" fillId="2" borderId="2" xfId="1" applyFont="1" applyFill="1" applyBorder="1" applyAlignment="1">
      <alignment horizontal="center"/>
    </xf>
    <xf numFmtId="0" fontId="37" fillId="2" borderId="3" xfId="1" applyFont="1" applyFill="1" applyBorder="1" applyAlignment="1">
      <alignment horizontal="center"/>
    </xf>
    <xf numFmtId="0" fontId="36" fillId="6" borderId="1" xfId="1" applyFont="1" applyFill="1" applyBorder="1" applyAlignment="1">
      <alignment horizontal="center"/>
    </xf>
    <xf numFmtId="0" fontId="36" fillId="6" borderId="2" xfId="1" applyFont="1" applyFill="1" applyBorder="1" applyAlignment="1">
      <alignment horizontal="center"/>
    </xf>
    <xf numFmtId="0" fontId="36" fillId="6" borderId="3" xfId="1" applyFont="1" applyFill="1" applyBorder="1" applyAlignment="1">
      <alignment horizontal="center"/>
    </xf>
    <xf numFmtId="0" fontId="0" fillId="19" borderId="6" xfId="0" applyFill="1" applyBorder="1" applyAlignment="1">
      <alignment horizontal="left" vertical="center"/>
    </xf>
    <xf numFmtId="0" fontId="0" fillId="19" borderId="4" xfId="0" applyFill="1" applyBorder="1" applyAlignment="1">
      <alignment horizontal="left" vertical="center"/>
    </xf>
    <xf numFmtId="0" fontId="40" fillId="17" borderId="8" xfId="0" applyFont="1" applyFill="1" applyBorder="1" applyAlignment="1">
      <alignment horizontal="center" vertical="center" wrapText="1"/>
    </xf>
    <xf numFmtId="0" fontId="40" fillId="17" borderId="15" xfId="0" applyFont="1" applyFill="1" applyBorder="1" applyAlignment="1">
      <alignment horizontal="center" vertical="center" wrapText="1"/>
    </xf>
    <xf numFmtId="0" fontId="40" fillId="17" borderId="12" xfId="0" applyFont="1" applyFill="1" applyBorder="1" applyAlignment="1">
      <alignment horizontal="center" vertical="center" wrapText="1"/>
    </xf>
    <xf numFmtId="0" fontId="0" fillId="7" borderId="4" xfId="0" applyFill="1" applyBorder="1" applyAlignment="1">
      <alignment horizontal="left" vertical="center"/>
    </xf>
    <xf numFmtId="0" fontId="1" fillId="2" borderId="1" xfId="1" applyFont="1" applyFill="1" applyBorder="1" applyAlignment="1">
      <alignment horizontal="center" wrapText="1"/>
    </xf>
    <xf numFmtId="0" fontId="1" fillId="2" borderId="2" xfId="1" applyFont="1" applyFill="1" applyBorder="1" applyAlignment="1">
      <alignment horizontal="center" wrapText="1"/>
    </xf>
    <xf numFmtId="0" fontId="1" fillId="2" borderId="3" xfId="1" applyFont="1" applyFill="1" applyBorder="1" applyAlignment="1">
      <alignment horizontal="center" wrapText="1"/>
    </xf>
    <xf numFmtId="0" fontId="1" fillId="0" borderId="10" xfId="1" applyFont="1" applyFill="1" applyBorder="1" applyAlignment="1">
      <alignment horizontal="center"/>
    </xf>
    <xf numFmtId="0" fontId="1" fillId="0" borderId="11" xfId="1" applyFont="1" applyFill="1" applyBorder="1" applyAlignment="1">
      <alignment horizontal="center"/>
    </xf>
    <xf numFmtId="0" fontId="1" fillId="0" borderId="12" xfId="1" applyFont="1" applyFill="1" applyBorder="1" applyAlignment="1">
      <alignment horizontal="center"/>
    </xf>
    <xf numFmtId="0" fontId="1" fillId="0" borderId="1" xfId="1" applyFont="1" applyFill="1" applyBorder="1" applyAlignment="1">
      <alignment horizontal="center"/>
    </xf>
    <xf numFmtId="0" fontId="1" fillId="0" borderId="2" xfId="1" applyFont="1" applyFill="1" applyBorder="1" applyAlignment="1">
      <alignment horizontal="center"/>
    </xf>
    <xf numFmtId="0" fontId="1" fillId="0" borderId="3" xfId="1" applyFont="1" applyFill="1" applyBorder="1" applyAlignment="1">
      <alignment horizontal="center"/>
    </xf>
    <xf numFmtId="0" fontId="1" fillId="0" borderId="6" xfId="1" applyFont="1" applyFill="1" applyBorder="1" applyAlignment="1">
      <alignment horizontal="center"/>
    </xf>
    <xf numFmtId="0" fontId="1" fillId="0" borderId="7" xfId="1" applyFont="1" applyFill="1" applyBorder="1" applyAlignment="1">
      <alignment horizontal="center"/>
    </xf>
    <xf numFmtId="0" fontId="1" fillId="0" borderId="8" xfId="1" applyFont="1" applyFill="1" applyBorder="1" applyAlignment="1">
      <alignment horizontal="center"/>
    </xf>
    <xf numFmtId="0" fontId="1" fillId="2" borderId="1" xfId="1" applyFont="1" applyFill="1" applyBorder="1" applyAlignment="1">
      <alignment horizontal="center"/>
    </xf>
    <xf numFmtId="0" fontId="1" fillId="2" borderId="2" xfId="1" applyFont="1" applyFill="1" applyBorder="1" applyAlignment="1">
      <alignment horizontal="center"/>
    </xf>
    <xf numFmtId="0" fontId="1" fillId="2" borderId="3" xfId="1" applyFont="1" applyFill="1" applyBorder="1" applyAlignment="1">
      <alignment horizontal="center"/>
    </xf>
    <xf numFmtId="0" fontId="0" fillId="4" borderId="1" xfId="0" applyFill="1" applyBorder="1" applyAlignment="1">
      <alignment horizontal="center"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22" borderId="1" xfId="0" applyFill="1" applyBorder="1" applyAlignment="1">
      <alignment horizontal="center" wrapText="1"/>
    </xf>
    <xf numFmtId="0" fontId="0" fillId="22" borderId="2" xfId="0" applyFill="1" applyBorder="1" applyAlignment="1">
      <alignment horizontal="center" wrapText="1"/>
    </xf>
    <xf numFmtId="0" fontId="0" fillId="22" borderId="3" xfId="0" applyFill="1" applyBorder="1" applyAlignment="1">
      <alignment horizontal="center" wrapText="1"/>
    </xf>
    <xf numFmtId="0" fontId="0" fillId="22" borderId="1" xfId="0" applyFill="1" applyBorder="1" applyAlignment="1">
      <alignment horizontal="center"/>
    </xf>
    <xf numFmtId="0" fontId="0" fillId="22" borderId="2" xfId="0" applyFill="1" applyBorder="1" applyAlignment="1">
      <alignment horizontal="center"/>
    </xf>
    <xf numFmtId="0" fontId="0" fillId="22" borderId="3" xfId="0" applyFill="1" applyBorder="1" applyAlignment="1">
      <alignment horizontal="center"/>
    </xf>
    <xf numFmtId="0" fontId="44" fillId="4" borderId="20" xfId="0" applyFont="1" applyFill="1" applyBorder="1" applyAlignment="1">
      <alignment horizontal="center"/>
    </xf>
    <xf numFmtId="0" fontId="44" fillId="4" borderId="23" xfId="0" applyFont="1" applyFill="1" applyBorder="1" applyAlignment="1">
      <alignment horizontal="center"/>
    </xf>
    <xf numFmtId="0" fontId="44" fillId="4" borderId="24" xfId="0" applyFont="1" applyFill="1" applyBorder="1" applyAlignment="1">
      <alignment horizontal="center"/>
    </xf>
    <xf numFmtId="0" fontId="0" fillId="3" borderId="20" xfId="0" applyFill="1" applyBorder="1" applyAlignment="1">
      <alignment horizontal="left"/>
    </xf>
    <xf numFmtId="0" fontId="0" fillId="3" borderId="23" xfId="0" applyFill="1" applyBorder="1" applyAlignment="1">
      <alignment horizontal="left"/>
    </xf>
    <xf numFmtId="0" fontId="0" fillId="3" borderId="10" xfId="0" applyFill="1" applyBorder="1" applyAlignment="1">
      <alignment horizontal="left"/>
    </xf>
    <xf numFmtId="0" fontId="0" fillId="3" borderId="11" xfId="0" applyFill="1" applyBorder="1" applyAlignment="1">
      <alignment horizontal="left"/>
    </xf>
    <xf numFmtId="0" fontId="0" fillId="3" borderId="0" xfId="0" applyFill="1" applyAlignment="1">
      <alignment horizontal="left"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Alignment="1">
      <alignment horizontal="center" vertical="center"/>
    </xf>
    <xf numFmtId="0" fontId="6" fillId="3" borderId="15"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2" fontId="46" fillId="3" borderId="58"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0" fontId="0" fillId="20" borderId="9" xfId="0" applyFill="1" applyBorder="1" applyAlignment="1">
      <alignment horizontal="center" vertical="center" textRotation="90"/>
    </xf>
    <xf numFmtId="0" fontId="0" fillId="20" borderId="17" xfId="0" applyFill="1" applyBorder="1" applyAlignment="1">
      <alignment horizontal="center" vertical="center" textRotation="90"/>
    </xf>
    <xf numFmtId="0" fontId="0" fillId="20" borderId="13" xfId="0" applyFill="1" applyBorder="1" applyAlignment="1">
      <alignment horizontal="center" vertical="center" textRotation="90"/>
    </xf>
    <xf numFmtId="0" fontId="0" fillId="20" borderId="9" xfId="0" applyFill="1" applyBorder="1" applyAlignment="1">
      <alignment horizontal="center" vertical="center" textRotation="90" wrapText="1"/>
    </xf>
    <xf numFmtId="0" fontId="0" fillId="20" borderId="17" xfId="0" applyFill="1" applyBorder="1" applyAlignment="1">
      <alignment horizontal="center" vertical="center" textRotation="90" wrapText="1"/>
    </xf>
    <xf numFmtId="0" fontId="0" fillId="20" borderId="13" xfId="0" applyFill="1" applyBorder="1" applyAlignment="1">
      <alignment horizontal="center" vertical="center" textRotation="90" wrapText="1"/>
    </xf>
    <xf numFmtId="9" fontId="0" fillId="20" borderId="9" xfId="4" applyNumberFormat="1" applyFont="1" applyFill="1" applyBorder="1" applyAlignment="1">
      <alignment horizontal="center" vertical="center" textRotation="90"/>
    </xf>
    <xf numFmtId="9" fontId="0" fillId="20" borderId="17" xfId="4" applyNumberFormat="1" applyFont="1" applyFill="1" applyBorder="1" applyAlignment="1">
      <alignment horizontal="center" vertical="center" textRotation="90"/>
    </xf>
    <xf numFmtId="9" fontId="0" fillId="20" borderId="13" xfId="4" applyNumberFormat="1" applyFont="1" applyFill="1" applyBorder="1" applyAlignment="1">
      <alignment horizontal="center" vertical="center" textRotation="90"/>
    </xf>
    <xf numFmtId="0" fontId="6" fillId="20" borderId="1" xfId="0" applyFont="1" applyFill="1" applyBorder="1" applyAlignment="1">
      <alignment horizontal="center"/>
    </xf>
    <xf numFmtId="0" fontId="6" fillId="20" borderId="2" xfId="0" applyFont="1" applyFill="1" applyBorder="1" applyAlignment="1">
      <alignment horizontal="center"/>
    </xf>
    <xf numFmtId="0" fontId="6" fillId="20" borderId="3" xfId="0" applyFont="1" applyFill="1" applyBorder="1" applyAlignment="1">
      <alignment horizontal="center"/>
    </xf>
    <xf numFmtId="0" fontId="6" fillId="19" borderId="1" xfId="0" applyFont="1" applyFill="1" applyBorder="1" applyAlignment="1">
      <alignment horizontal="center"/>
    </xf>
    <xf numFmtId="0" fontId="6" fillId="19" borderId="2" xfId="0" applyFont="1" applyFill="1" applyBorder="1" applyAlignment="1">
      <alignment horizontal="center"/>
    </xf>
    <xf numFmtId="0" fontId="6" fillId="19" borderId="3" xfId="0" applyFont="1" applyFill="1" applyBorder="1" applyAlignment="1">
      <alignment horizontal="center"/>
    </xf>
    <xf numFmtId="0" fontId="6" fillId="5" borderId="7" xfId="0" applyFont="1" applyFill="1" applyBorder="1" applyAlignment="1">
      <alignment horizontal="center"/>
    </xf>
    <xf numFmtId="0" fontId="6" fillId="5" borderId="8" xfId="0" applyFont="1" applyFill="1" applyBorder="1" applyAlignment="1">
      <alignment horizontal="center"/>
    </xf>
    <xf numFmtId="0" fontId="6" fillId="14" borderId="6" xfId="0" applyFont="1" applyFill="1" applyBorder="1" applyAlignment="1">
      <alignment horizontal="center"/>
    </xf>
    <xf numFmtId="0" fontId="6" fillId="14" borderId="7" xfId="0" applyFont="1" applyFill="1" applyBorder="1" applyAlignment="1">
      <alignment horizontal="center"/>
    </xf>
    <xf numFmtId="0" fontId="6" fillId="14" borderId="8" xfId="0" applyFont="1" applyFill="1" applyBorder="1" applyAlignment="1">
      <alignment horizontal="center"/>
    </xf>
  </cellXfs>
  <cellStyles count="5">
    <cellStyle name="Gut" xfId="1" builtinId="26"/>
    <cellStyle name="Link" xfId="2" builtinId="8"/>
    <cellStyle name="Normal 2" xfId="3"/>
    <cellStyle name="Prozent" xfId="4" builtinId="5"/>
    <cellStyle name="Standard" xfId="0" builtinId="0"/>
  </cellStyles>
  <dxfs count="4">
    <dxf>
      <fill>
        <patternFill patternType="solid">
          <fgColor theme="9" tint="0.79998168889431442"/>
          <bgColor theme="9" tint="0.79998168889431442"/>
        </patternFill>
      </fill>
    </dxf>
    <dxf>
      <fill>
        <patternFill patternType="solid">
          <fgColor theme="9"/>
          <bgColor theme="9"/>
        </patternFill>
      </fill>
    </dxf>
    <dxf>
      <fill>
        <patternFill patternType="solid">
          <fgColor theme="5"/>
          <bgColor theme="5"/>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xml"/><Relationship Id="rId1" Type="http://schemas.microsoft.com/office/2011/relationships/chartStyle" Target="style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xml"/><Relationship Id="rId1" Type="http://schemas.microsoft.com/office/2011/relationships/chartStyle" Target="style6.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7.xml"/><Relationship Id="rId1" Type="http://schemas.microsoft.com/office/2011/relationships/chartStyle" Target="style7.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8.xml"/><Relationship Id="rId1" Type="http://schemas.microsoft.com/office/2011/relationships/chartStyle" Target="style8.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r>
              <a:rPr lang="en-US" sz="1800">
                <a:solidFill>
                  <a:sysClr val="windowText" lastClr="000000"/>
                </a:solidFill>
              </a:rPr>
              <a:t>heat distribution in system</a:t>
            </a:r>
            <a:endParaRPr/>
          </a:p>
        </c:rich>
      </c:tx>
      <c:overlay val="0"/>
      <c:spPr>
        <a:prstGeom prst="rect">
          <a:avLst/>
        </a:prstGeom>
        <a:noFill/>
        <a:ln>
          <a:noFill/>
        </a:ln>
        <a:effectLst/>
      </c:spPr>
      <c:txPr>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6.2319335083114609E-2"/>
          <c:y val="0.26659486430088625"/>
          <c:w val="0.87918766404199478"/>
          <c:h val="0.2584839890723063"/>
        </c:manualLayout>
      </c:layout>
      <c:barChart>
        <c:barDir val="bar"/>
        <c:grouping val="stacked"/>
        <c:varyColors val="0"/>
        <c:ser>
          <c:idx val="0"/>
          <c:order val="0"/>
          <c:tx>
            <c:strRef>
              <c:f>'211-FW_I'!$A$130</c:f>
              <c:strCache>
                <c:ptCount val="1"/>
                <c:pt idx="0">
                  <c:v>Output incinerator</c:v>
                </c:pt>
              </c:strCache>
            </c:strRef>
          </c:tx>
          <c:spPr>
            <a:prstGeom prst="rect">
              <a:avLst/>
            </a:prstGeom>
            <a:solidFill>
              <a:srgbClr val="FF0000"/>
            </a:solidFill>
            <a:ln>
              <a:solidFill>
                <a:sysClr val="windowText" lastClr="000000"/>
              </a:solidFill>
            </a:ln>
            <a:effectLst/>
          </c:spPr>
          <c:invertIfNegative val="0"/>
          <c:val>
            <c:numRef>
              <c:f>'211-FW_I'!$C$130</c:f>
              <c:numCache>
                <c:formatCode>0%</c:formatCode>
                <c:ptCount val="1"/>
                <c:pt idx="0">
                  <c:v>1</c:v>
                </c:pt>
              </c:numCache>
            </c:numRef>
          </c:val>
          <c:extLst>
            <c:ext xmlns:c16="http://schemas.microsoft.com/office/drawing/2014/chart" uri="{C3380CC4-5D6E-409C-BE32-E72D297353CC}">
              <c16:uniqueId val="{00000000-D120-4B30-8A82-42B9F43DC031}"/>
            </c:ext>
          </c:extLst>
        </c:ser>
        <c:ser>
          <c:idx val="1"/>
          <c:order val="1"/>
          <c:tx>
            <c:strRef>
              <c:f>'211-FW_I'!$A$131</c:f>
              <c:strCache>
                <c:ptCount val="1"/>
                <c:pt idx="0">
                  <c:v>exported heat to residential buildings</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'211-FW_I'!$C$131</c:f>
              <c:numCache>
                <c:formatCode>0%</c:formatCode>
                <c:ptCount val="1"/>
                <c:pt idx="0">
                  <c:v>-0.52442121770323025</c:v>
                </c:pt>
              </c:numCache>
            </c:numRef>
          </c:val>
          <c:extLst>
            <c:ext xmlns:c16="http://schemas.microsoft.com/office/drawing/2014/chart" uri="{C3380CC4-5D6E-409C-BE32-E72D297353CC}">
              <c16:uniqueId val="{00000001-D120-4B30-8A82-42B9F43DC031}"/>
            </c:ext>
          </c:extLst>
        </c:ser>
        <c:ser>
          <c:idx val="2"/>
          <c:order val="2"/>
          <c:tx>
            <c:strRef>
              <c:f>'211-FW_I'!$A$132</c:f>
              <c:strCache>
                <c:ptCount val="1"/>
                <c:pt idx="0">
                  <c:v>unused heat and heat losses in district heating system, total</c:v>
                </c:pt>
              </c:strCache>
            </c:strRef>
          </c:tx>
          <c:spPr>
            <a:prstGeom prst="rect">
              <a:avLst/>
            </a:prstGeom>
            <a:pattFill prst="dkHorz">
              <a:fgClr>
                <a:schemeClr val="bg1">
                  <a:lumMod val="75000"/>
                </a:schemeClr>
              </a:fgClr>
              <a:bgClr>
                <a:schemeClr val="bg1"/>
              </a:bgClr>
            </a:pattFill>
            <a:ln>
              <a:solidFill>
                <a:sysClr val="windowText" lastClr="000000"/>
              </a:solidFill>
            </a:ln>
            <a:effectLst/>
          </c:spPr>
          <c:invertIfNegative val="0"/>
          <c:val>
            <c:numRef>
              <c:f>'211-FW_I'!$C$132</c:f>
              <c:numCache>
                <c:formatCode>0%</c:formatCode>
                <c:ptCount val="1"/>
                <c:pt idx="0">
                  <c:v>-0.47557878229676975</c:v>
                </c:pt>
              </c:numCache>
            </c:numRef>
          </c:val>
          <c:extLst>
            <c:ext xmlns:c16="http://schemas.microsoft.com/office/drawing/2014/chart" uri="{C3380CC4-5D6E-409C-BE32-E72D297353CC}">
              <c16:uniqueId val="{00000002-D120-4B30-8A82-42B9F43DC031}"/>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bwMode="auto">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1.9442104620643347E-2"/>
          <c:y val="0.69350218774601879"/>
          <c:w val="0.97496836151295063"/>
          <c:h val="0.27197041278931039"/>
        </c:manualLayout>
      </c:layout>
      <c:overlay val="0"/>
      <c:spPr>
        <a:prstGeom prst="rect">
          <a:avLst/>
        </a:prstGeom>
        <a:noFill/>
        <a:ln>
          <a:noFill/>
        </a:ln>
        <a:effectLst/>
      </c:spPr>
      <c:txPr>
        <a:bodyPr rot="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6558278597835454E-2"/>
          <c:y val="0.17171296296296296"/>
          <c:w val="0.92912807830639466"/>
          <c:h val="0.39691382327209102"/>
        </c:manualLayout>
      </c:layout>
      <c:barChart>
        <c:barDir val="bar"/>
        <c:grouping val="stacked"/>
        <c:varyColors val="0"/>
        <c:ser>
          <c:idx val="0"/>
          <c:order val="0"/>
          <c:tx>
            <c:strRef>
              <c:f>'2110-FW_AD_HTC_G'!$A$709</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'2110-FW_AD_HTC_G'!$C$709</c:f>
              <c:numCache>
                <c:formatCode>0%</c:formatCode>
                <c:ptCount val="1"/>
                <c:pt idx="0">
                  <c:v>0.19776119402985073</c:v>
                </c:pt>
              </c:numCache>
            </c:numRef>
          </c:val>
          <c:extLst>
            <c:ext xmlns:c16="http://schemas.microsoft.com/office/drawing/2014/chart" uri="{C3380CC4-5D6E-409C-BE32-E72D297353CC}">
              <c16:uniqueId val="{00000000-CFA2-4BD4-8616-3E28DF2F2842}"/>
            </c:ext>
          </c:extLst>
        </c:ser>
        <c:ser>
          <c:idx val="1"/>
          <c:order val="1"/>
          <c:tx>
            <c:strRef>
              <c:f>'2110-FW_AD_HTC_G'!$A$710</c:f>
              <c:strCache>
                <c:ptCount val="1"/>
                <c:pt idx="0">
                  <c:v>Output CHP, on-site, low temperature heat</c:v>
                </c:pt>
              </c:strCache>
            </c:strRef>
          </c:tx>
          <c:spPr>
            <a:prstGeom prst="rect">
              <a:avLst/>
            </a:prstGeom>
            <a:solidFill>
              <a:srgbClr val="FFC000"/>
            </a:solidFill>
            <a:ln>
              <a:solidFill>
                <a:sysClr val="windowText" lastClr="000000"/>
              </a:solidFill>
              <a:miter/>
            </a:ln>
            <a:effectLst/>
          </c:spPr>
          <c:invertIfNegative val="0"/>
          <c:val>
            <c:numRef>
              <c:f>'2110-FW_AD_HTC_G'!$C$710</c:f>
              <c:numCache>
                <c:formatCode>0%</c:formatCode>
                <c:ptCount val="1"/>
                <c:pt idx="0">
                  <c:v>0.30223880597014924</c:v>
                </c:pt>
              </c:numCache>
            </c:numRef>
          </c:val>
          <c:extLst>
            <c:ext xmlns:c16="http://schemas.microsoft.com/office/drawing/2014/chart" uri="{C3380CC4-5D6E-409C-BE32-E72D297353CC}">
              <c16:uniqueId val="{00000001-CFA2-4BD4-8616-3E28DF2F2842}"/>
            </c:ext>
          </c:extLst>
        </c:ser>
        <c:ser>
          <c:idx val="2"/>
          <c:order val="2"/>
          <c:tx>
            <c:strRef>
              <c:f>'2110-FW_AD_HTC_G'!$A$711</c:f>
              <c:strCache>
                <c:ptCount val="1"/>
                <c:pt idx="0">
                  <c:v>Output CHP, satellite</c:v>
                </c:pt>
              </c:strCache>
            </c:strRef>
          </c:tx>
          <c:spPr>
            <a:prstGeom prst="rect">
              <a:avLst/>
            </a:prstGeom>
            <a:solidFill>
              <a:srgbClr val="FF0000"/>
            </a:solidFill>
            <a:ln>
              <a:solidFill>
                <a:sysClr val="windowText" lastClr="000000"/>
              </a:solidFill>
            </a:ln>
            <a:effectLst/>
          </c:spPr>
          <c:invertIfNegative val="0"/>
          <c:val>
            <c:numRef>
              <c:f>'2110-FW_AD_HTC_G'!$C$711</c:f>
              <c:numCache>
                <c:formatCode>0%</c:formatCode>
                <c:ptCount val="1"/>
                <c:pt idx="0">
                  <c:v>0.5</c:v>
                </c:pt>
              </c:numCache>
            </c:numRef>
          </c:val>
          <c:extLst>
            <c:ext xmlns:c16="http://schemas.microsoft.com/office/drawing/2014/chart" uri="{C3380CC4-5D6E-409C-BE32-E72D297353CC}">
              <c16:uniqueId val="{00000002-CFA2-4BD4-8616-3E28DF2F2842}"/>
            </c:ext>
          </c:extLst>
        </c:ser>
        <c:ser>
          <c:idx val="3"/>
          <c:order val="3"/>
          <c:tx>
            <c:strRef>
              <c:f>'2110-FW_AD_HTC_G'!$A$712</c:f>
              <c:strCache>
                <c:ptCount val="1"/>
                <c:pt idx="0">
                  <c:v>heat demand digester</c:v>
                </c:pt>
              </c:strCache>
            </c:strRef>
          </c:tx>
          <c:spPr>
            <a:prstGeom prst="rect">
              <a:avLst/>
            </a:prstGeom>
            <a:solidFill>
              <a:schemeClr val="bg1">
                <a:lumMod val="85000"/>
              </a:schemeClr>
            </a:solidFill>
            <a:ln>
              <a:solidFill>
                <a:schemeClr val="tx1"/>
              </a:solidFill>
            </a:ln>
            <a:effectLst/>
          </c:spPr>
          <c:invertIfNegative val="0"/>
          <c:val>
            <c:numRef>
              <c:f>'2110-FW_AD_HTC_G'!$C$712</c:f>
              <c:numCache>
                <c:formatCode>0%</c:formatCode>
                <c:ptCount val="1"/>
                <c:pt idx="0">
                  <c:v>-7.7369439071566737E-2</c:v>
                </c:pt>
              </c:numCache>
            </c:numRef>
          </c:val>
          <c:extLst>
            <c:ext xmlns:c16="http://schemas.microsoft.com/office/drawing/2014/chart" uri="{C3380CC4-5D6E-409C-BE32-E72D297353CC}">
              <c16:uniqueId val="{00000003-CFA2-4BD4-8616-3E28DF2F2842}"/>
            </c:ext>
          </c:extLst>
        </c:ser>
        <c:ser>
          <c:idx val="4"/>
          <c:order val="4"/>
          <c:tx>
            <c:strRef>
              <c:f>'2110-FW_AD_HTC_G'!$A$713</c:f>
              <c:strCache>
                <c:ptCount val="1"/>
                <c:pt idx="0">
                  <c:v>heat demand pasteurization</c:v>
                </c:pt>
              </c:strCache>
            </c:strRef>
          </c:tx>
          <c:spPr>
            <a:prstGeom prst="rect">
              <a:avLst/>
            </a:prstGeom>
            <a:solidFill>
              <a:schemeClr val="tx1"/>
            </a:solidFill>
            <a:ln>
              <a:solidFill>
                <a:schemeClr val="tx1"/>
              </a:solidFill>
              <a:miter/>
            </a:ln>
            <a:effectLst/>
          </c:spPr>
          <c:invertIfNegative val="0"/>
          <c:val>
            <c:numRef>
              <c:f>'2110-FW_AD_HTC_G'!$C$713</c:f>
              <c:numCache>
                <c:formatCode>0%</c:formatCode>
                <c:ptCount val="1"/>
                <c:pt idx="0">
                  <c:v>-3.2882011605415859E-2</c:v>
                </c:pt>
              </c:numCache>
            </c:numRef>
          </c:val>
          <c:extLst>
            <c:ext xmlns:c16="http://schemas.microsoft.com/office/drawing/2014/chart" uri="{C3380CC4-5D6E-409C-BE32-E72D297353CC}">
              <c16:uniqueId val="{00000004-CFA2-4BD4-8616-3E28DF2F2842}"/>
            </c:ext>
          </c:extLst>
        </c:ser>
        <c:ser>
          <c:idx val="5"/>
          <c:order val="5"/>
          <c:tx>
            <c:strRef>
              <c:f>'2110-FW_AD_HTC_G'!$A$714</c:f>
              <c:strCache>
                <c:ptCount val="1"/>
                <c:pt idx="0">
                  <c:v>head demand dryer</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'2110-FW_AD_HTC_G'!$C$714</c:f>
              <c:numCache>
                <c:formatCode>0%</c:formatCode>
                <c:ptCount val="1"/>
                <c:pt idx="0">
                  <c:v>-3.6750483558994199E-2</c:v>
                </c:pt>
              </c:numCache>
            </c:numRef>
          </c:val>
          <c:extLst>
            <c:ext xmlns:c16="http://schemas.microsoft.com/office/drawing/2014/chart" uri="{C3380CC4-5D6E-409C-BE32-E72D297353CC}">
              <c16:uniqueId val="{00000005-CFA2-4BD4-8616-3E28DF2F2842}"/>
            </c:ext>
          </c:extLst>
        </c:ser>
        <c:ser>
          <c:idx val="6"/>
          <c:order val="6"/>
          <c:tx>
            <c:strRef>
              <c:f>'2110-FW_AD_HTC_G'!$A$715</c:f>
              <c:strCache>
                <c:ptCount val="1"/>
                <c:pt idx="0">
                  <c:v>heat demand HTC</c:v>
                </c:pt>
              </c:strCache>
            </c:strRef>
          </c:tx>
          <c:spPr>
            <a:prstGeom prst="rect">
              <a:avLst/>
            </a:prstGeom>
            <a:pattFill prst="dkDnDiag">
              <a:fgClr>
                <a:schemeClr val="tx1"/>
              </a:fgClr>
              <a:bgClr>
                <a:schemeClr val="bg1"/>
              </a:bgClr>
            </a:pattFill>
            <a:ln>
              <a:solidFill>
                <a:schemeClr val="tx1"/>
              </a:solidFill>
            </a:ln>
            <a:effectLst/>
          </c:spPr>
          <c:invertIfNegative val="0"/>
          <c:val>
            <c:numRef>
              <c:f>'2110-FW_AD_HTC_G'!$C$715</c:f>
              <c:numCache>
                <c:formatCode>0%</c:formatCode>
                <c:ptCount val="1"/>
                <c:pt idx="0">
                  <c:v>-5.9961315280464215E-2</c:v>
                </c:pt>
              </c:numCache>
            </c:numRef>
          </c:val>
          <c:extLst>
            <c:ext xmlns:c16="http://schemas.microsoft.com/office/drawing/2014/chart" uri="{C3380CC4-5D6E-409C-BE32-E72D297353CC}">
              <c16:uniqueId val="{00000006-CFA2-4BD4-8616-3E28DF2F2842}"/>
            </c:ext>
          </c:extLst>
        </c:ser>
        <c:ser>
          <c:idx val="7"/>
          <c:order val="7"/>
          <c:tx>
            <c:strRef>
              <c:f>'2110-FW_AD_HTC_G'!$A$716</c:f>
              <c:strCache>
                <c:ptCount val="1"/>
                <c:pt idx="0">
                  <c:v>exported heat to residential buildings</c:v>
                </c:pt>
              </c:strCache>
            </c:strRef>
          </c:tx>
          <c:spPr>
            <a:prstGeom prst="rect">
              <a:avLst/>
            </a:prstGeom>
            <a:pattFill prst="wdUpDiag">
              <a:fgClr>
                <a:srgbClr val="FF0000"/>
              </a:fgClr>
              <a:bgClr>
                <a:schemeClr val="bg1"/>
              </a:bgClr>
            </a:pattFill>
            <a:ln>
              <a:solidFill>
                <a:schemeClr val="tx1"/>
              </a:solidFill>
            </a:ln>
            <a:effectLst/>
          </c:spPr>
          <c:invertIfNegative val="0"/>
          <c:val>
            <c:numRef>
              <c:f>'2110-FW_AD_HTC_G'!$C$716</c:f>
              <c:numCache>
                <c:formatCode>0%</c:formatCode>
                <c:ptCount val="1"/>
                <c:pt idx="0">
                  <c:v>-0.22437137330754353</c:v>
                </c:pt>
              </c:numCache>
            </c:numRef>
          </c:val>
          <c:extLst>
            <c:ext xmlns:c16="http://schemas.microsoft.com/office/drawing/2014/chart" uri="{C3380CC4-5D6E-409C-BE32-E72D297353CC}">
              <c16:uniqueId val="{00000007-CFA2-4BD4-8616-3E28DF2F2842}"/>
            </c:ext>
          </c:extLst>
        </c:ser>
        <c:ser>
          <c:idx val="8"/>
          <c:order val="8"/>
          <c:tx>
            <c:strRef>
              <c:f>'2110-FW_AD_HTC_G'!$A$717</c:f>
              <c:strCache>
                <c:ptCount val="1"/>
                <c:pt idx="0">
                  <c:v>unused heat, total</c:v>
                </c:pt>
              </c:strCache>
            </c:strRef>
          </c:tx>
          <c:spPr>
            <a:prstGeom prst="rect">
              <a:avLst/>
            </a:prstGeom>
            <a:pattFill prst="dkHorz">
              <a:fgClr>
                <a:schemeClr val="bg1">
                  <a:lumMod val="75000"/>
                </a:schemeClr>
              </a:fgClr>
              <a:bgClr>
                <a:schemeClr val="bg1"/>
              </a:bgClr>
            </a:pattFill>
            <a:ln>
              <a:solidFill>
                <a:schemeClr val="tx1"/>
              </a:solidFill>
            </a:ln>
            <a:effectLst/>
          </c:spPr>
          <c:invertIfNegative val="0"/>
          <c:val>
            <c:numRef>
              <c:f>'2110-FW_AD_HTC_G'!$C$717</c:f>
              <c:numCache>
                <c:formatCode>0%</c:formatCode>
                <c:ptCount val="1"/>
                <c:pt idx="0">
                  <c:v>-0.56866537717601551</c:v>
                </c:pt>
              </c:numCache>
            </c:numRef>
          </c:val>
          <c:extLst>
            <c:ext xmlns:c16="http://schemas.microsoft.com/office/drawing/2014/chart" uri="{C3380CC4-5D6E-409C-BE32-E72D297353CC}">
              <c16:uniqueId val="{00000008-CFA2-4BD4-8616-3E28DF2F2842}"/>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5.2042978854825304E-2"/>
          <c:y val="0.77256780402449698"/>
          <c:w val="0.84906423694133193"/>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8671159689614418E-2"/>
          <c:y val="0.19115654982156294"/>
          <c:w val="0.92503204454802934"/>
          <c:h val="0.39615424884768691"/>
        </c:manualLayout>
      </c:layout>
      <c:barChart>
        <c:barDir val="bar"/>
        <c:grouping val="stacked"/>
        <c:varyColors val="0"/>
        <c:ser>
          <c:idx val="0"/>
          <c:order val="0"/>
          <c:tx>
            <c:strRef>
              <c:f>'2111-FW_HTC_G'!$A$535</c:f>
              <c:strCache>
                <c:ptCount val="1"/>
                <c:pt idx="0">
                  <c:v>Output CHP, on-site, high temperature heat</c:v>
                </c:pt>
              </c:strCache>
            </c:strRef>
          </c:tx>
          <c:spPr>
            <a:prstGeom prst="rect">
              <a:avLst/>
            </a:prstGeom>
            <a:solidFill>
              <a:srgbClr val="FF0000"/>
            </a:solidFill>
            <a:ln>
              <a:solidFill>
                <a:sysClr val="windowText" lastClr="000000"/>
              </a:solidFill>
            </a:ln>
            <a:effectLst/>
          </c:spPr>
          <c:invertIfNegative val="0"/>
          <c:val>
            <c:numRef>
              <c:f>'2111-FW_HTC_G'!$C$535</c:f>
              <c:numCache>
                <c:formatCode>0%</c:formatCode>
                <c:ptCount val="1"/>
                <c:pt idx="0">
                  <c:v>0.34288824383164013</c:v>
                </c:pt>
              </c:numCache>
            </c:numRef>
          </c:val>
          <c:extLst>
            <c:ext xmlns:c16="http://schemas.microsoft.com/office/drawing/2014/chart" uri="{C3380CC4-5D6E-409C-BE32-E72D297353CC}">
              <c16:uniqueId val="{00000000-3F65-4DDD-9A80-DB2B18CD9C71}"/>
            </c:ext>
          </c:extLst>
        </c:ser>
        <c:ser>
          <c:idx val="1"/>
          <c:order val="1"/>
          <c:tx>
            <c:strRef>
              <c:f>'2111-FW_HTC_G'!$A$536</c:f>
              <c:strCache>
                <c:ptCount val="1"/>
                <c:pt idx="0">
                  <c:v>Output CHP, on-site, low temperature heat</c:v>
                </c:pt>
              </c:strCache>
            </c:strRef>
          </c:tx>
          <c:spPr>
            <a:prstGeom prst="rect">
              <a:avLst/>
            </a:prstGeom>
            <a:solidFill>
              <a:schemeClr val="accent2"/>
            </a:solidFill>
            <a:ln>
              <a:solidFill>
                <a:sysClr val="windowText" lastClr="000000"/>
              </a:solidFill>
              <a:miter/>
            </a:ln>
            <a:effectLst/>
          </c:spPr>
          <c:invertIfNegative val="0"/>
          <c:val>
            <c:numRef>
              <c:f>'2111-FW_HTC_G'!$C$536</c:f>
              <c:numCache>
                <c:formatCode>0%</c:formatCode>
                <c:ptCount val="1"/>
                <c:pt idx="0">
                  <c:v>0.52249637155297524</c:v>
                </c:pt>
              </c:numCache>
            </c:numRef>
          </c:val>
          <c:extLst>
            <c:ext xmlns:c16="http://schemas.microsoft.com/office/drawing/2014/chart" uri="{C3380CC4-5D6E-409C-BE32-E72D297353CC}">
              <c16:uniqueId val="{00000001-3F65-4DDD-9A80-DB2B18CD9C71}"/>
            </c:ext>
          </c:extLst>
        </c:ser>
        <c:ser>
          <c:idx val="2"/>
          <c:order val="2"/>
          <c:tx>
            <c:strRef>
              <c:f>'2111-FW_HTC_G'!$A$537</c:f>
              <c:strCache>
                <c:ptCount val="1"/>
                <c:pt idx="0">
                  <c:v>support fuel</c:v>
                </c:pt>
              </c:strCache>
            </c:strRef>
          </c:tx>
          <c:spPr>
            <a:prstGeom prst="rect">
              <a:avLst/>
            </a:prstGeom>
            <a:solidFill>
              <a:schemeClr val="accent3"/>
            </a:solidFill>
            <a:ln>
              <a:solidFill>
                <a:sysClr val="windowText" lastClr="000000"/>
              </a:solidFill>
            </a:ln>
            <a:effectLst/>
          </c:spPr>
          <c:invertIfNegative val="0"/>
          <c:val>
            <c:numRef>
              <c:f>'2111-FW_HTC_G'!$C$537</c:f>
              <c:numCache>
                <c:formatCode>0%</c:formatCode>
                <c:ptCount val="1"/>
                <c:pt idx="0">
                  <c:v>0.13461538461538461</c:v>
                </c:pt>
              </c:numCache>
            </c:numRef>
          </c:val>
          <c:extLst>
            <c:ext xmlns:c16="http://schemas.microsoft.com/office/drawing/2014/chart" uri="{C3380CC4-5D6E-409C-BE32-E72D297353CC}">
              <c16:uniqueId val="{00000002-3F65-4DDD-9A80-DB2B18CD9C71}"/>
            </c:ext>
          </c:extLst>
        </c:ser>
        <c:ser>
          <c:idx val="3"/>
          <c:order val="3"/>
          <c:tx>
            <c:strRef>
              <c:f>'2111-FW_HTC_G'!$A$538</c:f>
              <c:strCache>
                <c:ptCount val="1"/>
                <c:pt idx="0">
                  <c:v>heat demand dryer</c:v>
                </c:pt>
              </c:strCache>
            </c:strRef>
          </c:tx>
          <c:spPr>
            <a:prstGeom prst="rect">
              <a:avLst/>
            </a:prstGeom>
            <a:solidFill>
              <a:schemeClr val="tx1"/>
            </a:solidFill>
            <a:ln>
              <a:solidFill>
                <a:sysClr val="windowText" lastClr="000000"/>
              </a:solidFill>
            </a:ln>
            <a:effectLst/>
          </c:spPr>
          <c:invertIfNegative val="0"/>
          <c:val>
            <c:numRef>
              <c:f>'2111-FW_HTC_G'!$C$538</c:f>
              <c:numCache>
                <c:formatCode>0%</c:formatCode>
                <c:ptCount val="1"/>
                <c:pt idx="0">
                  <c:v>-0.13461538461538461</c:v>
                </c:pt>
              </c:numCache>
            </c:numRef>
          </c:val>
          <c:extLst>
            <c:ext xmlns:c16="http://schemas.microsoft.com/office/drawing/2014/chart" uri="{C3380CC4-5D6E-409C-BE32-E72D297353CC}">
              <c16:uniqueId val="{00000003-3F65-4DDD-9A80-DB2B18CD9C71}"/>
            </c:ext>
          </c:extLst>
        </c:ser>
        <c:ser>
          <c:idx val="4"/>
          <c:order val="4"/>
          <c:tx>
            <c:strRef>
              <c:f>'2111-FW_HTC_G'!$A$539</c:f>
              <c:strCache>
                <c:ptCount val="1"/>
                <c:pt idx="0">
                  <c:v>heat demand HTC</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'2111-FW_HTC_G'!$C$539</c:f>
              <c:numCache>
                <c:formatCode>0%</c:formatCode>
                <c:ptCount val="1"/>
                <c:pt idx="0">
                  <c:v>-0.32932692307692307</c:v>
                </c:pt>
              </c:numCache>
            </c:numRef>
          </c:val>
          <c:extLst>
            <c:ext xmlns:c16="http://schemas.microsoft.com/office/drawing/2014/chart" uri="{C3380CC4-5D6E-409C-BE32-E72D297353CC}">
              <c16:uniqueId val="{00000004-3F65-4DDD-9A80-DB2B18CD9C71}"/>
            </c:ext>
          </c:extLst>
        </c:ser>
        <c:ser>
          <c:idx val="5"/>
          <c:order val="5"/>
          <c:tx>
            <c:strRef>
              <c:f>'2111-FW_HTC_G'!$A$540</c:f>
              <c:strCache>
                <c:ptCount val="1"/>
                <c:pt idx="0">
                  <c:v>unused heat,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val>
            <c:numRef>
              <c:f>'2111-FW_HTC_G'!$C$540</c:f>
              <c:numCache>
                <c:formatCode>0%</c:formatCode>
                <c:ptCount val="1"/>
                <c:pt idx="0">
                  <c:v>-0.53605769230769229</c:v>
                </c:pt>
              </c:numCache>
            </c:numRef>
          </c:val>
          <c:extLst>
            <c:ext xmlns:c16="http://schemas.microsoft.com/office/drawing/2014/chart" uri="{C3380CC4-5D6E-409C-BE32-E72D297353CC}">
              <c16:uniqueId val="{00000005-3F65-4DDD-9A80-DB2B18CD9C71}"/>
            </c:ext>
          </c:extLst>
        </c:ser>
        <c:ser>
          <c:idx val="6"/>
          <c:order val="6"/>
          <c:tx>
            <c:strRef>
              <c:f>'219-FW_AD_HTC_I'!$A$719</c:f>
              <c:strCache>
                <c:ptCount val="1"/>
                <c:pt idx="0">
                  <c:v>Output CHP, on-site, high temperature heat</c:v>
                </c:pt>
              </c:strCache>
            </c:strRef>
          </c:tx>
          <c:spPr>
            <a:prstGeom prst="rect">
              <a:avLst/>
            </a:prstGeom>
            <a:solidFill>
              <a:schemeClr val="accent1">
                <a:lumMod val="60000"/>
              </a:schemeClr>
            </a:solidFill>
            <a:ln>
              <a:noFill/>
            </a:ln>
            <a:effectLst/>
          </c:spPr>
          <c:invertIfNegative val="0"/>
          <c:val>
            <c:numRef>
              <c:f>'219-FW_AD_HTC_I'!$C$719</c:f>
              <c:numCache>
                <c:formatCode>0%</c:formatCode>
                <c:ptCount val="1"/>
                <c:pt idx="0">
                  <c:v>0.20773581580170161</c:v>
                </c:pt>
              </c:numCache>
            </c:numRef>
          </c:val>
          <c:extLst>
            <c:ext xmlns:c16="http://schemas.microsoft.com/office/drawing/2014/chart" uri="{C3380CC4-5D6E-409C-BE32-E72D297353CC}">
              <c16:uniqueId val="{00000006-3F65-4DDD-9A80-DB2B18CD9C71}"/>
            </c:ext>
          </c:extLst>
        </c:ser>
        <c:ser>
          <c:idx val="7"/>
          <c:order val="7"/>
          <c:tx>
            <c:strRef>
              <c:f>'219-FW_AD_HTC_I'!$A$720</c:f>
              <c:strCache>
                <c:ptCount val="1"/>
                <c:pt idx="0">
                  <c:v>Output CHP, on-site, low temperature heat</c:v>
                </c:pt>
              </c:strCache>
            </c:strRef>
          </c:tx>
          <c:spPr>
            <a:prstGeom prst="rect">
              <a:avLst/>
            </a:prstGeom>
            <a:solidFill>
              <a:schemeClr val="accent2">
                <a:lumMod val="60000"/>
              </a:schemeClr>
            </a:solidFill>
            <a:ln>
              <a:noFill/>
            </a:ln>
            <a:effectLst/>
          </c:spPr>
          <c:invertIfNegative val="0"/>
          <c:val>
            <c:numRef>
              <c:f>'219-FW_AD_HTC_I'!$C$720</c:f>
              <c:numCache>
                <c:formatCode>0%</c:formatCode>
                <c:ptCount val="1"/>
                <c:pt idx="0">
                  <c:v>0.29364214641649705</c:v>
                </c:pt>
              </c:numCache>
            </c:numRef>
          </c:val>
          <c:extLst>
            <c:ext xmlns:c16="http://schemas.microsoft.com/office/drawing/2014/chart" uri="{C3380CC4-5D6E-409C-BE32-E72D297353CC}">
              <c16:uniqueId val="{00000007-3F65-4DDD-9A80-DB2B18CD9C71}"/>
            </c:ext>
          </c:extLst>
        </c:ser>
        <c:ser>
          <c:idx val="8"/>
          <c:order val="8"/>
          <c:tx>
            <c:strRef>
              <c:f>'219-FW_AD_HTC_I'!$A$721</c:f>
              <c:strCache>
                <c:ptCount val="1"/>
                <c:pt idx="0">
                  <c:v>Output CHP, satelite</c:v>
                </c:pt>
              </c:strCache>
            </c:strRef>
          </c:tx>
          <c:spPr>
            <a:prstGeom prst="rect">
              <a:avLst/>
            </a:prstGeom>
            <a:solidFill>
              <a:schemeClr val="accent3">
                <a:lumMod val="60000"/>
              </a:schemeClr>
            </a:solidFill>
            <a:ln>
              <a:noFill/>
            </a:ln>
            <a:effectLst/>
          </c:spPr>
          <c:invertIfNegative val="0"/>
          <c:val>
            <c:numRef>
              <c:f>'219-FW_AD_HTC_I'!$C$721</c:f>
              <c:numCache>
                <c:formatCode>0%</c:formatCode>
                <c:ptCount val="1"/>
                <c:pt idx="0">
                  <c:v>0.49862203778180131</c:v>
                </c:pt>
              </c:numCache>
            </c:numRef>
          </c:val>
          <c:extLst>
            <c:ext xmlns:c16="http://schemas.microsoft.com/office/drawing/2014/chart" uri="{C3380CC4-5D6E-409C-BE32-E72D297353CC}">
              <c16:uniqueId val="{00000008-3F65-4DDD-9A80-DB2B18CD9C71}"/>
            </c:ext>
          </c:extLst>
        </c:ser>
        <c:ser>
          <c:idx val="9"/>
          <c:order val="9"/>
          <c:tx>
            <c:strRef>
              <c:f>'219-FW_AD_HTC_I'!$A$722</c:f>
              <c:strCache>
                <c:ptCount val="1"/>
                <c:pt idx="0">
                  <c:v>heat demand digester</c:v>
                </c:pt>
              </c:strCache>
            </c:strRef>
          </c:tx>
          <c:spPr>
            <a:prstGeom prst="rect">
              <a:avLst/>
            </a:prstGeom>
            <a:solidFill>
              <a:schemeClr val="accent4">
                <a:lumMod val="60000"/>
              </a:schemeClr>
            </a:solidFill>
            <a:ln>
              <a:noFill/>
            </a:ln>
            <a:effectLst/>
          </c:spPr>
          <c:invertIfNegative val="0"/>
          <c:val>
            <c:numRef>
              <c:f>'219-FW_AD_HTC_I'!$C$722</c:f>
              <c:numCache>
                <c:formatCode>0%</c:formatCode>
                <c:ptCount val="1"/>
                <c:pt idx="0">
                  <c:v>-8.6021505376344093E-2</c:v>
                </c:pt>
              </c:numCache>
            </c:numRef>
          </c:val>
          <c:extLst>
            <c:ext xmlns:c16="http://schemas.microsoft.com/office/drawing/2014/chart" uri="{C3380CC4-5D6E-409C-BE32-E72D297353CC}">
              <c16:uniqueId val="{00000009-3F65-4DDD-9A80-DB2B18CD9C71}"/>
            </c:ext>
          </c:extLst>
        </c:ser>
        <c:ser>
          <c:idx val="10"/>
          <c:order val="10"/>
          <c:tx>
            <c:strRef>
              <c:f>'219-FW_AD_HTC_I'!$A$723</c:f>
              <c:strCache>
                <c:ptCount val="1"/>
                <c:pt idx="0">
                  <c:v>heat demand pasteurization</c:v>
                </c:pt>
              </c:strCache>
            </c:strRef>
          </c:tx>
          <c:spPr>
            <a:prstGeom prst="rect">
              <a:avLst/>
            </a:prstGeom>
            <a:solidFill>
              <a:schemeClr val="accent5">
                <a:lumMod val="60000"/>
              </a:schemeClr>
            </a:solidFill>
            <a:ln>
              <a:noFill/>
            </a:ln>
            <a:effectLst/>
          </c:spPr>
          <c:invertIfNegative val="0"/>
          <c:val>
            <c:numRef>
              <c:f>'219-FW_AD_HTC_I'!$C$723</c:f>
              <c:numCache>
                <c:formatCode>0%</c:formatCode>
                <c:ptCount val="1"/>
                <c:pt idx="0">
                  <c:v>-3.6559139784946237E-2</c:v>
                </c:pt>
              </c:numCache>
            </c:numRef>
          </c:val>
          <c:extLst>
            <c:ext xmlns:c16="http://schemas.microsoft.com/office/drawing/2014/chart" uri="{C3380CC4-5D6E-409C-BE32-E72D297353CC}">
              <c16:uniqueId val="{0000000A-3F65-4DDD-9A80-DB2B18CD9C71}"/>
            </c:ext>
          </c:extLst>
        </c:ser>
        <c:ser>
          <c:idx val="11"/>
          <c:order val="11"/>
          <c:tx>
            <c:strRef>
              <c:f>'219-FW_AD_HTC_I'!$A$724</c:f>
              <c:strCache>
                <c:ptCount val="1"/>
                <c:pt idx="0">
                  <c:v>head demand dryer</c:v>
                </c:pt>
              </c:strCache>
            </c:strRef>
          </c:tx>
          <c:spPr>
            <a:prstGeom prst="rect">
              <a:avLst/>
            </a:prstGeom>
            <a:solidFill>
              <a:schemeClr val="accent6">
                <a:lumMod val="60000"/>
              </a:schemeClr>
            </a:solidFill>
            <a:ln>
              <a:noFill/>
            </a:ln>
            <a:effectLst/>
          </c:spPr>
          <c:invertIfNegative val="0"/>
          <c:val>
            <c:numRef>
              <c:f>'219-FW_AD_HTC_I'!$C$724</c:f>
              <c:numCache>
                <c:formatCode>0%</c:formatCode>
                <c:ptCount val="1"/>
                <c:pt idx="0">
                  <c:v>-4.0860215053763443E-2</c:v>
                </c:pt>
              </c:numCache>
            </c:numRef>
          </c:val>
          <c:extLst>
            <c:ext xmlns:c16="http://schemas.microsoft.com/office/drawing/2014/chart" uri="{C3380CC4-5D6E-409C-BE32-E72D297353CC}">
              <c16:uniqueId val="{0000000B-3F65-4DDD-9A80-DB2B18CD9C71}"/>
            </c:ext>
          </c:extLst>
        </c:ser>
        <c:ser>
          <c:idx val="12"/>
          <c:order val="12"/>
          <c:tx>
            <c:strRef>
              <c:f>'219-FW_AD_HTC_I'!$A$725</c:f>
              <c:strCache>
                <c:ptCount val="1"/>
                <c:pt idx="0">
                  <c:v>heat demand HTC</c:v>
                </c:pt>
              </c:strCache>
            </c:strRef>
          </c:tx>
          <c:spPr>
            <a:prstGeom prst="rect">
              <a:avLst/>
            </a:prstGeom>
            <a:solidFill>
              <a:srgbClr val="C00000"/>
            </a:solidFill>
            <a:ln>
              <a:solidFill>
                <a:sysClr val="windowText" lastClr="000000"/>
              </a:solidFill>
            </a:ln>
            <a:effectLst/>
          </c:spPr>
          <c:invertIfNegative val="0"/>
          <c:val>
            <c:numRef>
              <c:f>'219-FW_AD_HTC_I'!$C$725</c:f>
              <c:numCache>
                <c:formatCode>0%</c:formatCode>
                <c:ptCount val="1"/>
                <c:pt idx="0">
                  <c:v>-6.6666666666666666E-2</c:v>
                </c:pt>
              </c:numCache>
            </c:numRef>
          </c:val>
          <c:extLst>
            <c:ext xmlns:c16="http://schemas.microsoft.com/office/drawing/2014/chart" uri="{C3380CC4-5D6E-409C-BE32-E72D297353CC}">
              <c16:uniqueId val="{0000000C-3F65-4DDD-9A80-DB2B18CD9C71}"/>
            </c:ext>
          </c:extLst>
        </c:ser>
        <c:ser>
          <c:idx val="13"/>
          <c:order val="13"/>
          <c:tx>
            <c:strRef>
              <c:f>'219-FW_AD_HTC_I'!$A$726</c:f>
              <c:strCache>
                <c:ptCount val="1"/>
                <c:pt idx="0">
                  <c:v>exported heat to residential buildings</c:v>
                </c:pt>
              </c:strCache>
            </c:strRef>
          </c:tx>
          <c:spPr>
            <a:prstGeom prst="rect">
              <a:avLst/>
            </a:prstGeom>
            <a:solidFill>
              <a:srgbClr val="FFC000"/>
            </a:solidFill>
            <a:ln>
              <a:solidFill>
                <a:sysClr val="windowText" lastClr="000000"/>
              </a:solidFill>
            </a:ln>
            <a:effectLst/>
          </c:spPr>
          <c:invertIfNegative val="0"/>
          <c:val>
            <c:numRef>
              <c:f>'219-FW_AD_HTC_I'!$C$726</c:f>
              <c:numCache>
                <c:formatCode>0%</c:formatCode>
                <c:ptCount val="1"/>
                <c:pt idx="0">
                  <c:v>-0.24516129032258063</c:v>
                </c:pt>
              </c:numCache>
            </c:numRef>
          </c:val>
          <c:extLst>
            <c:ext xmlns:c16="http://schemas.microsoft.com/office/drawing/2014/chart" uri="{C3380CC4-5D6E-409C-BE32-E72D297353CC}">
              <c16:uniqueId val="{0000000D-3F65-4DDD-9A80-DB2B18CD9C71}"/>
            </c:ext>
          </c:extLst>
        </c:ser>
        <c:ser>
          <c:idx val="14"/>
          <c:order val="14"/>
          <c:tx>
            <c:strRef>
              <c:f>'219-FW_AD_HTC_I'!$A$727</c:f>
              <c:strCache>
                <c:ptCount val="1"/>
                <c:pt idx="0">
                  <c:v>unused heat, total</c:v>
                </c:pt>
              </c:strCache>
            </c:strRef>
          </c:tx>
          <c:spPr>
            <a:prstGeom prst="rect">
              <a:avLst/>
            </a:prstGeom>
            <a:solidFill>
              <a:srgbClr val="FF0000"/>
            </a:solidFill>
            <a:ln>
              <a:solidFill>
                <a:sysClr val="windowText" lastClr="000000"/>
              </a:solidFill>
            </a:ln>
            <a:effectLst/>
          </c:spPr>
          <c:invertIfNegative val="0"/>
          <c:val>
            <c:numRef>
              <c:f>'219-FW_AD_HTC_I'!$C$727</c:f>
              <c:numCache>
                <c:formatCode>0%</c:formatCode>
                <c:ptCount val="1"/>
                <c:pt idx="0">
                  <c:v>-0.52473118279569897</c:v>
                </c:pt>
              </c:numCache>
            </c:numRef>
          </c:val>
          <c:extLst>
            <c:ext xmlns:c16="http://schemas.microsoft.com/office/drawing/2014/chart" uri="{C3380CC4-5D6E-409C-BE32-E72D297353CC}">
              <c16:uniqueId val="{0000000E-3F65-4DDD-9A80-DB2B18CD9C71}"/>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206014078827746"/>
          <c:w val="0.82749134485036924"/>
          <c:h val="0.279398592117225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xPr>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6.2319335083114609E-2"/>
          <c:y val="0.26659486430088625"/>
          <c:w val="0.87918766404199478"/>
          <c:h val="0.2584839890723063"/>
        </c:manualLayout>
      </c:layout>
      <c:barChart>
        <c:barDir val="bar"/>
        <c:grouping val="stacked"/>
        <c:varyColors val="0"/>
        <c:ser>
          <c:idx val="0"/>
          <c:order val="0"/>
          <c:tx>
            <c:strRef>
              <c:f>'221-OFMSW_I'!$A$129</c:f>
              <c:strCache>
                <c:ptCount val="1"/>
                <c:pt idx="0">
                  <c:v>Output incinerator</c:v>
                </c:pt>
              </c:strCache>
            </c:strRef>
          </c:tx>
          <c:spPr>
            <a:prstGeom prst="rect">
              <a:avLst/>
            </a:prstGeom>
            <a:solidFill>
              <a:srgbClr val="FF0000"/>
            </a:solidFill>
            <a:ln>
              <a:solidFill>
                <a:sysClr val="windowText" lastClr="000000"/>
              </a:solidFill>
            </a:ln>
            <a:effectLst/>
          </c:spPr>
          <c:invertIfNegative val="0"/>
          <c:val>
            <c:numRef>
              <c:f>'221-OFMSW_I'!$D$129</c:f>
              <c:numCache>
                <c:formatCode>0%</c:formatCode>
                <c:ptCount val="1"/>
                <c:pt idx="0">
                  <c:v>1</c:v>
                </c:pt>
              </c:numCache>
            </c:numRef>
          </c:val>
          <c:extLst>
            <c:ext xmlns:c16="http://schemas.microsoft.com/office/drawing/2014/chart" uri="{C3380CC4-5D6E-409C-BE32-E72D297353CC}">
              <c16:uniqueId val="{00000000-3CD6-469B-93C3-5091F40E5777}"/>
            </c:ext>
          </c:extLst>
        </c:ser>
        <c:ser>
          <c:idx val="4"/>
          <c:order val="1"/>
          <c:tx>
            <c:strRef>
              <c:f>'221-OFMSW_I'!$A$130</c:f>
              <c:strCache>
                <c:ptCount val="1"/>
                <c:pt idx="0">
                  <c:v>exported heat to residential buildings</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'221-OFMSW_I'!$D$130</c:f>
              <c:numCache>
                <c:formatCode>0%</c:formatCode>
                <c:ptCount val="1"/>
                <c:pt idx="0">
                  <c:v>-0.49347349086565101</c:v>
                </c:pt>
              </c:numCache>
            </c:numRef>
          </c:val>
          <c:extLst>
            <c:ext xmlns:c16="http://schemas.microsoft.com/office/drawing/2014/chart" uri="{C3380CC4-5D6E-409C-BE32-E72D297353CC}">
              <c16:uniqueId val="{00000001-3CD6-469B-93C3-5091F40E5777}"/>
            </c:ext>
          </c:extLst>
        </c:ser>
        <c:ser>
          <c:idx val="5"/>
          <c:order val="2"/>
          <c:tx>
            <c:strRef>
              <c:f>'221-OFMSW_I'!$A$131</c:f>
              <c:strCache>
                <c:ptCount val="1"/>
                <c:pt idx="0">
                  <c:v>unused heat/heat losses in district heating sytem, total</c:v>
                </c:pt>
              </c:strCache>
            </c:strRef>
          </c:tx>
          <c:spPr>
            <a:prstGeom prst="rect">
              <a:avLst/>
            </a:prstGeom>
            <a:pattFill prst="dkHorz">
              <a:fgClr>
                <a:schemeClr val="bg1">
                  <a:lumMod val="75000"/>
                </a:schemeClr>
              </a:fgClr>
              <a:bgClr>
                <a:schemeClr val="bg1"/>
              </a:bgClr>
            </a:pattFill>
            <a:ln>
              <a:solidFill>
                <a:sysClr val="windowText" lastClr="000000"/>
              </a:solidFill>
            </a:ln>
            <a:effectLst/>
          </c:spPr>
          <c:invertIfNegative val="0"/>
          <c:val>
            <c:numRef>
              <c:f>'221-OFMSW_I'!$D$131</c:f>
              <c:numCache>
                <c:formatCode>0%</c:formatCode>
                <c:ptCount val="1"/>
                <c:pt idx="0">
                  <c:v>-0.5065265091343486</c:v>
                </c:pt>
              </c:numCache>
            </c:numRef>
          </c:val>
          <c:extLst>
            <c:ext xmlns:c16="http://schemas.microsoft.com/office/drawing/2014/chart" uri="{C3380CC4-5D6E-409C-BE32-E72D297353CC}">
              <c16:uniqueId val="{00000002-3CD6-469B-93C3-5091F40E5777}"/>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bwMode="auto">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69350218774601879"/>
          <c:w val="0.81673447069116367"/>
          <c:h val="0.30649781225398115"/>
        </c:manualLayout>
      </c:layout>
      <c:overlay val="0"/>
      <c:spPr>
        <a:prstGeom prst="rect">
          <a:avLst/>
        </a:prstGeom>
        <a:noFill/>
        <a:ln>
          <a:noFill/>
        </a:ln>
        <a:effectLst/>
      </c:spPr>
      <c:txPr>
        <a:bodyPr rot="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xPr>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4.0977097040952072E-2"/>
          <c:y val="0.30117117117117115"/>
          <c:w val="0.92056175169884591"/>
          <c:h val="0.22631978435128042"/>
        </c:manualLayout>
      </c:layout>
      <c:barChart>
        <c:barDir val="bar"/>
        <c:grouping val="stacked"/>
        <c:varyColors val="0"/>
        <c:ser>
          <c:idx val="0"/>
          <c:order val="0"/>
          <c:tx>
            <c:strRef>
              <c:f>'222-OFMSW_AD_comp'!$A$320</c:f>
              <c:strCache>
                <c:ptCount val="1"/>
                <c:pt idx="0">
                  <c:v>Output CHP, on-site</c:v>
                </c:pt>
              </c:strCache>
            </c:strRef>
          </c:tx>
          <c:spPr>
            <a:prstGeom prst="rect">
              <a:avLst/>
            </a:prstGeom>
            <a:solidFill>
              <a:srgbClr val="FF0000"/>
            </a:solidFill>
            <a:ln>
              <a:solidFill>
                <a:sysClr val="windowText" lastClr="000000"/>
              </a:solidFill>
            </a:ln>
            <a:effectLst/>
          </c:spPr>
          <c:invertIfNegative val="0"/>
          <c:val>
            <c:numRef>
              <c:f>'222-OFMSW_AD_comp'!$C$320</c:f>
              <c:numCache>
                <c:formatCode>0%</c:formatCode>
                <c:ptCount val="1"/>
                <c:pt idx="0">
                  <c:v>0.33333333333333331</c:v>
                </c:pt>
              </c:numCache>
            </c:numRef>
          </c:val>
          <c:extLst>
            <c:ext xmlns:c16="http://schemas.microsoft.com/office/drawing/2014/chart" uri="{C3380CC4-5D6E-409C-BE32-E72D297353CC}">
              <c16:uniqueId val="{00000000-C225-495C-AF1D-72DEB5DA1F0A}"/>
            </c:ext>
          </c:extLst>
        </c:ser>
        <c:ser>
          <c:idx val="1"/>
          <c:order val="1"/>
          <c:tx>
            <c:strRef>
              <c:f>'222-OFMSW_AD_comp'!$A$321</c:f>
              <c:strCache>
                <c:ptCount val="1"/>
                <c:pt idx="0">
                  <c:v>Output CHP, satelite</c:v>
                </c:pt>
              </c:strCache>
            </c:strRef>
          </c:tx>
          <c:spPr>
            <a:prstGeom prst="rect">
              <a:avLst/>
            </a:prstGeom>
            <a:solidFill>
              <a:schemeClr val="accent2"/>
            </a:solidFill>
            <a:ln>
              <a:solidFill>
                <a:sysClr val="windowText" lastClr="000000"/>
              </a:solidFill>
            </a:ln>
            <a:effectLst/>
          </c:spPr>
          <c:invertIfNegative val="0"/>
          <c:val>
            <c:numRef>
              <c:f>'222-OFMSW_AD_comp'!$C$321</c:f>
              <c:numCache>
                <c:formatCode>0%</c:formatCode>
                <c:ptCount val="1"/>
                <c:pt idx="0">
                  <c:v>0.66666666666666663</c:v>
                </c:pt>
              </c:numCache>
            </c:numRef>
          </c:val>
          <c:extLst>
            <c:ext xmlns:c16="http://schemas.microsoft.com/office/drawing/2014/chart" uri="{C3380CC4-5D6E-409C-BE32-E72D297353CC}">
              <c16:uniqueId val="{00000001-C225-495C-AF1D-72DEB5DA1F0A}"/>
            </c:ext>
          </c:extLst>
        </c:ser>
        <c:ser>
          <c:idx val="2"/>
          <c:order val="2"/>
          <c:tx>
            <c:strRef>
              <c:f>'222-OFMSW_AD_comp'!$A$322</c:f>
              <c:strCache>
                <c:ptCount val="1"/>
                <c:pt idx="0">
                  <c:v>heat demand digester</c:v>
                </c:pt>
              </c:strCache>
            </c:strRef>
          </c:tx>
          <c:spPr>
            <a:prstGeom prst="rect">
              <a:avLst/>
            </a:prstGeom>
            <a:solidFill>
              <a:schemeClr val="accent3"/>
            </a:solidFill>
            <a:ln>
              <a:solidFill>
                <a:sysClr val="windowText" lastClr="000000"/>
              </a:solidFill>
            </a:ln>
            <a:effectLst/>
          </c:spPr>
          <c:invertIfNegative val="0"/>
          <c:val>
            <c:numRef>
              <c:f>'222-OFMSW_AD_comp'!$C$322</c:f>
              <c:numCache>
                <c:formatCode>0%</c:formatCode>
                <c:ptCount val="1"/>
                <c:pt idx="0">
                  <c:v>-0.10613370570780241</c:v>
                </c:pt>
              </c:numCache>
            </c:numRef>
          </c:val>
          <c:extLst>
            <c:ext xmlns:c16="http://schemas.microsoft.com/office/drawing/2014/chart" uri="{C3380CC4-5D6E-409C-BE32-E72D297353CC}">
              <c16:uniqueId val="{00000002-C225-495C-AF1D-72DEB5DA1F0A}"/>
            </c:ext>
          </c:extLst>
        </c:ser>
        <c:ser>
          <c:idx val="3"/>
          <c:order val="3"/>
          <c:tx>
            <c:strRef>
              <c:f>'222-OFMSW_AD_comp'!$A$323</c:f>
              <c:strCache>
                <c:ptCount val="1"/>
                <c:pt idx="0">
                  <c:v>heat demand pasteurization</c:v>
                </c:pt>
              </c:strCache>
            </c:strRef>
          </c:tx>
          <c:spPr>
            <a:prstGeom prst="rect">
              <a:avLst/>
            </a:prstGeom>
            <a:solidFill>
              <a:schemeClr val="tx1"/>
            </a:solidFill>
            <a:ln>
              <a:solidFill>
                <a:sysClr val="windowText" lastClr="000000"/>
              </a:solidFill>
            </a:ln>
            <a:effectLst/>
          </c:spPr>
          <c:invertIfNegative val="0"/>
          <c:val>
            <c:numRef>
              <c:f>'222-OFMSW_AD_comp'!$C$323</c:f>
              <c:numCache>
                <c:formatCode>0%</c:formatCode>
                <c:ptCount val="1"/>
                <c:pt idx="0">
                  <c:v>-1.0172805027055332E-2</c:v>
                </c:pt>
              </c:numCache>
            </c:numRef>
          </c:val>
          <c:extLst>
            <c:ext xmlns:c16="http://schemas.microsoft.com/office/drawing/2014/chart" uri="{C3380CC4-5D6E-409C-BE32-E72D297353CC}">
              <c16:uniqueId val="{00000003-C225-495C-AF1D-72DEB5DA1F0A}"/>
            </c:ext>
          </c:extLst>
        </c:ser>
        <c:ser>
          <c:idx val="4"/>
          <c:order val="4"/>
          <c:tx>
            <c:strRef>
              <c:f>'222-OFMSW_AD_comp'!$A$324</c:f>
              <c:strCache>
                <c:ptCount val="1"/>
                <c:pt idx="0">
                  <c:v>exported heat to residential buildings</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'222-OFMSW_AD_comp'!$C$324</c:f>
              <c:numCache>
                <c:formatCode>0%</c:formatCode>
                <c:ptCount val="1"/>
                <c:pt idx="0">
                  <c:v>-0.33902600802932448</c:v>
                </c:pt>
              </c:numCache>
            </c:numRef>
          </c:val>
          <c:extLst>
            <c:ext xmlns:c16="http://schemas.microsoft.com/office/drawing/2014/chart" uri="{C3380CC4-5D6E-409C-BE32-E72D297353CC}">
              <c16:uniqueId val="{00000004-C225-495C-AF1D-72DEB5DA1F0A}"/>
            </c:ext>
          </c:extLst>
        </c:ser>
        <c:ser>
          <c:idx val="5"/>
          <c:order val="5"/>
          <c:tx>
            <c:strRef>
              <c:f>'222-OFMSW_AD_comp'!$A$325</c:f>
              <c:strCache>
                <c:ptCount val="1"/>
                <c:pt idx="0">
                  <c:v>unused heat/heat losses in district heating sytem,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val>
            <c:numRef>
              <c:f>'222-OFMSW_AD_comp'!$C$325</c:f>
              <c:numCache>
                <c:formatCode>0%</c:formatCode>
                <c:ptCount val="1"/>
                <c:pt idx="0">
                  <c:v>-0.54466748123581776</c:v>
                </c:pt>
              </c:numCache>
            </c:numRef>
          </c:val>
          <c:extLst>
            <c:ext xmlns:c16="http://schemas.microsoft.com/office/drawing/2014/chart" uri="{C3380CC4-5D6E-409C-BE32-E72D297353CC}">
              <c16:uniqueId val="{00000005-C225-495C-AF1D-72DEB5DA1F0A}"/>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bwMode="auto">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0"/>
          <c:y val="0.77256780402449698"/>
          <c:w val="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786491245556331E-2"/>
          <c:y val="0.19432888597258677"/>
          <c:w val="0.92659503637994622"/>
          <c:h val="0.45174285505978418"/>
        </c:manualLayout>
      </c:layout>
      <c:barChart>
        <c:barDir val="bar"/>
        <c:grouping val="stacked"/>
        <c:varyColors val="0"/>
        <c:ser>
          <c:idx val="0"/>
          <c:order val="0"/>
          <c:tx>
            <c:strRef>
              <c:f>'223-OFMSW_G'!$A$287</c:f>
              <c:strCache>
                <c:ptCount val="1"/>
                <c:pt idx="0">
                  <c:v>Output CHP, on-site, high temperature heat</c:v>
                </c:pt>
              </c:strCache>
            </c:strRef>
          </c:tx>
          <c:spPr>
            <a:prstGeom prst="rect">
              <a:avLst/>
            </a:prstGeom>
            <a:solidFill>
              <a:srgbClr val="FF0000"/>
            </a:solidFill>
            <a:ln>
              <a:solidFill>
                <a:sysClr val="windowText" lastClr="000000"/>
              </a:solidFill>
            </a:ln>
            <a:effectLst/>
          </c:spPr>
          <c:invertIfNegative val="0"/>
          <c:val>
            <c:numRef>
              <c:f>'223-OFMSW_G'!$C$287</c:f>
              <c:numCache>
                <c:formatCode>0%</c:formatCode>
                <c:ptCount val="1"/>
                <c:pt idx="0">
                  <c:v>0.27016645326504479</c:v>
                </c:pt>
              </c:numCache>
            </c:numRef>
          </c:val>
          <c:extLst>
            <c:ext xmlns:c16="http://schemas.microsoft.com/office/drawing/2014/chart" uri="{C3380CC4-5D6E-409C-BE32-E72D297353CC}">
              <c16:uniqueId val="{00000000-C59E-4C3C-A541-0E594A13C38E}"/>
            </c:ext>
          </c:extLst>
        </c:ser>
        <c:ser>
          <c:idx val="1"/>
          <c:order val="1"/>
          <c:tx>
            <c:strRef>
              <c:f>'223-OFMSW_G'!$A$288</c:f>
              <c:strCache>
                <c:ptCount val="1"/>
                <c:pt idx="0">
                  <c:v>Output CHP, on-site, low temperature heat</c:v>
                </c:pt>
              </c:strCache>
            </c:strRef>
          </c:tx>
          <c:spPr>
            <a:prstGeom prst="rect">
              <a:avLst/>
            </a:prstGeom>
            <a:solidFill>
              <a:schemeClr val="accent2"/>
            </a:solidFill>
            <a:ln>
              <a:solidFill>
                <a:sysClr val="windowText" lastClr="000000"/>
              </a:solidFill>
              <a:miter/>
            </a:ln>
            <a:effectLst/>
          </c:spPr>
          <c:invertIfNegative val="0"/>
          <c:val>
            <c:numRef>
              <c:f>'223-OFMSW_G'!$C$288</c:f>
              <c:numCache>
                <c:formatCode>0%</c:formatCode>
                <c:ptCount val="1"/>
                <c:pt idx="0">
                  <c:v>0.41485275288092188</c:v>
                </c:pt>
              </c:numCache>
            </c:numRef>
          </c:val>
          <c:extLst>
            <c:ext xmlns:c16="http://schemas.microsoft.com/office/drawing/2014/chart" uri="{C3380CC4-5D6E-409C-BE32-E72D297353CC}">
              <c16:uniqueId val="{00000001-C59E-4C3C-A541-0E594A13C38E}"/>
            </c:ext>
          </c:extLst>
        </c:ser>
        <c:ser>
          <c:idx val="2"/>
          <c:order val="2"/>
          <c:tx>
            <c:strRef>
              <c:f>'223-OFMSW_G'!$A$289</c:f>
              <c:strCache>
                <c:ptCount val="1"/>
                <c:pt idx="0">
                  <c:v>Support fuel</c:v>
                </c:pt>
              </c:strCache>
            </c:strRef>
          </c:tx>
          <c:spPr>
            <a:prstGeom prst="rect">
              <a:avLst/>
            </a:prstGeom>
            <a:solidFill>
              <a:schemeClr val="accent3"/>
            </a:solidFill>
            <a:ln>
              <a:solidFill>
                <a:sysClr val="windowText" lastClr="000000"/>
              </a:solidFill>
            </a:ln>
            <a:effectLst/>
          </c:spPr>
          <c:invertIfNegative val="0"/>
          <c:val>
            <c:numRef>
              <c:f>'223-OFMSW_G'!$C$289</c:f>
              <c:numCache>
                <c:formatCode>0%</c:formatCode>
                <c:ptCount val="1"/>
                <c:pt idx="0">
                  <c:v>0.31498079385403327</c:v>
                </c:pt>
              </c:numCache>
            </c:numRef>
          </c:val>
          <c:extLst>
            <c:ext xmlns:c16="http://schemas.microsoft.com/office/drawing/2014/chart" uri="{C3380CC4-5D6E-409C-BE32-E72D297353CC}">
              <c16:uniqueId val="{00000002-C59E-4C3C-A541-0E594A13C38E}"/>
            </c:ext>
          </c:extLst>
        </c:ser>
        <c:ser>
          <c:idx val="3"/>
          <c:order val="3"/>
          <c:tx>
            <c:strRef>
              <c:f>'223-OFMSW_G'!$A$290</c:f>
              <c:strCache>
                <c:ptCount val="1"/>
                <c:pt idx="0">
                  <c:v>heat demand dryer (90% wt-%)</c:v>
                </c:pt>
              </c:strCache>
            </c:strRef>
          </c:tx>
          <c:spPr>
            <a:prstGeom prst="rect">
              <a:avLst/>
            </a:prstGeom>
            <a:solidFill>
              <a:schemeClr val="tx1"/>
            </a:solidFill>
            <a:ln>
              <a:solidFill>
                <a:sysClr val="windowText" lastClr="000000"/>
              </a:solidFill>
            </a:ln>
            <a:effectLst/>
          </c:spPr>
          <c:invertIfNegative val="0"/>
          <c:val>
            <c:numRef>
              <c:f>'223-OFMSW_G'!$C$290</c:f>
              <c:numCache>
                <c:formatCode>0%</c:formatCode>
                <c:ptCount val="1"/>
                <c:pt idx="0">
                  <c:v>-0.58514724711907806</c:v>
                </c:pt>
              </c:numCache>
            </c:numRef>
          </c:val>
          <c:extLst>
            <c:ext xmlns:c16="http://schemas.microsoft.com/office/drawing/2014/chart" uri="{C3380CC4-5D6E-409C-BE32-E72D297353CC}">
              <c16:uniqueId val="{00000003-C59E-4C3C-A541-0E594A13C38E}"/>
            </c:ext>
          </c:extLst>
        </c:ser>
        <c:ser>
          <c:idx val="4"/>
          <c:order val="4"/>
          <c:tx>
            <c:strRef>
              <c:f>'223-OFMSW_G'!$A$291</c:f>
              <c:strCache>
                <c:ptCount val="1"/>
                <c:pt idx="0">
                  <c:v>unused heat, total</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'223-OFMSW_G'!$C$291</c:f>
              <c:numCache>
                <c:formatCode>0%</c:formatCode>
                <c:ptCount val="1"/>
                <c:pt idx="0">
                  <c:v>-0.41485275288092188</c:v>
                </c:pt>
              </c:numCache>
            </c:numRef>
          </c:val>
          <c:extLst>
            <c:ext xmlns:c16="http://schemas.microsoft.com/office/drawing/2014/chart" uri="{C3380CC4-5D6E-409C-BE32-E72D297353CC}">
              <c16:uniqueId val="{00000004-C59E-4C3C-A541-0E594A13C38E}"/>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4.2733258342707164E-2"/>
          <c:y val="0.17171296296296296"/>
          <c:w val="0.91715725534308212"/>
          <c:h val="0.40202136191309429"/>
        </c:manualLayout>
      </c:layout>
      <c:barChart>
        <c:barDir val="bar"/>
        <c:grouping val="stacked"/>
        <c:varyColors val="0"/>
        <c:ser>
          <c:idx val="0"/>
          <c:order val="0"/>
          <c:tx>
            <c:strRef>
              <c:f>'224-OFMSW_P_G'!$A$475</c:f>
              <c:strCache>
                <c:ptCount val="1"/>
                <c:pt idx="0">
                  <c:v>Output CHP</c:v>
                </c:pt>
              </c:strCache>
            </c:strRef>
          </c:tx>
          <c:spPr>
            <a:prstGeom prst="rect">
              <a:avLst/>
            </a:prstGeom>
            <a:solidFill>
              <a:srgbClr val="FF0000"/>
            </a:solidFill>
            <a:ln>
              <a:solidFill>
                <a:sysClr val="windowText" lastClr="000000"/>
              </a:solidFill>
            </a:ln>
            <a:effectLst/>
          </c:spPr>
          <c:invertIfNegative val="0"/>
          <c:val>
            <c:numRef>
              <c:f>'224-OFMSW_P_G'!$C$475</c:f>
              <c:numCache>
                <c:formatCode>0%</c:formatCode>
                <c:ptCount val="1"/>
                <c:pt idx="0">
                  <c:v>0.21146953405017921</c:v>
                </c:pt>
              </c:numCache>
            </c:numRef>
          </c:val>
          <c:extLst>
            <c:ext xmlns:c16="http://schemas.microsoft.com/office/drawing/2014/chart" uri="{C3380CC4-5D6E-409C-BE32-E72D297353CC}">
              <c16:uniqueId val="{00000000-AC09-4DB9-B107-3739782D9436}"/>
            </c:ext>
          </c:extLst>
        </c:ser>
        <c:ser>
          <c:idx val="1"/>
          <c:order val="1"/>
          <c:tx>
            <c:strRef>
              <c:f>'224-OFMSW_P_G'!$A$476</c:f>
              <c:strCache>
                <c:ptCount val="1"/>
                <c:pt idx="0">
                  <c:v>Output pyrolysis</c:v>
                </c:pt>
              </c:strCache>
            </c:strRef>
          </c:tx>
          <c:spPr>
            <a:prstGeom prst="rect">
              <a:avLst/>
            </a:prstGeom>
            <a:solidFill>
              <a:schemeClr val="accent2"/>
            </a:solidFill>
            <a:ln>
              <a:solidFill>
                <a:sysClr val="windowText" lastClr="000000"/>
              </a:solidFill>
              <a:miter/>
            </a:ln>
            <a:effectLst/>
          </c:spPr>
          <c:invertIfNegative val="0"/>
          <c:val>
            <c:numRef>
              <c:f>'224-OFMSW_P_G'!$C$476</c:f>
              <c:numCache>
                <c:formatCode>0%</c:formatCode>
                <c:ptCount val="1"/>
                <c:pt idx="0">
                  <c:v>0.78853046594982079</c:v>
                </c:pt>
              </c:numCache>
            </c:numRef>
          </c:val>
          <c:extLst>
            <c:ext xmlns:c16="http://schemas.microsoft.com/office/drawing/2014/chart" uri="{C3380CC4-5D6E-409C-BE32-E72D297353CC}">
              <c16:uniqueId val="{00000001-AC09-4DB9-B107-3739782D9436}"/>
            </c:ext>
          </c:extLst>
        </c:ser>
        <c:ser>
          <c:idx val="2"/>
          <c:order val="2"/>
          <c:tx>
            <c:strRef>
              <c:f>'224-OFMSW_P_G'!$A$477</c:f>
              <c:strCache>
                <c:ptCount val="1"/>
                <c:pt idx="0">
                  <c:v>heat demand dryer (90% wt-%)</c:v>
                </c:pt>
              </c:strCache>
            </c:strRef>
          </c:tx>
          <c:spPr>
            <a:prstGeom prst="rect">
              <a:avLst/>
            </a:prstGeom>
            <a:solidFill>
              <a:schemeClr val="accent3"/>
            </a:solidFill>
            <a:ln>
              <a:solidFill>
                <a:sysClr val="windowText" lastClr="000000"/>
              </a:solidFill>
            </a:ln>
            <a:effectLst/>
          </c:spPr>
          <c:invertIfNegative val="0"/>
          <c:val>
            <c:numRef>
              <c:f>'224-OFMSW_P_G'!$C$477</c:f>
              <c:numCache>
                <c:formatCode>0%</c:formatCode>
                <c:ptCount val="1"/>
                <c:pt idx="0">
                  <c:v>-0.60454002389486261</c:v>
                </c:pt>
              </c:numCache>
            </c:numRef>
          </c:val>
          <c:extLst>
            <c:ext xmlns:c16="http://schemas.microsoft.com/office/drawing/2014/chart" uri="{C3380CC4-5D6E-409C-BE32-E72D297353CC}">
              <c16:uniqueId val="{00000002-AC09-4DB9-B107-3739782D9436}"/>
            </c:ext>
          </c:extLst>
        </c:ser>
        <c:ser>
          <c:idx val="3"/>
          <c:order val="3"/>
          <c:tx>
            <c:strRef>
              <c:f>'224-OFMSW_P_G'!$A$478</c:f>
              <c:strCache>
                <c:ptCount val="1"/>
                <c:pt idx="0">
                  <c:v>unused heat, total</c:v>
                </c:pt>
              </c:strCache>
            </c:strRef>
          </c:tx>
          <c:spPr>
            <a:prstGeom prst="rect">
              <a:avLst/>
            </a:prstGeom>
            <a:solidFill>
              <a:schemeClr val="tx1"/>
            </a:solidFill>
            <a:ln>
              <a:solidFill>
                <a:sysClr val="windowText" lastClr="000000"/>
              </a:solidFill>
            </a:ln>
            <a:effectLst/>
          </c:spPr>
          <c:invertIfNegative val="0"/>
          <c:val>
            <c:numRef>
              <c:f>'224-OFMSW_P_G'!$C$478</c:f>
              <c:numCache>
                <c:formatCode>0%</c:formatCode>
                <c:ptCount val="1"/>
                <c:pt idx="0">
                  <c:v>-0.2915173237753883</c:v>
                </c:pt>
              </c:numCache>
            </c:numRef>
          </c:val>
          <c:extLst>
            <c:ext xmlns:c16="http://schemas.microsoft.com/office/drawing/2014/chart" uri="{C3380CC4-5D6E-409C-BE32-E72D297353CC}">
              <c16:uniqueId val="{00000003-AC09-4DB9-B107-3739782D9436}"/>
            </c:ext>
          </c:extLst>
        </c:ser>
        <c:ser>
          <c:idx val="4"/>
          <c:order val="4"/>
          <c:tx>
            <c:strRef>
              <c:f>'224-OFMSW_P_G'!$A$479</c:f>
              <c:strCache>
                <c:ptCount val="1"/>
                <c:pt idx="0">
                  <c:v>exported heat to residential buildings</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'224-OFMSW_P_G'!$C$479</c:f>
              <c:numCache>
                <c:formatCode>0%</c:formatCode>
                <c:ptCount val="1"/>
                <c:pt idx="0">
                  <c:v>-0.1039426523297491</c:v>
                </c:pt>
              </c:numCache>
            </c:numRef>
          </c:val>
          <c:extLst>
            <c:ext xmlns:c16="http://schemas.microsoft.com/office/drawing/2014/chart" uri="{C3380CC4-5D6E-409C-BE32-E72D297353CC}">
              <c16:uniqueId val="{00000004-AC09-4DB9-B107-3739782D9436}"/>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4.2672297917111288E-2"/>
          <c:y val="0.17171296296296296"/>
          <c:w val="0.91727543329551708"/>
          <c:h val="0.4853546952464276"/>
        </c:manualLayout>
      </c:layout>
      <c:barChart>
        <c:barDir val="bar"/>
        <c:grouping val="stacked"/>
        <c:varyColors val="0"/>
        <c:ser>
          <c:idx val="0"/>
          <c:order val="0"/>
          <c:tx>
            <c:strRef>
              <c:f>'225-OFMSW_P_I'!$A$480</c:f>
              <c:strCache>
                <c:ptCount val="1"/>
                <c:pt idx="0">
                  <c:v>Output pyrolysis</c:v>
                </c:pt>
              </c:strCache>
            </c:strRef>
          </c:tx>
          <c:spPr>
            <a:prstGeom prst="rect">
              <a:avLst/>
            </a:prstGeom>
            <a:solidFill>
              <a:srgbClr val="FF0000"/>
            </a:solidFill>
            <a:ln>
              <a:solidFill>
                <a:sysClr val="windowText" lastClr="000000"/>
              </a:solidFill>
            </a:ln>
            <a:effectLst/>
          </c:spPr>
          <c:invertIfNegative val="0"/>
          <c:val>
            <c:numRef>
              <c:f>'225-OFMSW_P_I'!$C$480</c:f>
              <c:numCache>
                <c:formatCode>0%</c:formatCode>
                <c:ptCount val="1"/>
                <c:pt idx="0">
                  <c:v>1</c:v>
                </c:pt>
              </c:numCache>
            </c:numRef>
          </c:val>
          <c:extLst>
            <c:ext xmlns:c16="http://schemas.microsoft.com/office/drawing/2014/chart" uri="{C3380CC4-5D6E-409C-BE32-E72D297353CC}">
              <c16:uniqueId val="{00000000-A10E-446B-B987-48F0B29D16C5}"/>
            </c:ext>
          </c:extLst>
        </c:ser>
        <c:ser>
          <c:idx val="1"/>
          <c:order val="1"/>
          <c:tx>
            <c:strRef>
              <c:f>'225-OFMSW_P_I'!$A$481</c:f>
              <c:strCache>
                <c:ptCount val="1"/>
                <c:pt idx="0">
                  <c:v>heat demand dryer (90% wt-%)</c:v>
                </c:pt>
              </c:strCache>
            </c:strRef>
          </c:tx>
          <c:spPr>
            <a:prstGeom prst="rect">
              <a:avLst/>
            </a:prstGeom>
            <a:solidFill>
              <a:schemeClr val="accent2"/>
            </a:solidFill>
            <a:ln>
              <a:solidFill>
                <a:sysClr val="windowText" lastClr="000000"/>
              </a:solidFill>
              <a:miter/>
            </a:ln>
            <a:effectLst/>
          </c:spPr>
          <c:invertIfNegative val="0"/>
          <c:val>
            <c:numRef>
              <c:f>'225-OFMSW_P_I'!$C$481</c:f>
              <c:numCache>
                <c:formatCode>0%</c:formatCode>
                <c:ptCount val="1"/>
                <c:pt idx="0">
                  <c:v>-0.76666666666666672</c:v>
                </c:pt>
              </c:numCache>
            </c:numRef>
          </c:val>
          <c:extLst>
            <c:ext xmlns:c16="http://schemas.microsoft.com/office/drawing/2014/chart" uri="{C3380CC4-5D6E-409C-BE32-E72D297353CC}">
              <c16:uniqueId val="{00000001-A10E-446B-B987-48F0B29D16C5}"/>
            </c:ext>
          </c:extLst>
        </c:ser>
        <c:ser>
          <c:idx val="2"/>
          <c:order val="2"/>
          <c:tx>
            <c:strRef>
              <c:f>'225-OFMSW_P_I'!$A$482</c:f>
              <c:strCache>
                <c:ptCount val="1"/>
                <c:pt idx="0">
                  <c:v>unused heat, total</c:v>
                </c:pt>
              </c:strCache>
            </c:strRef>
          </c:tx>
          <c:spPr>
            <a:prstGeom prst="rect">
              <a:avLst/>
            </a:prstGeom>
            <a:solidFill>
              <a:schemeClr val="accent3"/>
            </a:solidFill>
            <a:ln>
              <a:solidFill>
                <a:sysClr val="windowText" lastClr="000000"/>
              </a:solidFill>
            </a:ln>
            <a:effectLst/>
          </c:spPr>
          <c:invertIfNegative val="0"/>
          <c:val>
            <c:numRef>
              <c:f>'225-OFMSW_P_I'!$C$482</c:f>
              <c:numCache>
                <c:formatCode>0%</c:formatCode>
                <c:ptCount val="1"/>
                <c:pt idx="0">
                  <c:v>-0.23333333333333334</c:v>
                </c:pt>
              </c:numCache>
            </c:numRef>
          </c:val>
          <c:extLst>
            <c:ext xmlns:c16="http://schemas.microsoft.com/office/drawing/2014/chart" uri="{C3380CC4-5D6E-409C-BE32-E72D297353CC}">
              <c16:uniqueId val="{00000002-A10E-446B-B987-48F0B29D16C5}"/>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6.2319335083114609E-2"/>
          <c:y val="0.26659486430088625"/>
          <c:w val="0.87918766404199478"/>
          <c:h val="0.36959499854184896"/>
        </c:manualLayout>
      </c:layout>
      <c:barChart>
        <c:barDir val="bar"/>
        <c:grouping val="stacked"/>
        <c:varyColors val="0"/>
        <c:ser>
          <c:idx val="0"/>
          <c:order val="0"/>
          <c:tx>
            <c:strRef>
              <c:f>'226-OFMSW_HTC_I'!$A$540</c:f>
              <c:strCache>
                <c:ptCount val="1"/>
                <c:pt idx="0">
                  <c:v>support fuel</c:v>
                </c:pt>
              </c:strCache>
            </c:strRef>
          </c:tx>
          <c:spPr>
            <a:prstGeom prst="rect">
              <a:avLst/>
            </a:prstGeom>
            <a:solidFill>
              <a:srgbClr val="FF0000"/>
            </a:solidFill>
            <a:ln>
              <a:solidFill>
                <a:sysClr val="windowText" lastClr="000000"/>
              </a:solidFill>
            </a:ln>
            <a:effectLst/>
          </c:spPr>
          <c:invertIfNegative val="0"/>
          <c:val>
            <c:numRef>
              <c:f>'226-OFMSW_HTC_I'!$C$540</c:f>
              <c:numCache>
                <c:formatCode>0%</c:formatCode>
                <c:ptCount val="1"/>
                <c:pt idx="0">
                  <c:v>1</c:v>
                </c:pt>
              </c:numCache>
            </c:numRef>
          </c:val>
          <c:extLst>
            <c:ext xmlns:c16="http://schemas.microsoft.com/office/drawing/2014/chart" uri="{C3380CC4-5D6E-409C-BE32-E72D297353CC}">
              <c16:uniqueId val="{00000000-F38C-4063-BA95-7EECCBBDF449}"/>
            </c:ext>
          </c:extLst>
        </c:ser>
        <c:ser>
          <c:idx val="4"/>
          <c:order val="1"/>
          <c:tx>
            <c:strRef>
              <c:f>'226-OFMSW_HTC_I'!$A$541</c:f>
              <c:strCache>
                <c:ptCount val="1"/>
                <c:pt idx="0">
                  <c:v>HTC</c:v>
                </c:pt>
              </c:strCache>
            </c:strRef>
          </c:tx>
          <c:spPr>
            <a:prstGeom prst="rect">
              <a:avLst/>
            </a:prstGeom>
            <a:pattFill prst="dkDnDiag">
              <a:fgClr>
                <a:schemeClr val="tx1"/>
              </a:fgClr>
              <a:bgClr>
                <a:schemeClr val="bg1"/>
              </a:bgClr>
            </a:pattFill>
            <a:ln>
              <a:solidFill>
                <a:sysClr val="windowText" lastClr="000000"/>
              </a:solidFill>
              <a:miter/>
            </a:ln>
            <a:effectLst/>
          </c:spPr>
          <c:invertIfNegative val="0"/>
          <c:val>
            <c:numRef>
              <c:f>'226-OFMSW_HTC_I'!$C$541</c:f>
              <c:numCache>
                <c:formatCode>0%</c:formatCode>
                <c:ptCount val="1"/>
                <c:pt idx="0">
                  <c:v>-0.61661341853035101</c:v>
                </c:pt>
              </c:numCache>
            </c:numRef>
          </c:val>
          <c:extLst>
            <c:ext xmlns:c16="http://schemas.microsoft.com/office/drawing/2014/chart" uri="{C3380CC4-5D6E-409C-BE32-E72D297353CC}">
              <c16:uniqueId val="{00000001-F38C-4063-BA95-7EECCBBDF449}"/>
            </c:ext>
          </c:extLst>
        </c:ser>
        <c:ser>
          <c:idx val="5"/>
          <c:order val="2"/>
          <c:tx>
            <c:strRef>
              <c:f>'226-OFMSW_HTC_I'!$A$542</c:f>
              <c:strCache>
                <c:ptCount val="1"/>
                <c:pt idx="0">
                  <c:v>dryer</c:v>
                </c:pt>
              </c:strCache>
            </c:strRef>
          </c:tx>
          <c:spPr>
            <a:prstGeom prst="rect">
              <a:avLst/>
            </a:prstGeom>
            <a:pattFill prst="dkHorz">
              <a:fgClr>
                <a:schemeClr val="bg1">
                  <a:lumMod val="75000"/>
                </a:schemeClr>
              </a:fgClr>
              <a:bgClr>
                <a:schemeClr val="bg1"/>
              </a:bgClr>
            </a:pattFill>
            <a:ln>
              <a:solidFill>
                <a:sysClr val="windowText" lastClr="000000"/>
              </a:solidFill>
            </a:ln>
            <a:effectLst/>
          </c:spPr>
          <c:invertIfNegative val="0"/>
          <c:val>
            <c:numRef>
              <c:f>'226-OFMSW_HTC_I'!$C$542</c:f>
              <c:numCache>
                <c:formatCode>0%</c:formatCode>
                <c:ptCount val="1"/>
                <c:pt idx="0">
                  <c:v>-0.38338658146964899</c:v>
                </c:pt>
              </c:numCache>
            </c:numRef>
          </c:val>
          <c:extLst>
            <c:ext xmlns:c16="http://schemas.microsoft.com/office/drawing/2014/chart" uri="{C3380CC4-5D6E-409C-BE32-E72D297353CC}">
              <c16:uniqueId val="{00000002-F38C-4063-BA95-7EECCBBDF449}"/>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69350218774601879"/>
          <c:w val="0.81673447069116367"/>
          <c:h val="0.30649781225398115"/>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xPr>
        <a:bodyPr rot="0" spcFirstLastPara="1" vertOverflow="ellipsis" vert="horz" wrap="square" anchor="ctr" anchorCtr="1"/>
        <a:lstStyle/>
        <a:p>
          <a:pPr>
            <a:defRPr sz="1800" b="0" i="0" u="none" strike="noStrike"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4.5460920384035035E-2"/>
          <c:y val="0.20520046385882801"/>
          <c:w val="0.91186940651611204"/>
          <c:h val="0.27433581671477469"/>
        </c:manualLayout>
      </c:layout>
      <c:barChart>
        <c:barDir val="bar"/>
        <c:grouping val="stacked"/>
        <c:varyColors val="0"/>
        <c:ser>
          <c:idx val="0"/>
          <c:order val="0"/>
          <c:tx>
            <c:strRef>
              <c:f>'227-OFMSW_AD_I'!$A$476</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'227-OFMSW_AD_I'!$C$476</c:f>
              <c:numCache>
                <c:formatCode>0%</c:formatCode>
                <c:ptCount val="1"/>
                <c:pt idx="0">
                  <c:v>0.13026974244983888</c:v>
                </c:pt>
              </c:numCache>
            </c:numRef>
          </c:val>
          <c:extLst>
            <c:ext xmlns:c16="http://schemas.microsoft.com/office/drawing/2014/chart" uri="{C3380CC4-5D6E-409C-BE32-E72D297353CC}">
              <c16:uniqueId val="{00000000-F88D-45EA-BA7C-35F065B42F72}"/>
            </c:ext>
          </c:extLst>
        </c:ser>
        <c:ser>
          <c:idx val="1"/>
          <c:order val="1"/>
          <c:tx>
            <c:strRef>
              <c:f>'227-OFMSW_AD_I'!$A$477</c:f>
              <c:strCache>
                <c:ptCount val="1"/>
                <c:pt idx="0">
                  <c:v>Output CHP, on-site, low temperature heat</c:v>
                </c:pt>
              </c:strCache>
            </c:strRef>
          </c:tx>
          <c:spPr>
            <a:prstGeom prst="rect">
              <a:avLst/>
            </a:prstGeom>
            <a:solidFill>
              <a:srgbClr val="FFC000"/>
            </a:solidFill>
            <a:ln>
              <a:solidFill>
                <a:sysClr val="windowText" lastClr="000000"/>
              </a:solidFill>
            </a:ln>
            <a:effectLst/>
          </c:spPr>
          <c:invertIfNegative val="0"/>
          <c:val>
            <c:numRef>
              <c:f>'227-OFMSW_AD_I'!$C$477</c:f>
              <c:numCache>
                <c:formatCode>0%</c:formatCode>
                <c:ptCount val="1"/>
                <c:pt idx="0">
                  <c:v>0.18356190981568207</c:v>
                </c:pt>
              </c:numCache>
            </c:numRef>
          </c:val>
          <c:extLst>
            <c:ext xmlns:c16="http://schemas.microsoft.com/office/drawing/2014/chart" uri="{C3380CC4-5D6E-409C-BE32-E72D297353CC}">
              <c16:uniqueId val="{00000001-F88D-45EA-BA7C-35F065B42F72}"/>
            </c:ext>
          </c:extLst>
        </c:ser>
        <c:ser>
          <c:idx val="2"/>
          <c:order val="2"/>
          <c:tx>
            <c:strRef>
              <c:f>'227-OFMSW_AD_I'!$A$478</c:f>
              <c:strCache>
                <c:ptCount val="1"/>
                <c:pt idx="0">
                  <c:v>Output incinerator</c:v>
                </c:pt>
              </c:strCache>
            </c:strRef>
          </c:tx>
          <c:spPr>
            <a:prstGeom prst="rect">
              <a:avLst/>
            </a:prstGeom>
            <a:solidFill>
              <a:srgbClr val="FF0000"/>
            </a:solidFill>
            <a:ln>
              <a:solidFill>
                <a:sysClr val="windowText" lastClr="000000"/>
              </a:solidFill>
            </a:ln>
            <a:effectLst/>
          </c:spPr>
          <c:invertIfNegative val="0"/>
          <c:val>
            <c:numRef>
              <c:f>'227-OFMSW_AD_I'!$C$478</c:f>
              <c:numCache>
                <c:formatCode>0%</c:formatCode>
                <c:ptCount val="1"/>
                <c:pt idx="0">
                  <c:v>0.42690420444026145</c:v>
                </c:pt>
              </c:numCache>
            </c:numRef>
          </c:val>
          <c:extLst>
            <c:ext xmlns:c16="http://schemas.microsoft.com/office/drawing/2014/chart" uri="{C3380CC4-5D6E-409C-BE32-E72D297353CC}">
              <c16:uniqueId val="{00000002-F88D-45EA-BA7C-35F065B42F72}"/>
            </c:ext>
          </c:extLst>
        </c:ser>
        <c:ser>
          <c:idx val="3"/>
          <c:order val="3"/>
          <c:tx>
            <c:strRef>
              <c:f>'227-OFMSW_AD_I'!$A$480</c:f>
              <c:strCache>
                <c:ptCount val="1"/>
                <c:pt idx="0">
                  <c:v>heat demand digester</c:v>
                </c:pt>
              </c:strCache>
            </c:strRef>
          </c:tx>
          <c:spPr>
            <a:prstGeom prst="rect">
              <a:avLst/>
            </a:prstGeom>
            <a:solidFill>
              <a:schemeClr val="bg1">
                <a:lumMod val="85000"/>
              </a:schemeClr>
            </a:solidFill>
            <a:ln>
              <a:solidFill>
                <a:schemeClr val="tx1"/>
              </a:solidFill>
            </a:ln>
            <a:effectLst/>
          </c:spPr>
          <c:invertIfNegative val="0"/>
          <c:val>
            <c:numRef>
              <c:f>'227-OFMSW_AD_I'!$C$480</c:f>
              <c:numCache>
                <c:formatCode>0%</c:formatCode>
                <c:ptCount val="1"/>
                <c:pt idx="0">
                  <c:v>-3.3303189454279854E-2</c:v>
                </c:pt>
              </c:numCache>
            </c:numRef>
          </c:val>
          <c:extLst>
            <c:ext xmlns:c16="http://schemas.microsoft.com/office/drawing/2014/chart" uri="{C3380CC4-5D6E-409C-BE32-E72D297353CC}">
              <c16:uniqueId val="{00000003-F88D-45EA-BA7C-35F065B42F72}"/>
            </c:ext>
          </c:extLst>
        </c:ser>
        <c:ser>
          <c:idx val="4"/>
          <c:order val="4"/>
          <c:tx>
            <c:strRef>
              <c:f>'227-OFMSW_AD_I'!$A$481</c:f>
              <c:strCache>
                <c:ptCount val="1"/>
                <c:pt idx="0">
                  <c:v>heat demand pasteurization</c:v>
                </c:pt>
              </c:strCache>
            </c:strRef>
          </c:tx>
          <c:spPr>
            <a:prstGeom prst="rect">
              <a:avLst/>
            </a:prstGeom>
            <a:solidFill>
              <a:schemeClr val="tx1"/>
            </a:solidFill>
            <a:ln>
              <a:solidFill>
                <a:schemeClr val="tx1"/>
              </a:solidFill>
            </a:ln>
            <a:effectLst/>
          </c:spPr>
          <c:invertIfNegative val="0"/>
          <c:val>
            <c:numRef>
              <c:f>'227-OFMSW_AD_I'!$C$481</c:f>
              <c:numCache>
                <c:formatCode>0%</c:formatCode>
                <c:ptCount val="1"/>
                <c:pt idx="0">
                  <c:v>-3.230322423567876E-3</c:v>
                </c:pt>
              </c:numCache>
            </c:numRef>
          </c:val>
          <c:extLst>
            <c:ext xmlns:c16="http://schemas.microsoft.com/office/drawing/2014/chart" uri="{C3380CC4-5D6E-409C-BE32-E72D297353CC}">
              <c16:uniqueId val="{00000004-F88D-45EA-BA7C-35F065B42F72}"/>
            </c:ext>
          </c:extLst>
        </c:ser>
        <c:ser>
          <c:idx val="5"/>
          <c:order val="5"/>
          <c:tx>
            <c:strRef>
              <c:f>'227-OFMSW_AD_I'!$A$482</c:f>
              <c:strCache>
                <c:ptCount val="1"/>
                <c:pt idx="0">
                  <c:v>heat demand dryer (60% wt-%)</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'227-OFMSW_AD_I'!$C$482</c:f>
              <c:numCache>
                <c:formatCode>0%</c:formatCode>
                <c:ptCount val="1"/>
                <c:pt idx="0">
                  <c:v>-0.38887777816423774</c:v>
                </c:pt>
              </c:numCache>
            </c:numRef>
          </c:val>
          <c:extLst>
            <c:ext xmlns:c16="http://schemas.microsoft.com/office/drawing/2014/chart" uri="{C3380CC4-5D6E-409C-BE32-E72D297353CC}">
              <c16:uniqueId val="{00000005-F88D-45EA-BA7C-35F065B42F72}"/>
            </c:ext>
          </c:extLst>
        </c:ser>
        <c:ser>
          <c:idx val="6"/>
          <c:order val="6"/>
          <c:tx>
            <c:strRef>
              <c:f>'227-OFMSW_AD_I'!$A$483</c:f>
              <c:strCache>
                <c:ptCount val="1"/>
                <c:pt idx="0">
                  <c:v>exported heat to residential buildings</c:v>
                </c:pt>
              </c:strCache>
            </c:strRef>
          </c:tx>
          <c:spPr>
            <a:prstGeom prst="rect">
              <a:avLst/>
            </a:prstGeom>
            <a:pattFill prst="dkDnDiag">
              <a:fgClr>
                <a:schemeClr val="tx1"/>
              </a:fgClr>
              <a:bgClr>
                <a:schemeClr val="bg1"/>
              </a:bgClr>
            </a:pattFill>
            <a:ln>
              <a:solidFill>
                <a:schemeClr val="tx1"/>
              </a:solidFill>
            </a:ln>
            <a:effectLst/>
          </c:spPr>
          <c:invertIfNegative val="0"/>
          <c:val>
            <c:numRef>
              <c:f>'227-OFMSW_AD_I'!$C$483</c:f>
              <c:numCache>
                <c:formatCode>0%</c:formatCode>
                <c:ptCount val="1"/>
                <c:pt idx="0">
                  <c:v>-0.2089057771903586</c:v>
                </c:pt>
              </c:numCache>
            </c:numRef>
          </c:val>
          <c:extLst>
            <c:ext xmlns:c16="http://schemas.microsoft.com/office/drawing/2014/chart" uri="{C3380CC4-5D6E-409C-BE32-E72D297353CC}">
              <c16:uniqueId val="{00000006-F88D-45EA-BA7C-35F065B42F72}"/>
            </c:ext>
          </c:extLst>
        </c:ser>
        <c:ser>
          <c:idx val="7"/>
          <c:order val="7"/>
          <c:tx>
            <c:strRef>
              <c:f>'227-OFMSW_AD_I'!$A$479</c:f>
              <c:strCache>
                <c:ptCount val="1"/>
                <c:pt idx="0">
                  <c:v>support fuel</c:v>
                </c:pt>
              </c:strCache>
            </c:strRef>
          </c:tx>
          <c:spPr>
            <a:prstGeom prst="rect">
              <a:avLst/>
            </a:prstGeom>
            <a:pattFill prst="wdUpDiag">
              <a:fgClr>
                <a:srgbClr val="FF0000"/>
              </a:fgClr>
              <a:bgClr>
                <a:schemeClr val="bg1"/>
              </a:bgClr>
            </a:pattFill>
            <a:ln>
              <a:solidFill>
                <a:schemeClr val="tx1"/>
              </a:solidFill>
            </a:ln>
            <a:effectLst/>
          </c:spPr>
          <c:invertIfNegative val="0"/>
          <c:val>
            <c:numRef>
              <c:f>'227-OFMSW_AD_I'!$C$479</c:f>
              <c:numCache>
                <c:formatCode>0%</c:formatCode>
                <c:ptCount val="1"/>
                <c:pt idx="0">
                  <c:v>0.25926414329421771</c:v>
                </c:pt>
              </c:numCache>
            </c:numRef>
          </c:val>
          <c:extLst>
            <c:ext xmlns:c16="http://schemas.microsoft.com/office/drawing/2014/chart" uri="{C3380CC4-5D6E-409C-BE32-E72D297353CC}">
              <c16:uniqueId val="{00000007-F88D-45EA-BA7C-35F065B42F72}"/>
            </c:ext>
          </c:extLst>
        </c:ser>
        <c:ser>
          <c:idx val="8"/>
          <c:order val="8"/>
          <c:tx>
            <c:strRef>
              <c:f>'227-OFMSW_AD_I'!$A$484</c:f>
              <c:strCache>
                <c:ptCount val="1"/>
                <c:pt idx="0">
                  <c:v>unused heat, total</c:v>
                </c:pt>
              </c:strCache>
            </c:strRef>
          </c:tx>
          <c:spPr>
            <a:prstGeom prst="rect">
              <a:avLst/>
            </a:prstGeom>
            <a:pattFill prst="dkHorz">
              <a:fgClr>
                <a:schemeClr val="bg1">
                  <a:lumMod val="75000"/>
                </a:schemeClr>
              </a:fgClr>
              <a:bgClr>
                <a:schemeClr val="bg1"/>
              </a:bgClr>
            </a:pattFill>
            <a:ln>
              <a:solidFill>
                <a:schemeClr val="tx1"/>
              </a:solidFill>
            </a:ln>
            <a:effectLst/>
          </c:spPr>
          <c:invertIfNegative val="0"/>
          <c:val>
            <c:numRef>
              <c:f>'227-OFMSW_AD_I'!$C$484</c:f>
              <c:numCache>
                <c:formatCode>0%</c:formatCode>
                <c:ptCount val="1"/>
                <c:pt idx="0">
                  <c:v>-0.36568293276755592</c:v>
                </c:pt>
              </c:numCache>
            </c:numRef>
          </c:val>
          <c:extLst>
            <c:ext xmlns:c16="http://schemas.microsoft.com/office/drawing/2014/chart" uri="{C3380CC4-5D6E-409C-BE32-E72D297353CC}">
              <c16:uniqueId val="{00000008-F88D-45EA-BA7C-35F065B42F72}"/>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bwMode="auto">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62872256728958853"/>
          <c:w val="0.88592631547540313"/>
          <c:h val="0.37127743271041147"/>
        </c:manualLayout>
      </c:layout>
      <c:overlay val="0"/>
      <c:spPr>
        <a:prstGeom prst="rect">
          <a:avLst/>
        </a:prstGeom>
        <a:noFill/>
        <a:ln>
          <a:noFill/>
        </a:ln>
        <a:effectLst/>
      </c:spPr>
      <c:txPr>
        <a:bodyPr rot="0" spcFirstLastPara="1" vertOverflow="ellipsis" vert="horz" wrap="square" anchor="ctr" anchorCtr="1"/>
        <a:lstStyle/>
        <a:p>
          <a:pPr>
            <a:defRPr sz="900" b="0" i="0" u="none" strike="noStrike" baseline="0">
              <a:solidFill>
                <a:sysClr val="windowText" lastClr="000000"/>
              </a:solidFill>
              <a:latin typeface="+mn-lt"/>
              <a:ea typeface="+mn-ea"/>
              <a:cs typeface="+mn-cs"/>
            </a:defRPr>
          </a:pPr>
          <a:endParaRPr lang="de-DE"/>
        </a:p>
      </c:txPr>
    </c:legend>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'228-OFMSW_AD_G'!$A$550</c:f>
              <c:strCache>
                <c:ptCount val="1"/>
                <c:pt idx="0">
                  <c:v>Output CHP, on-site, high temperature heat</c:v>
                </c:pt>
              </c:strCache>
            </c:strRef>
          </c:tx>
          <c:spPr>
            <a:prstGeom prst="rect">
              <a:avLst/>
            </a:prstGeom>
            <a:solidFill>
              <a:srgbClr val="FF0000"/>
            </a:solidFill>
            <a:ln>
              <a:solidFill>
                <a:sysClr val="windowText" lastClr="000000"/>
              </a:solidFill>
            </a:ln>
            <a:effectLst/>
          </c:spPr>
          <c:invertIfNegative val="0"/>
          <c:val>
            <c:numRef>
              <c:f>'228-OFMSW_AD_G'!$C$550</c:f>
              <c:numCache>
                <c:formatCode>0%</c:formatCode>
                <c:ptCount val="1"/>
                <c:pt idx="0">
                  <c:v>0.43911439114391143</c:v>
                </c:pt>
              </c:numCache>
            </c:numRef>
          </c:val>
          <c:extLst>
            <c:ext xmlns:c16="http://schemas.microsoft.com/office/drawing/2014/chart" uri="{C3380CC4-5D6E-409C-BE32-E72D297353CC}">
              <c16:uniqueId val="{00000000-480F-4CE5-87B8-9C4EDF36BE39}"/>
            </c:ext>
          </c:extLst>
        </c:ser>
        <c:ser>
          <c:idx val="1"/>
          <c:order val="1"/>
          <c:tx>
            <c:strRef>
              <c:f>'228-OFMSW_AD_G'!$A$551</c:f>
              <c:strCache>
                <c:ptCount val="1"/>
                <c:pt idx="0">
                  <c:v>Output CHP, on-site, low temperature heat</c:v>
                </c:pt>
              </c:strCache>
            </c:strRef>
          </c:tx>
          <c:spPr>
            <a:prstGeom prst="rect">
              <a:avLst/>
            </a:prstGeom>
            <a:solidFill>
              <a:schemeClr val="accent2"/>
            </a:solidFill>
            <a:ln>
              <a:solidFill>
                <a:sysClr val="windowText" lastClr="000000"/>
              </a:solidFill>
              <a:miter/>
            </a:ln>
            <a:effectLst/>
          </c:spPr>
          <c:invertIfNegative val="0"/>
          <c:val>
            <c:numRef>
              <c:f>'228-OFMSW_AD_G'!$C$551</c:f>
              <c:numCache>
                <c:formatCode>0%</c:formatCode>
                <c:ptCount val="1"/>
                <c:pt idx="0">
                  <c:v>0.28782287822878228</c:v>
                </c:pt>
              </c:numCache>
            </c:numRef>
          </c:val>
          <c:extLst>
            <c:ext xmlns:c16="http://schemas.microsoft.com/office/drawing/2014/chart" uri="{C3380CC4-5D6E-409C-BE32-E72D297353CC}">
              <c16:uniqueId val="{00000001-480F-4CE5-87B8-9C4EDF36BE39}"/>
            </c:ext>
          </c:extLst>
        </c:ser>
        <c:ser>
          <c:idx val="2"/>
          <c:order val="2"/>
          <c:tx>
            <c:strRef>
              <c:f>'228-OFMSW_AD_G'!$A$552</c:f>
              <c:strCache>
                <c:ptCount val="1"/>
                <c:pt idx="0">
                  <c:v>support fuel</c:v>
                </c:pt>
              </c:strCache>
            </c:strRef>
          </c:tx>
          <c:spPr>
            <a:prstGeom prst="rect">
              <a:avLst/>
            </a:prstGeom>
            <a:solidFill>
              <a:schemeClr val="accent3"/>
            </a:solidFill>
            <a:ln>
              <a:solidFill>
                <a:sysClr val="windowText" lastClr="000000"/>
              </a:solidFill>
            </a:ln>
            <a:effectLst/>
          </c:spPr>
          <c:invertIfNegative val="0"/>
          <c:val>
            <c:numRef>
              <c:f>'228-OFMSW_AD_G'!$C$552</c:f>
              <c:numCache>
                <c:formatCode>0%</c:formatCode>
                <c:ptCount val="1"/>
                <c:pt idx="0">
                  <c:v>0.27306273062730629</c:v>
                </c:pt>
              </c:numCache>
            </c:numRef>
          </c:val>
          <c:extLst>
            <c:ext xmlns:c16="http://schemas.microsoft.com/office/drawing/2014/chart" uri="{C3380CC4-5D6E-409C-BE32-E72D297353CC}">
              <c16:uniqueId val="{00000002-480F-4CE5-87B8-9C4EDF36BE39}"/>
            </c:ext>
          </c:extLst>
        </c:ser>
        <c:ser>
          <c:idx val="3"/>
          <c:order val="3"/>
          <c:tx>
            <c:strRef>
              <c:f>'228-OFMSW_AD_G'!$A$553</c:f>
              <c:strCache>
                <c:ptCount val="1"/>
                <c:pt idx="0">
                  <c:v>heat demand digester</c:v>
                </c:pt>
              </c:strCache>
            </c:strRef>
          </c:tx>
          <c:spPr>
            <a:prstGeom prst="rect">
              <a:avLst/>
            </a:prstGeom>
            <a:solidFill>
              <a:schemeClr val="tx1"/>
            </a:solidFill>
            <a:ln>
              <a:solidFill>
                <a:sysClr val="windowText" lastClr="000000"/>
              </a:solidFill>
            </a:ln>
            <a:effectLst/>
          </c:spPr>
          <c:invertIfNegative val="0"/>
          <c:val>
            <c:numRef>
              <c:f>'228-OFMSW_AD_G'!$C$553</c:f>
              <c:numCache>
                <c:formatCode>0%</c:formatCode>
                <c:ptCount val="1"/>
                <c:pt idx="0">
                  <c:v>-3.5670356703567038E-2</c:v>
                </c:pt>
              </c:numCache>
            </c:numRef>
          </c:val>
          <c:extLst>
            <c:ext xmlns:c16="http://schemas.microsoft.com/office/drawing/2014/chart" uri="{C3380CC4-5D6E-409C-BE32-E72D297353CC}">
              <c16:uniqueId val="{00000003-480F-4CE5-87B8-9C4EDF36BE39}"/>
            </c:ext>
          </c:extLst>
        </c:ser>
        <c:ser>
          <c:idx val="4"/>
          <c:order val="4"/>
          <c:tx>
            <c:strRef>
              <c:f>'228-OFMSW_AD_G'!$A$554</c:f>
              <c:strCache>
                <c:ptCount val="1"/>
                <c:pt idx="0">
                  <c:v>heat demand pasteurization</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'228-OFMSW_AD_G'!$C$554</c:f>
              <c:numCache>
                <c:formatCode>0%</c:formatCode>
                <c:ptCount val="1"/>
                <c:pt idx="0">
                  <c:v>-3.6900369003690036E-3</c:v>
                </c:pt>
              </c:numCache>
            </c:numRef>
          </c:val>
          <c:extLst>
            <c:ext xmlns:c16="http://schemas.microsoft.com/office/drawing/2014/chart" uri="{C3380CC4-5D6E-409C-BE32-E72D297353CC}">
              <c16:uniqueId val="{00000004-480F-4CE5-87B8-9C4EDF36BE39}"/>
            </c:ext>
          </c:extLst>
        </c:ser>
        <c:ser>
          <c:idx val="5"/>
          <c:order val="5"/>
          <c:tx>
            <c:strRef>
              <c:f>'228-OFMSW_AD_G'!$A$555</c:f>
              <c:strCache>
                <c:ptCount val="1"/>
                <c:pt idx="0">
                  <c:v>heat demand dryer</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val>
            <c:numRef>
              <c:f>'228-OFMSW_AD_G'!$C$555</c:f>
              <c:numCache>
                <c:formatCode>0%</c:formatCode>
                <c:ptCount val="1"/>
                <c:pt idx="0">
                  <c:v>-0.56088560885608851</c:v>
                </c:pt>
              </c:numCache>
            </c:numRef>
          </c:val>
          <c:extLst>
            <c:ext xmlns:c16="http://schemas.microsoft.com/office/drawing/2014/chart" uri="{C3380CC4-5D6E-409C-BE32-E72D297353CC}">
              <c16:uniqueId val="{00000005-480F-4CE5-87B8-9C4EDF36BE39}"/>
            </c:ext>
          </c:extLst>
        </c:ser>
        <c:ser>
          <c:idx val="6"/>
          <c:order val="6"/>
          <c:tx>
            <c:strRef>
              <c:f>'228-OFMSW_AD_G'!$A$556</c:f>
              <c:strCache>
                <c:ptCount val="1"/>
                <c:pt idx="0">
                  <c:v>unused heat, total</c:v>
                </c:pt>
              </c:strCache>
            </c:strRef>
          </c:tx>
          <c:spPr>
            <a:prstGeom prst="rect">
              <a:avLst/>
            </a:prstGeom>
            <a:solidFill>
              <a:srgbClr val="FF0000"/>
            </a:solidFill>
            <a:ln>
              <a:solidFill>
                <a:sysClr val="windowText" lastClr="000000"/>
              </a:solidFill>
            </a:ln>
            <a:effectLst/>
          </c:spPr>
          <c:invertIfNegative val="0"/>
          <c:val>
            <c:numRef>
              <c:f>'228-OFMSW_AD_G'!$C$556</c:f>
              <c:numCache>
                <c:formatCode>0%</c:formatCode>
                <c:ptCount val="1"/>
                <c:pt idx="0">
                  <c:v>-0.39975399753997543</c:v>
                </c:pt>
              </c:numCache>
            </c:numRef>
          </c:val>
          <c:extLst>
            <c:ext xmlns:c16="http://schemas.microsoft.com/office/drawing/2014/chart" uri="{C3380CC4-5D6E-409C-BE32-E72D297353CC}">
              <c16:uniqueId val="{00000006-480F-4CE5-87B8-9C4EDF36BE39}"/>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0"/>
          <c:y val="0.77256780402449698"/>
          <c:w val="0.98626750178099576"/>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'212-FW_AD'!$A$212</c:f>
              <c:strCache>
                <c:ptCount val="1"/>
                <c:pt idx="0">
                  <c:v>Output CHP, on-site</c:v>
                </c:pt>
              </c:strCache>
            </c:strRef>
          </c:tx>
          <c:spPr>
            <a:prstGeom prst="rect">
              <a:avLst/>
            </a:prstGeom>
            <a:solidFill>
              <a:srgbClr val="FF0000"/>
            </a:solidFill>
            <a:ln>
              <a:solidFill>
                <a:sysClr val="windowText" lastClr="000000"/>
              </a:solidFill>
            </a:ln>
            <a:effectLst/>
          </c:spPr>
          <c:invertIfNegative val="0"/>
          <c:val>
            <c:numRef>
              <c:f>'212-FW_AD'!$C$212</c:f>
              <c:numCache>
                <c:formatCode>0%</c:formatCode>
                <c:ptCount val="1"/>
                <c:pt idx="0">
                  <c:v>0.5</c:v>
                </c:pt>
              </c:numCache>
            </c:numRef>
          </c:val>
          <c:extLst>
            <c:ext xmlns:c16="http://schemas.microsoft.com/office/drawing/2014/chart" uri="{C3380CC4-5D6E-409C-BE32-E72D297353CC}">
              <c16:uniqueId val="{00000000-AC44-4F80-835A-1A56C20BC683}"/>
            </c:ext>
          </c:extLst>
        </c:ser>
        <c:ser>
          <c:idx val="1"/>
          <c:order val="1"/>
          <c:tx>
            <c:strRef>
              <c:f>'212-FW_AD'!$A$213</c:f>
              <c:strCache>
                <c:ptCount val="1"/>
                <c:pt idx="0">
                  <c:v>Output CHP, satelite</c:v>
                </c:pt>
              </c:strCache>
            </c:strRef>
          </c:tx>
          <c:spPr>
            <a:prstGeom prst="rect">
              <a:avLst/>
            </a:prstGeom>
            <a:solidFill>
              <a:schemeClr val="accent2"/>
            </a:solidFill>
            <a:ln>
              <a:solidFill>
                <a:sysClr val="windowText" lastClr="000000"/>
              </a:solidFill>
              <a:miter/>
            </a:ln>
            <a:effectLst/>
          </c:spPr>
          <c:invertIfNegative val="0"/>
          <c:val>
            <c:numRef>
              <c:f>'212-FW_AD'!$C$213</c:f>
              <c:numCache>
                <c:formatCode>0%</c:formatCode>
                <c:ptCount val="1"/>
                <c:pt idx="0">
                  <c:v>0.5</c:v>
                </c:pt>
              </c:numCache>
            </c:numRef>
          </c:val>
          <c:extLst>
            <c:ext xmlns:c16="http://schemas.microsoft.com/office/drawing/2014/chart" uri="{C3380CC4-5D6E-409C-BE32-E72D297353CC}">
              <c16:uniqueId val="{00000001-AC44-4F80-835A-1A56C20BC683}"/>
            </c:ext>
          </c:extLst>
        </c:ser>
        <c:ser>
          <c:idx val="2"/>
          <c:order val="2"/>
          <c:tx>
            <c:strRef>
              <c:f>'212-FW_AD'!$A$214</c:f>
              <c:strCache>
                <c:ptCount val="1"/>
                <c:pt idx="0">
                  <c:v>heat demand digester</c:v>
                </c:pt>
              </c:strCache>
            </c:strRef>
          </c:tx>
          <c:spPr>
            <a:prstGeom prst="rect">
              <a:avLst/>
            </a:prstGeom>
            <a:solidFill>
              <a:schemeClr val="accent3"/>
            </a:solidFill>
            <a:ln>
              <a:solidFill>
                <a:sysClr val="windowText" lastClr="000000"/>
              </a:solidFill>
            </a:ln>
            <a:effectLst/>
          </c:spPr>
          <c:invertIfNegative val="0"/>
          <c:val>
            <c:numRef>
              <c:f>'212-FW_AD'!$C$214</c:f>
              <c:numCache>
                <c:formatCode>0%</c:formatCode>
                <c:ptCount val="1"/>
                <c:pt idx="0">
                  <c:v>-8.6546026750590088E-2</c:v>
                </c:pt>
              </c:numCache>
            </c:numRef>
          </c:val>
          <c:extLst>
            <c:ext xmlns:c16="http://schemas.microsoft.com/office/drawing/2014/chart" uri="{C3380CC4-5D6E-409C-BE32-E72D297353CC}">
              <c16:uniqueId val="{00000002-AC44-4F80-835A-1A56C20BC683}"/>
            </c:ext>
          </c:extLst>
        </c:ser>
        <c:ser>
          <c:idx val="3"/>
          <c:order val="3"/>
          <c:tx>
            <c:strRef>
              <c:f>'212-FW_AD'!$A$215</c:f>
              <c:strCache>
                <c:ptCount val="1"/>
                <c:pt idx="0">
                  <c:v>heat demand pasteurization</c:v>
                </c:pt>
              </c:strCache>
            </c:strRef>
          </c:tx>
          <c:spPr>
            <a:prstGeom prst="rect">
              <a:avLst/>
            </a:prstGeom>
            <a:solidFill>
              <a:schemeClr val="tx1"/>
            </a:solidFill>
            <a:ln>
              <a:solidFill>
                <a:sysClr val="windowText" lastClr="000000"/>
              </a:solidFill>
            </a:ln>
            <a:effectLst/>
          </c:spPr>
          <c:invertIfNegative val="0"/>
          <c:val>
            <c:numRef>
              <c:f>'212-FW_AD'!$C$215</c:f>
              <c:numCache>
                <c:formatCode>0%</c:formatCode>
                <c:ptCount val="1"/>
                <c:pt idx="0">
                  <c:v>-4.4059795436664044E-2</c:v>
                </c:pt>
              </c:numCache>
            </c:numRef>
          </c:val>
          <c:extLst>
            <c:ext xmlns:c16="http://schemas.microsoft.com/office/drawing/2014/chart" uri="{C3380CC4-5D6E-409C-BE32-E72D297353CC}">
              <c16:uniqueId val="{00000003-AC44-4F80-835A-1A56C20BC683}"/>
            </c:ext>
          </c:extLst>
        </c:ser>
        <c:ser>
          <c:idx val="4"/>
          <c:order val="4"/>
          <c:tx>
            <c:strRef>
              <c:f>'212-FW_AD'!$A$216</c:f>
              <c:strCache>
                <c:ptCount val="1"/>
                <c:pt idx="0">
                  <c:v>exported heat to residential buildings</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'212-FW_AD'!$C$216</c:f>
              <c:numCache>
                <c:formatCode>0%</c:formatCode>
                <c:ptCount val="1"/>
                <c:pt idx="0">
                  <c:v>-0.24390243902439024</c:v>
                </c:pt>
              </c:numCache>
            </c:numRef>
          </c:val>
          <c:extLst>
            <c:ext xmlns:c16="http://schemas.microsoft.com/office/drawing/2014/chart" uri="{C3380CC4-5D6E-409C-BE32-E72D297353CC}">
              <c16:uniqueId val="{00000004-AC44-4F80-835A-1A56C20BC683}"/>
            </c:ext>
          </c:extLst>
        </c:ser>
        <c:ser>
          <c:idx val="5"/>
          <c:order val="5"/>
          <c:tx>
            <c:strRef>
              <c:f>'212-FW_AD'!$A$217</c:f>
              <c:strCache>
                <c:ptCount val="1"/>
                <c:pt idx="0">
                  <c:v>unused heat/heat losses in district heating sytem,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val>
            <c:numRef>
              <c:f>'212-FW_AD'!$C$217</c:f>
              <c:numCache>
                <c:formatCode>0%</c:formatCode>
                <c:ptCount val="1"/>
                <c:pt idx="0">
                  <c:v>-0.62549173878835562</c:v>
                </c:pt>
              </c:numCache>
            </c:numRef>
          </c:val>
          <c:extLst>
            <c:ext xmlns:c16="http://schemas.microsoft.com/office/drawing/2014/chart" uri="{C3380CC4-5D6E-409C-BE32-E72D297353CC}">
              <c16:uniqueId val="{00000005-AC44-4F80-835A-1A56C20BC683}"/>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00169499094073"/>
          <c:w val="0.75681958674084671"/>
          <c:h val="0.29983050090592711"/>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'229-OFMSW_AD_HTC_I'!$A$714</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'229-OFMSW_AD_HTC_I'!$C$714</c:f>
              <c:numCache>
                <c:formatCode>0%</c:formatCode>
                <c:ptCount val="1"/>
                <c:pt idx="0">
                  <c:v>0.33153153153153153</c:v>
                </c:pt>
              </c:numCache>
            </c:numRef>
          </c:val>
          <c:extLst>
            <c:ext xmlns:c16="http://schemas.microsoft.com/office/drawing/2014/chart" uri="{C3380CC4-5D6E-409C-BE32-E72D297353CC}">
              <c16:uniqueId val="{00000000-9626-4E8D-A7F0-D8BF38721CC2}"/>
            </c:ext>
          </c:extLst>
        </c:ser>
        <c:ser>
          <c:idx val="1"/>
          <c:order val="1"/>
          <c:tx>
            <c:strRef>
              <c:f>'229-OFMSW_AD_HTC_I'!$A$715</c:f>
              <c:strCache>
                <c:ptCount val="1"/>
                <c:pt idx="0">
                  <c:v>Output CHP, on-site, low temperature heat</c:v>
                </c:pt>
              </c:strCache>
            </c:strRef>
          </c:tx>
          <c:spPr>
            <a:prstGeom prst="rect">
              <a:avLst/>
            </a:prstGeom>
            <a:solidFill>
              <a:srgbClr val="FFC000"/>
            </a:solidFill>
            <a:ln>
              <a:solidFill>
                <a:sysClr val="windowText" lastClr="000000"/>
              </a:solidFill>
              <a:miter/>
            </a:ln>
            <a:effectLst/>
          </c:spPr>
          <c:invertIfNegative val="0"/>
          <c:val>
            <c:numRef>
              <c:f>'229-OFMSW_AD_HTC_I'!$C$715</c:f>
              <c:numCache>
                <c:formatCode>0%</c:formatCode>
                <c:ptCount val="1"/>
                <c:pt idx="0">
                  <c:v>0.49729729729729727</c:v>
                </c:pt>
              </c:numCache>
            </c:numRef>
          </c:val>
          <c:extLst>
            <c:ext xmlns:c16="http://schemas.microsoft.com/office/drawing/2014/chart" uri="{C3380CC4-5D6E-409C-BE32-E72D297353CC}">
              <c16:uniqueId val="{00000001-9626-4E8D-A7F0-D8BF38721CC2}"/>
            </c:ext>
          </c:extLst>
        </c:ser>
        <c:ser>
          <c:idx val="2"/>
          <c:order val="2"/>
          <c:tx>
            <c:strRef>
              <c:f>'229-OFMSW_AD_HTC_I'!$A$716</c:f>
              <c:strCache>
                <c:ptCount val="1"/>
                <c:pt idx="0">
                  <c:v>support fuel</c:v>
                </c:pt>
              </c:strCache>
            </c:strRef>
          </c:tx>
          <c:spPr>
            <a:prstGeom prst="rect">
              <a:avLst/>
            </a:prstGeom>
            <a:solidFill>
              <a:srgbClr val="FF0000"/>
            </a:solidFill>
            <a:ln>
              <a:solidFill>
                <a:sysClr val="windowText" lastClr="000000"/>
              </a:solidFill>
            </a:ln>
            <a:effectLst/>
          </c:spPr>
          <c:invertIfNegative val="0"/>
          <c:val>
            <c:numRef>
              <c:f>'229-OFMSW_AD_HTC_I'!$C$716</c:f>
              <c:numCache>
                <c:formatCode>0%</c:formatCode>
                <c:ptCount val="1"/>
                <c:pt idx="0">
                  <c:v>0.17117117117117117</c:v>
                </c:pt>
              </c:numCache>
            </c:numRef>
          </c:val>
          <c:extLst>
            <c:ext xmlns:c16="http://schemas.microsoft.com/office/drawing/2014/chart" uri="{C3380CC4-5D6E-409C-BE32-E72D297353CC}">
              <c16:uniqueId val="{00000002-9626-4E8D-A7F0-D8BF38721CC2}"/>
            </c:ext>
          </c:extLst>
        </c:ser>
        <c:ser>
          <c:idx val="3"/>
          <c:order val="3"/>
          <c:tx>
            <c:strRef>
              <c:f>'229-OFMSW_AD_HTC_I'!$A$717</c:f>
              <c:strCache>
                <c:ptCount val="1"/>
                <c:pt idx="0">
                  <c:v>heat demand digester</c:v>
                </c:pt>
              </c:strCache>
            </c:strRef>
          </c:tx>
          <c:spPr>
            <a:prstGeom prst="rect">
              <a:avLst/>
            </a:prstGeom>
            <a:solidFill>
              <a:schemeClr val="bg1">
                <a:lumMod val="85000"/>
              </a:schemeClr>
            </a:solidFill>
            <a:ln>
              <a:solidFill>
                <a:schemeClr val="tx1"/>
              </a:solidFill>
            </a:ln>
            <a:effectLst/>
          </c:spPr>
          <c:invertIfNegative val="0"/>
          <c:val>
            <c:numRef>
              <c:f>'229-OFMSW_AD_HTC_I'!$C$717</c:f>
              <c:numCache>
                <c:formatCode>0%</c:formatCode>
                <c:ptCount val="1"/>
                <c:pt idx="0">
                  <c:v>-8.7087087087087081E-2</c:v>
                </c:pt>
              </c:numCache>
            </c:numRef>
          </c:val>
          <c:extLst>
            <c:ext xmlns:c16="http://schemas.microsoft.com/office/drawing/2014/chart" uri="{C3380CC4-5D6E-409C-BE32-E72D297353CC}">
              <c16:uniqueId val="{00000003-9626-4E8D-A7F0-D8BF38721CC2}"/>
            </c:ext>
          </c:extLst>
        </c:ser>
        <c:ser>
          <c:idx val="4"/>
          <c:order val="4"/>
          <c:tx>
            <c:strRef>
              <c:f>'229-OFMSW_AD_HTC_I'!$A$718</c:f>
              <c:strCache>
                <c:ptCount val="1"/>
                <c:pt idx="0">
                  <c:v>heat demand pasteurization</c:v>
                </c:pt>
              </c:strCache>
            </c:strRef>
          </c:tx>
          <c:spPr>
            <a:prstGeom prst="rect">
              <a:avLst/>
            </a:prstGeom>
            <a:solidFill>
              <a:schemeClr val="tx1"/>
            </a:solidFill>
            <a:ln>
              <a:solidFill>
                <a:schemeClr val="tx1"/>
              </a:solidFill>
            </a:ln>
            <a:effectLst/>
          </c:spPr>
          <c:invertIfNegative val="0"/>
          <c:val>
            <c:numRef>
              <c:f>'229-OFMSW_AD_HTC_I'!$C$718</c:f>
              <c:numCache>
                <c:formatCode>0%</c:formatCode>
                <c:ptCount val="1"/>
                <c:pt idx="0">
                  <c:v>-9.0090090090090089E-3</c:v>
                </c:pt>
              </c:numCache>
            </c:numRef>
          </c:val>
          <c:extLst>
            <c:ext xmlns:c16="http://schemas.microsoft.com/office/drawing/2014/chart" uri="{C3380CC4-5D6E-409C-BE32-E72D297353CC}">
              <c16:uniqueId val="{00000004-9626-4E8D-A7F0-D8BF38721CC2}"/>
            </c:ext>
          </c:extLst>
        </c:ser>
        <c:ser>
          <c:idx val="5"/>
          <c:order val="5"/>
          <c:tx>
            <c:strRef>
              <c:f>'229-OFMSW_AD_HTC_I'!$A$719</c:f>
              <c:strCache>
                <c:ptCount val="1"/>
                <c:pt idx="0">
                  <c:v>heat demand HTC</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'229-OFMSW_AD_HTC_I'!$C$719</c:f>
              <c:numCache>
                <c:formatCode>0%</c:formatCode>
                <c:ptCount val="1"/>
                <c:pt idx="0">
                  <c:v>-0.30930930930930933</c:v>
                </c:pt>
              </c:numCache>
            </c:numRef>
          </c:val>
          <c:extLst>
            <c:ext xmlns:c16="http://schemas.microsoft.com/office/drawing/2014/chart" uri="{C3380CC4-5D6E-409C-BE32-E72D297353CC}">
              <c16:uniqueId val="{00000005-9626-4E8D-A7F0-D8BF38721CC2}"/>
            </c:ext>
          </c:extLst>
        </c:ser>
        <c:ser>
          <c:idx val="6"/>
          <c:order val="6"/>
          <c:tx>
            <c:strRef>
              <c:f>'229-OFMSW_AD_HTC_I'!$A$720</c:f>
              <c:strCache>
                <c:ptCount val="1"/>
                <c:pt idx="0">
                  <c:v>heat demand dryer</c:v>
                </c:pt>
              </c:strCache>
            </c:strRef>
          </c:tx>
          <c:spPr>
            <a:prstGeom prst="rect">
              <a:avLst/>
            </a:prstGeom>
            <a:pattFill prst="dkDnDiag">
              <a:fgClr>
                <a:schemeClr val="tx1"/>
              </a:fgClr>
              <a:bgClr>
                <a:schemeClr val="bg1"/>
              </a:bgClr>
            </a:pattFill>
            <a:ln>
              <a:solidFill>
                <a:schemeClr val="tx1"/>
              </a:solidFill>
            </a:ln>
            <a:effectLst/>
          </c:spPr>
          <c:invertIfNegative val="0"/>
          <c:val>
            <c:numRef>
              <c:f>'229-OFMSW_AD_HTC_I'!$C$720</c:f>
              <c:numCache>
                <c:formatCode>0%</c:formatCode>
                <c:ptCount val="1"/>
                <c:pt idx="0">
                  <c:v>-0.17117117117117117</c:v>
                </c:pt>
              </c:numCache>
            </c:numRef>
          </c:val>
          <c:extLst>
            <c:ext xmlns:c16="http://schemas.microsoft.com/office/drawing/2014/chart" uri="{C3380CC4-5D6E-409C-BE32-E72D297353CC}">
              <c16:uniqueId val="{00000006-9626-4E8D-A7F0-D8BF38721CC2}"/>
            </c:ext>
          </c:extLst>
        </c:ser>
        <c:ser>
          <c:idx val="7"/>
          <c:order val="7"/>
          <c:tx>
            <c:strRef>
              <c:f>'229-OFMSW_AD_HTC_I'!$A$721</c:f>
              <c:strCache>
                <c:ptCount val="1"/>
                <c:pt idx="0">
                  <c:v>unused heat, total</c:v>
                </c:pt>
              </c:strCache>
            </c:strRef>
          </c:tx>
          <c:spPr>
            <a:prstGeom prst="rect">
              <a:avLst/>
            </a:prstGeom>
            <a:pattFill prst="wdUpDiag">
              <a:fgClr>
                <a:srgbClr val="FF0000"/>
              </a:fgClr>
              <a:bgClr>
                <a:schemeClr val="bg1"/>
              </a:bgClr>
            </a:pattFill>
            <a:ln>
              <a:solidFill>
                <a:schemeClr val="tx1"/>
              </a:solidFill>
            </a:ln>
            <a:effectLst/>
          </c:spPr>
          <c:invertIfNegative val="0"/>
          <c:val>
            <c:numRef>
              <c:f>'229-OFMSW_AD_HTC_I'!$C$721</c:f>
              <c:numCache>
                <c:formatCode>0%</c:formatCode>
                <c:ptCount val="1"/>
                <c:pt idx="0">
                  <c:v>-0.42342342342342343</c:v>
                </c:pt>
              </c:numCache>
            </c:numRef>
          </c:val>
          <c:extLst>
            <c:ext xmlns:c16="http://schemas.microsoft.com/office/drawing/2014/chart" uri="{C3380CC4-5D6E-409C-BE32-E72D297353CC}">
              <c16:uniqueId val="{00000007-9626-4E8D-A7F0-D8BF38721CC2}"/>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2.6759708694184321E-2"/>
          <c:y val="0.77256780402449698"/>
          <c:w val="0.94534697482639218"/>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'2210-OFMSW_AD_HTC_G'!$A$706</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'2210-OFMSW_AD_HTC_G'!$C$706</c:f>
              <c:numCache>
                <c:formatCode>0%</c:formatCode>
                <c:ptCount val="1"/>
                <c:pt idx="0">
                  <c:v>0.4</c:v>
                </c:pt>
              </c:numCache>
            </c:numRef>
          </c:val>
          <c:extLst>
            <c:ext xmlns:c16="http://schemas.microsoft.com/office/drawing/2014/chart" uri="{C3380CC4-5D6E-409C-BE32-E72D297353CC}">
              <c16:uniqueId val="{00000000-7984-4757-B90C-41A5657A769F}"/>
            </c:ext>
          </c:extLst>
        </c:ser>
        <c:ser>
          <c:idx val="1"/>
          <c:order val="1"/>
          <c:tx>
            <c:strRef>
              <c:f>'2210-OFMSW_AD_HTC_G'!$A$707</c:f>
              <c:strCache>
                <c:ptCount val="1"/>
                <c:pt idx="0">
                  <c:v>Output CHP, on-site, low temperature heat</c:v>
                </c:pt>
              </c:strCache>
            </c:strRef>
          </c:tx>
          <c:spPr>
            <a:prstGeom prst="rect">
              <a:avLst/>
            </a:prstGeom>
            <a:solidFill>
              <a:srgbClr val="FFC000"/>
            </a:solidFill>
            <a:ln>
              <a:solidFill>
                <a:sysClr val="windowText" lastClr="000000"/>
              </a:solidFill>
              <a:miter/>
            </a:ln>
            <a:effectLst/>
          </c:spPr>
          <c:invertIfNegative val="0"/>
          <c:val>
            <c:numRef>
              <c:f>'2210-OFMSW_AD_HTC_G'!$C$707</c:f>
              <c:numCache>
                <c:formatCode>0%</c:formatCode>
                <c:ptCount val="1"/>
                <c:pt idx="0">
                  <c:v>0.6</c:v>
                </c:pt>
              </c:numCache>
            </c:numRef>
          </c:val>
          <c:extLst>
            <c:ext xmlns:c16="http://schemas.microsoft.com/office/drawing/2014/chart" uri="{C3380CC4-5D6E-409C-BE32-E72D297353CC}">
              <c16:uniqueId val="{00000001-7984-4757-B90C-41A5657A769F}"/>
            </c:ext>
          </c:extLst>
        </c:ser>
        <c:ser>
          <c:idx val="2"/>
          <c:order val="2"/>
          <c:tx>
            <c:strRef>
              <c:f>'2210-OFMSW_AD_HTC_G'!$A$708</c:f>
              <c:strCache>
                <c:ptCount val="1"/>
                <c:pt idx="0">
                  <c:v>heat demand digester</c:v>
                </c:pt>
              </c:strCache>
            </c:strRef>
          </c:tx>
          <c:spPr>
            <a:prstGeom prst="rect">
              <a:avLst/>
            </a:prstGeom>
            <a:solidFill>
              <a:srgbClr val="FF0000"/>
            </a:solidFill>
            <a:ln>
              <a:solidFill>
                <a:sysClr val="windowText" lastClr="000000"/>
              </a:solidFill>
            </a:ln>
            <a:effectLst/>
          </c:spPr>
          <c:invertIfNegative val="0"/>
          <c:val>
            <c:numRef>
              <c:f>'2210-OFMSW_AD_HTC_G'!$C$708</c:f>
              <c:numCache>
                <c:formatCode>0%</c:formatCode>
                <c:ptCount val="1"/>
                <c:pt idx="0">
                  <c:v>-7.2139303482587069E-2</c:v>
                </c:pt>
              </c:numCache>
            </c:numRef>
          </c:val>
          <c:extLst>
            <c:ext xmlns:c16="http://schemas.microsoft.com/office/drawing/2014/chart" uri="{C3380CC4-5D6E-409C-BE32-E72D297353CC}">
              <c16:uniqueId val="{00000002-7984-4757-B90C-41A5657A769F}"/>
            </c:ext>
          </c:extLst>
        </c:ser>
        <c:ser>
          <c:idx val="3"/>
          <c:order val="3"/>
          <c:tx>
            <c:strRef>
              <c:f>'2210-OFMSW_AD_HTC_G'!$A$709</c:f>
              <c:strCache>
                <c:ptCount val="1"/>
                <c:pt idx="0">
                  <c:v>heat demand pasteurization</c:v>
                </c:pt>
              </c:strCache>
            </c:strRef>
          </c:tx>
          <c:spPr>
            <a:prstGeom prst="rect">
              <a:avLst/>
            </a:prstGeom>
            <a:solidFill>
              <a:schemeClr val="bg1">
                <a:lumMod val="85000"/>
              </a:schemeClr>
            </a:solidFill>
            <a:ln>
              <a:solidFill>
                <a:schemeClr val="tx1"/>
              </a:solidFill>
            </a:ln>
            <a:effectLst/>
          </c:spPr>
          <c:invertIfNegative val="0"/>
          <c:val>
            <c:numRef>
              <c:f>'2210-OFMSW_AD_HTC_G'!$C$709</c:f>
              <c:numCache>
                <c:formatCode>0%</c:formatCode>
                <c:ptCount val="1"/>
                <c:pt idx="0">
                  <c:v>-7.462686567164179E-3</c:v>
                </c:pt>
              </c:numCache>
            </c:numRef>
          </c:val>
          <c:extLst>
            <c:ext xmlns:c16="http://schemas.microsoft.com/office/drawing/2014/chart" uri="{C3380CC4-5D6E-409C-BE32-E72D297353CC}">
              <c16:uniqueId val="{00000003-7984-4757-B90C-41A5657A769F}"/>
            </c:ext>
          </c:extLst>
        </c:ser>
        <c:ser>
          <c:idx val="4"/>
          <c:order val="4"/>
          <c:tx>
            <c:strRef>
              <c:f>'2210-OFMSW_AD_HTC_G'!$A$710</c:f>
              <c:strCache>
                <c:ptCount val="1"/>
                <c:pt idx="0">
                  <c:v>heat demand HTC</c:v>
                </c:pt>
              </c:strCache>
            </c:strRef>
          </c:tx>
          <c:spPr>
            <a:prstGeom prst="rect">
              <a:avLst/>
            </a:prstGeom>
            <a:solidFill>
              <a:schemeClr val="tx1"/>
            </a:solidFill>
            <a:ln>
              <a:solidFill>
                <a:schemeClr val="tx1"/>
              </a:solidFill>
            </a:ln>
            <a:effectLst/>
          </c:spPr>
          <c:invertIfNegative val="0"/>
          <c:val>
            <c:numRef>
              <c:f>'2210-OFMSW_AD_HTC_G'!$C$710</c:f>
              <c:numCache>
                <c:formatCode>0%</c:formatCode>
                <c:ptCount val="1"/>
                <c:pt idx="0">
                  <c:v>-0.25621890547263682</c:v>
                </c:pt>
              </c:numCache>
            </c:numRef>
          </c:val>
          <c:extLst>
            <c:ext xmlns:c16="http://schemas.microsoft.com/office/drawing/2014/chart" uri="{C3380CC4-5D6E-409C-BE32-E72D297353CC}">
              <c16:uniqueId val="{00000004-7984-4757-B90C-41A5657A769F}"/>
            </c:ext>
          </c:extLst>
        </c:ser>
        <c:ser>
          <c:idx val="5"/>
          <c:order val="5"/>
          <c:tx>
            <c:strRef>
              <c:f>'2210-OFMSW_AD_HTC_G'!$A$711</c:f>
              <c:strCache>
                <c:ptCount val="1"/>
                <c:pt idx="0">
                  <c:v>heat demand dryer</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'2210-OFMSW_AD_HTC_G'!$C$711</c:f>
              <c:numCache>
                <c:formatCode>0%</c:formatCode>
                <c:ptCount val="1"/>
                <c:pt idx="0">
                  <c:v>-0.13930348258706468</c:v>
                </c:pt>
              </c:numCache>
            </c:numRef>
          </c:val>
          <c:extLst>
            <c:ext xmlns:c16="http://schemas.microsoft.com/office/drawing/2014/chart" uri="{C3380CC4-5D6E-409C-BE32-E72D297353CC}">
              <c16:uniqueId val="{00000005-7984-4757-B90C-41A5657A769F}"/>
            </c:ext>
          </c:extLst>
        </c:ser>
        <c:ser>
          <c:idx val="6"/>
          <c:order val="6"/>
          <c:tx>
            <c:strRef>
              <c:f>'2210-OFMSW_AD_HTC_G'!$A$712</c:f>
              <c:strCache>
                <c:ptCount val="1"/>
                <c:pt idx="0">
                  <c:v>unused heat, total</c:v>
                </c:pt>
              </c:strCache>
            </c:strRef>
          </c:tx>
          <c:spPr>
            <a:prstGeom prst="rect">
              <a:avLst/>
            </a:prstGeom>
            <a:pattFill prst="dkDnDiag">
              <a:fgClr>
                <a:schemeClr val="tx1"/>
              </a:fgClr>
              <a:bgClr>
                <a:schemeClr val="bg1"/>
              </a:bgClr>
            </a:pattFill>
            <a:ln>
              <a:solidFill>
                <a:schemeClr val="tx1"/>
              </a:solidFill>
            </a:ln>
            <a:effectLst/>
          </c:spPr>
          <c:invertIfNegative val="0"/>
          <c:val>
            <c:numRef>
              <c:f>'2210-OFMSW_AD_HTC_G'!$C$712</c:f>
              <c:numCache>
                <c:formatCode>0%</c:formatCode>
                <c:ptCount val="1"/>
                <c:pt idx="0">
                  <c:v>-0.52487562189054726</c:v>
                </c:pt>
              </c:numCache>
            </c:numRef>
          </c:val>
          <c:extLst>
            <c:ext xmlns:c16="http://schemas.microsoft.com/office/drawing/2014/chart" uri="{C3380CC4-5D6E-409C-BE32-E72D297353CC}">
              <c16:uniqueId val="{00000006-7984-4757-B90C-41A5657A769F}"/>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3.3804472788008931E-2"/>
          <c:y val="0.77256780402449698"/>
          <c:w val="0.90057395718097233"/>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'2211-OFMSW_HTC_G'!$A$538</c:f>
              <c:strCache>
                <c:ptCount val="1"/>
                <c:pt idx="0">
                  <c:v>Output CHP, on-site, high temperature heat</c:v>
                </c:pt>
              </c:strCache>
            </c:strRef>
          </c:tx>
          <c:spPr>
            <a:prstGeom prst="rect">
              <a:avLst/>
            </a:prstGeom>
            <a:solidFill>
              <a:srgbClr val="FF0000"/>
            </a:solidFill>
            <a:ln>
              <a:solidFill>
                <a:sysClr val="windowText" lastClr="000000"/>
              </a:solidFill>
            </a:ln>
            <a:effectLst/>
          </c:spPr>
          <c:invertIfNegative val="0"/>
          <c:val>
            <c:numRef>
              <c:f>'2211-OFMSW_HTC_G'!$C$538</c:f>
              <c:numCache>
                <c:formatCode>0%</c:formatCode>
                <c:ptCount val="1"/>
                <c:pt idx="0">
                  <c:v>0.30985915492957744</c:v>
                </c:pt>
              </c:numCache>
            </c:numRef>
          </c:val>
          <c:extLst>
            <c:ext xmlns:c16="http://schemas.microsoft.com/office/drawing/2014/chart" uri="{C3380CC4-5D6E-409C-BE32-E72D297353CC}">
              <c16:uniqueId val="{00000000-55C8-492D-B7D2-21CC3AE983DF}"/>
            </c:ext>
          </c:extLst>
        </c:ser>
        <c:ser>
          <c:idx val="1"/>
          <c:order val="1"/>
          <c:tx>
            <c:strRef>
              <c:f>'2211-OFMSW_HTC_G'!$A$539</c:f>
              <c:strCache>
                <c:ptCount val="1"/>
                <c:pt idx="0">
                  <c:v>Output CHP, on-site, low temperature heat</c:v>
                </c:pt>
              </c:strCache>
            </c:strRef>
          </c:tx>
          <c:spPr>
            <a:prstGeom prst="rect">
              <a:avLst/>
            </a:prstGeom>
            <a:solidFill>
              <a:schemeClr val="accent2"/>
            </a:solidFill>
            <a:ln>
              <a:solidFill>
                <a:sysClr val="windowText" lastClr="000000"/>
              </a:solidFill>
              <a:miter/>
            </a:ln>
            <a:effectLst/>
          </c:spPr>
          <c:invertIfNegative val="0"/>
          <c:val>
            <c:numRef>
              <c:f>'2211-OFMSW_HTC_G'!$C$539</c:f>
              <c:numCache>
                <c:formatCode>0%</c:formatCode>
                <c:ptCount val="1"/>
                <c:pt idx="0">
                  <c:v>0.43485915492957744</c:v>
                </c:pt>
              </c:numCache>
            </c:numRef>
          </c:val>
          <c:extLst>
            <c:ext xmlns:c16="http://schemas.microsoft.com/office/drawing/2014/chart" uri="{C3380CC4-5D6E-409C-BE32-E72D297353CC}">
              <c16:uniqueId val="{00000001-55C8-492D-B7D2-21CC3AE983DF}"/>
            </c:ext>
          </c:extLst>
        </c:ser>
        <c:ser>
          <c:idx val="2"/>
          <c:order val="2"/>
          <c:tx>
            <c:strRef>
              <c:f>'2211-OFMSW_HTC_G'!$A$540</c:f>
              <c:strCache>
                <c:ptCount val="1"/>
                <c:pt idx="0">
                  <c:v>Support fuel</c:v>
                </c:pt>
              </c:strCache>
            </c:strRef>
          </c:tx>
          <c:spPr>
            <a:prstGeom prst="rect">
              <a:avLst/>
            </a:prstGeom>
            <a:solidFill>
              <a:schemeClr val="accent3"/>
            </a:solidFill>
            <a:ln>
              <a:solidFill>
                <a:sysClr val="windowText" lastClr="000000"/>
              </a:solidFill>
            </a:ln>
            <a:effectLst/>
          </c:spPr>
          <c:invertIfNegative val="0"/>
          <c:val>
            <c:numRef>
              <c:f>'2211-OFMSW_HTC_G'!$C$540</c:f>
              <c:numCache>
                <c:formatCode>0%</c:formatCode>
                <c:ptCount val="1"/>
                <c:pt idx="0">
                  <c:v>0.25528169014084506</c:v>
                </c:pt>
              </c:numCache>
            </c:numRef>
          </c:val>
          <c:extLst>
            <c:ext xmlns:c16="http://schemas.microsoft.com/office/drawing/2014/chart" uri="{C3380CC4-5D6E-409C-BE32-E72D297353CC}">
              <c16:uniqueId val="{00000002-55C8-492D-B7D2-21CC3AE983DF}"/>
            </c:ext>
          </c:extLst>
        </c:ser>
        <c:ser>
          <c:idx val="3"/>
          <c:order val="3"/>
          <c:tx>
            <c:strRef>
              <c:f>'2211-OFMSW_HTC_G'!$A$541</c:f>
              <c:strCache>
                <c:ptCount val="1"/>
                <c:pt idx="0">
                  <c:v>heat demand HTC</c:v>
                </c:pt>
              </c:strCache>
            </c:strRef>
          </c:tx>
          <c:spPr>
            <a:prstGeom prst="rect">
              <a:avLst/>
            </a:prstGeom>
            <a:solidFill>
              <a:schemeClr val="tx1"/>
            </a:solidFill>
            <a:ln>
              <a:solidFill>
                <a:sysClr val="windowText" lastClr="000000"/>
              </a:solidFill>
            </a:ln>
            <a:effectLst/>
          </c:spPr>
          <c:invertIfNegative val="0"/>
          <c:val>
            <c:numRef>
              <c:f>'2211-OFMSW_HTC_G'!$C$541</c:f>
              <c:numCache>
                <c:formatCode>0%</c:formatCode>
                <c:ptCount val="1"/>
                <c:pt idx="0">
                  <c:v>-0.37852112676056338</c:v>
                </c:pt>
              </c:numCache>
            </c:numRef>
          </c:val>
          <c:extLst>
            <c:ext xmlns:c16="http://schemas.microsoft.com/office/drawing/2014/chart" uri="{C3380CC4-5D6E-409C-BE32-E72D297353CC}">
              <c16:uniqueId val="{00000003-55C8-492D-B7D2-21CC3AE983DF}"/>
            </c:ext>
          </c:extLst>
        </c:ser>
        <c:ser>
          <c:idx val="4"/>
          <c:order val="4"/>
          <c:tx>
            <c:strRef>
              <c:f>'2211-OFMSW_HTC_G'!$A$542</c:f>
              <c:strCache>
                <c:ptCount val="1"/>
                <c:pt idx="0">
                  <c:v>heat demand dryer</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'2211-OFMSW_HTC_G'!$C$542</c:f>
              <c:numCache>
                <c:formatCode>0%</c:formatCode>
                <c:ptCount val="1"/>
                <c:pt idx="0">
                  <c:v>-0.18661971830985916</c:v>
                </c:pt>
              </c:numCache>
            </c:numRef>
          </c:val>
          <c:extLst>
            <c:ext xmlns:c16="http://schemas.microsoft.com/office/drawing/2014/chart" uri="{C3380CC4-5D6E-409C-BE32-E72D297353CC}">
              <c16:uniqueId val="{00000004-55C8-492D-B7D2-21CC3AE983DF}"/>
            </c:ext>
          </c:extLst>
        </c:ser>
        <c:ser>
          <c:idx val="5"/>
          <c:order val="5"/>
          <c:tx>
            <c:strRef>
              <c:f>'2211-OFMSW_HTC_G'!$A$543</c:f>
              <c:strCache>
                <c:ptCount val="1"/>
                <c:pt idx="0">
                  <c:v>unused heat,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val>
            <c:numRef>
              <c:f>'2211-OFMSW_HTC_G'!$C$543</c:f>
              <c:numCache>
                <c:formatCode>0%</c:formatCode>
                <c:ptCount val="1"/>
                <c:pt idx="0">
                  <c:v>-0.43485915492957744</c:v>
                </c:pt>
              </c:numCache>
            </c:numRef>
          </c:val>
          <c:extLst>
            <c:ext xmlns:c16="http://schemas.microsoft.com/office/drawing/2014/chart" uri="{C3380CC4-5D6E-409C-BE32-E72D297353CC}">
              <c16:uniqueId val="{00000005-55C8-492D-B7D2-21CC3AE983DF}"/>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6.2319335083114609E-2"/>
          <c:y val="0.26659486430088625"/>
          <c:w val="0.87918766404199478"/>
          <c:h val="0.2584839890723063"/>
        </c:manualLayout>
      </c:layout>
      <c:barChart>
        <c:barDir val="bar"/>
        <c:grouping val="stacked"/>
        <c:varyColors val="0"/>
        <c:ser>
          <c:idx val="0"/>
          <c:order val="0"/>
          <c:tx>
            <c:strRef>
              <c:f>'231-WW_I'!$A$122</c:f>
              <c:strCache>
                <c:ptCount val="1"/>
                <c:pt idx="0">
                  <c:v>Output incinerator</c:v>
                </c:pt>
              </c:strCache>
            </c:strRef>
          </c:tx>
          <c:spPr>
            <a:prstGeom prst="rect">
              <a:avLst/>
            </a:prstGeom>
            <a:solidFill>
              <a:srgbClr val="FF0000"/>
            </a:solidFill>
            <a:ln>
              <a:solidFill>
                <a:sysClr val="windowText" lastClr="000000"/>
              </a:solidFill>
            </a:ln>
            <a:effectLst/>
          </c:spPr>
          <c:invertIfNegative val="0"/>
          <c:val>
            <c:numRef>
              <c:f>'231-WW_I'!$C$122</c:f>
              <c:numCache>
                <c:formatCode>0%</c:formatCode>
                <c:ptCount val="1"/>
                <c:pt idx="0">
                  <c:v>1</c:v>
                </c:pt>
              </c:numCache>
            </c:numRef>
          </c:val>
          <c:extLst>
            <c:ext xmlns:c16="http://schemas.microsoft.com/office/drawing/2014/chart" uri="{C3380CC4-5D6E-409C-BE32-E72D297353CC}">
              <c16:uniqueId val="{00000000-7782-4BC7-8271-43A3AE262827}"/>
            </c:ext>
          </c:extLst>
        </c:ser>
        <c:ser>
          <c:idx val="4"/>
          <c:order val="1"/>
          <c:tx>
            <c:strRef>
              <c:f>'231-WW_I'!$A$123</c:f>
              <c:strCache>
                <c:ptCount val="1"/>
                <c:pt idx="0">
                  <c:v>heat used in district heating system</c:v>
                </c:pt>
              </c:strCache>
            </c:strRef>
          </c:tx>
          <c:spPr>
            <a:prstGeom prst="rect">
              <a:avLst/>
            </a:prstGeom>
            <a:pattFill prst="dkDnDiag">
              <a:fgClr>
                <a:schemeClr val="tx1"/>
              </a:fgClr>
              <a:bgClr>
                <a:schemeClr val="bg1"/>
              </a:bgClr>
            </a:pattFill>
            <a:ln>
              <a:solidFill>
                <a:sysClr val="windowText" lastClr="000000"/>
              </a:solidFill>
              <a:miter/>
            </a:ln>
            <a:effectLst/>
          </c:spPr>
          <c:invertIfNegative val="0"/>
          <c:val>
            <c:numRef>
              <c:f>'231-WW_I'!$C$123</c:f>
              <c:numCache>
                <c:formatCode>0%</c:formatCode>
                <c:ptCount val="1"/>
                <c:pt idx="0">
                  <c:v>-0.49029006688716747</c:v>
                </c:pt>
              </c:numCache>
            </c:numRef>
          </c:val>
          <c:extLst>
            <c:ext xmlns:c16="http://schemas.microsoft.com/office/drawing/2014/chart" uri="{C3380CC4-5D6E-409C-BE32-E72D297353CC}">
              <c16:uniqueId val="{00000001-7782-4BC7-8271-43A3AE262827}"/>
            </c:ext>
          </c:extLst>
        </c:ser>
        <c:ser>
          <c:idx val="5"/>
          <c:order val="2"/>
          <c:tx>
            <c:strRef>
              <c:f>'231-WW_I'!$A$124</c:f>
              <c:strCache>
                <c:ptCount val="1"/>
                <c:pt idx="0">
                  <c:v>unused heat, total</c:v>
                </c:pt>
              </c:strCache>
            </c:strRef>
          </c:tx>
          <c:spPr>
            <a:prstGeom prst="rect">
              <a:avLst/>
            </a:prstGeom>
            <a:pattFill prst="dkHorz">
              <a:fgClr>
                <a:schemeClr val="bg1">
                  <a:lumMod val="75000"/>
                </a:schemeClr>
              </a:fgClr>
              <a:bgClr>
                <a:schemeClr val="bg1"/>
              </a:bgClr>
            </a:pattFill>
            <a:ln>
              <a:solidFill>
                <a:sysClr val="windowText" lastClr="000000"/>
              </a:solidFill>
            </a:ln>
            <a:effectLst/>
          </c:spPr>
          <c:invertIfNegative val="0"/>
          <c:val>
            <c:numRef>
              <c:f>'231-WW_I'!$C$124</c:f>
              <c:numCache>
                <c:formatCode>0%</c:formatCode>
                <c:ptCount val="1"/>
                <c:pt idx="0">
                  <c:v>-0.50970993311283253</c:v>
                </c:pt>
              </c:numCache>
            </c:numRef>
          </c:val>
          <c:extLst>
            <c:ext xmlns:c16="http://schemas.microsoft.com/office/drawing/2014/chart" uri="{C3380CC4-5D6E-409C-BE32-E72D297353CC}">
              <c16:uniqueId val="{00000002-7782-4BC7-8271-43A3AE262827}"/>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round/>
        </a:ln>
        <a:effectLst/>
      </c:spPr>
    </c:plotArea>
    <c:legend>
      <c:legendPos val="b"/>
      <c:layout>
        <c:manualLayout>
          <c:xMode val="edge"/>
          <c:yMode val="edge"/>
          <c:x val="9.4410542432195974E-2"/>
          <c:y val="0.69350218774601879"/>
          <c:w val="0.81673447069116367"/>
          <c:h val="0.30649781225398115"/>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5.4786228644496358E-2"/>
          <c:y val="0.17171296296296296"/>
          <c:w val="0.89379135300395141"/>
          <c:h val="0.41128062117235348"/>
        </c:manualLayout>
      </c:layout>
      <c:barChart>
        <c:barDir val="bar"/>
        <c:grouping val="stacked"/>
        <c:varyColors val="0"/>
        <c:ser>
          <c:idx val="0"/>
          <c:order val="0"/>
          <c:tx>
            <c:strRef>
              <c:f>'233-WW_HTC_I'!$A$513</c:f>
              <c:strCache>
                <c:ptCount val="1"/>
                <c:pt idx="0">
                  <c:v>support fuel</c:v>
                </c:pt>
              </c:strCache>
            </c:strRef>
          </c:tx>
          <c:spPr>
            <a:prstGeom prst="rect">
              <a:avLst/>
            </a:prstGeom>
            <a:solidFill>
              <a:srgbClr val="FF0000"/>
            </a:solidFill>
            <a:ln>
              <a:solidFill>
                <a:sysClr val="windowText" lastClr="000000"/>
              </a:solidFill>
            </a:ln>
            <a:effectLst/>
          </c:spPr>
          <c:invertIfNegative val="0"/>
          <c:val>
            <c:numRef>
              <c:f>'233-WW_HTC_I'!$C$513</c:f>
              <c:numCache>
                <c:formatCode>0%</c:formatCode>
                <c:ptCount val="1"/>
                <c:pt idx="0">
                  <c:v>1</c:v>
                </c:pt>
              </c:numCache>
            </c:numRef>
          </c:val>
          <c:extLst>
            <c:ext xmlns:c16="http://schemas.microsoft.com/office/drawing/2014/chart" uri="{C3380CC4-5D6E-409C-BE32-E72D297353CC}">
              <c16:uniqueId val="{00000000-D63B-45AC-82A8-0159A928FD6D}"/>
            </c:ext>
          </c:extLst>
        </c:ser>
        <c:ser>
          <c:idx val="1"/>
          <c:order val="1"/>
          <c:tx>
            <c:strRef>
              <c:f>'233-WW_HTC_I'!$A$514</c:f>
              <c:strCache>
                <c:ptCount val="1"/>
                <c:pt idx="0">
                  <c:v>HTC</c:v>
                </c:pt>
              </c:strCache>
            </c:strRef>
          </c:tx>
          <c:spPr>
            <a:prstGeom prst="rect">
              <a:avLst/>
            </a:prstGeom>
            <a:solidFill>
              <a:schemeClr val="accent2"/>
            </a:solidFill>
            <a:ln>
              <a:solidFill>
                <a:sysClr val="windowText" lastClr="000000"/>
              </a:solidFill>
              <a:miter/>
            </a:ln>
            <a:effectLst/>
          </c:spPr>
          <c:invertIfNegative val="0"/>
          <c:val>
            <c:numRef>
              <c:f>'233-WW_HTC_I'!$C$514</c:f>
              <c:numCache>
                <c:formatCode>0%</c:formatCode>
                <c:ptCount val="1"/>
                <c:pt idx="0">
                  <c:v>-0.60355029585798814</c:v>
                </c:pt>
              </c:numCache>
            </c:numRef>
          </c:val>
          <c:extLst>
            <c:ext xmlns:c16="http://schemas.microsoft.com/office/drawing/2014/chart" uri="{C3380CC4-5D6E-409C-BE32-E72D297353CC}">
              <c16:uniqueId val="{00000001-D63B-45AC-82A8-0159A928FD6D}"/>
            </c:ext>
          </c:extLst>
        </c:ser>
        <c:ser>
          <c:idx val="2"/>
          <c:order val="2"/>
          <c:tx>
            <c:strRef>
              <c:f>'233-WW_HTC_I'!$A$515</c:f>
              <c:strCache>
                <c:ptCount val="1"/>
                <c:pt idx="0">
                  <c:v>dryer</c:v>
                </c:pt>
              </c:strCache>
            </c:strRef>
          </c:tx>
          <c:spPr>
            <a:prstGeom prst="rect">
              <a:avLst/>
            </a:prstGeom>
            <a:solidFill>
              <a:schemeClr val="accent3"/>
            </a:solidFill>
            <a:ln>
              <a:solidFill>
                <a:sysClr val="windowText" lastClr="000000"/>
              </a:solidFill>
            </a:ln>
            <a:effectLst/>
          </c:spPr>
          <c:invertIfNegative val="0"/>
          <c:val>
            <c:numRef>
              <c:f>'233-WW_HTC_I'!$C$515</c:f>
              <c:numCache>
                <c:formatCode>0%</c:formatCode>
                <c:ptCount val="1"/>
                <c:pt idx="0">
                  <c:v>-0.39644970414201186</c:v>
                </c:pt>
              </c:numCache>
            </c:numRef>
          </c:val>
          <c:extLst>
            <c:ext xmlns:c16="http://schemas.microsoft.com/office/drawing/2014/chart" uri="{C3380CC4-5D6E-409C-BE32-E72D297353CC}">
              <c16:uniqueId val="{00000002-D63B-45AC-82A8-0159A928FD6D}"/>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miter/>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miter/>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5.351213030392668E-2"/>
          <c:y val="0.19432888597258677"/>
          <c:w val="0.89626132153874327"/>
          <c:h val="0.39676545640128319"/>
        </c:manualLayout>
      </c:layout>
      <c:barChart>
        <c:barDir val="bar"/>
        <c:grouping val="stacked"/>
        <c:varyColors val="0"/>
        <c:ser>
          <c:idx val="0"/>
          <c:order val="0"/>
          <c:tx>
            <c:strRef>
              <c:f>'234-WW_HTC_G'!$A$514</c:f>
              <c:strCache>
                <c:ptCount val="1"/>
                <c:pt idx="0">
                  <c:v>Output CHP, on-site, high temperature heat</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'234-WW_HTC_G'!$C$514</c:f>
              <c:numCache>
                <c:formatCode>0%</c:formatCode>
                <c:ptCount val="1"/>
                <c:pt idx="0">
                  <c:v>0.37917994529389865</c:v>
                </c:pt>
              </c:numCache>
            </c:numRef>
          </c:val>
          <c:extLst>
            <c:ext xmlns:c16="http://schemas.microsoft.com/office/drawing/2014/chart" uri="{C3380CC4-5D6E-409C-BE32-E72D297353CC}">
              <c16:uniqueId val="{00000000-78E1-4FA9-86DC-27E142119DC5}"/>
            </c:ext>
          </c:extLst>
        </c:ser>
        <c:ser>
          <c:idx val="1"/>
          <c:order val="1"/>
          <c:tx>
            <c:strRef>
              <c:f>'234-WW_HTC_G'!$A$515</c:f>
              <c:strCache>
                <c:ptCount val="1"/>
                <c:pt idx="0">
                  <c:v>Output CHP, on-site, low temperature heat</c:v>
                </c:pt>
              </c:strCache>
            </c:strRef>
          </c:tx>
          <c:spPr>
            <a:prstGeom prst="rect">
              <a:avLst/>
            </a:prstGeom>
            <a:solidFill>
              <a:schemeClr val="accent2"/>
            </a:solidFill>
            <a:ln>
              <a:solidFill>
                <a:sysClr val="windowText" lastClr="000000"/>
              </a:solidFill>
              <a:miter/>
            </a:ln>
            <a:effectLst/>
          </c:spPr>
          <c:invertIfNegative val="0"/>
          <c:cat>
            <c:strLit>
              <c:ptCount val="1"/>
              <c:pt idx="0">
                <c:v>2</c:v>
              </c:pt>
            </c:strLit>
          </c:cat>
          <c:val>
            <c:numRef>
              <c:f>'234-WW_HTC_G'!$C$515</c:f>
              <c:numCache>
                <c:formatCode>0%</c:formatCode>
                <c:ptCount val="1"/>
                <c:pt idx="0">
                  <c:v>0.53429901382322076</c:v>
                </c:pt>
              </c:numCache>
            </c:numRef>
          </c:val>
          <c:extLst>
            <c:ext xmlns:c16="http://schemas.microsoft.com/office/drawing/2014/chart" uri="{C3380CC4-5D6E-409C-BE32-E72D297353CC}">
              <c16:uniqueId val="{00000001-78E1-4FA9-86DC-27E142119DC5}"/>
            </c:ext>
          </c:extLst>
        </c:ser>
        <c:ser>
          <c:idx val="2"/>
          <c:order val="2"/>
          <c:tx>
            <c:strRef>
              <c:f>'234-WW_HTC_G'!$A$516</c:f>
              <c:strCache>
                <c:ptCount val="1"/>
                <c:pt idx="0">
                  <c:v>support fuel</c:v>
                </c:pt>
              </c:strCache>
            </c:strRef>
          </c:tx>
          <c:spPr>
            <a:prstGeom prst="rect">
              <a:avLst/>
            </a:prstGeom>
            <a:solidFill>
              <a:schemeClr val="accent3"/>
            </a:solidFill>
            <a:ln>
              <a:solidFill>
                <a:sysClr val="windowText" lastClr="000000"/>
              </a:solidFill>
            </a:ln>
            <a:effectLst/>
          </c:spPr>
          <c:invertIfNegative val="0"/>
          <c:cat>
            <c:strLit>
              <c:ptCount val="1"/>
              <c:pt idx="0">
                <c:v>2</c:v>
              </c:pt>
            </c:strLit>
          </c:cat>
          <c:val>
            <c:numRef>
              <c:f>'234-WW_HTC_G'!$C$516</c:f>
              <c:numCache>
                <c:formatCode>0%</c:formatCode>
                <c:ptCount val="1"/>
                <c:pt idx="0">
                  <c:v>8.6521040882880554E-2</c:v>
                </c:pt>
              </c:numCache>
            </c:numRef>
          </c:val>
          <c:extLst>
            <c:ext xmlns:c16="http://schemas.microsoft.com/office/drawing/2014/chart" uri="{C3380CC4-5D6E-409C-BE32-E72D297353CC}">
              <c16:uniqueId val="{00000002-78E1-4FA9-86DC-27E142119DC5}"/>
            </c:ext>
          </c:extLst>
        </c:ser>
        <c:ser>
          <c:idx val="3"/>
          <c:order val="3"/>
          <c:tx>
            <c:strRef>
              <c:f>'234-WW_HTC_G'!$A$517</c:f>
              <c:strCache>
                <c:ptCount val="1"/>
                <c:pt idx="0">
                  <c:v>heat demand HTC</c:v>
                </c:pt>
              </c:strCache>
            </c:strRef>
          </c:tx>
          <c:spPr>
            <a:prstGeom prst="rect">
              <a:avLst/>
            </a:prstGeom>
            <a:solidFill>
              <a:schemeClr val="tx1"/>
            </a:solidFill>
            <a:ln>
              <a:solidFill>
                <a:sysClr val="windowText" lastClr="000000"/>
              </a:solidFill>
            </a:ln>
            <a:effectLst/>
          </c:spPr>
          <c:invertIfNegative val="0"/>
          <c:cat>
            <c:strLit>
              <c:ptCount val="1"/>
              <c:pt idx="0">
                <c:v>2</c:v>
              </c:pt>
            </c:strLit>
          </c:cat>
          <c:val>
            <c:numRef>
              <c:f>'234-WW_HTC_G'!$C$517</c:f>
              <c:numCache>
                <c:formatCode>0%</c:formatCode>
                <c:ptCount val="1"/>
                <c:pt idx="0">
                  <c:v>-0.23662245329407894</c:v>
                </c:pt>
              </c:numCache>
            </c:numRef>
          </c:val>
          <c:extLst>
            <c:ext xmlns:c16="http://schemas.microsoft.com/office/drawing/2014/chart" uri="{C3380CC4-5D6E-409C-BE32-E72D297353CC}">
              <c16:uniqueId val="{00000003-78E1-4FA9-86DC-27E142119DC5}"/>
            </c:ext>
          </c:extLst>
        </c:ser>
        <c:ser>
          <c:idx val="4"/>
          <c:order val="4"/>
          <c:tx>
            <c:strRef>
              <c:f>'234-WW_HTC_G'!$A$518</c:f>
              <c:strCache>
                <c:ptCount val="1"/>
                <c:pt idx="0">
                  <c:v>heat demand dryer (to 85 wt-%)</c:v>
                </c:pt>
              </c:strCache>
            </c:strRef>
          </c:tx>
          <c:spPr>
            <a:prstGeom prst="rect">
              <a:avLst/>
            </a:prstGeom>
            <a:pattFill prst="dkDnDiag">
              <a:fgClr>
                <a:schemeClr val="tx1"/>
              </a:fgClr>
              <a:bgClr>
                <a:schemeClr val="bg1"/>
              </a:bgClr>
            </a:pattFill>
            <a:ln>
              <a:solidFill>
                <a:sysClr val="windowText" lastClr="000000"/>
              </a:solidFill>
            </a:ln>
            <a:effectLst/>
          </c:spPr>
          <c:invertIfNegative val="0"/>
          <c:cat>
            <c:strLit>
              <c:ptCount val="1"/>
              <c:pt idx="0">
                <c:v>2</c:v>
              </c:pt>
            </c:strLit>
          </c:cat>
          <c:val>
            <c:numRef>
              <c:f>'234-WW_HTC_G'!$C$518</c:f>
              <c:numCache>
                <c:formatCode>0%</c:formatCode>
                <c:ptCount val="1"/>
                <c:pt idx="0">
                  <c:v>-0.13697793507368028</c:v>
                </c:pt>
              </c:numCache>
            </c:numRef>
          </c:val>
          <c:extLst>
            <c:ext xmlns:c16="http://schemas.microsoft.com/office/drawing/2014/chart" uri="{C3380CC4-5D6E-409C-BE32-E72D297353CC}">
              <c16:uniqueId val="{00000004-78E1-4FA9-86DC-27E142119DC5}"/>
            </c:ext>
          </c:extLst>
        </c:ser>
        <c:ser>
          <c:idx val="5"/>
          <c:order val="5"/>
          <c:tx>
            <c:strRef>
              <c:f>'234-WW_HTC_G'!$A$519</c:f>
              <c:strCache>
                <c:ptCount val="1"/>
                <c:pt idx="0">
                  <c:v>unused heat,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cat>
            <c:strLit>
              <c:ptCount val="1"/>
              <c:pt idx="0">
                <c:v>2</c:v>
              </c:pt>
            </c:strLit>
          </c:cat>
          <c:val>
            <c:numRef>
              <c:f>'234-WW_HTC_G'!$C$519</c:f>
              <c:numCache>
                <c:formatCode>0%</c:formatCode>
                <c:ptCount val="1"/>
                <c:pt idx="0">
                  <c:v>-0.62639961163224078</c:v>
                </c:pt>
              </c:numCache>
            </c:numRef>
          </c:val>
          <c:extLst>
            <c:ext xmlns:c16="http://schemas.microsoft.com/office/drawing/2014/chart" uri="{C3380CC4-5D6E-409C-BE32-E72D297353CC}">
              <c16:uniqueId val="{00000005-78E1-4FA9-86DC-27E142119DC5}"/>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rgbClr val="E7E6E6">
                  <a:lumMod val="90000"/>
                </a:srgbClr>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majorUnit val="0.25"/>
      </c:valAx>
      <c:spPr>
        <a:prstGeom prst="rect">
          <a:avLst/>
        </a:prstGeom>
        <a:noFill/>
        <a:ln>
          <a:noFill/>
        </a:ln>
        <a:effectLst/>
      </c:spPr>
    </c:plotArea>
    <c:legend>
      <c:legendPos val="b"/>
      <c:layout>
        <c:manualLayout>
          <c:xMode val="edge"/>
          <c:yMode val="edge"/>
          <c:x val="1.3873668295935303E-3"/>
          <c:y val="0.77256780402449698"/>
          <c:w val="0.99861263317040649"/>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6.2319335083114609E-2"/>
          <c:y val="0.26659486430088625"/>
          <c:w val="0.87918766404199478"/>
          <c:h val="0.2584839890723063"/>
        </c:manualLayout>
      </c:layout>
      <c:barChart>
        <c:barDir val="bar"/>
        <c:grouping val="stacked"/>
        <c:varyColors val="0"/>
        <c:ser>
          <c:idx val="0"/>
          <c:order val="0"/>
          <c:tx>
            <c:strRef>
              <c:f>'235-WW_G'!$A$255</c:f>
              <c:strCache>
                <c:ptCount val="1"/>
                <c:pt idx="0">
                  <c:v>Output CHP</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'235-WW_G'!$C$255</c:f>
              <c:numCache>
                <c:formatCode>0%</c:formatCode>
                <c:ptCount val="1"/>
                <c:pt idx="0">
                  <c:v>1</c:v>
                </c:pt>
              </c:numCache>
            </c:numRef>
          </c:val>
          <c:extLst>
            <c:ext xmlns:c16="http://schemas.microsoft.com/office/drawing/2014/chart" uri="{C3380CC4-5D6E-409C-BE32-E72D297353CC}">
              <c16:uniqueId val="{00000000-77C1-41D1-82A8-6137793A1CF1}"/>
            </c:ext>
          </c:extLst>
        </c:ser>
        <c:ser>
          <c:idx val="4"/>
          <c:order val="1"/>
          <c:tx>
            <c:strRef>
              <c:f>'235-WW_G'!$A$256</c:f>
              <c:strCache>
                <c:ptCount val="1"/>
                <c:pt idx="0">
                  <c:v>heat used in district heating system</c:v>
                </c:pt>
              </c:strCache>
            </c:strRef>
          </c:tx>
          <c:spPr>
            <a:prstGeom prst="rect">
              <a:avLst/>
            </a:prstGeom>
            <a:pattFill prst="dkDnDiag">
              <a:fgClr>
                <a:schemeClr val="tx1"/>
              </a:fgClr>
              <a:bgClr>
                <a:schemeClr val="bg1"/>
              </a:bgClr>
            </a:pattFill>
            <a:ln>
              <a:solidFill>
                <a:sysClr val="windowText" lastClr="000000"/>
              </a:solidFill>
              <a:miter/>
            </a:ln>
            <a:effectLst/>
          </c:spPr>
          <c:invertIfNegative val="0"/>
          <c:cat>
            <c:strLit>
              <c:ptCount val="1"/>
              <c:pt idx="0">
                <c:v>2</c:v>
              </c:pt>
            </c:strLit>
          </c:cat>
          <c:val>
            <c:numRef>
              <c:f>'235-WW_G'!$C$256</c:f>
              <c:numCache>
                <c:formatCode>0%</c:formatCode>
                <c:ptCount val="1"/>
                <c:pt idx="0">
                  <c:v>-0.48996188055908518</c:v>
                </c:pt>
              </c:numCache>
            </c:numRef>
          </c:val>
          <c:extLst>
            <c:ext xmlns:c16="http://schemas.microsoft.com/office/drawing/2014/chart" uri="{C3380CC4-5D6E-409C-BE32-E72D297353CC}">
              <c16:uniqueId val="{00000001-77C1-41D1-82A8-6137793A1CF1}"/>
            </c:ext>
          </c:extLst>
        </c:ser>
        <c:ser>
          <c:idx val="5"/>
          <c:order val="2"/>
          <c:tx>
            <c:strRef>
              <c:f>'235-WW_G'!$A$257</c:f>
              <c:strCache>
                <c:ptCount val="1"/>
                <c:pt idx="0">
                  <c:v>unused heat, total</c:v>
                </c:pt>
              </c:strCache>
            </c:strRef>
          </c:tx>
          <c:spPr>
            <a:prstGeom prst="rect">
              <a:avLst/>
            </a:prstGeom>
            <a:pattFill prst="dkHorz">
              <a:fgClr>
                <a:schemeClr val="bg1">
                  <a:lumMod val="75000"/>
                </a:schemeClr>
              </a:fgClr>
              <a:bgClr>
                <a:schemeClr val="bg1"/>
              </a:bgClr>
            </a:pattFill>
            <a:ln>
              <a:solidFill>
                <a:sysClr val="windowText" lastClr="000000"/>
              </a:solidFill>
            </a:ln>
            <a:effectLst/>
          </c:spPr>
          <c:invertIfNegative val="0"/>
          <c:cat>
            <c:strLit>
              <c:ptCount val="1"/>
              <c:pt idx="0">
                <c:v>2</c:v>
              </c:pt>
            </c:strLit>
          </c:cat>
          <c:val>
            <c:numRef>
              <c:f>'235-WW_G'!$C$257</c:f>
              <c:numCache>
                <c:formatCode>0%</c:formatCode>
                <c:ptCount val="1"/>
                <c:pt idx="0">
                  <c:v>-0.51003811944091482</c:v>
                </c:pt>
              </c:numCache>
            </c:numRef>
          </c:val>
          <c:extLst>
            <c:ext xmlns:c16="http://schemas.microsoft.com/office/drawing/2014/chart" uri="{C3380CC4-5D6E-409C-BE32-E72D297353CC}">
              <c16:uniqueId val="{00000002-77C1-41D1-82A8-6137793A1CF1}"/>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1.3872917048159679E-3"/>
          <c:y val="0.69350209242334659"/>
          <c:w val="0.99447834645669286"/>
          <c:h val="0.30649781225398115"/>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6.2319335083114609E-2"/>
          <c:y val="0.26659486430088625"/>
          <c:w val="0.87918766404199478"/>
          <c:h val="0.2584839890723063"/>
        </c:manualLayout>
      </c:layout>
      <c:barChart>
        <c:barDir val="bar"/>
        <c:grouping val="stacked"/>
        <c:varyColors val="0"/>
        <c:ser>
          <c:idx val="0"/>
          <c:order val="0"/>
          <c:tx>
            <c:strRef>
              <c:f>'235-WW_G'!$A$255</c:f>
              <c:strCache>
                <c:ptCount val="1"/>
                <c:pt idx="0">
                  <c:v>Output CHP</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'235-WW_G'!$C$255</c:f>
              <c:numCache>
                <c:formatCode>0%</c:formatCode>
                <c:ptCount val="1"/>
                <c:pt idx="0">
                  <c:v>1</c:v>
                </c:pt>
              </c:numCache>
            </c:numRef>
          </c:val>
          <c:extLst>
            <c:ext xmlns:c16="http://schemas.microsoft.com/office/drawing/2014/chart" uri="{C3380CC4-5D6E-409C-BE32-E72D297353CC}">
              <c16:uniqueId val="{00000000-6EC2-4B52-A1BA-8F2AABDE35B5}"/>
            </c:ext>
          </c:extLst>
        </c:ser>
        <c:ser>
          <c:idx val="4"/>
          <c:order val="1"/>
          <c:tx>
            <c:strRef>
              <c:f>'235-WW_G'!$A$256</c:f>
              <c:strCache>
                <c:ptCount val="1"/>
                <c:pt idx="0">
                  <c:v>heat used in district heating system</c:v>
                </c:pt>
              </c:strCache>
            </c:strRef>
          </c:tx>
          <c:spPr>
            <a:prstGeom prst="rect">
              <a:avLst/>
            </a:prstGeom>
            <a:pattFill prst="dkDnDiag">
              <a:fgClr>
                <a:schemeClr val="tx1"/>
              </a:fgClr>
              <a:bgClr>
                <a:schemeClr val="bg1"/>
              </a:bgClr>
            </a:pattFill>
            <a:ln>
              <a:solidFill>
                <a:sysClr val="windowText" lastClr="000000"/>
              </a:solidFill>
              <a:miter/>
            </a:ln>
            <a:effectLst/>
          </c:spPr>
          <c:invertIfNegative val="0"/>
          <c:cat>
            <c:strLit>
              <c:ptCount val="1"/>
              <c:pt idx="0">
                <c:v>2</c:v>
              </c:pt>
            </c:strLit>
          </c:cat>
          <c:val>
            <c:numRef>
              <c:f>'235-WW_G'!$C$256</c:f>
              <c:numCache>
                <c:formatCode>0%</c:formatCode>
                <c:ptCount val="1"/>
                <c:pt idx="0">
                  <c:v>-0.48996188055908518</c:v>
                </c:pt>
              </c:numCache>
            </c:numRef>
          </c:val>
          <c:extLst>
            <c:ext xmlns:c16="http://schemas.microsoft.com/office/drawing/2014/chart" uri="{C3380CC4-5D6E-409C-BE32-E72D297353CC}">
              <c16:uniqueId val="{00000001-6EC2-4B52-A1BA-8F2AABDE35B5}"/>
            </c:ext>
          </c:extLst>
        </c:ser>
        <c:ser>
          <c:idx val="5"/>
          <c:order val="2"/>
          <c:tx>
            <c:strRef>
              <c:f>'235-WW_G'!$A$257</c:f>
              <c:strCache>
                <c:ptCount val="1"/>
                <c:pt idx="0">
                  <c:v>unused heat, total</c:v>
                </c:pt>
              </c:strCache>
            </c:strRef>
          </c:tx>
          <c:spPr>
            <a:prstGeom prst="rect">
              <a:avLst/>
            </a:prstGeom>
            <a:pattFill prst="dkHorz">
              <a:fgClr>
                <a:schemeClr val="bg1">
                  <a:lumMod val="75000"/>
                </a:schemeClr>
              </a:fgClr>
              <a:bgClr>
                <a:schemeClr val="bg1"/>
              </a:bgClr>
            </a:pattFill>
            <a:ln>
              <a:solidFill>
                <a:sysClr val="windowText" lastClr="000000"/>
              </a:solidFill>
            </a:ln>
            <a:effectLst/>
          </c:spPr>
          <c:invertIfNegative val="0"/>
          <c:cat>
            <c:strLit>
              <c:ptCount val="1"/>
              <c:pt idx="0">
                <c:v>2</c:v>
              </c:pt>
            </c:strLit>
          </c:cat>
          <c:val>
            <c:numRef>
              <c:f>'235-WW_G'!$C$257</c:f>
              <c:numCache>
                <c:formatCode>0%</c:formatCode>
                <c:ptCount val="1"/>
                <c:pt idx="0">
                  <c:v>-0.51003811944091482</c:v>
                </c:pt>
              </c:numCache>
            </c:numRef>
          </c:val>
          <c:extLst>
            <c:ext xmlns:c16="http://schemas.microsoft.com/office/drawing/2014/chart" uri="{C3380CC4-5D6E-409C-BE32-E72D297353CC}">
              <c16:uniqueId val="{00000002-6EC2-4B52-A1BA-8F2AABDE35B5}"/>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1.3872917048159679E-3"/>
          <c:y val="0.69350209242334659"/>
          <c:w val="0.99447834645669286"/>
          <c:h val="0.30649781225398115"/>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4.2285901349513745E-2"/>
          <c:y val="0.19432888597258677"/>
          <c:w val="0.91828061557852236"/>
          <c:h val="0.47136993292505103"/>
        </c:manualLayout>
      </c:layout>
      <c:barChart>
        <c:barDir val="bar"/>
        <c:grouping val="stacked"/>
        <c:varyColors val="0"/>
        <c:ser>
          <c:idx val="0"/>
          <c:order val="0"/>
          <c:tx>
            <c:strRef>
              <c:f>'237-WW_P_G'!$A$432</c:f>
              <c:strCache>
                <c:ptCount val="1"/>
                <c:pt idx="0">
                  <c:v>Output pyrolysis plant</c:v>
                </c:pt>
              </c:strCache>
            </c:strRef>
          </c:tx>
          <c:spPr>
            <a:prstGeom prst="rect">
              <a:avLst/>
            </a:prstGeom>
            <a:solidFill>
              <a:srgbClr val="FF0000"/>
            </a:solidFill>
            <a:ln>
              <a:solidFill>
                <a:sysClr val="windowText" lastClr="000000"/>
              </a:solidFill>
            </a:ln>
            <a:effectLst/>
          </c:spPr>
          <c:invertIfNegative val="0"/>
          <c:val>
            <c:numRef>
              <c:f>'237-WW_P_G'!$C$432</c:f>
              <c:numCache>
                <c:formatCode>0%</c:formatCode>
                <c:ptCount val="1"/>
                <c:pt idx="0">
                  <c:v>0.44286712398373979</c:v>
                </c:pt>
              </c:numCache>
            </c:numRef>
          </c:val>
          <c:extLst>
            <c:ext xmlns:c16="http://schemas.microsoft.com/office/drawing/2014/chart" uri="{C3380CC4-5D6E-409C-BE32-E72D297353CC}">
              <c16:uniqueId val="{00000000-ED0C-4EB7-A018-32FF5C1EE7A8}"/>
            </c:ext>
          </c:extLst>
        </c:ser>
        <c:ser>
          <c:idx val="1"/>
          <c:order val="1"/>
          <c:tx>
            <c:strRef>
              <c:f>'237-WW_P_G'!$A$433</c:f>
              <c:strCache>
                <c:ptCount val="1"/>
                <c:pt idx="0">
                  <c:v>Output CHP</c:v>
                </c:pt>
              </c:strCache>
            </c:strRef>
          </c:tx>
          <c:spPr>
            <a:prstGeom prst="rect">
              <a:avLst/>
            </a:prstGeom>
            <a:solidFill>
              <a:schemeClr val="accent2"/>
            </a:solidFill>
            <a:ln>
              <a:solidFill>
                <a:sysClr val="windowText" lastClr="000000"/>
              </a:solidFill>
              <a:miter/>
            </a:ln>
            <a:effectLst/>
          </c:spPr>
          <c:invertIfNegative val="0"/>
          <c:val>
            <c:numRef>
              <c:f>'237-WW_P_G'!$C$433</c:f>
              <c:numCache>
                <c:formatCode>0%</c:formatCode>
                <c:ptCount val="1"/>
                <c:pt idx="0">
                  <c:v>0.55713287601626016</c:v>
                </c:pt>
              </c:numCache>
            </c:numRef>
          </c:val>
          <c:extLst>
            <c:ext xmlns:c16="http://schemas.microsoft.com/office/drawing/2014/chart" uri="{C3380CC4-5D6E-409C-BE32-E72D297353CC}">
              <c16:uniqueId val="{00000001-ED0C-4EB7-A018-32FF5C1EE7A8}"/>
            </c:ext>
          </c:extLst>
        </c:ser>
        <c:ser>
          <c:idx val="2"/>
          <c:order val="2"/>
          <c:tx>
            <c:strRef>
              <c:f>'237-WW_P_G'!$A$434</c:f>
              <c:strCache>
                <c:ptCount val="1"/>
                <c:pt idx="0">
                  <c:v>heat used in district heating system</c:v>
                </c:pt>
              </c:strCache>
            </c:strRef>
          </c:tx>
          <c:spPr>
            <a:prstGeom prst="rect">
              <a:avLst/>
            </a:prstGeom>
            <a:solidFill>
              <a:schemeClr val="accent3"/>
            </a:solidFill>
            <a:ln>
              <a:solidFill>
                <a:sysClr val="windowText" lastClr="000000"/>
              </a:solidFill>
            </a:ln>
            <a:effectLst/>
          </c:spPr>
          <c:invertIfNegative val="0"/>
          <c:val>
            <c:numRef>
              <c:f>'237-WW_P_G'!$C$434</c:f>
              <c:numCache>
                <c:formatCode>0%</c:formatCode>
                <c:ptCount val="1"/>
                <c:pt idx="0">
                  <c:v>-0.51079136690647486</c:v>
                </c:pt>
              </c:numCache>
            </c:numRef>
          </c:val>
          <c:extLst>
            <c:ext xmlns:c16="http://schemas.microsoft.com/office/drawing/2014/chart" uri="{C3380CC4-5D6E-409C-BE32-E72D297353CC}">
              <c16:uniqueId val="{00000002-ED0C-4EB7-A018-32FF5C1EE7A8}"/>
            </c:ext>
          </c:extLst>
        </c:ser>
        <c:ser>
          <c:idx val="3"/>
          <c:order val="3"/>
          <c:tx>
            <c:strRef>
              <c:f>'237-WW_P_G'!$A$435</c:f>
              <c:strCache>
                <c:ptCount val="1"/>
                <c:pt idx="0">
                  <c:v>unused heat, total</c:v>
                </c:pt>
              </c:strCache>
            </c:strRef>
          </c:tx>
          <c:spPr>
            <a:prstGeom prst="rect">
              <a:avLst/>
            </a:prstGeom>
            <a:solidFill>
              <a:schemeClr val="tx1"/>
            </a:solidFill>
            <a:ln>
              <a:solidFill>
                <a:sysClr val="windowText" lastClr="000000"/>
              </a:solidFill>
            </a:ln>
            <a:effectLst/>
          </c:spPr>
          <c:invertIfNegative val="0"/>
          <c:val>
            <c:numRef>
              <c:f>'237-WW_P_G'!$C$435</c:f>
              <c:numCache>
                <c:formatCode>0%</c:formatCode>
                <c:ptCount val="1"/>
                <c:pt idx="0">
                  <c:v>-0.48920863309352519</c:v>
                </c:pt>
              </c:numCache>
            </c:numRef>
          </c:val>
          <c:extLst>
            <c:ext xmlns:c16="http://schemas.microsoft.com/office/drawing/2014/chart" uri="{C3380CC4-5D6E-409C-BE32-E72D297353CC}">
              <c16:uniqueId val="{00000003-ED0C-4EB7-A018-32FF5C1EE7A8}"/>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chemeClr val="tx1">
                    <a:lumMod val="65000"/>
                    <a:lumOff val="35000"/>
                  </a:schemeClr>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'241-SS_AD_spreading'!$A$236</c:f>
              <c:strCache>
                <c:ptCount val="1"/>
                <c:pt idx="0">
                  <c:v>Output CHP, on-site</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'241-SS_AD_spreading'!$C$236</c:f>
              <c:numCache>
                <c:formatCode>0%</c:formatCode>
                <c:ptCount val="1"/>
                <c:pt idx="0">
                  <c:v>0.94067796610169496</c:v>
                </c:pt>
              </c:numCache>
            </c:numRef>
          </c:val>
          <c:extLst>
            <c:ext xmlns:c16="http://schemas.microsoft.com/office/drawing/2014/chart" uri="{C3380CC4-5D6E-409C-BE32-E72D297353CC}">
              <c16:uniqueId val="{00000000-F853-42FB-B0D5-6E66B2EF6E8A}"/>
            </c:ext>
          </c:extLst>
        </c:ser>
        <c:ser>
          <c:idx val="1"/>
          <c:order val="1"/>
          <c:tx>
            <c:strRef>
              <c:f>'241-SS_AD_spreading'!$A$237</c:f>
              <c:strCache>
                <c:ptCount val="1"/>
                <c:pt idx="0">
                  <c:v>support fuel</c:v>
                </c:pt>
              </c:strCache>
            </c:strRef>
          </c:tx>
          <c:spPr>
            <a:prstGeom prst="rect">
              <a:avLst/>
            </a:prstGeom>
            <a:solidFill>
              <a:schemeClr val="accent2"/>
            </a:solidFill>
            <a:ln>
              <a:solidFill>
                <a:sysClr val="windowText" lastClr="000000"/>
              </a:solidFill>
              <a:miter/>
            </a:ln>
            <a:effectLst/>
          </c:spPr>
          <c:invertIfNegative val="0"/>
          <c:cat>
            <c:strLit>
              <c:ptCount val="1"/>
              <c:pt idx="0">
                <c:v>2</c:v>
              </c:pt>
            </c:strLit>
          </c:cat>
          <c:val>
            <c:numRef>
              <c:f>'241-SS_AD_spreading'!$C$237</c:f>
              <c:numCache>
                <c:formatCode>0%</c:formatCode>
                <c:ptCount val="1"/>
                <c:pt idx="0">
                  <c:v>5.9322033898305038E-2</c:v>
                </c:pt>
              </c:numCache>
            </c:numRef>
          </c:val>
          <c:extLst>
            <c:ext xmlns:c16="http://schemas.microsoft.com/office/drawing/2014/chart" uri="{C3380CC4-5D6E-409C-BE32-E72D297353CC}">
              <c16:uniqueId val="{00000001-F853-42FB-B0D5-6E66B2EF6E8A}"/>
            </c:ext>
          </c:extLst>
        </c:ser>
        <c:ser>
          <c:idx val="2"/>
          <c:order val="2"/>
          <c:tx>
            <c:strRef>
              <c:f>'241-SS_AD_spreading'!$A$238</c:f>
              <c:strCache>
                <c:ptCount val="1"/>
                <c:pt idx="0">
                  <c:v>heat demand digester</c:v>
                </c:pt>
              </c:strCache>
            </c:strRef>
          </c:tx>
          <c:spPr>
            <a:prstGeom prst="rect">
              <a:avLst/>
            </a:prstGeom>
            <a:solidFill>
              <a:schemeClr val="accent3"/>
            </a:solidFill>
            <a:ln>
              <a:solidFill>
                <a:sysClr val="windowText" lastClr="000000"/>
              </a:solidFill>
            </a:ln>
            <a:effectLst/>
          </c:spPr>
          <c:invertIfNegative val="0"/>
          <c:cat>
            <c:strLit>
              <c:ptCount val="1"/>
              <c:pt idx="0">
                <c:v>2</c:v>
              </c:pt>
            </c:strLit>
          </c:cat>
          <c:val>
            <c:numRef>
              <c:f>'241-SS_AD_spreading'!$C$238</c:f>
              <c:numCache>
                <c:formatCode>0%</c:formatCode>
                <c:ptCount val="1"/>
                <c:pt idx="0">
                  <c:v>-0.66101694915254239</c:v>
                </c:pt>
              </c:numCache>
            </c:numRef>
          </c:val>
          <c:extLst>
            <c:ext xmlns:c16="http://schemas.microsoft.com/office/drawing/2014/chart" uri="{C3380CC4-5D6E-409C-BE32-E72D297353CC}">
              <c16:uniqueId val="{00000002-F853-42FB-B0D5-6E66B2EF6E8A}"/>
            </c:ext>
          </c:extLst>
        </c:ser>
        <c:ser>
          <c:idx val="3"/>
          <c:order val="3"/>
          <c:tx>
            <c:strRef>
              <c:f>'241-SS_AD_spreading'!$A$239</c:f>
              <c:strCache>
                <c:ptCount val="1"/>
                <c:pt idx="0">
                  <c:v>heat demand pasteurization</c:v>
                </c:pt>
              </c:strCache>
            </c:strRef>
          </c:tx>
          <c:spPr>
            <a:prstGeom prst="rect">
              <a:avLst/>
            </a:prstGeom>
            <a:solidFill>
              <a:schemeClr val="tx1"/>
            </a:solidFill>
            <a:ln>
              <a:solidFill>
                <a:sysClr val="windowText" lastClr="000000"/>
              </a:solidFill>
            </a:ln>
            <a:effectLst/>
          </c:spPr>
          <c:invertIfNegative val="0"/>
          <c:cat>
            <c:strLit>
              <c:ptCount val="1"/>
              <c:pt idx="0">
                <c:v>2</c:v>
              </c:pt>
            </c:strLit>
          </c:cat>
          <c:val>
            <c:numRef>
              <c:f>'241-SS_AD_spreading'!$C$239</c:f>
              <c:numCache>
                <c:formatCode>0%</c:formatCode>
                <c:ptCount val="1"/>
                <c:pt idx="0">
                  <c:v>-0.27966101694915257</c:v>
                </c:pt>
              </c:numCache>
            </c:numRef>
          </c:val>
          <c:extLst>
            <c:ext xmlns:c16="http://schemas.microsoft.com/office/drawing/2014/chart" uri="{C3380CC4-5D6E-409C-BE32-E72D297353CC}">
              <c16:uniqueId val="{00000003-F853-42FB-B0D5-6E66B2EF6E8A}"/>
            </c:ext>
          </c:extLst>
        </c:ser>
        <c:ser>
          <c:idx val="4"/>
          <c:order val="4"/>
          <c:tx>
            <c:strRef>
              <c:f>'241-SS_AD_spreading'!$A$240</c:f>
              <c:strCache>
                <c:ptCount val="1"/>
                <c:pt idx="0">
                  <c:v>unused heat</c:v>
                </c:pt>
              </c:strCache>
            </c:strRef>
          </c:tx>
          <c:spPr>
            <a:prstGeom prst="rect">
              <a:avLst/>
            </a:prstGeom>
            <a:pattFill prst="dkDnDiag">
              <a:fgClr>
                <a:schemeClr val="tx1"/>
              </a:fgClr>
              <a:bgClr>
                <a:schemeClr val="bg1"/>
              </a:bgClr>
            </a:pattFill>
            <a:ln>
              <a:solidFill>
                <a:sysClr val="windowText" lastClr="000000"/>
              </a:solidFill>
            </a:ln>
            <a:effectLst/>
          </c:spPr>
          <c:invertIfNegative val="0"/>
          <c:cat>
            <c:strLit>
              <c:ptCount val="1"/>
              <c:pt idx="0">
                <c:v>2</c:v>
              </c:pt>
            </c:strLit>
          </c:cat>
          <c:val>
            <c:numRef>
              <c:f>'241-SS_AD_spreading'!$C$240</c:f>
              <c:numCache>
                <c:formatCode>0%</c:formatCode>
                <c:ptCount val="1"/>
                <c:pt idx="0">
                  <c:v>-5.9322033898305086E-2</c:v>
                </c:pt>
              </c:numCache>
            </c:numRef>
          </c:val>
          <c:extLst>
            <c:ext xmlns:c16="http://schemas.microsoft.com/office/drawing/2014/chart" uri="{C3380CC4-5D6E-409C-BE32-E72D297353CC}">
              <c16:uniqueId val="{00000004-F853-42FB-B0D5-6E66B2EF6E8A}"/>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7679946485136132E-2"/>
          <c:y val="0.16908004479563948"/>
          <c:w val="0.92947713681256983"/>
          <c:h val="0.42117142163504084"/>
        </c:manualLayout>
      </c:layout>
      <c:barChart>
        <c:barDir val="bar"/>
        <c:grouping val="stacked"/>
        <c:varyColors val="0"/>
        <c:ser>
          <c:idx val="0"/>
          <c:order val="0"/>
          <c:tx>
            <c:strRef>
              <c:f>'213-FW_G'!$A$350</c:f>
              <c:strCache>
                <c:ptCount val="1"/>
                <c:pt idx="0">
                  <c:v>Output CHP</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'213-FW_G'!$C$350</c:f>
              <c:numCache>
                <c:formatCode>0%</c:formatCode>
                <c:ptCount val="1"/>
                <c:pt idx="0">
                  <c:v>0.56439393939393945</c:v>
                </c:pt>
              </c:numCache>
            </c:numRef>
          </c:val>
          <c:extLst>
            <c:ext xmlns:c16="http://schemas.microsoft.com/office/drawing/2014/chart" uri="{C3380CC4-5D6E-409C-BE32-E72D297353CC}">
              <c16:uniqueId val="{00000000-1869-4D23-BF0A-EBE774822E8A}"/>
            </c:ext>
          </c:extLst>
        </c:ser>
        <c:ser>
          <c:idx val="1"/>
          <c:order val="1"/>
          <c:tx>
            <c:strRef>
              <c:f>'213-FW_G'!$A$351</c:f>
              <c:strCache>
                <c:ptCount val="1"/>
                <c:pt idx="0">
                  <c:v>Support fuel</c:v>
                </c:pt>
              </c:strCache>
            </c:strRef>
          </c:tx>
          <c:spPr>
            <a:prstGeom prst="rect">
              <a:avLst/>
            </a:prstGeom>
            <a:solidFill>
              <a:schemeClr val="accent2"/>
            </a:solidFill>
            <a:ln>
              <a:solidFill>
                <a:sysClr val="windowText" lastClr="000000"/>
              </a:solidFill>
              <a:miter/>
            </a:ln>
            <a:effectLst/>
          </c:spPr>
          <c:invertIfNegative val="0"/>
          <c:cat>
            <c:strLit>
              <c:ptCount val="1"/>
              <c:pt idx="0">
                <c:v>2</c:v>
              </c:pt>
            </c:strLit>
          </c:cat>
          <c:val>
            <c:numRef>
              <c:f>'213-FW_G'!$C$351</c:f>
              <c:numCache>
                <c:formatCode>0%</c:formatCode>
                <c:ptCount val="1"/>
                <c:pt idx="0">
                  <c:v>0.43560606060606055</c:v>
                </c:pt>
              </c:numCache>
            </c:numRef>
          </c:val>
          <c:extLst>
            <c:ext xmlns:c16="http://schemas.microsoft.com/office/drawing/2014/chart" uri="{C3380CC4-5D6E-409C-BE32-E72D297353CC}">
              <c16:uniqueId val="{00000001-1869-4D23-BF0A-EBE774822E8A}"/>
            </c:ext>
          </c:extLst>
        </c:ser>
        <c:ser>
          <c:idx val="2"/>
          <c:order val="2"/>
          <c:tx>
            <c:strRef>
              <c:f>'213-FW_G'!$A$352</c:f>
              <c:strCache>
                <c:ptCount val="1"/>
                <c:pt idx="0">
                  <c:v>heat demand dryer</c:v>
                </c:pt>
              </c:strCache>
            </c:strRef>
          </c:tx>
          <c:spPr>
            <a:prstGeom prst="rect">
              <a:avLst/>
            </a:prstGeom>
            <a:solidFill>
              <a:schemeClr val="accent3"/>
            </a:solidFill>
            <a:ln>
              <a:solidFill>
                <a:sysClr val="windowText" lastClr="000000"/>
              </a:solidFill>
            </a:ln>
            <a:effectLst/>
          </c:spPr>
          <c:invertIfNegative val="0"/>
          <c:cat>
            <c:strLit>
              <c:ptCount val="1"/>
              <c:pt idx="0">
                <c:v>2</c:v>
              </c:pt>
            </c:strLit>
          </c:cat>
          <c:val>
            <c:numRef>
              <c:f>'213-FW_G'!$C$352</c:f>
              <c:numCache>
                <c:formatCode>0%</c:formatCode>
                <c:ptCount val="1"/>
                <c:pt idx="0">
                  <c:v>-0.66287878787878796</c:v>
                </c:pt>
              </c:numCache>
            </c:numRef>
          </c:val>
          <c:extLst>
            <c:ext xmlns:c16="http://schemas.microsoft.com/office/drawing/2014/chart" uri="{C3380CC4-5D6E-409C-BE32-E72D297353CC}">
              <c16:uniqueId val="{00000002-1869-4D23-BF0A-EBE774822E8A}"/>
            </c:ext>
          </c:extLst>
        </c:ser>
        <c:ser>
          <c:idx val="3"/>
          <c:order val="3"/>
          <c:tx>
            <c:strRef>
              <c:f>'213-FW_G'!$A$353</c:f>
              <c:strCache>
                <c:ptCount val="1"/>
                <c:pt idx="0">
                  <c:v>unused heat</c:v>
                </c:pt>
              </c:strCache>
            </c:strRef>
          </c:tx>
          <c:spPr>
            <a:prstGeom prst="rect">
              <a:avLst/>
            </a:prstGeom>
            <a:solidFill>
              <a:schemeClr val="tx1"/>
            </a:solidFill>
            <a:ln>
              <a:solidFill>
                <a:sysClr val="windowText" lastClr="000000"/>
              </a:solidFill>
            </a:ln>
            <a:effectLst/>
          </c:spPr>
          <c:invertIfNegative val="0"/>
          <c:cat>
            <c:strLit>
              <c:ptCount val="1"/>
              <c:pt idx="0">
                <c:v>2</c:v>
              </c:pt>
            </c:strLit>
          </c:cat>
          <c:val>
            <c:numRef>
              <c:f>'213-FW_G'!$C$353</c:f>
              <c:numCache>
                <c:formatCode>0%</c:formatCode>
                <c:ptCount val="1"/>
                <c:pt idx="0">
                  <c:v>-0.33712121212121199</c:v>
                </c:pt>
              </c:numCache>
            </c:numRef>
          </c:val>
          <c:extLst>
            <c:ext xmlns:c16="http://schemas.microsoft.com/office/drawing/2014/chart" uri="{C3380CC4-5D6E-409C-BE32-E72D297353CC}">
              <c16:uniqueId val="{00000003-1869-4D23-BF0A-EBE774822E8A}"/>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80164247128926125"/>
          <c:w val="0.75681958674084671"/>
          <c:h val="0.19835752871073878"/>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'242-SS_AD_I'!$A$301</c:f>
              <c:strCache>
                <c:ptCount val="1"/>
                <c:pt idx="0">
                  <c:v>Output CHP, on-site</c:v>
                </c:pt>
              </c:strCache>
            </c:strRef>
          </c:tx>
          <c:spPr>
            <a:prstGeom prst="rect">
              <a:avLst/>
            </a:prstGeom>
            <a:solidFill>
              <a:srgbClr val="FF0000"/>
            </a:solidFill>
            <a:ln>
              <a:solidFill>
                <a:sysClr val="windowText" lastClr="000000"/>
              </a:solidFill>
            </a:ln>
            <a:effectLst/>
          </c:spPr>
          <c:invertIfNegative val="0"/>
          <c:val>
            <c:numRef>
              <c:f>'242-SS_AD_I'!$C$301</c:f>
              <c:numCache>
                <c:formatCode>0%</c:formatCode>
                <c:ptCount val="1"/>
                <c:pt idx="0">
                  <c:v>0.48156182212581344</c:v>
                </c:pt>
              </c:numCache>
            </c:numRef>
          </c:val>
          <c:extLst>
            <c:ext xmlns:c16="http://schemas.microsoft.com/office/drawing/2014/chart" uri="{C3380CC4-5D6E-409C-BE32-E72D297353CC}">
              <c16:uniqueId val="{00000000-D96D-47C7-9CAE-0CBE57BBB612}"/>
            </c:ext>
          </c:extLst>
        </c:ser>
        <c:ser>
          <c:idx val="1"/>
          <c:order val="1"/>
          <c:tx>
            <c:strRef>
              <c:f>'242-SS_AD_I'!$A$302</c:f>
              <c:strCache>
                <c:ptCount val="1"/>
                <c:pt idx="0">
                  <c:v>Output incinerator</c:v>
                </c:pt>
              </c:strCache>
            </c:strRef>
          </c:tx>
          <c:spPr>
            <a:prstGeom prst="rect">
              <a:avLst/>
            </a:prstGeom>
            <a:solidFill>
              <a:schemeClr val="accent2"/>
            </a:solidFill>
            <a:ln>
              <a:solidFill>
                <a:sysClr val="windowText" lastClr="000000"/>
              </a:solidFill>
              <a:miter/>
            </a:ln>
            <a:effectLst/>
          </c:spPr>
          <c:invertIfNegative val="0"/>
          <c:val>
            <c:numRef>
              <c:f>'242-SS_AD_I'!$C$302</c:f>
              <c:numCache>
                <c:formatCode>0%</c:formatCode>
                <c:ptCount val="1"/>
                <c:pt idx="0">
                  <c:v>0.51843817787418656</c:v>
                </c:pt>
              </c:numCache>
            </c:numRef>
          </c:val>
          <c:extLst>
            <c:ext xmlns:c16="http://schemas.microsoft.com/office/drawing/2014/chart" uri="{C3380CC4-5D6E-409C-BE32-E72D297353CC}">
              <c16:uniqueId val="{00000001-D96D-47C7-9CAE-0CBE57BBB612}"/>
            </c:ext>
          </c:extLst>
        </c:ser>
        <c:ser>
          <c:idx val="2"/>
          <c:order val="2"/>
          <c:tx>
            <c:strRef>
              <c:f>'242-SS_AD_I'!$A$303</c:f>
              <c:strCache>
                <c:ptCount val="1"/>
                <c:pt idx="0">
                  <c:v>heat demand digester</c:v>
                </c:pt>
              </c:strCache>
            </c:strRef>
          </c:tx>
          <c:spPr>
            <a:prstGeom prst="rect">
              <a:avLst/>
            </a:prstGeom>
            <a:solidFill>
              <a:schemeClr val="accent3"/>
            </a:solidFill>
            <a:ln>
              <a:solidFill>
                <a:sysClr val="windowText" lastClr="000000"/>
              </a:solidFill>
            </a:ln>
            <a:effectLst/>
          </c:spPr>
          <c:invertIfNegative val="0"/>
          <c:val>
            <c:numRef>
              <c:f>'242-SS_AD_I'!$C$303</c:f>
              <c:numCache>
                <c:formatCode>0%</c:formatCode>
                <c:ptCount val="1"/>
                <c:pt idx="0">
                  <c:v>-0.33839479392624733</c:v>
                </c:pt>
              </c:numCache>
            </c:numRef>
          </c:val>
          <c:extLst>
            <c:ext xmlns:c16="http://schemas.microsoft.com/office/drawing/2014/chart" uri="{C3380CC4-5D6E-409C-BE32-E72D297353CC}">
              <c16:uniqueId val="{00000002-D96D-47C7-9CAE-0CBE57BBB612}"/>
            </c:ext>
          </c:extLst>
        </c:ser>
        <c:ser>
          <c:idx val="3"/>
          <c:order val="3"/>
          <c:tx>
            <c:strRef>
              <c:f>'242-SS_AD_I'!$A$304</c:f>
              <c:strCache>
                <c:ptCount val="1"/>
                <c:pt idx="0">
                  <c:v>heat demand dryer (40% wt-%)</c:v>
                </c:pt>
              </c:strCache>
            </c:strRef>
          </c:tx>
          <c:spPr>
            <a:prstGeom prst="rect">
              <a:avLst/>
            </a:prstGeom>
            <a:solidFill>
              <a:schemeClr val="tx1"/>
            </a:solidFill>
            <a:ln>
              <a:solidFill>
                <a:sysClr val="windowText" lastClr="000000"/>
              </a:solidFill>
            </a:ln>
            <a:effectLst/>
          </c:spPr>
          <c:invertIfNegative val="0"/>
          <c:val>
            <c:numRef>
              <c:f>'242-SS_AD_I'!$C$304</c:f>
              <c:numCache>
                <c:formatCode>0%</c:formatCode>
                <c:ptCount val="1"/>
                <c:pt idx="0">
                  <c:v>-0.44034707158351416</c:v>
                </c:pt>
              </c:numCache>
            </c:numRef>
          </c:val>
          <c:extLst>
            <c:ext xmlns:c16="http://schemas.microsoft.com/office/drawing/2014/chart" uri="{C3380CC4-5D6E-409C-BE32-E72D297353CC}">
              <c16:uniqueId val="{00000003-D96D-47C7-9CAE-0CBE57BBB612}"/>
            </c:ext>
          </c:extLst>
        </c:ser>
        <c:ser>
          <c:idx val="4"/>
          <c:order val="4"/>
          <c:tx>
            <c:strRef>
              <c:f>'242-SS_AD_I'!$A$305</c:f>
              <c:strCache>
                <c:ptCount val="1"/>
                <c:pt idx="0">
                  <c:v>unused heat, total</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'242-SS_AD_I'!$C$305</c:f>
              <c:numCache>
                <c:formatCode>0%</c:formatCode>
                <c:ptCount val="1"/>
                <c:pt idx="0">
                  <c:v>-0.22125813449023862</c:v>
                </c:pt>
              </c:numCache>
            </c:numRef>
          </c:val>
          <c:extLst>
            <c:ext xmlns:c16="http://schemas.microsoft.com/office/drawing/2014/chart" uri="{C3380CC4-5D6E-409C-BE32-E72D297353CC}">
              <c16:uniqueId val="{00000004-D96D-47C7-9CAE-0CBE57BBB612}"/>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4.0865137759419419E-2"/>
          <c:y val="0.17171296296296296"/>
          <c:w val="0.92077879609311131"/>
          <c:h val="0.46220654709827941"/>
        </c:manualLayout>
      </c:layout>
      <c:barChart>
        <c:barDir val="bar"/>
        <c:grouping val="stacked"/>
        <c:varyColors val="0"/>
        <c:ser>
          <c:idx val="0"/>
          <c:order val="0"/>
          <c:tx>
            <c:strRef>
              <c:f>'243-SS_AD_G'!$A$414</c:f>
              <c:strCache>
                <c:ptCount val="1"/>
                <c:pt idx="0">
                  <c:v>Outputput CHP, on-site</c:v>
                </c:pt>
              </c:strCache>
            </c:strRef>
          </c:tx>
          <c:spPr>
            <a:prstGeom prst="rect">
              <a:avLst/>
            </a:prstGeom>
            <a:solidFill>
              <a:srgbClr val="FF0000"/>
            </a:solidFill>
            <a:ln>
              <a:solidFill>
                <a:sysClr val="windowText" lastClr="000000"/>
              </a:solidFill>
            </a:ln>
            <a:effectLst/>
          </c:spPr>
          <c:invertIfNegative val="0"/>
          <c:val>
            <c:numRef>
              <c:f>'243-SS_AD_G'!$C$414</c:f>
              <c:numCache>
                <c:formatCode>0%</c:formatCode>
                <c:ptCount val="1"/>
                <c:pt idx="0">
                  <c:v>0.61461318051575931</c:v>
                </c:pt>
              </c:numCache>
            </c:numRef>
          </c:val>
          <c:extLst>
            <c:ext xmlns:c16="http://schemas.microsoft.com/office/drawing/2014/chart" uri="{C3380CC4-5D6E-409C-BE32-E72D297353CC}">
              <c16:uniqueId val="{00000000-7F09-4C22-BCB4-BDD3A3DE3D4D}"/>
            </c:ext>
          </c:extLst>
        </c:ser>
        <c:ser>
          <c:idx val="1"/>
          <c:order val="1"/>
          <c:tx>
            <c:strRef>
              <c:f>'243-SS_AD_G'!$A$415</c:f>
              <c:strCache>
                <c:ptCount val="1"/>
                <c:pt idx="0">
                  <c:v>support fuel</c:v>
                </c:pt>
              </c:strCache>
            </c:strRef>
          </c:tx>
          <c:spPr>
            <a:prstGeom prst="rect">
              <a:avLst/>
            </a:prstGeom>
            <a:solidFill>
              <a:schemeClr val="accent2"/>
            </a:solidFill>
            <a:ln>
              <a:solidFill>
                <a:sysClr val="windowText" lastClr="000000"/>
              </a:solidFill>
              <a:miter/>
            </a:ln>
            <a:effectLst/>
          </c:spPr>
          <c:invertIfNegative val="0"/>
          <c:val>
            <c:numRef>
              <c:f>'243-SS_AD_G'!$C$415</c:f>
              <c:numCache>
                <c:formatCode>0%</c:formatCode>
                <c:ptCount val="1"/>
                <c:pt idx="0">
                  <c:v>0.38538681948424069</c:v>
                </c:pt>
              </c:numCache>
            </c:numRef>
          </c:val>
          <c:extLst>
            <c:ext xmlns:c16="http://schemas.microsoft.com/office/drawing/2014/chart" uri="{C3380CC4-5D6E-409C-BE32-E72D297353CC}">
              <c16:uniqueId val="{00000001-7F09-4C22-BCB4-BDD3A3DE3D4D}"/>
            </c:ext>
          </c:extLst>
        </c:ser>
        <c:ser>
          <c:idx val="2"/>
          <c:order val="2"/>
          <c:tx>
            <c:strRef>
              <c:f>'243-SS_AD_G'!$A$416</c:f>
              <c:strCache>
                <c:ptCount val="1"/>
                <c:pt idx="0">
                  <c:v>heat demand digester</c:v>
                </c:pt>
              </c:strCache>
            </c:strRef>
          </c:tx>
          <c:spPr>
            <a:prstGeom prst="rect">
              <a:avLst/>
            </a:prstGeom>
            <a:solidFill>
              <a:schemeClr val="accent3"/>
            </a:solidFill>
            <a:ln>
              <a:solidFill>
                <a:sysClr val="windowText" lastClr="000000"/>
              </a:solidFill>
            </a:ln>
            <a:effectLst/>
          </c:spPr>
          <c:invertIfNegative val="0"/>
          <c:val>
            <c:numRef>
              <c:f>'243-SS_AD_G'!$C$416</c:f>
              <c:numCache>
                <c:formatCode>0%</c:formatCode>
                <c:ptCount val="1"/>
                <c:pt idx="0">
                  <c:v>-0.22349570200573099</c:v>
                </c:pt>
              </c:numCache>
            </c:numRef>
          </c:val>
          <c:extLst>
            <c:ext xmlns:c16="http://schemas.microsoft.com/office/drawing/2014/chart" uri="{C3380CC4-5D6E-409C-BE32-E72D297353CC}">
              <c16:uniqueId val="{00000002-7F09-4C22-BCB4-BDD3A3DE3D4D}"/>
            </c:ext>
          </c:extLst>
        </c:ser>
        <c:ser>
          <c:idx val="3"/>
          <c:order val="3"/>
          <c:tx>
            <c:strRef>
              <c:f>'243-SS_AD_G'!$A$417</c:f>
              <c:strCache>
                <c:ptCount val="1"/>
                <c:pt idx="0">
                  <c:v>heat demand dryer (70% wt-%)</c:v>
                </c:pt>
              </c:strCache>
            </c:strRef>
          </c:tx>
          <c:spPr>
            <a:prstGeom prst="rect">
              <a:avLst/>
            </a:prstGeom>
            <a:solidFill>
              <a:schemeClr val="tx1"/>
            </a:solidFill>
            <a:ln>
              <a:solidFill>
                <a:sysClr val="windowText" lastClr="000000"/>
              </a:solidFill>
            </a:ln>
            <a:effectLst/>
          </c:spPr>
          <c:invertIfNegative val="0"/>
          <c:val>
            <c:numRef>
              <c:f>'243-SS_AD_G'!$C$417</c:f>
              <c:numCache>
                <c:formatCode>0%</c:formatCode>
                <c:ptCount val="1"/>
                <c:pt idx="0">
                  <c:v>-0.5</c:v>
                </c:pt>
              </c:numCache>
            </c:numRef>
          </c:val>
          <c:extLst>
            <c:ext xmlns:c16="http://schemas.microsoft.com/office/drawing/2014/chart" uri="{C3380CC4-5D6E-409C-BE32-E72D297353CC}">
              <c16:uniqueId val="{00000003-7F09-4C22-BCB4-BDD3A3DE3D4D}"/>
            </c:ext>
          </c:extLst>
        </c:ser>
        <c:ser>
          <c:idx val="4"/>
          <c:order val="4"/>
          <c:tx>
            <c:strRef>
              <c:f>'243-SS_AD_G'!$A$418</c:f>
              <c:strCache>
                <c:ptCount val="1"/>
                <c:pt idx="0">
                  <c:v>unused heat, total</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'243-SS_AD_G'!$C$418</c:f>
              <c:numCache>
                <c:formatCode>0%</c:formatCode>
                <c:ptCount val="1"/>
                <c:pt idx="0">
                  <c:v>-0.27650429799426901</c:v>
                </c:pt>
              </c:numCache>
            </c:numRef>
          </c:val>
          <c:extLst>
            <c:ext xmlns:c16="http://schemas.microsoft.com/office/drawing/2014/chart" uri="{C3380CC4-5D6E-409C-BE32-E72D297353CC}">
              <c16:uniqueId val="{00000004-7F09-4C22-BCB4-BDD3A3DE3D4D}"/>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'244-SS_AD_HTC_I'!$A$430</c:f>
              <c:strCache>
                <c:ptCount val="1"/>
                <c:pt idx="0">
                  <c:v>Output CHP, on-site</c:v>
                </c:pt>
              </c:strCache>
            </c:strRef>
          </c:tx>
          <c:spPr>
            <a:prstGeom prst="rect">
              <a:avLst/>
            </a:prstGeom>
            <a:solidFill>
              <a:srgbClr val="C00000"/>
            </a:solidFill>
            <a:ln>
              <a:solidFill>
                <a:sysClr val="windowText" lastClr="000000"/>
              </a:solidFill>
            </a:ln>
            <a:effectLst/>
          </c:spPr>
          <c:invertIfNegative val="0"/>
          <c:cat>
            <c:strLit>
              <c:ptCount val="1"/>
              <c:pt idx="0">
                <c:v>2</c:v>
              </c:pt>
            </c:strLit>
          </c:cat>
          <c:val>
            <c:numRef>
              <c:f>'244-SS_AD_HTC_I'!$C$430</c:f>
              <c:numCache>
                <c:formatCode>0%</c:formatCode>
                <c:ptCount val="1"/>
                <c:pt idx="0">
                  <c:v>0.47639484978540775</c:v>
                </c:pt>
              </c:numCache>
            </c:numRef>
          </c:val>
          <c:extLst>
            <c:ext xmlns:c16="http://schemas.microsoft.com/office/drawing/2014/chart" uri="{C3380CC4-5D6E-409C-BE32-E72D297353CC}">
              <c16:uniqueId val="{00000000-2571-4A32-A946-2180BFEAD7DE}"/>
            </c:ext>
          </c:extLst>
        </c:ser>
        <c:ser>
          <c:idx val="1"/>
          <c:order val="1"/>
          <c:tx>
            <c:strRef>
              <c:f>'244-SS_AD_HTC_I'!$A$431</c:f>
              <c:strCache>
                <c:ptCount val="1"/>
                <c:pt idx="0">
                  <c:v>Output incinerator</c:v>
                </c:pt>
              </c:strCache>
            </c:strRef>
          </c:tx>
          <c:spPr>
            <a:prstGeom prst="rect">
              <a:avLst/>
            </a:prstGeom>
            <a:solidFill>
              <a:srgbClr val="FFC000"/>
            </a:solidFill>
            <a:ln>
              <a:solidFill>
                <a:sysClr val="windowText" lastClr="000000"/>
              </a:solidFill>
              <a:miter/>
            </a:ln>
            <a:effectLst/>
          </c:spPr>
          <c:invertIfNegative val="0"/>
          <c:cat>
            <c:strLit>
              <c:ptCount val="1"/>
              <c:pt idx="0">
                <c:v>2</c:v>
              </c:pt>
            </c:strLit>
          </c:cat>
          <c:val>
            <c:numRef>
              <c:f>'244-SS_AD_HTC_I'!$C$431</c:f>
              <c:numCache>
                <c:formatCode>0%</c:formatCode>
                <c:ptCount val="1"/>
                <c:pt idx="0">
                  <c:v>0.35193133047210301</c:v>
                </c:pt>
              </c:numCache>
            </c:numRef>
          </c:val>
          <c:extLst>
            <c:ext xmlns:c16="http://schemas.microsoft.com/office/drawing/2014/chart" uri="{C3380CC4-5D6E-409C-BE32-E72D297353CC}">
              <c16:uniqueId val="{00000001-2571-4A32-A946-2180BFEAD7DE}"/>
            </c:ext>
          </c:extLst>
        </c:ser>
        <c:ser>
          <c:idx val="2"/>
          <c:order val="2"/>
          <c:tx>
            <c:strRef>
              <c:f>'244-SS_AD_HTC_I'!$A$432</c:f>
              <c:strCache>
                <c:ptCount val="1"/>
                <c:pt idx="0">
                  <c:v>Support fuel</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'244-SS_AD_HTC_I'!$C$432</c:f>
              <c:numCache>
                <c:formatCode>0%</c:formatCode>
                <c:ptCount val="1"/>
                <c:pt idx="0">
                  <c:v>0.1716738197424893</c:v>
                </c:pt>
              </c:numCache>
            </c:numRef>
          </c:val>
          <c:extLst>
            <c:ext xmlns:c16="http://schemas.microsoft.com/office/drawing/2014/chart" uri="{C3380CC4-5D6E-409C-BE32-E72D297353CC}">
              <c16:uniqueId val="{00000002-2571-4A32-A946-2180BFEAD7DE}"/>
            </c:ext>
          </c:extLst>
        </c:ser>
        <c:ser>
          <c:idx val="3"/>
          <c:order val="3"/>
          <c:tx>
            <c:strRef>
              <c:f>'244-SS_AD_HTC_I'!$A$433</c:f>
              <c:strCache>
                <c:ptCount val="1"/>
                <c:pt idx="0">
                  <c:v>exported heat to district heating system</c:v>
                </c:pt>
              </c:strCache>
            </c:strRef>
          </c:tx>
          <c:spPr>
            <a:prstGeom prst="rect">
              <a:avLst/>
            </a:prstGeom>
            <a:solidFill>
              <a:schemeClr val="bg1">
                <a:lumMod val="85000"/>
              </a:schemeClr>
            </a:solidFill>
            <a:ln>
              <a:solidFill>
                <a:schemeClr val="tx1"/>
              </a:solidFill>
            </a:ln>
            <a:effectLst/>
          </c:spPr>
          <c:invertIfNegative val="0"/>
          <c:cat>
            <c:strLit>
              <c:ptCount val="1"/>
              <c:pt idx="0">
                <c:v>2</c:v>
              </c:pt>
            </c:strLit>
          </c:cat>
          <c:val>
            <c:numRef>
              <c:f>'244-SS_AD_HTC_I'!$C$433</c:f>
              <c:numCache>
                <c:formatCode>0%</c:formatCode>
                <c:ptCount val="1"/>
                <c:pt idx="0">
                  <c:v>-0.17167381974248927</c:v>
                </c:pt>
              </c:numCache>
            </c:numRef>
          </c:val>
          <c:extLst>
            <c:ext xmlns:c16="http://schemas.microsoft.com/office/drawing/2014/chart" uri="{C3380CC4-5D6E-409C-BE32-E72D297353CC}">
              <c16:uniqueId val="{00000003-2571-4A32-A946-2180BFEAD7DE}"/>
            </c:ext>
          </c:extLst>
        </c:ser>
        <c:ser>
          <c:idx val="4"/>
          <c:order val="4"/>
          <c:tx>
            <c:strRef>
              <c:f>'244-SS_AD_HTC_I'!$A$434</c:f>
              <c:strCache>
                <c:ptCount val="1"/>
                <c:pt idx="0">
                  <c:v>heat demand digester</c:v>
                </c:pt>
              </c:strCache>
            </c:strRef>
          </c:tx>
          <c:spPr>
            <a:prstGeom prst="rect">
              <a:avLst/>
            </a:prstGeom>
            <a:solidFill>
              <a:schemeClr val="tx1"/>
            </a:solidFill>
            <a:ln>
              <a:solidFill>
                <a:schemeClr val="tx1"/>
              </a:solidFill>
            </a:ln>
            <a:effectLst/>
          </c:spPr>
          <c:invertIfNegative val="0"/>
          <c:cat>
            <c:strLit>
              <c:ptCount val="1"/>
              <c:pt idx="0">
                <c:v>2</c:v>
              </c:pt>
            </c:strLit>
          </c:cat>
          <c:val>
            <c:numRef>
              <c:f>'244-SS_AD_HTC_I'!$C$434</c:f>
              <c:numCache>
                <c:formatCode>0%</c:formatCode>
                <c:ptCount val="1"/>
                <c:pt idx="0">
                  <c:v>-0.33476394849785407</c:v>
                </c:pt>
              </c:numCache>
            </c:numRef>
          </c:val>
          <c:extLst>
            <c:ext xmlns:c16="http://schemas.microsoft.com/office/drawing/2014/chart" uri="{C3380CC4-5D6E-409C-BE32-E72D297353CC}">
              <c16:uniqueId val="{00000004-2571-4A32-A946-2180BFEAD7DE}"/>
            </c:ext>
          </c:extLst>
        </c:ser>
        <c:ser>
          <c:idx val="5"/>
          <c:order val="5"/>
          <c:tx>
            <c:strRef>
              <c:f>'244-SS_AD_HTC_I'!$A$435</c:f>
              <c:strCache>
                <c:ptCount val="1"/>
                <c:pt idx="0">
                  <c:v>heat demand HTC </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cat>
            <c:strLit>
              <c:ptCount val="1"/>
              <c:pt idx="0">
                <c:v>2</c:v>
              </c:pt>
            </c:strLit>
          </c:cat>
          <c:val>
            <c:numRef>
              <c:f>'244-SS_AD_HTC_I'!$C$435</c:f>
              <c:numCache>
                <c:formatCode>0%</c:formatCode>
                <c:ptCount val="1"/>
                <c:pt idx="0">
                  <c:v>-0.17167381974248927</c:v>
                </c:pt>
              </c:numCache>
            </c:numRef>
          </c:val>
          <c:extLst>
            <c:ext xmlns:c16="http://schemas.microsoft.com/office/drawing/2014/chart" uri="{C3380CC4-5D6E-409C-BE32-E72D297353CC}">
              <c16:uniqueId val="{00000005-2571-4A32-A946-2180BFEAD7DE}"/>
            </c:ext>
          </c:extLst>
        </c:ser>
        <c:ser>
          <c:idx val="6"/>
          <c:order val="6"/>
          <c:tx>
            <c:strRef>
              <c:f>'244-SS_AD_HTC_I'!$A$436</c:f>
              <c:strCache>
                <c:ptCount val="1"/>
                <c:pt idx="0">
                  <c:v>unused heat/heat losses, total</c:v>
                </c:pt>
              </c:strCache>
            </c:strRef>
          </c:tx>
          <c:spPr>
            <a:prstGeom prst="rect">
              <a:avLst/>
            </a:prstGeom>
            <a:pattFill prst="dkDnDiag">
              <a:fgClr>
                <a:schemeClr val="tx1"/>
              </a:fgClr>
              <a:bgClr>
                <a:schemeClr val="bg1"/>
              </a:bgClr>
            </a:pattFill>
            <a:ln>
              <a:solidFill>
                <a:schemeClr val="tx1"/>
              </a:solidFill>
            </a:ln>
            <a:effectLst/>
          </c:spPr>
          <c:invertIfNegative val="0"/>
          <c:cat>
            <c:strLit>
              <c:ptCount val="1"/>
              <c:pt idx="0">
                <c:v>2</c:v>
              </c:pt>
            </c:strLit>
          </c:cat>
          <c:val>
            <c:numRef>
              <c:f>'244-SS_AD_HTC_I'!$C$436</c:f>
              <c:numCache>
                <c:formatCode>0%</c:formatCode>
                <c:ptCount val="1"/>
                <c:pt idx="0">
                  <c:v>-0.32188841201716739</c:v>
                </c:pt>
              </c:numCache>
            </c:numRef>
          </c:val>
          <c:extLst>
            <c:ext xmlns:c16="http://schemas.microsoft.com/office/drawing/2014/chart" uri="{C3380CC4-5D6E-409C-BE32-E72D297353CC}">
              <c16:uniqueId val="{00000006-2571-4A32-A946-2180BFEAD7DE}"/>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3.1665418717913812E-2"/>
          <c:y val="0.77256780402449698"/>
          <c:w val="0.9333798477868489"/>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7281947113031857E-2"/>
          <c:y val="0.17171296296296296"/>
          <c:w val="0.92772517367553597"/>
          <c:h val="0.47146580635753871"/>
        </c:manualLayout>
      </c:layout>
      <c:barChart>
        <c:barDir val="bar"/>
        <c:grouping val="stacked"/>
        <c:varyColors val="0"/>
        <c:ser>
          <c:idx val="0"/>
          <c:order val="0"/>
          <c:tx>
            <c:strRef>
              <c:f>'245-SS_AD_HTC_G'!$A$520</c:f>
              <c:strCache>
                <c:ptCount val="1"/>
                <c:pt idx="0">
                  <c:v>Output CHP, on-site</c:v>
                </c:pt>
              </c:strCache>
            </c:strRef>
          </c:tx>
          <c:spPr>
            <a:prstGeom prst="rect">
              <a:avLst/>
            </a:prstGeom>
            <a:solidFill>
              <a:srgbClr val="FF0000"/>
            </a:solidFill>
            <a:ln>
              <a:solidFill>
                <a:sysClr val="windowText" lastClr="000000"/>
              </a:solidFill>
            </a:ln>
            <a:effectLst/>
          </c:spPr>
          <c:invertIfNegative val="0"/>
          <c:val>
            <c:numRef>
              <c:f>'245-SS_AD_HTC_G'!$C$520</c:f>
              <c:numCache>
                <c:formatCode>0%</c:formatCode>
                <c:ptCount val="1"/>
                <c:pt idx="0">
                  <c:v>0.82909930715935332</c:v>
                </c:pt>
              </c:numCache>
            </c:numRef>
          </c:val>
          <c:extLst>
            <c:ext xmlns:c16="http://schemas.microsoft.com/office/drawing/2014/chart" uri="{C3380CC4-5D6E-409C-BE32-E72D297353CC}">
              <c16:uniqueId val="{00000000-F577-45B7-8810-E2602D3A717F}"/>
            </c:ext>
          </c:extLst>
        </c:ser>
        <c:ser>
          <c:idx val="1"/>
          <c:order val="1"/>
          <c:tx>
            <c:strRef>
              <c:f>'245-SS_AD_HTC_G'!$A$521</c:f>
              <c:strCache>
                <c:ptCount val="1"/>
                <c:pt idx="0">
                  <c:v>Support fuel</c:v>
                </c:pt>
              </c:strCache>
            </c:strRef>
          </c:tx>
          <c:spPr>
            <a:prstGeom prst="rect">
              <a:avLst/>
            </a:prstGeom>
            <a:solidFill>
              <a:schemeClr val="accent2"/>
            </a:solidFill>
            <a:ln>
              <a:solidFill>
                <a:sysClr val="windowText" lastClr="000000"/>
              </a:solidFill>
              <a:miter/>
            </a:ln>
            <a:effectLst/>
          </c:spPr>
          <c:invertIfNegative val="0"/>
          <c:val>
            <c:numRef>
              <c:f>'245-SS_AD_HTC_G'!$C$521</c:f>
              <c:numCache>
                <c:formatCode>0%</c:formatCode>
                <c:ptCount val="1"/>
                <c:pt idx="0">
                  <c:v>0.17090069284064668</c:v>
                </c:pt>
              </c:numCache>
            </c:numRef>
          </c:val>
          <c:extLst>
            <c:ext xmlns:c16="http://schemas.microsoft.com/office/drawing/2014/chart" uri="{C3380CC4-5D6E-409C-BE32-E72D297353CC}">
              <c16:uniqueId val="{00000001-F577-45B7-8810-E2602D3A717F}"/>
            </c:ext>
          </c:extLst>
        </c:ser>
        <c:ser>
          <c:idx val="2"/>
          <c:order val="2"/>
          <c:tx>
            <c:strRef>
              <c:f>'245-SS_AD_HTC_G'!$A$522</c:f>
              <c:strCache>
                <c:ptCount val="1"/>
                <c:pt idx="0">
                  <c:v>heat demand digester</c:v>
                </c:pt>
              </c:strCache>
            </c:strRef>
          </c:tx>
          <c:spPr>
            <a:prstGeom prst="rect">
              <a:avLst/>
            </a:prstGeom>
            <a:solidFill>
              <a:schemeClr val="accent3"/>
            </a:solidFill>
            <a:ln>
              <a:solidFill>
                <a:sysClr val="windowText" lastClr="000000"/>
              </a:solidFill>
            </a:ln>
            <a:effectLst/>
          </c:spPr>
          <c:invertIfNegative val="0"/>
          <c:val>
            <c:numRef>
              <c:f>'245-SS_AD_HTC_G'!$C$522</c:f>
              <c:numCache>
                <c:formatCode>0%</c:formatCode>
                <c:ptCount val="1"/>
                <c:pt idx="0">
                  <c:v>-0.36027713625866054</c:v>
                </c:pt>
              </c:numCache>
            </c:numRef>
          </c:val>
          <c:extLst>
            <c:ext xmlns:c16="http://schemas.microsoft.com/office/drawing/2014/chart" uri="{C3380CC4-5D6E-409C-BE32-E72D297353CC}">
              <c16:uniqueId val="{00000002-F577-45B7-8810-E2602D3A717F}"/>
            </c:ext>
          </c:extLst>
        </c:ser>
        <c:ser>
          <c:idx val="3"/>
          <c:order val="3"/>
          <c:tx>
            <c:strRef>
              <c:f>'245-SS_AD_HTC_G'!$A$523</c:f>
              <c:strCache>
                <c:ptCount val="1"/>
                <c:pt idx="0">
                  <c:v>heat demand HTC </c:v>
                </c:pt>
              </c:strCache>
            </c:strRef>
          </c:tx>
          <c:spPr>
            <a:prstGeom prst="rect">
              <a:avLst/>
            </a:prstGeom>
            <a:solidFill>
              <a:schemeClr val="tx1"/>
            </a:solidFill>
            <a:ln>
              <a:solidFill>
                <a:sysClr val="windowText" lastClr="000000"/>
              </a:solidFill>
            </a:ln>
            <a:effectLst/>
          </c:spPr>
          <c:invertIfNegative val="0"/>
          <c:val>
            <c:numRef>
              <c:f>'245-SS_AD_HTC_G'!$C$523</c:f>
              <c:numCache>
                <c:formatCode>0%</c:formatCode>
                <c:ptCount val="1"/>
                <c:pt idx="0">
                  <c:v>-0.17090069284064668</c:v>
                </c:pt>
              </c:numCache>
            </c:numRef>
          </c:val>
          <c:extLst>
            <c:ext xmlns:c16="http://schemas.microsoft.com/office/drawing/2014/chart" uri="{C3380CC4-5D6E-409C-BE32-E72D297353CC}">
              <c16:uniqueId val="{00000003-F577-45B7-8810-E2602D3A717F}"/>
            </c:ext>
          </c:extLst>
        </c:ser>
        <c:ser>
          <c:idx val="4"/>
          <c:order val="4"/>
          <c:tx>
            <c:strRef>
              <c:f>'245-SS_AD_HTC_G'!$A$524</c:f>
              <c:strCache>
                <c:ptCount val="1"/>
                <c:pt idx="0">
                  <c:v>heat demand dryer</c:v>
                </c:pt>
              </c:strCache>
            </c:strRef>
          </c:tx>
          <c:spPr>
            <a:prstGeom prst="rect">
              <a:avLst/>
            </a:prstGeom>
            <a:pattFill prst="dkDnDiag">
              <a:fgClr>
                <a:schemeClr val="tx1"/>
              </a:fgClr>
              <a:bgClr>
                <a:schemeClr val="bg1"/>
              </a:bgClr>
            </a:pattFill>
            <a:ln>
              <a:solidFill>
                <a:sysClr val="windowText" lastClr="000000"/>
              </a:solidFill>
            </a:ln>
            <a:effectLst/>
          </c:spPr>
          <c:invertIfNegative val="0"/>
          <c:val>
            <c:numRef>
              <c:f>'245-SS_AD_HTC_G'!$C$524</c:f>
              <c:numCache>
                <c:formatCode>0%</c:formatCode>
                <c:ptCount val="1"/>
                <c:pt idx="0">
                  <c:v>-0.11547344110854504</c:v>
                </c:pt>
              </c:numCache>
            </c:numRef>
          </c:val>
          <c:extLst>
            <c:ext xmlns:c16="http://schemas.microsoft.com/office/drawing/2014/chart" uri="{C3380CC4-5D6E-409C-BE32-E72D297353CC}">
              <c16:uniqueId val="{00000004-F577-45B7-8810-E2602D3A717F}"/>
            </c:ext>
          </c:extLst>
        </c:ser>
        <c:ser>
          <c:idx val="5"/>
          <c:order val="5"/>
          <c:tx>
            <c:strRef>
              <c:f>'245-SS_AD_HTC_G'!$A$525</c:f>
              <c:strCache>
                <c:ptCount val="1"/>
                <c:pt idx="0">
                  <c:v>unused heat/heat losses,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val>
            <c:numRef>
              <c:f>'245-SS_AD_HTC_G'!$C$525</c:f>
              <c:numCache>
                <c:formatCode>0%</c:formatCode>
                <c:ptCount val="1"/>
                <c:pt idx="0">
                  <c:v>-0.35334872979214782</c:v>
                </c:pt>
              </c:numCache>
            </c:numRef>
          </c:val>
          <c:extLst>
            <c:ext xmlns:c16="http://schemas.microsoft.com/office/drawing/2014/chart" uri="{C3380CC4-5D6E-409C-BE32-E72D297353CC}">
              <c16:uniqueId val="{00000005-F577-45B7-8810-E2602D3A717F}"/>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7780517264401167E-2"/>
          <c:y val="0.22984273960931956"/>
          <c:w val="0.92675864499634619"/>
          <c:h val="0.39535376042646647"/>
        </c:manualLayout>
      </c:layout>
      <c:barChart>
        <c:barDir val="bar"/>
        <c:grouping val="stacked"/>
        <c:varyColors val="0"/>
        <c:ser>
          <c:idx val="0"/>
          <c:order val="0"/>
          <c:tx>
            <c:strRef>
              <c:f>'246-SS_AD_P_I'!$A$531</c:f>
              <c:strCache>
                <c:ptCount val="1"/>
                <c:pt idx="0">
                  <c:v>Output CHP, on-site</c:v>
                </c:pt>
              </c:strCache>
            </c:strRef>
          </c:tx>
          <c:spPr>
            <a:prstGeom prst="rect">
              <a:avLst/>
            </a:prstGeom>
            <a:solidFill>
              <a:srgbClr val="C00000"/>
            </a:solidFill>
            <a:ln>
              <a:solidFill>
                <a:sysClr val="windowText" lastClr="000000"/>
              </a:solidFill>
            </a:ln>
            <a:effectLst/>
          </c:spPr>
          <c:invertIfNegative val="0"/>
          <c:cat>
            <c:strLit>
              <c:ptCount val="1"/>
              <c:pt idx="0">
                <c:v>2</c:v>
              </c:pt>
            </c:strLit>
          </c:cat>
          <c:val>
            <c:numRef>
              <c:f>'246-SS_AD_P_I'!$C$531</c:f>
              <c:numCache>
                <c:formatCode>0%</c:formatCode>
                <c:ptCount val="1"/>
                <c:pt idx="0">
                  <c:v>0.3288888888888889</c:v>
                </c:pt>
              </c:numCache>
            </c:numRef>
          </c:val>
          <c:extLst>
            <c:ext xmlns:c16="http://schemas.microsoft.com/office/drawing/2014/chart" uri="{C3380CC4-5D6E-409C-BE32-E72D297353CC}">
              <c16:uniqueId val="{00000000-AA43-4B5E-B2B8-271E2B6257E1}"/>
            </c:ext>
          </c:extLst>
        </c:ser>
        <c:ser>
          <c:idx val="1"/>
          <c:order val="1"/>
          <c:tx>
            <c:strRef>
              <c:f>'246-SS_AD_P_I'!$A$532</c:f>
              <c:strCache>
                <c:ptCount val="1"/>
                <c:pt idx="0">
                  <c:v>Output pyrolysis</c:v>
                </c:pt>
              </c:strCache>
            </c:strRef>
          </c:tx>
          <c:spPr>
            <a:prstGeom prst="rect">
              <a:avLst/>
            </a:prstGeom>
            <a:solidFill>
              <a:srgbClr val="FFC000"/>
            </a:solidFill>
            <a:ln>
              <a:solidFill>
                <a:sysClr val="windowText" lastClr="000000"/>
              </a:solidFill>
              <a:miter/>
            </a:ln>
            <a:effectLst/>
          </c:spPr>
          <c:invertIfNegative val="0"/>
          <c:cat>
            <c:strLit>
              <c:ptCount val="1"/>
              <c:pt idx="0">
                <c:v>2</c:v>
              </c:pt>
            </c:strLit>
          </c:cat>
          <c:val>
            <c:numRef>
              <c:f>'246-SS_AD_P_I'!$C$532</c:f>
              <c:numCache>
                <c:formatCode>0%</c:formatCode>
                <c:ptCount val="1"/>
                <c:pt idx="0">
                  <c:v>0.31111111111111112</c:v>
                </c:pt>
              </c:numCache>
            </c:numRef>
          </c:val>
          <c:extLst>
            <c:ext xmlns:c16="http://schemas.microsoft.com/office/drawing/2014/chart" uri="{C3380CC4-5D6E-409C-BE32-E72D297353CC}">
              <c16:uniqueId val="{00000001-AA43-4B5E-B2B8-271E2B6257E1}"/>
            </c:ext>
          </c:extLst>
        </c:ser>
        <c:ser>
          <c:idx val="2"/>
          <c:order val="2"/>
          <c:tx>
            <c:strRef>
              <c:f>'246-SS_AD_P_I'!$A$533</c:f>
              <c:strCache>
                <c:ptCount val="1"/>
                <c:pt idx="0">
                  <c:v>Output incinerator</c:v>
                </c:pt>
              </c:strCache>
            </c:strRef>
          </c:tx>
          <c:spPr>
            <a:prstGeom prst="rect">
              <a:avLst/>
            </a:prstGeom>
            <a:solidFill>
              <a:srgbClr val="FF0000"/>
            </a:solidFill>
            <a:ln>
              <a:solidFill>
                <a:sysClr val="windowText" lastClr="000000"/>
              </a:solidFill>
            </a:ln>
            <a:effectLst/>
          </c:spPr>
          <c:invertIfNegative val="0"/>
          <c:cat>
            <c:strLit>
              <c:ptCount val="1"/>
              <c:pt idx="0">
                <c:v>2</c:v>
              </c:pt>
            </c:strLit>
          </c:cat>
          <c:val>
            <c:numRef>
              <c:f>'246-SS_AD_P_I'!$C$533</c:f>
              <c:numCache>
                <c:formatCode>0%</c:formatCode>
                <c:ptCount val="1"/>
                <c:pt idx="0">
                  <c:v>0.18222222222222223</c:v>
                </c:pt>
              </c:numCache>
            </c:numRef>
          </c:val>
          <c:extLst>
            <c:ext xmlns:c16="http://schemas.microsoft.com/office/drawing/2014/chart" uri="{C3380CC4-5D6E-409C-BE32-E72D297353CC}">
              <c16:uniqueId val="{00000002-AA43-4B5E-B2B8-271E2B6257E1}"/>
            </c:ext>
          </c:extLst>
        </c:ser>
        <c:ser>
          <c:idx val="3"/>
          <c:order val="3"/>
          <c:tx>
            <c:strRef>
              <c:f>'246-SS_AD_P_I'!$A$534</c:f>
              <c:strCache>
                <c:ptCount val="1"/>
                <c:pt idx="0">
                  <c:v>Support fuel</c:v>
                </c:pt>
              </c:strCache>
            </c:strRef>
          </c:tx>
          <c:spPr>
            <a:prstGeom prst="rect">
              <a:avLst/>
            </a:prstGeom>
            <a:solidFill>
              <a:schemeClr val="bg1">
                <a:lumMod val="85000"/>
              </a:schemeClr>
            </a:solidFill>
            <a:ln>
              <a:solidFill>
                <a:schemeClr val="tx1"/>
              </a:solidFill>
            </a:ln>
            <a:effectLst/>
          </c:spPr>
          <c:invertIfNegative val="0"/>
          <c:cat>
            <c:strLit>
              <c:ptCount val="1"/>
              <c:pt idx="0">
                <c:v>2</c:v>
              </c:pt>
            </c:strLit>
          </c:cat>
          <c:val>
            <c:numRef>
              <c:f>'246-SS_AD_P_I'!$C$534</c:f>
              <c:numCache>
                <c:formatCode>0%</c:formatCode>
                <c:ptCount val="1"/>
                <c:pt idx="0">
                  <c:v>0.17777777777777778</c:v>
                </c:pt>
              </c:numCache>
            </c:numRef>
          </c:val>
          <c:extLst>
            <c:ext xmlns:c16="http://schemas.microsoft.com/office/drawing/2014/chart" uri="{C3380CC4-5D6E-409C-BE32-E72D297353CC}">
              <c16:uniqueId val="{00000003-AA43-4B5E-B2B8-271E2B6257E1}"/>
            </c:ext>
          </c:extLst>
        </c:ser>
        <c:ser>
          <c:idx val="4"/>
          <c:order val="4"/>
          <c:tx>
            <c:strRef>
              <c:f>'246-SS_AD_P_I'!$A$535</c:f>
              <c:strCache>
                <c:ptCount val="1"/>
                <c:pt idx="0">
                  <c:v>heat demand digester</c:v>
                </c:pt>
              </c:strCache>
            </c:strRef>
          </c:tx>
          <c:spPr>
            <a:prstGeom prst="rect">
              <a:avLst/>
            </a:prstGeom>
            <a:solidFill>
              <a:schemeClr val="tx1"/>
            </a:solidFill>
            <a:ln>
              <a:solidFill>
                <a:schemeClr val="tx1"/>
              </a:solidFill>
            </a:ln>
            <a:effectLst/>
          </c:spPr>
          <c:invertIfNegative val="0"/>
          <c:cat>
            <c:strLit>
              <c:ptCount val="1"/>
              <c:pt idx="0">
                <c:v>2</c:v>
              </c:pt>
            </c:strLit>
          </c:cat>
          <c:val>
            <c:numRef>
              <c:f>'246-SS_AD_P_I'!$C$535</c:f>
              <c:numCache>
                <c:formatCode>0%</c:formatCode>
                <c:ptCount val="1"/>
                <c:pt idx="0">
                  <c:v>-0.2311111111111111</c:v>
                </c:pt>
              </c:numCache>
            </c:numRef>
          </c:val>
          <c:extLst>
            <c:ext xmlns:c16="http://schemas.microsoft.com/office/drawing/2014/chart" uri="{C3380CC4-5D6E-409C-BE32-E72D297353CC}">
              <c16:uniqueId val="{00000004-AA43-4B5E-B2B8-271E2B6257E1}"/>
            </c:ext>
          </c:extLst>
        </c:ser>
        <c:ser>
          <c:idx val="5"/>
          <c:order val="5"/>
          <c:tx>
            <c:strRef>
              <c:f>'246-SS_AD_P_I'!$A$536</c:f>
              <c:strCache>
                <c:ptCount val="1"/>
                <c:pt idx="0">
                  <c:v>heat demand dryer </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cat>
            <c:strLit>
              <c:ptCount val="1"/>
              <c:pt idx="0">
                <c:v>2</c:v>
              </c:pt>
            </c:strLit>
          </c:cat>
          <c:val>
            <c:numRef>
              <c:f>'246-SS_AD_P_I'!$C$536</c:f>
              <c:numCache>
                <c:formatCode>0%</c:formatCode>
                <c:ptCount val="1"/>
                <c:pt idx="0">
                  <c:v>-0.48888888888888887</c:v>
                </c:pt>
              </c:numCache>
            </c:numRef>
          </c:val>
          <c:extLst>
            <c:ext xmlns:c16="http://schemas.microsoft.com/office/drawing/2014/chart" uri="{C3380CC4-5D6E-409C-BE32-E72D297353CC}">
              <c16:uniqueId val="{00000005-AA43-4B5E-B2B8-271E2B6257E1}"/>
            </c:ext>
          </c:extLst>
        </c:ser>
        <c:ser>
          <c:idx val="6"/>
          <c:order val="6"/>
          <c:tx>
            <c:strRef>
              <c:f>'246-SS_AD_P_I'!$A$537</c:f>
              <c:strCache>
                <c:ptCount val="1"/>
                <c:pt idx="0">
                  <c:v>exported heat</c:v>
                </c:pt>
              </c:strCache>
            </c:strRef>
          </c:tx>
          <c:spPr>
            <a:prstGeom prst="rect">
              <a:avLst/>
            </a:prstGeom>
            <a:pattFill prst="dkDnDiag">
              <a:fgClr>
                <a:schemeClr val="tx1"/>
              </a:fgClr>
              <a:bgClr>
                <a:schemeClr val="bg1"/>
              </a:bgClr>
            </a:pattFill>
            <a:ln>
              <a:solidFill>
                <a:schemeClr val="tx1"/>
              </a:solidFill>
            </a:ln>
            <a:effectLst/>
          </c:spPr>
          <c:invertIfNegative val="0"/>
          <c:cat>
            <c:strLit>
              <c:ptCount val="1"/>
              <c:pt idx="0">
                <c:v>2</c:v>
              </c:pt>
            </c:strLit>
          </c:cat>
          <c:val>
            <c:numRef>
              <c:f>'246-SS_AD_P_I'!$C$537</c:f>
              <c:numCache>
                <c:formatCode>0%</c:formatCode>
                <c:ptCount val="1"/>
                <c:pt idx="0">
                  <c:v>-8.8888888888888892E-2</c:v>
                </c:pt>
              </c:numCache>
            </c:numRef>
          </c:val>
          <c:extLst>
            <c:ext xmlns:c16="http://schemas.microsoft.com/office/drawing/2014/chart" uri="{C3380CC4-5D6E-409C-BE32-E72D297353CC}">
              <c16:uniqueId val="{00000006-AA43-4B5E-B2B8-271E2B6257E1}"/>
            </c:ext>
          </c:extLst>
        </c:ser>
        <c:ser>
          <c:idx val="7"/>
          <c:order val="7"/>
          <c:tx>
            <c:strRef>
              <c:f>'246-SS_AD_P_I'!$A$538</c:f>
              <c:strCache>
                <c:ptCount val="1"/>
                <c:pt idx="0">
                  <c:v>unused heat/heat losses, total</c:v>
                </c:pt>
              </c:strCache>
            </c:strRef>
          </c:tx>
          <c:spPr>
            <a:prstGeom prst="rect">
              <a:avLst/>
            </a:prstGeom>
            <a:pattFill prst="wdUpDiag">
              <a:fgClr>
                <a:srgbClr val="FF0000"/>
              </a:fgClr>
              <a:bgClr>
                <a:schemeClr val="bg1"/>
              </a:bgClr>
            </a:pattFill>
            <a:ln>
              <a:solidFill>
                <a:schemeClr val="tx1"/>
              </a:solidFill>
            </a:ln>
            <a:effectLst/>
          </c:spPr>
          <c:invertIfNegative val="0"/>
          <c:cat>
            <c:strLit>
              <c:ptCount val="1"/>
              <c:pt idx="0">
                <c:v>2</c:v>
              </c:pt>
            </c:strLit>
          </c:cat>
          <c:val>
            <c:numRef>
              <c:f>'246-SS_AD_P_I'!$C$538</c:f>
              <c:numCache>
                <c:formatCode>0%</c:formatCode>
                <c:ptCount val="1"/>
                <c:pt idx="0">
                  <c:v>-0.19111111111111109</c:v>
                </c:pt>
              </c:numCache>
            </c:numRef>
          </c:val>
          <c:extLst>
            <c:ext xmlns:c16="http://schemas.microsoft.com/office/drawing/2014/chart" uri="{C3380CC4-5D6E-409C-BE32-E72D297353CC}">
              <c16:uniqueId val="{00000007-AA43-4B5E-B2B8-271E2B6257E1}"/>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68937106628231037"/>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68214645237986E-2"/>
          <c:y val="9.5553455598753056E-2"/>
          <c:w val="0.91556715607385564"/>
          <c:h val="0.84875945622531623"/>
        </c:manualLayout>
      </c:layout>
      <c:scatterChart>
        <c:scatterStyle val="lineMarker"/>
        <c:varyColors val="0"/>
        <c:ser>
          <c:idx val="0"/>
          <c:order val="0"/>
          <c:spPr bwMode="auto">
            <a:prstGeom prst="rect">
              <a:avLst/>
            </a:prstGeom>
            <a:ln w="19050" cap="rnd">
              <a:solidFill>
                <a:schemeClr val="accent2"/>
              </a:solidFill>
              <a:round/>
            </a:ln>
            <a:effectLst/>
          </c:spPr>
          <c:marker>
            <c:symbol val="circle"/>
            <c:size val="5"/>
            <c:spPr bwMode="auto">
              <a:prstGeom prst="rect">
                <a:avLst/>
              </a:prstGeom>
              <a:gradFill>
                <a:gsLst>
                  <a:gs pos="0">
                    <a:schemeClr val="tx1">
                      <a:tint val="66000"/>
                      <a:satMod val="160000"/>
                    </a:schemeClr>
                  </a:gs>
                  <a:gs pos="50000">
                    <a:schemeClr val="tx1">
                      <a:tint val="44500"/>
                      <a:satMod val="160000"/>
                    </a:schemeClr>
                  </a:gs>
                  <a:gs pos="100000">
                    <a:schemeClr val="tx1">
                      <a:tint val="23500"/>
                      <a:satMod val="160000"/>
                    </a:schemeClr>
                  </a:gs>
                </a:gsLst>
                <a:lin ang="2700000" scaled="1"/>
              </a:gradFill>
              <a:ln w="76200">
                <a:solidFill>
                  <a:schemeClr val="accent2"/>
                </a:solidFill>
              </a:ln>
              <a:effectLst/>
            </c:spPr>
          </c:marker>
          <c:xVal>
            <c:numRef>
              <c:f>'6-Pyrolysis_distribution'!$B$144</c:f>
              <c:numCache>
                <c:formatCode>0.00</c:formatCode>
                <c:ptCount val="1"/>
                <c:pt idx="0">
                  <c:v>5.4991102676714809E-2</c:v>
                </c:pt>
              </c:numCache>
            </c:numRef>
          </c:xVal>
          <c:yVal>
            <c:numRef>
              <c:f>'6-Pyrolysis_distribution'!$B$145</c:f>
              <c:numCache>
                <c:formatCode>0.00</c:formatCode>
                <c:ptCount val="1"/>
                <c:pt idx="0">
                  <c:v>0.35936955624192274</c:v>
                </c:pt>
              </c:numCache>
            </c:numRef>
          </c:yVal>
          <c:smooth val="0"/>
          <c:extLst>
            <c:ext xmlns:c16="http://schemas.microsoft.com/office/drawing/2014/chart" uri="{C3380CC4-5D6E-409C-BE32-E72D297353CC}">
              <c16:uniqueId val="{00000000-D8E8-4AC9-A8E7-075D2ECC03E6}"/>
            </c:ext>
          </c:extLst>
        </c:ser>
        <c:ser>
          <c:idx val="1"/>
          <c:order val="1"/>
          <c:spPr bwMode="auto">
            <a:prstGeom prst="rect">
              <a:avLst/>
            </a:prstGeom>
            <a:ln w="19050" cap="rnd">
              <a:solidFill>
                <a:schemeClr val="accent2"/>
              </a:solidFill>
              <a:round/>
            </a:ln>
            <a:effectLst/>
          </c:spPr>
          <c:marker>
            <c:symbol val="circle"/>
            <c:size val="5"/>
            <c:spPr bwMode="auto">
              <a:prstGeom prst="rect">
                <a:avLst/>
              </a:prstGeom>
              <a:solidFill>
                <a:schemeClr val="accent2"/>
              </a:solidFill>
              <a:ln w="9525">
                <a:solidFill>
                  <a:schemeClr val="accent2"/>
                </a:solidFill>
              </a:ln>
              <a:effectLst/>
            </c:spPr>
          </c:marker>
          <c:yVal>
            <c:numRef>
              <c:f>'6-Pyrolysis_distribution'!$B$145</c:f>
              <c:numCache>
                <c:formatCode>0.00</c:formatCode>
                <c:ptCount val="1"/>
                <c:pt idx="0">
                  <c:v>0.35936955624192274</c:v>
                </c:pt>
              </c:numCache>
            </c:numRef>
          </c:yVal>
          <c:smooth val="0"/>
          <c:extLst>
            <c:ext xmlns:c16="http://schemas.microsoft.com/office/drawing/2014/chart" uri="{C3380CC4-5D6E-409C-BE32-E72D297353CC}">
              <c16:uniqueId val="{00000001-D8E8-4AC9-A8E7-075D2ECC03E6}"/>
            </c:ext>
          </c:extLst>
        </c:ser>
        <c:dLbls>
          <c:showLegendKey val="0"/>
          <c:showVal val="0"/>
          <c:showCatName val="0"/>
          <c:showSerName val="0"/>
          <c:showPercent val="0"/>
          <c:showBubbleSize val="0"/>
        </c:dLbls>
        <c:axId val="714926720"/>
        <c:axId val="1341043504"/>
      </c:scatterChart>
      <c:valAx>
        <c:axId val="714926720"/>
        <c:scaling>
          <c:orientation val="minMax"/>
          <c:max val="0.8"/>
          <c:min val="0"/>
        </c:scaling>
        <c:delete val="0"/>
        <c:axPos val="b"/>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no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1341043504"/>
        <c:crosses val="autoZero"/>
        <c:crossBetween val="midCat"/>
      </c:valAx>
      <c:valAx>
        <c:axId val="1341043504"/>
        <c:scaling>
          <c:orientation val="minMax"/>
          <c:max val="1.8"/>
          <c:min val="0"/>
        </c:scaling>
        <c:delete val="0"/>
        <c:axPos val="l"/>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714926720"/>
        <c:crosses val="autoZero"/>
        <c:crossBetween val="midCat"/>
      </c:valAx>
      <c:spPr>
        <a:prstGeom prst="rect">
          <a:avLst/>
        </a:prstGeom>
        <a:noFill/>
        <a:ln>
          <a:noFill/>
        </a:ln>
        <a:effectLst/>
      </c:spPr>
    </c:plotArea>
    <c:plotVisOnly val="1"/>
    <c:dispBlanksAs val="gap"/>
    <c:showDLblsOverMax val="0"/>
  </c:chart>
  <c:spPr bwMode="auto">
    <a:xfrm>
      <a:off x="0" y="0"/>
      <a:ext cx="0" cy="0"/>
    </a:xfrm>
    <a:prstGeom prst="rect">
      <a:avLst/>
    </a:prstGeom>
    <a:noFill/>
    <a:ln w="9525" cap="flat" cmpd="sng" algn="ctr">
      <a:noFill/>
      <a:round/>
    </a:ln>
    <a:effectLst/>
  </c:spPr>
  <c:txPr>
    <a:bodyPr/>
    <a:lstStyle/>
    <a:p>
      <a:pPr>
        <a:defRPr/>
      </a:pPr>
      <a:endParaRPr lang="de-DE"/>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68214645237986E-2"/>
          <c:y val="9.5553455598753056E-2"/>
          <c:w val="0.91556715607385564"/>
          <c:h val="0.84875945622531623"/>
        </c:manualLayout>
      </c:layout>
      <c:scatterChart>
        <c:scatterStyle val="lineMarker"/>
        <c:varyColors val="0"/>
        <c:ser>
          <c:idx val="0"/>
          <c:order val="0"/>
          <c:spPr bwMode="auto">
            <a:prstGeom prst="rect">
              <a:avLst/>
            </a:prstGeom>
            <a:ln w="19050" cap="rnd">
              <a:solidFill>
                <a:schemeClr val="accent1"/>
              </a:solidFill>
              <a:round/>
            </a:ln>
            <a:effectLst/>
          </c:spPr>
          <c:marker>
            <c:symbol val="circle"/>
            <c:size val="5"/>
            <c:spPr bwMode="auto">
              <a:prstGeom prst="rect">
                <a:avLst/>
              </a:prstGeom>
              <a:gradFill>
                <a:gsLst>
                  <a:gs pos="0">
                    <a:schemeClr val="tx1">
                      <a:tint val="66000"/>
                      <a:satMod val="160000"/>
                    </a:schemeClr>
                  </a:gs>
                  <a:gs pos="50000">
                    <a:schemeClr val="tx1">
                      <a:tint val="44500"/>
                      <a:satMod val="160000"/>
                    </a:schemeClr>
                  </a:gs>
                  <a:gs pos="100000">
                    <a:schemeClr val="tx1">
                      <a:tint val="23500"/>
                      <a:satMod val="160000"/>
                    </a:schemeClr>
                  </a:gs>
                </a:gsLst>
                <a:lin ang="2700000" scaled="1"/>
              </a:gradFill>
              <a:ln w="76200">
                <a:solidFill>
                  <a:schemeClr val="accent2"/>
                </a:solidFill>
              </a:ln>
              <a:effectLst/>
            </c:spPr>
          </c:marker>
          <c:xVal>
            <c:numRef>
              <c:f>'6-Pyrolysis_distribution'!$B$199</c:f>
              <c:numCache>
                <c:formatCode>0.00</c:formatCode>
                <c:ptCount val="1"/>
                <c:pt idx="0">
                  <c:v>3.6331629907575456E-2</c:v>
                </c:pt>
              </c:numCache>
            </c:numRef>
          </c:xVal>
          <c:yVal>
            <c:numRef>
              <c:f>'6-Pyrolysis_distribution'!$B$200</c:f>
              <c:numCache>
                <c:formatCode>0.00</c:formatCode>
                <c:ptCount val="1"/>
                <c:pt idx="0">
                  <c:v>0.28789424088741711</c:v>
                </c:pt>
              </c:numCache>
            </c:numRef>
          </c:yVal>
          <c:smooth val="0"/>
          <c:extLst>
            <c:ext xmlns:c16="http://schemas.microsoft.com/office/drawing/2014/chart" uri="{C3380CC4-5D6E-409C-BE32-E72D297353CC}">
              <c16:uniqueId val="{00000000-3B0C-443D-841C-DD36949B3B73}"/>
            </c:ext>
          </c:extLst>
        </c:ser>
        <c:ser>
          <c:idx val="1"/>
          <c:order val="1"/>
          <c:spPr bwMode="auto">
            <a:prstGeom prst="rect">
              <a:avLst/>
            </a:prstGeom>
            <a:ln w="19050" cap="rnd">
              <a:solidFill>
                <a:schemeClr val="accent2"/>
              </a:solidFill>
              <a:round/>
            </a:ln>
            <a:effectLst/>
          </c:spPr>
          <c:marker>
            <c:symbol val="circle"/>
            <c:size val="5"/>
            <c:spPr bwMode="auto">
              <a:prstGeom prst="rect">
                <a:avLst/>
              </a:prstGeom>
              <a:solidFill>
                <a:schemeClr val="accent2"/>
              </a:solidFill>
              <a:ln w="9525">
                <a:solidFill>
                  <a:schemeClr val="accent2"/>
                </a:solidFill>
              </a:ln>
              <a:effectLst/>
            </c:spPr>
          </c:marker>
          <c:yVal>
            <c:numRef>
              <c:f>'6-Pyrolysis_distribution'!$B$145</c:f>
              <c:numCache>
                <c:formatCode>0.00</c:formatCode>
                <c:ptCount val="1"/>
                <c:pt idx="0">
                  <c:v>0.35936955624192274</c:v>
                </c:pt>
              </c:numCache>
            </c:numRef>
          </c:yVal>
          <c:smooth val="0"/>
          <c:extLst>
            <c:ext xmlns:c16="http://schemas.microsoft.com/office/drawing/2014/chart" uri="{C3380CC4-5D6E-409C-BE32-E72D297353CC}">
              <c16:uniqueId val="{00000001-3B0C-443D-841C-DD36949B3B73}"/>
            </c:ext>
          </c:extLst>
        </c:ser>
        <c:dLbls>
          <c:showLegendKey val="0"/>
          <c:showVal val="0"/>
          <c:showCatName val="0"/>
          <c:showSerName val="0"/>
          <c:showPercent val="0"/>
          <c:showBubbleSize val="0"/>
        </c:dLbls>
        <c:axId val="714926720"/>
        <c:axId val="1341043504"/>
      </c:scatterChart>
      <c:valAx>
        <c:axId val="714926720"/>
        <c:scaling>
          <c:orientation val="minMax"/>
          <c:max val="0.8"/>
          <c:min val="0"/>
        </c:scaling>
        <c:delete val="0"/>
        <c:axPos val="b"/>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no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1341043504"/>
        <c:crosses val="autoZero"/>
        <c:crossBetween val="midCat"/>
      </c:valAx>
      <c:valAx>
        <c:axId val="1341043504"/>
        <c:scaling>
          <c:orientation val="minMax"/>
          <c:max val="1.8"/>
          <c:min val="0"/>
        </c:scaling>
        <c:delete val="0"/>
        <c:axPos val="l"/>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714926720"/>
        <c:crosses val="autoZero"/>
        <c:crossBetween val="midCat"/>
      </c:valAx>
      <c:spPr>
        <a:prstGeom prst="rect">
          <a:avLst/>
        </a:prstGeom>
        <a:noFill/>
        <a:ln>
          <a:noFill/>
        </a:ln>
        <a:effectLst/>
      </c:spPr>
    </c:plotArea>
    <c:plotVisOnly val="1"/>
    <c:dispBlanksAs val="gap"/>
    <c:showDLblsOverMax val="0"/>
  </c:chart>
  <c:spPr bwMode="auto">
    <a:xfrm>
      <a:off x="0" y="0"/>
      <a:ext cx="0" cy="0"/>
    </a:xfrm>
    <a:prstGeom prst="rect">
      <a:avLst/>
    </a:prstGeom>
    <a:noFill/>
    <a:ln w="9525" cap="flat" cmpd="sng" algn="ctr">
      <a:noFill/>
      <a:round/>
    </a:ln>
    <a:effectLst/>
  </c:spPr>
  <c:txPr>
    <a:bodyPr/>
    <a:lstStyle/>
    <a:p>
      <a:pPr>
        <a:defRPr/>
      </a:pPr>
      <a:endParaRPr lang="de-DE"/>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68214645237986E-2"/>
          <c:y val="9.5553455598753056E-2"/>
          <c:w val="0.91556715607385564"/>
          <c:h val="0.84875945622531623"/>
        </c:manualLayout>
      </c:layout>
      <c:scatterChart>
        <c:scatterStyle val="lineMarker"/>
        <c:varyColors val="0"/>
        <c:ser>
          <c:idx val="0"/>
          <c:order val="0"/>
          <c:spPr bwMode="auto">
            <a:prstGeom prst="rect">
              <a:avLst/>
            </a:prstGeom>
            <a:ln w="19050" cap="rnd">
              <a:solidFill>
                <a:schemeClr val="accent1"/>
              </a:solidFill>
              <a:round/>
            </a:ln>
            <a:effectLst/>
          </c:spPr>
          <c:marker>
            <c:symbol val="circle"/>
            <c:size val="5"/>
            <c:spPr bwMode="auto">
              <a:prstGeom prst="rect">
                <a:avLst/>
              </a:prstGeom>
              <a:gradFill>
                <a:gsLst>
                  <a:gs pos="0">
                    <a:schemeClr val="tx1">
                      <a:tint val="66000"/>
                      <a:satMod val="160000"/>
                    </a:schemeClr>
                  </a:gs>
                  <a:gs pos="50000">
                    <a:schemeClr val="tx1">
                      <a:tint val="44500"/>
                      <a:satMod val="160000"/>
                    </a:schemeClr>
                  </a:gs>
                  <a:gs pos="100000">
                    <a:schemeClr val="tx1">
                      <a:tint val="23500"/>
                      <a:satMod val="160000"/>
                    </a:schemeClr>
                  </a:gs>
                </a:gsLst>
                <a:lin ang="2700000" scaled="1"/>
              </a:gradFill>
              <a:ln w="76200">
                <a:solidFill>
                  <a:schemeClr val="accent2"/>
                </a:solidFill>
              </a:ln>
              <a:effectLst/>
            </c:spPr>
          </c:marker>
          <c:xVal>
            <c:numRef>
              <c:f>'6-Pyrolysis_distribution'!$B$34</c:f>
              <c:numCache>
                <c:formatCode>0.00</c:formatCode>
                <c:ptCount val="1"/>
                <c:pt idx="0">
                  <c:v>4.7034904856739293E-2</c:v>
                </c:pt>
              </c:numCache>
            </c:numRef>
          </c:xVal>
          <c:yVal>
            <c:numRef>
              <c:f>'6-Pyrolysis_distribution'!$B$35</c:f>
              <c:numCache>
                <c:formatCode>0.00</c:formatCode>
                <c:ptCount val="1"/>
                <c:pt idx="0">
                  <c:v>0.32304555793469969</c:v>
                </c:pt>
              </c:numCache>
            </c:numRef>
          </c:yVal>
          <c:smooth val="0"/>
          <c:extLst>
            <c:ext xmlns:c16="http://schemas.microsoft.com/office/drawing/2014/chart" uri="{C3380CC4-5D6E-409C-BE32-E72D297353CC}">
              <c16:uniqueId val="{00000000-30D4-44BC-BAE4-1B42304527AB}"/>
            </c:ext>
          </c:extLst>
        </c:ser>
        <c:ser>
          <c:idx val="1"/>
          <c:order val="1"/>
          <c:spPr bwMode="auto">
            <a:prstGeom prst="rect">
              <a:avLst/>
            </a:prstGeom>
            <a:ln w="19050" cap="rnd">
              <a:solidFill>
                <a:schemeClr val="accent2"/>
              </a:solidFill>
              <a:round/>
            </a:ln>
            <a:effectLst/>
          </c:spPr>
          <c:marker>
            <c:symbol val="circle"/>
            <c:size val="5"/>
            <c:spPr bwMode="auto">
              <a:prstGeom prst="rect">
                <a:avLst/>
              </a:prstGeom>
              <a:solidFill>
                <a:schemeClr val="accent2"/>
              </a:solidFill>
              <a:ln w="9525">
                <a:solidFill>
                  <a:schemeClr val="accent2"/>
                </a:solidFill>
              </a:ln>
              <a:effectLst/>
            </c:spPr>
          </c:marker>
          <c:yVal>
            <c:numRef>
              <c:f>'6-Pyrolysis_distribution'!$B$145</c:f>
              <c:numCache>
                <c:formatCode>0.00</c:formatCode>
                <c:ptCount val="1"/>
                <c:pt idx="0">
                  <c:v>0.35936955624192274</c:v>
                </c:pt>
              </c:numCache>
            </c:numRef>
          </c:yVal>
          <c:smooth val="0"/>
          <c:extLst>
            <c:ext xmlns:c16="http://schemas.microsoft.com/office/drawing/2014/chart" uri="{C3380CC4-5D6E-409C-BE32-E72D297353CC}">
              <c16:uniqueId val="{00000001-30D4-44BC-BAE4-1B42304527AB}"/>
            </c:ext>
          </c:extLst>
        </c:ser>
        <c:dLbls>
          <c:showLegendKey val="0"/>
          <c:showVal val="0"/>
          <c:showCatName val="0"/>
          <c:showSerName val="0"/>
          <c:showPercent val="0"/>
          <c:showBubbleSize val="0"/>
        </c:dLbls>
        <c:axId val="714926720"/>
        <c:axId val="1341043504"/>
      </c:scatterChart>
      <c:valAx>
        <c:axId val="714926720"/>
        <c:scaling>
          <c:orientation val="minMax"/>
          <c:max val="0.8"/>
          <c:min val="0"/>
        </c:scaling>
        <c:delete val="0"/>
        <c:axPos val="b"/>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no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1341043504"/>
        <c:crosses val="autoZero"/>
        <c:crossBetween val="midCat"/>
      </c:valAx>
      <c:valAx>
        <c:axId val="1341043504"/>
        <c:scaling>
          <c:orientation val="minMax"/>
          <c:max val="1.8"/>
          <c:min val="0"/>
        </c:scaling>
        <c:delete val="0"/>
        <c:axPos val="l"/>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714926720"/>
        <c:crosses val="autoZero"/>
        <c:crossBetween val="midCat"/>
      </c:valAx>
      <c:spPr>
        <a:prstGeom prst="rect">
          <a:avLst/>
        </a:prstGeom>
        <a:noFill/>
        <a:ln>
          <a:noFill/>
        </a:ln>
        <a:effectLst/>
      </c:spPr>
    </c:plotArea>
    <c:plotVisOnly val="1"/>
    <c:dispBlanksAs val="gap"/>
    <c:showDLblsOverMax val="0"/>
  </c:chart>
  <c:spPr bwMode="auto">
    <a:xfrm>
      <a:off x="0" y="0"/>
      <a:ext cx="0" cy="0"/>
    </a:xfrm>
    <a:prstGeom prst="rect">
      <a:avLst/>
    </a:prstGeom>
    <a:noFill/>
    <a:ln w="9525" cap="flat" cmpd="sng" algn="ctr">
      <a:noFill/>
      <a:round/>
    </a:ln>
    <a:effectLst/>
  </c:spPr>
  <c:txPr>
    <a:bodyPr/>
    <a:lstStyle/>
    <a:p>
      <a:pPr>
        <a:defRPr/>
      </a:pPr>
      <a:endParaRPr lang="de-DE"/>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68214645237986E-2"/>
          <c:y val="9.5553455598753056E-2"/>
          <c:w val="0.91556715607385564"/>
          <c:h val="0.84875945622531623"/>
        </c:manualLayout>
      </c:layout>
      <c:scatterChart>
        <c:scatterStyle val="lineMarker"/>
        <c:varyColors val="0"/>
        <c:ser>
          <c:idx val="0"/>
          <c:order val="0"/>
          <c:spPr bwMode="auto">
            <a:prstGeom prst="rect">
              <a:avLst/>
            </a:prstGeom>
            <a:ln w="19050" cap="rnd">
              <a:solidFill>
                <a:schemeClr val="accent1"/>
              </a:solidFill>
              <a:round/>
            </a:ln>
            <a:effectLst/>
          </c:spPr>
          <c:marker>
            <c:symbol val="circle"/>
            <c:size val="5"/>
            <c:spPr bwMode="auto">
              <a:prstGeom prst="rect">
                <a:avLst/>
              </a:prstGeom>
              <a:gradFill>
                <a:gsLst>
                  <a:gs pos="0">
                    <a:schemeClr val="tx1">
                      <a:tint val="66000"/>
                      <a:satMod val="160000"/>
                    </a:schemeClr>
                  </a:gs>
                  <a:gs pos="50000">
                    <a:schemeClr val="tx1">
                      <a:tint val="44500"/>
                      <a:satMod val="160000"/>
                    </a:schemeClr>
                  </a:gs>
                  <a:gs pos="100000">
                    <a:schemeClr val="tx1">
                      <a:tint val="23500"/>
                      <a:satMod val="160000"/>
                    </a:schemeClr>
                  </a:gs>
                </a:gsLst>
                <a:lin ang="2700000" scaled="1"/>
              </a:gradFill>
              <a:ln w="76200">
                <a:solidFill>
                  <a:schemeClr val="accent2"/>
                </a:solidFill>
              </a:ln>
              <a:effectLst/>
            </c:spPr>
          </c:marker>
          <c:xVal>
            <c:numRef>
              <c:f>'6-Pyrolysis_distribution'!$B$89</c:f>
              <c:numCache>
                <c:formatCode>0.00</c:formatCode>
                <c:ptCount val="1"/>
                <c:pt idx="0">
                  <c:v>0.13782114352005639</c:v>
                </c:pt>
              </c:numCache>
            </c:numRef>
          </c:xVal>
          <c:yVal>
            <c:numRef>
              <c:f>'6-Pyrolysis_distribution'!$B$90</c:f>
              <c:numCache>
                <c:formatCode>0.00</c:formatCode>
                <c:ptCount val="1"/>
                <c:pt idx="0">
                  <c:v>0.37379695935784907</c:v>
                </c:pt>
              </c:numCache>
            </c:numRef>
          </c:yVal>
          <c:smooth val="0"/>
          <c:extLst>
            <c:ext xmlns:c16="http://schemas.microsoft.com/office/drawing/2014/chart" uri="{C3380CC4-5D6E-409C-BE32-E72D297353CC}">
              <c16:uniqueId val="{00000000-7563-489F-BF0C-B83A3D1A9408}"/>
            </c:ext>
          </c:extLst>
        </c:ser>
        <c:ser>
          <c:idx val="1"/>
          <c:order val="1"/>
          <c:spPr bwMode="auto">
            <a:prstGeom prst="rect">
              <a:avLst/>
            </a:prstGeom>
            <a:ln w="19050" cap="rnd">
              <a:solidFill>
                <a:schemeClr val="accent2"/>
              </a:solidFill>
              <a:round/>
            </a:ln>
            <a:effectLst/>
          </c:spPr>
          <c:marker>
            <c:symbol val="circle"/>
            <c:size val="5"/>
            <c:spPr bwMode="auto">
              <a:prstGeom prst="rect">
                <a:avLst/>
              </a:prstGeom>
              <a:solidFill>
                <a:schemeClr val="accent2"/>
              </a:solidFill>
              <a:ln w="9525">
                <a:solidFill>
                  <a:schemeClr val="accent2"/>
                </a:solidFill>
              </a:ln>
              <a:effectLst/>
            </c:spPr>
          </c:marker>
          <c:yVal>
            <c:numRef>
              <c:f>'6-Pyrolysis_distribution'!$B$145</c:f>
              <c:numCache>
                <c:formatCode>0.00</c:formatCode>
                <c:ptCount val="1"/>
                <c:pt idx="0">
                  <c:v>0.35936955624192274</c:v>
                </c:pt>
              </c:numCache>
            </c:numRef>
          </c:yVal>
          <c:smooth val="0"/>
          <c:extLst>
            <c:ext xmlns:c16="http://schemas.microsoft.com/office/drawing/2014/chart" uri="{C3380CC4-5D6E-409C-BE32-E72D297353CC}">
              <c16:uniqueId val="{00000001-7563-489F-BF0C-B83A3D1A9408}"/>
            </c:ext>
          </c:extLst>
        </c:ser>
        <c:dLbls>
          <c:showLegendKey val="0"/>
          <c:showVal val="0"/>
          <c:showCatName val="0"/>
          <c:showSerName val="0"/>
          <c:showPercent val="0"/>
          <c:showBubbleSize val="0"/>
        </c:dLbls>
        <c:axId val="714926720"/>
        <c:axId val="1341043504"/>
      </c:scatterChart>
      <c:valAx>
        <c:axId val="714926720"/>
        <c:scaling>
          <c:orientation val="minMax"/>
          <c:max val="0.8"/>
          <c:min val="0"/>
        </c:scaling>
        <c:delete val="0"/>
        <c:axPos val="b"/>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no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1341043504"/>
        <c:crosses val="autoZero"/>
        <c:crossBetween val="midCat"/>
      </c:valAx>
      <c:valAx>
        <c:axId val="1341043504"/>
        <c:scaling>
          <c:orientation val="minMax"/>
          <c:max val="1.8"/>
          <c:min val="0"/>
        </c:scaling>
        <c:delete val="0"/>
        <c:axPos val="l"/>
        <c:majorGridlines>
          <c:spPr bwMode="auto">
            <a:prstGeom prst="rect">
              <a:avLst/>
            </a:prstGeom>
            <a:ln w="9525" cap="flat" cmpd="sng" algn="ctr">
              <a:noFill/>
              <a:round/>
            </a:ln>
            <a:effectLst/>
          </c:spPr>
        </c:majorGridlines>
        <c:numFmt formatCode="0.00" sourceLinked="1"/>
        <c:majorTickMark val="none"/>
        <c:minorTickMark val="none"/>
        <c:tickLblPos val="nextTo"/>
        <c:spPr bwMode="auto">
          <a:prstGeom prst="rect">
            <a:avLst/>
          </a:prstGeom>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baseline="0">
                <a:solidFill>
                  <a:schemeClr val="bg1"/>
                </a:solidFill>
                <a:latin typeface="+mn-lt"/>
                <a:ea typeface="+mn-ea"/>
                <a:cs typeface="+mn-cs"/>
              </a:defRPr>
            </a:pPr>
            <a:endParaRPr lang="de-DE"/>
          </a:p>
        </c:txPr>
        <c:crossAx val="714926720"/>
        <c:crosses val="autoZero"/>
        <c:crossBetween val="midCat"/>
      </c:valAx>
      <c:spPr>
        <a:prstGeom prst="rect">
          <a:avLst/>
        </a:prstGeom>
        <a:noFill/>
        <a:ln>
          <a:noFill/>
        </a:ln>
        <a:effectLst/>
      </c:spPr>
    </c:plotArea>
    <c:plotVisOnly val="1"/>
    <c:dispBlanksAs val="gap"/>
    <c:showDLblsOverMax val="0"/>
  </c:chart>
  <c:spPr bwMode="auto">
    <a:xfrm>
      <a:off x="0" y="0"/>
      <a:ext cx="0" cy="0"/>
    </a:xfrm>
    <a:prstGeom prst="rect">
      <a:avLst/>
    </a:prstGeom>
    <a:noFill/>
    <a:ln w="9525" cap="flat" cmpd="sng" algn="ctr">
      <a:noFill/>
      <a:round/>
    </a:ln>
    <a:effectLst/>
  </c:spPr>
  <c:txPr>
    <a:bodyPr/>
    <a:lstStyle/>
    <a:p>
      <a:pPr>
        <a:defRPr/>
      </a:pPr>
      <a:endParaRPr lang="de-D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6578392515724874E-2"/>
          <c:y val="0.19432888597258677"/>
          <c:w val="0.93028077821684507"/>
          <c:h val="0.4031295567220764"/>
        </c:manualLayout>
      </c:layout>
      <c:barChart>
        <c:barDir val="bar"/>
        <c:grouping val="stacked"/>
        <c:varyColors val="0"/>
        <c:ser>
          <c:idx val="0"/>
          <c:order val="0"/>
          <c:tx>
            <c:strRef>
              <c:f>'214-FW_P_G'!$A$475</c:f>
              <c:strCache>
                <c:ptCount val="1"/>
                <c:pt idx="0">
                  <c:v>Output pyrolysis</c:v>
                </c:pt>
              </c:strCache>
            </c:strRef>
          </c:tx>
          <c:spPr>
            <a:prstGeom prst="rect">
              <a:avLst/>
            </a:prstGeom>
            <a:solidFill>
              <a:srgbClr val="FF0000"/>
            </a:solidFill>
            <a:ln>
              <a:solidFill>
                <a:sysClr val="windowText" lastClr="000000"/>
              </a:solidFill>
              <a:miter/>
            </a:ln>
            <a:effectLst/>
          </c:spPr>
          <c:invertIfNegative val="0"/>
          <c:cat>
            <c:strLit>
              <c:ptCount val="1"/>
              <c:pt idx="0">
                <c:v>2</c:v>
              </c:pt>
            </c:strLit>
          </c:cat>
          <c:val>
            <c:numRef>
              <c:f>'214-FW_P_G'!$C$475</c:f>
              <c:numCache>
                <c:formatCode>0%</c:formatCode>
                <c:ptCount val="1"/>
                <c:pt idx="0">
                  <c:v>0.7435610302351624</c:v>
                </c:pt>
              </c:numCache>
            </c:numRef>
          </c:val>
          <c:extLst>
            <c:ext xmlns:c16="http://schemas.microsoft.com/office/drawing/2014/chart" uri="{C3380CC4-5D6E-409C-BE32-E72D297353CC}">
              <c16:uniqueId val="{00000000-D92D-4F15-B933-ADE0EDC77E10}"/>
            </c:ext>
          </c:extLst>
        </c:ser>
        <c:ser>
          <c:idx val="1"/>
          <c:order val="1"/>
          <c:tx>
            <c:strRef>
              <c:f>'214-FW_P_G'!$A$476</c:f>
              <c:strCache>
                <c:ptCount val="1"/>
                <c:pt idx="0">
                  <c:v>Output CHP</c:v>
                </c:pt>
              </c:strCache>
            </c:strRef>
          </c:tx>
          <c:spPr>
            <a:prstGeom prst="rect">
              <a:avLst/>
            </a:prstGeom>
            <a:solidFill>
              <a:schemeClr val="accent2"/>
            </a:solidFill>
            <a:ln>
              <a:solidFill>
                <a:sysClr val="windowText" lastClr="000000"/>
              </a:solidFill>
            </a:ln>
            <a:effectLst/>
          </c:spPr>
          <c:invertIfNegative val="0"/>
          <c:cat>
            <c:strLit>
              <c:ptCount val="1"/>
              <c:pt idx="0">
                <c:v>2</c:v>
              </c:pt>
            </c:strLit>
          </c:cat>
          <c:val>
            <c:numRef>
              <c:f>'214-FW_P_G'!$C$476</c:f>
              <c:numCache>
                <c:formatCode>0%</c:formatCode>
                <c:ptCount val="1"/>
                <c:pt idx="0">
                  <c:v>0.23964165733482642</c:v>
                </c:pt>
              </c:numCache>
            </c:numRef>
          </c:val>
          <c:extLst>
            <c:ext xmlns:c16="http://schemas.microsoft.com/office/drawing/2014/chart" uri="{C3380CC4-5D6E-409C-BE32-E72D297353CC}">
              <c16:uniqueId val="{00000001-D92D-4F15-B933-ADE0EDC77E10}"/>
            </c:ext>
          </c:extLst>
        </c:ser>
        <c:ser>
          <c:idx val="2"/>
          <c:order val="2"/>
          <c:tx>
            <c:strRef>
              <c:f>'214-FW_P_G'!$A$477</c:f>
              <c:strCache>
                <c:ptCount val="1"/>
                <c:pt idx="0">
                  <c:v>Support fuel</c:v>
                </c:pt>
              </c:strCache>
            </c:strRef>
          </c:tx>
          <c:spPr>
            <a:prstGeom prst="rect">
              <a:avLst/>
            </a:prstGeom>
            <a:solidFill>
              <a:schemeClr val="accent3"/>
            </a:solidFill>
            <a:ln>
              <a:solidFill>
                <a:sysClr val="windowText" lastClr="000000"/>
              </a:solidFill>
            </a:ln>
            <a:effectLst/>
          </c:spPr>
          <c:invertIfNegative val="0"/>
          <c:cat>
            <c:strLit>
              <c:ptCount val="1"/>
              <c:pt idx="0">
                <c:v>2</c:v>
              </c:pt>
            </c:strLit>
          </c:cat>
          <c:val>
            <c:numRef>
              <c:f>'214-FW_P_G'!$C$477</c:f>
              <c:numCache>
                <c:formatCode>0%</c:formatCode>
                <c:ptCount val="1"/>
                <c:pt idx="0">
                  <c:v>1.6797312430011199E-2</c:v>
                </c:pt>
              </c:numCache>
            </c:numRef>
          </c:val>
          <c:extLst>
            <c:ext xmlns:c16="http://schemas.microsoft.com/office/drawing/2014/chart" uri="{C3380CC4-5D6E-409C-BE32-E72D297353CC}">
              <c16:uniqueId val="{00000002-D92D-4F15-B933-ADE0EDC77E10}"/>
            </c:ext>
          </c:extLst>
        </c:ser>
        <c:ser>
          <c:idx val="3"/>
          <c:order val="3"/>
          <c:tx>
            <c:strRef>
              <c:f>'214-FW_P_G'!$A$478</c:f>
              <c:strCache>
                <c:ptCount val="1"/>
                <c:pt idx="0">
                  <c:v>heat demand dryer</c:v>
                </c:pt>
              </c:strCache>
            </c:strRef>
          </c:tx>
          <c:spPr>
            <a:prstGeom prst="rect">
              <a:avLst/>
            </a:prstGeom>
            <a:solidFill>
              <a:schemeClr val="tx1"/>
            </a:solidFill>
            <a:ln>
              <a:solidFill>
                <a:sysClr val="windowText" lastClr="000000"/>
              </a:solidFill>
            </a:ln>
            <a:effectLst/>
          </c:spPr>
          <c:invertIfNegative val="0"/>
          <c:cat>
            <c:strLit>
              <c:ptCount val="1"/>
              <c:pt idx="0">
                <c:v>2</c:v>
              </c:pt>
            </c:strLit>
          </c:cat>
          <c:val>
            <c:numRef>
              <c:f>'214-FW_P_G'!$C$478</c:f>
              <c:numCache>
                <c:formatCode>0%</c:formatCode>
                <c:ptCount val="1"/>
                <c:pt idx="0">
                  <c:v>-0.76035834266517355</c:v>
                </c:pt>
              </c:numCache>
            </c:numRef>
          </c:val>
          <c:extLst>
            <c:ext xmlns:c16="http://schemas.microsoft.com/office/drawing/2014/chart" uri="{C3380CC4-5D6E-409C-BE32-E72D297353CC}">
              <c16:uniqueId val="{00000003-D92D-4F15-B933-ADE0EDC77E10}"/>
            </c:ext>
          </c:extLst>
        </c:ser>
        <c:ser>
          <c:idx val="4"/>
          <c:order val="4"/>
          <c:tx>
            <c:strRef>
              <c:f>'214-FW_P_G'!$A$479</c:f>
              <c:strCache>
                <c:ptCount val="1"/>
                <c:pt idx="0">
                  <c:v>exported heat to residential buildings</c:v>
                </c:pt>
              </c:strCache>
            </c:strRef>
          </c:tx>
          <c:spPr>
            <a:prstGeom prst="rect">
              <a:avLst/>
            </a:prstGeom>
            <a:pattFill prst="dkDnDiag">
              <a:fgClr>
                <a:schemeClr val="tx1"/>
              </a:fgClr>
              <a:bgClr>
                <a:schemeClr val="bg1"/>
              </a:bgClr>
            </a:pattFill>
            <a:ln>
              <a:solidFill>
                <a:sysClr val="windowText" lastClr="000000"/>
              </a:solidFill>
            </a:ln>
            <a:effectLst/>
          </c:spPr>
          <c:invertIfNegative val="0"/>
          <c:cat>
            <c:strLit>
              <c:ptCount val="1"/>
              <c:pt idx="0">
                <c:v>2</c:v>
              </c:pt>
            </c:strLit>
          </c:cat>
          <c:val>
            <c:numRef>
              <c:f>'214-FW_P_G'!$C$479</c:f>
              <c:numCache>
                <c:formatCode>0%</c:formatCode>
                <c:ptCount val="1"/>
                <c:pt idx="0">
                  <c:v>-0.11870100783874581</c:v>
                </c:pt>
              </c:numCache>
            </c:numRef>
          </c:val>
          <c:extLst>
            <c:ext xmlns:c16="http://schemas.microsoft.com/office/drawing/2014/chart" uri="{C3380CC4-5D6E-409C-BE32-E72D297353CC}">
              <c16:uniqueId val="{00000004-D92D-4F15-B933-ADE0EDC77E10}"/>
            </c:ext>
          </c:extLst>
        </c:ser>
        <c:ser>
          <c:idx val="5"/>
          <c:order val="5"/>
          <c:tx>
            <c:strRef>
              <c:f>'214-FW_P_G'!$A$480</c:f>
              <c:strCache>
                <c:ptCount val="1"/>
                <c:pt idx="0">
                  <c:v>unused heat/heat losses in district heating sytem, total</c:v>
                </c:pt>
              </c:strCache>
            </c:strRef>
          </c:tx>
          <c:spPr>
            <a:prstGeom prst="rect">
              <a:avLst/>
            </a:prstGeom>
            <a:pattFill prst="dkHorz">
              <a:fgClr>
                <a:schemeClr val="bg1">
                  <a:lumMod val="65000"/>
                </a:schemeClr>
              </a:fgClr>
              <a:bgClr>
                <a:schemeClr val="bg1"/>
              </a:bgClr>
            </a:pattFill>
            <a:ln>
              <a:solidFill>
                <a:sysClr val="windowText" lastClr="000000"/>
              </a:solidFill>
            </a:ln>
            <a:effectLst/>
          </c:spPr>
          <c:invertIfNegative val="0"/>
          <c:cat>
            <c:strLit>
              <c:ptCount val="1"/>
              <c:pt idx="0">
                <c:v>2</c:v>
              </c:pt>
            </c:strLit>
          </c:cat>
          <c:val>
            <c:numRef>
              <c:f>'214-FW_P_G'!$C$480</c:f>
              <c:numCache>
                <c:formatCode>0%</c:formatCode>
                <c:ptCount val="1"/>
                <c:pt idx="0">
                  <c:v>-0.12094064949608063</c:v>
                </c:pt>
              </c:numCache>
            </c:numRef>
          </c:val>
          <c:extLst>
            <c:ext xmlns:c16="http://schemas.microsoft.com/office/drawing/2014/chart" uri="{C3380CC4-5D6E-409C-BE32-E72D297353CC}">
              <c16:uniqueId val="{00000005-D92D-4F15-B933-ADE0EDC77E10}"/>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0"/>
          <c:y val="0.77256780402449698"/>
          <c:w val="1"/>
          <c:h val="0.2274323452536928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b="0"/>
            </a:pPr>
            <a:r>
              <a:rPr lang="en-US" b="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6578392515724874E-2"/>
          <c:y val="0.26175259463466616"/>
          <c:w val="0.93028077821684507"/>
          <c:h val="0.40925921635855383"/>
        </c:manualLayout>
      </c:layout>
      <c:barChart>
        <c:barDir val="bar"/>
        <c:grouping val="stacked"/>
        <c:varyColors val="0"/>
        <c:ser>
          <c:idx val="6"/>
          <c:order val="0"/>
          <c:tx>
            <c:strRef>
              <c:f>'215-FW_P_I'!$A$481</c:f>
              <c:strCache>
                <c:ptCount val="1"/>
                <c:pt idx="0">
                  <c:v>Output pyrolysis</c:v>
                </c:pt>
              </c:strCache>
            </c:strRef>
          </c:tx>
          <c:spPr>
            <a:prstGeom prst="rect">
              <a:avLst/>
            </a:prstGeom>
            <a:solidFill>
              <a:srgbClr val="FF0000"/>
            </a:solidFill>
            <a:ln>
              <a:solidFill>
                <a:sysClr val="windowText" lastClr="000000"/>
              </a:solidFill>
            </a:ln>
          </c:spPr>
          <c:invertIfNegative val="0"/>
          <c:cat>
            <c:strLit>
              <c:ptCount val="1"/>
              <c:pt idx="0">
                <c:v>2</c:v>
              </c:pt>
            </c:strLit>
          </c:cat>
          <c:val>
            <c:numRef>
              <c:f>'215-FW_P_I'!$C$481</c:f>
              <c:numCache>
                <c:formatCode>0%</c:formatCode>
                <c:ptCount val="1"/>
                <c:pt idx="0">
                  <c:v>0.9779086892488954</c:v>
                </c:pt>
              </c:numCache>
            </c:numRef>
          </c:val>
          <c:extLst>
            <c:ext xmlns:c16="http://schemas.microsoft.com/office/drawing/2014/chart" uri="{C3380CC4-5D6E-409C-BE32-E72D297353CC}">
              <c16:uniqueId val="{00000000-9302-403F-9A4F-110799A89D01}"/>
            </c:ext>
          </c:extLst>
        </c:ser>
        <c:ser>
          <c:idx val="7"/>
          <c:order val="1"/>
          <c:tx>
            <c:strRef>
              <c:f>'215-FW_P_I'!$A$482</c:f>
              <c:strCache>
                <c:ptCount val="1"/>
                <c:pt idx="0">
                  <c:v>Support fuel</c:v>
                </c:pt>
              </c:strCache>
            </c:strRef>
          </c:tx>
          <c:spPr>
            <a:prstGeom prst="rect">
              <a:avLst/>
            </a:prstGeom>
            <a:ln>
              <a:solidFill>
                <a:sysClr val="windowText" lastClr="000000"/>
              </a:solidFill>
              <a:miter/>
            </a:ln>
          </c:spPr>
          <c:invertIfNegative val="0"/>
          <c:cat>
            <c:strLit>
              <c:ptCount val="1"/>
              <c:pt idx="0">
                <c:v>2</c:v>
              </c:pt>
            </c:strLit>
          </c:cat>
          <c:val>
            <c:numRef>
              <c:f>'215-FW_P_I'!$C$482</c:f>
              <c:numCache>
                <c:formatCode>0%</c:formatCode>
                <c:ptCount val="1"/>
                <c:pt idx="0">
                  <c:v>2.2091310751104598E-2</c:v>
                </c:pt>
              </c:numCache>
            </c:numRef>
          </c:val>
          <c:extLst>
            <c:ext xmlns:c16="http://schemas.microsoft.com/office/drawing/2014/chart" uri="{C3380CC4-5D6E-409C-BE32-E72D297353CC}">
              <c16:uniqueId val="{00000001-9302-403F-9A4F-110799A89D01}"/>
            </c:ext>
          </c:extLst>
        </c:ser>
        <c:ser>
          <c:idx val="8"/>
          <c:order val="2"/>
          <c:tx>
            <c:strRef>
              <c:f>'215-FW_P_I'!$A$483</c:f>
              <c:strCache>
                <c:ptCount val="1"/>
                <c:pt idx="0">
                  <c:v>heat demand dryer</c:v>
                </c:pt>
              </c:strCache>
            </c:strRef>
          </c:tx>
          <c:spPr>
            <a:prstGeom prst="rect">
              <a:avLst/>
            </a:prstGeom>
            <a:ln>
              <a:solidFill>
                <a:sysClr val="windowText" lastClr="000000"/>
              </a:solidFill>
            </a:ln>
          </c:spPr>
          <c:invertIfNegative val="0"/>
          <c:cat>
            <c:strLit>
              <c:ptCount val="1"/>
              <c:pt idx="0">
                <c:v>2</c:v>
              </c:pt>
            </c:strLit>
          </c:cat>
          <c:val>
            <c:numRef>
              <c:f>'215-FW_P_I'!$C$483</c:f>
              <c:numCache>
                <c:formatCode>0%</c:formatCode>
                <c:ptCount val="1"/>
                <c:pt idx="0">
                  <c:v>-1</c:v>
                </c:pt>
              </c:numCache>
            </c:numRef>
          </c:val>
          <c:extLst>
            <c:ext xmlns:c16="http://schemas.microsoft.com/office/drawing/2014/chart" uri="{C3380CC4-5D6E-409C-BE32-E72D297353CC}">
              <c16:uniqueId val="{00000002-9302-403F-9A4F-110799A89D01}"/>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0"/>
        <c:majorTickMark val="none"/>
        <c:minorTickMark val="none"/>
        <c:tickLblPos val="nextTo"/>
        <c:spPr>
          <a:prstGeom prst="rect">
            <a:avLst/>
          </a:prstGeom>
          <a:noFill/>
          <a:ln>
            <a:noFill/>
          </a:ln>
          <a:effectLst/>
        </c:spPr>
        <c:txPr>
          <a:bodyPr rot="-60000000" vert="horz"/>
          <a:lstStyle/>
          <a:p>
            <a:pPr>
              <a:defRPr sz="900"/>
            </a:pPr>
            <a:endParaRPr lang="de-DE"/>
          </a:p>
        </c:txPr>
        <c:crossAx val="1169207823"/>
        <c:crosses val="autoZero"/>
        <c:crossBetween val="between"/>
      </c:valAx>
    </c:plotArea>
    <c:legend>
      <c:legendPos val="b"/>
      <c:layout>
        <c:manualLayout>
          <c:xMode val="edge"/>
          <c:yMode val="edge"/>
          <c:x val="0"/>
          <c:y val="0.77256780402449698"/>
          <c:w val="1"/>
          <c:h val="0.22743234525369282"/>
        </c:manualLayout>
      </c:layout>
      <c:overlay val="0"/>
      <c:spPr>
        <a:prstGeom prst="rect">
          <a:avLst/>
        </a:prstGeom>
        <a:noFill/>
        <a:ln>
          <a:noFill/>
        </a:ln>
        <a:effectLst/>
      </c:spPr>
      <c:txPr>
        <a:bodyPr rot="0" vert="horz"/>
        <a:lstStyle/>
        <a:p>
          <a:pPr>
            <a:defRPr sz="900"/>
          </a:pPr>
          <a:endParaRPr lang="de-DE"/>
        </a:p>
      </c:txPr>
    </c:legend>
    <c:plotVisOnly val="1"/>
    <c:dispBlanksAs val="gap"/>
    <c:showDLblsOverMax val="0"/>
  </c:chart>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spc="0">
                <a:solidFill>
                  <a:sysClr val="windowText" lastClr="000000"/>
                </a:solidFill>
                <a:latin typeface="Arial"/>
                <a:ea typeface="+mn-ea"/>
                <a:cs typeface="Arial"/>
              </a:defRPr>
            </a:pPr>
            <a:r>
              <a:rPr lang="en-US"/>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'216-FW_HTC_I'!$A$542</c:f>
              <c:strCache>
                <c:ptCount val="1"/>
                <c:pt idx="0">
                  <c:v>Support fuel</c:v>
                </c:pt>
              </c:strCache>
            </c:strRef>
          </c:tx>
          <c:spPr>
            <a:prstGeom prst="rect">
              <a:avLst/>
            </a:prstGeom>
            <a:solidFill>
              <a:srgbClr val="FF0000"/>
            </a:solidFill>
            <a:ln>
              <a:solidFill>
                <a:sysClr val="windowText" lastClr="000000"/>
              </a:solidFill>
            </a:ln>
            <a:effectLst/>
          </c:spPr>
          <c:invertIfNegative val="0"/>
          <c:val>
            <c:numRef>
              <c:f>'216-FW_HTC_I'!$C$542</c:f>
              <c:numCache>
                <c:formatCode>0%</c:formatCode>
                <c:ptCount val="1"/>
                <c:pt idx="0">
                  <c:v>1</c:v>
                </c:pt>
              </c:numCache>
            </c:numRef>
          </c:val>
          <c:extLst>
            <c:ext xmlns:c16="http://schemas.microsoft.com/office/drawing/2014/chart" uri="{C3380CC4-5D6E-409C-BE32-E72D297353CC}">
              <c16:uniqueId val="{00000000-CE31-43BA-BF83-DE7AB14F1360}"/>
            </c:ext>
          </c:extLst>
        </c:ser>
        <c:ser>
          <c:idx val="1"/>
          <c:order val="1"/>
          <c:tx>
            <c:strRef>
              <c:f>'216-FW_HTC_I'!$A$543</c:f>
              <c:strCache>
                <c:ptCount val="1"/>
                <c:pt idx="0">
                  <c:v>heat demand dryer</c:v>
                </c:pt>
              </c:strCache>
            </c:strRef>
          </c:tx>
          <c:spPr>
            <a:prstGeom prst="rect">
              <a:avLst/>
            </a:prstGeom>
            <a:solidFill>
              <a:schemeClr val="accent2"/>
            </a:solidFill>
            <a:ln>
              <a:solidFill>
                <a:sysClr val="windowText" lastClr="000000"/>
              </a:solidFill>
              <a:miter/>
            </a:ln>
            <a:effectLst/>
          </c:spPr>
          <c:invertIfNegative val="0"/>
          <c:val>
            <c:numRef>
              <c:f>'216-FW_HTC_I'!$C$543</c:f>
              <c:numCache>
                <c:formatCode>0%</c:formatCode>
                <c:ptCount val="1"/>
                <c:pt idx="0">
                  <c:v>-0.31645569620253167</c:v>
                </c:pt>
              </c:numCache>
            </c:numRef>
          </c:val>
          <c:extLst>
            <c:ext xmlns:c16="http://schemas.microsoft.com/office/drawing/2014/chart" uri="{C3380CC4-5D6E-409C-BE32-E72D297353CC}">
              <c16:uniqueId val="{00000001-CE31-43BA-BF83-DE7AB14F1360}"/>
            </c:ext>
          </c:extLst>
        </c:ser>
        <c:ser>
          <c:idx val="2"/>
          <c:order val="2"/>
          <c:tx>
            <c:strRef>
              <c:f>'216-FW_HTC_I'!$A$544</c:f>
              <c:strCache>
                <c:ptCount val="1"/>
                <c:pt idx="0">
                  <c:v>heat demand HTC</c:v>
                </c:pt>
              </c:strCache>
            </c:strRef>
          </c:tx>
          <c:spPr>
            <a:prstGeom prst="rect">
              <a:avLst/>
            </a:prstGeom>
            <a:solidFill>
              <a:schemeClr val="accent3"/>
            </a:solidFill>
            <a:ln>
              <a:solidFill>
                <a:sysClr val="windowText" lastClr="000000"/>
              </a:solidFill>
            </a:ln>
            <a:effectLst/>
          </c:spPr>
          <c:invertIfNegative val="0"/>
          <c:val>
            <c:numRef>
              <c:f>'216-FW_HTC_I'!$C$544</c:f>
              <c:numCache>
                <c:formatCode>0%</c:formatCode>
                <c:ptCount val="1"/>
                <c:pt idx="0">
                  <c:v>-0.68354430379746833</c:v>
                </c:pt>
              </c:numCache>
            </c:numRef>
          </c:val>
          <c:extLst>
            <c:ext xmlns:c16="http://schemas.microsoft.com/office/drawing/2014/chart" uri="{C3380CC4-5D6E-409C-BE32-E72D297353CC}">
              <c16:uniqueId val="{00000002-CE31-43BA-BF83-DE7AB14F1360}"/>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1400" b="0" i="0" u="none" strike="noStrike">
                <a:solidFill>
                  <a:sysClr val="windowText" lastClr="000000"/>
                </a:solidFill>
                <a:latin typeface="Arial"/>
                <a:ea typeface="+mn-ea"/>
                <a:cs typeface="Arial"/>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9.4410542432195974E-2"/>
          <c:y val="0.77256780402449698"/>
          <c:w val="0.75681958674084671"/>
          <c:h val="0.22743234525369282"/>
        </c:manualLayout>
      </c:layout>
      <c:overlay val="0"/>
      <c:spPr>
        <a:prstGeom prst="rect">
          <a:avLst/>
        </a:prstGeom>
        <a:noFill/>
        <a:ln>
          <a:noFill/>
        </a:ln>
        <a:effectLst/>
      </c:spPr>
      <c:txPr>
        <a:bodyPr rot="0" spcFirstLastPara="1" vertOverflow="ellipsis" vert="horz" wrap="square" anchor="ctr" anchorCtr="1"/>
        <a:lstStyle/>
        <a:p>
          <a:pPr>
            <a:defRPr sz="1400" b="0" i="0" u="none" strike="noStrike">
              <a:solidFill>
                <a:sysClr val="windowText" lastClr="000000"/>
              </a:solidFill>
              <a:latin typeface="Arial"/>
              <a:ea typeface="+mn-ea"/>
              <a:cs typeface="Arial"/>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a:cs typeface="Arial"/>
        </a:defRPr>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'217-FW_AD_I'!$A$348</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'217-FW_AD_I'!$C$348</c:f>
              <c:numCache>
                <c:formatCode>0%</c:formatCode>
                <c:ptCount val="1"/>
                <c:pt idx="0">
                  <c:v>0.37518413484181945</c:v>
                </c:pt>
              </c:numCache>
            </c:numRef>
          </c:val>
          <c:extLst>
            <c:ext xmlns:c16="http://schemas.microsoft.com/office/drawing/2014/chart" uri="{C3380CC4-5D6E-409C-BE32-E72D297353CC}">
              <c16:uniqueId val="{00000000-2C61-40BF-A172-792AA81BBF8A}"/>
            </c:ext>
          </c:extLst>
        </c:ser>
        <c:ser>
          <c:idx val="1"/>
          <c:order val="1"/>
          <c:tx>
            <c:strRef>
              <c:f>'217-FW_AD_I'!$A$349</c:f>
              <c:strCache>
                <c:ptCount val="1"/>
                <c:pt idx="0">
                  <c:v>Output CHP, on-site, low temperature heat</c:v>
                </c:pt>
              </c:strCache>
            </c:strRef>
          </c:tx>
          <c:spPr>
            <a:prstGeom prst="rect">
              <a:avLst/>
            </a:prstGeom>
            <a:solidFill>
              <a:srgbClr val="FFC000"/>
            </a:solidFill>
            <a:ln>
              <a:solidFill>
                <a:sysClr val="windowText" lastClr="000000"/>
              </a:solidFill>
              <a:miter/>
            </a:ln>
            <a:effectLst/>
          </c:spPr>
          <c:invertIfNegative val="0"/>
          <c:val>
            <c:numRef>
              <c:f>'217-FW_AD_I'!$C$349</c:f>
              <c:numCache>
                <c:formatCode>0%</c:formatCode>
                <c:ptCount val="1"/>
                <c:pt idx="0">
                  <c:v>0.52870499343628186</c:v>
                </c:pt>
              </c:numCache>
            </c:numRef>
          </c:val>
          <c:extLst>
            <c:ext xmlns:c16="http://schemas.microsoft.com/office/drawing/2014/chart" uri="{C3380CC4-5D6E-409C-BE32-E72D297353CC}">
              <c16:uniqueId val="{00000001-2C61-40BF-A172-792AA81BBF8A}"/>
            </c:ext>
          </c:extLst>
        </c:ser>
        <c:ser>
          <c:idx val="2"/>
          <c:order val="2"/>
          <c:tx>
            <c:strRef>
              <c:f>'217-FW_AD_I'!$A$350</c:f>
              <c:strCache>
                <c:ptCount val="1"/>
                <c:pt idx="0">
                  <c:v>Output incinerator</c:v>
                </c:pt>
              </c:strCache>
            </c:strRef>
          </c:tx>
          <c:spPr>
            <a:prstGeom prst="rect">
              <a:avLst/>
            </a:prstGeom>
            <a:solidFill>
              <a:srgbClr val="FF0000"/>
            </a:solidFill>
            <a:ln>
              <a:solidFill>
                <a:sysClr val="windowText" lastClr="000000"/>
              </a:solidFill>
            </a:ln>
            <a:effectLst/>
          </c:spPr>
          <c:invertIfNegative val="0"/>
          <c:val>
            <c:numRef>
              <c:f>'217-FW_AD_I'!$C$350</c:f>
              <c:numCache>
                <c:formatCode>0%</c:formatCode>
                <c:ptCount val="1"/>
                <c:pt idx="0">
                  <c:v>9.6110871721898777E-2</c:v>
                </c:pt>
              </c:numCache>
            </c:numRef>
          </c:val>
          <c:extLst>
            <c:ext xmlns:c16="http://schemas.microsoft.com/office/drawing/2014/chart" uri="{C3380CC4-5D6E-409C-BE32-E72D297353CC}">
              <c16:uniqueId val="{00000002-2C61-40BF-A172-792AA81BBF8A}"/>
            </c:ext>
          </c:extLst>
        </c:ser>
        <c:ser>
          <c:idx val="3"/>
          <c:order val="3"/>
          <c:tx>
            <c:strRef>
              <c:f>'217-FW_AD_I'!$A$351</c:f>
              <c:strCache>
                <c:ptCount val="1"/>
                <c:pt idx="0">
                  <c:v>heat demand digester</c:v>
                </c:pt>
              </c:strCache>
            </c:strRef>
          </c:tx>
          <c:spPr>
            <a:prstGeom prst="rect">
              <a:avLst/>
            </a:prstGeom>
            <a:solidFill>
              <a:schemeClr val="bg1">
                <a:lumMod val="85000"/>
              </a:schemeClr>
            </a:solidFill>
            <a:ln>
              <a:solidFill>
                <a:schemeClr val="tx1"/>
              </a:solidFill>
            </a:ln>
            <a:effectLst/>
          </c:spPr>
          <c:invertIfNegative val="0"/>
          <c:val>
            <c:numRef>
              <c:f>'217-FW_AD_I'!$C$351</c:f>
              <c:numCache>
                <c:formatCode>0%</c:formatCode>
                <c:ptCount val="1"/>
                <c:pt idx="0">
                  <c:v>-6.8259385665529013E-2</c:v>
                </c:pt>
              </c:numCache>
            </c:numRef>
          </c:val>
          <c:extLst>
            <c:ext xmlns:c16="http://schemas.microsoft.com/office/drawing/2014/chart" uri="{C3380CC4-5D6E-409C-BE32-E72D297353CC}">
              <c16:uniqueId val="{00000003-2C61-40BF-A172-792AA81BBF8A}"/>
            </c:ext>
          </c:extLst>
        </c:ser>
        <c:ser>
          <c:idx val="4"/>
          <c:order val="4"/>
          <c:tx>
            <c:strRef>
              <c:f>'217-FW_AD_I'!$A$352</c:f>
              <c:strCache>
                <c:ptCount val="1"/>
                <c:pt idx="0">
                  <c:v>heat demand pasteurization</c:v>
                </c:pt>
              </c:strCache>
            </c:strRef>
          </c:tx>
          <c:spPr>
            <a:prstGeom prst="rect">
              <a:avLst/>
            </a:prstGeom>
            <a:solidFill>
              <a:schemeClr val="tx1"/>
            </a:solidFill>
            <a:ln>
              <a:solidFill>
                <a:schemeClr val="tx1"/>
              </a:solidFill>
            </a:ln>
            <a:effectLst/>
          </c:spPr>
          <c:invertIfNegative val="0"/>
          <c:val>
            <c:numRef>
              <c:f>'217-FW_AD_I'!$C$352</c:f>
              <c:numCache>
                <c:formatCode>0%</c:formatCode>
                <c:ptCount val="1"/>
                <c:pt idx="0">
                  <c:v>-2.9010238907849831E-2</c:v>
                </c:pt>
              </c:numCache>
            </c:numRef>
          </c:val>
          <c:extLst>
            <c:ext xmlns:c16="http://schemas.microsoft.com/office/drawing/2014/chart" uri="{C3380CC4-5D6E-409C-BE32-E72D297353CC}">
              <c16:uniqueId val="{00000004-2C61-40BF-A172-792AA81BBF8A}"/>
            </c:ext>
          </c:extLst>
        </c:ser>
        <c:ser>
          <c:idx val="5"/>
          <c:order val="5"/>
          <c:tx>
            <c:strRef>
              <c:f>'217-FW_AD_I'!$A$353</c:f>
              <c:strCache>
                <c:ptCount val="1"/>
                <c:pt idx="0">
                  <c:v>heat demand dryer (90% wt-%)</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'217-FW_AD_I'!$C$353</c:f>
              <c:numCache>
                <c:formatCode>0%</c:formatCode>
                <c:ptCount val="1"/>
                <c:pt idx="0">
                  <c:v>-0.24232081911262798</c:v>
                </c:pt>
              </c:numCache>
            </c:numRef>
          </c:val>
          <c:extLst>
            <c:ext xmlns:c16="http://schemas.microsoft.com/office/drawing/2014/chart" uri="{C3380CC4-5D6E-409C-BE32-E72D297353CC}">
              <c16:uniqueId val="{00000005-2C61-40BF-A172-792AA81BBF8A}"/>
            </c:ext>
          </c:extLst>
        </c:ser>
        <c:ser>
          <c:idx val="6"/>
          <c:order val="6"/>
          <c:tx>
            <c:strRef>
              <c:f>'217-FW_AD_I'!$A$354</c:f>
              <c:strCache>
                <c:ptCount val="1"/>
                <c:pt idx="0">
                  <c:v>exported heat to residential buildings</c:v>
                </c:pt>
              </c:strCache>
            </c:strRef>
          </c:tx>
          <c:spPr>
            <a:prstGeom prst="rect">
              <a:avLst/>
            </a:prstGeom>
            <a:pattFill prst="dkDnDiag">
              <a:fgClr>
                <a:schemeClr val="tx1"/>
              </a:fgClr>
              <a:bgClr>
                <a:schemeClr val="bg1"/>
              </a:bgClr>
            </a:pattFill>
            <a:ln>
              <a:solidFill>
                <a:schemeClr val="tx1"/>
              </a:solidFill>
            </a:ln>
            <a:effectLst/>
          </c:spPr>
          <c:invertIfNegative val="0"/>
          <c:val>
            <c:numRef>
              <c:f>'217-FW_AD_I'!$C$354</c:f>
              <c:numCache>
                <c:formatCode>0%</c:formatCode>
                <c:ptCount val="1"/>
                <c:pt idx="0">
                  <c:v>-0.10409556313993173</c:v>
                </c:pt>
              </c:numCache>
            </c:numRef>
          </c:val>
          <c:extLst>
            <c:ext xmlns:c16="http://schemas.microsoft.com/office/drawing/2014/chart" uri="{C3380CC4-5D6E-409C-BE32-E72D297353CC}">
              <c16:uniqueId val="{00000006-2C61-40BF-A172-792AA81BBF8A}"/>
            </c:ext>
          </c:extLst>
        </c:ser>
        <c:ser>
          <c:idx val="8"/>
          <c:order val="7"/>
          <c:tx>
            <c:strRef>
              <c:f>'217-FW_AD_I'!$A$355</c:f>
              <c:strCache>
                <c:ptCount val="1"/>
                <c:pt idx="0">
                  <c:v>unused heat, total</c:v>
                </c:pt>
              </c:strCache>
            </c:strRef>
          </c:tx>
          <c:spPr>
            <a:prstGeom prst="rect">
              <a:avLst/>
            </a:prstGeom>
            <a:pattFill prst="dkHorz">
              <a:fgClr>
                <a:schemeClr val="bg1">
                  <a:lumMod val="75000"/>
                </a:schemeClr>
              </a:fgClr>
              <a:bgClr>
                <a:schemeClr val="bg1"/>
              </a:bgClr>
            </a:pattFill>
            <a:ln>
              <a:solidFill>
                <a:schemeClr val="tx1"/>
              </a:solidFill>
            </a:ln>
            <a:effectLst/>
          </c:spPr>
          <c:invertIfNegative val="0"/>
          <c:val>
            <c:numRef>
              <c:f>'217-FW_AD_I'!$C$355</c:f>
              <c:numCache>
                <c:formatCode>0%</c:formatCode>
                <c:ptCount val="1"/>
                <c:pt idx="0">
                  <c:v>-0.55631399317406138</c:v>
                </c:pt>
              </c:numCache>
            </c:numRef>
          </c:val>
          <c:extLst>
            <c:ext xmlns:c16="http://schemas.microsoft.com/office/drawing/2014/chart" uri="{C3380CC4-5D6E-409C-BE32-E72D297353CC}">
              <c16:uniqueId val="{00000007-2C61-40BF-A172-792AA81BBF8A}"/>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3.7176877379313474E-2"/>
          <c:y val="0.77256780402449698"/>
          <c:w val="0.91618607483212111"/>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solidFill>
                  <a:sysClr val="windowText" lastClr="000000"/>
                </a:solidFill>
              </a:rPr>
              <a:t>heat distribution in system</a:t>
            </a:r>
            <a:endParaRPr/>
          </a:p>
        </c:rich>
      </c:tx>
      <c:overlay val="0"/>
      <c:spPr>
        <a:prstGeom prst="rect">
          <a:avLst/>
        </a:prstGeom>
        <a:noFill/>
        <a:ln>
          <a:noFill/>
        </a:ln>
        <a:effectLst/>
      </c:spPr>
    </c:title>
    <c:autoTitleDeleted val="0"/>
    <c:plotArea>
      <c:layout/>
      <c:barChart>
        <c:barDir val="bar"/>
        <c:grouping val="stacked"/>
        <c:varyColors val="0"/>
        <c:ser>
          <c:idx val="0"/>
          <c:order val="0"/>
          <c:tx>
            <c:strRef>
              <c:f>'218-FW_AD_G'!$A$546</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'218-FW_AD_G'!$C$546</c:f>
              <c:numCache>
                <c:formatCode>0%</c:formatCode>
                <c:ptCount val="1"/>
                <c:pt idx="0">
                  <c:v>0.39622641509433959</c:v>
                </c:pt>
              </c:numCache>
            </c:numRef>
          </c:val>
          <c:extLst>
            <c:ext xmlns:c16="http://schemas.microsoft.com/office/drawing/2014/chart" uri="{C3380CC4-5D6E-409C-BE32-E72D297353CC}">
              <c16:uniqueId val="{00000000-0567-4B81-9DC6-80E25B54973D}"/>
            </c:ext>
          </c:extLst>
        </c:ser>
        <c:ser>
          <c:idx val="1"/>
          <c:order val="1"/>
          <c:tx>
            <c:strRef>
              <c:f>'218-FW_AD_G'!$A$547</c:f>
              <c:strCache>
                <c:ptCount val="1"/>
                <c:pt idx="0">
                  <c:v>Output CHP, on-site, low temperature heat</c:v>
                </c:pt>
              </c:strCache>
            </c:strRef>
          </c:tx>
          <c:spPr>
            <a:prstGeom prst="rect">
              <a:avLst/>
            </a:prstGeom>
            <a:solidFill>
              <a:srgbClr val="FFC000"/>
            </a:solidFill>
            <a:ln>
              <a:solidFill>
                <a:sysClr val="windowText" lastClr="000000"/>
              </a:solidFill>
              <a:miter/>
            </a:ln>
            <a:effectLst/>
          </c:spPr>
          <c:invertIfNegative val="0"/>
          <c:val>
            <c:numRef>
              <c:f>'218-FW_AD_G'!$C$547</c:f>
              <c:numCache>
                <c:formatCode>0%</c:formatCode>
                <c:ptCount val="1"/>
                <c:pt idx="0">
                  <c:v>0.60377358490566035</c:v>
                </c:pt>
              </c:numCache>
            </c:numRef>
          </c:val>
          <c:extLst>
            <c:ext xmlns:c16="http://schemas.microsoft.com/office/drawing/2014/chart" uri="{C3380CC4-5D6E-409C-BE32-E72D297353CC}">
              <c16:uniqueId val="{00000001-0567-4B81-9DC6-80E25B54973D}"/>
            </c:ext>
          </c:extLst>
        </c:ser>
        <c:ser>
          <c:idx val="2"/>
          <c:order val="2"/>
          <c:tx>
            <c:strRef>
              <c:f>'218-FW_AD_G'!$A$548</c:f>
              <c:strCache>
                <c:ptCount val="1"/>
                <c:pt idx="0">
                  <c:v>heat demand digester</c:v>
                </c:pt>
              </c:strCache>
            </c:strRef>
          </c:tx>
          <c:spPr>
            <a:prstGeom prst="rect">
              <a:avLst/>
            </a:prstGeom>
            <a:solidFill>
              <a:srgbClr val="FF0000"/>
            </a:solidFill>
            <a:ln>
              <a:solidFill>
                <a:sysClr val="windowText" lastClr="000000"/>
              </a:solidFill>
            </a:ln>
            <a:effectLst/>
          </c:spPr>
          <c:invertIfNegative val="0"/>
          <c:val>
            <c:numRef>
              <c:f>'218-FW_AD_G'!$C$548</c:f>
              <c:numCache>
                <c:formatCode>0%</c:formatCode>
                <c:ptCount val="1"/>
                <c:pt idx="0">
                  <c:v>-7.7220077220077218E-2</c:v>
                </c:pt>
              </c:numCache>
            </c:numRef>
          </c:val>
          <c:extLst>
            <c:ext xmlns:c16="http://schemas.microsoft.com/office/drawing/2014/chart" uri="{C3380CC4-5D6E-409C-BE32-E72D297353CC}">
              <c16:uniqueId val="{00000002-0567-4B81-9DC6-80E25B54973D}"/>
            </c:ext>
          </c:extLst>
        </c:ser>
        <c:ser>
          <c:idx val="3"/>
          <c:order val="3"/>
          <c:tx>
            <c:strRef>
              <c:f>'218-FW_AD_G'!$A$549</c:f>
              <c:strCache>
                <c:ptCount val="1"/>
                <c:pt idx="0">
                  <c:v>heat demand pasteurization</c:v>
                </c:pt>
              </c:strCache>
            </c:strRef>
          </c:tx>
          <c:spPr>
            <a:prstGeom prst="rect">
              <a:avLst/>
            </a:prstGeom>
            <a:solidFill>
              <a:schemeClr val="bg1">
                <a:lumMod val="85000"/>
              </a:schemeClr>
            </a:solidFill>
            <a:ln>
              <a:solidFill>
                <a:schemeClr val="tx1"/>
              </a:solidFill>
            </a:ln>
            <a:effectLst/>
          </c:spPr>
          <c:invertIfNegative val="0"/>
          <c:val>
            <c:numRef>
              <c:f>'218-FW_AD_G'!$C$549</c:f>
              <c:numCache>
                <c:formatCode>0%</c:formatCode>
                <c:ptCount val="1"/>
                <c:pt idx="0">
                  <c:v>-3.2818532818532815E-2</c:v>
                </c:pt>
              </c:numCache>
            </c:numRef>
          </c:val>
          <c:extLst>
            <c:ext xmlns:c16="http://schemas.microsoft.com/office/drawing/2014/chart" uri="{C3380CC4-5D6E-409C-BE32-E72D297353CC}">
              <c16:uniqueId val="{00000003-0567-4B81-9DC6-80E25B54973D}"/>
            </c:ext>
          </c:extLst>
        </c:ser>
        <c:ser>
          <c:idx val="4"/>
          <c:order val="4"/>
          <c:tx>
            <c:strRef>
              <c:f>'218-FW_AD_G'!$A$550</c:f>
              <c:strCache>
                <c:ptCount val="1"/>
                <c:pt idx="0">
                  <c:v>heat demand dryer (90% wt-%)</c:v>
                </c:pt>
              </c:strCache>
            </c:strRef>
          </c:tx>
          <c:spPr>
            <a:prstGeom prst="rect">
              <a:avLst/>
            </a:prstGeom>
            <a:solidFill>
              <a:schemeClr val="tx1"/>
            </a:solidFill>
            <a:ln>
              <a:solidFill>
                <a:schemeClr val="tx1"/>
              </a:solidFill>
            </a:ln>
            <a:effectLst/>
          </c:spPr>
          <c:invertIfNegative val="0"/>
          <c:val>
            <c:numRef>
              <c:f>'218-FW_AD_G'!$C$550</c:f>
              <c:numCache>
                <c:formatCode>0%</c:formatCode>
                <c:ptCount val="1"/>
                <c:pt idx="0">
                  <c:v>-0.27413127413127414</c:v>
                </c:pt>
              </c:numCache>
            </c:numRef>
          </c:val>
          <c:extLst>
            <c:ext xmlns:c16="http://schemas.microsoft.com/office/drawing/2014/chart" uri="{C3380CC4-5D6E-409C-BE32-E72D297353CC}">
              <c16:uniqueId val="{00000004-0567-4B81-9DC6-80E25B54973D}"/>
            </c:ext>
          </c:extLst>
        </c:ser>
        <c:ser>
          <c:idx val="5"/>
          <c:order val="5"/>
          <c:tx>
            <c:strRef>
              <c:f>'218-FW_AD_G'!$A$551</c:f>
              <c:strCache>
                <c:ptCount val="1"/>
                <c:pt idx="0">
                  <c:v>unused heat, total</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'218-FW_AD_G'!$C$551</c:f>
              <c:numCache>
                <c:formatCode>0%</c:formatCode>
                <c:ptCount val="1"/>
                <c:pt idx="0">
                  <c:v>-0.61583011583011582</c:v>
                </c:pt>
              </c:numCache>
            </c:numRef>
          </c:val>
          <c:extLst>
            <c:ext xmlns:c16="http://schemas.microsoft.com/office/drawing/2014/chart" uri="{C3380CC4-5D6E-409C-BE32-E72D297353CC}">
              <c16:uniqueId val="{00000005-0567-4B81-9DC6-80E25B54973D}"/>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3.7743888971576482E-2"/>
          <c:y val="0.77256780402449698"/>
          <c:w val="0.9302043856431268"/>
          <c:h val="0.22743240547046734"/>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0" i="0" u="none" strike="noStrike" spc="0">
                <a:solidFill>
                  <a:sysClr val="windowText" lastClr="000000"/>
                </a:solidFill>
                <a:latin typeface="+mn-lt"/>
                <a:ea typeface="+mn-ea"/>
                <a:cs typeface="+mn-cs"/>
              </a:defRPr>
            </a:pPr>
            <a:r>
              <a:rPr lang="en-US" sz="1800"/>
              <a:t>heat distribution in system</a:t>
            </a:r>
            <a:endParaRPr/>
          </a:p>
        </c:rich>
      </c:tx>
      <c:overlay val="0"/>
      <c:spPr>
        <a:prstGeom prst="rect">
          <a:avLst/>
        </a:prstGeom>
        <a:noFill/>
        <a:ln>
          <a:noFill/>
        </a:ln>
        <a:effectLst/>
      </c:spPr>
    </c:title>
    <c:autoTitleDeleted val="0"/>
    <c:plotArea>
      <c:layout>
        <c:manualLayout>
          <c:layoutTarget val="inner"/>
          <c:xMode val="edge"/>
          <c:yMode val="edge"/>
          <c:x val="3.2930324057158421E-2"/>
          <c:y val="0.18611473736115763"/>
          <c:w val="0.93636068465212685"/>
          <c:h val="0.30556776012593012"/>
        </c:manualLayout>
      </c:layout>
      <c:barChart>
        <c:barDir val="bar"/>
        <c:grouping val="stacked"/>
        <c:varyColors val="0"/>
        <c:ser>
          <c:idx val="0"/>
          <c:order val="0"/>
          <c:tx>
            <c:strRef>
              <c:f>'219-FW_AD_HTC_I'!$A$719</c:f>
              <c:strCache>
                <c:ptCount val="1"/>
                <c:pt idx="0">
                  <c:v>Output CHP, on-site, high temperature heat</c:v>
                </c:pt>
              </c:strCache>
            </c:strRef>
          </c:tx>
          <c:spPr>
            <a:prstGeom prst="rect">
              <a:avLst/>
            </a:prstGeom>
            <a:solidFill>
              <a:srgbClr val="C00000"/>
            </a:solidFill>
            <a:ln>
              <a:solidFill>
                <a:sysClr val="windowText" lastClr="000000"/>
              </a:solidFill>
            </a:ln>
            <a:effectLst/>
          </c:spPr>
          <c:invertIfNegative val="0"/>
          <c:val>
            <c:numRef>
              <c:f>'219-FW_AD_HTC_I'!$C$719</c:f>
              <c:numCache>
                <c:formatCode>0%</c:formatCode>
                <c:ptCount val="1"/>
                <c:pt idx="0">
                  <c:v>0.20773581580170161</c:v>
                </c:pt>
              </c:numCache>
            </c:numRef>
          </c:val>
          <c:extLst>
            <c:ext xmlns:c16="http://schemas.microsoft.com/office/drawing/2014/chart" uri="{C3380CC4-5D6E-409C-BE32-E72D297353CC}">
              <c16:uniqueId val="{00000000-94C7-446D-B343-EF59EE0A4B36}"/>
            </c:ext>
          </c:extLst>
        </c:ser>
        <c:ser>
          <c:idx val="1"/>
          <c:order val="1"/>
          <c:tx>
            <c:strRef>
              <c:f>'219-FW_AD_HTC_I'!$A$720</c:f>
              <c:strCache>
                <c:ptCount val="1"/>
                <c:pt idx="0">
                  <c:v>Output CHP, on-site, low temperature heat</c:v>
                </c:pt>
              </c:strCache>
            </c:strRef>
          </c:tx>
          <c:spPr>
            <a:prstGeom prst="rect">
              <a:avLst/>
            </a:prstGeom>
            <a:solidFill>
              <a:srgbClr val="FFC000"/>
            </a:solidFill>
            <a:ln>
              <a:solidFill>
                <a:sysClr val="windowText" lastClr="000000"/>
              </a:solidFill>
              <a:miter/>
            </a:ln>
            <a:effectLst/>
          </c:spPr>
          <c:invertIfNegative val="0"/>
          <c:val>
            <c:numRef>
              <c:f>'219-FW_AD_HTC_I'!$C$720</c:f>
              <c:numCache>
                <c:formatCode>0%</c:formatCode>
                <c:ptCount val="1"/>
                <c:pt idx="0">
                  <c:v>0.29364214641649705</c:v>
                </c:pt>
              </c:numCache>
            </c:numRef>
          </c:val>
          <c:extLst>
            <c:ext xmlns:c16="http://schemas.microsoft.com/office/drawing/2014/chart" uri="{C3380CC4-5D6E-409C-BE32-E72D297353CC}">
              <c16:uniqueId val="{00000001-94C7-446D-B343-EF59EE0A4B36}"/>
            </c:ext>
          </c:extLst>
        </c:ser>
        <c:ser>
          <c:idx val="2"/>
          <c:order val="2"/>
          <c:tx>
            <c:strRef>
              <c:f>'219-FW_AD_HTC_I'!$A$721</c:f>
              <c:strCache>
                <c:ptCount val="1"/>
                <c:pt idx="0">
                  <c:v>Output CHP, satelite</c:v>
                </c:pt>
              </c:strCache>
            </c:strRef>
          </c:tx>
          <c:spPr>
            <a:prstGeom prst="rect">
              <a:avLst/>
            </a:prstGeom>
            <a:solidFill>
              <a:srgbClr val="FF0000"/>
            </a:solidFill>
            <a:ln>
              <a:solidFill>
                <a:sysClr val="windowText" lastClr="000000"/>
              </a:solidFill>
            </a:ln>
            <a:effectLst/>
          </c:spPr>
          <c:invertIfNegative val="0"/>
          <c:val>
            <c:numRef>
              <c:f>'219-FW_AD_HTC_I'!$C$721</c:f>
              <c:numCache>
                <c:formatCode>0%</c:formatCode>
                <c:ptCount val="1"/>
                <c:pt idx="0">
                  <c:v>0.49862203778180131</c:v>
                </c:pt>
              </c:numCache>
            </c:numRef>
          </c:val>
          <c:extLst>
            <c:ext xmlns:c16="http://schemas.microsoft.com/office/drawing/2014/chart" uri="{C3380CC4-5D6E-409C-BE32-E72D297353CC}">
              <c16:uniqueId val="{00000002-94C7-446D-B343-EF59EE0A4B36}"/>
            </c:ext>
          </c:extLst>
        </c:ser>
        <c:ser>
          <c:idx val="3"/>
          <c:order val="3"/>
          <c:tx>
            <c:strRef>
              <c:f>'219-FW_AD_HTC_I'!$A$722</c:f>
              <c:strCache>
                <c:ptCount val="1"/>
                <c:pt idx="0">
                  <c:v>heat demand digester</c:v>
                </c:pt>
              </c:strCache>
            </c:strRef>
          </c:tx>
          <c:spPr>
            <a:prstGeom prst="rect">
              <a:avLst/>
            </a:prstGeom>
            <a:solidFill>
              <a:schemeClr val="bg1">
                <a:lumMod val="85000"/>
              </a:schemeClr>
            </a:solidFill>
            <a:ln>
              <a:solidFill>
                <a:schemeClr val="tx1"/>
              </a:solidFill>
            </a:ln>
            <a:effectLst/>
          </c:spPr>
          <c:invertIfNegative val="0"/>
          <c:val>
            <c:numRef>
              <c:f>'219-FW_AD_HTC_I'!$C$722</c:f>
              <c:numCache>
                <c:formatCode>0%</c:formatCode>
                <c:ptCount val="1"/>
                <c:pt idx="0">
                  <c:v>-8.6021505376344093E-2</c:v>
                </c:pt>
              </c:numCache>
            </c:numRef>
          </c:val>
          <c:extLst>
            <c:ext xmlns:c16="http://schemas.microsoft.com/office/drawing/2014/chart" uri="{C3380CC4-5D6E-409C-BE32-E72D297353CC}">
              <c16:uniqueId val="{00000003-94C7-446D-B343-EF59EE0A4B36}"/>
            </c:ext>
          </c:extLst>
        </c:ser>
        <c:ser>
          <c:idx val="4"/>
          <c:order val="4"/>
          <c:tx>
            <c:strRef>
              <c:f>'219-FW_AD_HTC_I'!$A$723</c:f>
              <c:strCache>
                <c:ptCount val="1"/>
                <c:pt idx="0">
                  <c:v>heat demand pasteurization</c:v>
                </c:pt>
              </c:strCache>
            </c:strRef>
          </c:tx>
          <c:spPr>
            <a:prstGeom prst="rect">
              <a:avLst/>
            </a:prstGeom>
            <a:solidFill>
              <a:schemeClr val="tx1"/>
            </a:solidFill>
            <a:ln>
              <a:solidFill>
                <a:schemeClr val="tx1"/>
              </a:solidFill>
              <a:miter/>
            </a:ln>
            <a:effectLst/>
          </c:spPr>
          <c:invertIfNegative val="0"/>
          <c:val>
            <c:numRef>
              <c:f>'219-FW_AD_HTC_I'!$C$723</c:f>
              <c:numCache>
                <c:formatCode>0%</c:formatCode>
                <c:ptCount val="1"/>
                <c:pt idx="0">
                  <c:v>-3.6559139784946237E-2</c:v>
                </c:pt>
              </c:numCache>
            </c:numRef>
          </c:val>
          <c:extLst>
            <c:ext xmlns:c16="http://schemas.microsoft.com/office/drawing/2014/chart" uri="{C3380CC4-5D6E-409C-BE32-E72D297353CC}">
              <c16:uniqueId val="{00000004-94C7-446D-B343-EF59EE0A4B36}"/>
            </c:ext>
          </c:extLst>
        </c:ser>
        <c:ser>
          <c:idx val="5"/>
          <c:order val="5"/>
          <c:tx>
            <c:strRef>
              <c:f>'219-FW_AD_HTC_I'!$A$724</c:f>
              <c:strCache>
                <c:ptCount val="1"/>
                <c:pt idx="0">
                  <c:v>head demand dryer</c:v>
                </c:pt>
              </c:strCache>
            </c:strRef>
          </c:tx>
          <c:spPr>
            <a:prstGeom prst="rect">
              <a:avLst/>
            </a:prstGeom>
            <a:pattFill prst="diagBrick">
              <a:fgClr>
                <a:schemeClr val="bg1">
                  <a:lumMod val="65000"/>
                </a:schemeClr>
              </a:fgClr>
              <a:bgClr>
                <a:schemeClr val="bg1"/>
              </a:bgClr>
            </a:pattFill>
            <a:ln>
              <a:solidFill>
                <a:schemeClr val="tx1"/>
              </a:solidFill>
            </a:ln>
            <a:effectLst/>
          </c:spPr>
          <c:invertIfNegative val="0"/>
          <c:val>
            <c:numRef>
              <c:f>'219-FW_AD_HTC_I'!$C$724</c:f>
              <c:numCache>
                <c:formatCode>0%</c:formatCode>
                <c:ptCount val="1"/>
                <c:pt idx="0">
                  <c:v>-4.0860215053763443E-2</c:v>
                </c:pt>
              </c:numCache>
            </c:numRef>
          </c:val>
          <c:extLst>
            <c:ext xmlns:c16="http://schemas.microsoft.com/office/drawing/2014/chart" uri="{C3380CC4-5D6E-409C-BE32-E72D297353CC}">
              <c16:uniqueId val="{00000005-94C7-446D-B343-EF59EE0A4B36}"/>
            </c:ext>
          </c:extLst>
        </c:ser>
        <c:ser>
          <c:idx val="6"/>
          <c:order val="6"/>
          <c:tx>
            <c:strRef>
              <c:f>'219-FW_AD_HTC_I'!$A$725</c:f>
              <c:strCache>
                <c:ptCount val="1"/>
                <c:pt idx="0">
                  <c:v>heat demand HTC</c:v>
                </c:pt>
              </c:strCache>
            </c:strRef>
          </c:tx>
          <c:spPr>
            <a:prstGeom prst="rect">
              <a:avLst/>
            </a:prstGeom>
            <a:pattFill prst="dashHorz">
              <a:fgClr>
                <a:sysClr val="window" lastClr="FFFFFF">
                  <a:lumMod val="75000"/>
                </a:sysClr>
              </a:fgClr>
              <a:bgClr>
                <a:sysClr val="window" lastClr="FFFFFF"/>
              </a:bgClr>
            </a:pattFill>
            <a:ln>
              <a:solidFill>
                <a:schemeClr val="tx1"/>
              </a:solidFill>
            </a:ln>
            <a:effectLst/>
          </c:spPr>
          <c:invertIfNegative val="0"/>
          <c:val>
            <c:numRef>
              <c:f>'219-FW_AD_HTC_I'!$C$725</c:f>
              <c:numCache>
                <c:formatCode>0%</c:formatCode>
                <c:ptCount val="1"/>
                <c:pt idx="0">
                  <c:v>-6.6666666666666666E-2</c:v>
                </c:pt>
              </c:numCache>
            </c:numRef>
          </c:val>
          <c:extLst>
            <c:ext xmlns:c16="http://schemas.microsoft.com/office/drawing/2014/chart" uri="{C3380CC4-5D6E-409C-BE32-E72D297353CC}">
              <c16:uniqueId val="{00000006-94C7-446D-B343-EF59EE0A4B36}"/>
            </c:ext>
          </c:extLst>
        </c:ser>
        <c:ser>
          <c:idx val="8"/>
          <c:order val="7"/>
          <c:tx>
            <c:strRef>
              <c:f>'219-FW_AD_HTC_I'!$A$726</c:f>
              <c:strCache>
                <c:ptCount val="1"/>
                <c:pt idx="0">
                  <c:v>exported heat to residential buildings</c:v>
                </c:pt>
              </c:strCache>
            </c:strRef>
          </c:tx>
          <c:spPr>
            <a:prstGeom prst="rect">
              <a:avLst/>
            </a:prstGeom>
            <a:solidFill>
              <a:schemeClr val="accent3">
                <a:lumMod val="60000"/>
              </a:schemeClr>
            </a:solidFill>
            <a:ln>
              <a:noFill/>
            </a:ln>
            <a:effectLst/>
          </c:spPr>
          <c:invertIfNegative val="0"/>
          <c:dPt>
            <c:idx val="0"/>
            <c:invertIfNegative val="0"/>
            <c:bubble3D val="0"/>
            <c:spPr>
              <a:prstGeom prst="rect">
                <a:avLst/>
              </a:prstGeom>
              <a:pattFill prst="dkDnDiag">
                <a:fgClr>
                  <a:sysClr val="windowText" lastClr="000000"/>
                </a:fgClr>
                <a:bgClr>
                  <a:sysClr val="window" lastClr="FFFFFF"/>
                </a:bgClr>
              </a:pattFill>
              <a:ln>
                <a:solidFill>
                  <a:schemeClr val="tx1"/>
                </a:solidFill>
              </a:ln>
              <a:effectLst/>
            </c:spPr>
            <c:extLst>
              <c:ext xmlns:c16="http://schemas.microsoft.com/office/drawing/2014/chart" uri="{C3380CC4-5D6E-409C-BE32-E72D297353CC}">
                <c16:uniqueId val="{00000008-94C7-446D-B343-EF59EE0A4B36}"/>
              </c:ext>
            </c:extLst>
          </c:dPt>
          <c:val>
            <c:numRef>
              <c:f>'219-FW_AD_HTC_I'!$C$726</c:f>
              <c:numCache>
                <c:formatCode>0%</c:formatCode>
                <c:ptCount val="1"/>
                <c:pt idx="0">
                  <c:v>-0.24516129032258063</c:v>
                </c:pt>
              </c:numCache>
            </c:numRef>
          </c:val>
          <c:extLst>
            <c:ext xmlns:c16="http://schemas.microsoft.com/office/drawing/2014/chart" uri="{C3380CC4-5D6E-409C-BE32-E72D297353CC}">
              <c16:uniqueId val="{00000009-94C7-446D-B343-EF59EE0A4B36}"/>
            </c:ext>
          </c:extLst>
        </c:ser>
        <c:ser>
          <c:idx val="9"/>
          <c:order val="8"/>
          <c:tx>
            <c:strRef>
              <c:f>'219-FW_AD_HTC_I'!$A$727</c:f>
              <c:strCache>
                <c:ptCount val="1"/>
                <c:pt idx="0">
                  <c:v>unused heat, total</c:v>
                </c:pt>
              </c:strCache>
            </c:strRef>
          </c:tx>
          <c:spPr>
            <a:prstGeom prst="rect">
              <a:avLst/>
            </a:prstGeom>
            <a:solidFill>
              <a:srgbClr val="C00000"/>
            </a:solidFill>
            <a:ln>
              <a:solidFill>
                <a:sysClr val="windowText" lastClr="000000"/>
              </a:solidFill>
            </a:ln>
            <a:effectLst/>
          </c:spPr>
          <c:invertIfNegative val="0"/>
          <c:dPt>
            <c:idx val="0"/>
            <c:invertIfNegative val="0"/>
            <c:bubble3D val="0"/>
            <c:spPr>
              <a:prstGeom prst="rect">
                <a:avLst/>
              </a:prstGeom>
              <a:pattFill prst="dkHorz">
                <a:fgClr>
                  <a:sysClr val="window" lastClr="FFFFFF">
                    <a:lumMod val="75000"/>
                  </a:sysClr>
                </a:fgClr>
                <a:bgClr>
                  <a:sysClr val="window" lastClr="FFFFFF"/>
                </a:bgClr>
              </a:pattFill>
              <a:ln>
                <a:solidFill>
                  <a:sysClr val="windowText" lastClr="000000"/>
                </a:solidFill>
              </a:ln>
              <a:effectLst/>
            </c:spPr>
            <c:extLst>
              <c:ext xmlns:c16="http://schemas.microsoft.com/office/drawing/2014/chart" uri="{C3380CC4-5D6E-409C-BE32-E72D297353CC}">
                <c16:uniqueId val="{0000000B-94C7-446D-B343-EF59EE0A4B36}"/>
              </c:ext>
            </c:extLst>
          </c:dPt>
          <c:val>
            <c:numRef>
              <c:f>'219-FW_AD_HTC_I'!$C$727</c:f>
              <c:numCache>
                <c:formatCode>0%</c:formatCode>
                <c:ptCount val="1"/>
                <c:pt idx="0">
                  <c:v>-0.52473118279569897</c:v>
                </c:pt>
              </c:numCache>
            </c:numRef>
          </c:val>
          <c:extLst>
            <c:ext xmlns:c16="http://schemas.microsoft.com/office/drawing/2014/chart" uri="{C3380CC4-5D6E-409C-BE32-E72D297353CC}">
              <c16:uniqueId val="{0000000C-94C7-446D-B343-EF59EE0A4B36}"/>
            </c:ext>
          </c:extLst>
        </c:ser>
        <c:dLbls>
          <c:showLegendKey val="0"/>
          <c:showVal val="0"/>
          <c:showCatName val="0"/>
          <c:showSerName val="0"/>
          <c:showPercent val="0"/>
          <c:showBubbleSize val="0"/>
        </c:dLbls>
        <c:gapWidth val="150"/>
        <c:overlap val="100"/>
        <c:axId val="1169207823"/>
        <c:axId val="1161630111"/>
      </c:barChart>
      <c:catAx>
        <c:axId val="1169207823"/>
        <c:scaling>
          <c:orientation val="minMax"/>
        </c:scaling>
        <c:delete val="1"/>
        <c:axPos val="l"/>
        <c:numFmt formatCode="General" sourceLinked="1"/>
        <c:majorTickMark val="none"/>
        <c:minorTickMark val="none"/>
        <c:tickLblPos val="nextTo"/>
        <c:crossAx val="1161630111"/>
        <c:crosses val="autoZero"/>
        <c:auto val="1"/>
        <c:lblAlgn val="ctr"/>
        <c:lblOffset val="100"/>
        <c:noMultiLvlLbl val="0"/>
      </c:catAx>
      <c:valAx>
        <c:axId val="1161630111"/>
        <c:scaling>
          <c:orientation val="minMax"/>
          <c:max val="1"/>
          <c:min val="-1"/>
        </c:scaling>
        <c:delete val="0"/>
        <c:axPos val="b"/>
        <c:majorGridlines>
          <c:spPr>
            <a:prstGeom prst="rect">
              <a:avLst/>
            </a:prstGeom>
            <a:ln w="9525" cap="flat" cmpd="sng" algn="ctr">
              <a:solidFill>
                <a:sysClr val="windowText" lastClr="000000"/>
              </a:solidFill>
              <a:round/>
            </a:ln>
            <a:effectLst/>
          </c:spPr>
        </c:majorGridlines>
        <c:numFmt formatCode="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crossAx val="1169207823"/>
        <c:crosses val="autoZero"/>
        <c:crossBetween val="between"/>
      </c:valAx>
      <c:spPr>
        <a:prstGeom prst="rect">
          <a:avLst/>
        </a:prstGeom>
        <a:noFill/>
        <a:ln>
          <a:noFill/>
        </a:ln>
        <a:effectLst/>
      </c:spPr>
    </c:plotArea>
    <c:legend>
      <c:legendPos val="b"/>
      <c:layout>
        <c:manualLayout>
          <c:xMode val="edge"/>
          <c:yMode val="edge"/>
          <c:x val="2.9815475755502262E-2"/>
          <c:y val="0.7167698962593958"/>
          <c:w val="0.91347659753270116"/>
          <c:h val="0.2832301037406042"/>
        </c:manualLayout>
      </c:layout>
      <c:overlay val="0"/>
      <c:spPr>
        <a:prstGeom prst="rect">
          <a:avLst/>
        </a:prstGeom>
        <a:noFill/>
        <a:ln>
          <a:noFill/>
        </a:ln>
        <a:effectLst/>
      </c:spPr>
      <c:txPr>
        <a:bodyPr rot="0" spcFirstLastPara="1" vertOverflow="ellipsis" vert="horz" wrap="square" anchor="ctr" anchorCtr="1"/>
        <a:lstStyle/>
        <a:p>
          <a:pPr>
            <a:defRPr sz="900" b="0" i="0" u="none" strike="noStrike">
              <a:solidFill>
                <a:sysClr val="windowText" lastClr="000000"/>
              </a:solidFill>
              <a:latin typeface="+mn-lt"/>
              <a:ea typeface="+mn-ea"/>
              <a:cs typeface="+mn-cs"/>
            </a:defRPr>
          </a:pPr>
          <a:endParaRPr lang="de-DE"/>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19050"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0"/>
    <cs:effectRef idx="0"/>
    <cs:fontRef idx="minor">
      <a:schemeClr val="dk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valueAxis>
  <cs:wall>
    <cs:lnRef idx="0"/>
    <cs:fillRef idx="0"/>
    <cs:effectRef idx="0"/>
    <cs:fontRef idx="minor">
      <a:schemeClr val="tx1"/>
    </cs:fontRef>
    <cs:spPr bwMode="auto">
      <a:prstGeom prst="rect">
        <a:avLst/>
      </a:prstGeom>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19050"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0"/>
    <cs:effectRef idx="0"/>
    <cs:fontRef idx="minor">
      <a:schemeClr val="dk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valueAxis>
  <cs:wall>
    <cs:lnRef idx="0"/>
    <cs:fillRef idx="0"/>
    <cs:effectRef idx="0"/>
    <cs:fontRef idx="minor">
      <a:schemeClr val="tx1"/>
    </cs:fontRef>
    <cs:spPr bwMode="auto">
      <a:prstGeom prst="rect">
        <a:avLst/>
      </a:prstGeom>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19050"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0"/>
    <cs:effectRef idx="0"/>
    <cs:fontRef idx="minor">
      <a:schemeClr val="dk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valueAxis>
  <cs:wall>
    <cs:lnRef idx="0"/>
    <cs:fillRef idx="0"/>
    <cs:effectRef idx="0"/>
    <cs:fontRef idx="minor">
      <a:schemeClr val="tx1"/>
    </cs:fontRef>
    <cs:spPr bwMode="auto">
      <a:prstGeom prst="rect">
        <a:avLst/>
      </a:prstGeom>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19050"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0"/>
    <cs:effectRef idx="0"/>
    <cs:fontRef idx="minor">
      <a:schemeClr val="dk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tx1"/>
    </cs:fontRef>
    <cs:spPr bwMode="auto">
      <a:prstGeom prst="rect">
        <a:avLst/>
      </a:prstGeom>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50000"/>
            <a:lumOff val="50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bwMode="auto">
      <a:prstGeom prst="rect">
        <a:avLst/>
      </a:prstGeom>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bwMode="auto">
      <a:prstGeom prst="rect">
        <a:avLst/>
      </a:prstGeom>
      <a:ln w="9525" cap="flat" cmpd="sng" algn="ctr">
        <a:solidFill>
          <a:schemeClr val="tx1">
            <a:lumMod val="25000"/>
            <a:lumOff val="75000"/>
          </a:schemeClr>
        </a:solidFill>
        <a:round/>
      </a:ln>
    </cs:spPr>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0.emf"/><Relationship Id="rId2" Type="http://schemas.openxmlformats.org/officeDocument/2006/relationships/image" Target="../media/image29.png"/><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png"/><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7.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png"/><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53.png"/><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3" Type="http://schemas.openxmlformats.org/officeDocument/2006/relationships/image" Target="../media/image56.png"/><Relationship Id="rId2" Type="http://schemas.openxmlformats.org/officeDocument/2006/relationships/image" Target="../media/image55.png"/><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image" Target="../media/image57.png"/><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59.png"/><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3" Type="http://schemas.openxmlformats.org/officeDocument/2006/relationships/image" Target="../media/image64.png"/><Relationship Id="rId2" Type="http://schemas.openxmlformats.org/officeDocument/2006/relationships/chart" Target="../charts/chart31.xml"/><Relationship Id="rId1" Type="http://schemas.openxmlformats.org/officeDocument/2006/relationships/image" Target="../media/image63.png"/></Relationships>
</file>

<file path=xl/drawings/_rels/drawing33.xml.rels><?xml version="1.0" encoding="UTF-8" standalone="yes"?>
<Relationships xmlns="http://schemas.openxmlformats.org/package/2006/relationships"><Relationship Id="rId3" Type="http://schemas.openxmlformats.org/officeDocument/2006/relationships/image" Target="../media/image66.png"/><Relationship Id="rId2" Type="http://schemas.openxmlformats.org/officeDocument/2006/relationships/image" Target="../media/image65.png"/><Relationship Id="rId1" Type="http://schemas.openxmlformats.org/officeDocument/2006/relationships/chart" Target="../charts/chart32.xml"/></Relationships>
</file>

<file path=xl/drawings/_rels/drawing34.xml.rels><?xml version="1.0" encoding="UTF-8" standalone="yes"?>
<Relationships xmlns="http://schemas.openxmlformats.org/package/2006/relationships"><Relationship Id="rId3" Type="http://schemas.openxmlformats.org/officeDocument/2006/relationships/image" Target="../media/image68.png"/><Relationship Id="rId2" Type="http://schemas.openxmlformats.org/officeDocument/2006/relationships/image" Target="../media/image67.png"/><Relationship Id="rId1" Type="http://schemas.openxmlformats.org/officeDocument/2006/relationships/chart" Target="../charts/chart33.xml"/></Relationships>
</file>

<file path=xl/drawings/_rels/drawing35.xml.rels><?xml version="1.0" encoding="UTF-8" standalone="yes"?>
<Relationships xmlns="http://schemas.openxmlformats.org/package/2006/relationships"><Relationship Id="rId3" Type="http://schemas.openxmlformats.org/officeDocument/2006/relationships/image" Target="../media/image70.png"/><Relationship Id="rId2" Type="http://schemas.openxmlformats.org/officeDocument/2006/relationships/image" Target="../media/image69.png"/><Relationship Id="rId1" Type="http://schemas.openxmlformats.org/officeDocument/2006/relationships/chart" Target="../charts/chart34.xml"/></Relationships>
</file>

<file path=xl/drawings/_rels/drawing36.xml.rels><?xml version="1.0" encoding="UTF-8" standalone="yes"?>
<Relationships xmlns="http://schemas.openxmlformats.org/package/2006/relationships"><Relationship Id="rId1" Type="http://schemas.openxmlformats.org/officeDocument/2006/relationships/image" Target="../media/image71.png"/></Relationships>
</file>

<file path=xl/drawings/_rels/drawing38.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image" Target="../media/image72.png"/><Relationship Id="rId5" Type="http://schemas.openxmlformats.org/officeDocument/2006/relationships/chart" Target="../charts/chart38.xml"/><Relationship Id="rId4" Type="http://schemas.openxmlformats.org/officeDocument/2006/relationships/chart" Target="../charts/chart37.xml"/></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chart" Target="../charts/chart9.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61.emf"/></Relationships>
</file>

<file path=xl/drawings/drawing1.xml><?xml version="1.0" encoding="utf-8"?>
<xdr:wsDr xmlns:xdr="http://schemas.openxmlformats.org/drawingml/2006/spreadsheetDrawing" xmlns:a="http://schemas.openxmlformats.org/drawingml/2006/main">
  <xdr:twoCellAnchor>
    <xdr:from>
      <xdr:col>0</xdr:col>
      <xdr:colOff>0</xdr:colOff>
      <xdr:row>134</xdr:row>
      <xdr:rowOff>0</xdr:rowOff>
    </xdr:from>
    <xdr:to>
      <xdr:col>3</xdr:col>
      <xdr:colOff>0</xdr:colOff>
      <xdr:row>145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76200</xdr:colOff>
      <xdr:row>14</xdr:row>
      <xdr:rowOff>95250</xdr:rowOff>
    </xdr:from>
    <xdr:to>
      <xdr:col>15</xdr:col>
      <xdr:colOff>542925</xdr:colOff>
      <xdr:row>45</xdr:row>
      <xdr:rowOff>104775</xdr:rowOff>
    </xdr:to>
    <xdr:pic>
      <xdr:nvPicPr>
        <xdr:cNvPr id="2" name="Picture 1"/>
        <xdr:cNvPicPr>
          <a:picLocks noChangeAspect="1"/>
        </xdr:cNvPicPr>
      </xdr:nvPicPr>
      <xdr:blipFill>
        <a:blip xmlns:r="http://schemas.openxmlformats.org/officeDocument/2006/relationships" r:embed="rId2"/>
        <a:stretch/>
      </xdr:blipFill>
      <xdr:spPr bwMode="auto">
        <a:xfrm>
          <a:off x="14487525" y="3886200"/>
          <a:ext cx="5972175" cy="5972175"/>
        </a:xfrm>
        <a:prstGeom prst="rect">
          <a:avLst/>
        </a:prstGeom>
      </xdr:spPr>
    </xdr:pic>
    <xdr:clientData/>
  </xdr:twoCellAnchor>
  <xdr:twoCellAnchor editAs="oneCell">
    <xdr:from>
      <xdr:col>8</xdr:col>
      <xdr:colOff>1743075</xdr:colOff>
      <xdr:row>2</xdr:row>
      <xdr:rowOff>76200</xdr:rowOff>
    </xdr:from>
    <xdr:to>
      <xdr:col>15</xdr:col>
      <xdr:colOff>170958</xdr:colOff>
      <xdr:row>10</xdr:row>
      <xdr:rowOff>9332</xdr:rowOff>
    </xdr:to>
    <xdr:pic>
      <xdr:nvPicPr>
        <xdr:cNvPr id="5" name="Picture 4"/>
        <xdr:cNvPicPr>
          <a:picLocks noChangeAspect="1"/>
        </xdr:cNvPicPr>
      </xdr:nvPicPr>
      <xdr:blipFill>
        <a:blip xmlns:r="http://schemas.openxmlformats.org/officeDocument/2006/relationships" r:embed="rId3"/>
        <a:stretch/>
      </xdr:blipFill>
      <xdr:spPr bwMode="auto">
        <a:xfrm>
          <a:off x="16154400" y="523875"/>
          <a:ext cx="3933333" cy="15333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28013</xdr:colOff>
      <xdr:row>718</xdr:row>
      <xdr:rowOff>1120</xdr:rowOff>
    </xdr:from>
    <xdr:to>
      <xdr:col>3</xdr:col>
      <xdr:colOff>11206</xdr:colOff>
      <xdr:row>732</xdr:row>
      <xdr:rowOff>77320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268942</xdr:colOff>
      <xdr:row>2</xdr:row>
      <xdr:rowOff>67234</xdr:rowOff>
    </xdr:from>
    <xdr:to>
      <xdr:col>20</xdr:col>
      <xdr:colOff>373272</xdr:colOff>
      <xdr:row>20</xdr:row>
      <xdr:rowOff>91445</xdr:rowOff>
    </xdr:to>
    <xdr:pic>
      <xdr:nvPicPr>
        <xdr:cNvPr id="2" name="Picture 1"/>
        <xdr:cNvPicPr>
          <a:picLocks noChangeAspect="1"/>
        </xdr:cNvPicPr>
      </xdr:nvPicPr>
      <xdr:blipFill>
        <a:blip xmlns:r="http://schemas.openxmlformats.org/officeDocument/2006/relationships" r:embed="rId2"/>
        <a:stretch/>
      </xdr:blipFill>
      <xdr:spPr bwMode="auto">
        <a:xfrm>
          <a:off x="16080442" y="515469"/>
          <a:ext cx="8038095" cy="3542857"/>
        </a:xfrm>
        <a:prstGeom prst="rect">
          <a:avLst/>
        </a:prstGeom>
      </xdr:spPr>
    </xdr:pic>
    <xdr:clientData/>
  </xdr:twoCellAnchor>
  <xdr:twoCellAnchor editAs="oneCell">
    <xdr:from>
      <xdr:col>7</xdr:col>
      <xdr:colOff>80962</xdr:colOff>
      <xdr:row>23</xdr:row>
      <xdr:rowOff>80962</xdr:rowOff>
    </xdr:from>
    <xdr:to>
      <xdr:col>20</xdr:col>
      <xdr:colOff>505886</xdr:colOff>
      <xdr:row>44</xdr:row>
      <xdr:rowOff>119062</xdr:rowOff>
    </xdr:to>
    <xdr:pic>
      <xdr:nvPicPr>
        <xdr:cNvPr id="3" name="Picture 2"/>
        <xdr:cNvPicPr>
          <a:picLocks noChangeAspect="1"/>
        </xdr:cNvPicPr>
      </xdr:nvPicPr>
      <xdr:blipFill>
        <a:blip xmlns:r="http://schemas.openxmlformats.org/officeDocument/2006/relationships" r:embed="rId3"/>
        <a:stretch/>
      </xdr:blipFill>
      <xdr:spPr bwMode="auto">
        <a:xfrm>
          <a:off x="15963901" y="4557712"/>
          <a:ext cx="8521174" cy="4086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540</xdr:row>
      <xdr:rowOff>79561</xdr:rowOff>
    </xdr:from>
    <xdr:to>
      <xdr:col>2</xdr:col>
      <xdr:colOff>2465294</xdr:colOff>
      <xdr:row>554</xdr:row>
      <xdr:rowOff>100853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190500</xdr:colOff>
      <xdr:row>1</xdr:row>
      <xdr:rowOff>145676</xdr:rowOff>
    </xdr:from>
    <xdr:to>
      <xdr:col>16</xdr:col>
      <xdr:colOff>395970</xdr:colOff>
      <xdr:row>18</xdr:row>
      <xdr:rowOff>55625</xdr:rowOff>
    </xdr:to>
    <xdr:pic>
      <xdr:nvPicPr>
        <xdr:cNvPr id="3" name="Picture 2"/>
        <xdr:cNvPicPr>
          <a:picLocks noChangeAspect="1"/>
        </xdr:cNvPicPr>
      </xdr:nvPicPr>
      <xdr:blipFill>
        <a:blip xmlns:r="http://schemas.openxmlformats.org/officeDocument/2006/relationships" r:embed="rId2"/>
        <a:stretch/>
      </xdr:blipFill>
      <xdr:spPr bwMode="auto">
        <a:xfrm>
          <a:off x="16999324" y="392206"/>
          <a:ext cx="5752381" cy="3238095"/>
        </a:xfrm>
        <a:prstGeom prst="rect">
          <a:avLst/>
        </a:prstGeom>
      </xdr:spPr>
    </xdr:pic>
    <xdr:clientData/>
  </xdr:twoCellAnchor>
  <xdr:twoCellAnchor editAs="oneCell">
    <xdr:from>
      <xdr:col>7</xdr:col>
      <xdr:colOff>112057</xdr:colOff>
      <xdr:row>21</xdr:row>
      <xdr:rowOff>133304</xdr:rowOff>
    </xdr:from>
    <xdr:to>
      <xdr:col>17</xdr:col>
      <xdr:colOff>435878</xdr:colOff>
      <xdr:row>42</xdr:row>
      <xdr:rowOff>89647</xdr:rowOff>
    </xdr:to>
    <xdr:pic>
      <xdr:nvPicPr>
        <xdr:cNvPr id="5" name="Picture 4"/>
        <xdr:cNvPicPr>
          <a:picLocks noChangeAspect="1"/>
        </xdr:cNvPicPr>
      </xdr:nvPicPr>
      <xdr:blipFill>
        <a:blip xmlns:r="http://schemas.openxmlformats.org/officeDocument/2006/relationships" r:embed="rId3"/>
        <a:stretch/>
      </xdr:blipFill>
      <xdr:spPr bwMode="auto">
        <a:xfrm>
          <a:off x="16920881" y="4313098"/>
          <a:ext cx="6475850" cy="403528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133</xdr:row>
      <xdr:rowOff>0</xdr:rowOff>
    </xdr:from>
    <xdr:to>
      <xdr:col>3</xdr:col>
      <xdr:colOff>1390650</xdr:colOff>
      <xdr:row>144</xdr:row>
      <xdr:rowOff>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66675</xdr:colOff>
      <xdr:row>16</xdr:row>
      <xdr:rowOff>104775</xdr:rowOff>
    </xdr:from>
    <xdr:to>
      <xdr:col>17</xdr:col>
      <xdr:colOff>1396865</xdr:colOff>
      <xdr:row>46</xdr:row>
      <xdr:rowOff>66675</xdr:rowOff>
    </xdr:to>
    <xdr:pic>
      <xdr:nvPicPr>
        <xdr:cNvPr id="2" name="Picture 1"/>
        <xdr:cNvPicPr>
          <a:picLocks noChangeAspect="1"/>
        </xdr:cNvPicPr>
      </xdr:nvPicPr>
      <xdr:blipFill>
        <a:blip xmlns:r="http://schemas.openxmlformats.org/officeDocument/2006/relationships" r:embed="rId2"/>
        <a:stretch/>
      </xdr:blipFill>
      <xdr:spPr bwMode="auto">
        <a:xfrm>
          <a:off x="15544800" y="3381375"/>
          <a:ext cx="6873740" cy="5676900"/>
        </a:xfrm>
        <a:prstGeom prst="rect">
          <a:avLst/>
        </a:prstGeom>
      </xdr:spPr>
    </xdr:pic>
    <xdr:clientData/>
  </xdr:twoCellAnchor>
  <xdr:twoCellAnchor editAs="oneCell">
    <xdr:from>
      <xdr:col>10</xdr:col>
      <xdr:colOff>428625</xdr:colOff>
      <xdr:row>3</xdr:row>
      <xdr:rowOff>57150</xdr:rowOff>
    </xdr:from>
    <xdr:to>
      <xdr:col>16</xdr:col>
      <xdr:colOff>580542</xdr:colOff>
      <xdr:row>10</xdr:row>
      <xdr:rowOff>190307</xdr:rowOff>
    </xdr:to>
    <xdr:pic>
      <xdr:nvPicPr>
        <xdr:cNvPr id="4" name="Picture 3"/>
        <xdr:cNvPicPr>
          <a:picLocks noChangeAspect="1"/>
        </xdr:cNvPicPr>
      </xdr:nvPicPr>
      <xdr:blipFill>
        <a:blip xmlns:r="http://schemas.openxmlformats.org/officeDocument/2006/relationships" r:embed="rId3"/>
        <a:stretch/>
      </xdr:blipFill>
      <xdr:spPr bwMode="auto">
        <a:xfrm>
          <a:off x="17125950" y="695325"/>
          <a:ext cx="3866667" cy="154285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327</xdr:row>
      <xdr:rowOff>19050</xdr:rowOff>
    </xdr:from>
    <xdr:to>
      <xdr:col>3</xdr:col>
      <xdr:colOff>800100</xdr:colOff>
      <xdr:row>337</xdr:row>
      <xdr:rowOff>152400</xdr:rowOff>
    </xdr:to>
    <xdr:graphicFrame macro="">
      <xdr:nvGraphicFramePr>
        <xdr:cNvPr id="48" name="Chart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228600</xdr:colOff>
      <xdr:row>22</xdr:row>
      <xdr:rowOff>76200</xdr:rowOff>
    </xdr:from>
    <xdr:to>
      <xdr:col>20</xdr:col>
      <xdr:colOff>1729548</xdr:colOff>
      <xdr:row>49</xdr:row>
      <xdr:rowOff>142875</xdr:rowOff>
    </xdr:to>
    <xdr:pic>
      <xdr:nvPicPr>
        <xdr:cNvPr id="2" name="Picture 1"/>
        <xdr:cNvPicPr>
          <a:picLocks noChangeAspect="1"/>
        </xdr:cNvPicPr>
      </xdr:nvPicPr>
      <xdr:blipFill>
        <a:blip xmlns:r="http://schemas.openxmlformats.org/officeDocument/2006/relationships" r:embed="rId2"/>
        <a:stretch/>
      </xdr:blipFill>
      <xdr:spPr bwMode="auto">
        <a:xfrm>
          <a:off x="15897225" y="4429125"/>
          <a:ext cx="8873299" cy="5286375"/>
        </a:xfrm>
        <a:prstGeom prst="rect">
          <a:avLst/>
        </a:prstGeom>
      </xdr:spPr>
    </xdr:pic>
    <xdr:clientData/>
  </xdr:twoCellAnchor>
  <xdr:twoCellAnchor editAs="oneCell">
    <xdr:from>
      <xdr:col>9</xdr:col>
      <xdr:colOff>391171</xdr:colOff>
      <xdr:row>3</xdr:row>
      <xdr:rowOff>15337</xdr:rowOff>
    </xdr:from>
    <xdr:to>
      <xdr:col>20</xdr:col>
      <xdr:colOff>1285564</xdr:colOff>
      <xdr:row>17</xdr:row>
      <xdr:rowOff>43566</xdr:rowOff>
    </xdr:to>
    <xdr:pic>
      <xdr:nvPicPr>
        <xdr:cNvPr id="4" name="Picture 3"/>
        <xdr:cNvPicPr>
          <a:picLocks noChangeAspect="1"/>
        </xdr:cNvPicPr>
      </xdr:nvPicPr>
      <xdr:blipFill>
        <a:blip xmlns:r="http://schemas.openxmlformats.org/officeDocument/2006/relationships" r:embed="rId3"/>
        <a:stretch/>
      </xdr:blipFill>
      <xdr:spPr bwMode="auto">
        <a:xfrm>
          <a:off x="16680535" y="661099"/>
          <a:ext cx="7699118" cy="28130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291</xdr:row>
      <xdr:rowOff>128587</xdr:rowOff>
    </xdr:from>
    <xdr:to>
      <xdr:col>2</xdr:col>
      <xdr:colOff>3571875</xdr:colOff>
      <xdr:row>304</xdr:row>
      <xdr:rowOff>57150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371475</xdr:colOff>
      <xdr:row>1</xdr:row>
      <xdr:rowOff>171450</xdr:rowOff>
    </xdr:from>
    <xdr:to>
      <xdr:col>16</xdr:col>
      <xdr:colOff>399344</xdr:colOff>
      <xdr:row>12</xdr:row>
      <xdr:rowOff>37844</xdr:rowOff>
    </xdr:to>
    <xdr:pic>
      <xdr:nvPicPr>
        <xdr:cNvPr id="4" name="Picture 3"/>
        <xdr:cNvPicPr>
          <a:picLocks noChangeAspect="1"/>
        </xdr:cNvPicPr>
      </xdr:nvPicPr>
      <xdr:blipFill>
        <a:blip xmlns:r="http://schemas.openxmlformats.org/officeDocument/2006/relationships" r:embed="rId2"/>
        <a:stretch/>
      </xdr:blipFill>
      <xdr:spPr bwMode="auto">
        <a:xfrm>
          <a:off x="16011525" y="419100"/>
          <a:ext cx="5638095" cy="2047619"/>
        </a:xfrm>
        <a:prstGeom prst="rect">
          <a:avLst/>
        </a:prstGeom>
      </xdr:spPr>
    </xdr:pic>
    <xdr:clientData/>
  </xdr:twoCellAnchor>
  <xdr:twoCellAnchor editAs="oneCell">
    <xdr:from>
      <xdr:col>7</xdr:col>
      <xdr:colOff>114300</xdr:colOff>
      <xdr:row>15</xdr:row>
      <xdr:rowOff>94192</xdr:rowOff>
    </xdr:from>
    <xdr:to>
      <xdr:col>16</xdr:col>
      <xdr:colOff>459797</xdr:colOff>
      <xdr:row>34</xdr:row>
      <xdr:rowOff>38100</xdr:rowOff>
    </xdr:to>
    <xdr:pic>
      <xdr:nvPicPr>
        <xdr:cNvPr id="3" name="Picture 2"/>
        <xdr:cNvPicPr>
          <a:picLocks noChangeAspect="1"/>
        </xdr:cNvPicPr>
      </xdr:nvPicPr>
      <xdr:blipFill>
        <a:blip xmlns:r="http://schemas.openxmlformats.org/officeDocument/2006/relationships" r:embed="rId3"/>
        <a:stretch/>
      </xdr:blipFill>
      <xdr:spPr bwMode="auto">
        <a:xfrm>
          <a:off x="15754350" y="3123142"/>
          <a:ext cx="5955722" cy="363960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480</xdr:row>
      <xdr:rowOff>109537</xdr:rowOff>
    </xdr:from>
    <xdr:to>
      <xdr:col>3</xdr:col>
      <xdr:colOff>9525</xdr:colOff>
      <xdr:row>494</xdr:row>
      <xdr:rowOff>185736</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134471</xdr:colOff>
      <xdr:row>1</xdr:row>
      <xdr:rowOff>145676</xdr:rowOff>
    </xdr:from>
    <xdr:to>
      <xdr:col>20</xdr:col>
      <xdr:colOff>310586</xdr:colOff>
      <xdr:row>14</xdr:row>
      <xdr:rowOff>92133</xdr:rowOff>
    </xdr:to>
    <xdr:pic>
      <xdr:nvPicPr>
        <xdr:cNvPr id="2" name="Picture 1"/>
        <xdr:cNvPicPr>
          <a:picLocks noChangeAspect="1"/>
        </xdr:cNvPicPr>
      </xdr:nvPicPr>
      <xdr:blipFill>
        <a:blip xmlns:r="http://schemas.openxmlformats.org/officeDocument/2006/relationships" r:embed="rId2"/>
        <a:stretch/>
      </xdr:blipFill>
      <xdr:spPr bwMode="auto">
        <a:xfrm>
          <a:off x="17503589" y="392206"/>
          <a:ext cx="7504762" cy="2523809"/>
        </a:xfrm>
        <a:prstGeom prst="rect">
          <a:avLst/>
        </a:prstGeom>
      </xdr:spPr>
    </xdr:pic>
    <xdr:clientData/>
  </xdr:twoCellAnchor>
  <xdr:twoCellAnchor editAs="oneCell">
    <xdr:from>
      <xdr:col>8</xdr:col>
      <xdr:colOff>47625</xdr:colOff>
      <xdr:row>18</xdr:row>
      <xdr:rowOff>23159</xdr:rowOff>
    </xdr:from>
    <xdr:to>
      <xdr:col>20</xdr:col>
      <xdr:colOff>438748</xdr:colOff>
      <xdr:row>35</xdr:row>
      <xdr:rowOff>95251</xdr:rowOff>
    </xdr:to>
    <xdr:pic>
      <xdr:nvPicPr>
        <xdr:cNvPr id="6" name="Picture 5"/>
        <xdr:cNvPicPr>
          <a:picLocks noChangeAspect="1" noChangeArrowheads="1"/>
        </xdr:cNvPicPr>
      </xdr:nvPicPr>
      <xdr:blipFill>
        <a:blip xmlns:r="http://schemas.openxmlformats.org/officeDocument/2006/relationships" r:embed="rId3"/>
        <a:stretch/>
      </xdr:blipFill>
      <xdr:spPr bwMode="auto">
        <a:xfrm>
          <a:off x="17421225" y="3633134"/>
          <a:ext cx="7763473" cy="3386791"/>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9524</xdr:colOff>
      <xdr:row>483</xdr:row>
      <xdr:rowOff>52387</xdr:rowOff>
    </xdr:from>
    <xdr:to>
      <xdr:col>3</xdr:col>
      <xdr:colOff>28574</xdr:colOff>
      <xdr:row>497</xdr:row>
      <xdr:rowOff>128587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238125</xdr:colOff>
      <xdr:row>2</xdr:row>
      <xdr:rowOff>38100</xdr:rowOff>
    </xdr:from>
    <xdr:to>
      <xdr:col>19</xdr:col>
      <xdr:colOff>370536</xdr:colOff>
      <xdr:row>12</xdr:row>
      <xdr:rowOff>94993</xdr:rowOff>
    </xdr:to>
    <xdr:pic>
      <xdr:nvPicPr>
        <xdr:cNvPr id="3" name="Picture 2"/>
        <xdr:cNvPicPr>
          <a:picLocks noChangeAspect="1"/>
        </xdr:cNvPicPr>
      </xdr:nvPicPr>
      <xdr:blipFill>
        <a:blip xmlns:r="http://schemas.openxmlformats.org/officeDocument/2006/relationships" r:embed="rId2"/>
        <a:stretch/>
      </xdr:blipFill>
      <xdr:spPr bwMode="auto">
        <a:xfrm>
          <a:off x="16944975" y="485775"/>
          <a:ext cx="7504762" cy="2047619"/>
        </a:xfrm>
        <a:prstGeom prst="rect">
          <a:avLst/>
        </a:prstGeom>
      </xdr:spPr>
    </xdr:pic>
    <xdr:clientData/>
  </xdr:twoCellAnchor>
  <xdr:twoCellAnchor editAs="oneCell">
    <xdr:from>
      <xdr:col>7</xdr:col>
      <xdr:colOff>142874</xdr:colOff>
      <xdr:row>16</xdr:row>
      <xdr:rowOff>180975</xdr:rowOff>
    </xdr:from>
    <xdr:to>
      <xdr:col>19</xdr:col>
      <xdr:colOff>317765</xdr:colOff>
      <xdr:row>36</xdr:row>
      <xdr:rowOff>47625</xdr:rowOff>
    </xdr:to>
    <xdr:pic>
      <xdr:nvPicPr>
        <xdr:cNvPr id="5" name="Picture 4"/>
        <xdr:cNvPicPr>
          <a:picLocks noChangeAspect="1"/>
        </xdr:cNvPicPr>
      </xdr:nvPicPr>
      <xdr:blipFill>
        <a:blip xmlns:r="http://schemas.openxmlformats.org/officeDocument/2006/relationships" r:embed="rId3"/>
        <a:stretch/>
      </xdr:blipFill>
      <xdr:spPr bwMode="auto">
        <a:xfrm>
          <a:off x="16849724" y="3409950"/>
          <a:ext cx="7547243" cy="37528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543</xdr:row>
      <xdr:rowOff>152400</xdr:rowOff>
    </xdr:from>
    <xdr:to>
      <xdr:col>2</xdr:col>
      <xdr:colOff>2408463</xdr:colOff>
      <xdr:row>555</xdr:row>
      <xdr:rowOff>176893</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0</xdr:colOff>
      <xdr:row>3</xdr:row>
      <xdr:rowOff>0</xdr:rowOff>
    </xdr:from>
    <xdr:to>
      <xdr:col>17</xdr:col>
      <xdr:colOff>1398094</xdr:colOff>
      <xdr:row>17</xdr:row>
      <xdr:rowOff>90809</xdr:rowOff>
    </xdr:to>
    <xdr:pic>
      <xdr:nvPicPr>
        <xdr:cNvPr id="3" name="Picture 2"/>
        <xdr:cNvPicPr>
          <a:picLocks noChangeAspect="1"/>
        </xdr:cNvPicPr>
      </xdr:nvPicPr>
      <xdr:blipFill>
        <a:blip xmlns:r="http://schemas.openxmlformats.org/officeDocument/2006/relationships" r:embed="rId2"/>
        <a:stretch/>
      </xdr:blipFill>
      <xdr:spPr bwMode="auto">
        <a:xfrm>
          <a:off x="19730357" y="639536"/>
          <a:ext cx="5752381" cy="2866667"/>
        </a:xfrm>
        <a:prstGeom prst="rect">
          <a:avLst/>
        </a:prstGeom>
      </xdr:spPr>
    </xdr:pic>
    <xdr:clientData/>
  </xdr:twoCellAnchor>
  <xdr:twoCellAnchor editAs="oneCell">
    <xdr:from>
      <xdr:col>8</xdr:col>
      <xdr:colOff>462642</xdr:colOff>
      <xdr:row>21</xdr:row>
      <xdr:rowOff>40822</xdr:rowOff>
    </xdr:from>
    <xdr:to>
      <xdr:col>17</xdr:col>
      <xdr:colOff>1810721</xdr:colOff>
      <xdr:row>50</xdr:row>
      <xdr:rowOff>149680</xdr:rowOff>
    </xdr:to>
    <xdr:pic>
      <xdr:nvPicPr>
        <xdr:cNvPr id="2" name="Picture 1"/>
        <xdr:cNvPicPr>
          <a:picLocks noChangeAspect="1"/>
        </xdr:cNvPicPr>
      </xdr:nvPicPr>
      <xdr:blipFill>
        <a:blip xmlns:r="http://schemas.openxmlformats.org/officeDocument/2006/relationships" r:embed="rId3"/>
        <a:stretch/>
      </xdr:blipFill>
      <xdr:spPr bwMode="auto">
        <a:xfrm>
          <a:off x="18968357" y="4259036"/>
          <a:ext cx="6927007" cy="57286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486</xdr:row>
      <xdr:rowOff>190499</xdr:rowOff>
    </xdr:from>
    <xdr:to>
      <xdr:col>2</xdr:col>
      <xdr:colOff>2476498</xdr:colOff>
      <xdr:row>499</xdr:row>
      <xdr:rowOff>9525</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149679</xdr:colOff>
      <xdr:row>2</xdr:row>
      <xdr:rowOff>163286</xdr:rowOff>
    </xdr:from>
    <xdr:to>
      <xdr:col>17</xdr:col>
      <xdr:colOff>2745202</xdr:colOff>
      <xdr:row>17</xdr:row>
      <xdr:rowOff>54070</xdr:rowOff>
    </xdr:to>
    <xdr:pic>
      <xdr:nvPicPr>
        <xdr:cNvPr id="3" name="Picture 2"/>
        <xdr:cNvPicPr>
          <a:picLocks noChangeAspect="1"/>
        </xdr:cNvPicPr>
      </xdr:nvPicPr>
      <xdr:blipFill>
        <a:blip xmlns:r="http://schemas.openxmlformats.org/officeDocument/2006/relationships" r:embed="rId2"/>
        <a:stretch/>
      </xdr:blipFill>
      <xdr:spPr bwMode="auto">
        <a:xfrm>
          <a:off x="18097500" y="612322"/>
          <a:ext cx="5752381" cy="2857143"/>
        </a:xfrm>
        <a:prstGeom prst="rect">
          <a:avLst/>
        </a:prstGeom>
      </xdr:spPr>
    </xdr:pic>
    <xdr:clientData/>
  </xdr:twoCellAnchor>
  <xdr:twoCellAnchor editAs="oneCell">
    <xdr:from>
      <xdr:col>8</xdr:col>
      <xdr:colOff>228845</xdr:colOff>
      <xdr:row>22</xdr:row>
      <xdr:rowOff>97848</xdr:rowOff>
    </xdr:from>
    <xdr:to>
      <xdr:col>17</xdr:col>
      <xdr:colOff>4069773</xdr:colOff>
      <xdr:row>49</xdr:row>
      <xdr:rowOff>24678</xdr:rowOff>
    </xdr:to>
    <xdr:pic>
      <xdr:nvPicPr>
        <xdr:cNvPr id="4" name="Picture 3"/>
        <xdr:cNvPicPr>
          <a:picLocks noChangeAspect="1"/>
        </xdr:cNvPicPr>
      </xdr:nvPicPr>
      <xdr:blipFill>
        <a:blip xmlns:r="http://schemas.openxmlformats.org/officeDocument/2006/relationships" r:embed="rId3"/>
        <a:stretch/>
      </xdr:blipFill>
      <xdr:spPr bwMode="auto">
        <a:xfrm>
          <a:off x="15728620" y="4531303"/>
          <a:ext cx="9400062" cy="517423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557</xdr:row>
      <xdr:rowOff>135590</xdr:rowOff>
    </xdr:from>
    <xdr:to>
      <xdr:col>3</xdr:col>
      <xdr:colOff>33618</xdr:colOff>
      <xdr:row>572</xdr:row>
      <xdr:rowOff>21290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448235</xdr:colOff>
      <xdr:row>2</xdr:row>
      <xdr:rowOff>168088</xdr:rowOff>
    </xdr:from>
    <xdr:to>
      <xdr:col>21</xdr:col>
      <xdr:colOff>500539</xdr:colOff>
      <xdr:row>16</xdr:row>
      <xdr:rowOff>59060</xdr:rowOff>
    </xdr:to>
    <xdr:pic>
      <xdr:nvPicPr>
        <xdr:cNvPr id="3" name="Picture 2"/>
        <xdr:cNvPicPr>
          <a:picLocks noChangeAspect="1"/>
        </xdr:cNvPicPr>
      </xdr:nvPicPr>
      <xdr:blipFill>
        <a:blip xmlns:r="http://schemas.openxmlformats.org/officeDocument/2006/relationships" r:embed="rId2"/>
        <a:stretch/>
      </xdr:blipFill>
      <xdr:spPr bwMode="auto">
        <a:xfrm>
          <a:off x="18758647" y="616323"/>
          <a:ext cx="7380952" cy="2647619"/>
        </a:xfrm>
        <a:prstGeom prst="rect">
          <a:avLst/>
        </a:prstGeom>
      </xdr:spPr>
    </xdr:pic>
    <xdr:clientData/>
  </xdr:twoCellAnchor>
  <xdr:twoCellAnchor editAs="oneCell">
    <xdr:from>
      <xdr:col>8</xdr:col>
      <xdr:colOff>151534</xdr:colOff>
      <xdr:row>20</xdr:row>
      <xdr:rowOff>186169</xdr:rowOff>
    </xdr:from>
    <xdr:to>
      <xdr:col>22</xdr:col>
      <xdr:colOff>294409</xdr:colOff>
      <xdr:row>45</xdr:row>
      <xdr:rowOff>69285</xdr:rowOff>
    </xdr:to>
    <xdr:pic>
      <xdr:nvPicPr>
        <xdr:cNvPr id="5" name="Picture 4"/>
        <xdr:cNvPicPr>
          <a:picLocks noChangeAspect="1"/>
        </xdr:cNvPicPr>
      </xdr:nvPicPr>
      <xdr:blipFill>
        <a:blip xmlns:r="http://schemas.openxmlformats.org/officeDocument/2006/relationships" r:embed="rId3"/>
        <a:stretch/>
      </xdr:blipFill>
      <xdr:spPr bwMode="auto">
        <a:xfrm>
          <a:off x="17868034" y="4238624"/>
          <a:ext cx="8698057" cy="4749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218</xdr:row>
      <xdr:rowOff>180974</xdr:rowOff>
    </xdr:from>
    <xdr:to>
      <xdr:col>3</xdr:col>
      <xdr:colOff>0</xdr:colOff>
      <xdr:row>230</xdr:row>
      <xdr:rowOff>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171450</xdr:colOff>
      <xdr:row>2</xdr:row>
      <xdr:rowOff>104775</xdr:rowOff>
    </xdr:from>
    <xdr:to>
      <xdr:col>17</xdr:col>
      <xdr:colOff>1618526</xdr:colOff>
      <xdr:row>17</xdr:row>
      <xdr:rowOff>28218</xdr:rowOff>
    </xdr:to>
    <xdr:pic>
      <xdr:nvPicPr>
        <xdr:cNvPr id="3" name="Picture 2"/>
        <xdr:cNvPicPr>
          <a:picLocks noChangeAspect="1"/>
        </xdr:cNvPicPr>
      </xdr:nvPicPr>
      <xdr:blipFill>
        <a:blip xmlns:r="http://schemas.openxmlformats.org/officeDocument/2006/relationships" r:embed="rId2"/>
        <a:stretch/>
      </xdr:blipFill>
      <xdr:spPr bwMode="auto">
        <a:xfrm>
          <a:off x="18592800" y="552450"/>
          <a:ext cx="5790476" cy="2857143"/>
        </a:xfrm>
        <a:prstGeom prst="rect">
          <a:avLst/>
        </a:prstGeom>
      </xdr:spPr>
    </xdr:pic>
    <xdr:clientData/>
  </xdr:twoCellAnchor>
  <xdr:twoCellAnchor editAs="oneCell">
    <xdr:from>
      <xdr:col>8</xdr:col>
      <xdr:colOff>590549</xdr:colOff>
      <xdr:row>23</xdr:row>
      <xdr:rowOff>5064</xdr:rowOff>
    </xdr:from>
    <xdr:to>
      <xdr:col>17</xdr:col>
      <xdr:colOff>2167379</xdr:colOff>
      <xdr:row>49</xdr:row>
      <xdr:rowOff>161924</xdr:rowOff>
    </xdr:to>
    <xdr:pic>
      <xdr:nvPicPr>
        <xdr:cNvPr id="4" name="Picture 3"/>
        <xdr:cNvPicPr>
          <a:picLocks noChangeAspect="1"/>
        </xdr:cNvPicPr>
      </xdr:nvPicPr>
      <xdr:blipFill>
        <a:blip xmlns:r="http://schemas.openxmlformats.org/officeDocument/2006/relationships" r:embed="rId3"/>
        <a:stretch/>
      </xdr:blipFill>
      <xdr:spPr bwMode="auto">
        <a:xfrm>
          <a:off x="17792699" y="4558015"/>
          <a:ext cx="7139430" cy="518605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11206</xdr:colOff>
      <xdr:row>721</xdr:row>
      <xdr:rowOff>134469</xdr:rowOff>
    </xdr:from>
    <xdr:to>
      <xdr:col>3</xdr:col>
      <xdr:colOff>20730</xdr:colOff>
      <xdr:row>737</xdr:row>
      <xdr:rowOff>132788</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495299</xdr:colOff>
      <xdr:row>3</xdr:row>
      <xdr:rowOff>76200</xdr:rowOff>
    </xdr:from>
    <xdr:to>
      <xdr:col>20</xdr:col>
      <xdr:colOff>2970795</xdr:colOff>
      <xdr:row>18</xdr:row>
      <xdr:rowOff>94881</xdr:rowOff>
    </xdr:to>
    <xdr:pic>
      <xdr:nvPicPr>
        <xdr:cNvPr id="4" name="Picture 3"/>
        <xdr:cNvPicPr>
          <a:picLocks noChangeAspect="1"/>
        </xdr:cNvPicPr>
      </xdr:nvPicPr>
      <xdr:blipFill>
        <a:blip xmlns:r="http://schemas.openxmlformats.org/officeDocument/2006/relationships" r:embed="rId2"/>
        <a:stretch/>
      </xdr:blipFill>
      <xdr:spPr bwMode="auto">
        <a:xfrm>
          <a:off x="20278725" y="714375"/>
          <a:ext cx="8038095" cy="2952381"/>
        </a:xfrm>
        <a:prstGeom prst="rect">
          <a:avLst/>
        </a:prstGeom>
      </xdr:spPr>
    </xdr:pic>
    <xdr:clientData/>
  </xdr:twoCellAnchor>
  <xdr:twoCellAnchor editAs="oneCell">
    <xdr:from>
      <xdr:col>8</xdr:col>
      <xdr:colOff>47626</xdr:colOff>
      <xdr:row>23</xdr:row>
      <xdr:rowOff>38100</xdr:rowOff>
    </xdr:from>
    <xdr:to>
      <xdr:col>20</xdr:col>
      <xdr:colOff>4105276</xdr:colOff>
      <xdr:row>55</xdr:row>
      <xdr:rowOff>160911</xdr:rowOff>
    </xdr:to>
    <xdr:pic>
      <xdr:nvPicPr>
        <xdr:cNvPr id="3" name="Picture 2"/>
        <xdr:cNvPicPr>
          <a:picLocks noChangeAspect="1"/>
        </xdr:cNvPicPr>
      </xdr:nvPicPr>
      <xdr:blipFill>
        <a:blip xmlns:r="http://schemas.openxmlformats.org/officeDocument/2006/relationships" r:embed="rId3"/>
        <a:stretch/>
      </xdr:blipFill>
      <xdr:spPr bwMode="auto">
        <a:xfrm>
          <a:off x="18002251" y="4591050"/>
          <a:ext cx="11449049" cy="629501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712</xdr:row>
      <xdr:rowOff>119062</xdr:rowOff>
    </xdr:from>
    <xdr:to>
      <xdr:col>2</xdr:col>
      <xdr:colOff>2162175</xdr:colOff>
      <xdr:row>727</xdr:row>
      <xdr:rowOff>4762</xdr:rowOff>
    </xdr:to>
    <xdr:graphicFrame macro="">
      <xdr:nvGraphicFramePr>
        <xdr:cNvPr id="44" name="Chart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142875</xdr:colOff>
      <xdr:row>1</xdr:row>
      <xdr:rowOff>85725</xdr:rowOff>
    </xdr:from>
    <xdr:to>
      <xdr:col>22</xdr:col>
      <xdr:colOff>199020</xdr:colOff>
      <xdr:row>18</xdr:row>
      <xdr:rowOff>142451</xdr:rowOff>
    </xdr:to>
    <xdr:pic>
      <xdr:nvPicPr>
        <xdr:cNvPr id="5" name="Picture 4"/>
        <xdr:cNvPicPr>
          <a:picLocks noChangeAspect="1"/>
        </xdr:cNvPicPr>
      </xdr:nvPicPr>
      <xdr:blipFill>
        <a:blip xmlns:r="http://schemas.openxmlformats.org/officeDocument/2006/relationships" r:embed="rId2"/>
        <a:stretch/>
      </xdr:blipFill>
      <xdr:spPr bwMode="auto">
        <a:xfrm>
          <a:off x="18707100" y="333375"/>
          <a:ext cx="8038095" cy="3390476"/>
        </a:xfrm>
        <a:prstGeom prst="rect">
          <a:avLst/>
        </a:prstGeom>
      </xdr:spPr>
    </xdr:pic>
    <xdr:clientData/>
  </xdr:twoCellAnchor>
  <xdr:twoCellAnchor editAs="oneCell">
    <xdr:from>
      <xdr:col>8</xdr:col>
      <xdr:colOff>161924</xdr:colOff>
      <xdr:row>21</xdr:row>
      <xdr:rowOff>76200</xdr:rowOff>
    </xdr:from>
    <xdr:to>
      <xdr:col>22</xdr:col>
      <xdr:colOff>379268</xdr:colOff>
      <xdr:row>46</xdr:row>
      <xdr:rowOff>80877</xdr:rowOff>
    </xdr:to>
    <xdr:pic>
      <xdr:nvPicPr>
        <xdr:cNvPr id="3" name="Picture 2"/>
        <xdr:cNvPicPr>
          <a:picLocks noChangeAspect="1"/>
        </xdr:cNvPicPr>
      </xdr:nvPicPr>
      <xdr:blipFill>
        <a:blip xmlns:r="http://schemas.openxmlformats.org/officeDocument/2006/relationships" r:embed="rId3"/>
        <a:stretch/>
      </xdr:blipFill>
      <xdr:spPr bwMode="auto">
        <a:xfrm>
          <a:off x="18116550" y="4257675"/>
          <a:ext cx="8808893" cy="484337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544</xdr:row>
      <xdr:rowOff>80962</xdr:rowOff>
    </xdr:from>
    <xdr:to>
      <xdr:col>3</xdr:col>
      <xdr:colOff>9524</xdr:colOff>
      <xdr:row>558</xdr:row>
      <xdr:rowOff>157161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361950</xdr:colOff>
      <xdr:row>1</xdr:row>
      <xdr:rowOff>66675</xdr:rowOff>
    </xdr:from>
    <xdr:to>
      <xdr:col>19</xdr:col>
      <xdr:colOff>570780</xdr:colOff>
      <xdr:row>18</xdr:row>
      <xdr:rowOff>75783</xdr:rowOff>
    </xdr:to>
    <xdr:pic>
      <xdr:nvPicPr>
        <xdr:cNvPr id="2" name="Picture 1"/>
        <xdr:cNvPicPr>
          <a:picLocks noChangeAspect="1"/>
        </xdr:cNvPicPr>
      </xdr:nvPicPr>
      <xdr:blipFill>
        <a:blip xmlns:r="http://schemas.openxmlformats.org/officeDocument/2006/relationships" r:embed="rId2"/>
        <a:stretch/>
      </xdr:blipFill>
      <xdr:spPr bwMode="auto">
        <a:xfrm>
          <a:off x="20412075" y="314325"/>
          <a:ext cx="5752381" cy="3333333"/>
        </a:xfrm>
        <a:prstGeom prst="rect">
          <a:avLst/>
        </a:prstGeom>
      </xdr:spPr>
    </xdr:pic>
    <xdr:clientData/>
  </xdr:twoCellAnchor>
  <xdr:twoCellAnchor editAs="oneCell">
    <xdr:from>
      <xdr:col>8</xdr:col>
      <xdr:colOff>123824</xdr:colOff>
      <xdr:row>21</xdr:row>
      <xdr:rowOff>156769</xdr:rowOff>
    </xdr:from>
    <xdr:to>
      <xdr:col>22</xdr:col>
      <xdr:colOff>542530</xdr:colOff>
      <xdr:row>51</xdr:row>
      <xdr:rowOff>104774</xdr:rowOff>
    </xdr:to>
    <xdr:pic>
      <xdr:nvPicPr>
        <xdr:cNvPr id="4" name="Picture 3"/>
        <xdr:cNvPicPr>
          <a:picLocks noChangeAspect="1"/>
        </xdr:cNvPicPr>
      </xdr:nvPicPr>
      <xdr:blipFill>
        <a:blip xmlns:r="http://schemas.openxmlformats.org/officeDocument/2006/relationships" r:embed="rId3"/>
        <a:stretch/>
      </xdr:blipFill>
      <xdr:spPr bwMode="auto">
        <a:xfrm>
          <a:off x="18954750" y="4328719"/>
          <a:ext cx="9010255" cy="573920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126</xdr:row>
      <xdr:rowOff>0</xdr:rowOff>
    </xdr:from>
    <xdr:to>
      <xdr:col>3</xdr:col>
      <xdr:colOff>0</xdr:colOff>
      <xdr:row>137</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180975</xdr:colOff>
      <xdr:row>11</xdr:row>
      <xdr:rowOff>209550</xdr:rowOff>
    </xdr:from>
    <xdr:to>
      <xdr:col>14</xdr:col>
      <xdr:colOff>384688</xdr:colOff>
      <xdr:row>36</xdr:row>
      <xdr:rowOff>161034</xdr:rowOff>
    </xdr:to>
    <xdr:pic>
      <xdr:nvPicPr>
        <xdr:cNvPr id="3" name="Picture 2"/>
        <xdr:cNvPicPr>
          <a:picLocks noChangeAspect="1"/>
        </xdr:cNvPicPr>
      </xdr:nvPicPr>
      <xdr:blipFill>
        <a:blip xmlns:r="http://schemas.openxmlformats.org/officeDocument/2006/relationships" r:embed="rId2"/>
        <a:stretch/>
      </xdr:blipFill>
      <xdr:spPr bwMode="auto">
        <a:xfrm>
          <a:off x="15849600" y="2647949"/>
          <a:ext cx="5232913" cy="4733034"/>
        </a:xfrm>
        <a:prstGeom prst="rect">
          <a:avLst/>
        </a:prstGeom>
      </xdr:spPr>
    </xdr:pic>
    <xdr:clientData/>
  </xdr:twoCellAnchor>
  <xdr:twoCellAnchor editAs="oneCell">
    <xdr:from>
      <xdr:col>8</xdr:col>
      <xdr:colOff>1123950</xdr:colOff>
      <xdr:row>2</xdr:row>
      <xdr:rowOff>0</xdr:rowOff>
    </xdr:from>
    <xdr:to>
      <xdr:col>13</xdr:col>
      <xdr:colOff>761533</xdr:colOff>
      <xdr:row>7</xdr:row>
      <xdr:rowOff>133206</xdr:rowOff>
    </xdr:to>
    <xdr:pic>
      <xdr:nvPicPr>
        <xdr:cNvPr id="9" name="Picture 8"/>
        <xdr:cNvPicPr>
          <a:picLocks noChangeAspect="1"/>
        </xdr:cNvPicPr>
      </xdr:nvPicPr>
      <xdr:blipFill>
        <a:blip xmlns:r="http://schemas.openxmlformats.org/officeDocument/2006/relationships" r:embed="rId3"/>
        <a:stretch/>
      </xdr:blipFill>
      <xdr:spPr bwMode="auto">
        <a:xfrm>
          <a:off x="16792575" y="447675"/>
          <a:ext cx="3733333" cy="115238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95251</xdr:colOff>
      <xdr:row>16</xdr:row>
      <xdr:rowOff>57151</xdr:rowOff>
    </xdr:from>
    <xdr:to>
      <xdr:col>16</xdr:col>
      <xdr:colOff>647701</xdr:colOff>
      <xdr:row>32</xdr:row>
      <xdr:rowOff>69273</xdr:rowOff>
    </xdr:to>
    <xdr:pic>
      <xdr:nvPicPr>
        <xdr:cNvPr id="3" name="Picture 2"/>
        <xdr:cNvPicPr>
          <a:picLocks noChangeAspect="1"/>
        </xdr:cNvPicPr>
      </xdr:nvPicPr>
      <xdr:blipFill>
        <a:blip xmlns:r="http://schemas.openxmlformats.org/officeDocument/2006/relationships" r:embed="rId1"/>
        <a:stretch/>
      </xdr:blipFill>
      <xdr:spPr bwMode="auto">
        <a:xfrm>
          <a:off x="17697451" y="3276601"/>
          <a:ext cx="5486400" cy="3117272"/>
        </a:xfrm>
        <a:prstGeom prst="rect">
          <a:avLst/>
        </a:prstGeom>
      </xdr:spPr>
    </xdr:pic>
    <xdr:clientData/>
  </xdr:twoCellAnchor>
  <xdr:twoCellAnchor editAs="oneCell">
    <xdr:from>
      <xdr:col>9</xdr:col>
      <xdr:colOff>523875</xdr:colOff>
      <xdr:row>3</xdr:row>
      <xdr:rowOff>0</xdr:rowOff>
    </xdr:from>
    <xdr:to>
      <xdr:col>15</xdr:col>
      <xdr:colOff>532934</xdr:colOff>
      <xdr:row>11</xdr:row>
      <xdr:rowOff>37894</xdr:rowOff>
    </xdr:to>
    <xdr:pic>
      <xdr:nvPicPr>
        <xdr:cNvPr id="4" name="Picture 3"/>
        <xdr:cNvPicPr>
          <a:picLocks noChangeAspect="1"/>
        </xdr:cNvPicPr>
      </xdr:nvPicPr>
      <xdr:blipFill>
        <a:blip xmlns:r="http://schemas.openxmlformats.org/officeDocument/2006/relationships" r:embed="rId2"/>
        <a:stretch/>
      </xdr:blipFill>
      <xdr:spPr bwMode="auto">
        <a:xfrm>
          <a:off x="18735675" y="638175"/>
          <a:ext cx="3723809" cy="163809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515</xdr:row>
      <xdr:rowOff>76200</xdr:rowOff>
    </xdr:from>
    <xdr:to>
      <xdr:col>3</xdr:col>
      <xdr:colOff>19050</xdr:colOff>
      <xdr:row>527</xdr:row>
      <xdr:rowOff>23811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1076325</xdr:colOff>
      <xdr:row>3</xdr:row>
      <xdr:rowOff>47625</xdr:rowOff>
    </xdr:from>
    <xdr:to>
      <xdr:col>17</xdr:col>
      <xdr:colOff>46906</xdr:colOff>
      <xdr:row>17</xdr:row>
      <xdr:rowOff>47273</xdr:rowOff>
    </xdr:to>
    <xdr:pic>
      <xdr:nvPicPr>
        <xdr:cNvPr id="2" name="Picture 1"/>
        <xdr:cNvPicPr>
          <a:picLocks noChangeAspect="1"/>
        </xdr:cNvPicPr>
      </xdr:nvPicPr>
      <xdr:blipFill>
        <a:blip xmlns:r="http://schemas.openxmlformats.org/officeDocument/2006/relationships" r:embed="rId2"/>
        <a:stretch/>
      </xdr:blipFill>
      <xdr:spPr bwMode="auto">
        <a:xfrm>
          <a:off x="16506825" y="685800"/>
          <a:ext cx="5752381" cy="2819048"/>
        </a:xfrm>
        <a:prstGeom prst="rect">
          <a:avLst/>
        </a:prstGeom>
      </xdr:spPr>
    </xdr:pic>
    <xdr:clientData/>
  </xdr:twoCellAnchor>
  <xdr:twoCellAnchor editAs="oneCell">
    <xdr:from>
      <xdr:col>8</xdr:col>
      <xdr:colOff>9525</xdr:colOff>
      <xdr:row>21</xdr:row>
      <xdr:rowOff>28575</xdr:rowOff>
    </xdr:from>
    <xdr:to>
      <xdr:col>17</xdr:col>
      <xdr:colOff>123824</xdr:colOff>
      <xdr:row>46</xdr:row>
      <xdr:rowOff>179036</xdr:rowOff>
    </xdr:to>
    <xdr:pic>
      <xdr:nvPicPr>
        <xdr:cNvPr id="3" name="Grafik 2"/>
        <xdr:cNvPicPr>
          <a:picLocks noChangeAspect="1"/>
        </xdr:cNvPicPr>
      </xdr:nvPicPr>
      <xdr:blipFill>
        <a:blip xmlns:r="http://schemas.openxmlformats.org/officeDocument/2006/relationships" r:embed="rId3"/>
        <a:stretch/>
      </xdr:blipFill>
      <xdr:spPr bwMode="auto">
        <a:xfrm>
          <a:off x="15440025" y="4276725"/>
          <a:ext cx="6896100" cy="491296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19050</xdr:colOff>
      <xdr:row>520</xdr:row>
      <xdr:rowOff>56030</xdr:rowOff>
    </xdr:from>
    <xdr:to>
      <xdr:col>3</xdr:col>
      <xdr:colOff>11207</xdr:colOff>
      <xdr:row>532</xdr:row>
      <xdr:rowOff>44824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403412</xdr:colOff>
      <xdr:row>1</xdr:row>
      <xdr:rowOff>168088</xdr:rowOff>
    </xdr:from>
    <xdr:to>
      <xdr:col>17</xdr:col>
      <xdr:colOff>1236411</xdr:colOff>
      <xdr:row>18</xdr:row>
      <xdr:rowOff>94832</xdr:rowOff>
    </xdr:to>
    <xdr:pic>
      <xdr:nvPicPr>
        <xdr:cNvPr id="5" name="Picture 4"/>
        <xdr:cNvPicPr>
          <a:picLocks noChangeAspect="1"/>
        </xdr:cNvPicPr>
      </xdr:nvPicPr>
      <xdr:blipFill>
        <a:blip xmlns:r="http://schemas.openxmlformats.org/officeDocument/2006/relationships" r:embed="rId2"/>
        <a:stretch/>
      </xdr:blipFill>
      <xdr:spPr bwMode="auto">
        <a:xfrm>
          <a:off x="17021736" y="414617"/>
          <a:ext cx="5752381" cy="3333333"/>
        </a:xfrm>
        <a:prstGeom prst="rect">
          <a:avLst/>
        </a:prstGeom>
      </xdr:spPr>
    </xdr:pic>
    <xdr:clientData/>
  </xdr:twoCellAnchor>
  <xdr:twoCellAnchor editAs="oneCell">
    <xdr:from>
      <xdr:col>8</xdr:col>
      <xdr:colOff>44821</xdr:colOff>
      <xdr:row>21</xdr:row>
      <xdr:rowOff>103194</xdr:rowOff>
    </xdr:from>
    <xdr:to>
      <xdr:col>17</xdr:col>
      <xdr:colOff>1882587</xdr:colOff>
      <xdr:row>48</xdr:row>
      <xdr:rowOff>129938</xdr:rowOff>
    </xdr:to>
    <xdr:pic>
      <xdr:nvPicPr>
        <xdr:cNvPr id="2" name="Grafik 1"/>
        <xdr:cNvPicPr>
          <a:picLocks noChangeAspect="1"/>
        </xdr:cNvPicPr>
      </xdr:nvPicPr>
      <xdr:blipFill>
        <a:blip xmlns:r="http://schemas.openxmlformats.org/officeDocument/2006/relationships" r:embed="rId3"/>
        <a:stretch/>
      </xdr:blipFill>
      <xdr:spPr bwMode="auto">
        <a:xfrm>
          <a:off x="16058028" y="4361430"/>
          <a:ext cx="7362266" cy="517024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257</xdr:row>
      <xdr:rowOff>138112</xdr:rowOff>
    </xdr:from>
    <xdr:to>
      <xdr:col>2</xdr:col>
      <xdr:colOff>2581275</xdr:colOff>
      <xdr:row>268</xdr:row>
      <xdr:rowOff>161924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523875</xdr:colOff>
      <xdr:row>3</xdr:row>
      <xdr:rowOff>152400</xdr:rowOff>
    </xdr:from>
    <xdr:to>
      <xdr:col>16</xdr:col>
      <xdr:colOff>161430</xdr:colOff>
      <xdr:row>15</xdr:row>
      <xdr:rowOff>85436</xdr:rowOff>
    </xdr:to>
    <xdr:pic>
      <xdr:nvPicPr>
        <xdr:cNvPr id="5" name="Picture 4"/>
        <xdr:cNvPicPr>
          <a:picLocks noChangeAspect="1"/>
        </xdr:cNvPicPr>
      </xdr:nvPicPr>
      <xdr:blipFill>
        <a:blip xmlns:r="http://schemas.openxmlformats.org/officeDocument/2006/relationships" r:embed="rId2"/>
        <a:stretch/>
      </xdr:blipFill>
      <xdr:spPr bwMode="auto">
        <a:xfrm>
          <a:off x="18773775" y="790575"/>
          <a:ext cx="3961905" cy="2314286"/>
        </a:xfrm>
        <a:prstGeom prst="rect">
          <a:avLst/>
        </a:prstGeom>
      </xdr:spPr>
    </xdr:pic>
    <xdr:clientData/>
  </xdr:twoCellAnchor>
  <xdr:twoCellAnchor editAs="oneCell">
    <xdr:from>
      <xdr:col>8</xdr:col>
      <xdr:colOff>90448</xdr:colOff>
      <xdr:row>21</xdr:row>
      <xdr:rowOff>57150</xdr:rowOff>
    </xdr:from>
    <xdr:to>
      <xdr:col>17</xdr:col>
      <xdr:colOff>554557</xdr:colOff>
      <xdr:row>49</xdr:row>
      <xdr:rowOff>171450</xdr:rowOff>
    </xdr:to>
    <xdr:pic>
      <xdr:nvPicPr>
        <xdr:cNvPr id="4" name="Picture 3"/>
        <xdr:cNvPicPr>
          <a:picLocks noChangeAspect="1"/>
        </xdr:cNvPicPr>
      </xdr:nvPicPr>
      <xdr:blipFill>
        <a:blip xmlns:r="http://schemas.openxmlformats.org/officeDocument/2006/relationships" r:embed="rId3"/>
        <a:stretch/>
      </xdr:blipFill>
      <xdr:spPr bwMode="auto">
        <a:xfrm>
          <a:off x="17730748" y="4295775"/>
          <a:ext cx="6007659" cy="54483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376</xdr:row>
      <xdr:rowOff>14287</xdr:rowOff>
    </xdr:from>
    <xdr:to>
      <xdr:col>2</xdr:col>
      <xdr:colOff>1285876</xdr:colOff>
      <xdr:row>387</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438150</xdr:colOff>
      <xdr:row>4</xdr:row>
      <xdr:rowOff>9525</xdr:rowOff>
    </xdr:from>
    <xdr:to>
      <xdr:col>16</xdr:col>
      <xdr:colOff>561495</xdr:colOff>
      <xdr:row>14</xdr:row>
      <xdr:rowOff>190230</xdr:rowOff>
    </xdr:to>
    <xdr:pic>
      <xdr:nvPicPr>
        <xdr:cNvPr id="4" name="Picture 3"/>
        <xdr:cNvPicPr>
          <a:picLocks noChangeAspect="1"/>
        </xdr:cNvPicPr>
      </xdr:nvPicPr>
      <xdr:blipFill>
        <a:blip xmlns:r="http://schemas.openxmlformats.org/officeDocument/2006/relationships" r:embed="rId2"/>
        <a:stretch/>
      </xdr:blipFill>
      <xdr:spPr bwMode="auto">
        <a:xfrm>
          <a:off x="18040350" y="838200"/>
          <a:ext cx="3838095" cy="2161905"/>
        </a:xfrm>
        <a:prstGeom prst="rect">
          <a:avLst/>
        </a:prstGeom>
      </xdr:spPr>
    </xdr:pic>
    <xdr:clientData/>
  </xdr:twoCellAnchor>
  <xdr:twoCellAnchor editAs="oneCell">
    <xdr:from>
      <xdr:col>8</xdr:col>
      <xdr:colOff>83707</xdr:colOff>
      <xdr:row>21</xdr:row>
      <xdr:rowOff>104775</xdr:rowOff>
    </xdr:from>
    <xdr:to>
      <xdr:col>18</xdr:col>
      <xdr:colOff>476250</xdr:colOff>
      <xdr:row>54</xdr:row>
      <xdr:rowOff>146358</xdr:rowOff>
    </xdr:to>
    <xdr:pic>
      <xdr:nvPicPr>
        <xdr:cNvPr id="3" name="Picture 2"/>
        <xdr:cNvPicPr>
          <a:picLocks noChangeAspect="1"/>
        </xdr:cNvPicPr>
      </xdr:nvPicPr>
      <xdr:blipFill>
        <a:blip xmlns:r="http://schemas.openxmlformats.org/officeDocument/2006/relationships" r:embed="rId3"/>
        <a:stretch/>
      </xdr:blipFill>
      <xdr:spPr bwMode="auto">
        <a:xfrm>
          <a:off x="16466707" y="4276725"/>
          <a:ext cx="6545694" cy="632808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436</xdr:row>
      <xdr:rowOff>115947</xdr:rowOff>
    </xdr:from>
    <xdr:to>
      <xdr:col>2</xdr:col>
      <xdr:colOff>2857500</xdr:colOff>
      <xdr:row>451</xdr:row>
      <xdr:rowOff>36924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493888</xdr:colOff>
      <xdr:row>3</xdr:row>
      <xdr:rowOff>0</xdr:rowOff>
    </xdr:from>
    <xdr:to>
      <xdr:col>17</xdr:col>
      <xdr:colOff>1302076</xdr:colOff>
      <xdr:row>17</xdr:row>
      <xdr:rowOff>131230</xdr:rowOff>
    </xdr:to>
    <xdr:pic>
      <xdr:nvPicPr>
        <xdr:cNvPr id="3" name="Picture 2"/>
        <xdr:cNvPicPr>
          <a:picLocks noChangeAspect="1"/>
        </xdr:cNvPicPr>
      </xdr:nvPicPr>
      <xdr:blipFill>
        <a:blip xmlns:r="http://schemas.openxmlformats.org/officeDocument/2006/relationships" r:embed="rId2"/>
        <a:stretch/>
      </xdr:blipFill>
      <xdr:spPr bwMode="auto">
        <a:xfrm>
          <a:off x="20414073" y="635000"/>
          <a:ext cx="3971429" cy="2847619"/>
        </a:xfrm>
        <a:prstGeom prst="rect">
          <a:avLst/>
        </a:prstGeom>
      </xdr:spPr>
    </xdr:pic>
    <xdr:clientData/>
  </xdr:twoCellAnchor>
  <xdr:twoCellAnchor editAs="oneCell">
    <xdr:from>
      <xdr:col>8</xdr:col>
      <xdr:colOff>70557</xdr:colOff>
      <xdr:row>22</xdr:row>
      <xdr:rowOff>129353</xdr:rowOff>
    </xdr:from>
    <xdr:to>
      <xdr:col>17</xdr:col>
      <xdr:colOff>3598333</xdr:colOff>
      <xdr:row>51</xdr:row>
      <xdr:rowOff>69372</xdr:rowOff>
    </xdr:to>
    <xdr:pic>
      <xdr:nvPicPr>
        <xdr:cNvPr id="8" name="Picture 7"/>
        <xdr:cNvPicPr>
          <a:picLocks noChangeAspect="1"/>
        </xdr:cNvPicPr>
      </xdr:nvPicPr>
      <xdr:blipFill>
        <a:blip xmlns:r="http://schemas.openxmlformats.org/officeDocument/2006/relationships" r:embed="rId3"/>
        <a:stretch/>
      </xdr:blipFill>
      <xdr:spPr bwMode="auto">
        <a:xfrm>
          <a:off x="17544816" y="4456760"/>
          <a:ext cx="9136944" cy="53963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354</xdr:row>
      <xdr:rowOff>101974</xdr:rowOff>
    </xdr:from>
    <xdr:to>
      <xdr:col>3</xdr:col>
      <xdr:colOff>11206</xdr:colOff>
      <xdr:row>366</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123265</xdr:colOff>
      <xdr:row>1</xdr:row>
      <xdr:rowOff>89647</xdr:rowOff>
    </xdr:from>
    <xdr:to>
      <xdr:col>17</xdr:col>
      <xdr:colOff>446384</xdr:colOff>
      <xdr:row>11</xdr:row>
      <xdr:rowOff>74270</xdr:rowOff>
    </xdr:to>
    <xdr:pic>
      <xdr:nvPicPr>
        <xdr:cNvPr id="6" name="Picture 5"/>
        <xdr:cNvPicPr>
          <a:picLocks noChangeAspect="1"/>
        </xdr:cNvPicPr>
      </xdr:nvPicPr>
      <xdr:blipFill>
        <a:blip xmlns:r="http://schemas.openxmlformats.org/officeDocument/2006/relationships" r:embed="rId2"/>
        <a:stretch/>
      </xdr:blipFill>
      <xdr:spPr bwMode="auto">
        <a:xfrm>
          <a:off x="16495059" y="336176"/>
          <a:ext cx="5847619" cy="1990476"/>
        </a:xfrm>
        <a:prstGeom prst="rect">
          <a:avLst/>
        </a:prstGeom>
      </xdr:spPr>
    </xdr:pic>
    <xdr:clientData/>
  </xdr:twoCellAnchor>
  <xdr:twoCellAnchor editAs="oneCell">
    <xdr:from>
      <xdr:col>8</xdr:col>
      <xdr:colOff>180975</xdr:colOff>
      <xdr:row>14</xdr:row>
      <xdr:rowOff>133349</xdr:rowOff>
    </xdr:from>
    <xdr:to>
      <xdr:col>17</xdr:col>
      <xdr:colOff>522577</xdr:colOff>
      <xdr:row>29</xdr:row>
      <xdr:rowOff>151750</xdr:rowOff>
    </xdr:to>
    <xdr:pic>
      <xdr:nvPicPr>
        <xdr:cNvPr id="3" name="Picture 2"/>
        <xdr:cNvPicPr>
          <a:picLocks noChangeAspect="1"/>
        </xdr:cNvPicPr>
      </xdr:nvPicPr>
      <xdr:blipFill>
        <a:blip xmlns:r="http://schemas.openxmlformats.org/officeDocument/2006/relationships" r:embed="rId3"/>
        <a:stretch/>
      </xdr:blipFill>
      <xdr:spPr bwMode="auto">
        <a:xfrm>
          <a:off x="16554450" y="2981324"/>
          <a:ext cx="5904202" cy="295210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19050</xdr:colOff>
      <xdr:row>241</xdr:row>
      <xdr:rowOff>76199</xdr:rowOff>
    </xdr:from>
    <xdr:to>
      <xdr:col>3</xdr:col>
      <xdr:colOff>16566</xdr:colOff>
      <xdr:row>253</xdr:row>
      <xdr:rowOff>40822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21772</xdr:colOff>
      <xdr:row>21</xdr:row>
      <xdr:rowOff>160564</xdr:rowOff>
    </xdr:from>
    <xdr:to>
      <xdr:col>20</xdr:col>
      <xdr:colOff>517071</xdr:colOff>
      <xdr:row>54</xdr:row>
      <xdr:rowOff>8577</xdr:rowOff>
    </xdr:to>
    <xdr:pic>
      <xdr:nvPicPr>
        <xdr:cNvPr id="4" name="Picture 3"/>
        <xdr:cNvPicPr>
          <a:picLocks noChangeAspect="1"/>
        </xdr:cNvPicPr>
      </xdr:nvPicPr>
      <xdr:blipFill>
        <a:blip xmlns:r="http://schemas.openxmlformats.org/officeDocument/2006/relationships" r:embed="rId2"/>
        <a:stretch/>
      </xdr:blipFill>
      <xdr:spPr bwMode="auto">
        <a:xfrm>
          <a:off x="18432236" y="4392385"/>
          <a:ext cx="7843157" cy="6256977"/>
        </a:xfrm>
        <a:prstGeom prst="rect">
          <a:avLst/>
        </a:prstGeom>
      </xdr:spPr>
    </xdr:pic>
    <xdr:clientData/>
  </xdr:twoCellAnchor>
  <xdr:twoCellAnchor editAs="oneCell">
    <xdr:from>
      <xdr:col>8</xdr:col>
      <xdr:colOff>122464</xdr:colOff>
      <xdr:row>3</xdr:row>
      <xdr:rowOff>149679</xdr:rowOff>
    </xdr:from>
    <xdr:to>
      <xdr:col>20</xdr:col>
      <xdr:colOff>498416</xdr:colOff>
      <xdr:row>15</xdr:row>
      <xdr:rowOff>2453</xdr:rowOff>
    </xdr:to>
    <xdr:pic>
      <xdr:nvPicPr>
        <xdr:cNvPr id="3" name="Picture 2"/>
        <xdr:cNvPicPr>
          <a:picLocks noChangeAspect="1"/>
        </xdr:cNvPicPr>
      </xdr:nvPicPr>
      <xdr:blipFill>
        <a:blip xmlns:r="http://schemas.openxmlformats.org/officeDocument/2006/relationships" r:embed="rId3"/>
        <a:stretch/>
      </xdr:blipFill>
      <xdr:spPr bwMode="auto">
        <a:xfrm>
          <a:off x="18532928" y="802822"/>
          <a:ext cx="7723809" cy="215238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306</xdr:row>
      <xdr:rowOff>52387</xdr:rowOff>
    </xdr:from>
    <xdr:to>
      <xdr:col>2</xdr:col>
      <xdr:colOff>2686050</xdr:colOff>
      <xdr:row>318</xdr:row>
      <xdr:rowOff>38100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104775</xdr:colOff>
      <xdr:row>1</xdr:row>
      <xdr:rowOff>133350</xdr:rowOff>
    </xdr:from>
    <xdr:to>
      <xdr:col>20</xdr:col>
      <xdr:colOff>513384</xdr:colOff>
      <xdr:row>17</xdr:row>
      <xdr:rowOff>161526</xdr:rowOff>
    </xdr:to>
    <xdr:pic>
      <xdr:nvPicPr>
        <xdr:cNvPr id="3" name="Picture 2"/>
        <xdr:cNvPicPr>
          <a:picLocks noChangeAspect="1"/>
        </xdr:cNvPicPr>
      </xdr:nvPicPr>
      <xdr:blipFill>
        <a:blip xmlns:r="http://schemas.openxmlformats.org/officeDocument/2006/relationships" r:embed="rId2"/>
        <a:stretch/>
      </xdr:blipFill>
      <xdr:spPr bwMode="auto">
        <a:xfrm>
          <a:off x="15630525" y="409575"/>
          <a:ext cx="7723809" cy="3180952"/>
        </a:xfrm>
        <a:prstGeom prst="rect">
          <a:avLst/>
        </a:prstGeom>
      </xdr:spPr>
    </xdr:pic>
    <xdr:clientData/>
  </xdr:twoCellAnchor>
  <xdr:twoCellAnchor>
    <xdr:from>
      <xdr:col>0</xdr:col>
      <xdr:colOff>0</xdr:colOff>
      <xdr:row>0</xdr:row>
      <xdr:rowOff>0</xdr:rowOff>
    </xdr:from>
    <xdr:to>
      <xdr:col>5</xdr:col>
      <xdr:colOff>28575</xdr:colOff>
      <xdr:row>49</xdr:row>
      <xdr:rowOff>38100</xdr:rowOff>
    </xdr:to>
    <xdr:sp macro="" textlink="">
      <xdr:nvSpPr>
        <xdr:cNvPr id="33794" name="AutoShape 1026"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xdr:from>
          <xdr:col>8</xdr:col>
          <xdr:colOff>57150</xdr:colOff>
          <xdr:row>21</xdr:row>
          <xdr:rowOff>95250</xdr:rowOff>
        </xdr:from>
        <xdr:to>
          <xdr:col>20</xdr:col>
          <xdr:colOff>561975</xdr:colOff>
          <xdr:row>41</xdr:row>
          <xdr:rowOff>123825</xdr:rowOff>
        </xdr:to>
        <xdr:sp macro="" textlink="">
          <xdr:nvSpPr>
            <xdr:cNvPr id="33793" name="Object 1025" hidden="1">
              <a:extLst>
                <a:ext uri="{63B3BB69-23CF-44E3-9099-C40C66FF867C}">
                  <a14:compatExt spid="_x0000_s337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editAs="oneCell">
    <xdr:from>
      <xdr:col>8</xdr:col>
      <xdr:colOff>108857</xdr:colOff>
      <xdr:row>24</xdr:row>
      <xdr:rowOff>13608</xdr:rowOff>
    </xdr:from>
    <xdr:to>
      <xdr:col>23</xdr:col>
      <xdr:colOff>258534</xdr:colOff>
      <xdr:row>49</xdr:row>
      <xdr:rowOff>174723</xdr:rowOff>
    </xdr:to>
    <xdr:pic>
      <xdr:nvPicPr>
        <xdr:cNvPr id="6" name="Picture 5"/>
        <xdr:cNvPicPr>
          <a:picLocks noChangeAspect="1"/>
        </xdr:cNvPicPr>
      </xdr:nvPicPr>
      <xdr:blipFill>
        <a:blip xmlns:r="http://schemas.openxmlformats.org/officeDocument/2006/relationships" r:embed="rId1"/>
        <a:stretch/>
      </xdr:blipFill>
      <xdr:spPr bwMode="auto">
        <a:xfrm>
          <a:off x="17213036" y="4830537"/>
          <a:ext cx="9334500" cy="4923615"/>
        </a:xfrm>
        <a:prstGeom prst="rect">
          <a:avLst/>
        </a:prstGeom>
      </xdr:spPr>
    </xdr:pic>
    <xdr:clientData/>
  </xdr:twoCellAnchor>
  <xdr:twoCellAnchor>
    <xdr:from>
      <xdr:col>0</xdr:col>
      <xdr:colOff>0</xdr:colOff>
      <xdr:row>419</xdr:row>
      <xdr:rowOff>61912</xdr:rowOff>
    </xdr:from>
    <xdr:to>
      <xdr:col>3</xdr:col>
      <xdr:colOff>28575</xdr:colOff>
      <xdr:row>433</xdr:row>
      <xdr:rowOff>138112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9</xdr:col>
      <xdr:colOff>448235</xdr:colOff>
      <xdr:row>4</xdr:row>
      <xdr:rowOff>67234</xdr:rowOff>
    </xdr:from>
    <xdr:to>
      <xdr:col>22</xdr:col>
      <xdr:colOff>305514</xdr:colOff>
      <xdr:row>18</xdr:row>
      <xdr:rowOff>107224</xdr:rowOff>
    </xdr:to>
    <xdr:pic>
      <xdr:nvPicPr>
        <xdr:cNvPr id="2" name="Picture 1"/>
        <xdr:cNvPicPr>
          <a:picLocks noChangeAspect="1"/>
        </xdr:cNvPicPr>
      </xdr:nvPicPr>
      <xdr:blipFill>
        <a:blip xmlns:r="http://schemas.openxmlformats.org/officeDocument/2006/relationships" r:embed="rId3"/>
        <a:stretch/>
      </xdr:blipFill>
      <xdr:spPr bwMode="auto">
        <a:xfrm>
          <a:off x="18142323" y="918882"/>
          <a:ext cx="7723809" cy="281904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114301</xdr:colOff>
      <xdr:row>438</xdr:row>
      <xdr:rowOff>42861</xdr:rowOff>
    </xdr:from>
    <xdr:to>
      <xdr:col>3</xdr:col>
      <xdr:colOff>19050</xdr:colOff>
      <xdr:row>450</xdr:row>
      <xdr:rowOff>161924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136070</xdr:colOff>
      <xdr:row>2</xdr:row>
      <xdr:rowOff>108857</xdr:rowOff>
    </xdr:from>
    <xdr:to>
      <xdr:col>19</xdr:col>
      <xdr:colOff>471202</xdr:colOff>
      <xdr:row>15</xdr:row>
      <xdr:rowOff>85417</xdr:rowOff>
    </xdr:to>
    <xdr:pic>
      <xdr:nvPicPr>
        <xdr:cNvPr id="3" name="Picture 2"/>
        <xdr:cNvPicPr>
          <a:picLocks noChangeAspect="1"/>
        </xdr:cNvPicPr>
      </xdr:nvPicPr>
      <xdr:blipFill>
        <a:blip xmlns:r="http://schemas.openxmlformats.org/officeDocument/2006/relationships" r:embed="rId2"/>
        <a:stretch/>
      </xdr:blipFill>
      <xdr:spPr bwMode="auto">
        <a:xfrm>
          <a:off x="16859250" y="585107"/>
          <a:ext cx="7723809" cy="2466667"/>
        </a:xfrm>
        <a:prstGeom prst="rect">
          <a:avLst/>
        </a:prstGeom>
      </xdr:spPr>
    </xdr:pic>
    <xdr:clientData/>
  </xdr:twoCellAnchor>
  <xdr:twoCellAnchor editAs="oneCell">
    <xdr:from>
      <xdr:col>7</xdr:col>
      <xdr:colOff>86996</xdr:colOff>
      <xdr:row>21</xdr:row>
      <xdr:rowOff>117231</xdr:rowOff>
    </xdr:from>
    <xdr:to>
      <xdr:col>19</xdr:col>
      <xdr:colOff>528914</xdr:colOff>
      <xdr:row>43</xdr:row>
      <xdr:rowOff>131885</xdr:rowOff>
    </xdr:to>
    <xdr:pic>
      <xdr:nvPicPr>
        <xdr:cNvPr id="4" name="Picture 3"/>
        <xdr:cNvPicPr>
          <a:picLocks noChangeAspect="1"/>
        </xdr:cNvPicPr>
      </xdr:nvPicPr>
      <xdr:blipFill>
        <a:blip xmlns:r="http://schemas.openxmlformats.org/officeDocument/2006/relationships" r:embed="rId3"/>
        <a:stretch/>
      </xdr:blipFill>
      <xdr:spPr bwMode="auto">
        <a:xfrm>
          <a:off x="16821688" y="4330212"/>
          <a:ext cx="7776168" cy="42056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526</xdr:row>
      <xdr:rowOff>180415</xdr:rowOff>
    </xdr:from>
    <xdr:to>
      <xdr:col>3</xdr:col>
      <xdr:colOff>0</xdr:colOff>
      <xdr:row>537</xdr:row>
      <xdr:rowOff>44824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47625</xdr:colOff>
      <xdr:row>2</xdr:row>
      <xdr:rowOff>47625</xdr:rowOff>
    </xdr:from>
    <xdr:to>
      <xdr:col>22</xdr:col>
      <xdr:colOff>598862</xdr:colOff>
      <xdr:row>16</xdr:row>
      <xdr:rowOff>152050</xdr:rowOff>
    </xdr:to>
    <xdr:pic>
      <xdr:nvPicPr>
        <xdr:cNvPr id="2" name="Picture 1"/>
        <xdr:cNvPicPr>
          <a:picLocks noChangeAspect="1"/>
        </xdr:cNvPicPr>
      </xdr:nvPicPr>
      <xdr:blipFill>
        <a:blip xmlns:r="http://schemas.openxmlformats.org/officeDocument/2006/relationships" r:embed="rId2"/>
        <a:stretch/>
      </xdr:blipFill>
      <xdr:spPr bwMode="auto">
        <a:xfrm>
          <a:off x="17030700" y="523875"/>
          <a:ext cx="9695238" cy="2790476"/>
        </a:xfrm>
        <a:prstGeom prst="rect">
          <a:avLst/>
        </a:prstGeom>
      </xdr:spPr>
    </xdr:pic>
    <xdr:clientData/>
  </xdr:twoCellAnchor>
  <xdr:twoCellAnchor editAs="oneCell">
    <xdr:from>
      <xdr:col>7</xdr:col>
      <xdr:colOff>11205</xdr:colOff>
      <xdr:row>21</xdr:row>
      <xdr:rowOff>134472</xdr:rowOff>
    </xdr:from>
    <xdr:to>
      <xdr:col>22</xdr:col>
      <xdr:colOff>418858</xdr:colOff>
      <xdr:row>48</xdr:row>
      <xdr:rowOff>134472</xdr:rowOff>
    </xdr:to>
    <xdr:pic>
      <xdr:nvPicPr>
        <xdr:cNvPr id="5" name="Picture 4"/>
        <xdr:cNvPicPr>
          <a:picLocks noChangeAspect="1"/>
        </xdr:cNvPicPr>
      </xdr:nvPicPr>
      <xdr:blipFill>
        <a:blip xmlns:r="http://schemas.openxmlformats.org/officeDocument/2006/relationships" r:embed="rId3"/>
        <a:stretch/>
      </xdr:blipFill>
      <xdr:spPr bwMode="auto">
        <a:xfrm>
          <a:off x="16988117" y="4381501"/>
          <a:ext cx="9484417" cy="51435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539</xdr:row>
      <xdr:rowOff>4762</xdr:rowOff>
    </xdr:from>
    <xdr:to>
      <xdr:col>3</xdr:col>
      <xdr:colOff>0</xdr:colOff>
      <xdr:row>551</xdr:row>
      <xdr:rowOff>38100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67236</xdr:colOff>
      <xdr:row>2</xdr:row>
      <xdr:rowOff>67234</xdr:rowOff>
    </xdr:from>
    <xdr:to>
      <xdr:col>23</xdr:col>
      <xdr:colOff>571423</xdr:colOff>
      <xdr:row>16</xdr:row>
      <xdr:rowOff>34966</xdr:rowOff>
    </xdr:to>
    <xdr:pic>
      <xdr:nvPicPr>
        <xdr:cNvPr id="4" name="Picture 3"/>
        <xdr:cNvPicPr>
          <a:picLocks noChangeAspect="1"/>
        </xdr:cNvPicPr>
      </xdr:nvPicPr>
      <xdr:blipFill>
        <a:blip xmlns:r="http://schemas.openxmlformats.org/officeDocument/2006/relationships" r:embed="rId2"/>
        <a:stretch/>
      </xdr:blipFill>
      <xdr:spPr bwMode="auto">
        <a:xfrm>
          <a:off x="16248530" y="537882"/>
          <a:ext cx="9580952" cy="2657143"/>
        </a:xfrm>
        <a:prstGeom prst="rect">
          <a:avLst/>
        </a:prstGeom>
      </xdr:spPr>
    </xdr:pic>
    <xdr:clientData/>
  </xdr:twoCellAnchor>
  <xdr:twoCellAnchor editAs="oneCell">
    <xdr:from>
      <xdr:col>8</xdr:col>
      <xdr:colOff>155667</xdr:colOff>
      <xdr:row>22</xdr:row>
      <xdr:rowOff>0</xdr:rowOff>
    </xdr:from>
    <xdr:to>
      <xdr:col>23</xdr:col>
      <xdr:colOff>436608</xdr:colOff>
      <xdr:row>49</xdr:row>
      <xdr:rowOff>56029</xdr:rowOff>
    </xdr:to>
    <xdr:pic>
      <xdr:nvPicPr>
        <xdr:cNvPr id="3" name="Picture 2"/>
        <xdr:cNvPicPr>
          <a:picLocks noChangeAspect="1"/>
        </xdr:cNvPicPr>
      </xdr:nvPicPr>
      <xdr:blipFill>
        <a:blip xmlns:r="http://schemas.openxmlformats.org/officeDocument/2006/relationships" r:embed="rId3"/>
        <a:stretch/>
      </xdr:blipFill>
      <xdr:spPr bwMode="auto">
        <a:xfrm>
          <a:off x="16336962" y="4437529"/>
          <a:ext cx="9357706" cy="519952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7</xdr:col>
      <xdr:colOff>228600</xdr:colOff>
      <xdr:row>1</xdr:row>
      <xdr:rowOff>85725</xdr:rowOff>
    </xdr:from>
    <xdr:to>
      <xdr:col>20</xdr:col>
      <xdr:colOff>104775</xdr:colOff>
      <xdr:row>13</xdr:row>
      <xdr:rowOff>171450</xdr:rowOff>
    </xdr:to>
    <xdr:pic>
      <xdr:nvPicPr>
        <xdr:cNvPr id="2" name="Picture 1"/>
        <xdr:cNvPicPr>
          <a:picLocks noChangeAspect="1" noChangeArrowheads="1"/>
        </xdr:cNvPicPr>
      </xdr:nvPicPr>
      <xdr:blipFill>
        <a:blip xmlns:r="http://schemas.openxmlformats.org/officeDocument/2006/relationships" r:embed="rId1"/>
        <a:stretch/>
      </xdr:blipFill>
      <xdr:spPr bwMode="auto">
        <a:xfrm>
          <a:off x="14468475" y="552450"/>
          <a:ext cx="7800975" cy="2486025"/>
        </a:xfrm>
        <a:prstGeom prst="rect">
          <a:avLst/>
        </a:prstGeom>
        <a:noFill/>
      </xdr:spPr>
    </xdr:pic>
    <xdr:clientData/>
  </xdr:twoCellAnchor>
</xdr:wsDr>
</file>

<file path=xl/drawings/drawing37.xml><?xml version="1.0" encoding="utf-8"?>
<xdr:wsDr xmlns:xdr="http://schemas.openxmlformats.org/drawingml/2006/spreadsheetDrawing" xmlns:a="http://schemas.openxmlformats.org/drawingml/2006/main">
  <xdr:twoCellAnchor>
    <xdr:from>
      <xdr:col>5</xdr:col>
      <xdr:colOff>0</xdr:colOff>
      <xdr:row>34</xdr:row>
      <xdr:rowOff>0</xdr:rowOff>
    </xdr:from>
    <xdr:to>
      <xdr:col>8</xdr:col>
      <xdr:colOff>0</xdr:colOff>
      <xdr:row>34</xdr:row>
      <xdr:rowOff>0</xdr:rowOff>
    </xdr:to>
    <xdr:cxnSp macro="">
      <xdr:nvCxnSpPr>
        <xdr:cNvPr id="2" name="Straight Arrow Connector 1"/>
        <xdr:cNvCxnSpPr>
          <a:cxnSpLocks/>
        </xdr:cNvCxnSpPr>
      </xdr:nvCxnSpPr>
      <xdr:spPr bwMode="auto">
        <a:xfrm>
          <a:off x="4429125" y="3981450"/>
          <a:ext cx="180022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600075</xdr:colOff>
      <xdr:row>34</xdr:row>
      <xdr:rowOff>0</xdr:rowOff>
    </xdr:from>
    <xdr:to>
      <xdr:col>11</xdr:col>
      <xdr:colOff>781050</xdr:colOff>
      <xdr:row>34</xdr:row>
      <xdr:rowOff>0</xdr:rowOff>
    </xdr:to>
    <xdr:cxnSp macro="">
      <xdr:nvCxnSpPr>
        <xdr:cNvPr id="3" name="Straight Arrow Connector 2"/>
        <xdr:cNvCxnSpPr>
          <a:cxnSpLocks/>
        </xdr:cNvCxnSpPr>
      </xdr:nvCxnSpPr>
      <xdr:spPr bwMode="auto">
        <a:xfrm>
          <a:off x="6829425" y="3981450"/>
          <a:ext cx="180022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34</xdr:row>
      <xdr:rowOff>0</xdr:rowOff>
    </xdr:from>
    <xdr:to>
      <xdr:col>16</xdr:col>
      <xdr:colOff>9525</xdr:colOff>
      <xdr:row>34</xdr:row>
      <xdr:rowOff>0</xdr:rowOff>
    </xdr:to>
    <xdr:cxnSp macro="">
      <xdr:nvCxnSpPr>
        <xdr:cNvPr id="4" name="Straight Arrow Connector 3"/>
        <xdr:cNvCxnSpPr>
          <a:cxnSpLocks/>
        </xdr:cNvCxnSpPr>
      </xdr:nvCxnSpPr>
      <xdr:spPr bwMode="auto">
        <a:xfrm>
          <a:off x="9239250" y="3981450"/>
          <a:ext cx="311467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295274</xdr:colOff>
      <xdr:row>31</xdr:row>
      <xdr:rowOff>19050</xdr:rowOff>
    </xdr:from>
    <xdr:to>
      <xdr:col>8</xdr:col>
      <xdr:colOff>295276</xdr:colOff>
      <xdr:row>32</xdr:row>
      <xdr:rowOff>188550</xdr:rowOff>
    </xdr:to>
    <xdr:cxnSp macro="">
      <xdr:nvCxnSpPr>
        <xdr:cNvPr id="5" name="Straight Arrow Connector 4"/>
        <xdr:cNvCxnSpPr>
          <a:cxnSpLocks/>
        </xdr:cNvCxnSpPr>
      </xdr:nvCxnSpPr>
      <xdr:spPr bwMode="auto">
        <a:xfrm flipH="1" flipV="1">
          <a:off x="6524625" y="3419475"/>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304800</xdr:colOff>
      <xdr:row>31</xdr:row>
      <xdr:rowOff>9525</xdr:rowOff>
    </xdr:from>
    <xdr:to>
      <xdr:col>12</xdr:col>
      <xdr:colOff>304801</xdr:colOff>
      <xdr:row>32</xdr:row>
      <xdr:rowOff>179024</xdr:rowOff>
    </xdr:to>
    <xdr:cxnSp macro="">
      <xdr:nvCxnSpPr>
        <xdr:cNvPr id="6" name="Straight Arrow Connector 5"/>
        <xdr:cNvCxnSpPr>
          <a:cxnSpLocks/>
        </xdr:cNvCxnSpPr>
      </xdr:nvCxnSpPr>
      <xdr:spPr bwMode="auto">
        <a:xfrm flipH="1" flipV="1">
          <a:off x="8934450" y="3409950"/>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247649</xdr:colOff>
      <xdr:row>29</xdr:row>
      <xdr:rowOff>104774</xdr:rowOff>
    </xdr:from>
    <xdr:to>
      <xdr:col>7</xdr:col>
      <xdr:colOff>590549</xdr:colOff>
      <xdr:row>32</xdr:row>
      <xdr:rowOff>200021</xdr:rowOff>
    </xdr:to>
    <xdr:cxnSp macro="">
      <xdr:nvCxnSpPr>
        <xdr:cNvPr id="7" name="Connector: Elbow 6"/>
        <xdr:cNvCxnSpPr>
          <a:cxnSpLocks/>
        </xdr:cNvCxnSpPr>
      </xdr:nvCxnSpPr>
      <xdr:spPr bwMode="auto">
        <a:xfrm rot="10800000" flipV="1">
          <a:off x="2276475" y="3114674"/>
          <a:ext cx="3943350" cy="676274"/>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29</xdr:row>
      <xdr:rowOff>95250</xdr:rowOff>
    </xdr:from>
    <xdr:to>
      <xdr:col>11</xdr:col>
      <xdr:colOff>752475</xdr:colOff>
      <xdr:row>29</xdr:row>
      <xdr:rowOff>95250</xdr:rowOff>
    </xdr:to>
    <xdr:cxnSp macro="">
      <xdr:nvCxnSpPr>
        <xdr:cNvPr id="8" name="Straight Connector 7"/>
        <xdr:cNvCxnSpPr>
          <a:cxnSpLocks/>
        </xdr:cNvCxnSpPr>
      </xdr:nvCxnSpPr>
      <xdr:spPr bwMode="auto">
        <a:xfrm>
          <a:off x="6867524" y="3105150"/>
          <a:ext cx="1762125"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28</xdr:row>
      <xdr:rowOff>9525</xdr:rowOff>
    </xdr:from>
    <xdr:to>
      <xdr:col>10</xdr:col>
      <xdr:colOff>152401</xdr:colOff>
      <xdr:row>29</xdr:row>
      <xdr:rowOff>95250</xdr:rowOff>
    </xdr:to>
    <xdr:cxnSp macro="">
      <xdr:nvCxnSpPr>
        <xdr:cNvPr id="9" name="Straight Arrow Connector 8"/>
        <xdr:cNvCxnSpPr>
          <a:cxnSpLocks/>
        </xdr:cNvCxnSpPr>
      </xdr:nvCxnSpPr>
      <xdr:spPr bwMode="auto">
        <a:xfrm flipV="1">
          <a:off x="7581899" y="2819400"/>
          <a:ext cx="1" cy="2857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257175</xdr:colOff>
      <xdr:row>38</xdr:row>
      <xdr:rowOff>9526</xdr:rowOff>
    </xdr:from>
    <xdr:to>
      <xdr:col>15</xdr:col>
      <xdr:colOff>95246</xdr:colOff>
      <xdr:row>40</xdr:row>
      <xdr:rowOff>19053</xdr:rowOff>
    </xdr:to>
    <xdr:cxnSp macro="">
      <xdr:nvCxnSpPr>
        <xdr:cNvPr id="10" name="Connector: Elbow 9"/>
        <xdr:cNvCxnSpPr>
          <a:cxnSpLocks/>
        </xdr:cNvCxnSpPr>
      </xdr:nvCxnSpPr>
      <xdr:spPr bwMode="auto">
        <a:xfrm rot="10800000">
          <a:off x="2286000" y="4772026"/>
          <a:ext cx="9544046" cy="390527"/>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85721</xdr:colOff>
      <xdr:row>34</xdr:row>
      <xdr:rowOff>9525</xdr:rowOff>
    </xdr:from>
    <xdr:to>
      <xdr:col>15</xdr:col>
      <xdr:colOff>85721</xdr:colOff>
      <xdr:row>40</xdr:row>
      <xdr:rowOff>9525</xdr:rowOff>
    </xdr:to>
    <xdr:cxnSp macro="">
      <xdr:nvCxnSpPr>
        <xdr:cNvPr id="11" name="Straight Connector 10"/>
        <xdr:cNvCxnSpPr>
          <a:cxnSpLocks/>
        </xdr:cNvCxnSpPr>
      </xdr:nvCxnSpPr>
      <xdr:spPr bwMode="auto">
        <a:xfrm flipV="1">
          <a:off x="11820521" y="3990975"/>
          <a:ext cx="0" cy="11620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56029</xdr:colOff>
      <xdr:row>31</xdr:row>
      <xdr:rowOff>11206</xdr:rowOff>
    </xdr:from>
    <xdr:to>
      <xdr:col>4</xdr:col>
      <xdr:colOff>56030</xdr:colOff>
      <xdr:row>32</xdr:row>
      <xdr:rowOff>180706</xdr:rowOff>
    </xdr:to>
    <xdr:cxnSp macro="">
      <xdr:nvCxnSpPr>
        <xdr:cNvPr id="12" name="Straight Arrow Connector 11"/>
        <xdr:cNvCxnSpPr>
          <a:cxnSpLocks/>
        </xdr:cNvCxnSpPr>
      </xdr:nvCxnSpPr>
      <xdr:spPr bwMode="auto">
        <a:xfrm flipH="1" flipV="1">
          <a:off x="3885079" y="3411631"/>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599829</xdr:colOff>
      <xdr:row>33</xdr:row>
      <xdr:rowOff>11206</xdr:rowOff>
    </xdr:from>
    <xdr:to>
      <xdr:col>2</xdr:col>
      <xdr:colOff>224117</xdr:colOff>
      <xdr:row>37</xdr:row>
      <xdr:rowOff>180728</xdr:rowOff>
    </xdr:to>
    <xdr:sp macro="" textlink="">
      <xdr:nvSpPr>
        <xdr:cNvPr id="13" name="Isosceles Triangle 12"/>
        <xdr:cNvSpPr/>
      </xdr:nvSpPr>
      <xdr:spPr bwMode="auto">
        <a:xfrm rot="5400000">
          <a:off x="2270312" y="4160498"/>
          <a:ext cx="941047" cy="224363"/>
        </a:xfrm>
        <a:prstGeom prst="triangle">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twoCellAnchor>
    <xdr:from>
      <xdr:col>24</xdr:col>
      <xdr:colOff>0</xdr:colOff>
      <xdr:row>34</xdr:row>
      <xdr:rowOff>0</xdr:rowOff>
    </xdr:from>
    <xdr:to>
      <xdr:col>27</xdr:col>
      <xdr:colOff>0</xdr:colOff>
      <xdr:row>34</xdr:row>
      <xdr:rowOff>0</xdr:rowOff>
    </xdr:to>
    <xdr:cxnSp macro="">
      <xdr:nvCxnSpPr>
        <xdr:cNvPr id="14" name="Straight Arrow Connector 13"/>
        <xdr:cNvCxnSpPr>
          <a:cxnSpLocks/>
        </xdr:cNvCxnSpPr>
      </xdr:nvCxnSpPr>
      <xdr:spPr bwMode="auto">
        <a:xfrm>
          <a:off x="5267325"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600075</xdr:colOff>
      <xdr:row>34</xdr:row>
      <xdr:rowOff>0</xdr:rowOff>
    </xdr:from>
    <xdr:to>
      <xdr:col>30</xdr:col>
      <xdr:colOff>781050</xdr:colOff>
      <xdr:row>34</xdr:row>
      <xdr:rowOff>0</xdr:rowOff>
    </xdr:to>
    <xdr:cxnSp macro="">
      <xdr:nvCxnSpPr>
        <xdr:cNvPr id="15" name="Straight Arrow Connector 14"/>
        <xdr:cNvCxnSpPr>
          <a:cxnSpLocks/>
        </xdr:cNvCxnSpPr>
      </xdr:nvCxnSpPr>
      <xdr:spPr bwMode="auto">
        <a:xfrm>
          <a:off x="7696200" y="4610100"/>
          <a:ext cx="183832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9525</xdr:colOff>
      <xdr:row>34</xdr:row>
      <xdr:rowOff>0</xdr:rowOff>
    </xdr:from>
    <xdr:to>
      <xdr:col>35</xdr:col>
      <xdr:colOff>9525</xdr:colOff>
      <xdr:row>34</xdr:row>
      <xdr:rowOff>0</xdr:rowOff>
    </xdr:to>
    <xdr:cxnSp macro="">
      <xdr:nvCxnSpPr>
        <xdr:cNvPr id="16" name="Straight Arrow Connector 15"/>
        <xdr:cNvCxnSpPr>
          <a:cxnSpLocks/>
        </xdr:cNvCxnSpPr>
      </xdr:nvCxnSpPr>
      <xdr:spPr bwMode="auto">
        <a:xfrm>
          <a:off x="10153650"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295274</xdr:colOff>
      <xdr:row>31</xdr:row>
      <xdr:rowOff>19050</xdr:rowOff>
    </xdr:from>
    <xdr:to>
      <xdr:col>27</xdr:col>
      <xdr:colOff>295276</xdr:colOff>
      <xdr:row>32</xdr:row>
      <xdr:rowOff>188550</xdr:rowOff>
    </xdr:to>
    <xdr:cxnSp macro="">
      <xdr:nvCxnSpPr>
        <xdr:cNvPr id="17" name="Straight Arrow Connector 16"/>
        <xdr:cNvCxnSpPr>
          <a:cxnSpLocks/>
        </xdr:cNvCxnSpPr>
      </xdr:nvCxnSpPr>
      <xdr:spPr bwMode="auto">
        <a:xfrm flipH="1" flipV="1">
          <a:off x="7391400" y="4048125"/>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304800</xdr:colOff>
      <xdr:row>31</xdr:row>
      <xdr:rowOff>9525</xdr:rowOff>
    </xdr:from>
    <xdr:to>
      <xdr:col>31</xdr:col>
      <xdr:colOff>304801</xdr:colOff>
      <xdr:row>32</xdr:row>
      <xdr:rowOff>179024</xdr:rowOff>
    </xdr:to>
    <xdr:cxnSp macro="">
      <xdr:nvCxnSpPr>
        <xdr:cNvPr id="18" name="Straight Arrow Connector 17"/>
        <xdr:cNvCxnSpPr>
          <a:cxnSpLocks/>
        </xdr:cNvCxnSpPr>
      </xdr:nvCxnSpPr>
      <xdr:spPr bwMode="auto">
        <a:xfrm flipH="1" flipV="1">
          <a:off x="9839325" y="4038600"/>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247649</xdr:colOff>
      <xdr:row>29</xdr:row>
      <xdr:rowOff>104774</xdr:rowOff>
    </xdr:from>
    <xdr:to>
      <xdr:col>26</xdr:col>
      <xdr:colOff>590549</xdr:colOff>
      <xdr:row>32</xdr:row>
      <xdr:rowOff>200021</xdr:rowOff>
    </xdr:to>
    <xdr:cxnSp macro="">
      <xdr:nvCxnSpPr>
        <xdr:cNvPr id="19" name="Connector: Elbow 18"/>
        <xdr:cNvCxnSpPr>
          <a:cxnSpLocks/>
        </xdr:cNvCxnSpPr>
      </xdr:nvCxnSpPr>
      <xdr:spPr bwMode="auto">
        <a:xfrm rot="10800000" flipV="1">
          <a:off x="3076574" y="3743324"/>
          <a:ext cx="4000500" cy="676274"/>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29</xdr:row>
      <xdr:rowOff>95250</xdr:rowOff>
    </xdr:from>
    <xdr:to>
      <xdr:col>30</xdr:col>
      <xdr:colOff>752475</xdr:colOff>
      <xdr:row>29</xdr:row>
      <xdr:rowOff>95250</xdr:rowOff>
    </xdr:to>
    <xdr:cxnSp macro="">
      <xdr:nvCxnSpPr>
        <xdr:cNvPr id="20" name="Straight Connector 19"/>
        <xdr:cNvCxnSpPr>
          <a:cxnSpLocks/>
        </xdr:cNvCxnSpPr>
      </xdr:nvCxnSpPr>
      <xdr:spPr bwMode="auto">
        <a:xfrm>
          <a:off x="7743825" y="3733800"/>
          <a:ext cx="1790700"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152400</xdr:colOff>
      <xdr:row>28</xdr:row>
      <xdr:rowOff>9525</xdr:rowOff>
    </xdr:from>
    <xdr:to>
      <xdr:col>29</xdr:col>
      <xdr:colOff>152401</xdr:colOff>
      <xdr:row>29</xdr:row>
      <xdr:rowOff>95250</xdr:rowOff>
    </xdr:to>
    <xdr:cxnSp macro="">
      <xdr:nvCxnSpPr>
        <xdr:cNvPr id="21" name="Straight Arrow Connector 20"/>
        <xdr:cNvCxnSpPr>
          <a:cxnSpLocks/>
        </xdr:cNvCxnSpPr>
      </xdr:nvCxnSpPr>
      <xdr:spPr bwMode="auto">
        <a:xfrm flipV="1">
          <a:off x="8467725" y="3448050"/>
          <a:ext cx="1" cy="2857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257175</xdr:colOff>
      <xdr:row>38</xdr:row>
      <xdr:rowOff>9526</xdr:rowOff>
    </xdr:from>
    <xdr:to>
      <xdr:col>34</xdr:col>
      <xdr:colOff>95246</xdr:colOff>
      <xdr:row>40</xdr:row>
      <xdr:rowOff>19053</xdr:rowOff>
    </xdr:to>
    <xdr:cxnSp macro="">
      <xdr:nvCxnSpPr>
        <xdr:cNvPr id="22" name="Connector: Elbow 21"/>
        <xdr:cNvCxnSpPr>
          <a:cxnSpLocks/>
        </xdr:cNvCxnSpPr>
      </xdr:nvCxnSpPr>
      <xdr:spPr bwMode="auto">
        <a:xfrm rot="10800000">
          <a:off x="3086100" y="5400676"/>
          <a:ext cx="8372471" cy="390527"/>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85721</xdr:colOff>
      <xdr:row>34</xdr:row>
      <xdr:rowOff>9525</xdr:rowOff>
    </xdr:from>
    <xdr:to>
      <xdr:col>34</xdr:col>
      <xdr:colOff>85721</xdr:colOff>
      <xdr:row>40</xdr:row>
      <xdr:rowOff>9525</xdr:rowOff>
    </xdr:to>
    <xdr:cxnSp macro="">
      <xdr:nvCxnSpPr>
        <xdr:cNvPr id="23" name="Straight Connector 22"/>
        <xdr:cNvCxnSpPr>
          <a:cxnSpLocks/>
        </xdr:cNvCxnSpPr>
      </xdr:nvCxnSpPr>
      <xdr:spPr bwMode="auto">
        <a:xfrm flipV="1">
          <a:off x="11449046" y="4619625"/>
          <a:ext cx="0" cy="11620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56029</xdr:colOff>
      <xdr:row>31</xdr:row>
      <xdr:rowOff>11206</xdr:rowOff>
    </xdr:from>
    <xdr:to>
      <xdr:col>23</xdr:col>
      <xdr:colOff>56030</xdr:colOff>
      <xdr:row>32</xdr:row>
      <xdr:rowOff>180706</xdr:rowOff>
    </xdr:to>
    <xdr:cxnSp macro="">
      <xdr:nvCxnSpPr>
        <xdr:cNvPr id="24" name="Straight Arrow Connector 23"/>
        <xdr:cNvCxnSpPr>
          <a:cxnSpLocks/>
        </xdr:cNvCxnSpPr>
      </xdr:nvCxnSpPr>
      <xdr:spPr bwMode="auto">
        <a:xfrm flipH="1" flipV="1">
          <a:off x="4713754" y="4040281"/>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599829</xdr:colOff>
      <xdr:row>33</xdr:row>
      <xdr:rowOff>11206</xdr:rowOff>
    </xdr:from>
    <xdr:to>
      <xdr:col>21</xdr:col>
      <xdr:colOff>224117</xdr:colOff>
      <xdr:row>37</xdr:row>
      <xdr:rowOff>180728</xdr:rowOff>
    </xdr:to>
    <xdr:sp macro="" textlink="">
      <xdr:nvSpPr>
        <xdr:cNvPr id="25" name="Isosceles Triangle 24"/>
        <xdr:cNvSpPr/>
      </xdr:nvSpPr>
      <xdr:spPr bwMode="auto">
        <a:xfrm rot="5400000">
          <a:off x="3075174" y="4784386"/>
          <a:ext cx="941047" cy="233888"/>
        </a:xfrm>
        <a:prstGeom prst="triangle">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twoCellAnchor>
    <xdr:from>
      <xdr:col>5</xdr:col>
      <xdr:colOff>0</xdr:colOff>
      <xdr:row>90</xdr:row>
      <xdr:rowOff>0</xdr:rowOff>
    </xdr:from>
    <xdr:to>
      <xdr:col>8</xdr:col>
      <xdr:colOff>0</xdr:colOff>
      <xdr:row>90</xdr:row>
      <xdr:rowOff>0</xdr:rowOff>
    </xdr:to>
    <xdr:cxnSp macro="">
      <xdr:nvCxnSpPr>
        <xdr:cNvPr id="26" name="Straight Arrow Connector 25"/>
        <xdr:cNvCxnSpPr>
          <a:cxnSpLocks/>
        </xdr:cNvCxnSpPr>
      </xdr:nvCxnSpPr>
      <xdr:spPr bwMode="auto">
        <a:xfrm>
          <a:off x="5267325"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600075</xdr:colOff>
      <xdr:row>90</xdr:row>
      <xdr:rowOff>0</xdr:rowOff>
    </xdr:from>
    <xdr:to>
      <xdr:col>11</xdr:col>
      <xdr:colOff>781050</xdr:colOff>
      <xdr:row>90</xdr:row>
      <xdr:rowOff>0</xdr:rowOff>
    </xdr:to>
    <xdr:cxnSp macro="">
      <xdr:nvCxnSpPr>
        <xdr:cNvPr id="27" name="Straight Arrow Connector 26"/>
        <xdr:cNvCxnSpPr>
          <a:cxnSpLocks/>
        </xdr:cNvCxnSpPr>
      </xdr:nvCxnSpPr>
      <xdr:spPr bwMode="auto">
        <a:xfrm>
          <a:off x="7696200" y="4610100"/>
          <a:ext cx="183832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90</xdr:row>
      <xdr:rowOff>0</xdr:rowOff>
    </xdr:from>
    <xdr:to>
      <xdr:col>16</xdr:col>
      <xdr:colOff>9525</xdr:colOff>
      <xdr:row>90</xdr:row>
      <xdr:rowOff>0</xdr:rowOff>
    </xdr:to>
    <xdr:cxnSp macro="">
      <xdr:nvCxnSpPr>
        <xdr:cNvPr id="28" name="Straight Arrow Connector 27"/>
        <xdr:cNvCxnSpPr>
          <a:cxnSpLocks/>
        </xdr:cNvCxnSpPr>
      </xdr:nvCxnSpPr>
      <xdr:spPr bwMode="auto">
        <a:xfrm>
          <a:off x="10153650"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295274</xdr:colOff>
      <xdr:row>87</xdr:row>
      <xdr:rowOff>19050</xdr:rowOff>
    </xdr:from>
    <xdr:to>
      <xdr:col>8</xdr:col>
      <xdr:colOff>295276</xdr:colOff>
      <xdr:row>88</xdr:row>
      <xdr:rowOff>188550</xdr:rowOff>
    </xdr:to>
    <xdr:cxnSp macro="">
      <xdr:nvCxnSpPr>
        <xdr:cNvPr id="29" name="Straight Arrow Connector 28"/>
        <xdr:cNvCxnSpPr>
          <a:cxnSpLocks/>
        </xdr:cNvCxnSpPr>
      </xdr:nvCxnSpPr>
      <xdr:spPr bwMode="auto">
        <a:xfrm flipH="1" flipV="1">
          <a:off x="7391400" y="4048125"/>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304800</xdr:colOff>
      <xdr:row>87</xdr:row>
      <xdr:rowOff>9525</xdr:rowOff>
    </xdr:from>
    <xdr:to>
      <xdr:col>12</xdr:col>
      <xdr:colOff>304801</xdr:colOff>
      <xdr:row>88</xdr:row>
      <xdr:rowOff>179024</xdr:rowOff>
    </xdr:to>
    <xdr:cxnSp macro="">
      <xdr:nvCxnSpPr>
        <xdr:cNvPr id="30" name="Straight Arrow Connector 29"/>
        <xdr:cNvCxnSpPr>
          <a:cxnSpLocks/>
        </xdr:cNvCxnSpPr>
      </xdr:nvCxnSpPr>
      <xdr:spPr bwMode="auto">
        <a:xfrm flipH="1" flipV="1">
          <a:off x="9839325" y="4038600"/>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247649</xdr:colOff>
      <xdr:row>85</xdr:row>
      <xdr:rowOff>104774</xdr:rowOff>
    </xdr:from>
    <xdr:to>
      <xdr:col>7</xdr:col>
      <xdr:colOff>590549</xdr:colOff>
      <xdr:row>88</xdr:row>
      <xdr:rowOff>200021</xdr:rowOff>
    </xdr:to>
    <xdr:cxnSp macro="">
      <xdr:nvCxnSpPr>
        <xdr:cNvPr id="31" name="Connector: Elbow 30"/>
        <xdr:cNvCxnSpPr>
          <a:cxnSpLocks/>
        </xdr:cNvCxnSpPr>
      </xdr:nvCxnSpPr>
      <xdr:spPr bwMode="auto">
        <a:xfrm rot="10800000" flipV="1">
          <a:off x="3076574" y="3743324"/>
          <a:ext cx="4000500" cy="676274"/>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85</xdr:row>
      <xdr:rowOff>95250</xdr:rowOff>
    </xdr:from>
    <xdr:to>
      <xdr:col>11</xdr:col>
      <xdr:colOff>752475</xdr:colOff>
      <xdr:row>85</xdr:row>
      <xdr:rowOff>95250</xdr:rowOff>
    </xdr:to>
    <xdr:cxnSp macro="">
      <xdr:nvCxnSpPr>
        <xdr:cNvPr id="32" name="Straight Connector 31"/>
        <xdr:cNvCxnSpPr>
          <a:cxnSpLocks/>
        </xdr:cNvCxnSpPr>
      </xdr:nvCxnSpPr>
      <xdr:spPr bwMode="auto">
        <a:xfrm>
          <a:off x="7743825" y="3733800"/>
          <a:ext cx="1790700"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84</xdr:row>
      <xdr:rowOff>9525</xdr:rowOff>
    </xdr:from>
    <xdr:to>
      <xdr:col>10</xdr:col>
      <xdr:colOff>152401</xdr:colOff>
      <xdr:row>85</xdr:row>
      <xdr:rowOff>95250</xdr:rowOff>
    </xdr:to>
    <xdr:cxnSp macro="">
      <xdr:nvCxnSpPr>
        <xdr:cNvPr id="33" name="Straight Arrow Connector 32"/>
        <xdr:cNvCxnSpPr>
          <a:cxnSpLocks/>
        </xdr:cNvCxnSpPr>
      </xdr:nvCxnSpPr>
      <xdr:spPr bwMode="auto">
        <a:xfrm flipV="1">
          <a:off x="8467725" y="3448050"/>
          <a:ext cx="1" cy="2857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257175</xdr:colOff>
      <xdr:row>94</xdr:row>
      <xdr:rowOff>9526</xdr:rowOff>
    </xdr:from>
    <xdr:to>
      <xdr:col>15</xdr:col>
      <xdr:colOff>95246</xdr:colOff>
      <xdr:row>96</xdr:row>
      <xdr:rowOff>19053</xdr:rowOff>
    </xdr:to>
    <xdr:cxnSp macro="">
      <xdr:nvCxnSpPr>
        <xdr:cNvPr id="34" name="Connector: Elbow 33"/>
        <xdr:cNvCxnSpPr>
          <a:cxnSpLocks/>
        </xdr:cNvCxnSpPr>
      </xdr:nvCxnSpPr>
      <xdr:spPr bwMode="auto">
        <a:xfrm rot="10800000">
          <a:off x="3086100" y="5400676"/>
          <a:ext cx="8372471" cy="390527"/>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85721</xdr:colOff>
      <xdr:row>90</xdr:row>
      <xdr:rowOff>9525</xdr:rowOff>
    </xdr:from>
    <xdr:to>
      <xdr:col>15</xdr:col>
      <xdr:colOff>85721</xdr:colOff>
      <xdr:row>96</xdr:row>
      <xdr:rowOff>9525</xdr:rowOff>
    </xdr:to>
    <xdr:cxnSp macro="">
      <xdr:nvCxnSpPr>
        <xdr:cNvPr id="35" name="Straight Connector 34"/>
        <xdr:cNvCxnSpPr>
          <a:cxnSpLocks/>
        </xdr:cNvCxnSpPr>
      </xdr:nvCxnSpPr>
      <xdr:spPr bwMode="auto">
        <a:xfrm flipV="1">
          <a:off x="11449046" y="4619625"/>
          <a:ext cx="0" cy="11620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56029</xdr:colOff>
      <xdr:row>87</xdr:row>
      <xdr:rowOff>11206</xdr:rowOff>
    </xdr:from>
    <xdr:to>
      <xdr:col>4</xdr:col>
      <xdr:colOff>56030</xdr:colOff>
      <xdr:row>88</xdr:row>
      <xdr:rowOff>180706</xdr:rowOff>
    </xdr:to>
    <xdr:cxnSp macro="">
      <xdr:nvCxnSpPr>
        <xdr:cNvPr id="36" name="Straight Arrow Connector 35"/>
        <xdr:cNvCxnSpPr>
          <a:cxnSpLocks/>
        </xdr:cNvCxnSpPr>
      </xdr:nvCxnSpPr>
      <xdr:spPr bwMode="auto">
        <a:xfrm flipH="1" flipV="1">
          <a:off x="4713754" y="4040281"/>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609599</xdr:colOff>
      <xdr:row>89</xdr:row>
      <xdr:rowOff>11207</xdr:rowOff>
    </xdr:from>
    <xdr:to>
      <xdr:col>2</xdr:col>
      <xdr:colOff>224116</xdr:colOff>
      <xdr:row>93</xdr:row>
      <xdr:rowOff>180729</xdr:rowOff>
    </xdr:to>
    <xdr:sp macro="" textlink="">
      <xdr:nvSpPr>
        <xdr:cNvPr id="37" name="Isosceles Triangle 36"/>
        <xdr:cNvSpPr/>
      </xdr:nvSpPr>
      <xdr:spPr bwMode="auto">
        <a:xfrm rot="5400000">
          <a:off x="3080059" y="15952572"/>
          <a:ext cx="941047" cy="224117"/>
        </a:xfrm>
        <a:prstGeom prst="triangle">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twoCellAnchor>
    <xdr:from>
      <xdr:col>5</xdr:col>
      <xdr:colOff>0</xdr:colOff>
      <xdr:row>146</xdr:row>
      <xdr:rowOff>0</xdr:rowOff>
    </xdr:from>
    <xdr:to>
      <xdr:col>8</xdr:col>
      <xdr:colOff>0</xdr:colOff>
      <xdr:row>146</xdr:row>
      <xdr:rowOff>0</xdr:rowOff>
    </xdr:to>
    <xdr:cxnSp macro="">
      <xdr:nvCxnSpPr>
        <xdr:cNvPr id="38" name="Straight Arrow Connector 37"/>
        <xdr:cNvCxnSpPr>
          <a:cxnSpLocks/>
        </xdr:cNvCxnSpPr>
      </xdr:nvCxnSpPr>
      <xdr:spPr bwMode="auto">
        <a:xfrm>
          <a:off x="5267325"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600075</xdr:colOff>
      <xdr:row>146</xdr:row>
      <xdr:rowOff>0</xdr:rowOff>
    </xdr:from>
    <xdr:to>
      <xdr:col>11</xdr:col>
      <xdr:colOff>781050</xdr:colOff>
      <xdr:row>146</xdr:row>
      <xdr:rowOff>0</xdr:rowOff>
    </xdr:to>
    <xdr:cxnSp macro="">
      <xdr:nvCxnSpPr>
        <xdr:cNvPr id="39" name="Straight Arrow Connector 38"/>
        <xdr:cNvCxnSpPr>
          <a:cxnSpLocks/>
        </xdr:cNvCxnSpPr>
      </xdr:nvCxnSpPr>
      <xdr:spPr bwMode="auto">
        <a:xfrm>
          <a:off x="7696200" y="4610100"/>
          <a:ext cx="183832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146</xdr:row>
      <xdr:rowOff>0</xdr:rowOff>
    </xdr:from>
    <xdr:to>
      <xdr:col>16</xdr:col>
      <xdr:colOff>9525</xdr:colOff>
      <xdr:row>146</xdr:row>
      <xdr:rowOff>0</xdr:rowOff>
    </xdr:to>
    <xdr:cxnSp macro="">
      <xdr:nvCxnSpPr>
        <xdr:cNvPr id="40" name="Straight Arrow Connector 39"/>
        <xdr:cNvCxnSpPr>
          <a:cxnSpLocks/>
        </xdr:cNvCxnSpPr>
      </xdr:nvCxnSpPr>
      <xdr:spPr bwMode="auto">
        <a:xfrm>
          <a:off x="10153650"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295274</xdr:colOff>
      <xdr:row>143</xdr:row>
      <xdr:rowOff>19050</xdr:rowOff>
    </xdr:from>
    <xdr:to>
      <xdr:col>8</xdr:col>
      <xdr:colOff>295276</xdr:colOff>
      <xdr:row>144</xdr:row>
      <xdr:rowOff>188550</xdr:rowOff>
    </xdr:to>
    <xdr:cxnSp macro="">
      <xdr:nvCxnSpPr>
        <xdr:cNvPr id="41" name="Straight Arrow Connector 40"/>
        <xdr:cNvCxnSpPr>
          <a:cxnSpLocks/>
        </xdr:cNvCxnSpPr>
      </xdr:nvCxnSpPr>
      <xdr:spPr bwMode="auto">
        <a:xfrm flipH="1" flipV="1">
          <a:off x="7391400" y="4048125"/>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304800</xdr:colOff>
      <xdr:row>143</xdr:row>
      <xdr:rowOff>9525</xdr:rowOff>
    </xdr:from>
    <xdr:to>
      <xdr:col>12</xdr:col>
      <xdr:colOff>304801</xdr:colOff>
      <xdr:row>144</xdr:row>
      <xdr:rowOff>179024</xdr:rowOff>
    </xdr:to>
    <xdr:cxnSp macro="">
      <xdr:nvCxnSpPr>
        <xdr:cNvPr id="42" name="Straight Arrow Connector 41"/>
        <xdr:cNvCxnSpPr>
          <a:cxnSpLocks/>
        </xdr:cNvCxnSpPr>
      </xdr:nvCxnSpPr>
      <xdr:spPr bwMode="auto">
        <a:xfrm flipH="1" flipV="1">
          <a:off x="9839325" y="4038600"/>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247649</xdr:colOff>
      <xdr:row>141</xdr:row>
      <xdr:rowOff>104774</xdr:rowOff>
    </xdr:from>
    <xdr:to>
      <xdr:col>7</xdr:col>
      <xdr:colOff>590549</xdr:colOff>
      <xdr:row>144</xdr:row>
      <xdr:rowOff>200021</xdr:rowOff>
    </xdr:to>
    <xdr:cxnSp macro="">
      <xdr:nvCxnSpPr>
        <xdr:cNvPr id="43" name="Connector: Elbow 42"/>
        <xdr:cNvCxnSpPr>
          <a:cxnSpLocks/>
        </xdr:cNvCxnSpPr>
      </xdr:nvCxnSpPr>
      <xdr:spPr bwMode="auto">
        <a:xfrm rot="10800000" flipV="1">
          <a:off x="3076574" y="3743324"/>
          <a:ext cx="4000500" cy="676274"/>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141</xdr:row>
      <xdr:rowOff>95250</xdr:rowOff>
    </xdr:from>
    <xdr:to>
      <xdr:col>11</xdr:col>
      <xdr:colOff>752475</xdr:colOff>
      <xdr:row>141</xdr:row>
      <xdr:rowOff>95250</xdr:rowOff>
    </xdr:to>
    <xdr:cxnSp macro="">
      <xdr:nvCxnSpPr>
        <xdr:cNvPr id="44" name="Straight Connector 43"/>
        <xdr:cNvCxnSpPr>
          <a:cxnSpLocks/>
        </xdr:cNvCxnSpPr>
      </xdr:nvCxnSpPr>
      <xdr:spPr bwMode="auto">
        <a:xfrm>
          <a:off x="7743825" y="3733800"/>
          <a:ext cx="1790700"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140</xdr:row>
      <xdr:rowOff>9525</xdr:rowOff>
    </xdr:from>
    <xdr:to>
      <xdr:col>10</xdr:col>
      <xdr:colOff>152401</xdr:colOff>
      <xdr:row>141</xdr:row>
      <xdr:rowOff>95250</xdr:rowOff>
    </xdr:to>
    <xdr:cxnSp macro="">
      <xdr:nvCxnSpPr>
        <xdr:cNvPr id="45" name="Straight Arrow Connector 44"/>
        <xdr:cNvCxnSpPr>
          <a:cxnSpLocks/>
        </xdr:cNvCxnSpPr>
      </xdr:nvCxnSpPr>
      <xdr:spPr bwMode="auto">
        <a:xfrm flipV="1">
          <a:off x="8467725" y="3448050"/>
          <a:ext cx="1" cy="2857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257175</xdr:colOff>
      <xdr:row>150</xdr:row>
      <xdr:rowOff>9526</xdr:rowOff>
    </xdr:from>
    <xdr:to>
      <xdr:col>15</xdr:col>
      <xdr:colOff>95246</xdr:colOff>
      <xdr:row>152</xdr:row>
      <xdr:rowOff>19053</xdr:rowOff>
    </xdr:to>
    <xdr:cxnSp macro="">
      <xdr:nvCxnSpPr>
        <xdr:cNvPr id="46" name="Connector: Elbow 45"/>
        <xdr:cNvCxnSpPr>
          <a:cxnSpLocks/>
        </xdr:cNvCxnSpPr>
      </xdr:nvCxnSpPr>
      <xdr:spPr bwMode="auto">
        <a:xfrm rot="10800000">
          <a:off x="3086100" y="5400676"/>
          <a:ext cx="8372471" cy="390527"/>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85721</xdr:colOff>
      <xdr:row>146</xdr:row>
      <xdr:rowOff>9525</xdr:rowOff>
    </xdr:from>
    <xdr:to>
      <xdr:col>15</xdr:col>
      <xdr:colOff>85721</xdr:colOff>
      <xdr:row>152</xdr:row>
      <xdr:rowOff>9525</xdr:rowOff>
    </xdr:to>
    <xdr:cxnSp macro="">
      <xdr:nvCxnSpPr>
        <xdr:cNvPr id="47" name="Straight Connector 46"/>
        <xdr:cNvCxnSpPr>
          <a:cxnSpLocks/>
        </xdr:cNvCxnSpPr>
      </xdr:nvCxnSpPr>
      <xdr:spPr bwMode="auto">
        <a:xfrm flipV="1">
          <a:off x="11449046" y="4619625"/>
          <a:ext cx="0" cy="11620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56029</xdr:colOff>
      <xdr:row>143</xdr:row>
      <xdr:rowOff>11206</xdr:rowOff>
    </xdr:from>
    <xdr:to>
      <xdr:col>4</xdr:col>
      <xdr:colOff>56030</xdr:colOff>
      <xdr:row>144</xdr:row>
      <xdr:rowOff>180706</xdr:rowOff>
    </xdr:to>
    <xdr:cxnSp macro="">
      <xdr:nvCxnSpPr>
        <xdr:cNvPr id="48" name="Straight Arrow Connector 47"/>
        <xdr:cNvCxnSpPr>
          <a:cxnSpLocks/>
        </xdr:cNvCxnSpPr>
      </xdr:nvCxnSpPr>
      <xdr:spPr bwMode="auto">
        <a:xfrm flipH="1" flipV="1">
          <a:off x="4713754" y="4040281"/>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599829</xdr:colOff>
      <xdr:row>145</xdr:row>
      <xdr:rowOff>11206</xdr:rowOff>
    </xdr:from>
    <xdr:to>
      <xdr:col>2</xdr:col>
      <xdr:colOff>224117</xdr:colOff>
      <xdr:row>149</xdr:row>
      <xdr:rowOff>180728</xdr:rowOff>
    </xdr:to>
    <xdr:sp macro="" textlink="">
      <xdr:nvSpPr>
        <xdr:cNvPr id="49" name="Isosceles Triangle 48"/>
        <xdr:cNvSpPr/>
      </xdr:nvSpPr>
      <xdr:spPr bwMode="auto">
        <a:xfrm rot="5400000">
          <a:off x="3075174" y="4784386"/>
          <a:ext cx="941047" cy="233888"/>
        </a:xfrm>
        <a:prstGeom prst="triangle">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twoCellAnchor>
    <xdr:from>
      <xdr:col>24</xdr:col>
      <xdr:colOff>0</xdr:colOff>
      <xdr:row>146</xdr:row>
      <xdr:rowOff>0</xdr:rowOff>
    </xdr:from>
    <xdr:to>
      <xdr:col>27</xdr:col>
      <xdr:colOff>0</xdr:colOff>
      <xdr:row>146</xdr:row>
      <xdr:rowOff>0</xdr:rowOff>
    </xdr:to>
    <xdr:cxnSp macro="">
      <xdr:nvCxnSpPr>
        <xdr:cNvPr id="50" name="Straight Arrow Connector 49"/>
        <xdr:cNvCxnSpPr>
          <a:cxnSpLocks/>
        </xdr:cNvCxnSpPr>
      </xdr:nvCxnSpPr>
      <xdr:spPr bwMode="auto">
        <a:xfrm>
          <a:off x="18649950"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600075</xdr:colOff>
      <xdr:row>146</xdr:row>
      <xdr:rowOff>0</xdr:rowOff>
    </xdr:from>
    <xdr:to>
      <xdr:col>30</xdr:col>
      <xdr:colOff>781050</xdr:colOff>
      <xdr:row>146</xdr:row>
      <xdr:rowOff>0</xdr:rowOff>
    </xdr:to>
    <xdr:cxnSp macro="">
      <xdr:nvCxnSpPr>
        <xdr:cNvPr id="51" name="Straight Arrow Connector 50"/>
        <xdr:cNvCxnSpPr>
          <a:cxnSpLocks/>
        </xdr:cNvCxnSpPr>
      </xdr:nvCxnSpPr>
      <xdr:spPr bwMode="auto">
        <a:xfrm>
          <a:off x="21078825" y="4610100"/>
          <a:ext cx="183832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9525</xdr:colOff>
      <xdr:row>146</xdr:row>
      <xdr:rowOff>0</xdr:rowOff>
    </xdr:from>
    <xdr:to>
      <xdr:col>35</xdr:col>
      <xdr:colOff>9525</xdr:colOff>
      <xdr:row>146</xdr:row>
      <xdr:rowOff>0</xdr:rowOff>
    </xdr:to>
    <xdr:cxnSp macro="">
      <xdr:nvCxnSpPr>
        <xdr:cNvPr id="52" name="Straight Arrow Connector 51"/>
        <xdr:cNvCxnSpPr>
          <a:cxnSpLocks/>
        </xdr:cNvCxnSpPr>
      </xdr:nvCxnSpPr>
      <xdr:spPr bwMode="auto">
        <a:xfrm>
          <a:off x="23536275" y="4610100"/>
          <a:ext cx="18288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295274</xdr:colOff>
      <xdr:row>143</xdr:row>
      <xdr:rowOff>19050</xdr:rowOff>
    </xdr:from>
    <xdr:to>
      <xdr:col>27</xdr:col>
      <xdr:colOff>295276</xdr:colOff>
      <xdr:row>144</xdr:row>
      <xdr:rowOff>188550</xdr:rowOff>
    </xdr:to>
    <xdr:cxnSp macro="">
      <xdr:nvCxnSpPr>
        <xdr:cNvPr id="53" name="Straight Arrow Connector 52"/>
        <xdr:cNvCxnSpPr>
          <a:cxnSpLocks/>
        </xdr:cNvCxnSpPr>
      </xdr:nvCxnSpPr>
      <xdr:spPr bwMode="auto">
        <a:xfrm flipH="1" flipV="1">
          <a:off x="20774025" y="4048125"/>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304800</xdr:colOff>
      <xdr:row>143</xdr:row>
      <xdr:rowOff>9525</xdr:rowOff>
    </xdr:from>
    <xdr:to>
      <xdr:col>31</xdr:col>
      <xdr:colOff>304801</xdr:colOff>
      <xdr:row>144</xdr:row>
      <xdr:rowOff>179024</xdr:rowOff>
    </xdr:to>
    <xdr:cxnSp macro="">
      <xdr:nvCxnSpPr>
        <xdr:cNvPr id="54" name="Straight Arrow Connector 53"/>
        <xdr:cNvCxnSpPr>
          <a:cxnSpLocks/>
        </xdr:cNvCxnSpPr>
      </xdr:nvCxnSpPr>
      <xdr:spPr bwMode="auto">
        <a:xfrm flipH="1" flipV="1">
          <a:off x="23221950" y="4038600"/>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247649</xdr:colOff>
      <xdr:row>141</xdr:row>
      <xdr:rowOff>104774</xdr:rowOff>
    </xdr:from>
    <xdr:to>
      <xdr:col>26</xdr:col>
      <xdr:colOff>590549</xdr:colOff>
      <xdr:row>144</xdr:row>
      <xdr:rowOff>200021</xdr:rowOff>
    </xdr:to>
    <xdr:cxnSp macro="">
      <xdr:nvCxnSpPr>
        <xdr:cNvPr id="55" name="Connector: Elbow 54"/>
        <xdr:cNvCxnSpPr>
          <a:cxnSpLocks/>
        </xdr:cNvCxnSpPr>
      </xdr:nvCxnSpPr>
      <xdr:spPr bwMode="auto">
        <a:xfrm rot="10800000" flipV="1">
          <a:off x="16459200" y="3743324"/>
          <a:ext cx="4000500" cy="676274"/>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141</xdr:row>
      <xdr:rowOff>95250</xdr:rowOff>
    </xdr:from>
    <xdr:to>
      <xdr:col>30</xdr:col>
      <xdr:colOff>752475</xdr:colOff>
      <xdr:row>141</xdr:row>
      <xdr:rowOff>95250</xdr:rowOff>
    </xdr:to>
    <xdr:cxnSp macro="">
      <xdr:nvCxnSpPr>
        <xdr:cNvPr id="56" name="Straight Connector 55"/>
        <xdr:cNvCxnSpPr>
          <a:cxnSpLocks/>
        </xdr:cNvCxnSpPr>
      </xdr:nvCxnSpPr>
      <xdr:spPr bwMode="auto">
        <a:xfrm>
          <a:off x="21126450" y="3733800"/>
          <a:ext cx="1790700"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152400</xdr:colOff>
      <xdr:row>140</xdr:row>
      <xdr:rowOff>9525</xdr:rowOff>
    </xdr:from>
    <xdr:to>
      <xdr:col>29</xdr:col>
      <xdr:colOff>152401</xdr:colOff>
      <xdr:row>141</xdr:row>
      <xdr:rowOff>95250</xdr:rowOff>
    </xdr:to>
    <xdr:cxnSp macro="">
      <xdr:nvCxnSpPr>
        <xdr:cNvPr id="57" name="Straight Arrow Connector 56"/>
        <xdr:cNvCxnSpPr>
          <a:cxnSpLocks/>
        </xdr:cNvCxnSpPr>
      </xdr:nvCxnSpPr>
      <xdr:spPr bwMode="auto">
        <a:xfrm flipV="1">
          <a:off x="21850350" y="3448050"/>
          <a:ext cx="1" cy="28575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257175</xdr:colOff>
      <xdr:row>150</xdr:row>
      <xdr:rowOff>9526</xdr:rowOff>
    </xdr:from>
    <xdr:to>
      <xdr:col>34</xdr:col>
      <xdr:colOff>95246</xdr:colOff>
      <xdr:row>152</xdr:row>
      <xdr:rowOff>19053</xdr:rowOff>
    </xdr:to>
    <xdr:cxnSp macro="">
      <xdr:nvCxnSpPr>
        <xdr:cNvPr id="58" name="Connector: Elbow 57"/>
        <xdr:cNvCxnSpPr>
          <a:cxnSpLocks/>
        </xdr:cNvCxnSpPr>
      </xdr:nvCxnSpPr>
      <xdr:spPr bwMode="auto">
        <a:xfrm rot="10800000">
          <a:off x="16468725" y="5400676"/>
          <a:ext cx="8372471" cy="390527"/>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85721</xdr:colOff>
      <xdr:row>146</xdr:row>
      <xdr:rowOff>9525</xdr:rowOff>
    </xdr:from>
    <xdr:to>
      <xdr:col>34</xdr:col>
      <xdr:colOff>85721</xdr:colOff>
      <xdr:row>152</xdr:row>
      <xdr:rowOff>9525</xdr:rowOff>
    </xdr:to>
    <xdr:cxnSp macro="">
      <xdr:nvCxnSpPr>
        <xdr:cNvPr id="59" name="Straight Connector 58"/>
        <xdr:cNvCxnSpPr>
          <a:cxnSpLocks/>
        </xdr:cNvCxnSpPr>
      </xdr:nvCxnSpPr>
      <xdr:spPr bwMode="auto">
        <a:xfrm flipV="1">
          <a:off x="24831671" y="4619625"/>
          <a:ext cx="0" cy="11620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56029</xdr:colOff>
      <xdr:row>143</xdr:row>
      <xdr:rowOff>11206</xdr:rowOff>
    </xdr:from>
    <xdr:to>
      <xdr:col>23</xdr:col>
      <xdr:colOff>56030</xdr:colOff>
      <xdr:row>144</xdr:row>
      <xdr:rowOff>180706</xdr:rowOff>
    </xdr:to>
    <xdr:cxnSp macro="">
      <xdr:nvCxnSpPr>
        <xdr:cNvPr id="60" name="Straight Arrow Connector 59"/>
        <xdr:cNvCxnSpPr>
          <a:cxnSpLocks/>
        </xdr:cNvCxnSpPr>
      </xdr:nvCxnSpPr>
      <xdr:spPr bwMode="auto">
        <a:xfrm flipH="1" flipV="1">
          <a:off x="18096379" y="4040281"/>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599829</xdr:colOff>
      <xdr:row>145</xdr:row>
      <xdr:rowOff>11206</xdr:rowOff>
    </xdr:from>
    <xdr:to>
      <xdr:col>21</xdr:col>
      <xdr:colOff>224117</xdr:colOff>
      <xdr:row>149</xdr:row>
      <xdr:rowOff>180728</xdr:rowOff>
    </xdr:to>
    <xdr:sp macro="" textlink="">
      <xdr:nvSpPr>
        <xdr:cNvPr id="61" name="Isosceles Triangle 60"/>
        <xdr:cNvSpPr/>
      </xdr:nvSpPr>
      <xdr:spPr bwMode="auto">
        <a:xfrm rot="5400000">
          <a:off x="16457799" y="4784386"/>
          <a:ext cx="941047" cy="233888"/>
        </a:xfrm>
        <a:prstGeom prst="triangle">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twoCellAnchor>
    <xdr:from>
      <xdr:col>24</xdr:col>
      <xdr:colOff>0</xdr:colOff>
      <xdr:row>90</xdr:row>
      <xdr:rowOff>0</xdr:rowOff>
    </xdr:from>
    <xdr:to>
      <xdr:col>27</xdr:col>
      <xdr:colOff>0</xdr:colOff>
      <xdr:row>90</xdr:row>
      <xdr:rowOff>0</xdr:rowOff>
    </xdr:to>
    <xdr:cxnSp macro="">
      <xdr:nvCxnSpPr>
        <xdr:cNvPr id="62" name="Straight Arrow Connector 61"/>
        <xdr:cNvCxnSpPr>
          <a:cxnSpLocks/>
        </xdr:cNvCxnSpPr>
      </xdr:nvCxnSpPr>
      <xdr:spPr bwMode="auto">
        <a:xfrm>
          <a:off x="5796643" y="18151929"/>
          <a:ext cx="1836964"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600075</xdr:colOff>
      <xdr:row>90</xdr:row>
      <xdr:rowOff>0</xdr:rowOff>
    </xdr:from>
    <xdr:to>
      <xdr:col>30</xdr:col>
      <xdr:colOff>781050</xdr:colOff>
      <xdr:row>90</xdr:row>
      <xdr:rowOff>0</xdr:rowOff>
    </xdr:to>
    <xdr:cxnSp macro="">
      <xdr:nvCxnSpPr>
        <xdr:cNvPr id="63" name="Straight Arrow Connector 62"/>
        <xdr:cNvCxnSpPr>
          <a:cxnSpLocks/>
        </xdr:cNvCxnSpPr>
      </xdr:nvCxnSpPr>
      <xdr:spPr bwMode="auto">
        <a:xfrm>
          <a:off x="8233682" y="18151929"/>
          <a:ext cx="1846489"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9525</xdr:colOff>
      <xdr:row>90</xdr:row>
      <xdr:rowOff>0</xdr:rowOff>
    </xdr:from>
    <xdr:to>
      <xdr:col>35</xdr:col>
      <xdr:colOff>9525</xdr:colOff>
      <xdr:row>90</xdr:row>
      <xdr:rowOff>0</xdr:rowOff>
    </xdr:to>
    <xdr:cxnSp macro="">
      <xdr:nvCxnSpPr>
        <xdr:cNvPr id="64" name="Straight Arrow Connector 63"/>
        <xdr:cNvCxnSpPr>
          <a:cxnSpLocks/>
        </xdr:cNvCxnSpPr>
      </xdr:nvCxnSpPr>
      <xdr:spPr bwMode="auto">
        <a:xfrm>
          <a:off x="10704739" y="18151929"/>
          <a:ext cx="1836965"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295274</xdr:colOff>
      <xdr:row>87</xdr:row>
      <xdr:rowOff>19050</xdr:rowOff>
    </xdr:from>
    <xdr:to>
      <xdr:col>27</xdr:col>
      <xdr:colOff>295276</xdr:colOff>
      <xdr:row>88</xdr:row>
      <xdr:rowOff>188550</xdr:rowOff>
    </xdr:to>
    <xdr:cxnSp macro="">
      <xdr:nvCxnSpPr>
        <xdr:cNvPr id="65" name="Straight Arrow Connector 64"/>
        <xdr:cNvCxnSpPr>
          <a:cxnSpLocks/>
        </xdr:cNvCxnSpPr>
      </xdr:nvCxnSpPr>
      <xdr:spPr bwMode="auto">
        <a:xfrm flipH="1" flipV="1">
          <a:off x="7928882" y="17585871"/>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304800</xdr:colOff>
      <xdr:row>87</xdr:row>
      <xdr:rowOff>9525</xdr:rowOff>
    </xdr:from>
    <xdr:to>
      <xdr:col>31</xdr:col>
      <xdr:colOff>304801</xdr:colOff>
      <xdr:row>88</xdr:row>
      <xdr:rowOff>179024</xdr:rowOff>
    </xdr:to>
    <xdr:cxnSp macro="">
      <xdr:nvCxnSpPr>
        <xdr:cNvPr id="66" name="Straight Arrow Connector 65"/>
        <xdr:cNvCxnSpPr>
          <a:cxnSpLocks/>
        </xdr:cNvCxnSpPr>
      </xdr:nvCxnSpPr>
      <xdr:spPr bwMode="auto">
        <a:xfrm flipH="1" flipV="1">
          <a:off x="10387693" y="17576346"/>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247649</xdr:colOff>
      <xdr:row>85</xdr:row>
      <xdr:rowOff>104774</xdr:rowOff>
    </xdr:from>
    <xdr:to>
      <xdr:col>26</xdr:col>
      <xdr:colOff>590549</xdr:colOff>
      <xdr:row>88</xdr:row>
      <xdr:rowOff>200021</xdr:rowOff>
    </xdr:to>
    <xdr:cxnSp macro="">
      <xdr:nvCxnSpPr>
        <xdr:cNvPr id="67" name="Connector: Elbow 66"/>
        <xdr:cNvCxnSpPr>
          <a:cxnSpLocks/>
        </xdr:cNvCxnSpPr>
      </xdr:nvCxnSpPr>
      <xdr:spPr bwMode="auto">
        <a:xfrm rot="10800000" flipV="1">
          <a:off x="3077936" y="17276988"/>
          <a:ext cx="4533900" cy="680356"/>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85</xdr:row>
      <xdr:rowOff>95250</xdr:rowOff>
    </xdr:from>
    <xdr:to>
      <xdr:col>30</xdr:col>
      <xdr:colOff>752475</xdr:colOff>
      <xdr:row>85</xdr:row>
      <xdr:rowOff>95250</xdr:rowOff>
    </xdr:to>
    <xdr:cxnSp macro="">
      <xdr:nvCxnSpPr>
        <xdr:cNvPr id="68" name="Straight Connector 67"/>
        <xdr:cNvCxnSpPr>
          <a:cxnSpLocks/>
        </xdr:cNvCxnSpPr>
      </xdr:nvCxnSpPr>
      <xdr:spPr bwMode="auto">
        <a:xfrm>
          <a:off x="8284029" y="17267464"/>
          <a:ext cx="1796142" cy="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152400</xdr:colOff>
      <xdr:row>84</xdr:row>
      <xdr:rowOff>9525</xdr:rowOff>
    </xdr:from>
    <xdr:to>
      <xdr:col>29</xdr:col>
      <xdr:colOff>152401</xdr:colOff>
      <xdr:row>85</xdr:row>
      <xdr:rowOff>95250</xdr:rowOff>
    </xdr:to>
    <xdr:cxnSp macro="">
      <xdr:nvCxnSpPr>
        <xdr:cNvPr id="69" name="Straight Arrow Connector 68"/>
        <xdr:cNvCxnSpPr>
          <a:cxnSpLocks/>
        </xdr:cNvCxnSpPr>
      </xdr:nvCxnSpPr>
      <xdr:spPr bwMode="auto">
        <a:xfrm flipV="1">
          <a:off x="9010650" y="16977632"/>
          <a:ext cx="1" cy="289832"/>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257175</xdr:colOff>
      <xdr:row>94</xdr:row>
      <xdr:rowOff>9526</xdr:rowOff>
    </xdr:from>
    <xdr:to>
      <xdr:col>34</xdr:col>
      <xdr:colOff>95246</xdr:colOff>
      <xdr:row>96</xdr:row>
      <xdr:rowOff>19053</xdr:rowOff>
    </xdr:to>
    <xdr:cxnSp macro="">
      <xdr:nvCxnSpPr>
        <xdr:cNvPr id="70" name="Connector: Elbow 69"/>
        <xdr:cNvCxnSpPr>
          <a:cxnSpLocks/>
        </xdr:cNvCxnSpPr>
      </xdr:nvCxnSpPr>
      <xdr:spPr bwMode="auto">
        <a:xfrm rot="10800000">
          <a:off x="3087461" y="18950668"/>
          <a:ext cx="8927642" cy="390527"/>
        </a:xfrm>
        <a:prstGeom prst="bentConnector3">
          <a:avLst>
            <a:gd name="adj1" fmla="val 100000"/>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85721</xdr:colOff>
      <xdr:row>90</xdr:row>
      <xdr:rowOff>9525</xdr:rowOff>
    </xdr:from>
    <xdr:to>
      <xdr:col>34</xdr:col>
      <xdr:colOff>85721</xdr:colOff>
      <xdr:row>96</xdr:row>
      <xdr:rowOff>9525</xdr:rowOff>
    </xdr:to>
    <xdr:cxnSp macro="">
      <xdr:nvCxnSpPr>
        <xdr:cNvPr id="71" name="Straight Connector 70"/>
        <xdr:cNvCxnSpPr>
          <a:cxnSpLocks/>
        </xdr:cNvCxnSpPr>
      </xdr:nvCxnSpPr>
      <xdr:spPr bwMode="auto">
        <a:xfrm flipV="1">
          <a:off x="12005578" y="18161454"/>
          <a:ext cx="0" cy="1170214"/>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56029</xdr:colOff>
      <xdr:row>87</xdr:row>
      <xdr:rowOff>11206</xdr:rowOff>
    </xdr:from>
    <xdr:to>
      <xdr:col>23</xdr:col>
      <xdr:colOff>56030</xdr:colOff>
      <xdr:row>88</xdr:row>
      <xdr:rowOff>180706</xdr:rowOff>
    </xdr:to>
    <xdr:cxnSp macro="">
      <xdr:nvCxnSpPr>
        <xdr:cNvPr id="72" name="Straight Arrow Connector 71"/>
        <xdr:cNvCxnSpPr>
          <a:cxnSpLocks/>
        </xdr:cNvCxnSpPr>
      </xdr:nvCxnSpPr>
      <xdr:spPr bwMode="auto">
        <a:xfrm flipH="1" flipV="1">
          <a:off x="5240350" y="17578027"/>
          <a:ext cx="1" cy="36000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609599</xdr:colOff>
      <xdr:row>89</xdr:row>
      <xdr:rowOff>11207</xdr:rowOff>
    </xdr:from>
    <xdr:to>
      <xdr:col>21</xdr:col>
      <xdr:colOff>224116</xdr:colOff>
      <xdr:row>93</xdr:row>
      <xdr:rowOff>180729</xdr:rowOff>
    </xdr:to>
    <xdr:sp macro="" textlink="">
      <xdr:nvSpPr>
        <xdr:cNvPr id="73" name="Isosceles Triangle 72"/>
        <xdr:cNvSpPr/>
      </xdr:nvSpPr>
      <xdr:spPr bwMode="auto">
        <a:xfrm rot="5400000">
          <a:off x="3080739" y="18331782"/>
          <a:ext cx="945129" cy="226838"/>
        </a:xfrm>
        <a:prstGeom prst="triangle">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148</xdr:row>
      <xdr:rowOff>0</xdr:rowOff>
    </xdr:from>
    <xdr:to>
      <xdr:col>3</xdr:col>
      <xdr:colOff>323849</xdr:colOff>
      <xdr:row>165</xdr:row>
      <xdr:rowOff>156509</xdr:rowOff>
    </xdr:to>
    <xdr:pic>
      <xdr:nvPicPr>
        <xdr:cNvPr id="5" name="Picture 4"/>
        <xdr:cNvPicPr>
          <a:picLocks noChangeAspect="1" noChangeArrowheads="1"/>
        </xdr:cNvPicPr>
      </xdr:nvPicPr>
      <xdr:blipFill>
        <a:blip xmlns:r="http://schemas.openxmlformats.org/officeDocument/2006/relationships" r:embed="rId1"/>
        <a:stretch/>
      </xdr:blipFill>
      <xdr:spPr bwMode="auto">
        <a:xfrm>
          <a:off x="0" y="7400925"/>
          <a:ext cx="4810125" cy="3395009"/>
        </a:xfrm>
        <a:prstGeom prst="rect">
          <a:avLst/>
        </a:prstGeom>
        <a:noFill/>
      </xdr:spPr>
    </xdr:pic>
    <xdr:clientData/>
  </xdr:twoCellAnchor>
  <xdr:twoCellAnchor>
    <xdr:from>
      <xdr:col>0</xdr:col>
      <xdr:colOff>161928</xdr:colOff>
      <xdr:row>147</xdr:row>
      <xdr:rowOff>85723</xdr:rowOff>
    </xdr:from>
    <xdr:to>
      <xdr:col>3</xdr:col>
      <xdr:colOff>142875</xdr:colOff>
      <xdr:row>165</xdr:row>
      <xdr:rowOff>28574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504825</xdr:colOff>
      <xdr:row>159</xdr:row>
      <xdr:rowOff>9525</xdr:rowOff>
    </xdr:from>
    <xdr:to>
      <xdr:col>1</xdr:col>
      <xdr:colOff>819151</xdr:colOff>
      <xdr:row>163</xdr:row>
      <xdr:rowOff>133349</xdr:rowOff>
    </xdr:to>
    <xdr:sp macro="" textlink="">
      <xdr:nvSpPr>
        <xdr:cNvPr id="4" name="Rectangle 3"/>
        <xdr:cNvSpPr/>
      </xdr:nvSpPr>
      <xdr:spPr bwMode="auto">
        <a:xfrm>
          <a:off x="504826" y="9505950"/>
          <a:ext cx="1962150" cy="885824"/>
        </a:xfrm>
        <a:prstGeom prst="rect">
          <a:avLst/>
        </a:prstGeom>
        <a:noFill/>
        <a:ln w="3810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oneCellAnchor>
    <xdr:from>
      <xdr:col>0</xdr:col>
      <xdr:colOff>0</xdr:colOff>
      <xdr:row>203</xdr:row>
      <xdr:rowOff>0</xdr:rowOff>
    </xdr:from>
    <xdr:ext cx="4810125" cy="3395008"/>
    <xdr:pic>
      <xdr:nvPicPr>
        <xdr:cNvPr id="6" name="Picture 5"/>
        <xdr:cNvPicPr>
          <a:picLocks noChangeAspect="1" noChangeArrowheads="1"/>
        </xdr:cNvPicPr>
      </xdr:nvPicPr>
      <xdr:blipFill>
        <a:blip xmlns:r="http://schemas.openxmlformats.org/officeDocument/2006/relationships" r:embed="rId1"/>
        <a:stretch/>
      </xdr:blipFill>
      <xdr:spPr bwMode="auto">
        <a:xfrm>
          <a:off x="0" y="7648575"/>
          <a:ext cx="4810125" cy="3395009"/>
        </a:xfrm>
        <a:prstGeom prst="rect">
          <a:avLst/>
        </a:prstGeom>
        <a:noFill/>
      </xdr:spPr>
    </xdr:pic>
    <xdr:clientData/>
  </xdr:oneCellAnchor>
  <xdr:twoCellAnchor>
    <xdr:from>
      <xdr:col>0</xdr:col>
      <xdr:colOff>161928</xdr:colOff>
      <xdr:row>202</xdr:row>
      <xdr:rowOff>85723</xdr:rowOff>
    </xdr:from>
    <xdr:to>
      <xdr:col>3</xdr:col>
      <xdr:colOff>142875</xdr:colOff>
      <xdr:row>220</xdr:row>
      <xdr:rowOff>28574</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504825</xdr:colOff>
      <xdr:row>214</xdr:row>
      <xdr:rowOff>9525</xdr:rowOff>
    </xdr:from>
    <xdr:to>
      <xdr:col>1</xdr:col>
      <xdr:colOff>819151</xdr:colOff>
      <xdr:row>218</xdr:row>
      <xdr:rowOff>133349</xdr:rowOff>
    </xdr:to>
    <xdr:sp macro="" textlink="">
      <xdr:nvSpPr>
        <xdr:cNvPr id="8" name="Rectangle 7"/>
        <xdr:cNvSpPr/>
      </xdr:nvSpPr>
      <xdr:spPr bwMode="auto">
        <a:xfrm>
          <a:off x="504826" y="9753600"/>
          <a:ext cx="1962150" cy="885824"/>
        </a:xfrm>
        <a:prstGeom prst="rect">
          <a:avLst/>
        </a:prstGeom>
        <a:noFill/>
        <a:ln w="3810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oneCellAnchor>
    <xdr:from>
      <xdr:col>0</xdr:col>
      <xdr:colOff>0</xdr:colOff>
      <xdr:row>38</xdr:row>
      <xdr:rowOff>0</xdr:rowOff>
    </xdr:from>
    <xdr:ext cx="4810125" cy="3395008"/>
    <xdr:pic>
      <xdr:nvPicPr>
        <xdr:cNvPr id="9" name="Picture 8"/>
        <xdr:cNvPicPr>
          <a:picLocks noChangeAspect="1" noChangeArrowheads="1"/>
        </xdr:cNvPicPr>
      </xdr:nvPicPr>
      <xdr:blipFill>
        <a:blip xmlns:r="http://schemas.openxmlformats.org/officeDocument/2006/relationships" r:embed="rId1"/>
        <a:stretch/>
      </xdr:blipFill>
      <xdr:spPr bwMode="auto">
        <a:xfrm>
          <a:off x="0" y="17935575"/>
          <a:ext cx="4810125" cy="3395009"/>
        </a:xfrm>
        <a:prstGeom prst="rect">
          <a:avLst/>
        </a:prstGeom>
        <a:noFill/>
      </xdr:spPr>
    </xdr:pic>
    <xdr:clientData/>
  </xdr:oneCellAnchor>
  <xdr:twoCellAnchor>
    <xdr:from>
      <xdr:col>0</xdr:col>
      <xdr:colOff>161928</xdr:colOff>
      <xdr:row>37</xdr:row>
      <xdr:rowOff>85723</xdr:rowOff>
    </xdr:from>
    <xdr:to>
      <xdr:col>3</xdr:col>
      <xdr:colOff>142875</xdr:colOff>
      <xdr:row>55</xdr:row>
      <xdr:rowOff>28574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49</xdr:row>
      <xdr:rowOff>9525</xdr:rowOff>
    </xdr:from>
    <xdr:to>
      <xdr:col>1</xdr:col>
      <xdr:colOff>819151</xdr:colOff>
      <xdr:row>53</xdr:row>
      <xdr:rowOff>133349</xdr:rowOff>
    </xdr:to>
    <xdr:sp macro="" textlink="">
      <xdr:nvSpPr>
        <xdr:cNvPr id="11" name="Rectangle 10"/>
        <xdr:cNvSpPr/>
      </xdr:nvSpPr>
      <xdr:spPr bwMode="auto">
        <a:xfrm>
          <a:off x="504826" y="20040599"/>
          <a:ext cx="1962150" cy="885824"/>
        </a:xfrm>
        <a:prstGeom prst="rect">
          <a:avLst/>
        </a:prstGeom>
        <a:noFill/>
        <a:ln w="3810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oneCellAnchor>
    <xdr:from>
      <xdr:col>0</xdr:col>
      <xdr:colOff>0</xdr:colOff>
      <xdr:row>93</xdr:row>
      <xdr:rowOff>0</xdr:rowOff>
    </xdr:from>
    <xdr:ext cx="4810125" cy="3395008"/>
    <xdr:pic>
      <xdr:nvPicPr>
        <xdr:cNvPr id="12" name="Picture 11"/>
        <xdr:cNvPicPr>
          <a:picLocks noChangeAspect="1" noChangeArrowheads="1"/>
        </xdr:cNvPicPr>
      </xdr:nvPicPr>
      <xdr:blipFill>
        <a:blip xmlns:r="http://schemas.openxmlformats.org/officeDocument/2006/relationships" r:embed="rId1"/>
        <a:stretch/>
      </xdr:blipFill>
      <xdr:spPr bwMode="auto">
        <a:xfrm>
          <a:off x="0" y="28975050"/>
          <a:ext cx="4810125" cy="3395009"/>
        </a:xfrm>
        <a:prstGeom prst="rect">
          <a:avLst/>
        </a:prstGeom>
        <a:noFill/>
      </xdr:spPr>
    </xdr:pic>
    <xdr:clientData/>
  </xdr:oneCellAnchor>
  <xdr:twoCellAnchor>
    <xdr:from>
      <xdr:col>0</xdr:col>
      <xdr:colOff>161928</xdr:colOff>
      <xdr:row>92</xdr:row>
      <xdr:rowOff>85723</xdr:rowOff>
    </xdr:from>
    <xdr:to>
      <xdr:col>3</xdr:col>
      <xdr:colOff>142875</xdr:colOff>
      <xdr:row>110</xdr:row>
      <xdr:rowOff>28574</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504825</xdr:colOff>
      <xdr:row>104</xdr:row>
      <xdr:rowOff>9525</xdr:rowOff>
    </xdr:from>
    <xdr:to>
      <xdr:col>1</xdr:col>
      <xdr:colOff>819151</xdr:colOff>
      <xdr:row>108</xdr:row>
      <xdr:rowOff>133349</xdr:rowOff>
    </xdr:to>
    <xdr:sp macro="" textlink="">
      <xdr:nvSpPr>
        <xdr:cNvPr id="14" name="Rectangle 13"/>
        <xdr:cNvSpPr/>
      </xdr:nvSpPr>
      <xdr:spPr bwMode="auto">
        <a:xfrm>
          <a:off x="504826" y="31080075"/>
          <a:ext cx="1962150" cy="885824"/>
        </a:xfrm>
        <a:prstGeom prst="rect">
          <a:avLst/>
        </a:prstGeom>
        <a:noFill/>
        <a:ln w="3810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defRPr/>
          </a:pPr>
          <a:endParaRPr lang="en-US"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0.26567</cdr:x>
      <cdr:y>0.65819</cdr:y>
    </cdr:from>
    <cdr:to>
      <cdr:x>0.51386</cdr:x>
      <cdr:y>0.77684</cdr:y>
    </cdr:to>
    <cdr:sp macro="" textlink="">
      <cdr:nvSpPr>
        <cdr:cNvPr id="2" name="Callout: Bent Line with Border and Accent Bar 1"/>
        <cdr:cNvSpPr/>
      </cdr:nvSpPr>
      <cdr:spPr bwMode="auto">
        <a:xfrm xmlns:a="http://schemas.openxmlformats.org/drawingml/2006/main">
          <a:off x="1186806" y="2219319"/>
          <a:ext cx="1108720" cy="400070"/>
        </a:xfrm>
        <a:prstGeom xmlns:a="http://schemas.openxmlformats.org/drawingml/2006/main" prst="accentBorderCallout2">
          <a:avLst>
            <a:gd name="adj1" fmla="val 18750"/>
            <a:gd name="adj2" fmla="val -8333"/>
            <a:gd name="adj3" fmla="val 18750"/>
            <a:gd name="adj4" fmla="val -16667"/>
            <a:gd name="adj5" fmla="val 89435"/>
            <a:gd name="adj6" fmla="val -53403"/>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defRPr/>
          </a:pPr>
          <a:r>
            <a:rPr lang="en-US" sz="900"/>
            <a:t>pyrolyzed waste wood</a:t>
          </a:r>
        </a:p>
      </cdr:txBody>
    </cdr:sp>
  </cdr:relSizeAnchor>
  <cdr:relSizeAnchor xmlns:cdr="http://schemas.openxmlformats.org/drawingml/2006/chartDrawing">
    <cdr:from>
      <cdr:x>0.64857</cdr:x>
      <cdr:y>0.52662</cdr:y>
    </cdr:from>
    <cdr:to>
      <cdr:x>0.91471</cdr:x>
      <cdr:y>0.63559</cdr:y>
    </cdr:to>
    <cdr:sp macro="" textlink="">
      <cdr:nvSpPr>
        <cdr:cNvPr id="3" name="Callout: Bent Line with Border and Accent Bar 2"/>
        <cdr:cNvSpPr/>
      </cdr:nvSpPr>
      <cdr:spPr bwMode="auto">
        <a:xfrm xmlns:a="http://schemas.openxmlformats.org/drawingml/2006/main">
          <a:off x="2897326" y="1775681"/>
          <a:ext cx="1188896" cy="367445"/>
        </a:xfrm>
        <a:prstGeom xmlns:a="http://schemas.openxmlformats.org/drawingml/2006/main" prst="accentBorderCallout2">
          <a:avLst>
            <a:gd name="adj1" fmla="val 18750"/>
            <a:gd name="adj2" fmla="val -8333"/>
            <a:gd name="adj3" fmla="val 18750"/>
            <a:gd name="adj4" fmla="val -16667"/>
            <a:gd name="adj5" fmla="val 115625"/>
            <a:gd name="adj6" fmla="val -54262"/>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defRPr/>
          </a:pPr>
          <a:r>
            <a:rPr lang="en-US" sz="1000"/>
            <a:t>typical window for biochars</a:t>
          </a:r>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481</xdr:row>
      <xdr:rowOff>0</xdr:rowOff>
    </xdr:from>
    <xdr:to>
      <xdr:col>2</xdr:col>
      <xdr:colOff>1171574</xdr:colOff>
      <xdr:row>495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100853</xdr:colOff>
      <xdr:row>1</xdr:row>
      <xdr:rowOff>201705</xdr:rowOff>
    </xdr:from>
    <xdr:to>
      <xdr:col>17</xdr:col>
      <xdr:colOff>538258</xdr:colOff>
      <xdr:row>15</xdr:row>
      <xdr:rowOff>119566</xdr:rowOff>
    </xdr:to>
    <xdr:pic>
      <xdr:nvPicPr>
        <xdr:cNvPr id="4" name="Picture 3"/>
        <xdr:cNvPicPr>
          <a:picLocks noChangeAspect="1"/>
        </xdr:cNvPicPr>
      </xdr:nvPicPr>
      <xdr:blipFill>
        <a:blip xmlns:r="http://schemas.openxmlformats.org/officeDocument/2006/relationships" r:embed="rId2"/>
        <a:stretch/>
      </xdr:blipFill>
      <xdr:spPr bwMode="auto">
        <a:xfrm>
          <a:off x="16506265" y="448234"/>
          <a:ext cx="5961905" cy="2685714"/>
        </a:xfrm>
        <a:prstGeom prst="rect">
          <a:avLst/>
        </a:prstGeom>
      </xdr:spPr>
    </xdr:pic>
    <xdr:clientData/>
  </xdr:twoCellAnchor>
  <xdr:twoCellAnchor editAs="oneCell">
    <xdr:from>
      <xdr:col>8</xdr:col>
      <xdr:colOff>56028</xdr:colOff>
      <xdr:row>19</xdr:row>
      <xdr:rowOff>44869</xdr:rowOff>
    </xdr:from>
    <xdr:to>
      <xdr:col>17</xdr:col>
      <xdr:colOff>485991</xdr:colOff>
      <xdr:row>32</xdr:row>
      <xdr:rowOff>139493</xdr:rowOff>
    </xdr:to>
    <xdr:pic>
      <xdr:nvPicPr>
        <xdr:cNvPr id="5" name="Picture 4"/>
        <xdr:cNvPicPr>
          <a:picLocks noChangeAspect="1"/>
        </xdr:cNvPicPr>
      </xdr:nvPicPr>
      <xdr:blipFill>
        <a:blip xmlns:r="http://schemas.openxmlformats.org/officeDocument/2006/relationships" r:embed="rId3"/>
        <a:stretch/>
      </xdr:blipFill>
      <xdr:spPr bwMode="auto">
        <a:xfrm>
          <a:off x="16461440" y="3854869"/>
          <a:ext cx="5954463" cy="2638359"/>
        </a:xfrm>
        <a:prstGeom prst="rect">
          <a:avLst/>
        </a:prstGeom>
      </xdr:spPr>
    </xdr:pic>
    <xdr:clientData/>
  </xdr:twoCellAnchor>
</xdr:wsDr>
</file>

<file path=xl/drawings/drawing40.xml><?xml version="1.0" encoding="utf-8"?>
<c:userShapes xmlns:c="http://schemas.openxmlformats.org/drawingml/2006/chart">
  <cdr:relSizeAnchor xmlns:cdr="http://schemas.openxmlformats.org/drawingml/2006/chartDrawing">
    <cdr:from>
      <cdr:x>0.24008</cdr:x>
      <cdr:y>0.69209</cdr:y>
    </cdr:from>
    <cdr:to>
      <cdr:x>0.48827</cdr:x>
      <cdr:y>0.81074</cdr:y>
    </cdr:to>
    <cdr:sp macro="" textlink="">
      <cdr:nvSpPr>
        <cdr:cNvPr id="2" name="Callout: Bent Line with Border and Accent Bar 1"/>
        <cdr:cNvSpPr/>
      </cdr:nvSpPr>
      <cdr:spPr bwMode="auto">
        <a:xfrm xmlns:a="http://schemas.openxmlformats.org/drawingml/2006/main">
          <a:off x="1072507" y="2333619"/>
          <a:ext cx="1108720" cy="400070"/>
        </a:xfrm>
        <a:prstGeom xmlns:a="http://schemas.openxmlformats.org/drawingml/2006/main" prst="accentBorderCallout2">
          <a:avLst>
            <a:gd name="adj1" fmla="val 18750"/>
            <a:gd name="adj2" fmla="val -8333"/>
            <a:gd name="adj3" fmla="val 18750"/>
            <a:gd name="adj4" fmla="val -16667"/>
            <a:gd name="adj5" fmla="val 82292"/>
            <a:gd name="adj6" fmla="val -49108"/>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defRPr/>
          </a:pPr>
          <a:r>
            <a:rPr lang="en-US" sz="900"/>
            <a:t>pyrolyzed sewage sludge</a:t>
          </a:r>
        </a:p>
      </cdr:txBody>
    </cdr:sp>
  </cdr:relSizeAnchor>
  <cdr:relSizeAnchor xmlns:cdr="http://schemas.openxmlformats.org/drawingml/2006/chartDrawing">
    <cdr:from>
      <cdr:x>0.64857</cdr:x>
      <cdr:y>0.52662</cdr:y>
    </cdr:from>
    <cdr:to>
      <cdr:x>0.91471</cdr:x>
      <cdr:y>0.63559</cdr:y>
    </cdr:to>
    <cdr:sp macro="" textlink="">
      <cdr:nvSpPr>
        <cdr:cNvPr id="3" name="Callout: Bent Line with Border and Accent Bar 2"/>
        <cdr:cNvSpPr/>
      </cdr:nvSpPr>
      <cdr:spPr bwMode="auto">
        <a:xfrm xmlns:a="http://schemas.openxmlformats.org/drawingml/2006/main">
          <a:off x="2897326" y="1775681"/>
          <a:ext cx="1188896" cy="367445"/>
        </a:xfrm>
        <a:prstGeom xmlns:a="http://schemas.openxmlformats.org/drawingml/2006/main" prst="accentBorderCallout2">
          <a:avLst>
            <a:gd name="adj1" fmla="val 18750"/>
            <a:gd name="adj2" fmla="val -8333"/>
            <a:gd name="adj3" fmla="val 18750"/>
            <a:gd name="adj4" fmla="val -16667"/>
            <a:gd name="adj5" fmla="val 115625"/>
            <a:gd name="adj6" fmla="val -54262"/>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defRPr/>
          </a:pPr>
          <a:r>
            <a:rPr lang="en-US" sz="1000"/>
            <a:t>typical window for biochars</a:t>
          </a:r>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0.26567</cdr:x>
      <cdr:y>0.65819</cdr:y>
    </cdr:from>
    <cdr:to>
      <cdr:x>0.51386</cdr:x>
      <cdr:y>0.77684</cdr:y>
    </cdr:to>
    <cdr:sp macro="" textlink="">
      <cdr:nvSpPr>
        <cdr:cNvPr id="2" name="Callout: Bent Line with Border and Accent Bar 1"/>
        <cdr:cNvSpPr/>
      </cdr:nvSpPr>
      <cdr:spPr bwMode="auto">
        <a:xfrm xmlns:a="http://schemas.openxmlformats.org/drawingml/2006/main">
          <a:off x="1186817" y="2219326"/>
          <a:ext cx="1108705" cy="400051"/>
        </a:xfrm>
        <a:prstGeom xmlns:a="http://schemas.openxmlformats.org/drawingml/2006/main" prst="accentBorderCallout2">
          <a:avLst>
            <a:gd name="adj1" fmla="val 18750"/>
            <a:gd name="adj2" fmla="val -8333"/>
            <a:gd name="adj3" fmla="val 18750"/>
            <a:gd name="adj4" fmla="val -16667"/>
            <a:gd name="adj5" fmla="val 82292"/>
            <a:gd name="adj6" fmla="val -49108"/>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defRPr/>
          </a:pPr>
          <a:r>
            <a:rPr lang="en-US" sz="900"/>
            <a:t>pyrolyzed food waste</a:t>
          </a:r>
        </a:p>
      </cdr:txBody>
    </cdr:sp>
  </cdr:relSizeAnchor>
  <cdr:relSizeAnchor xmlns:cdr="http://schemas.openxmlformats.org/drawingml/2006/chartDrawing">
    <cdr:from>
      <cdr:x>0.64857</cdr:x>
      <cdr:y>0.52662</cdr:y>
    </cdr:from>
    <cdr:to>
      <cdr:x>0.91471</cdr:x>
      <cdr:y>0.63559</cdr:y>
    </cdr:to>
    <cdr:sp macro="" textlink="">
      <cdr:nvSpPr>
        <cdr:cNvPr id="3" name="Callout: Bent Line with Border and Accent Bar 2"/>
        <cdr:cNvSpPr/>
      </cdr:nvSpPr>
      <cdr:spPr bwMode="auto">
        <a:xfrm xmlns:a="http://schemas.openxmlformats.org/drawingml/2006/main">
          <a:off x="2897326" y="1775681"/>
          <a:ext cx="1188896" cy="367445"/>
        </a:xfrm>
        <a:prstGeom xmlns:a="http://schemas.openxmlformats.org/drawingml/2006/main" prst="accentBorderCallout2">
          <a:avLst>
            <a:gd name="adj1" fmla="val 18750"/>
            <a:gd name="adj2" fmla="val -8333"/>
            <a:gd name="adj3" fmla="val 18750"/>
            <a:gd name="adj4" fmla="val -16667"/>
            <a:gd name="adj5" fmla="val 115625"/>
            <a:gd name="adj6" fmla="val -54262"/>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defRPr/>
          </a:pPr>
          <a:r>
            <a:rPr lang="en-US" sz="1000"/>
            <a:t>typical window for biochars</a:t>
          </a:r>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0.35735</cdr:x>
      <cdr:y>0.65537</cdr:y>
    </cdr:from>
    <cdr:to>
      <cdr:x>0.60554</cdr:x>
      <cdr:y>0.71469</cdr:y>
    </cdr:to>
    <cdr:sp macro="" textlink="">
      <cdr:nvSpPr>
        <cdr:cNvPr id="2" name="Callout: Bent Line with Border and Accent Bar 1"/>
        <cdr:cNvSpPr/>
      </cdr:nvSpPr>
      <cdr:spPr bwMode="auto">
        <a:xfrm xmlns:a="http://schemas.openxmlformats.org/drawingml/2006/main">
          <a:off x="1596382" y="2209794"/>
          <a:ext cx="1108720" cy="200033"/>
        </a:xfrm>
        <a:prstGeom xmlns:a="http://schemas.openxmlformats.org/drawingml/2006/main" prst="accentBorderCallout2">
          <a:avLst>
            <a:gd name="adj1" fmla="val 18750"/>
            <a:gd name="adj2" fmla="val -8333"/>
            <a:gd name="adj3" fmla="val 18750"/>
            <a:gd name="adj4" fmla="val -16667"/>
            <a:gd name="adj5" fmla="val 163241"/>
            <a:gd name="adj6" fmla="val -51685"/>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defRPr/>
          </a:pPr>
          <a:r>
            <a:rPr lang="en-US" sz="900"/>
            <a:t>pyrolyzed OFMSW</a:t>
          </a:r>
        </a:p>
      </cdr:txBody>
    </cdr:sp>
  </cdr:relSizeAnchor>
  <cdr:relSizeAnchor xmlns:cdr="http://schemas.openxmlformats.org/drawingml/2006/chartDrawing">
    <cdr:from>
      <cdr:x>0.64857</cdr:x>
      <cdr:y>0.52662</cdr:y>
    </cdr:from>
    <cdr:to>
      <cdr:x>0.91471</cdr:x>
      <cdr:y>0.63559</cdr:y>
    </cdr:to>
    <cdr:sp macro="" textlink="">
      <cdr:nvSpPr>
        <cdr:cNvPr id="3" name="Callout: Bent Line with Border and Accent Bar 2"/>
        <cdr:cNvSpPr/>
      </cdr:nvSpPr>
      <cdr:spPr bwMode="auto">
        <a:xfrm xmlns:a="http://schemas.openxmlformats.org/drawingml/2006/main">
          <a:off x="2897326" y="1775681"/>
          <a:ext cx="1188896" cy="367445"/>
        </a:xfrm>
        <a:prstGeom xmlns:a="http://schemas.openxmlformats.org/drawingml/2006/main" prst="accentBorderCallout2">
          <a:avLst>
            <a:gd name="adj1" fmla="val 18750"/>
            <a:gd name="adj2" fmla="val -8333"/>
            <a:gd name="adj3" fmla="val 18750"/>
            <a:gd name="adj4" fmla="val -16667"/>
            <a:gd name="adj5" fmla="val 115625"/>
            <a:gd name="adj6" fmla="val -54262"/>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defRPr/>
          </a:pPr>
          <a:r>
            <a:rPr lang="en-US" sz="1000"/>
            <a:t>typical window for biochars</a:t>
          </a:r>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xdr:colOff>
      <xdr:row>484</xdr:row>
      <xdr:rowOff>135590</xdr:rowOff>
    </xdr:from>
    <xdr:to>
      <xdr:col>2</xdr:col>
      <xdr:colOff>1154206</xdr:colOff>
      <xdr:row>495</xdr:row>
      <xdr:rowOff>112059</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4</xdr:row>
      <xdr:rowOff>85725</xdr:rowOff>
    </xdr:from>
    <xdr:to>
      <xdr:col>17</xdr:col>
      <xdr:colOff>513605</xdr:colOff>
      <xdr:row>15</xdr:row>
      <xdr:rowOff>94976</xdr:rowOff>
    </xdr:to>
    <xdr:pic>
      <xdr:nvPicPr>
        <xdr:cNvPr id="3" name="Picture 2"/>
        <xdr:cNvPicPr>
          <a:picLocks noChangeAspect="1"/>
        </xdr:cNvPicPr>
      </xdr:nvPicPr>
      <xdr:blipFill>
        <a:blip xmlns:r="http://schemas.openxmlformats.org/officeDocument/2006/relationships" r:embed="rId2"/>
        <a:stretch/>
      </xdr:blipFill>
      <xdr:spPr bwMode="auto">
        <a:xfrm>
          <a:off x="17287875" y="914400"/>
          <a:ext cx="5961905" cy="2190476"/>
        </a:xfrm>
        <a:prstGeom prst="rect">
          <a:avLst/>
        </a:prstGeom>
      </xdr:spPr>
    </xdr:pic>
    <xdr:clientData/>
  </xdr:twoCellAnchor>
  <xdr:twoCellAnchor editAs="oneCell">
    <xdr:from>
      <xdr:col>8</xdr:col>
      <xdr:colOff>76200</xdr:colOff>
      <xdr:row>22</xdr:row>
      <xdr:rowOff>104775</xdr:rowOff>
    </xdr:from>
    <xdr:to>
      <xdr:col>17</xdr:col>
      <xdr:colOff>571500</xdr:colOff>
      <xdr:row>38</xdr:row>
      <xdr:rowOff>80167</xdr:rowOff>
    </xdr:to>
    <xdr:pic>
      <xdr:nvPicPr>
        <xdr:cNvPr id="4" name="Picture 3"/>
        <xdr:cNvPicPr>
          <a:picLocks noChangeAspect="1"/>
        </xdr:cNvPicPr>
      </xdr:nvPicPr>
      <xdr:blipFill>
        <a:blip xmlns:r="http://schemas.openxmlformats.org/officeDocument/2006/relationships" r:embed="rId3"/>
        <a:stretch/>
      </xdr:blipFill>
      <xdr:spPr bwMode="auto">
        <a:xfrm>
          <a:off x="17249775" y="4533900"/>
          <a:ext cx="6057900" cy="302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546</xdr:row>
      <xdr:rowOff>128587</xdr:rowOff>
    </xdr:from>
    <xdr:to>
      <xdr:col>2</xdr:col>
      <xdr:colOff>2476500</xdr:colOff>
      <xdr:row>561</xdr:row>
      <xdr:rowOff>14287</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414619</xdr:colOff>
      <xdr:row>2</xdr:row>
      <xdr:rowOff>44824</xdr:rowOff>
    </xdr:from>
    <xdr:to>
      <xdr:col>17</xdr:col>
      <xdr:colOff>1863941</xdr:colOff>
      <xdr:row>16</xdr:row>
      <xdr:rowOff>166050</xdr:rowOff>
    </xdr:to>
    <xdr:pic>
      <xdr:nvPicPr>
        <xdr:cNvPr id="7" name="Picture 6"/>
        <xdr:cNvPicPr>
          <a:picLocks noChangeAspect="1"/>
        </xdr:cNvPicPr>
      </xdr:nvPicPr>
      <xdr:blipFill>
        <a:blip xmlns:r="http://schemas.openxmlformats.org/officeDocument/2006/relationships" r:embed="rId2"/>
        <a:stretch/>
      </xdr:blipFill>
      <xdr:spPr bwMode="auto">
        <a:xfrm>
          <a:off x="18680206" y="493059"/>
          <a:ext cx="5752381" cy="2866667"/>
        </a:xfrm>
        <a:prstGeom prst="rect">
          <a:avLst/>
        </a:prstGeom>
      </xdr:spPr>
    </xdr:pic>
    <xdr:clientData/>
  </xdr:twoCellAnchor>
  <xdr:twoCellAnchor editAs="oneCell">
    <xdr:from>
      <xdr:col>8</xdr:col>
      <xdr:colOff>165926</xdr:colOff>
      <xdr:row>21</xdr:row>
      <xdr:rowOff>156883</xdr:rowOff>
    </xdr:from>
    <xdr:to>
      <xdr:col>17</xdr:col>
      <xdr:colOff>2923166</xdr:colOff>
      <xdr:row>52</xdr:row>
      <xdr:rowOff>145676</xdr:rowOff>
    </xdr:to>
    <xdr:pic>
      <xdr:nvPicPr>
        <xdr:cNvPr id="3" name="Picture 2"/>
        <xdr:cNvPicPr>
          <a:picLocks noChangeAspect="1"/>
        </xdr:cNvPicPr>
      </xdr:nvPicPr>
      <xdr:blipFill>
        <a:blip xmlns:r="http://schemas.openxmlformats.org/officeDocument/2006/relationships" r:embed="rId3"/>
        <a:stretch/>
      </xdr:blipFill>
      <xdr:spPr bwMode="auto">
        <a:xfrm>
          <a:off x="17221279" y="4336677"/>
          <a:ext cx="8270536" cy="59727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356</xdr:row>
      <xdr:rowOff>190499</xdr:rowOff>
    </xdr:from>
    <xdr:to>
      <xdr:col>2</xdr:col>
      <xdr:colOff>2476498</xdr:colOff>
      <xdr:row>369</xdr:row>
      <xdr:rowOff>9525</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466725</xdr:colOff>
      <xdr:row>2</xdr:row>
      <xdr:rowOff>57150</xdr:rowOff>
    </xdr:from>
    <xdr:to>
      <xdr:col>17</xdr:col>
      <xdr:colOff>3113956</xdr:colOff>
      <xdr:row>16</xdr:row>
      <xdr:rowOff>180615</xdr:rowOff>
    </xdr:to>
    <xdr:pic>
      <xdr:nvPicPr>
        <xdr:cNvPr id="2" name="Picture 1"/>
        <xdr:cNvPicPr>
          <a:picLocks noChangeAspect="1"/>
        </xdr:cNvPicPr>
      </xdr:nvPicPr>
      <xdr:blipFill>
        <a:blip xmlns:r="http://schemas.openxmlformats.org/officeDocument/2006/relationships" r:embed="rId2"/>
        <a:stretch/>
      </xdr:blipFill>
      <xdr:spPr bwMode="auto">
        <a:xfrm>
          <a:off x="20878800" y="504825"/>
          <a:ext cx="5752381" cy="2876190"/>
        </a:xfrm>
        <a:prstGeom prst="rect">
          <a:avLst/>
        </a:prstGeom>
      </xdr:spPr>
    </xdr:pic>
    <xdr:clientData/>
  </xdr:twoCellAnchor>
  <xdr:twoCellAnchor editAs="oneCell">
    <xdr:from>
      <xdr:col>8</xdr:col>
      <xdr:colOff>571501</xdr:colOff>
      <xdr:row>25</xdr:row>
      <xdr:rowOff>45992</xdr:rowOff>
    </xdr:from>
    <xdr:to>
      <xdr:col>17</xdr:col>
      <xdr:colOff>4780404</xdr:colOff>
      <xdr:row>52</xdr:row>
      <xdr:rowOff>74715</xdr:rowOff>
    </xdr:to>
    <xdr:pic>
      <xdr:nvPicPr>
        <xdr:cNvPr id="3" name="Picture 2"/>
        <xdr:cNvPicPr>
          <a:picLocks noChangeAspect="1"/>
        </xdr:cNvPicPr>
      </xdr:nvPicPr>
      <xdr:blipFill>
        <a:blip xmlns:r="http://schemas.openxmlformats.org/officeDocument/2006/relationships" r:embed="rId3"/>
        <a:stretch/>
      </xdr:blipFill>
      <xdr:spPr bwMode="auto">
        <a:xfrm>
          <a:off x="18545735" y="4998993"/>
          <a:ext cx="9722197" cy="52506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551</xdr:row>
      <xdr:rowOff>101974</xdr:rowOff>
    </xdr:from>
    <xdr:to>
      <xdr:col>2</xdr:col>
      <xdr:colOff>2756647</xdr:colOff>
      <xdr:row>565</xdr:row>
      <xdr:rowOff>168088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66675</xdr:rowOff>
    </xdr:from>
    <xdr:to>
      <xdr:col>24</xdr:col>
      <xdr:colOff>132418</xdr:colOff>
      <xdr:row>18</xdr:row>
      <xdr:rowOff>132925</xdr:rowOff>
    </xdr:to>
    <xdr:pic>
      <xdr:nvPicPr>
        <xdr:cNvPr id="4" name="Picture 3"/>
        <xdr:cNvPicPr>
          <a:picLocks noChangeAspect="1"/>
        </xdr:cNvPicPr>
      </xdr:nvPicPr>
      <xdr:blipFill>
        <a:blip xmlns:r="http://schemas.openxmlformats.org/officeDocument/2006/relationships" r:embed="rId2"/>
        <a:stretch/>
      </xdr:blipFill>
      <xdr:spPr bwMode="auto">
        <a:xfrm>
          <a:off x="20469224" y="314325"/>
          <a:ext cx="7447619" cy="3390476"/>
        </a:xfrm>
        <a:prstGeom prst="rect">
          <a:avLst/>
        </a:prstGeom>
      </xdr:spPr>
    </xdr:pic>
    <xdr:clientData/>
  </xdr:twoCellAnchor>
  <xdr:twoCellAnchor editAs="oneCell">
    <xdr:from>
      <xdr:col>9</xdr:col>
      <xdr:colOff>152400</xdr:colOff>
      <xdr:row>21</xdr:row>
      <xdr:rowOff>38729</xdr:rowOff>
    </xdr:from>
    <xdr:to>
      <xdr:col>24</xdr:col>
      <xdr:colOff>1036517</xdr:colOff>
      <xdr:row>49</xdr:row>
      <xdr:rowOff>75276</xdr:rowOff>
    </xdr:to>
    <xdr:pic>
      <xdr:nvPicPr>
        <xdr:cNvPr id="5" name="Picture 4"/>
        <xdr:cNvPicPr>
          <a:picLocks noChangeAspect="1"/>
        </xdr:cNvPicPr>
      </xdr:nvPicPr>
      <xdr:blipFill>
        <a:blip xmlns:r="http://schemas.openxmlformats.org/officeDocument/2006/relationships" r:embed="rId3"/>
        <a:stretch/>
      </xdr:blipFill>
      <xdr:spPr bwMode="auto">
        <a:xfrm>
          <a:off x="18735675" y="4210679"/>
          <a:ext cx="10085267" cy="54467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728</xdr:row>
      <xdr:rowOff>81643</xdr:rowOff>
    </xdr:from>
    <xdr:to>
      <xdr:col>3</xdr:col>
      <xdr:colOff>19051</xdr:colOff>
      <xdr:row>741</xdr:row>
      <xdr:rowOff>136070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268941</xdr:colOff>
      <xdr:row>3</xdr:row>
      <xdr:rowOff>22412</xdr:rowOff>
    </xdr:from>
    <xdr:to>
      <xdr:col>21</xdr:col>
      <xdr:colOff>2155007</xdr:colOff>
      <xdr:row>18</xdr:row>
      <xdr:rowOff>153137</xdr:rowOff>
    </xdr:to>
    <xdr:pic>
      <xdr:nvPicPr>
        <xdr:cNvPr id="2" name="Picture 1"/>
        <xdr:cNvPicPr>
          <a:picLocks noChangeAspect="1"/>
        </xdr:cNvPicPr>
      </xdr:nvPicPr>
      <xdr:blipFill>
        <a:blip xmlns:r="http://schemas.openxmlformats.org/officeDocument/2006/relationships" r:embed="rId2"/>
        <a:stretch/>
      </xdr:blipFill>
      <xdr:spPr bwMode="auto">
        <a:xfrm>
          <a:off x="18500912" y="649941"/>
          <a:ext cx="8038095" cy="3066667"/>
        </a:xfrm>
        <a:prstGeom prst="rect">
          <a:avLst/>
        </a:prstGeom>
      </xdr:spPr>
    </xdr:pic>
    <xdr:clientData/>
  </xdr:twoCellAnchor>
  <xdr:twoCellAnchor editAs="oneCell">
    <xdr:from>
      <xdr:col>8</xdr:col>
      <xdr:colOff>257735</xdr:colOff>
      <xdr:row>23</xdr:row>
      <xdr:rowOff>180976</xdr:rowOff>
    </xdr:from>
    <xdr:to>
      <xdr:col>21</xdr:col>
      <xdr:colOff>3080802</xdr:colOff>
      <xdr:row>51</xdr:row>
      <xdr:rowOff>77489</xdr:rowOff>
    </xdr:to>
    <xdr:pic>
      <xdr:nvPicPr>
        <xdr:cNvPr id="6" name="Picture 5"/>
        <xdr:cNvPicPr>
          <a:picLocks noChangeAspect="1"/>
        </xdr:cNvPicPr>
      </xdr:nvPicPr>
      <xdr:blipFill>
        <a:blip xmlns:r="http://schemas.openxmlformats.org/officeDocument/2006/relationships" r:embed="rId3"/>
        <a:stretch/>
      </xdr:blipFill>
      <xdr:spPr bwMode="auto">
        <a:xfrm>
          <a:off x="16674353" y="4730564"/>
          <a:ext cx="10790449" cy="530895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ev" id="{4C004D5E-D1F5-A216-8FE0-0D2F88732423}"/>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D4" personId="{4C004D5E-D1F5-A216-8FE0-0D2F88732423}" id="{00CA00C0-006A-4FFB-8CC3-006300FD0091}" done="0">
    <text xml:space="preserve">with reference to OFMSW without structural material
</text>
  </threadedComment>
</ThreadedComments>
</file>

<file path=xl/threadedComments/threadedComment2.xml><?xml version="1.0" encoding="utf-8"?>
<ThreadedComments xmlns="http://schemas.microsoft.com/office/spreadsheetml/2018/threadedcomments" xmlns:x="http://schemas.openxmlformats.org/spreadsheetml/2006/main">
  <threadedComment ref="C206" personId="{4C004D5E-D1F5-A216-8FE0-0D2F88732423}" id="{00EA0097-0074-4B4A-9878-00B1008100F8}" done="0">
    <text xml:space="preserve">Typical NOx emissions as found at the reference plant would exceed the limit values of the German legislation. The value was now set to match a emission of 100 mg/m³, i.e. 3.16E-4 kg/kg sewage sludge
</text>
  </threadedComment>
  <threadedComment ref="E206" personId="{4C004D5E-D1F5-A216-8FE0-0D2F88732423}" id="{004E008B-00B1-451B-AD2D-003600E20085}" done="0">
    <text xml:space="preserve">Uncertainty in the range between 50-150 mg NOx/m³ flue gas, i.e. 1.58-4.74E-4 kg/kg sewage sludge (uniform distribution)
</text>
  </threadedComment>
</ThreadedComments>
</file>

<file path=xl/threadedComments/threadedComment3.xml><?xml version="1.0" encoding="utf-8"?>
<ThreadedComments xmlns="http://schemas.microsoft.com/office/spreadsheetml/2018/threadedcomments" xmlns:x="http://schemas.openxmlformats.org/spreadsheetml/2006/main">
  <threadedComment ref="A22" personId="{4C004D5E-D1F5-A216-8FE0-0D2F88732423}" id="{0047006F-0014-4B23-AEA8-003700A100F5}" done="0">
    <text xml:space="preserve">share of dissolved matter after one run
</text>
  </threadedComment>
  <threadedComment ref="T22" personId="{4C004D5E-D1F5-A216-8FE0-0D2F88732423}" id="{00B700CF-00F1-46B0-A513-004500730035}" done="0">
    <text xml:space="preserve">share of dissolved matter after one run
</text>
  </threadedComment>
  <threadedComment ref="A23" personId="{4C004D5E-D1F5-A216-8FE0-0D2F88732423}" id="{00A90050-002C-4459-B133-00B300A800B0}" done="0">
    <text xml:space="preserve">COD of process water (without water)
</text>
  </threadedComment>
  <threadedComment ref="T23" personId="{4C004D5E-D1F5-A216-8FE0-0D2F88732423}" id="{0086009F-00F3-4FE0-B0F0-002900080024}" done="0">
    <text xml:space="preserve">COD of process water (without water)
</text>
  </threadedComment>
  <threadedComment ref="A24" personId="{4C004D5E-D1F5-A216-8FE0-0D2F88732423}" id="{00CF00DD-0082-4CAB-B8B5-00D100030007}" done="0">
    <text xml:space="preserve">COD after one run
</text>
  </threadedComment>
  <threadedComment ref="A79" personId="{4C004D5E-D1F5-A216-8FE0-0D2F88732423}" id="{00810079-00B1-471E-A9E4-000800BD00A6}" done="0">
    <text xml:space="preserve">COD of process water (without water)
</text>
  </threadedComment>
  <threadedComment ref="T79" personId="{4C004D5E-D1F5-A216-8FE0-0D2F88732423}" id="{00B400AC-003D-44E6-8BDD-002300080050}" done="0">
    <text xml:space="preserve">COD of process water (without water)
</text>
  </threadedComment>
  <threadedComment ref="A78" personId="{4C004D5E-D1F5-A216-8FE0-0D2F88732423}" id="{0010001A-00DE-4A4B-8EEA-008F009F0063}" done="0">
    <text xml:space="preserve">share of dissolved matter after one run
</text>
  </threadedComment>
  <threadedComment ref="T78" personId="{4C004D5E-D1F5-A216-8FE0-0D2F88732423}" id="{006F00AD-009E-4835-B9EE-00F1007D00E5}" done="0">
    <text xml:space="preserve">share of dissolved matter after one run
</text>
  </threadedComment>
  <threadedComment ref="T134" personId="{4C004D5E-D1F5-A216-8FE0-0D2F88732423}" id="{004D00A8-0061-4C86-912D-00F300CE00FB}" done="0">
    <text xml:space="preserve">share of dissolved matter after one run
</text>
  </threadedComment>
  <threadedComment ref="T136" personId="{4C004D5E-D1F5-A216-8FE0-0D2F88732423}" id="{0079004F-00AC-4B3E-9EDC-00F7000100C6}" done="0">
    <text xml:space="preserve">COD after one run
</text>
  </threadedComment>
  <threadedComment ref="A80" personId="{4C004D5E-D1F5-A216-8FE0-0D2F88732423}" id="{00930050-00AF-4D50-8F6C-00AF00EF00C4}" done="0">
    <text xml:space="preserve">COD after one run
</text>
  </threadedComment>
  <threadedComment ref="T80" personId="{4C004D5E-D1F5-A216-8FE0-0D2F88732423}" id="{00DB006E-00B8-44D1-8CD9-0021005D003A}" done="0">
    <text xml:space="preserve">COD after one run
</text>
  </threadedComment>
  <threadedComment ref="A134" personId="{4C004D5E-D1F5-A216-8FE0-0D2F88732423}" id="{00080000-0060-4583-B304-00A00018003A}" done="0">
    <text xml:space="preserve">share of dissolved matter after one run
</text>
  </threadedComment>
  <threadedComment ref="A135" personId="{4C004D5E-D1F5-A216-8FE0-0D2F88732423}" id="{00E000AC-00B8-4FE7-80AD-002D00360043}" done="0">
    <text xml:space="preserve">COD of process water (without water)
</text>
  </threadedComment>
  <threadedComment ref="T135" personId="{4C004D5E-D1F5-A216-8FE0-0D2F88732423}" id="{003B00C9-00D8-4540-B826-002B00A20024}" done="0">
    <text xml:space="preserve">COD of process water (without water)
</text>
  </threadedComment>
  <threadedComment ref="T24" personId="{4C004D5E-D1F5-A216-8FE0-0D2F88732423}" id="{005E00B0-00A7-4178-AA60-005700C900CD}" done="0">
    <text xml:space="preserve">COD after one run
</text>
  </threadedComment>
  <threadedComment ref="A136" personId="{4C004D5E-D1F5-A216-8FE0-0D2F88732423}" id="{000D00B5-003D-447B-903A-0093000E000A}" done="0">
    <text xml:space="preserve">COD after one run
</text>
  </threadedComment>
</ThreadedComment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3" Type="http://schemas.openxmlformats.org/officeDocument/2006/relationships/package" Target="../embeddings/oleObject1.vsdx"/><Relationship Id="rId2" Type="http://schemas.openxmlformats.org/officeDocument/2006/relationships/vmlDrawing" Target="../drawings/vmlDrawing2.vml"/><Relationship Id="rId1" Type="http://schemas.openxmlformats.org/officeDocument/2006/relationships/drawing" Target="../drawings/drawing31.xml"/><Relationship Id="rId4" Type="http://schemas.openxmlformats.org/officeDocument/2006/relationships/image" Target="../media/image61.emf"/></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35.xml"/><Relationship Id="rId4" Type="http://schemas.microsoft.com/office/2017/10/relationships/threadedComment" Target="../threadedComments/threadedComment2.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37.xml"/><Relationship Id="rId4" Type="http://schemas.microsoft.com/office/2017/10/relationships/threadedComment" Target="../threadedComments/threadedComment3.xml"/></Relationships>
</file>

<file path=xl/worksheets/_rels/sheet43.xml.rels><?xml version="1.0" encoding="UTF-8" standalone="yes"?>
<Relationships xmlns="http://schemas.openxmlformats.org/package/2006/relationships"><Relationship Id="rId8" Type="http://schemas.openxmlformats.org/officeDocument/2006/relationships/hyperlink" Target="https://www.sciencedirect.com/science/article/pii/S0165237004001160?via%3Dihub" TargetMode="External"/><Relationship Id="rId3" Type="http://schemas.openxmlformats.org/officeDocument/2006/relationships/hyperlink" Target="https://pubs.acs.org/doi/suppl/10.1021/es5060786/suppl_file/es5060786_si_001.pdf" TargetMode="External"/><Relationship Id="rId7" Type="http://schemas.openxmlformats.org/officeDocument/2006/relationships/hyperlink" Target="https://pubs.acs.org/doi/suppl/10.1021/es5060786/suppl_file/es5060786_si_001.pdf" TargetMode="External"/><Relationship Id="rId12" Type="http://schemas.openxmlformats.org/officeDocument/2006/relationships/drawing" Target="../drawings/drawing38.xml"/><Relationship Id="rId2" Type="http://schemas.openxmlformats.org/officeDocument/2006/relationships/hyperlink" Target="https://ediss.sub.uni-hamburg.de/volltexte/2001/556/pdf/Dissertation.pdf" TargetMode="External"/><Relationship Id="rId1" Type="http://schemas.openxmlformats.org/officeDocument/2006/relationships/hyperlink" Target="https://pubs.acs.org/doi/suppl/10.1021/es5060786/suppl_file/es5060786_si_001.pdf" TargetMode="External"/><Relationship Id="rId6" Type="http://schemas.openxmlformats.org/officeDocument/2006/relationships/hyperlink" Target="https://ediss.sub.uni-hamburg.de/volltexte/2001/556/pdf/Dissertation.pdf" TargetMode="External"/><Relationship Id="rId11" Type="http://schemas.openxmlformats.org/officeDocument/2006/relationships/hyperlink" Target="https://pubs.acs.org/doi/suppl/10.1021/es5060786/suppl_file/es5060786_si_001.pdf" TargetMode="External"/><Relationship Id="rId5" Type="http://schemas.openxmlformats.org/officeDocument/2006/relationships/hyperlink" Target="https://pubs.rsc.org/en/content/articlehtml/1969/gc/c3gc41581c" TargetMode="External"/><Relationship Id="rId10" Type="http://schemas.openxmlformats.org/officeDocument/2006/relationships/hyperlink" Target="https://ediss.sub.uni-hamburg.de/volltexte/2001/556/pdf/Dissertation.pdf" TargetMode="External"/><Relationship Id="rId4" Type="http://schemas.openxmlformats.org/officeDocument/2006/relationships/hyperlink" Target="https://www.sciencedirect.com/science/article/pii/S0165237004001160?via%3Dihub" TargetMode="External"/><Relationship Id="rId9" Type="http://schemas.openxmlformats.org/officeDocument/2006/relationships/hyperlink" Target="https://pubs.rsc.org/en/content/articlehtml/1969/gc/c3gc41581c"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pageSetUpPr fitToPage="1"/>
  </sheetPr>
  <dimension ref="A1:A51"/>
  <sheetViews>
    <sheetView workbookViewId="0">
      <selection activeCell="E16" sqref="E16"/>
    </sheetView>
  </sheetViews>
  <sheetFormatPr baseColWidth="10" defaultColWidth="9.140625" defaultRowHeight="15"/>
  <cols>
    <col min="1" max="1" width="73.5703125" customWidth="1"/>
  </cols>
  <sheetData>
    <row r="1" spans="1:1" ht="37.5">
      <c r="A1" s="1" t="s">
        <v>0</v>
      </c>
    </row>
    <row r="2" spans="1:1" ht="18.75">
      <c r="A2" s="2"/>
    </row>
    <row r="3" spans="1:1">
      <c r="A3" s="3"/>
    </row>
    <row r="4" spans="1:1">
      <c r="A4" s="4" t="s">
        <v>1</v>
      </c>
    </row>
    <row r="5" spans="1:1">
      <c r="A5" s="5" t="s">
        <v>2</v>
      </c>
    </row>
    <row r="6" spans="1:1">
      <c r="A6" s="5" t="s">
        <v>3</v>
      </c>
    </row>
    <row r="7" spans="1:1">
      <c r="A7" s="6" t="s">
        <v>4</v>
      </c>
    </row>
    <row r="8" spans="1:1">
      <c r="A8" s="6" t="s">
        <v>5</v>
      </c>
    </row>
    <row r="9" spans="1:1">
      <c r="A9" s="6" t="s">
        <v>6</v>
      </c>
    </row>
    <row r="10" spans="1:1">
      <c r="A10" s="6" t="s">
        <v>7</v>
      </c>
    </row>
    <row r="11" spans="1:1">
      <c r="A11" s="6" t="s">
        <v>8</v>
      </c>
    </row>
    <row r="12" spans="1:1">
      <c r="A12" s="6" t="s">
        <v>9</v>
      </c>
    </row>
    <row r="13" spans="1:1">
      <c r="A13" s="6" t="s">
        <v>10</v>
      </c>
    </row>
    <row r="14" spans="1:1">
      <c r="A14" s="6" t="s">
        <v>11</v>
      </c>
    </row>
    <row r="15" spans="1:1">
      <c r="A15" s="6" t="s">
        <v>12</v>
      </c>
    </row>
    <row r="16" spans="1:1">
      <c r="A16" s="6" t="s">
        <v>13</v>
      </c>
    </row>
    <row r="17" spans="1:1">
      <c r="A17" s="6" t="s">
        <v>14</v>
      </c>
    </row>
    <row r="18" spans="1:1">
      <c r="A18" s="5" t="s">
        <v>15</v>
      </c>
    </row>
    <row r="19" spans="1:1">
      <c r="A19" s="6" t="s">
        <v>16</v>
      </c>
    </row>
    <row r="20" spans="1:1">
      <c r="A20" s="6" t="s">
        <v>17</v>
      </c>
    </row>
    <row r="21" spans="1:1">
      <c r="A21" s="6" t="s">
        <v>18</v>
      </c>
    </row>
    <row r="22" spans="1:1">
      <c r="A22" s="6" t="s">
        <v>19</v>
      </c>
    </row>
    <row r="23" spans="1:1">
      <c r="A23" s="6" t="s">
        <v>20</v>
      </c>
    </row>
    <row r="24" spans="1:1">
      <c r="A24" s="6" t="s">
        <v>21</v>
      </c>
    </row>
    <row r="25" spans="1:1">
      <c r="A25" s="6" t="s">
        <v>22</v>
      </c>
    </row>
    <row r="26" spans="1:1">
      <c r="A26" s="6" t="s">
        <v>23</v>
      </c>
    </row>
    <row r="27" spans="1:1">
      <c r="A27" s="6" t="s">
        <v>24</v>
      </c>
    </row>
    <row r="28" spans="1:1">
      <c r="A28" s="6" t="s">
        <v>25</v>
      </c>
    </row>
    <row r="29" spans="1:1">
      <c r="A29" s="6" t="s">
        <v>26</v>
      </c>
    </row>
    <row r="30" spans="1:1">
      <c r="A30" s="5" t="s">
        <v>27</v>
      </c>
    </row>
    <row r="31" spans="1:1">
      <c r="A31" s="7" t="s">
        <v>28</v>
      </c>
    </row>
    <row r="32" spans="1:1">
      <c r="A32" s="7" t="s">
        <v>29</v>
      </c>
    </row>
    <row r="33" spans="1:1">
      <c r="A33" s="7" t="s">
        <v>30</v>
      </c>
    </row>
    <row r="34" spans="1:1">
      <c r="A34" s="7" t="s">
        <v>31</v>
      </c>
    </row>
    <row r="35" spans="1:1">
      <c r="A35" s="7" t="s">
        <v>32</v>
      </c>
    </row>
    <row r="36" spans="1:1">
      <c r="A36" s="7" t="s">
        <v>33</v>
      </c>
    </row>
    <row r="37" spans="1:1">
      <c r="A37" s="7" t="s">
        <v>34</v>
      </c>
    </row>
    <row r="38" spans="1:1">
      <c r="A38" s="5" t="s">
        <v>35</v>
      </c>
    </row>
    <row r="39" spans="1:1">
      <c r="A39" s="7" t="s">
        <v>36</v>
      </c>
    </row>
    <row r="40" spans="1:1">
      <c r="A40" s="7" t="s">
        <v>37</v>
      </c>
    </row>
    <row r="41" spans="1:1">
      <c r="A41" s="7" t="s">
        <v>38</v>
      </c>
    </row>
    <row r="42" spans="1:1">
      <c r="A42" s="7" t="s">
        <v>39</v>
      </c>
    </row>
    <row r="43" spans="1:1">
      <c r="A43" s="7" t="s">
        <v>40</v>
      </c>
    </row>
    <row r="44" spans="1:1">
      <c r="A44" s="7" t="s">
        <v>41</v>
      </c>
    </row>
    <row r="45" spans="1:1">
      <c r="A45" s="7" t="s">
        <v>42</v>
      </c>
    </row>
    <row r="46" spans="1:1">
      <c r="A46" s="4" t="s">
        <v>43</v>
      </c>
    </row>
    <row r="47" spans="1:1">
      <c r="A47" s="8" t="s">
        <v>44</v>
      </c>
    </row>
    <row r="48" spans="1:1">
      <c r="A48" s="8" t="s">
        <v>45</v>
      </c>
    </row>
    <row r="49" spans="1:1">
      <c r="A49" s="9" t="s">
        <v>46</v>
      </c>
    </row>
    <row r="50" spans="1:1">
      <c r="A50" s="9" t="s">
        <v>47</v>
      </c>
    </row>
    <row r="51" spans="1:1">
      <c r="A51" s="9" t="s">
        <v>48</v>
      </c>
    </row>
  </sheetData>
  <hyperlinks>
    <hyperlink ref="A31" location="WW_I!A1" display="    B.2.3.1 &quot;I&quot;"/>
    <hyperlink ref="A32" location="WW_co_I!A1" display="    B.2.3.2 &quot;co-I&quot;"/>
    <hyperlink ref="A33" location="WW_HTC_I!A1" display="    B.2.3.3 &quot;HTC+I&quot;"/>
    <hyperlink ref="A34:A36" location="WW_HTC_I!A1" display="    B.2.3.4 &quot;HTC+G&quot;"/>
    <hyperlink ref="A37" location="WW_HTC_I!A1" display="    B.2.3.7 &quot;P+G&quot;"/>
    <hyperlink ref="A47" location="'4-LCIA'!A1" display="B.3 LCIA"/>
    <hyperlink ref="A48" location="'5-Hotspot analysis'!A1" display="B.4 Hotspot analysis"/>
  </hyperlinks>
  <pageMargins left="0.7" right="0.7" top="0.75" bottom="0.75" header="0.3" footer="0.3"/>
  <pageSetup paperSize="9" scale="86"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79998168889431442"/>
  </sheetPr>
  <dimension ref="A1:Y551"/>
  <sheetViews>
    <sheetView workbookViewId="0">
      <selection sqref="A1:F1"/>
    </sheetView>
  </sheetViews>
  <sheetFormatPr baseColWidth="10" defaultColWidth="9.140625" defaultRowHeight="15"/>
  <cols>
    <col min="1" max="1" width="8.85546875" style="171" bestFit="1" customWidth="1"/>
    <col min="2" max="2" width="43.85546875" style="171" customWidth="1"/>
    <col min="3" max="3" width="41.42578125" style="171" customWidth="1"/>
    <col min="4" max="4" width="11.28515625" style="171" customWidth="1"/>
    <col min="5" max="5" width="43.85546875" style="171" customWidth="1"/>
    <col min="6" max="6" width="102" style="171" customWidth="1"/>
    <col min="14" max="14" width="10" bestFit="1" customWidth="1"/>
    <col min="25" max="25" width="16.7109375" customWidth="1"/>
  </cols>
  <sheetData>
    <row r="1" spans="1:25" ht="18.75">
      <c r="A1" s="769" t="s">
        <v>236</v>
      </c>
      <c r="B1" s="770"/>
      <c r="C1" s="770"/>
      <c r="D1" s="770"/>
      <c r="E1" s="770"/>
      <c r="F1" s="771"/>
      <c r="J1" s="772" t="s">
        <v>237</v>
      </c>
      <c r="K1" s="773"/>
      <c r="L1" s="773"/>
      <c r="M1" s="773"/>
      <c r="N1" s="773"/>
      <c r="O1" s="773"/>
      <c r="P1" s="773"/>
      <c r="Q1" s="773"/>
      <c r="R1" s="773"/>
      <c r="S1" s="773"/>
      <c r="T1" s="773"/>
      <c r="U1" s="773"/>
      <c r="V1" s="773"/>
      <c r="W1" s="773"/>
      <c r="X1" s="773"/>
      <c r="Y1" s="774"/>
    </row>
    <row r="2" spans="1:25">
      <c r="A2" s="211" t="s">
        <v>238</v>
      </c>
      <c r="B2" s="212" t="s">
        <v>239</v>
      </c>
      <c r="C2" s="212" t="s">
        <v>240</v>
      </c>
      <c r="D2" s="212" t="s">
        <v>134</v>
      </c>
      <c r="E2" s="212" t="s">
        <v>241</v>
      </c>
      <c r="F2" s="213" t="s">
        <v>242</v>
      </c>
      <c r="G2" s="245"/>
      <c r="J2" s="214"/>
      <c r="K2" s="6"/>
      <c r="L2" s="6"/>
      <c r="M2" s="6"/>
      <c r="N2" s="6"/>
      <c r="O2" s="6"/>
      <c r="P2" s="6"/>
      <c r="Q2" s="6"/>
      <c r="R2" s="6"/>
      <c r="S2" s="6"/>
      <c r="T2" s="6"/>
      <c r="U2" s="6"/>
      <c r="V2" s="6"/>
      <c r="W2" s="6"/>
      <c r="X2" s="6"/>
      <c r="Y2" s="215"/>
    </row>
    <row r="3" spans="1:25">
      <c r="A3" s="216" t="s">
        <v>243</v>
      </c>
      <c r="B3" s="217" t="s">
        <v>244</v>
      </c>
      <c r="C3" s="218">
        <v>5</v>
      </c>
      <c r="D3" s="218" t="s">
        <v>245</v>
      </c>
      <c r="E3" s="219" t="s">
        <v>246</v>
      </c>
      <c r="F3" s="220" t="s">
        <v>236</v>
      </c>
      <c r="G3" s="245"/>
      <c r="J3" s="214"/>
      <c r="K3" s="6"/>
      <c r="L3" s="6"/>
      <c r="M3" s="6"/>
      <c r="N3" s="6"/>
      <c r="O3" s="6"/>
      <c r="P3" s="6"/>
      <c r="Q3" s="6"/>
      <c r="R3" s="6"/>
      <c r="S3" s="6"/>
      <c r="T3" s="6"/>
      <c r="U3" s="6"/>
      <c r="V3" s="6"/>
      <c r="W3" s="6"/>
      <c r="X3" s="6"/>
      <c r="Y3" s="215"/>
    </row>
    <row r="4" spans="1:25">
      <c r="A4" s="221" t="s">
        <v>243</v>
      </c>
      <c r="B4" s="222" t="s">
        <v>247</v>
      </c>
      <c r="C4" s="223">
        <v>40</v>
      </c>
      <c r="D4" s="223" t="s">
        <v>245</v>
      </c>
      <c r="E4" s="224" t="s">
        <v>248</v>
      </c>
      <c r="F4" s="225" t="s">
        <v>249</v>
      </c>
      <c r="G4" s="245"/>
      <c r="J4" s="214"/>
      <c r="K4" s="6"/>
      <c r="L4" s="6"/>
      <c r="M4" s="6"/>
      <c r="N4" s="6"/>
      <c r="O4" s="6"/>
      <c r="P4" s="6"/>
      <c r="Q4" s="6"/>
      <c r="R4" s="6"/>
      <c r="S4" s="6"/>
      <c r="T4" s="6"/>
      <c r="U4" s="6"/>
      <c r="V4" s="6"/>
      <c r="W4" s="6"/>
      <c r="X4" s="6"/>
      <c r="Y4" s="215"/>
    </row>
    <row r="5" spans="1:25">
      <c r="A5" s="226" t="s">
        <v>250</v>
      </c>
      <c r="B5" s="227" t="s">
        <v>251</v>
      </c>
      <c r="C5" s="228">
        <v>1</v>
      </c>
      <c r="D5" s="228" t="s">
        <v>259</v>
      </c>
      <c r="E5" s="229" t="s">
        <v>253</v>
      </c>
      <c r="F5" s="230" t="s">
        <v>254</v>
      </c>
      <c r="G5" s="245" t="s">
        <v>281</v>
      </c>
      <c r="J5" s="214"/>
      <c r="K5" s="6"/>
      <c r="L5" s="6"/>
      <c r="M5" s="6"/>
      <c r="N5" s="6"/>
      <c r="O5" s="6"/>
      <c r="P5" s="6"/>
      <c r="Q5" s="6"/>
      <c r="R5" s="6"/>
      <c r="S5" s="6"/>
      <c r="T5" s="6"/>
      <c r="U5" s="6"/>
      <c r="V5" s="6"/>
      <c r="W5" s="6"/>
      <c r="X5" s="6"/>
      <c r="Y5" s="215"/>
    </row>
    <row r="6" spans="1:25">
      <c r="G6" s="245" t="s">
        <v>281</v>
      </c>
      <c r="J6" s="214"/>
      <c r="K6" s="6"/>
      <c r="L6" s="6"/>
      <c r="M6" s="6"/>
      <c r="N6" s="6"/>
      <c r="O6" s="6"/>
      <c r="P6" s="6"/>
      <c r="Q6" s="6"/>
      <c r="R6" s="6"/>
      <c r="S6" s="6"/>
      <c r="T6" s="6"/>
      <c r="U6" s="6"/>
      <c r="V6" s="6"/>
      <c r="W6" s="6"/>
      <c r="X6" s="6"/>
      <c r="Y6" s="215"/>
    </row>
    <row r="7" spans="1:25" ht="18.75">
      <c r="A7" s="769" t="s">
        <v>493</v>
      </c>
      <c r="B7" s="770"/>
      <c r="C7" s="770"/>
      <c r="D7" s="770"/>
      <c r="E7" s="770"/>
      <c r="F7" s="771"/>
      <c r="G7" s="245" t="s">
        <v>281</v>
      </c>
      <c r="J7" s="214"/>
      <c r="K7" s="6"/>
      <c r="L7" s="6"/>
      <c r="M7" s="6"/>
      <c r="N7" s="6"/>
      <c r="O7" s="6"/>
      <c r="P7" s="6"/>
      <c r="Q7" s="6"/>
      <c r="R7" s="6"/>
      <c r="S7" s="6"/>
      <c r="T7" s="6"/>
      <c r="U7" s="6"/>
      <c r="V7" s="6"/>
      <c r="W7" s="6"/>
      <c r="X7" s="6"/>
      <c r="Y7" s="215"/>
    </row>
    <row r="8" spans="1:25">
      <c r="A8" s="211" t="s">
        <v>238</v>
      </c>
      <c r="B8" s="212" t="s">
        <v>239</v>
      </c>
      <c r="C8" s="212" t="s">
        <v>240</v>
      </c>
      <c r="D8" s="212" t="s">
        <v>134</v>
      </c>
      <c r="E8" s="212" t="s">
        <v>241</v>
      </c>
      <c r="F8" s="213" t="s">
        <v>242</v>
      </c>
      <c r="G8" s="245" t="s">
        <v>281</v>
      </c>
      <c r="J8" s="214"/>
      <c r="K8" s="6"/>
      <c r="L8" s="6"/>
      <c r="M8" s="6"/>
      <c r="N8" s="6"/>
      <c r="O8" s="6"/>
      <c r="P8" s="6"/>
      <c r="Q8" s="6"/>
      <c r="R8" s="6"/>
      <c r="S8" s="6"/>
      <c r="T8" s="6"/>
      <c r="U8" s="6"/>
      <c r="V8" s="6"/>
      <c r="W8" s="6"/>
      <c r="X8" s="6"/>
      <c r="Y8" s="215"/>
    </row>
    <row r="9" spans="1:25">
      <c r="A9" s="216" t="s">
        <v>243</v>
      </c>
      <c r="B9" s="317" t="s">
        <v>251</v>
      </c>
      <c r="C9" s="218">
        <v>1</v>
      </c>
      <c r="D9" s="218" t="s">
        <v>494</v>
      </c>
      <c r="E9" s="218" t="s">
        <v>253</v>
      </c>
      <c r="F9" s="232" t="s">
        <v>254</v>
      </c>
      <c r="G9" s="245" t="s">
        <v>281</v>
      </c>
      <c r="J9" s="214"/>
      <c r="K9" s="6"/>
      <c r="L9" s="6"/>
      <c r="M9" s="6"/>
      <c r="N9" s="6"/>
      <c r="O9" s="6"/>
      <c r="P9" s="6"/>
      <c r="Q9" s="6"/>
      <c r="R9" s="6"/>
      <c r="S9" s="6"/>
      <c r="T9" s="6"/>
      <c r="U9" s="6"/>
      <c r="V9" s="6"/>
      <c r="W9" s="6"/>
      <c r="X9" s="6"/>
      <c r="Y9" s="215"/>
    </row>
    <row r="10" spans="1:25">
      <c r="A10" s="221" t="s">
        <v>243</v>
      </c>
      <c r="B10" s="222" t="s">
        <v>495</v>
      </c>
      <c r="C10" s="223" t="s">
        <v>496</v>
      </c>
      <c r="D10" s="223" t="s">
        <v>275</v>
      </c>
      <c r="E10" s="223" t="s">
        <v>260</v>
      </c>
      <c r="F10" s="234" t="s">
        <v>497</v>
      </c>
      <c r="G10" s="245" t="s">
        <v>281</v>
      </c>
      <c r="J10" s="214"/>
      <c r="K10" s="6"/>
      <c r="L10" s="6"/>
      <c r="M10" s="6"/>
      <c r="N10" s="6"/>
      <c r="O10" s="6"/>
      <c r="P10" s="6"/>
      <c r="Q10" s="6"/>
      <c r="R10" s="6"/>
      <c r="S10" s="6"/>
      <c r="T10" s="6"/>
      <c r="U10" s="6"/>
      <c r="V10" s="6"/>
      <c r="W10" s="6"/>
      <c r="X10" s="6"/>
      <c r="Y10" s="215"/>
    </row>
    <row r="11" spans="1:25">
      <c r="A11" s="221" t="s">
        <v>243</v>
      </c>
      <c r="B11" s="222" t="s">
        <v>498</v>
      </c>
      <c r="C11" s="223" t="s">
        <v>499</v>
      </c>
      <c r="D11" s="223" t="s">
        <v>327</v>
      </c>
      <c r="E11" s="223" t="s">
        <v>500</v>
      </c>
      <c r="F11" s="234" t="s">
        <v>932</v>
      </c>
      <c r="G11" s="245" t="s">
        <v>281</v>
      </c>
      <c r="J11" s="214"/>
      <c r="K11" s="6"/>
      <c r="L11" s="6"/>
      <c r="M11" s="6"/>
      <c r="N11" s="6"/>
      <c r="O11" s="6"/>
      <c r="P11" s="6"/>
      <c r="Q11" s="6"/>
      <c r="R11" s="6"/>
      <c r="S11" s="6"/>
      <c r="T11" s="6"/>
      <c r="U11" s="6"/>
      <c r="V11" s="6"/>
      <c r="W11" s="6"/>
      <c r="X11" s="6"/>
      <c r="Y11" s="215"/>
    </row>
    <row r="12" spans="1:25">
      <c r="A12" s="221" t="s">
        <v>243</v>
      </c>
      <c r="B12" s="222" t="s">
        <v>262</v>
      </c>
      <c r="C12" s="235" t="s">
        <v>263</v>
      </c>
      <c r="D12" s="223" t="s">
        <v>494</v>
      </c>
      <c r="E12" s="223" t="s">
        <v>264</v>
      </c>
      <c r="F12" s="234" t="s">
        <v>933</v>
      </c>
      <c r="G12" s="245" t="s">
        <v>281</v>
      </c>
      <c r="J12" s="214"/>
      <c r="K12" s="6"/>
      <c r="L12" s="6"/>
      <c r="M12" s="6"/>
      <c r="N12" s="6"/>
      <c r="O12" s="6"/>
      <c r="P12" s="6"/>
      <c r="Q12" s="6"/>
      <c r="R12" s="6"/>
      <c r="S12" s="6"/>
      <c r="T12" s="6"/>
      <c r="U12" s="6"/>
      <c r="V12" s="6"/>
      <c r="W12" s="6"/>
      <c r="X12" s="6"/>
      <c r="Y12" s="215"/>
    </row>
    <row r="13" spans="1:25">
      <c r="A13" s="221" t="s">
        <v>243</v>
      </c>
      <c r="B13" s="222" t="s">
        <v>503</v>
      </c>
      <c r="C13" s="223">
        <f>200/7500</f>
        <v>2.6666666666666668E-2</v>
      </c>
      <c r="D13" s="223" t="s">
        <v>504</v>
      </c>
      <c r="E13" s="223" t="s">
        <v>505</v>
      </c>
      <c r="F13" s="234" t="s">
        <v>506</v>
      </c>
      <c r="G13" s="245" t="s">
        <v>281</v>
      </c>
      <c r="J13" s="214"/>
      <c r="K13" s="6"/>
      <c r="L13" s="6"/>
      <c r="M13" s="6"/>
      <c r="N13" s="6"/>
      <c r="O13" s="6"/>
      <c r="P13" s="6"/>
      <c r="Q13" s="6"/>
      <c r="R13" s="6"/>
      <c r="S13" s="6"/>
      <c r="T13" s="6"/>
      <c r="U13" s="6"/>
      <c r="V13" s="6"/>
      <c r="W13" s="6"/>
      <c r="X13" s="6"/>
      <c r="Y13" s="215"/>
    </row>
    <row r="14" spans="1:25">
      <c r="A14" s="221" t="s">
        <v>243</v>
      </c>
      <c r="B14" s="222" t="s">
        <v>507</v>
      </c>
      <c r="C14" s="223">
        <f>(150*1839)/38000</f>
        <v>7.2592105263157896</v>
      </c>
      <c r="D14" s="223" t="s">
        <v>259</v>
      </c>
      <c r="E14" s="223" t="s">
        <v>508</v>
      </c>
      <c r="F14" s="234" t="s">
        <v>509</v>
      </c>
      <c r="G14" s="245" t="s">
        <v>281</v>
      </c>
      <c r="J14" s="214"/>
      <c r="K14" s="6"/>
      <c r="L14" s="6"/>
      <c r="M14" s="6"/>
      <c r="N14" s="6"/>
      <c r="O14" s="6"/>
      <c r="P14" s="6"/>
      <c r="Q14" s="6"/>
      <c r="R14" s="6"/>
      <c r="S14" s="6"/>
      <c r="T14" s="6"/>
      <c r="U14" s="6"/>
      <c r="V14" s="6"/>
      <c r="W14" s="6"/>
      <c r="X14" s="6"/>
      <c r="Y14" s="215"/>
    </row>
    <row r="15" spans="1:25">
      <c r="A15" s="221" t="s">
        <v>333</v>
      </c>
      <c r="B15" s="223" t="s">
        <v>340</v>
      </c>
      <c r="C15" s="223" t="s">
        <v>510</v>
      </c>
      <c r="D15" s="223" t="s">
        <v>511</v>
      </c>
      <c r="E15" s="223" t="s">
        <v>260</v>
      </c>
      <c r="F15" s="234" t="s">
        <v>512</v>
      </c>
      <c r="G15" s="245" t="s">
        <v>281</v>
      </c>
      <c r="J15" s="214"/>
      <c r="K15" s="6"/>
      <c r="L15" s="6"/>
      <c r="M15" s="6"/>
      <c r="N15" s="6"/>
      <c r="O15" s="6"/>
      <c r="P15" s="6"/>
      <c r="Q15" s="6"/>
      <c r="R15" s="6"/>
      <c r="S15" s="6"/>
      <c r="T15" s="6"/>
      <c r="U15" s="6"/>
      <c r="V15" s="6"/>
      <c r="W15" s="6"/>
      <c r="X15" s="6"/>
      <c r="Y15" s="215"/>
    </row>
    <row r="16" spans="1:25">
      <c r="A16" s="221" t="s">
        <v>250</v>
      </c>
      <c r="B16" s="233" t="s">
        <v>513</v>
      </c>
      <c r="C16" s="223" t="s">
        <v>514</v>
      </c>
      <c r="D16" s="223" t="s">
        <v>494</v>
      </c>
      <c r="E16" s="223" t="s">
        <v>260</v>
      </c>
      <c r="F16" s="234" t="s">
        <v>515</v>
      </c>
      <c r="G16" s="245" t="s">
        <v>281</v>
      </c>
      <c r="J16" s="214"/>
      <c r="K16" s="6"/>
      <c r="L16" s="6"/>
      <c r="M16" s="6"/>
      <c r="N16" s="6"/>
      <c r="O16" s="6"/>
      <c r="P16" s="6"/>
      <c r="Q16" s="6"/>
      <c r="R16" s="6"/>
      <c r="S16" s="6"/>
      <c r="T16" s="6"/>
      <c r="U16" s="6"/>
      <c r="V16" s="6"/>
      <c r="W16" s="6"/>
      <c r="X16" s="6"/>
      <c r="Y16" s="215"/>
    </row>
    <row r="17" spans="1:25">
      <c r="A17" s="221" t="s">
        <v>333</v>
      </c>
      <c r="B17" s="223" t="s">
        <v>399</v>
      </c>
      <c r="C17" s="223" t="s">
        <v>516</v>
      </c>
      <c r="D17" s="223" t="s">
        <v>511</v>
      </c>
      <c r="E17" s="223" t="s">
        <v>260</v>
      </c>
      <c r="F17" s="234" t="s">
        <v>517</v>
      </c>
      <c r="G17" s="245" t="s">
        <v>281</v>
      </c>
      <c r="J17" s="214"/>
      <c r="K17" s="6"/>
      <c r="L17" s="6"/>
      <c r="M17" s="6"/>
      <c r="N17" s="6"/>
      <c r="O17" s="6"/>
      <c r="P17" s="6"/>
      <c r="Q17" s="6"/>
      <c r="R17" s="6"/>
      <c r="S17" s="6"/>
      <c r="T17" s="6"/>
      <c r="U17" s="6"/>
      <c r="V17" s="6"/>
      <c r="W17" s="6"/>
      <c r="X17" s="6"/>
      <c r="Y17" s="215"/>
    </row>
    <row r="18" spans="1:25">
      <c r="A18" s="221" t="s">
        <v>333</v>
      </c>
      <c r="B18" s="223" t="s">
        <v>427</v>
      </c>
      <c r="C18" s="223" t="s">
        <v>518</v>
      </c>
      <c r="D18" s="223" t="s">
        <v>511</v>
      </c>
      <c r="E18" s="223" t="s">
        <v>260</v>
      </c>
      <c r="F18" s="234" t="s">
        <v>519</v>
      </c>
      <c r="G18" s="245" t="s">
        <v>281</v>
      </c>
      <c r="J18" s="214"/>
      <c r="K18" s="6"/>
      <c r="L18" s="6"/>
      <c r="M18" s="6"/>
      <c r="N18" s="6"/>
      <c r="O18" s="6"/>
      <c r="P18" s="6"/>
      <c r="Q18" s="6"/>
      <c r="R18" s="6"/>
      <c r="S18" s="6"/>
      <c r="T18" s="6"/>
      <c r="U18" s="6"/>
      <c r="V18" s="6"/>
      <c r="W18" s="6"/>
      <c r="X18" s="6"/>
      <c r="Y18" s="215"/>
    </row>
    <row r="19" spans="1:25">
      <c r="A19" s="221" t="s">
        <v>333</v>
      </c>
      <c r="B19" s="223" t="s">
        <v>439</v>
      </c>
      <c r="C19" s="223" t="s">
        <v>520</v>
      </c>
      <c r="D19" s="223" t="s">
        <v>511</v>
      </c>
      <c r="E19" s="223" t="s">
        <v>260</v>
      </c>
      <c r="F19" s="234" t="s">
        <v>521</v>
      </c>
      <c r="G19" s="245" t="s">
        <v>281</v>
      </c>
      <c r="J19" s="236"/>
      <c r="K19" s="237"/>
      <c r="L19" s="237"/>
      <c r="M19" s="237"/>
      <c r="N19" s="237"/>
      <c r="O19" s="237"/>
      <c r="P19" s="237"/>
      <c r="Q19" s="237"/>
      <c r="R19" s="237"/>
      <c r="S19" s="237"/>
      <c r="T19" s="237"/>
      <c r="U19" s="237"/>
      <c r="V19" s="237"/>
      <c r="W19" s="237"/>
      <c r="X19" s="237"/>
      <c r="Y19" s="238"/>
    </row>
    <row r="20" spans="1:25">
      <c r="A20" s="262" t="s">
        <v>268</v>
      </c>
      <c r="B20" s="189" t="s">
        <v>522</v>
      </c>
      <c r="C20" s="189">
        <v>0.95</v>
      </c>
      <c r="D20" s="189" t="s">
        <v>270</v>
      </c>
      <c r="E20" s="189" t="s">
        <v>523</v>
      </c>
      <c r="F20" s="263" t="s">
        <v>524</v>
      </c>
      <c r="G20" s="245" t="s">
        <v>281</v>
      </c>
    </row>
    <row r="21" spans="1:25">
      <c r="A21" s="262" t="s">
        <v>268</v>
      </c>
      <c r="B21" s="189" t="s">
        <v>525</v>
      </c>
      <c r="C21" s="189">
        <v>1.1200000000000001</v>
      </c>
      <c r="D21" s="189" t="s">
        <v>270</v>
      </c>
      <c r="E21" s="189" t="s">
        <v>526</v>
      </c>
      <c r="F21" s="263" t="s">
        <v>527</v>
      </c>
      <c r="G21" s="245" t="s">
        <v>281</v>
      </c>
      <c r="J21" s="772" t="s">
        <v>272</v>
      </c>
      <c r="K21" s="773"/>
      <c r="L21" s="773"/>
      <c r="M21" s="773"/>
      <c r="N21" s="773"/>
      <c r="O21" s="773"/>
      <c r="P21" s="773"/>
      <c r="Q21" s="773"/>
      <c r="R21" s="773"/>
      <c r="S21" s="773"/>
      <c r="T21" s="773"/>
      <c r="U21" s="773"/>
      <c r="V21" s="773"/>
      <c r="W21" s="773"/>
      <c r="X21" s="773"/>
      <c r="Y21" s="774"/>
    </row>
    <row r="22" spans="1:25">
      <c r="A22" s="262" t="s">
        <v>268</v>
      </c>
      <c r="B22" s="189" t="s">
        <v>528</v>
      </c>
      <c r="C22" s="189">
        <v>0.72</v>
      </c>
      <c r="D22" s="189" t="s">
        <v>270</v>
      </c>
      <c r="E22" s="189" t="s">
        <v>529</v>
      </c>
      <c r="F22" s="263" t="s">
        <v>530</v>
      </c>
      <c r="G22" s="245" t="s">
        <v>281</v>
      </c>
      <c r="J22" s="214"/>
      <c r="K22" s="6"/>
      <c r="L22" s="6"/>
      <c r="M22" s="6"/>
      <c r="N22" s="6"/>
      <c r="O22" s="6"/>
      <c r="P22" s="6"/>
      <c r="Q22" s="6"/>
      <c r="R22" s="6"/>
      <c r="S22" s="6"/>
      <c r="T22" s="6"/>
      <c r="U22" s="6"/>
      <c r="V22" s="6"/>
      <c r="W22" s="6"/>
      <c r="X22" s="6"/>
      <c r="Y22" s="215"/>
    </row>
    <row r="23" spans="1:25">
      <c r="A23" s="262" t="s">
        <v>268</v>
      </c>
      <c r="B23" s="189" t="s">
        <v>531</v>
      </c>
      <c r="C23" s="189">
        <v>0.1</v>
      </c>
      <c r="D23" s="189" t="s">
        <v>270</v>
      </c>
      <c r="E23" s="189" t="s">
        <v>532</v>
      </c>
      <c r="F23" s="263" t="s">
        <v>533</v>
      </c>
      <c r="G23" s="245" t="s">
        <v>281</v>
      </c>
      <c r="J23" s="214"/>
      <c r="K23" s="6"/>
      <c r="L23" s="6"/>
      <c r="M23" s="6"/>
      <c r="N23" s="6"/>
      <c r="O23" s="6"/>
      <c r="P23" s="6"/>
      <c r="Q23" s="6"/>
      <c r="R23" s="6"/>
      <c r="S23" s="6"/>
      <c r="T23" s="6"/>
      <c r="U23" s="6"/>
      <c r="V23" s="6"/>
      <c r="W23" s="6"/>
      <c r="X23" s="6"/>
      <c r="Y23" s="215"/>
    </row>
    <row r="24" spans="1:25">
      <c r="A24" s="262" t="s">
        <v>268</v>
      </c>
      <c r="B24" s="189" t="s">
        <v>534</v>
      </c>
      <c r="C24" s="189">
        <v>140</v>
      </c>
      <c r="D24" s="189" t="s">
        <v>535</v>
      </c>
      <c r="E24" s="189" t="s">
        <v>536</v>
      </c>
      <c r="F24" s="263" t="s">
        <v>537</v>
      </c>
      <c r="G24" s="245" t="s">
        <v>281</v>
      </c>
      <c r="J24" s="214"/>
      <c r="K24" s="6"/>
      <c r="L24" s="6"/>
      <c r="M24" s="6"/>
      <c r="N24" s="6"/>
      <c r="O24" s="6"/>
      <c r="P24" s="6"/>
      <c r="Q24" s="6"/>
      <c r="R24" s="6"/>
      <c r="S24" s="6"/>
      <c r="T24" s="6"/>
      <c r="U24" s="6"/>
      <c r="V24" s="6"/>
      <c r="W24" s="6"/>
      <c r="X24" s="6"/>
      <c r="Y24" s="215"/>
    </row>
    <row r="25" spans="1:25">
      <c r="A25" s="262" t="s">
        <v>268</v>
      </c>
      <c r="B25" s="189" t="s">
        <v>538</v>
      </c>
      <c r="C25" s="189">
        <v>0.52</v>
      </c>
      <c r="D25" s="189" t="s">
        <v>270</v>
      </c>
      <c r="E25" s="189" t="s">
        <v>539</v>
      </c>
      <c r="F25" s="263" t="s">
        <v>540</v>
      </c>
      <c r="G25" s="245" t="s">
        <v>281</v>
      </c>
      <c r="J25" s="214"/>
      <c r="K25" s="6"/>
      <c r="L25" s="6"/>
      <c r="M25" s="6"/>
      <c r="N25" s="6"/>
      <c r="O25" s="6"/>
      <c r="P25" s="6"/>
      <c r="Q25" s="6"/>
      <c r="R25" s="6"/>
      <c r="S25" s="6"/>
      <c r="T25" s="6"/>
      <c r="U25" s="6"/>
      <c r="V25" s="6"/>
      <c r="W25" s="6"/>
      <c r="X25" s="6"/>
      <c r="Y25" s="215"/>
    </row>
    <row r="26" spans="1:25">
      <c r="A26" s="262" t="s">
        <v>268</v>
      </c>
      <c r="B26" s="189" t="s">
        <v>541</v>
      </c>
      <c r="C26" s="189">
        <v>43</v>
      </c>
      <c r="D26" s="189" t="s">
        <v>542</v>
      </c>
      <c r="E26" s="189" t="s">
        <v>253</v>
      </c>
      <c r="F26" s="263" t="s">
        <v>543</v>
      </c>
      <c r="G26" s="245" t="s">
        <v>281</v>
      </c>
      <c r="J26" s="214"/>
      <c r="K26" s="6"/>
      <c r="L26" s="6"/>
      <c r="M26" s="6"/>
      <c r="N26" s="6"/>
      <c r="O26" s="6"/>
      <c r="P26" s="6"/>
      <c r="Q26" s="6"/>
      <c r="R26" s="6"/>
      <c r="S26" s="6"/>
      <c r="T26" s="6"/>
      <c r="U26" s="6"/>
      <c r="V26" s="6"/>
      <c r="W26" s="6"/>
      <c r="X26" s="6"/>
      <c r="Y26" s="215"/>
    </row>
    <row r="27" spans="1:25">
      <c r="A27" s="262" t="s">
        <v>268</v>
      </c>
      <c r="B27" s="189" t="s">
        <v>544</v>
      </c>
      <c r="C27" s="189">
        <v>10</v>
      </c>
      <c r="D27" s="189" t="s">
        <v>545</v>
      </c>
      <c r="E27" s="189" t="s">
        <v>546</v>
      </c>
      <c r="F27" s="263" t="s">
        <v>547</v>
      </c>
      <c r="G27" s="245" t="s">
        <v>281</v>
      </c>
      <c r="J27" s="214"/>
      <c r="K27" s="6"/>
      <c r="L27" s="6"/>
      <c r="M27" s="6"/>
      <c r="N27" s="6"/>
      <c r="O27" s="6"/>
      <c r="P27" s="6"/>
      <c r="Q27" s="6"/>
      <c r="R27" s="6"/>
      <c r="S27" s="6"/>
      <c r="T27" s="6"/>
      <c r="U27" s="6"/>
      <c r="V27" s="6"/>
      <c r="W27" s="6"/>
      <c r="X27" s="6"/>
      <c r="Y27" s="215"/>
    </row>
    <row r="28" spans="1:25">
      <c r="A28" s="262" t="s">
        <v>268</v>
      </c>
      <c r="B28" s="189" t="s">
        <v>548</v>
      </c>
      <c r="C28" s="189">
        <v>6</v>
      </c>
      <c r="D28" s="189" t="s">
        <v>549</v>
      </c>
      <c r="E28" s="189" t="s">
        <v>550</v>
      </c>
      <c r="F28" s="263" t="s">
        <v>551</v>
      </c>
      <c r="G28" s="245" t="s">
        <v>281</v>
      </c>
      <c r="J28" s="214"/>
      <c r="K28" s="6"/>
      <c r="L28" s="6"/>
      <c r="M28" s="6"/>
      <c r="N28" s="6"/>
      <c r="O28" s="6"/>
      <c r="P28" s="6"/>
      <c r="Q28" s="6"/>
      <c r="R28" s="6"/>
      <c r="S28" s="6"/>
      <c r="T28" s="6"/>
      <c r="U28" s="6"/>
      <c r="V28" s="6"/>
      <c r="W28" s="6"/>
      <c r="X28" s="6"/>
      <c r="Y28" s="215"/>
    </row>
    <row r="29" spans="1:25">
      <c r="A29" s="262" t="s">
        <v>268</v>
      </c>
      <c r="B29" s="189" t="s">
        <v>552</v>
      </c>
      <c r="C29" s="189">
        <v>6.5</v>
      </c>
      <c r="D29" s="189" t="s">
        <v>549</v>
      </c>
      <c r="E29" s="189" t="s">
        <v>553</v>
      </c>
      <c r="F29" s="263" t="s">
        <v>554</v>
      </c>
      <c r="G29" s="245" t="s">
        <v>281</v>
      </c>
      <c r="J29" s="214"/>
      <c r="K29" s="6"/>
      <c r="L29" s="6"/>
      <c r="M29" s="6"/>
      <c r="N29" s="6"/>
      <c r="O29" s="6"/>
      <c r="P29" s="6"/>
      <c r="Q29" s="6"/>
      <c r="R29" s="6"/>
      <c r="S29" s="6"/>
      <c r="T29" s="6"/>
      <c r="U29" s="6"/>
      <c r="V29" s="6"/>
      <c r="W29" s="6"/>
      <c r="X29" s="6"/>
      <c r="Y29" s="215"/>
    </row>
    <row r="30" spans="1:25">
      <c r="A30" s="262" t="s">
        <v>268</v>
      </c>
      <c r="B30" s="189" t="s">
        <v>555</v>
      </c>
      <c r="C30" s="189">
        <v>86</v>
      </c>
      <c r="D30" s="189" t="s">
        <v>549</v>
      </c>
      <c r="E30" s="189" t="s">
        <v>556</v>
      </c>
      <c r="F30" s="263" t="s">
        <v>557</v>
      </c>
      <c r="G30" s="245" t="s">
        <v>281</v>
      </c>
      <c r="J30" s="214"/>
      <c r="K30" s="6"/>
      <c r="L30" s="6"/>
      <c r="M30" s="6"/>
      <c r="N30" s="6"/>
      <c r="O30" s="6"/>
      <c r="P30" s="6"/>
      <c r="Q30" s="6"/>
      <c r="R30" s="6"/>
      <c r="S30" s="6"/>
      <c r="T30" s="6"/>
      <c r="U30" s="6"/>
      <c r="V30" s="6"/>
      <c r="W30" s="6"/>
      <c r="X30" s="6"/>
      <c r="Y30" s="215"/>
    </row>
    <row r="31" spans="1:25">
      <c r="A31" s="262" t="s">
        <v>268</v>
      </c>
      <c r="B31" s="189" t="s">
        <v>269</v>
      </c>
      <c r="C31" s="189">
        <v>3.2582228999999997E-2</v>
      </c>
      <c r="D31" s="189" t="s">
        <v>270</v>
      </c>
      <c r="E31" s="189" t="s">
        <v>558</v>
      </c>
      <c r="F31" s="263" t="s">
        <v>271</v>
      </c>
      <c r="G31" s="245" t="s">
        <v>281</v>
      </c>
      <c r="J31" s="214"/>
      <c r="K31" s="6"/>
      <c r="L31" s="6"/>
      <c r="M31" s="6"/>
      <c r="N31" s="6"/>
      <c r="O31" s="6"/>
      <c r="P31" s="6"/>
      <c r="Q31" s="6"/>
      <c r="R31" s="6"/>
      <c r="S31" s="6"/>
      <c r="T31" s="6"/>
      <c r="U31" s="6"/>
      <c r="V31" s="6"/>
      <c r="W31" s="6"/>
      <c r="X31" s="6"/>
      <c r="Y31" s="215"/>
    </row>
    <row r="32" spans="1:25">
      <c r="A32" s="262" t="s">
        <v>268</v>
      </c>
      <c r="B32" s="189" t="s">
        <v>559</v>
      </c>
      <c r="C32" s="189">
        <v>10000</v>
      </c>
      <c r="D32" s="189" t="s">
        <v>560</v>
      </c>
      <c r="E32" s="189" t="s">
        <v>253</v>
      </c>
      <c r="F32" s="263" t="s">
        <v>561</v>
      </c>
      <c r="G32" s="245" t="s">
        <v>281</v>
      </c>
      <c r="J32" s="214"/>
      <c r="K32" s="6"/>
      <c r="L32" s="6"/>
      <c r="M32" s="6"/>
      <c r="N32" s="6"/>
      <c r="O32" s="6"/>
      <c r="P32" s="6"/>
      <c r="Q32" s="6"/>
      <c r="R32" s="6"/>
      <c r="S32" s="6"/>
      <c r="T32" s="6"/>
      <c r="U32" s="6"/>
      <c r="V32" s="6"/>
      <c r="W32" s="6"/>
      <c r="X32" s="6"/>
      <c r="Y32" s="215"/>
    </row>
    <row r="33" spans="1:25">
      <c r="A33" s="262" t="s">
        <v>268</v>
      </c>
      <c r="B33" s="189" t="s">
        <v>562</v>
      </c>
      <c r="C33" s="189" t="s">
        <v>563</v>
      </c>
      <c r="D33" s="189" t="s">
        <v>275</v>
      </c>
      <c r="E33" s="264"/>
      <c r="F33" s="263" t="s">
        <v>564</v>
      </c>
      <c r="G33" s="245" t="s">
        <v>281</v>
      </c>
      <c r="J33" s="214"/>
      <c r="K33" s="6"/>
      <c r="L33" s="6"/>
      <c r="M33" s="6"/>
      <c r="N33" s="6"/>
      <c r="O33" s="6"/>
      <c r="P33" s="6"/>
      <c r="Q33" s="6"/>
      <c r="R33" s="6"/>
      <c r="S33" s="6"/>
      <c r="T33" s="6"/>
      <c r="U33" s="6"/>
      <c r="V33" s="6"/>
      <c r="W33" s="6"/>
      <c r="X33" s="6"/>
      <c r="Y33" s="215"/>
    </row>
    <row r="34" spans="1:25">
      <c r="A34" s="262" t="s">
        <v>268</v>
      </c>
      <c r="B34" s="224" t="s">
        <v>565</v>
      </c>
      <c r="C34" s="224" t="s">
        <v>566</v>
      </c>
      <c r="D34" s="189" t="s">
        <v>270</v>
      </c>
      <c r="E34" s="264"/>
      <c r="F34" s="225" t="s">
        <v>567</v>
      </c>
      <c r="G34" s="245" t="s">
        <v>281</v>
      </c>
      <c r="J34" s="214"/>
      <c r="K34" s="6"/>
      <c r="L34" s="6"/>
      <c r="M34" s="6"/>
      <c r="N34" s="6"/>
      <c r="O34" s="6"/>
      <c r="P34" s="6"/>
      <c r="Q34" s="6"/>
      <c r="R34" s="6"/>
      <c r="S34" s="6"/>
      <c r="T34" s="6"/>
      <c r="U34" s="6"/>
      <c r="V34" s="6"/>
      <c r="W34" s="6"/>
      <c r="X34" s="6"/>
      <c r="Y34" s="215"/>
    </row>
    <row r="35" spans="1:25">
      <c r="A35" s="262" t="s">
        <v>268</v>
      </c>
      <c r="B35" s="189" t="s">
        <v>568</v>
      </c>
      <c r="C35" s="189" t="s">
        <v>569</v>
      </c>
      <c r="D35" s="189" t="s">
        <v>511</v>
      </c>
      <c r="E35" s="264"/>
      <c r="F35" s="263" t="s">
        <v>570</v>
      </c>
      <c r="G35" s="245" t="s">
        <v>281</v>
      </c>
      <c r="J35" s="214"/>
      <c r="K35" s="6"/>
      <c r="L35" s="6"/>
      <c r="M35" s="6"/>
      <c r="N35" s="6"/>
      <c r="O35" s="6"/>
      <c r="P35" s="6"/>
      <c r="Q35" s="6"/>
      <c r="R35" s="6"/>
      <c r="S35" s="6"/>
      <c r="T35" s="6"/>
      <c r="U35" s="6"/>
      <c r="V35" s="6"/>
      <c r="W35" s="6"/>
      <c r="X35" s="6"/>
      <c r="Y35" s="215"/>
    </row>
    <row r="36" spans="1:25">
      <c r="A36" s="262" t="s">
        <v>268</v>
      </c>
      <c r="B36" s="189" t="s">
        <v>571</v>
      </c>
      <c r="C36" s="189" t="s">
        <v>572</v>
      </c>
      <c r="D36" s="189" t="s">
        <v>511</v>
      </c>
      <c r="E36" s="264"/>
      <c r="F36" s="263" t="s">
        <v>573</v>
      </c>
      <c r="G36" s="245" t="s">
        <v>281</v>
      </c>
      <c r="J36" s="214"/>
      <c r="K36" s="6"/>
      <c r="L36" s="6"/>
      <c r="M36" s="6"/>
      <c r="N36" s="6"/>
      <c r="O36" s="6"/>
      <c r="P36" s="6"/>
      <c r="Q36" s="6"/>
      <c r="R36" s="6"/>
      <c r="S36" s="6"/>
      <c r="T36" s="6"/>
      <c r="U36" s="6"/>
      <c r="V36" s="6"/>
      <c r="W36" s="6"/>
      <c r="X36" s="6"/>
      <c r="Y36" s="215"/>
    </row>
    <row r="37" spans="1:25">
      <c r="A37" s="262" t="s">
        <v>268</v>
      </c>
      <c r="B37" s="189" t="s">
        <v>574</v>
      </c>
      <c r="C37" s="189" t="s">
        <v>575</v>
      </c>
      <c r="D37" s="189" t="s">
        <v>511</v>
      </c>
      <c r="E37" s="264"/>
      <c r="F37" s="263" t="s">
        <v>576</v>
      </c>
      <c r="G37" s="245" t="s">
        <v>281</v>
      </c>
      <c r="J37" s="214"/>
      <c r="K37" s="6"/>
      <c r="L37" s="6"/>
      <c r="M37" s="6"/>
      <c r="N37" s="6"/>
      <c r="O37" s="6"/>
      <c r="P37" s="6"/>
      <c r="Q37" s="6"/>
      <c r="R37" s="6"/>
      <c r="S37" s="6"/>
      <c r="T37" s="6"/>
      <c r="U37" s="6"/>
      <c r="V37" s="6"/>
      <c r="W37" s="6"/>
      <c r="X37" s="6"/>
      <c r="Y37" s="215"/>
    </row>
    <row r="38" spans="1:25">
      <c r="A38" s="262" t="s">
        <v>268</v>
      </c>
      <c r="B38" s="189" t="s">
        <v>577</v>
      </c>
      <c r="C38" s="189" t="s">
        <v>578</v>
      </c>
      <c r="D38" s="189" t="s">
        <v>511</v>
      </c>
      <c r="E38" s="264"/>
      <c r="F38" s="263" t="s">
        <v>579</v>
      </c>
      <c r="G38" s="245" t="s">
        <v>281</v>
      </c>
      <c r="J38" s="214"/>
      <c r="K38" s="6"/>
      <c r="L38" s="6"/>
      <c r="M38" s="6"/>
      <c r="N38" s="6"/>
      <c r="O38" s="6"/>
      <c r="P38" s="6"/>
      <c r="Q38" s="6"/>
      <c r="R38" s="6"/>
      <c r="S38" s="6"/>
      <c r="T38" s="6"/>
      <c r="U38" s="6"/>
      <c r="V38" s="6"/>
      <c r="W38" s="6"/>
      <c r="X38" s="6"/>
      <c r="Y38" s="215"/>
    </row>
    <row r="39" spans="1:25">
      <c r="A39" s="239" t="s">
        <v>268</v>
      </c>
      <c r="B39" s="240" t="s">
        <v>580</v>
      </c>
      <c r="C39" s="240" t="s">
        <v>258</v>
      </c>
      <c r="D39" s="240" t="s">
        <v>494</v>
      </c>
      <c r="E39" s="265"/>
      <c r="F39" s="241" t="s">
        <v>581</v>
      </c>
      <c r="G39" s="245" t="s">
        <v>281</v>
      </c>
      <c r="J39" s="214"/>
      <c r="K39" s="6"/>
      <c r="L39" s="6"/>
      <c r="M39" s="6"/>
      <c r="N39" s="6"/>
      <c r="O39" s="6"/>
      <c r="P39" s="6"/>
      <c r="Q39" s="6"/>
      <c r="R39" s="6"/>
      <c r="S39" s="6"/>
      <c r="T39" s="6"/>
      <c r="U39" s="6"/>
      <c r="V39" s="6"/>
      <c r="W39" s="6"/>
      <c r="X39" s="6"/>
      <c r="Y39" s="215"/>
    </row>
    <row r="40" spans="1:25">
      <c r="G40" s="245" t="s">
        <v>281</v>
      </c>
      <c r="J40" s="214"/>
      <c r="K40" s="6"/>
      <c r="L40" s="6"/>
      <c r="M40" s="6"/>
      <c r="N40" s="6"/>
      <c r="O40" s="6"/>
      <c r="P40" s="6"/>
      <c r="Q40" s="6"/>
      <c r="R40" s="6"/>
      <c r="S40" s="6"/>
      <c r="T40" s="6"/>
      <c r="U40" s="6"/>
      <c r="V40" s="6"/>
      <c r="W40" s="6"/>
      <c r="X40" s="6"/>
      <c r="Y40" s="215"/>
    </row>
    <row r="41" spans="1:25" ht="18.75">
      <c r="A41" s="769" t="s">
        <v>582</v>
      </c>
      <c r="B41" s="770"/>
      <c r="C41" s="770"/>
      <c r="D41" s="770"/>
      <c r="E41" s="770"/>
      <c r="F41" s="771"/>
      <c r="G41" s="245" t="s">
        <v>281</v>
      </c>
      <c r="J41" s="214"/>
      <c r="K41" s="6"/>
      <c r="L41" s="6"/>
      <c r="M41" s="6"/>
      <c r="N41" s="6"/>
      <c r="O41" s="6"/>
      <c r="P41" s="6"/>
      <c r="Q41" s="6"/>
      <c r="R41" s="6"/>
      <c r="S41" s="6"/>
      <c r="T41" s="6"/>
      <c r="U41" s="6"/>
      <c r="V41" s="6"/>
      <c r="W41" s="6"/>
      <c r="X41" s="6"/>
      <c r="Y41" s="215"/>
    </row>
    <row r="42" spans="1:25">
      <c r="A42" s="211" t="s">
        <v>238</v>
      </c>
      <c r="B42" s="212" t="s">
        <v>239</v>
      </c>
      <c r="C42" s="212" t="s">
        <v>240</v>
      </c>
      <c r="D42" s="212" t="s">
        <v>134</v>
      </c>
      <c r="E42" s="212" t="s">
        <v>241</v>
      </c>
      <c r="F42" s="213" t="s">
        <v>242</v>
      </c>
      <c r="G42" s="245" t="s">
        <v>281</v>
      </c>
      <c r="J42" s="214"/>
      <c r="K42" s="6"/>
      <c r="L42" s="6"/>
      <c r="M42" s="6"/>
      <c r="N42" s="6"/>
      <c r="O42" s="6"/>
      <c r="P42" s="6"/>
      <c r="Q42" s="6"/>
      <c r="R42" s="6"/>
      <c r="S42" s="6"/>
      <c r="T42" s="6"/>
      <c r="U42" s="6"/>
      <c r="V42" s="6"/>
      <c r="W42" s="6"/>
      <c r="X42" s="6"/>
      <c r="Y42" s="215"/>
    </row>
    <row r="43" spans="1:25">
      <c r="A43" s="216" t="s">
        <v>243</v>
      </c>
      <c r="B43" s="217" t="s">
        <v>583</v>
      </c>
      <c r="C43" s="218" t="s">
        <v>584</v>
      </c>
      <c r="D43" s="218" t="s">
        <v>275</v>
      </c>
      <c r="E43" s="218" t="s">
        <v>260</v>
      </c>
      <c r="F43" s="232" t="s">
        <v>585</v>
      </c>
      <c r="G43" s="245" t="s">
        <v>281</v>
      </c>
      <c r="J43" s="214"/>
      <c r="K43" s="6"/>
      <c r="L43" s="6"/>
      <c r="M43" s="6"/>
      <c r="N43" s="6"/>
      <c r="O43" s="6"/>
      <c r="P43" s="6"/>
      <c r="Q43" s="6"/>
      <c r="R43" s="6"/>
      <c r="S43" s="6"/>
      <c r="T43" s="6"/>
      <c r="U43" s="6"/>
      <c r="V43" s="6"/>
      <c r="W43" s="6"/>
      <c r="X43" s="6"/>
      <c r="Y43" s="215"/>
    </row>
    <row r="44" spans="1:25">
      <c r="A44" s="221" t="s">
        <v>243</v>
      </c>
      <c r="B44" s="233" t="s">
        <v>513</v>
      </c>
      <c r="C44" s="223" t="s">
        <v>586</v>
      </c>
      <c r="D44" s="223" t="s">
        <v>259</v>
      </c>
      <c r="E44" s="223" t="s">
        <v>253</v>
      </c>
      <c r="F44" s="234" t="s">
        <v>587</v>
      </c>
      <c r="G44" s="245" t="s">
        <v>281</v>
      </c>
      <c r="J44" s="214"/>
      <c r="K44" s="6"/>
      <c r="L44" s="6"/>
      <c r="M44" s="6"/>
      <c r="N44" s="6"/>
      <c r="O44" s="6"/>
      <c r="P44" s="6"/>
      <c r="Q44" s="6"/>
      <c r="R44" s="6"/>
      <c r="S44" s="6"/>
      <c r="T44" s="6"/>
      <c r="U44" s="6"/>
      <c r="V44" s="6"/>
      <c r="W44" s="6"/>
      <c r="X44" s="6"/>
      <c r="Y44" s="215"/>
    </row>
    <row r="45" spans="1:25">
      <c r="A45" s="221" t="s">
        <v>243</v>
      </c>
      <c r="B45" s="222" t="s">
        <v>591</v>
      </c>
      <c r="C45" s="223" t="s">
        <v>592</v>
      </c>
      <c r="D45" s="223" t="s">
        <v>259</v>
      </c>
      <c r="E45" s="223" t="s">
        <v>593</v>
      </c>
      <c r="F45" s="234" t="s">
        <v>594</v>
      </c>
      <c r="G45" s="245" t="s">
        <v>281</v>
      </c>
      <c r="J45" s="214"/>
      <c r="K45" s="6"/>
      <c r="L45" s="6"/>
      <c r="M45" s="6"/>
      <c r="N45" s="6"/>
      <c r="O45" s="6"/>
      <c r="P45" s="6"/>
      <c r="Q45" s="6"/>
      <c r="R45" s="6"/>
      <c r="S45" s="6"/>
      <c r="T45" s="6"/>
      <c r="U45" s="6"/>
      <c r="V45" s="6"/>
      <c r="W45" s="6"/>
      <c r="X45" s="6"/>
      <c r="Y45" s="215"/>
    </row>
    <row r="46" spans="1:25">
      <c r="A46" s="221" t="s">
        <v>243</v>
      </c>
      <c r="B46" s="222" t="s">
        <v>595</v>
      </c>
      <c r="C46" s="223" t="s">
        <v>596</v>
      </c>
      <c r="D46" s="223" t="s">
        <v>259</v>
      </c>
      <c r="E46" s="223" t="s">
        <v>260</v>
      </c>
      <c r="F46" s="234" t="s">
        <v>2436</v>
      </c>
      <c r="G46" s="245" t="s">
        <v>281</v>
      </c>
      <c r="J46" s="214"/>
      <c r="K46" s="6"/>
      <c r="L46" s="6"/>
      <c r="M46" s="6"/>
      <c r="N46" s="6"/>
      <c r="O46" s="6"/>
      <c r="P46" s="6"/>
      <c r="Q46" s="6"/>
      <c r="R46" s="6"/>
      <c r="S46" s="6"/>
      <c r="T46" s="6"/>
      <c r="U46" s="6"/>
      <c r="V46" s="6"/>
      <c r="W46" s="6"/>
      <c r="X46" s="6"/>
      <c r="Y46" s="215"/>
    </row>
    <row r="47" spans="1:25">
      <c r="A47" s="221" t="s">
        <v>243</v>
      </c>
      <c r="B47" s="233" t="s">
        <v>588</v>
      </c>
      <c r="C47" s="223">
        <v>1.16754</v>
      </c>
      <c r="D47" s="223" t="s">
        <v>259</v>
      </c>
      <c r="E47" s="223" t="s">
        <v>253</v>
      </c>
      <c r="F47" s="234" t="s">
        <v>2437</v>
      </c>
      <c r="G47" s="245" t="s">
        <v>281</v>
      </c>
      <c r="J47" s="214"/>
      <c r="K47" s="6"/>
      <c r="L47" s="6"/>
      <c r="M47" s="6"/>
      <c r="N47" s="6"/>
      <c r="O47" s="6"/>
      <c r="P47" s="6"/>
      <c r="Q47" s="6"/>
      <c r="R47" s="6"/>
      <c r="S47" s="6"/>
      <c r="T47" s="6"/>
      <c r="U47" s="6"/>
      <c r="V47" s="6"/>
      <c r="W47" s="6"/>
      <c r="X47" s="6"/>
      <c r="Y47" s="215"/>
    </row>
    <row r="48" spans="1:25">
      <c r="A48" s="221" t="s">
        <v>243</v>
      </c>
      <c r="B48" s="233" t="s">
        <v>601</v>
      </c>
      <c r="C48" s="223" t="s">
        <v>602</v>
      </c>
      <c r="D48" s="223" t="s">
        <v>504</v>
      </c>
      <c r="E48" s="223" t="s">
        <v>260</v>
      </c>
      <c r="F48" s="234" t="s">
        <v>603</v>
      </c>
      <c r="G48" s="245" t="s">
        <v>281</v>
      </c>
      <c r="J48" s="214"/>
      <c r="K48" s="6"/>
      <c r="L48" s="6"/>
      <c r="M48" s="6"/>
      <c r="N48" s="6"/>
      <c r="O48" s="6"/>
      <c r="P48" s="6"/>
      <c r="Q48" s="6"/>
      <c r="R48" s="6"/>
      <c r="S48" s="6"/>
      <c r="T48" s="6"/>
      <c r="U48" s="6"/>
      <c r="V48" s="6"/>
      <c r="W48" s="6"/>
      <c r="X48" s="6"/>
      <c r="Y48" s="215"/>
    </row>
    <row r="49" spans="1:25">
      <c r="A49" s="221" t="s">
        <v>333</v>
      </c>
      <c r="B49" s="223" t="s">
        <v>340</v>
      </c>
      <c r="C49" s="223" t="s">
        <v>599</v>
      </c>
      <c r="D49" s="223" t="s">
        <v>259</v>
      </c>
      <c r="E49" s="223" t="s">
        <v>260</v>
      </c>
      <c r="F49" s="234" t="s">
        <v>600</v>
      </c>
      <c r="G49" s="245" t="s">
        <v>281</v>
      </c>
      <c r="J49" s="214"/>
      <c r="K49" s="6"/>
      <c r="L49" s="6"/>
      <c r="M49" s="6"/>
      <c r="N49" s="6"/>
      <c r="O49" s="6"/>
      <c r="P49" s="6"/>
      <c r="Q49" s="6"/>
      <c r="R49" s="6"/>
      <c r="S49" s="6"/>
      <c r="T49" s="6"/>
      <c r="U49" s="6"/>
      <c r="V49" s="6"/>
      <c r="W49" s="6"/>
      <c r="X49" s="6"/>
      <c r="Y49" s="215"/>
    </row>
    <row r="50" spans="1:25">
      <c r="A50" s="221" t="s">
        <v>250</v>
      </c>
      <c r="B50" s="233" t="s">
        <v>2438</v>
      </c>
      <c r="C50" s="223">
        <v>0.21853034800000001</v>
      </c>
      <c r="D50" s="223" t="s">
        <v>259</v>
      </c>
      <c r="E50" s="223" t="s">
        <v>253</v>
      </c>
      <c r="F50" s="234" t="s">
        <v>2439</v>
      </c>
      <c r="G50" s="245" t="s">
        <v>281</v>
      </c>
      <c r="J50" s="236"/>
      <c r="K50" s="237"/>
      <c r="L50" s="237"/>
      <c r="M50" s="237"/>
      <c r="N50" s="237"/>
      <c r="O50" s="237"/>
      <c r="P50" s="237"/>
      <c r="Q50" s="237"/>
      <c r="R50" s="237"/>
      <c r="S50" s="237"/>
      <c r="T50" s="237"/>
      <c r="U50" s="237"/>
      <c r="V50" s="237"/>
      <c r="W50" s="237"/>
      <c r="X50" s="237"/>
      <c r="Y50" s="238"/>
    </row>
    <row r="51" spans="1:25">
      <c r="A51" s="221" t="s">
        <v>333</v>
      </c>
      <c r="B51" s="223" t="s">
        <v>399</v>
      </c>
      <c r="C51" s="223" t="s">
        <v>2440</v>
      </c>
      <c r="D51" s="223" t="s">
        <v>259</v>
      </c>
      <c r="E51" s="223" t="s">
        <v>2441</v>
      </c>
      <c r="F51" s="234" t="s">
        <v>2442</v>
      </c>
      <c r="G51" s="245" t="s">
        <v>281</v>
      </c>
    </row>
    <row r="52" spans="1:25">
      <c r="A52" s="221" t="s">
        <v>250</v>
      </c>
      <c r="B52" s="233" t="s">
        <v>879</v>
      </c>
      <c r="C52" s="235" t="s">
        <v>605</v>
      </c>
      <c r="D52" s="223" t="s">
        <v>408</v>
      </c>
      <c r="E52" s="223" t="s">
        <v>260</v>
      </c>
      <c r="F52" s="234" t="s">
        <v>606</v>
      </c>
      <c r="G52" s="245" t="s">
        <v>281</v>
      </c>
      <c r="J52" s="248" t="s">
        <v>360</v>
      </c>
      <c r="K52" s="249"/>
      <c r="L52" s="249"/>
      <c r="M52" s="249"/>
      <c r="N52" s="250"/>
    </row>
    <row r="53" spans="1:25">
      <c r="A53" s="221" t="s">
        <v>250</v>
      </c>
      <c r="B53" s="233" t="s">
        <v>607</v>
      </c>
      <c r="C53" s="235" t="s">
        <v>608</v>
      </c>
      <c r="D53" s="223" t="s">
        <v>408</v>
      </c>
      <c r="E53" s="223" t="s">
        <v>260</v>
      </c>
      <c r="F53" s="234" t="s">
        <v>609</v>
      </c>
      <c r="G53" s="245" t="s">
        <v>281</v>
      </c>
      <c r="J53" s="214" t="s">
        <v>960</v>
      </c>
      <c r="K53" s="6"/>
      <c r="L53" s="6"/>
      <c r="M53" s="275">
        <v>9.2999999999999989</v>
      </c>
      <c r="N53" s="215" t="s">
        <v>363</v>
      </c>
    </row>
    <row r="54" spans="1:25">
      <c r="A54" s="221" t="s">
        <v>333</v>
      </c>
      <c r="B54" s="223" t="s">
        <v>610</v>
      </c>
      <c r="C54" s="223" t="s">
        <v>611</v>
      </c>
      <c r="D54" s="223" t="s">
        <v>259</v>
      </c>
      <c r="E54" s="223" t="s">
        <v>260</v>
      </c>
      <c r="F54" s="234" t="s">
        <v>612</v>
      </c>
      <c r="G54" s="245" t="s">
        <v>281</v>
      </c>
      <c r="J54" s="214" t="s">
        <v>964</v>
      </c>
      <c r="K54" s="6"/>
      <c r="L54" s="6"/>
      <c r="M54" s="275">
        <v>5.41</v>
      </c>
      <c r="N54" s="215" t="s">
        <v>363</v>
      </c>
    </row>
    <row r="55" spans="1:25">
      <c r="A55" s="221" t="s">
        <v>333</v>
      </c>
      <c r="B55" s="223" t="s">
        <v>427</v>
      </c>
      <c r="C55" s="223" t="s">
        <v>613</v>
      </c>
      <c r="D55" s="223" t="s">
        <v>259</v>
      </c>
      <c r="E55" s="223" t="s">
        <v>260</v>
      </c>
      <c r="F55" s="234" t="s">
        <v>614</v>
      </c>
      <c r="G55" s="245" t="s">
        <v>281</v>
      </c>
      <c r="J55" s="214" t="s">
        <v>619</v>
      </c>
      <c r="K55" s="6"/>
      <c r="L55" s="6"/>
      <c r="M55" s="275">
        <v>25.54</v>
      </c>
      <c r="N55" s="215" t="s">
        <v>363</v>
      </c>
    </row>
    <row r="56" spans="1:25">
      <c r="A56" s="262" t="s">
        <v>268</v>
      </c>
      <c r="B56" s="189" t="s">
        <v>615</v>
      </c>
      <c r="C56" s="224">
        <v>0.13946</v>
      </c>
      <c r="D56" s="189" t="s">
        <v>616</v>
      </c>
      <c r="E56" s="224" t="s">
        <v>617</v>
      </c>
      <c r="F56" s="263" t="s">
        <v>618</v>
      </c>
      <c r="G56" s="245" t="s">
        <v>281</v>
      </c>
      <c r="J56" s="236" t="s">
        <v>968</v>
      </c>
      <c r="K56" s="237"/>
      <c r="L56" s="237"/>
      <c r="M56" s="276">
        <v>9.2200000000000006</v>
      </c>
      <c r="N56" s="238" t="s">
        <v>363</v>
      </c>
    </row>
    <row r="57" spans="1:25">
      <c r="A57" s="262" t="s">
        <v>268</v>
      </c>
      <c r="B57" s="189" t="s">
        <v>620</v>
      </c>
      <c r="C57" s="189">
        <v>0.64</v>
      </c>
      <c r="D57" s="189" t="s">
        <v>270</v>
      </c>
      <c r="E57" s="189" t="s">
        <v>621</v>
      </c>
      <c r="F57" s="263" t="s">
        <v>622</v>
      </c>
      <c r="G57" s="245" t="s">
        <v>281</v>
      </c>
    </row>
    <row r="58" spans="1:25">
      <c r="A58" s="262" t="s">
        <v>268</v>
      </c>
      <c r="B58" s="189" t="s">
        <v>623</v>
      </c>
      <c r="C58" s="189">
        <v>0.25</v>
      </c>
      <c r="D58" s="189" t="s">
        <v>270</v>
      </c>
      <c r="E58" s="189" t="s">
        <v>253</v>
      </c>
      <c r="F58" s="263" t="s">
        <v>624</v>
      </c>
      <c r="G58" s="245" t="s">
        <v>281</v>
      </c>
    </row>
    <row r="59" spans="1:25">
      <c r="A59" s="262" t="s">
        <v>268</v>
      </c>
      <c r="B59" s="189" t="s">
        <v>625</v>
      </c>
      <c r="C59" s="189">
        <v>0.37</v>
      </c>
      <c r="D59" s="189" t="s">
        <v>270</v>
      </c>
      <c r="E59" s="189" t="s">
        <v>626</v>
      </c>
      <c r="F59" s="263" t="s">
        <v>627</v>
      </c>
      <c r="G59" s="245" t="s">
        <v>281</v>
      </c>
    </row>
    <row r="60" spans="1:25">
      <c r="A60" s="262" t="s">
        <v>268</v>
      </c>
      <c r="B60" s="189" t="s">
        <v>628</v>
      </c>
      <c r="C60" s="189">
        <v>8.3000000000000004E-2</v>
      </c>
      <c r="D60" s="189" t="s">
        <v>270</v>
      </c>
      <c r="E60" s="189" t="s">
        <v>629</v>
      </c>
      <c r="F60" s="263" t="s">
        <v>630</v>
      </c>
      <c r="G60" s="245" t="s">
        <v>281</v>
      </c>
    </row>
    <row r="61" spans="1:25">
      <c r="A61" s="262" t="s">
        <v>268</v>
      </c>
      <c r="B61" s="189" t="s">
        <v>631</v>
      </c>
      <c r="C61" s="189">
        <v>14.79</v>
      </c>
      <c r="D61" s="189" t="s">
        <v>632</v>
      </c>
      <c r="E61" s="189" t="s">
        <v>253</v>
      </c>
      <c r="F61" s="263" t="s">
        <v>633</v>
      </c>
      <c r="G61" s="245" t="s">
        <v>281</v>
      </c>
      <c r="K61" s="171"/>
      <c r="L61" s="171"/>
      <c r="M61" s="171"/>
      <c r="N61" s="171"/>
      <c r="O61" s="171"/>
      <c r="P61" s="171"/>
      <c r="Q61" s="171"/>
      <c r="R61" s="171"/>
    </row>
    <row r="62" spans="1:25">
      <c r="A62" s="262" t="s">
        <v>268</v>
      </c>
      <c r="B62" s="189" t="s">
        <v>634</v>
      </c>
      <c r="C62" s="189">
        <v>8.7900000000000006E-2</v>
      </c>
      <c r="D62" s="189" t="s">
        <v>270</v>
      </c>
      <c r="E62" s="189" t="s">
        <v>253</v>
      </c>
      <c r="F62" s="263" t="s">
        <v>635</v>
      </c>
      <c r="G62" s="245" t="s">
        <v>281</v>
      </c>
      <c r="K62" s="171"/>
      <c r="L62" s="171"/>
      <c r="M62" s="171"/>
      <c r="N62" s="171"/>
      <c r="O62" s="171"/>
      <c r="P62" s="171"/>
      <c r="Q62" s="171"/>
      <c r="R62" s="171"/>
    </row>
    <row r="63" spans="1:25">
      <c r="A63" s="262" t="s">
        <v>268</v>
      </c>
      <c r="B63" s="189" t="s">
        <v>636</v>
      </c>
      <c r="C63" s="189">
        <v>10</v>
      </c>
      <c r="D63" s="189" t="s">
        <v>637</v>
      </c>
      <c r="E63" s="189" t="s">
        <v>253</v>
      </c>
      <c r="F63" s="263" t="s">
        <v>638</v>
      </c>
      <c r="G63" s="245" t="s">
        <v>281</v>
      </c>
      <c r="K63" s="171"/>
      <c r="L63" s="171"/>
      <c r="M63" s="171"/>
      <c r="N63" s="171"/>
      <c r="O63" s="171"/>
      <c r="P63" s="171"/>
      <c r="Q63" s="171"/>
      <c r="R63" s="171"/>
    </row>
    <row r="64" spans="1:25">
      <c r="A64" s="262" t="s">
        <v>268</v>
      </c>
      <c r="B64" s="189" t="s">
        <v>639</v>
      </c>
      <c r="C64" s="189">
        <v>25</v>
      </c>
      <c r="D64" s="189" t="s">
        <v>640</v>
      </c>
      <c r="E64" s="189" t="s">
        <v>641</v>
      </c>
      <c r="F64" s="263" t="s">
        <v>642</v>
      </c>
      <c r="G64" s="245" t="s">
        <v>281</v>
      </c>
      <c r="K64" s="171"/>
      <c r="L64" s="171"/>
      <c r="M64" s="171"/>
      <c r="N64" s="171"/>
      <c r="O64" s="171"/>
      <c r="P64" s="171"/>
      <c r="Q64" s="171"/>
      <c r="R64" s="171"/>
      <c r="T64" s="171"/>
    </row>
    <row r="65" spans="1:20">
      <c r="A65" s="262" t="s">
        <v>268</v>
      </c>
      <c r="B65" s="189" t="s">
        <v>643</v>
      </c>
      <c r="C65" s="189">
        <v>0.01</v>
      </c>
      <c r="D65" s="189" t="s">
        <v>270</v>
      </c>
      <c r="E65" s="189" t="s">
        <v>644</v>
      </c>
      <c r="F65" s="263" t="s">
        <v>645</v>
      </c>
      <c r="G65" s="245" t="s">
        <v>281</v>
      </c>
      <c r="K65" s="171"/>
      <c r="L65" s="171"/>
      <c r="M65" s="171"/>
      <c r="N65" s="171"/>
      <c r="O65" s="171"/>
      <c r="P65" s="171"/>
      <c r="Q65" s="171"/>
      <c r="R65" s="171"/>
    </row>
    <row r="66" spans="1:20">
      <c r="A66" s="262" t="s">
        <v>268</v>
      </c>
      <c r="B66" s="189" t="s">
        <v>646</v>
      </c>
      <c r="C66" s="189">
        <v>20</v>
      </c>
      <c r="D66" s="189" t="s">
        <v>545</v>
      </c>
      <c r="E66" s="189" t="s">
        <v>647</v>
      </c>
      <c r="F66" s="263" t="s">
        <v>648</v>
      </c>
      <c r="G66" s="245" t="s">
        <v>281</v>
      </c>
      <c r="K66" s="171"/>
      <c r="L66" s="171"/>
      <c r="M66" s="171"/>
      <c r="N66" s="171"/>
      <c r="O66" s="171"/>
      <c r="P66" s="171"/>
      <c r="Q66" s="171"/>
      <c r="R66" s="171"/>
    </row>
    <row r="67" spans="1:20">
      <c r="A67" s="262" t="s">
        <v>268</v>
      </c>
      <c r="B67" s="189" t="s">
        <v>649</v>
      </c>
      <c r="C67" s="189">
        <v>16.04</v>
      </c>
      <c r="D67" s="189" t="s">
        <v>650</v>
      </c>
      <c r="E67" s="189" t="s">
        <v>253</v>
      </c>
      <c r="F67" s="263" t="s">
        <v>651</v>
      </c>
      <c r="G67" s="245" t="s">
        <v>281</v>
      </c>
      <c r="K67" s="171"/>
      <c r="L67" s="171"/>
      <c r="M67" s="171"/>
      <c r="N67" s="171"/>
      <c r="O67" s="171"/>
      <c r="P67" s="171"/>
      <c r="Q67" s="171"/>
      <c r="R67" s="171"/>
      <c r="T67" s="171"/>
    </row>
    <row r="68" spans="1:20">
      <c r="A68" s="262" t="s">
        <v>268</v>
      </c>
      <c r="B68" s="189" t="s">
        <v>652</v>
      </c>
      <c r="C68" s="189">
        <v>44.01</v>
      </c>
      <c r="D68" s="189" t="s">
        <v>650</v>
      </c>
      <c r="E68" s="189" t="s">
        <v>253</v>
      </c>
      <c r="F68" s="263" t="s">
        <v>653</v>
      </c>
      <c r="G68" s="245" t="s">
        <v>281</v>
      </c>
      <c r="K68" s="171"/>
      <c r="L68" s="171"/>
      <c r="M68" s="171"/>
      <c r="N68" s="171"/>
      <c r="O68" s="171"/>
      <c r="P68" s="171"/>
      <c r="Q68" s="171"/>
      <c r="R68" s="171"/>
      <c r="T68" s="171"/>
    </row>
    <row r="69" spans="1:20">
      <c r="A69" s="262" t="s">
        <v>268</v>
      </c>
      <c r="B69" s="189" t="s">
        <v>654</v>
      </c>
      <c r="C69" s="189">
        <v>34.1</v>
      </c>
      <c r="D69" s="189" t="s">
        <v>650</v>
      </c>
      <c r="E69" s="189" t="s">
        <v>253</v>
      </c>
      <c r="F69" s="263" t="s">
        <v>655</v>
      </c>
      <c r="G69" s="245" t="s">
        <v>281</v>
      </c>
      <c r="K69" s="171"/>
      <c r="L69" s="171"/>
      <c r="M69" s="171"/>
      <c r="N69" s="171"/>
      <c r="O69" s="171"/>
      <c r="P69" s="171"/>
      <c r="Q69" s="171"/>
      <c r="R69" s="171"/>
      <c r="T69" s="171"/>
    </row>
    <row r="70" spans="1:20">
      <c r="A70" s="262" t="s">
        <v>268</v>
      </c>
      <c r="B70" s="189" t="s">
        <v>656</v>
      </c>
      <c r="C70" s="189">
        <v>17</v>
      </c>
      <c r="D70" s="189" t="s">
        <v>650</v>
      </c>
      <c r="E70" s="189" t="s">
        <v>253</v>
      </c>
      <c r="F70" s="263" t="s">
        <v>657</v>
      </c>
      <c r="G70" s="245" t="s">
        <v>281</v>
      </c>
      <c r="K70" s="171"/>
      <c r="L70" s="171"/>
      <c r="M70" s="171"/>
      <c r="N70" s="171"/>
      <c r="O70" s="171"/>
      <c r="P70" s="171"/>
      <c r="Q70" s="171"/>
      <c r="R70" s="171"/>
    </row>
    <row r="71" spans="1:20">
      <c r="A71" s="262" t="s">
        <v>268</v>
      </c>
      <c r="B71" s="189" t="s">
        <v>658</v>
      </c>
      <c r="C71" s="189">
        <v>10000</v>
      </c>
      <c r="D71" s="189" t="s">
        <v>560</v>
      </c>
      <c r="E71" s="189" t="s">
        <v>253</v>
      </c>
      <c r="F71" s="263" t="s">
        <v>659</v>
      </c>
      <c r="G71" s="245" t="s">
        <v>281</v>
      </c>
      <c r="K71" s="171"/>
      <c r="L71" s="171"/>
      <c r="M71" s="171"/>
      <c r="N71" s="171"/>
      <c r="O71" s="171"/>
      <c r="P71" s="171"/>
      <c r="Q71" s="171"/>
      <c r="R71" s="171"/>
    </row>
    <row r="72" spans="1:20">
      <c r="A72" s="262" t="s">
        <v>268</v>
      </c>
      <c r="B72" s="189" t="s">
        <v>660</v>
      </c>
      <c r="C72" s="189">
        <v>1</v>
      </c>
      <c r="D72" s="189" t="s">
        <v>259</v>
      </c>
      <c r="E72" s="189" t="s">
        <v>253</v>
      </c>
      <c r="F72" s="263" t="s">
        <v>661</v>
      </c>
      <c r="G72" s="245" t="s">
        <v>281</v>
      </c>
      <c r="K72" s="171"/>
      <c r="L72" s="171"/>
      <c r="M72" s="171"/>
      <c r="N72" s="171"/>
      <c r="O72" s="171"/>
      <c r="P72" s="171"/>
      <c r="Q72" s="171"/>
      <c r="R72" s="171"/>
    </row>
    <row r="73" spans="1:20">
      <c r="A73" s="262" t="s">
        <v>268</v>
      </c>
      <c r="B73" s="189" t="s">
        <v>662</v>
      </c>
      <c r="C73" s="189">
        <v>1</v>
      </c>
      <c r="D73" s="189" t="s">
        <v>270</v>
      </c>
      <c r="E73" s="189" t="s">
        <v>253</v>
      </c>
      <c r="F73" s="263" t="s">
        <v>663</v>
      </c>
      <c r="G73" s="245" t="s">
        <v>281</v>
      </c>
      <c r="K73" s="171"/>
      <c r="L73" s="171"/>
      <c r="M73" s="171"/>
      <c r="N73" s="171"/>
      <c r="O73" s="171"/>
      <c r="P73" s="171"/>
      <c r="Q73" s="171"/>
      <c r="R73" s="171"/>
    </row>
    <row r="74" spans="1:20">
      <c r="A74" s="262" t="s">
        <v>268</v>
      </c>
      <c r="B74" s="189" t="s">
        <v>664</v>
      </c>
      <c r="C74" s="189">
        <v>0.12</v>
      </c>
      <c r="D74" s="189" t="s">
        <v>270</v>
      </c>
      <c r="E74" s="189" t="s">
        <v>253</v>
      </c>
      <c r="F74" s="263" t="s">
        <v>665</v>
      </c>
      <c r="G74" s="245" t="s">
        <v>281</v>
      </c>
      <c r="K74" s="171"/>
      <c r="L74" s="171"/>
      <c r="M74" s="171"/>
      <c r="N74" s="171"/>
      <c r="O74" s="171"/>
      <c r="P74" s="171"/>
      <c r="Q74" s="171"/>
      <c r="R74" s="171"/>
    </row>
    <row r="75" spans="1:20">
      <c r="A75" s="262" t="s">
        <v>268</v>
      </c>
      <c r="B75" s="189" t="s">
        <v>666</v>
      </c>
      <c r="C75" s="189">
        <v>10000</v>
      </c>
      <c r="D75" s="189" t="s">
        <v>667</v>
      </c>
      <c r="E75" s="189" t="s">
        <v>253</v>
      </c>
      <c r="F75" s="263" t="s">
        <v>668</v>
      </c>
      <c r="G75" s="245" t="s">
        <v>281</v>
      </c>
      <c r="K75" s="171"/>
      <c r="L75" s="171"/>
      <c r="M75" s="171"/>
      <c r="N75" s="171"/>
      <c r="O75" s="171"/>
      <c r="P75" s="171"/>
      <c r="Q75" s="171"/>
      <c r="R75" s="171"/>
    </row>
    <row r="76" spans="1:20">
      <c r="A76" s="262" t="s">
        <v>268</v>
      </c>
      <c r="B76" s="189" t="s">
        <v>669</v>
      </c>
      <c r="C76" s="189">
        <v>100</v>
      </c>
      <c r="D76" s="189" t="s">
        <v>670</v>
      </c>
      <c r="E76" s="189" t="s">
        <v>671</v>
      </c>
      <c r="F76" s="263" t="s">
        <v>2443</v>
      </c>
      <c r="G76" s="245" t="s">
        <v>281</v>
      </c>
      <c r="K76" s="171"/>
      <c r="L76" s="171"/>
      <c r="M76" s="171"/>
      <c r="N76" s="171"/>
      <c r="O76" s="171"/>
      <c r="P76" s="171"/>
      <c r="Q76" s="171"/>
      <c r="R76" s="171"/>
    </row>
    <row r="77" spans="1:20">
      <c r="A77" s="262" t="s">
        <v>268</v>
      </c>
      <c r="B77" s="189" t="s">
        <v>673</v>
      </c>
      <c r="C77" s="189">
        <v>100</v>
      </c>
      <c r="D77" s="189" t="s">
        <v>670</v>
      </c>
      <c r="E77" s="189" t="s">
        <v>674</v>
      </c>
      <c r="F77" s="263" t="s">
        <v>2444</v>
      </c>
      <c r="G77" s="245" t="s">
        <v>281</v>
      </c>
      <c r="K77" s="171"/>
      <c r="L77" s="171"/>
      <c r="M77" s="171"/>
      <c r="N77" s="171"/>
      <c r="O77" s="171"/>
      <c r="P77" s="171"/>
      <c r="Q77" s="171"/>
      <c r="R77" s="171"/>
    </row>
    <row r="78" spans="1:20">
      <c r="A78" s="262" t="s">
        <v>268</v>
      </c>
      <c r="B78" s="189" t="s">
        <v>676</v>
      </c>
      <c r="C78" s="189">
        <v>22.4</v>
      </c>
      <c r="D78" s="189" t="s">
        <v>677</v>
      </c>
      <c r="E78" s="189" t="s">
        <v>253</v>
      </c>
      <c r="F78" s="263" t="s">
        <v>678</v>
      </c>
      <c r="G78" s="245" t="s">
        <v>281</v>
      </c>
      <c r="K78" s="171"/>
      <c r="L78" s="171"/>
      <c r="M78" s="171"/>
      <c r="N78" s="171"/>
      <c r="O78" s="171"/>
      <c r="P78" s="171"/>
      <c r="Q78" s="171"/>
      <c r="R78" s="171"/>
    </row>
    <row r="79" spans="1:20">
      <c r="A79" s="262" t="s">
        <v>268</v>
      </c>
      <c r="B79" s="189" t="s">
        <v>679</v>
      </c>
      <c r="C79" s="189" t="s">
        <v>680</v>
      </c>
      <c r="D79" s="189" t="s">
        <v>259</v>
      </c>
      <c r="E79" s="264"/>
      <c r="F79" s="263" t="s">
        <v>681</v>
      </c>
      <c r="G79" s="245" t="s">
        <v>281</v>
      </c>
      <c r="K79" s="171"/>
      <c r="L79" s="171"/>
      <c r="M79" s="171"/>
      <c r="N79" s="171"/>
      <c r="O79" s="171"/>
      <c r="P79" s="171"/>
      <c r="Q79" s="171"/>
      <c r="R79" s="171"/>
    </row>
    <row r="80" spans="1:20">
      <c r="A80" s="262" t="s">
        <v>268</v>
      </c>
      <c r="B80" s="189" t="s">
        <v>682</v>
      </c>
      <c r="C80" s="189" t="s">
        <v>683</v>
      </c>
      <c r="D80" s="189" t="s">
        <v>684</v>
      </c>
      <c r="E80" s="264"/>
      <c r="F80" s="263" t="s">
        <v>685</v>
      </c>
      <c r="G80" s="245" t="s">
        <v>281</v>
      </c>
      <c r="K80" s="171"/>
      <c r="L80" s="171"/>
      <c r="M80" s="171"/>
      <c r="N80" s="171"/>
      <c r="O80" s="171"/>
      <c r="P80" s="171"/>
      <c r="Q80" s="171"/>
      <c r="R80" s="171"/>
    </row>
    <row r="81" spans="1:18">
      <c r="A81" s="262" t="s">
        <v>268</v>
      </c>
      <c r="B81" s="189" t="s">
        <v>613</v>
      </c>
      <c r="C81" s="189" t="s">
        <v>686</v>
      </c>
      <c r="D81" s="189" t="s">
        <v>259</v>
      </c>
      <c r="E81" s="264"/>
      <c r="F81" s="263" t="s">
        <v>687</v>
      </c>
      <c r="G81" s="245" t="s">
        <v>281</v>
      </c>
      <c r="K81" s="171"/>
      <c r="L81" s="171"/>
      <c r="M81" s="171"/>
      <c r="N81" s="171"/>
      <c r="O81" s="171"/>
      <c r="P81" s="171"/>
      <c r="Q81" s="171"/>
      <c r="R81" s="171"/>
    </row>
    <row r="82" spans="1:18">
      <c r="A82" s="262" t="s">
        <v>268</v>
      </c>
      <c r="B82" s="224" t="s">
        <v>565</v>
      </c>
      <c r="C82" s="224" t="s">
        <v>566</v>
      </c>
      <c r="D82" s="189" t="s">
        <v>270</v>
      </c>
      <c r="E82" s="264"/>
      <c r="F82" s="225" t="s">
        <v>567</v>
      </c>
      <c r="G82" s="245" t="s">
        <v>281</v>
      </c>
      <c r="K82" s="171"/>
      <c r="L82" s="171"/>
      <c r="M82" s="171"/>
      <c r="N82" s="171"/>
      <c r="O82" s="171"/>
      <c r="P82" s="171"/>
      <c r="Q82" s="171"/>
      <c r="R82" s="171"/>
    </row>
    <row r="83" spans="1:18">
      <c r="A83" s="262" t="s">
        <v>268</v>
      </c>
      <c r="B83" s="189" t="s">
        <v>688</v>
      </c>
      <c r="C83" s="189" t="s">
        <v>689</v>
      </c>
      <c r="D83" s="189" t="s">
        <v>408</v>
      </c>
      <c r="E83" s="264"/>
      <c r="F83" s="263" t="s">
        <v>606</v>
      </c>
      <c r="G83" s="245" t="s">
        <v>281</v>
      </c>
      <c r="K83" s="171"/>
      <c r="L83" s="171"/>
      <c r="M83" s="171"/>
      <c r="N83" s="171"/>
      <c r="O83" s="171"/>
      <c r="P83" s="171"/>
      <c r="Q83" s="171"/>
      <c r="R83" s="171"/>
    </row>
    <row r="84" spans="1:18">
      <c r="A84" s="262" t="s">
        <v>268</v>
      </c>
      <c r="B84" s="189" t="s">
        <v>611</v>
      </c>
      <c r="C84" s="189" t="s">
        <v>690</v>
      </c>
      <c r="D84" s="189" t="s">
        <v>259</v>
      </c>
      <c r="E84" s="264"/>
      <c r="F84" s="263" t="s">
        <v>691</v>
      </c>
      <c r="G84" s="245" t="s">
        <v>281</v>
      </c>
      <c r="K84" s="171"/>
      <c r="L84" s="171"/>
      <c r="M84" s="171"/>
      <c r="N84" s="171"/>
      <c r="O84" s="171"/>
      <c r="P84" s="171"/>
      <c r="Q84" s="171"/>
      <c r="R84" s="171"/>
    </row>
    <row r="85" spans="1:18">
      <c r="A85" s="262" t="s">
        <v>268</v>
      </c>
      <c r="B85" s="189" t="s">
        <v>692</v>
      </c>
      <c r="C85" s="189" t="s">
        <v>693</v>
      </c>
      <c r="D85" s="189" t="s">
        <v>408</v>
      </c>
      <c r="E85" s="264"/>
      <c r="F85" s="263" t="s">
        <v>609</v>
      </c>
      <c r="G85" s="245" t="s">
        <v>281</v>
      </c>
      <c r="K85" s="171"/>
      <c r="L85" s="171"/>
      <c r="M85" s="171"/>
      <c r="N85" s="171"/>
      <c r="O85" s="171"/>
      <c r="P85" s="171"/>
      <c r="Q85" s="171"/>
      <c r="R85" s="171"/>
    </row>
    <row r="86" spans="1:18">
      <c r="A86" s="262" t="s">
        <v>268</v>
      </c>
      <c r="B86" s="189" t="s">
        <v>694</v>
      </c>
      <c r="C86" s="189" t="s">
        <v>695</v>
      </c>
      <c r="D86" s="189" t="s">
        <v>259</v>
      </c>
      <c r="E86" s="264"/>
      <c r="F86" s="263" t="s">
        <v>594</v>
      </c>
      <c r="G86" s="245" t="s">
        <v>281</v>
      </c>
      <c r="K86" s="171"/>
      <c r="L86" s="171"/>
      <c r="M86" s="171"/>
      <c r="N86" s="171"/>
      <c r="O86" s="171"/>
      <c r="P86" s="171"/>
      <c r="Q86" s="171"/>
      <c r="R86" s="171"/>
    </row>
    <row r="87" spans="1:18">
      <c r="A87" s="262" t="s">
        <v>268</v>
      </c>
      <c r="B87" s="189" t="s">
        <v>696</v>
      </c>
      <c r="C87" s="189" t="s">
        <v>697</v>
      </c>
      <c r="D87" s="189" t="s">
        <v>511</v>
      </c>
      <c r="E87" s="264"/>
      <c r="F87" s="263" t="s">
        <v>698</v>
      </c>
      <c r="G87" s="245" t="s">
        <v>281</v>
      </c>
      <c r="K87" s="171"/>
      <c r="L87" s="171"/>
      <c r="M87" s="171"/>
      <c r="N87" s="171"/>
      <c r="O87" s="171"/>
      <c r="P87" s="171"/>
      <c r="Q87" s="171"/>
      <c r="R87" s="171"/>
    </row>
    <row r="88" spans="1:18">
      <c r="A88" s="262" t="s">
        <v>268</v>
      </c>
      <c r="B88" s="189" t="s">
        <v>599</v>
      </c>
      <c r="C88" s="189" t="s">
        <v>699</v>
      </c>
      <c r="D88" s="189" t="s">
        <v>259</v>
      </c>
      <c r="E88" s="264"/>
      <c r="F88" s="263" t="s">
        <v>700</v>
      </c>
      <c r="G88" s="245" t="s">
        <v>281</v>
      </c>
      <c r="K88" s="171"/>
      <c r="L88" s="171"/>
      <c r="M88" s="171"/>
      <c r="N88" s="171"/>
      <c r="O88" s="171"/>
      <c r="P88" s="171"/>
      <c r="Q88" s="171"/>
      <c r="R88" s="171"/>
    </row>
    <row r="89" spans="1:18">
      <c r="A89" s="262" t="s">
        <v>268</v>
      </c>
      <c r="B89" s="189" t="s">
        <v>584</v>
      </c>
      <c r="C89" s="189" t="s">
        <v>701</v>
      </c>
      <c r="D89" s="189" t="s">
        <v>275</v>
      </c>
      <c r="E89" s="264"/>
      <c r="F89" s="263" t="s">
        <v>702</v>
      </c>
      <c r="G89" s="245" t="s">
        <v>281</v>
      </c>
      <c r="K89" s="171"/>
      <c r="L89" s="171"/>
      <c r="M89" s="171"/>
      <c r="N89" s="171"/>
      <c r="O89" s="171"/>
      <c r="P89" s="171"/>
      <c r="Q89" s="204"/>
      <c r="R89" s="171"/>
    </row>
    <row r="90" spans="1:18">
      <c r="A90" s="239" t="s">
        <v>268</v>
      </c>
      <c r="B90" s="240" t="s">
        <v>703</v>
      </c>
      <c r="C90" s="240" t="s">
        <v>704</v>
      </c>
      <c r="D90" s="240" t="s">
        <v>259</v>
      </c>
      <c r="E90" s="265"/>
      <c r="F90" s="241" t="s">
        <v>705</v>
      </c>
      <c r="G90" s="245" t="s">
        <v>281</v>
      </c>
      <c r="K90" s="171"/>
      <c r="L90" s="171"/>
      <c r="M90" s="171"/>
      <c r="N90" s="171"/>
      <c r="O90" s="171"/>
      <c r="P90" s="171"/>
      <c r="Q90" s="171"/>
      <c r="R90" s="171"/>
    </row>
    <row r="91" spans="1:18">
      <c r="G91" s="245" t="s">
        <v>281</v>
      </c>
      <c r="K91" s="171"/>
      <c r="L91" s="171"/>
      <c r="M91" s="171"/>
      <c r="N91" s="171"/>
      <c r="O91" s="171"/>
      <c r="P91" s="171"/>
      <c r="Q91" s="171"/>
      <c r="R91" s="171"/>
    </row>
    <row r="92" spans="1:18" ht="18.75">
      <c r="A92" s="769" t="s">
        <v>2445</v>
      </c>
      <c r="B92" s="770"/>
      <c r="C92" s="770"/>
      <c r="D92" s="770"/>
      <c r="E92" s="770"/>
      <c r="F92" s="771"/>
      <c r="G92" s="245" t="s">
        <v>281</v>
      </c>
      <c r="K92" s="171"/>
      <c r="L92" s="171"/>
      <c r="M92" s="171"/>
      <c r="N92" s="171"/>
      <c r="O92" s="171"/>
      <c r="P92" s="171"/>
      <c r="Q92" s="171"/>
      <c r="R92" s="171"/>
    </row>
    <row r="93" spans="1:18">
      <c r="A93" s="211" t="s">
        <v>238</v>
      </c>
      <c r="B93" s="212" t="s">
        <v>239</v>
      </c>
      <c r="C93" s="212" t="s">
        <v>240</v>
      </c>
      <c r="D93" s="212" t="s">
        <v>134</v>
      </c>
      <c r="E93" s="212" t="s">
        <v>241</v>
      </c>
      <c r="F93" s="213" t="s">
        <v>242</v>
      </c>
      <c r="G93" s="245" t="s">
        <v>281</v>
      </c>
      <c r="K93" s="171"/>
      <c r="L93" s="171"/>
      <c r="M93" s="171"/>
      <c r="N93" s="171"/>
      <c r="O93" s="171"/>
      <c r="P93" s="171"/>
      <c r="Q93" s="171"/>
      <c r="R93" s="171"/>
    </row>
    <row r="94" spans="1:18">
      <c r="A94" s="216" t="s">
        <v>243</v>
      </c>
      <c r="B94" s="217" t="s">
        <v>707</v>
      </c>
      <c r="C94" s="267" t="s">
        <v>708</v>
      </c>
      <c r="D94" s="218" t="s">
        <v>259</v>
      </c>
      <c r="E94" s="218" t="s">
        <v>260</v>
      </c>
      <c r="F94" s="232" t="s">
        <v>709</v>
      </c>
      <c r="G94" s="245" t="s">
        <v>281</v>
      </c>
    </row>
    <row r="95" spans="1:18">
      <c r="A95" s="221" t="s">
        <v>243</v>
      </c>
      <c r="B95" s="222" t="s">
        <v>710</v>
      </c>
      <c r="C95" s="235" t="s">
        <v>711</v>
      </c>
      <c r="D95" s="223" t="s">
        <v>259</v>
      </c>
      <c r="E95" s="223" t="s">
        <v>260</v>
      </c>
      <c r="F95" s="234" t="s">
        <v>709</v>
      </c>
      <c r="G95" s="245" t="s">
        <v>281</v>
      </c>
    </row>
    <row r="96" spans="1:18">
      <c r="A96" s="221" t="s">
        <v>243</v>
      </c>
      <c r="B96" s="222" t="s">
        <v>712</v>
      </c>
      <c r="C96" s="235" t="s">
        <v>713</v>
      </c>
      <c r="D96" s="223" t="s">
        <v>259</v>
      </c>
      <c r="E96" s="223" t="s">
        <v>260</v>
      </c>
      <c r="F96" s="234" t="s">
        <v>709</v>
      </c>
      <c r="G96" s="245" t="s">
        <v>281</v>
      </c>
    </row>
    <row r="97" spans="1:7">
      <c r="A97" s="221" t="s">
        <v>243</v>
      </c>
      <c r="B97" s="222" t="s">
        <v>714</v>
      </c>
      <c r="C97" s="235">
        <v>0</v>
      </c>
      <c r="D97" s="223" t="s">
        <v>715</v>
      </c>
      <c r="E97" s="223" t="s">
        <v>253</v>
      </c>
      <c r="F97" s="234" t="s">
        <v>716</v>
      </c>
      <c r="G97" s="245" t="s">
        <v>281</v>
      </c>
    </row>
    <row r="98" spans="1:7">
      <c r="A98" s="221" t="s">
        <v>333</v>
      </c>
      <c r="B98" s="223" t="s">
        <v>225</v>
      </c>
      <c r="C98" s="223" t="s">
        <v>717</v>
      </c>
      <c r="D98" s="223" t="s">
        <v>259</v>
      </c>
      <c r="E98" s="223" t="s">
        <v>260</v>
      </c>
      <c r="F98" s="234" t="s">
        <v>718</v>
      </c>
      <c r="G98" s="245" t="s">
        <v>281</v>
      </c>
    </row>
    <row r="99" spans="1:7">
      <c r="A99" s="221" t="s">
        <v>333</v>
      </c>
      <c r="B99" s="223" t="s">
        <v>340</v>
      </c>
      <c r="C99" s="223" t="s">
        <v>719</v>
      </c>
      <c r="D99" s="223" t="s">
        <v>259</v>
      </c>
      <c r="E99" s="223" t="s">
        <v>260</v>
      </c>
      <c r="F99" s="234" t="s">
        <v>720</v>
      </c>
      <c r="G99" s="245" t="s">
        <v>281</v>
      </c>
    </row>
    <row r="100" spans="1:7">
      <c r="A100" s="221" t="s">
        <v>333</v>
      </c>
      <c r="B100" s="223" t="s">
        <v>174</v>
      </c>
      <c r="C100" s="223" t="s">
        <v>721</v>
      </c>
      <c r="D100" s="223" t="s">
        <v>259</v>
      </c>
      <c r="E100" s="223" t="s">
        <v>260</v>
      </c>
      <c r="F100" s="234" t="s">
        <v>718</v>
      </c>
      <c r="G100" s="245" t="s">
        <v>281</v>
      </c>
    </row>
    <row r="101" spans="1:7">
      <c r="A101" s="221" t="s">
        <v>333</v>
      </c>
      <c r="B101" s="223" t="s">
        <v>179</v>
      </c>
      <c r="C101" s="223" t="s">
        <v>722</v>
      </c>
      <c r="D101" s="223" t="s">
        <v>259</v>
      </c>
      <c r="E101" s="223" t="s">
        <v>260</v>
      </c>
      <c r="F101" s="234" t="s">
        <v>718</v>
      </c>
      <c r="G101" s="245" t="s">
        <v>281</v>
      </c>
    </row>
    <row r="102" spans="1:7">
      <c r="A102" s="221" t="s">
        <v>333</v>
      </c>
      <c r="B102" s="223" t="s">
        <v>188</v>
      </c>
      <c r="C102" s="223" t="s">
        <v>723</v>
      </c>
      <c r="D102" s="223" t="s">
        <v>259</v>
      </c>
      <c r="E102" s="223" t="s">
        <v>260</v>
      </c>
      <c r="F102" s="234" t="s">
        <v>718</v>
      </c>
      <c r="G102" s="245" t="s">
        <v>281</v>
      </c>
    </row>
    <row r="103" spans="1:7">
      <c r="A103" s="221" t="s">
        <v>333</v>
      </c>
      <c r="B103" s="223" t="s">
        <v>184</v>
      </c>
      <c r="C103" s="223" t="s">
        <v>724</v>
      </c>
      <c r="D103" s="223" t="s">
        <v>259</v>
      </c>
      <c r="E103" s="223" t="s">
        <v>260</v>
      </c>
      <c r="F103" s="234" t="s">
        <v>718</v>
      </c>
      <c r="G103" s="245" t="s">
        <v>281</v>
      </c>
    </row>
    <row r="104" spans="1:7">
      <c r="A104" s="221" t="s">
        <v>333</v>
      </c>
      <c r="B104" s="223" t="s">
        <v>192</v>
      </c>
      <c r="C104" s="223" t="s">
        <v>725</v>
      </c>
      <c r="D104" s="223" t="s">
        <v>259</v>
      </c>
      <c r="E104" s="223" t="s">
        <v>260</v>
      </c>
      <c r="F104" s="234" t="s">
        <v>718</v>
      </c>
      <c r="G104" s="245" t="s">
        <v>281</v>
      </c>
    </row>
    <row r="105" spans="1:7">
      <c r="A105" s="221" t="s">
        <v>333</v>
      </c>
      <c r="B105" s="223" t="s">
        <v>399</v>
      </c>
      <c r="C105" s="223" t="s">
        <v>516</v>
      </c>
      <c r="D105" s="223" t="s">
        <v>259</v>
      </c>
      <c r="E105" s="223" t="s">
        <v>260</v>
      </c>
      <c r="F105" s="234" t="s">
        <v>720</v>
      </c>
      <c r="G105" s="245" t="s">
        <v>281</v>
      </c>
    </row>
    <row r="106" spans="1:7">
      <c r="A106" s="221" t="s">
        <v>333</v>
      </c>
      <c r="B106" s="233" t="s">
        <v>726</v>
      </c>
      <c r="C106" s="235" t="s">
        <v>727</v>
      </c>
      <c r="D106" s="223" t="s">
        <v>408</v>
      </c>
      <c r="E106" s="223" t="s">
        <v>260</v>
      </c>
      <c r="F106" s="234" t="s">
        <v>728</v>
      </c>
      <c r="G106" s="245" t="s">
        <v>281</v>
      </c>
    </row>
    <row r="107" spans="1:7">
      <c r="A107" s="221" t="s">
        <v>333</v>
      </c>
      <c r="B107" s="223" t="s">
        <v>217</v>
      </c>
      <c r="C107" s="223" t="s">
        <v>729</v>
      </c>
      <c r="D107" s="223" t="s">
        <v>259</v>
      </c>
      <c r="E107" s="223" t="s">
        <v>260</v>
      </c>
      <c r="F107" s="234" t="s">
        <v>718</v>
      </c>
      <c r="G107" s="245" t="s">
        <v>281</v>
      </c>
    </row>
    <row r="108" spans="1:7">
      <c r="A108" s="221" t="s">
        <v>333</v>
      </c>
      <c r="B108" s="223" t="s">
        <v>205</v>
      </c>
      <c r="C108" s="223" t="s">
        <v>730</v>
      </c>
      <c r="D108" s="223" t="s">
        <v>259</v>
      </c>
      <c r="E108" s="223" t="s">
        <v>260</v>
      </c>
      <c r="F108" s="234" t="s">
        <v>718</v>
      </c>
      <c r="G108" s="245" t="s">
        <v>281</v>
      </c>
    </row>
    <row r="109" spans="1:7">
      <c r="A109" s="221" t="s">
        <v>250</v>
      </c>
      <c r="B109" s="233" t="s">
        <v>588</v>
      </c>
      <c r="C109" s="223">
        <v>1</v>
      </c>
      <c r="D109" s="223" t="s">
        <v>259</v>
      </c>
      <c r="E109" s="223" t="s">
        <v>253</v>
      </c>
      <c r="F109" s="234" t="s">
        <v>731</v>
      </c>
      <c r="G109" s="245" t="s">
        <v>281</v>
      </c>
    </row>
    <row r="110" spans="1:7">
      <c r="A110" s="221" t="s">
        <v>333</v>
      </c>
      <c r="B110" s="223" t="s">
        <v>196</v>
      </c>
      <c r="C110" s="223" t="s">
        <v>732</v>
      </c>
      <c r="D110" s="223" t="s">
        <v>259</v>
      </c>
      <c r="E110" s="223" t="s">
        <v>260</v>
      </c>
      <c r="F110" s="234" t="s">
        <v>718</v>
      </c>
      <c r="G110" s="245" t="s">
        <v>281</v>
      </c>
    </row>
    <row r="111" spans="1:7">
      <c r="A111" s="221" t="s">
        <v>333</v>
      </c>
      <c r="B111" s="223" t="s">
        <v>200</v>
      </c>
      <c r="C111" s="223" t="s">
        <v>733</v>
      </c>
      <c r="D111" s="223" t="s">
        <v>259</v>
      </c>
      <c r="E111" s="223" t="s">
        <v>260</v>
      </c>
      <c r="F111" s="234" t="s">
        <v>718</v>
      </c>
      <c r="G111" s="245" t="s">
        <v>281</v>
      </c>
    </row>
    <row r="112" spans="1:7">
      <c r="A112" s="221" t="s">
        <v>333</v>
      </c>
      <c r="B112" s="223" t="s">
        <v>433</v>
      </c>
      <c r="C112" s="223" t="s">
        <v>734</v>
      </c>
      <c r="D112" s="223" t="s">
        <v>259</v>
      </c>
      <c r="E112" s="223" t="s">
        <v>260</v>
      </c>
      <c r="F112" s="234" t="s">
        <v>735</v>
      </c>
      <c r="G112" s="245" t="s">
        <v>281</v>
      </c>
    </row>
    <row r="113" spans="1:7">
      <c r="A113" s="221" t="s">
        <v>333</v>
      </c>
      <c r="B113" s="223" t="s">
        <v>433</v>
      </c>
      <c r="C113" s="223" t="s">
        <v>736</v>
      </c>
      <c r="D113" s="223" t="s">
        <v>259</v>
      </c>
      <c r="E113" s="223" t="s">
        <v>260</v>
      </c>
      <c r="F113" s="234" t="s">
        <v>737</v>
      </c>
      <c r="G113" s="245" t="s">
        <v>281</v>
      </c>
    </row>
    <row r="114" spans="1:7">
      <c r="A114" s="221" t="s">
        <v>333</v>
      </c>
      <c r="B114" s="223" t="s">
        <v>449</v>
      </c>
      <c r="C114" s="223" t="s">
        <v>738</v>
      </c>
      <c r="D114" s="223" t="s">
        <v>259</v>
      </c>
      <c r="E114" s="223" t="s">
        <v>260</v>
      </c>
      <c r="F114" s="234" t="s">
        <v>718</v>
      </c>
      <c r="G114" s="245" t="s">
        <v>281</v>
      </c>
    </row>
    <row r="115" spans="1:7">
      <c r="A115" s="221" t="s">
        <v>333</v>
      </c>
      <c r="B115" s="223" t="s">
        <v>229</v>
      </c>
      <c r="C115" s="223" t="s">
        <v>739</v>
      </c>
      <c r="D115" s="223" t="s">
        <v>740</v>
      </c>
      <c r="E115" s="223" t="s">
        <v>260</v>
      </c>
      <c r="F115" s="234" t="s">
        <v>718</v>
      </c>
      <c r="G115" s="245" t="s">
        <v>281</v>
      </c>
    </row>
    <row r="116" spans="1:7">
      <c r="A116" s="221" t="s">
        <v>333</v>
      </c>
      <c r="B116" s="223" t="s">
        <v>209</v>
      </c>
      <c r="C116" s="223" t="s">
        <v>741</v>
      </c>
      <c r="D116" s="223" t="s">
        <v>259</v>
      </c>
      <c r="E116" s="223" t="s">
        <v>260</v>
      </c>
      <c r="F116" s="234" t="s">
        <v>718</v>
      </c>
      <c r="G116" s="245" t="s">
        <v>281</v>
      </c>
    </row>
    <row r="117" spans="1:7">
      <c r="A117" s="262" t="s">
        <v>268</v>
      </c>
      <c r="B117" s="189" t="s">
        <v>120</v>
      </c>
      <c r="C117" s="189">
        <v>1595.3878300920983</v>
      </c>
      <c r="D117" s="189" t="s">
        <v>742</v>
      </c>
      <c r="E117" s="189" t="s">
        <v>2446</v>
      </c>
      <c r="F117" s="263" t="s">
        <v>744</v>
      </c>
      <c r="G117" s="245" t="s">
        <v>281</v>
      </c>
    </row>
    <row r="118" spans="1:7">
      <c r="A118" s="262" t="s">
        <v>268</v>
      </c>
      <c r="B118" s="189" t="s">
        <v>340</v>
      </c>
      <c r="C118" s="189">
        <v>0.5</v>
      </c>
      <c r="D118" s="189" t="s">
        <v>270</v>
      </c>
      <c r="E118" s="189" t="s">
        <v>253</v>
      </c>
      <c r="F118" s="263" t="s">
        <v>745</v>
      </c>
      <c r="G118" s="245" t="s">
        <v>281</v>
      </c>
    </row>
    <row r="119" spans="1:7">
      <c r="A119" s="262" t="s">
        <v>268</v>
      </c>
      <c r="B119" s="189" t="s">
        <v>95</v>
      </c>
      <c r="C119" s="189">
        <v>0.86932309887597869</v>
      </c>
      <c r="D119" s="189" t="s">
        <v>270</v>
      </c>
      <c r="E119" s="189" t="s">
        <v>2447</v>
      </c>
      <c r="F119" s="263" t="s">
        <v>744</v>
      </c>
      <c r="G119" s="245" t="s">
        <v>281</v>
      </c>
    </row>
    <row r="120" spans="1:7">
      <c r="A120" s="262" t="s">
        <v>268</v>
      </c>
      <c r="B120" s="189" t="s">
        <v>97</v>
      </c>
      <c r="C120" s="189">
        <v>0.21458148896863416</v>
      </c>
      <c r="D120" s="189" t="s">
        <v>742</v>
      </c>
      <c r="E120" s="189" t="s">
        <v>2448</v>
      </c>
      <c r="F120" s="263" t="s">
        <v>744</v>
      </c>
      <c r="G120" s="245" t="s">
        <v>281</v>
      </c>
    </row>
    <row r="121" spans="1:7">
      <c r="A121" s="262" t="s">
        <v>268</v>
      </c>
      <c r="B121" s="189" t="s">
        <v>98</v>
      </c>
      <c r="C121" s="189">
        <v>4.2215520159085997</v>
      </c>
      <c r="D121" s="189" t="s">
        <v>742</v>
      </c>
      <c r="E121" s="189" t="s">
        <v>2449</v>
      </c>
      <c r="F121" s="263" t="s">
        <v>744</v>
      </c>
      <c r="G121" s="245" t="s">
        <v>281</v>
      </c>
    </row>
    <row r="122" spans="1:7">
      <c r="A122" s="262" t="s">
        <v>268</v>
      </c>
      <c r="B122" s="189" t="s">
        <v>99</v>
      </c>
      <c r="C122" s="189">
        <v>7.8896585625315829</v>
      </c>
      <c r="D122" s="189" t="s">
        <v>742</v>
      </c>
      <c r="E122" s="189" t="s">
        <v>2450</v>
      </c>
      <c r="F122" s="263" t="s">
        <v>744</v>
      </c>
      <c r="G122" s="245" t="s">
        <v>281</v>
      </c>
    </row>
    <row r="123" spans="1:7">
      <c r="A123" s="262" t="s">
        <v>268</v>
      </c>
      <c r="B123" s="189" t="s">
        <v>750</v>
      </c>
      <c r="C123" s="189">
        <v>0.6</v>
      </c>
      <c r="D123" s="189" t="s">
        <v>270</v>
      </c>
      <c r="E123" s="189" t="s">
        <v>253</v>
      </c>
      <c r="F123" s="263" t="s">
        <v>2451</v>
      </c>
      <c r="G123" s="245" t="s">
        <v>281</v>
      </c>
    </row>
    <row r="124" spans="1:7">
      <c r="A124" s="262" t="s">
        <v>268</v>
      </c>
      <c r="B124" s="189" t="s">
        <v>100</v>
      </c>
      <c r="C124" s="189">
        <v>21.378572641363533</v>
      </c>
      <c r="D124" s="189" t="s">
        <v>742</v>
      </c>
      <c r="E124" s="189" t="s">
        <v>2452</v>
      </c>
      <c r="F124" s="263" t="s">
        <v>744</v>
      </c>
      <c r="G124" s="245" t="s">
        <v>281</v>
      </c>
    </row>
    <row r="125" spans="1:7">
      <c r="A125" s="262" t="s">
        <v>268</v>
      </c>
      <c r="B125" s="189" t="s">
        <v>754</v>
      </c>
      <c r="C125" s="189">
        <v>5.5E-2</v>
      </c>
      <c r="D125" s="189" t="s">
        <v>270</v>
      </c>
      <c r="E125" s="189" t="s">
        <v>253</v>
      </c>
      <c r="F125" s="263" t="s">
        <v>755</v>
      </c>
      <c r="G125" s="245" t="s">
        <v>281</v>
      </c>
    </row>
    <row r="126" spans="1:7">
      <c r="A126" s="262" t="s">
        <v>268</v>
      </c>
      <c r="B126" s="189" t="s">
        <v>118</v>
      </c>
      <c r="C126" s="189">
        <v>452.84588474651554</v>
      </c>
      <c r="D126" s="189" t="s">
        <v>742</v>
      </c>
      <c r="E126" s="189" t="s">
        <v>2453</v>
      </c>
      <c r="F126" s="263" t="s">
        <v>744</v>
      </c>
      <c r="G126" s="245" t="s">
        <v>281</v>
      </c>
    </row>
    <row r="127" spans="1:7">
      <c r="A127" s="262" t="s">
        <v>268</v>
      </c>
      <c r="B127" s="189" t="s">
        <v>101</v>
      </c>
      <c r="C127" s="189">
        <v>4.2215520159086001E-2</v>
      </c>
      <c r="D127" s="189" t="s">
        <v>742</v>
      </c>
      <c r="E127" s="189" t="s">
        <v>2454</v>
      </c>
      <c r="F127" s="263" t="s">
        <v>744</v>
      </c>
      <c r="G127" s="245" t="s">
        <v>281</v>
      </c>
    </row>
    <row r="128" spans="1:7">
      <c r="A128" s="262" t="s">
        <v>268</v>
      </c>
      <c r="B128" s="189" t="s">
        <v>758</v>
      </c>
      <c r="C128" s="189">
        <v>1.2500000000000001E-2</v>
      </c>
      <c r="D128" s="189" t="s">
        <v>270</v>
      </c>
      <c r="E128" s="189" t="s">
        <v>759</v>
      </c>
      <c r="F128" s="263" t="s">
        <v>760</v>
      </c>
      <c r="G128" s="245" t="s">
        <v>281</v>
      </c>
    </row>
    <row r="129" spans="1:7">
      <c r="A129" s="262" t="s">
        <v>268</v>
      </c>
      <c r="B129" s="189" t="s">
        <v>104</v>
      </c>
      <c r="C129" s="189">
        <v>3.9572195364324831</v>
      </c>
      <c r="D129" s="189" t="s">
        <v>742</v>
      </c>
      <c r="E129" s="189" t="s">
        <v>2455</v>
      </c>
      <c r="F129" s="263" t="s">
        <v>744</v>
      </c>
      <c r="G129" s="245" t="s">
        <v>281</v>
      </c>
    </row>
    <row r="130" spans="1:7">
      <c r="A130" s="262" t="s">
        <v>268</v>
      </c>
      <c r="B130" s="189" t="s">
        <v>433</v>
      </c>
      <c r="C130" s="189">
        <v>0</v>
      </c>
      <c r="D130" s="189" t="s">
        <v>270</v>
      </c>
      <c r="E130" s="189" t="s">
        <v>253</v>
      </c>
      <c r="F130" s="263" t="s">
        <v>762</v>
      </c>
      <c r="G130" s="245" t="s">
        <v>281</v>
      </c>
    </row>
    <row r="131" spans="1:7">
      <c r="A131" s="262" t="s">
        <v>268</v>
      </c>
      <c r="B131" s="189" t="s">
        <v>763</v>
      </c>
      <c r="C131" s="189">
        <v>0.39</v>
      </c>
      <c r="D131" s="189" t="s">
        <v>270</v>
      </c>
      <c r="E131" s="224" t="s">
        <v>764</v>
      </c>
      <c r="F131" s="263" t="s">
        <v>765</v>
      </c>
      <c r="G131" s="245" t="s">
        <v>281</v>
      </c>
    </row>
    <row r="132" spans="1:7">
      <c r="A132" s="262" t="s">
        <v>268</v>
      </c>
      <c r="B132" s="189" t="s">
        <v>766</v>
      </c>
      <c r="C132" s="189">
        <v>9.5000000000000001E-2</v>
      </c>
      <c r="D132" s="189" t="s">
        <v>270</v>
      </c>
      <c r="E132" s="224" t="s">
        <v>767</v>
      </c>
      <c r="F132" s="263" t="s">
        <v>768</v>
      </c>
      <c r="G132" s="245" t="s">
        <v>281</v>
      </c>
    </row>
    <row r="133" spans="1:7">
      <c r="A133" s="262" t="s">
        <v>268</v>
      </c>
      <c r="B133" s="189" t="s">
        <v>769</v>
      </c>
      <c r="C133" s="189">
        <v>0.5</v>
      </c>
      <c r="D133" s="189" t="s">
        <v>270</v>
      </c>
      <c r="E133" s="189" t="s">
        <v>253</v>
      </c>
      <c r="F133" s="263" t="s">
        <v>770</v>
      </c>
      <c r="G133" s="245" t="s">
        <v>281</v>
      </c>
    </row>
    <row r="134" spans="1:7">
      <c r="A134" s="262" t="s">
        <v>268</v>
      </c>
      <c r="B134" s="189" t="s">
        <v>105</v>
      </c>
      <c r="C134" s="189">
        <v>1.4376495390176738</v>
      </c>
      <c r="D134" s="189" t="s">
        <v>742</v>
      </c>
      <c r="E134" s="189" t="s">
        <v>2456</v>
      </c>
      <c r="F134" s="263" t="s">
        <v>744</v>
      </c>
      <c r="G134" s="245" t="s">
        <v>281</v>
      </c>
    </row>
    <row r="135" spans="1:7">
      <c r="A135" s="262" t="s">
        <v>268</v>
      </c>
      <c r="B135" s="189" t="s">
        <v>117</v>
      </c>
      <c r="C135" s="189">
        <v>43518.18207731306</v>
      </c>
      <c r="D135" s="189" t="s">
        <v>742</v>
      </c>
      <c r="E135" s="189" t="s">
        <v>2457</v>
      </c>
      <c r="F135" s="263" t="s">
        <v>744</v>
      </c>
      <c r="G135" s="245" t="s">
        <v>281</v>
      </c>
    </row>
    <row r="136" spans="1:7">
      <c r="A136" s="262" t="s">
        <v>268</v>
      </c>
      <c r="B136" s="189" t="s">
        <v>121</v>
      </c>
      <c r="C136" s="189">
        <v>21050.98020492903</v>
      </c>
      <c r="D136" s="189" t="s">
        <v>773</v>
      </c>
      <c r="E136" s="189" t="s">
        <v>2458</v>
      </c>
      <c r="F136" s="263" t="s">
        <v>775</v>
      </c>
      <c r="G136" s="245" t="s">
        <v>281</v>
      </c>
    </row>
    <row r="137" spans="1:7">
      <c r="A137" s="262" t="s">
        <v>268</v>
      </c>
      <c r="B137" s="189" t="s">
        <v>87</v>
      </c>
      <c r="C137" s="189">
        <v>79785.566699076531</v>
      </c>
      <c r="D137" s="189" t="s">
        <v>773</v>
      </c>
      <c r="E137" s="189" t="s">
        <v>2459</v>
      </c>
      <c r="F137" s="263" t="s">
        <v>744</v>
      </c>
      <c r="G137" s="245" t="s">
        <v>281</v>
      </c>
    </row>
    <row r="138" spans="1:7">
      <c r="A138" s="262" t="s">
        <v>268</v>
      </c>
      <c r="B138" s="189" t="s">
        <v>88</v>
      </c>
      <c r="C138" s="189">
        <v>10850.444068889079</v>
      </c>
      <c r="D138" s="189" t="s">
        <v>773</v>
      </c>
      <c r="E138" s="189" t="s">
        <v>2460</v>
      </c>
      <c r="F138" s="263" t="s">
        <v>778</v>
      </c>
      <c r="G138" s="245" t="s">
        <v>281</v>
      </c>
    </row>
    <row r="139" spans="1:7">
      <c r="A139" s="262" t="s">
        <v>268</v>
      </c>
      <c r="B139" s="189" t="s">
        <v>110</v>
      </c>
      <c r="C139" s="189">
        <v>71.669288574080312</v>
      </c>
      <c r="D139" s="189" t="s">
        <v>742</v>
      </c>
      <c r="E139" s="189" t="s">
        <v>2461</v>
      </c>
      <c r="F139" s="263" t="s">
        <v>744</v>
      </c>
      <c r="G139" s="245" t="s">
        <v>281</v>
      </c>
    </row>
    <row r="140" spans="1:7">
      <c r="A140" s="262" t="s">
        <v>268</v>
      </c>
      <c r="B140" s="189" t="s">
        <v>780</v>
      </c>
      <c r="C140" s="189" t="s">
        <v>781</v>
      </c>
      <c r="D140" s="269" t="s">
        <v>259</v>
      </c>
      <c r="E140" s="264"/>
      <c r="F140" s="263" t="s">
        <v>782</v>
      </c>
      <c r="G140" s="245" t="s">
        <v>281</v>
      </c>
    </row>
    <row r="141" spans="1:7">
      <c r="A141" s="262" t="s">
        <v>268</v>
      </c>
      <c r="B141" s="189" t="s">
        <v>783</v>
      </c>
      <c r="C141" s="189" t="s">
        <v>784</v>
      </c>
      <c r="D141" s="269" t="s">
        <v>259</v>
      </c>
      <c r="E141" s="264"/>
      <c r="F141" s="263" t="s">
        <v>785</v>
      </c>
      <c r="G141" s="245" t="s">
        <v>281</v>
      </c>
    </row>
    <row r="142" spans="1:7">
      <c r="A142" s="262" t="s">
        <v>268</v>
      </c>
      <c r="B142" s="189" t="s">
        <v>786</v>
      </c>
      <c r="C142" s="189" t="s">
        <v>787</v>
      </c>
      <c r="D142" s="269" t="s">
        <v>259</v>
      </c>
      <c r="E142" s="264"/>
      <c r="F142" s="263" t="s">
        <v>782</v>
      </c>
      <c r="G142" s="245" t="s">
        <v>281</v>
      </c>
    </row>
    <row r="143" spans="1:7">
      <c r="A143" s="262" t="s">
        <v>268</v>
      </c>
      <c r="B143" s="189" t="s">
        <v>788</v>
      </c>
      <c r="C143" s="189" t="s">
        <v>789</v>
      </c>
      <c r="D143" s="269" t="s">
        <v>259</v>
      </c>
      <c r="E143" s="264"/>
      <c r="F143" s="263" t="s">
        <v>782</v>
      </c>
      <c r="G143" s="245" t="s">
        <v>281</v>
      </c>
    </row>
    <row r="144" spans="1:7">
      <c r="A144" s="262" t="s">
        <v>268</v>
      </c>
      <c r="B144" s="189" t="s">
        <v>790</v>
      </c>
      <c r="C144" s="189" t="s">
        <v>791</v>
      </c>
      <c r="D144" s="269" t="s">
        <v>259</v>
      </c>
      <c r="E144" s="264"/>
      <c r="F144" s="263" t="s">
        <v>782</v>
      </c>
      <c r="G144" s="245" t="s">
        <v>281</v>
      </c>
    </row>
    <row r="145" spans="1:7">
      <c r="A145" s="262" t="s">
        <v>268</v>
      </c>
      <c r="B145" s="189" t="s">
        <v>792</v>
      </c>
      <c r="C145" s="189" t="s">
        <v>793</v>
      </c>
      <c r="D145" s="269" t="s">
        <v>259</v>
      </c>
      <c r="E145" s="264"/>
      <c r="F145" s="263" t="s">
        <v>782</v>
      </c>
      <c r="G145" s="245" t="s">
        <v>281</v>
      </c>
    </row>
    <row r="146" spans="1:7">
      <c r="A146" s="262" t="s">
        <v>268</v>
      </c>
      <c r="B146" s="189" t="s">
        <v>794</v>
      </c>
      <c r="C146" s="189" t="s">
        <v>795</v>
      </c>
      <c r="D146" s="269" t="s">
        <v>259</v>
      </c>
      <c r="E146" s="264"/>
      <c r="F146" s="263" t="s">
        <v>782</v>
      </c>
      <c r="G146" s="245" t="s">
        <v>281</v>
      </c>
    </row>
    <row r="147" spans="1:7">
      <c r="A147" s="262" t="s">
        <v>268</v>
      </c>
      <c r="B147" s="189" t="s">
        <v>796</v>
      </c>
      <c r="C147" s="189" t="s">
        <v>797</v>
      </c>
      <c r="D147" s="269" t="s">
        <v>259</v>
      </c>
      <c r="E147" s="264"/>
      <c r="F147" s="263" t="s">
        <v>782</v>
      </c>
      <c r="G147" s="245" t="s">
        <v>281</v>
      </c>
    </row>
    <row r="148" spans="1:7">
      <c r="A148" s="262" t="s">
        <v>268</v>
      </c>
      <c r="B148" s="189" t="s">
        <v>798</v>
      </c>
      <c r="C148" s="189" t="s">
        <v>799</v>
      </c>
      <c r="D148" s="269" t="s">
        <v>259</v>
      </c>
      <c r="E148" s="264"/>
      <c r="F148" s="263" t="s">
        <v>782</v>
      </c>
      <c r="G148" s="245" t="s">
        <v>281</v>
      </c>
    </row>
    <row r="149" spans="1:7">
      <c r="A149" s="262" t="s">
        <v>268</v>
      </c>
      <c r="B149" s="189" t="s">
        <v>739</v>
      </c>
      <c r="C149" s="189" t="s">
        <v>800</v>
      </c>
      <c r="D149" s="269" t="s">
        <v>259</v>
      </c>
      <c r="E149" s="264"/>
      <c r="F149" s="263" t="s">
        <v>782</v>
      </c>
      <c r="G149" s="245" t="s">
        <v>281</v>
      </c>
    </row>
    <row r="150" spans="1:7">
      <c r="A150" s="262" t="s">
        <v>268</v>
      </c>
      <c r="B150" s="189" t="s">
        <v>571</v>
      </c>
      <c r="C150" s="189" t="s">
        <v>2462</v>
      </c>
      <c r="D150" s="269" t="s">
        <v>259</v>
      </c>
      <c r="E150" s="264"/>
      <c r="F150" s="263" t="s">
        <v>785</v>
      </c>
      <c r="G150" s="245" t="s">
        <v>281</v>
      </c>
    </row>
    <row r="151" spans="1:7">
      <c r="A151" s="262" t="s">
        <v>268</v>
      </c>
      <c r="B151" s="189" t="s">
        <v>802</v>
      </c>
      <c r="C151" s="189" t="s">
        <v>803</v>
      </c>
      <c r="D151" s="269" t="s">
        <v>259</v>
      </c>
      <c r="E151" s="264"/>
      <c r="F151" s="263" t="s">
        <v>782</v>
      </c>
      <c r="G151" s="245" t="s">
        <v>281</v>
      </c>
    </row>
    <row r="152" spans="1:7">
      <c r="A152" s="262" t="s">
        <v>268</v>
      </c>
      <c r="B152" s="189" t="s">
        <v>804</v>
      </c>
      <c r="C152" s="189" t="s">
        <v>805</v>
      </c>
      <c r="D152" s="269" t="s">
        <v>259</v>
      </c>
      <c r="E152" s="264"/>
      <c r="F152" s="263" t="s">
        <v>806</v>
      </c>
      <c r="G152" s="245" t="s">
        <v>281</v>
      </c>
    </row>
    <row r="153" spans="1:7">
      <c r="A153" s="262" t="s">
        <v>268</v>
      </c>
      <c r="B153" s="189" t="s">
        <v>807</v>
      </c>
      <c r="C153" s="189" t="s">
        <v>808</v>
      </c>
      <c r="D153" s="269" t="s">
        <v>259</v>
      </c>
      <c r="E153" s="264"/>
      <c r="F153" s="263" t="s">
        <v>809</v>
      </c>
      <c r="G153" s="245" t="s">
        <v>281</v>
      </c>
    </row>
    <row r="154" spans="1:7">
      <c r="A154" s="262" t="s">
        <v>268</v>
      </c>
      <c r="B154" s="189" t="s">
        <v>810</v>
      </c>
      <c r="C154" s="189" t="s">
        <v>811</v>
      </c>
      <c r="D154" s="269" t="s">
        <v>259</v>
      </c>
      <c r="E154" s="264"/>
      <c r="F154" s="263" t="s">
        <v>782</v>
      </c>
      <c r="G154" s="245" t="s">
        <v>281</v>
      </c>
    </row>
    <row r="155" spans="1:7">
      <c r="A155" s="262" t="s">
        <v>268</v>
      </c>
      <c r="B155" s="189" t="s">
        <v>812</v>
      </c>
      <c r="C155" s="189" t="s">
        <v>813</v>
      </c>
      <c r="D155" s="269" t="s">
        <v>259</v>
      </c>
      <c r="E155" s="264"/>
      <c r="F155" s="263" t="s">
        <v>782</v>
      </c>
      <c r="G155" s="245" t="s">
        <v>281</v>
      </c>
    </row>
    <row r="156" spans="1:7">
      <c r="A156" s="262" t="s">
        <v>268</v>
      </c>
      <c r="B156" s="189" t="s">
        <v>814</v>
      </c>
      <c r="C156" s="189" t="s">
        <v>815</v>
      </c>
      <c r="D156" s="269" t="s">
        <v>259</v>
      </c>
      <c r="E156" s="264"/>
      <c r="F156" s="263" t="s">
        <v>782</v>
      </c>
      <c r="G156" s="245" t="s">
        <v>281</v>
      </c>
    </row>
    <row r="157" spans="1:7">
      <c r="A157" s="262" t="s">
        <v>268</v>
      </c>
      <c r="B157" s="189" t="s">
        <v>816</v>
      </c>
      <c r="C157" s="189" t="s">
        <v>817</v>
      </c>
      <c r="D157" s="269" t="s">
        <v>259</v>
      </c>
      <c r="E157" s="264"/>
      <c r="F157" s="263" t="s">
        <v>782</v>
      </c>
      <c r="G157" s="245" t="s">
        <v>281</v>
      </c>
    </row>
    <row r="158" spans="1:7">
      <c r="A158" s="262" t="s">
        <v>268</v>
      </c>
      <c r="B158" s="189" t="s">
        <v>818</v>
      </c>
      <c r="C158" s="189" t="s">
        <v>819</v>
      </c>
      <c r="D158" s="269" t="s">
        <v>259</v>
      </c>
      <c r="E158" s="264"/>
      <c r="F158" s="263" t="s">
        <v>2463</v>
      </c>
      <c r="G158" s="245" t="s">
        <v>281</v>
      </c>
    </row>
    <row r="159" spans="1:7">
      <c r="A159" s="262" t="s">
        <v>268</v>
      </c>
      <c r="B159" s="189" t="s">
        <v>821</v>
      </c>
      <c r="C159" s="189" t="s">
        <v>822</v>
      </c>
      <c r="D159" s="269" t="s">
        <v>259</v>
      </c>
      <c r="E159" s="264"/>
      <c r="F159" s="263" t="s">
        <v>823</v>
      </c>
      <c r="G159" s="245" t="s">
        <v>281</v>
      </c>
    </row>
    <row r="160" spans="1:7">
      <c r="A160" s="262" t="s">
        <v>268</v>
      </c>
      <c r="B160" s="189" t="s">
        <v>824</v>
      </c>
      <c r="C160" s="189" t="s">
        <v>825</v>
      </c>
      <c r="D160" s="269" t="s">
        <v>259</v>
      </c>
      <c r="E160" s="264"/>
      <c r="F160" s="263" t="s">
        <v>826</v>
      </c>
      <c r="G160" s="245" t="s">
        <v>281</v>
      </c>
    </row>
    <row r="161" spans="1:7">
      <c r="A161" s="239" t="s">
        <v>268</v>
      </c>
      <c r="B161" s="240" t="s">
        <v>827</v>
      </c>
      <c r="C161" s="240" t="s">
        <v>828</v>
      </c>
      <c r="D161" s="270" t="s">
        <v>259</v>
      </c>
      <c r="E161" s="265"/>
      <c r="F161" s="241" t="s">
        <v>829</v>
      </c>
      <c r="G161" s="245" t="s">
        <v>281</v>
      </c>
    </row>
    <row r="162" spans="1:7">
      <c r="G162" s="245" t="s">
        <v>281</v>
      </c>
    </row>
    <row r="163" spans="1:7" ht="18.75">
      <c r="A163" s="769" t="s">
        <v>830</v>
      </c>
      <c r="B163" s="770"/>
      <c r="C163" s="770"/>
      <c r="D163" s="770"/>
      <c r="E163" s="770"/>
      <c r="F163" s="771"/>
      <c r="G163" s="245" t="s">
        <v>281</v>
      </c>
    </row>
    <row r="164" spans="1:7">
      <c r="A164" s="318" t="s">
        <v>238</v>
      </c>
      <c r="B164" s="319" t="s">
        <v>239</v>
      </c>
      <c r="C164" s="319" t="s">
        <v>240</v>
      </c>
      <c r="D164" s="319" t="s">
        <v>134</v>
      </c>
      <c r="E164" s="319" t="s">
        <v>241</v>
      </c>
      <c r="F164" s="320" t="s">
        <v>242</v>
      </c>
      <c r="G164" s="245" t="s">
        <v>281</v>
      </c>
    </row>
    <row r="165" spans="1:7">
      <c r="A165" s="321" t="s">
        <v>243</v>
      </c>
      <c r="B165" s="322" t="s">
        <v>832</v>
      </c>
      <c r="C165" s="323" t="s">
        <v>833</v>
      </c>
      <c r="D165" s="323" t="s">
        <v>504</v>
      </c>
      <c r="E165" s="323" t="s">
        <v>260</v>
      </c>
      <c r="F165" s="324" t="s">
        <v>834</v>
      </c>
      <c r="G165" s="245" t="s">
        <v>281</v>
      </c>
    </row>
    <row r="166" spans="1:7">
      <c r="A166" s="221" t="s">
        <v>243</v>
      </c>
      <c r="B166" s="233" t="s">
        <v>835</v>
      </c>
      <c r="C166" s="223" t="s">
        <v>836</v>
      </c>
      <c r="D166" s="223" t="s">
        <v>504</v>
      </c>
      <c r="E166" s="223" t="s">
        <v>260</v>
      </c>
      <c r="F166" s="234" t="s">
        <v>837</v>
      </c>
      <c r="G166" s="245" t="s">
        <v>281</v>
      </c>
    </row>
    <row r="167" spans="1:7">
      <c r="A167" s="221" t="s">
        <v>250</v>
      </c>
      <c r="B167" s="233" t="s">
        <v>601</v>
      </c>
      <c r="C167" s="223">
        <v>1</v>
      </c>
      <c r="D167" s="223" t="s">
        <v>504</v>
      </c>
      <c r="E167" s="223" t="s">
        <v>253</v>
      </c>
      <c r="F167" s="234" t="s">
        <v>831</v>
      </c>
      <c r="G167" s="245" t="s">
        <v>281</v>
      </c>
    </row>
    <row r="168" spans="1:7">
      <c r="A168" s="262" t="s">
        <v>268</v>
      </c>
      <c r="B168" s="189" t="s">
        <v>838</v>
      </c>
      <c r="C168" s="189">
        <v>0.02</v>
      </c>
      <c r="D168" s="189" t="s">
        <v>270</v>
      </c>
      <c r="E168" s="189" t="s">
        <v>839</v>
      </c>
      <c r="F168" s="263" t="s">
        <v>840</v>
      </c>
      <c r="G168" s="245" t="s">
        <v>281</v>
      </c>
    </row>
    <row r="169" spans="1:7">
      <c r="A169" s="239" t="s">
        <v>268</v>
      </c>
      <c r="B169" s="240" t="s">
        <v>841</v>
      </c>
      <c r="C169" s="240" t="s">
        <v>842</v>
      </c>
      <c r="D169" s="240" t="s">
        <v>270</v>
      </c>
      <c r="E169" s="265"/>
      <c r="F169" s="241" t="s">
        <v>843</v>
      </c>
      <c r="G169" s="245" t="s">
        <v>281</v>
      </c>
    </row>
    <row r="170" spans="1:7">
      <c r="F170" s="245"/>
      <c r="G170" s="245" t="s">
        <v>281</v>
      </c>
    </row>
    <row r="171" spans="1:7" ht="18.75">
      <c r="A171" s="769" t="s">
        <v>844</v>
      </c>
      <c r="B171" s="770"/>
      <c r="C171" s="770"/>
      <c r="D171" s="770"/>
      <c r="E171" s="770"/>
      <c r="F171" s="771"/>
      <c r="G171" s="245" t="s">
        <v>281</v>
      </c>
    </row>
    <row r="172" spans="1:7">
      <c r="A172" s="318" t="s">
        <v>238</v>
      </c>
      <c r="B172" s="319" t="s">
        <v>239</v>
      </c>
      <c r="C172" s="319" t="s">
        <v>240</v>
      </c>
      <c r="D172" s="319" t="s">
        <v>134</v>
      </c>
      <c r="E172" s="319" t="s">
        <v>241</v>
      </c>
      <c r="F172" s="320" t="s">
        <v>242</v>
      </c>
      <c r="G172" s="245" t="s">
        <v>281</v>
      </c>
    </row>
    <row r="173" spans="1:7">
      <c r="A173" s="321" t="s">
        <v>845</v>
      </c>
      <c r="B173" s="322" t="s">
        <v>832</v>
      </c>
      <c r="C173" s="323">
        <v>1</v>
      </c>
      <c r="D173" s="323" t="s">
        <v>504</v>
      </c>
      <c r="E173" s="323" t="s">
        <v>253</v>
      </c>
      <c r="F173" s="324" t="s">
        <v>846</v>
      </c>
      <c r="G173" s="245" t="s">
        <v>281</v>
      </c>
    </row>
    <row r="174" spans="1:7">
      <c r="A174" s="221" t="s">
        <v>333</v>
      </c>
      <c r="B174" s="223" t="s">
        <v>376</v>
      </c>
      <c r="C174" s="271">
        <v>5.5579999999999999E-8</v>
      </c>
      <c r="D174" s="223" t="s">
        <v>259</v>
      </c>
      <c r="E174" s="223" t="s">
        <v>847</v>
      </c>
      <c r="F174" s="234" t="s">
        <v>848</v>
      </c>
      <c r="G174" s="245" t="s">
        <v>281</v>
      </c>
    </row>
    <row r="175" spans="1:7">
      <c r="A175" s="221" t="s">
        <v>333</v>
      </c>
      <c r="B175" s="223" t="s">
        <v>427</v>
      </c>
      <c r="C175" s="271">
        <v>4.1800000000000002E-4</v>
      </c>
      <c r="D175" s="223" t="s">
        <v>259</v>
      </c>
      <c r="E175" s="223" t="s">
        <v>849</v>
      </c>
      <c r="F175" s="234" t="s">
        <v>850</v>
      </c>
      <c r="G175" s="245" t="s">
        <v>281</v>
      </c>
    </row>
    <row r="176" spans="1:7">
      <c r="A176" s="221" t="s">
        <v>333</v>
      </c>
      <c r="B176" s="223" t="s">
        <v>436</v>
      </c>
      <c r="C176" s="271">
        <v>4.5330000000000002E-7</v>
      </c>
      <c r="D176" s="223" t="s">
        <v>259</v>
      </c>
      <c r="E176" s="223" t="s">
        <v>851</v>
      </c>
      <c r="F176" s="234" t="s">
        <v>852</v>
      </c>
      <c r="G176" s="245" t="s">
        <v>281</v>
      </c>
    </row>
    <row r="177" spans="1:7">
      <c r="A177" s="221" t="s">
        <v>333</v>
      </c>
      <c r="B177" s="223" t="s">
        <v>441</v>
      </c>
      <c r="C177" s="271">
        <v>8.4900000000000005E-7</v>
      </c>
      <c r="D177" s="223" t="s">
        <v>259</v>
      </c>
      <c r="E177" s="223" t="s">
        <v>853</v>
      </c>
      <c r="F177" s="234" t="s">
        <v>854</v>
      </c>
      <c r="G177" s="245" t="s">
        <v>281</v>
      </c>
    </row>
    <row r="178" spans="1:7">
      <c r="A178" s="226" t="s">
        <v>333</v>
      </c>
      <c r="B178" s="228" t="s">
        <v>467</v>
      </c>
      <c r="C178" s="272">
        <v>9.2109999999999996E-8</v>
      </c>
      <c r="D178" s="228" t="s">
        <v>259</v>
      </c>
      <c r="E178" s="228" t="s">
        <v>855</v>
      </c>
      <c r="F178" s="255" t="s">
        <v>856</v>
      </c>
      <c r="G178" s="245" t="s">
        <v>281</v>
      </c>
    </row>
    <row r="179" spans="1:7">
      <c r="G179" s="245" t="s">
        <v>281</v>
      </c>
    </row>
    <row r="180" spans="1:7" ht="18.75">
      <c r="A180" s="769" t="s">
        <v>857</v>
      </c>
      <c r="B180" s="770"/>
      <c r="C180" s="770"/>
      <c r="D180" s="770"/>
      <c r="E180" s="770"/>
      <c r="F180" s="771"/>
      <c r="G180" s="245" t="s">
        <v>281</v>
      </c>
    </row>
    <row r="181" spans="1:7">
      <c r="A181" s="211" t="s">
        <v>238</v>
      </c>
      <c r="B181" s="212" t="s">
        <v>239</v>
      </c>
      <c r="C181" s="212" t="s">
        <v>240</v>
      </c>
      <c r="D181" s="212" t="s">
        <v>134</v>
      </c>
      <c r="E181" s="212" t="s">
        <v>241</v>
      </c>
      <c r="F181" s="213" t="s">
        <v>242</v>
      </c>
      <c r="G181" s="245" t="s">
        <v>281</v>
      </c>
    </row>
    <row r="182" spans="1:7">
      <c r="A182" s="216" t="s">
        <v>243</v>
      </c>
      <c r="B182" s="217" t="s">
        <v>859</v>
      </c>
      <c r="C182" s="218" t="s">
        <v>860</v>
      </c>
      <c r="D182" s="218" t="s">
        <v>275</v>
      </c>
      <c r="E182" s="218" t="s">
        <v>260</v>
      </c>
      <c r="F182" s="232" t="s">
        <v>2597</v>
      </c>
      <c r="G182" s="245" t="s">
        <v>281</v>
      </c>
    </row>
    <row r="183" spans="1:7">
      <c r="A183" s="221" t="s">
        <v>243</v>
      </c>
      <c r="B183" s="222" t="s">
        <v>862</v>
      </c>
      <c r="C183" s="223" t="s">
        <v>860</v>
      </c>
      <c r="D183" s="223" t="s">
        <v>275</v>
      </c>
      <c r="E183" s="223" t="s">
        <v>260</v>
      </c>
      <c r="F183" s="234" t="s">
        <v>2598</v>
      </c>
      <c r="G183" s="245" t="s">
        <v>281</v>
      </c>
    </row>
    <row r="184" spans="1:7">
      <c r="A184" s="221" t="s">
        <v>243</v>
      </c>
      <c r="B184" s="222" t="s">
        <v>864</v>
      </c>
      <c r="C184" s="223" t="s">
        <v>860</v>
      </c>
      <c r="D184" s="223" t="s">
        <v>275</v>
      </c>
      <c r="E184" s="223" t="s">
        <v>260</v>
      </c>
      <c r="F184" s="234" t="s">
        <v>2599</v>
      </c>
      <c r="G184" s="245" t="s">
        <v>281</v>
      </c>
    </row>
    <row r="185" spans="1:7">
      <c r="A185" s="221" t="s">
        <v>243</v>
      </c>
      <c r="B185" s="222" t="s">
        <v>866</v>
      </c>
      <c r="C185" s="271">
        <v>2.34818813314592E-4</v>
      </c>
      <c r="D185" s="223" t="s">
        <v>259</v>
      </c>
      <c r="E185" s="223" t="s">
        <v>867</v>
      </c>
      <c r="F185" s="234" t="s">
        <v>2600</v>
      </c>
      <c r="G185" s="245" t="s">
        <v>281</v>
      </c>
    </row>
    <row r="186" spans="1:7">
      <c r="A186" s="221" t="s">
        <v>243</v>
      </c>
      <c r="B186" s="222" t="s">
        <v>869</v>
      </c>
      <c r="C186" s="271">
        <v>-2.34818813314592E-4</v>
      </c>
      <c r="D186" s="223" t="s">
        <v>259</v>
      </c>
      <c r="E186" s="223" t="s">
        <v>870</v>
      </c>
      <c r="F186" s="234" t="s">
        <v>2601</v>
      </c>
      <c r="G186" s="245" t="s">
        <v>281</v>
      </c>
    </row>
    <row r="187" spans="1:7">
      <c r="A187" s="221" t="s">
        <v>250</v>
      </c>
      <c r="B187" s="233" t="s">
        <v>872</v>
      </c>
      <c r="C187" s="223" t="s">
        <v>873</v>
      </c>
      <c r="D187" s="223" t="s">
        <v>504</v>
      </c>
      <c r="E187" s="223" t="s">
        <v>260</v>
      </c>
      <c r="F187" s="234" t="s">
        <v>2602</v>
      </c>
      <c r="G187" s="245" t="s">
        <v>281</v>
      </c>
    </row>
    <row r="188" spans="1:7">
      <c r="A188" s="221" t="s">
        <v>333</v>
      </c>
      <c r="B188" s="223" t="s">
        <v>376</v>
      </c>
      <c r="C188" s="223" t="s">
        <v>875</v>
      </c>
      <c r="D188" s="223" t="s">
        <v>259</v>
      </c>
      <c r="E188" s="223" t="s">
        <v>260</v>
      </c>
      <c r="F188" s="234" t="s">
        <v>876</v>
      </c>
      <c r="G188" s="245" t="s">
        <v>281</v>
      </c>
    </row>
    <row r="189" spans="1:7">
      <c r="A189" s="221" t="s">
        <v>333</v>
      </c>
      <c r="B189" s="223" t="s">
        <v>399</v>
      </c>
      <c r="C189" s="271">
        <v>1.9568384388558899E-5</v>
      </c>
      <c r="D189" s="223" t="s">
        <v>259</v>
      </c>
      <c r="E189" s="223" t="s">
        <v>877</v>
      </c>
      <c r="F189" s="234" t="s">
        <v>878</v>
      </c>
      <c r="G189" s="245" t="s">
        <v>281</v>
      </c>
    </row>
    <row r="190" spans="1:7">
      <c r="A190" s="221" t="s">
        <v>250</v>
      </c>
      <c r="B190" s="233" t="s">
        <v>879</v>
      </c>
      <c r="C190" s="223">
        <v>1</v>
      </c>
      <c r="D190" s="223" t="s">
        <v>408</v>
      </c>
      <c r="E190" s="273" t="s">
        <v>253</v>
      </c>
      <c r="F190" s="234" t="s">
        <v>2603</v>
      </c>
      <c r="G190" s="245" t="s">
        <v>281</v>
      </c>
    </row>
    <row r="191" spans="1:7">
      <c r="A191" s="221" t="s">
        <v>250</v>
      </c>
      <c r="B191" s="233" t="s">
        <v>726</v>
      </c>
      <c r="C191" s="271" t="s">
        <v>818</v>
      </c>
      <c r="D191" s="223" t="s">
        <v>408</v>
      </c>
      <c r="E191" s="223" t="s">
        <v>260</v>
      </c>
      <c r="F191" s="234" t="s">
        <v>2604</v>
      </c>
      <c r="G191" s="245" t="s">
        <v>281</v>
      </c>
    </row>
    <row r="192" spans="1:7">
      <c r="A192" s="221" t="s">
        <v>333</v>
      </c>
      <c r="B192" s="223" t="s">
        <v>427</v>
      </c>
      <c r="C192" s="271" t="s">
        <v>882</v>
      </c>
      <c r="D192" s="223" t="s">
        <v>259</v>
      </c>
      <c r="E192" s="223" t="s">
        <v>260</v>
      </c>
      <c r="F192" s="234" t="s">
        <v>883</v>
      </c>
      <c r="G192" s="245" t="s">
        <v>281</v>
      </c>
    </row>
    <row r="193" spans="1:7">
      <c r="A193" s="221" t="s">
        <v>333</v>
      </c>
      <c r="B193" s="223" t="s">
        <v>436</v>
      </c>
      <c r="C193" s="271" t="s">
        <v>884</v>
      </c>
      <c r="D193" s="223" t="s">
        <v>259</v>
      </c>
      <c r="E193" s="223" t="s">
        <v>260</v>
      </c>
      <c r="F193" s="234" t="s">
        <v>885</v>
      </c>
      <c r="G193" s="245" t="s">
        <v>281</v>
      </c>
    </row>
    <row r="194" spans="1:7">
      <c r="A194" s="221" t="s">
        <v>333</v>
      </c>
      <c r="B194" s="223" t="s">
        <v>439</v>
      </c>
      <c r="C194" s="271">
        <v>1.56547075108678E-5</v>
      </c>
      <c r="D194" s="223" t="s">
        <v>259</v>
      </c>
      <c r="E194" s="223" t="s">
        <v>886</v>
      </c>
      <c r="F194" s="234" t="s">
        <v>887</v>
      </c>
      <c r="G194" s="245" t="s">
        <v>281</v>
      </c>
    </row>
    <row r="195" spans="1:7">
      <c r="A195" s="221" t="s">
        <v>333</v>
      </c>
      <c r="B195" s="223" t="s">
        <v>888</v>
      </c>
      <c r="C195" s="271">
        <v>5.4791476287951101E-11</v>
      </c>
      <c r="D195" s="223" t="s">
        <v>259</v>
      </c>
      <c r="E195" s="223" t="s">
        <v>889</v>
      </c>
      <c r="F195" s="234" t="s">
        <v>890</v>
      </c>
      <c r="G195" s="245" t="s">
        <v>281</v>
      </c>
    </row>
    <row r="196" spans="1:7">
      <c r="A196" s="221" t="s">
        <v>333</v>
      </c>
      <c r="B196" s="223" t="s">
        <v>467</v>
      </c>
      <c r="C196" s="223" t="s">
        <v>891</v>
      </c>
      <c r="D196" s="223" t="s">
        <v>259</v>
      </c>
      <c r="E196" s="223" t="s">
        <v>260</v>
      </c>
      <c r="F196" s="234" t="s">
        <v>892</v>
      </c>
      <c r="G196" s="245" t="s">
        <v>281</v>
      </c>
    </row>
    <row r="197" spans="1:7">
      <c r="A197" s="262" t="s">
        <v>268</v>
      </c>
      <c r="B197" s="189" t="s">
        <v>534</v>
      </c>
      <c r="C197" s="189">
        <v>3.8900000000000002E-4</v>
      </c>
      <c r="D197" s="189" t="s">
        <v>259</v>
      </c>
      <c r="E197" s="189" t="s">
        <v>893</v>
      </c>
      <c r="F197" s="263" t="s">
        <v>2605</v>
      </c>
      <c r="G197" s="245" t="s">
        <v>281</v>
      </c>
    </row>
    <row r="198" spans="1:7">
      <c r="A198" s="262" t="s">
        <v>268</v>
      </c>
      <c r="B198" s="189" t="s">
        <v>620</v>
      </c>
      <c r="C198" s="189">
        <v>0.67090000000000005</v>
      </c>
      <c r="D198" s="189" t="s">
        <v>270</v>
      </c>
      <c r="E198" s="189" t="s">
        <v>2464</v>
      </c>
      <c r="F198" s="263" t="s">
        <v>2606</v>
      </c>
      <c r="G198" s="245" t="s">
        <v>281</v>
      </c>
    </row>
    <row r="199" spans="1:7">
      <c r="A199" s="262" t="s">
        <v>268</v>
      </c>
      <c r="B199" s="189" t="s">
        <v>875</v>
      </c>
      <c r="C199" s="189">
        <v>1.75E-3</v>
      </c>
      <c r="D199" s="189" t="s">
        <v>259</v>
      </c>
      <c r="E199" s="189" t="s">
        <v>895</v>
      </c>
      <c r="F199" s="263" t="s">
        <v>2607</v>
      </c>
      <c r="G199" s="245" t="s">
        <v>281</v>
      </c>
    </row>
    <row r="200" spans="1:7">
      <c r="A200" s="262" t="s">
        <v>268</v>
      </c>
      <c r="B200" s="189" t="s">
        <v>625</v>
      </c>
      <c r="C200" s="189">
        <v>0.37</v>
      </c>
      <c r="D200" s="189" t="s">
        <v>270</v>
      </c>
      <c r="E200" s="189" t="s">
        <v>626</v>
      </c>
      <c r="F200" s="263" t="s">
        <v>2608</v>
      </c>
      <c r="G200" s="245" t="s">
        <v>281</v>
      </c>
    </row>
    <row r="201" spans="1:7">
      <c r="A201" s="262" t="s">
        <v>268</v>
      </c>
      <c r="B201" s="189" t="s">
        <v>646</v>
      </c>
      <c r="C201" s="189">
        <v>80000</v>
      </c>
      <c r="D201" s="189" t="s">
        <v>898</v>
      </c>
      <c r="E201" s="189" t="s">
        <v>899</v>
      </c>
      <c r="F201" s="263" t="s">
        <v>2609</v>
      </c>
      <c r="G201" s="245" t="s">
        <v>281</v>
      </c>
    </row>
    <row r="202" spans="1:7">
      <c r="A202" s="262" t="s">
        <v>268</v>
      </c>
      <c r="B202" s="189" t="s">
        <v>901</v>
      </c>
      <c r="C202" s="189">
        <v>9.2400000000000002E-4</v>
      </c>
      <c r="D202" s="189" t="s">
        <v>259</v>
      </c>
      <c r="E202" s="189" t="s">
        <v>902</v>
      </c>
      <c r="F202" s="263" t="s">
        <v>2610</v>
      </c>
      <c r="G202" s="245" t="s">
        <v>281</v>
      </c>
    </row>
    <row r="203" spans="1:7">
      <c r="A203" s="262" t="s">
        <v>268</v>
      </c>
      <c r="B203" s="189" t="s">
        <v>88</v>
      </c>
      <c r="C203" s="189">
        <v>475</v>
      </c>
      <c r="D203" s="189" t="s">
        <v>904</v>
      </c>
      <c r="E203" s="189" t="s">
        <v>253</v>
      </c>
      <c r="F203" s="263" t="s">
        <v>2611</v>
      </c>
      <c r="G203" s="245" t="s">
        <v>281</v>
      </c>
    </row>
    <row r="204" spans="1:7">
      <c r="A204" s="262" t="s">
        <v>268</v>
      </c>
      <c r="B204" s="189" t="s">
        <v>906</v>
      </c>
      <c r="C204" s="189">
        <v>160</v>
      </c>
      <c r="D204" s="189" t="s">
        <v>904</v>
      </c>
      <c r="E204" s="189" t="s">
        <v>253</v>
      </c>
      <c r="F204" s="263" t="s">
        <v>2612</v>
      </c>
      <c r="G204" s="245" t="s">
        <v>281</v>
      </c>
    </row>
    <row r="205" spans="1:7">
      <c r="A205" s="262" t="s">
        <v>268</v>
      </c>
      <c r="B205" s="189" t="s">
        <v>908</v>
      </c>
      <c r="C205" s="189">
        <v>3.4099999999999999E-4</v>
      </c>
      <c r="D205" s="189" t="s">
        <v>259</v>
      </c>
      <c r="E205" s="189" t="s">
        <v>909</v>
      </c>
      <c r="F205" s="263" t="s">
        <v>2613</v>
      </c>
      <c r="G205" s="245" t="s">
        <v>281</v>
      </c>
    </row>
    <row r="206" spans="1:7">
      <c r="A206" s="262" t="s">
        <v>268</v>
      </c>
      <c r="B206" s="189" t="s">
        <v>911</v>
      </c>
      <c r="C206" s="189" t="s">
        <v>912</v>
      </c>
      <c r="D206" s="189" t="s">
        <v>270</v>
      </c>
      <c r="E206" s="189"/>
      <c r="F206" s="263" t="s">
        <v>2614</v>
      </c>
      <c r="G206" s="245" t="s">
        <v>281</v>
      </c>
    </row>
    <row r="207" spans="1:7">
      <c r="A207" s="262" t="s">
        <v>268</v>
      </c>
      <c r="B207" s="189" t="s">
        <v>818</v>
      </c>
      <c r="C207" s="189" t="s">
        <v>914</v>
      </c>
      <c r="D207" s="189" t="s">
        <v>408</v>
      </c>
      <c r="E207" s="264"/>
      <c r="F207" s="263" t="s">
        <v>2615</v>
      </c>
      <c r="G207" s="245" t="s">
        <v>281</v>
      </c>
    </row>
    <row r="208" spans="1:7">
      <c r="A208" s="262" t="s">
        <v>268</v>
      </c>
      <c r="B208" s="189" t="s">
        <v>915</v>
      </c>
      <c r="C208" s="189" t="s">
        <v>916</v>
      </c>
      <c r="D208" s="189" t="s">
        <v>275</v>
      </c>
      <c r="E208" s="264"/>
      <c r="F208" s="263" t="s">
        <v>917</v>
      </c>
      <c r="G208" s="245" t="s">
        <v>281</v>
      </c>
    </row>
    <row r="209" spans="1:7">
      <c r="A209" s="262" t="s">
        <v>268</v>
      </c>
      <c r="B209" s="189" t="s">
        <v>918</v>
      </c>
      <c r="C209" s="189" t="s">
        <v>919</v>
      </c>
      <c r="D209" s="189" t="s">
        <v>408</v>
      </c>
      <c r="E209" s="264"/>
      <c r="F209" s="263" t="s">
        <v>2616</v>
      </c>
      <c r="G209" s="245" t="s">
        <v>281</v>
      </c>
    </row>
    <row r="210" spans="1:7">
      <c r="A210" s="262" t="s">
        <v>268</v>
      </c>
      <c r="B210" s="189" t="s">
        <v>921</v>
      </c>
      <c r="C210" s="189" t="s">
        <v>922</v>
      </c>
      <c r="D210" s="189" t="s">
        <v>270</v>
      </c>
      <c r="E210" s="264"/>
      <c r="F210" s="263" t="s">
        <v>2617</v>
      </c>
      <c r="G210" s="245" t="s">
        <v>281</v>
      </c>
    </row>
    <row r="211" spans="1:7">
      <c r="A211" s="239" t="s">
        <v>268</v>
      </c>
      <c r="B211" s="240" t="s">
        <v>924</v>
      </c>
      <c r="C211" s="240" t="s">
        <v>925</v>
      </c>
      <c r="D211" s="240" t="s">
        <v>684</v>
      </c>
      <c r="E211" s="265"/>
      <c r="F211" s="241" t="s">
        <v>926</v>
      </c>
      <c r="G211" s="245" t="s">
        <v>281</v>
      </c>
    </row>
    <row r="212" spans="1:7">
      <c r="G212" s="245" t="s">
        <v>281</v>
      </c>
    </row>
    <row r="213" spans="1:7" ht="18.75">
      <c r="A213" s="769" t="s">
        <v>2467</v>
      </c>
      <c r="B213" s="770"/>
      <c r="C213" s="770"/>
      <c r="D213" s="770"/>
      <c r="E213" s="770"/>
      <c r="F213" s="771"/>
      <c r="G213" s="245" t="s">
        <v>281</v>
      </c>
    </row>
    <row r="214" spans="1:7">
      <c r="A214" s="211" t="s">
        <v>238</v>
      </c>
      <c r="B214" s="212" t="s">
        <v>239</v>
      </c>
      <c r="C214" s="212" t="s">
        <v>240</v>
      </c>
      <c r="D214" s="212" t="s">
        <v>134</v>
      </c>
      <c r="E214" s="212" t="s">
        <v>241</v>
      </c>
      <c r="F214" s="213" t="s">
        <v>242</v>
      </c>
      <c r="G214" s="245" t="s">
        <v>281</v>
      </c>
    </row>
    <row r="215" spans="1:7">
      <c r="A215" s="216" t="s">
        <v>243</v>
      </c>
      <c r="B215" s="231" t="s">
        <v>2468</v>
      </c>
      <c r="C215" s="218">
        <v>1</v>
      </c>
      <c r="D215" s="218" t="s">
        <v>259</v>
      </c>
      <c r="E215" s="218" t="s">
        <v>253</v>
      </c>
      <c r="F215" s="232" t="s">
        <v>2618</v>
      </c>
      <c r="G215" s="245" t="s">
        <v>281</v>
      </c>
    </row>
    <row r="216" spans="1:7">
      <c r="A216" s="221" t="s">
        <v>243</v>
      </c>
      <c r="B216" s="222" t="s">
        <v>326</v>
      </c>
      <c r="C216" s="223" t="s">
        <v>937</v>
      </c>
      <c r="D216" s="223" t="s">
        <v>408</v>
      </c>
      <c r="E216" s="223" t="s">
        <v>253</v>
      </c>
      <c r="F216" s="234" t="s">
        <v>2619</v>
      </c>
      <c r="G216" s="245" t="s">
        <v>281</v>
      </c>
    </row>
    <row r="217" spans="1:7">
      <c r="A217" s="221" t="s">
        <v>243</v>
      </c>
      <c r="B217" s="222" t="s">
        <v>507</v>
      </c>
      <c r="C217" s="223" t="s">
        <v>939</v>
      </c>
      <c r="D217" s="223" t="s">
        <v>259</v>
      </c>
      <c r="E217" s="223" t="s">
        <v>253</v>
      </c>
      <c r="F217" s="234" t="s">
        <v>940</v>
      </c>
      <c r="G217" s="245" t="s">
        <v>281</v>
      </c>
    </row>
    <row r="218" spans="1:7">
      <c r="A218" s="221" t="s">
        <v>243</v>
      </c>
      <c r="B218" s="222" t="s">
        <v>941</v>
      </c>
      <c r="C218" s="235" t="s">
        <v>942</v>
      </c>
      <c r="D218" s="223" t="s">
        <v>943</v>
      </c>
      <c r="E218" s="223" t="s">
        <v>253</v>
      </c>
      <c r="F218" s="234" t="s">
        <v>2620</v>
      </c>
      <c r="G218" s="245" t="s">
        <v>281</v>
      </c>
    </row>
    <row r="219" spans="1:7">
      <c r="A219" s="221" t="s">
        <v>333</v>
      </c>
      <c r="B219" s="223" t="s">
        <v>340</v>
      </c>
      <c r="C219" s="223" t="s">
        <v>599</v>
      </c>
      <c r="D219" s="223" t="s">
        <v>259</v>
      </c>
      <c r="E219" s="223" t="s">
        <v>2473</v>
      </c>
      <c r="F219" s="234" t="s">
        <v>948</v>
      </c>
      <c r="G219" s="245" t="s">
        <v>281</v>
      </c>
    </row>
    <row r="220" spans="1:7">
      <c r="A220" s="221" t="s">
        <v>250</v>
      </c>
      <c r="B220" s="233" t="s">
        <v>2474</v>
      </c>
      <c r="C220" s="223" t="s">
        <v>950</v>
      </c>
      <c r="D220" s="223" t="s">
        <v>259</v>
      </c>
      <c r="E220" s="223" t="s">
        <v>253</v>
      </c>
      <c r="F220" s="234" t="s">
        <v>951</v>
      </c>
      <c r="G220" s="245" t="s">
        <v>281</v>
      </c>
    </row>
    <row r="221" spans="1:7">
      <c r="A221" s="221" t="s">
        <v>250</v>
      </c>
      <c r="B221" s="233" t="s">
        <v>604</v>
      </c>
      <c r="C221" s="235" t="s">
        <v>952</v>
      </c>
      <c r="D221" s="223" t="s">
        <v>408</v>
      </c>
      <c r="E221" s="223" t="s">
        <v>253</v>
      </c>
      <c r="F221" s="234" t="s">
        <v>2621</v>
      </c>
      <c r="G221" s="245" t="s">
        <v>281</v>
      </c>
    </row>
    <row r="222" spans="1:7">
      <c r="A222" s="221" t="s">
        <v>250</v>
      </c>
      <c r="B222" s="233" t="s">
        <v>607</v>
      </c>
      <c r="C222" s="235" t="s">
        <v>954</v>
      </c>
      <c r="D222" s="223" t="s">
        <v>408</v>
      </c>
      <c r="E222" s="223" t="s">
        <v>253</v>
      </c>
      <c r="F222" s="234" t="s">
        <v>2622</v>
      </c>
      <c r="G222" s="245" t="s">
        <v>281</v>
      </c>
    </row>
    <row r="223" spans="1:7">
      <c r="A223" s="221" t="s">
        <v>333</v>
      </c>
      <c r="B223" s="223" t="s">
        <v>2003</v>
      </c>
      <c r="C223" s="223" t="s">
        <v>613</v>
      </c>
      <c r="D223" s="223" t="s">
        <v>259</v>
      </c>
      <c r="E223" s="223" t="s">
        <v>2475</v>
      </c>
      <c r="F223" s="234" t="s">
        <v>2476</v>
      </c>
      <c r="G223" s="245" t="s">
        <v>281</v>
      </c>
    </row>
    <row r="224" spans="1:7">
      <c r="A224" s="221" t="s">
        <v>333</v>
      </c>
      <c r="B224" s="223" t="s">
        <v>439</v>
      </c>
      <c r="C224" s="223" t="s">
        <v>577</v>
      </c>
      <c r="D224" s="223" t="s">
        <v>259</v>
      </c>
      <c r="E224" s="223" t="s">
        <v>2477</v>
      </c>
      <c r="F224" s="234" t="s">
        <v>2478</v>
      </c>
      <c r="G224" s="245" t="s">
        <v>281</v>
      </c>
    </row>
    <row r="225" spans="1:7">
      <c r="A225" s="262" t="s">
        <v>268</v>
      </c>
      <c r="B225" s="189" t="s">
        <v>956</v>
      </c>
      <c r="C225" s="189">
        <v>0.06</v>
      </c>
      <c r="D225" s="189" t="s">
        <v>270</v>
      </c>
      <c r="E225" s="189" t="s">
        <v>253</v>
      </c>
      <c r="F225" s="263" t="s">
        <v>2623</v>
      </c>
      <c r="G225" s="245" t="s">
        <v>281</v>
      </c>
    </row>
    <row r="226" spans="1:7">
      <c r="A226" s="262" t="s">
        <v>268</v>
      </c>
      <c r="B226" s="189" t="s">
        <v>528</v>
      </c>
      <c r="C226" s="189">
        <v>0.72</v>
      </c>
      <c r="D226" s="189" t="s">
        <v>270</v>
      </c>
      <c r="E226" s="189" t="s">
        <v>958</v>
      </c>
      <c r="F226" s="263" t="s">
        <v>2624</v>
      </c>
      <c r="G226" s="245" t="s">
        <v>281</v>
      </c>
    </row>
    <row r="227" spans="1:7">
      <c r="A227" s="262" t="s">
        <v>268</v>
      </c>
      <c r="B227" s="189" t="s">
        <v>2479</v>
      </c>
      <c r="C227" s="269">
        <v>1.1E-5</v>
      </c>
      <c r="D227" s="189" t="s">
        <v>2480</v>
      </c>
      <c r="E227" s="189" t="s">
        <v>2481</v>
      </c>
      <c r="F227" s="263" t="s">
        <v>2482</v>
      </c>
      <c r="G227" s="245" t="s">
        <v>281</v>
      </c>
    </row>
    <row r="228" spans="1:7">
      <c r="A228" s="262" t="s">
        <v>268</v>
      </c>
      <c r="B228" s="189" t="s">
        <v>2485</v>
      </c>
      <c r="C228" s="189">
        <v>24</v>
      </c>
      <c r="D228" s="189" t="s">
        <v>962</v>
      </c>
      <c r="E228" s="189" t="s">
        <v>253</v>
      </c>
      <c r="F228" s="263" t="s">
        <v>2223</v>
      </c>
      <c r="G228" s="245" t="s">
        <v>281</v>
      </c>
    </row>
    <row r="229" spans="1:7">
      <c r="A229" s="262" t="s">
        <v>268</v>
      </c>
      <c r="B229" s="189" t="s">
        <v>965</v>
      </c>
      <c r="C229" s="189">
        <v>60</v>
      </c>
      <c r="D229" s="189" t="s">
        <v>966</v>
      </c>
      <c r="E229" s="189" t="s">
        <v>967</v>
      </c>
      <c r="F229" s="263" t="s">
        <v>2621</v>
      </c>
      <c r="G229" s="245" t="s">
        <v>281</v>
      </c>
    </row>
    <row r="230" spans="1:7">
      <c r="A230" s="262" t="s">
        <v>268</v>
      </c>
      <c r="B230" s="189" t="s">
        <v>969</v>
      </c>
      <c r="C230" s="189">
        <v>920</v>
      </c>
      <c r="D230" s="189" t="s">
        <v>966</v>
      </c>
      <c r="E230" s="189" t="s">
        <v>970</v>
      </c>
      <c r="F230" s="263" t="s">
        <v>2625</v>
      </c>
      <c r="G230" s="245" t="s">
        <v>281</v>
      </c>
    </row>
    <row r="231" spans="1:7">
      <c r="A231" s="262" t="s">
        <v>268</v>
      </c>
      <c r="B231" s="189" t="s">
        <v>649</v>
      </c>
      <c r="C231" s="189">
        <v>16.04</v>
      </c>
      <c r="D231" s="189" t="s">
        <v>650</v>
      </c>
      <c r="E231" s="189" t="s">
        <v>253</v>
      </c>
      <c r="F231" s="263" t="s">
        <v>2486</v>
      </c>
      <c r="G231" s="245" t="s">
        <v>281</v>
      </c>
    </row>
    <row r="232" spans="1:7">
      <c r="A232" s="262" t="s">
        <v>268</v>
      </c>
      <c r="B232" s="189" t="s">
        <v>976</v>
      </c>
      <c r="C232" s="189">
        <v>7.9799999999999996E-2</v>
      </c>
      <c r="D232" s="189" t="s">
        <v>977</v>
      </c>
      <c r="E232" s="189" t="s">
        <v>2487</v>
      </c>
      <c r="F232" s="263" t="s">
        <v>2488</v>
      </c>
      <c r="G232" s="245" t="s">
        <v>281</v>
      </c>
    </row>
    <row r="233" spans="1:7">
      <c r="A233" s="262" t="s">
        <v>268</v>
      </c>
      <c r="B233" s="189" t="s">
        <v>555</v>
      </c>
      <c r="C233" s="189">
        <v>576</v>
      </c>
      <c r="D233" s="189" t="s">
        <v>742</v>
      </c>
      <c r="E233" s="189" t="s">
        <v>2489</v>
      </c>
      <c r="F233" s="263" t="s">
        <v>2626</v>
      </c>
      <c r="G233" s="245" t="s">
        <v>281</v>
      </c>
    </row>
    <row r="234" spans="1:7">
      <c r="A234" s="262" t="s">
        <v>268</v>
      </c>
      <c r="B234" s="189" t="s">
        <v>676</v>
      </c>
      <c r="C234" s="189">
        <v>22.4</v>
      </c>
      <c r="D234" s="189" t="s">
        <v>677</v>
      </c>
      <c r="E234" s="189" t="s">
        <v>253</v>
      </c>
      <c r="F234" s="263" t="s">
        <v>678</v>
      </c>
      <c r="G234" s="245" t="s">
        <v>281</v>
      </c>
    </row>
    <row r="235" spans="1:7">
      <c r="A235" s="262" t="s">
        <v>268</v>
      </c>
      <c r="B235" s="189" t="s">
        <v>979</v>
      </c>
      <c r="C235" s="277">
        <v>90</v>
      </c>
      <c r="D235" s="189" t="s">
        <v>962</v>
      </c>
      <c r="E235" s="189" t="s">
        <v>253</v>
      </c>
      <c r="F235" s="263" t="s">
        <v>980</v>
      </c>
      <c r="G235" s="245" t="s">
        <v>281</v>
      </c>
    </row>
    <row r="236" spans="1:7">
      <c r="A236" s="262" t="s">
        <v>268</v>
      </c>
      <c r="B236" s="189" t="s">
        <v>613</v>
      </c>
      <c r="C236" s="189" t="s">
        <v>981</v>
      </c>
      <c r="D236" s="269" t="s">
        <v>259</v>
      </c>
      <c r="E236" s="264"/>
      <c r="F236" s="263" t="s">
        <v>2627</v>
      </c>
      <c r="G236" s="245" t="s">
        <v>281</v>
      </c>
    </row>
    <row r="237" spans="1:7">
      <c r="A237" s="262" t="s">
        <v>268</v>
      </c>
      <c r="B237" s="189" t="s">
        <v>983</v>
      </c>
      <c r="C237" s="189" t="s">
        <v>984</v>
      </c>
      <c r="D237" s="189" t="s">
        <v>408</v>
      </c>
      <c r="E237" s="264"/>
      <c r="F237" s="263" t="s">
        <v>2628</v>
      </c>
      <c r="G237" s="245" t="s">
        <v>281</v>
      </c>
    </row>
    <row r="238" spans="1:7">
      <c r="A238" s="262" t="s">
        <v>268</v>
      </c>
      <c r="B238" s="189" t="s">
        <v>577</v>
      </c>
      <c r="C238" s="189" t="s">
        <v>2491</v>
      </c>
      <c r="D238" s="269" t="s">
        <v>259</v>
      </c>
      <c r="E238" s="264"/>
      <c r="F238" s="263" t="s">
        <v>2478</v>
      </c>
      <c r="G238" s="245" t="s">
        <v>281</v>
      </c>
    </row>
    <row r="239" spans="1:7">
      <c r="A239" s="262" t="s">
        <v>268</v>
      </c>
      <c r="B239" s="189" t="s">
        <v>986</v>
      </c>
      <c r="C239" s="189" t="s">
        <v>987</v>
      </c>
      <c r="D239" s="189" t="s">
        <v>259</v>
      </c>
      <c r="E239" s="264"/>
      <c r="F239" s="263" t="s">
        <v>2629</v>
      </c>
      <c r="G239" s="245" t="s">
        <v>281</v>
      </c>
    </row>
    <row r="240" spans="1:7">
      <c r="A240" s="262" t="s">
        <v>268</v>
      </c>
      <c r="B240" s="189" t="s">
        <v>818</v>
      </c>
      <c r="C240" s="189" t="s">
        <v>2492</v>
      </c>
      <c r="D240" s="189" t="s">
        <v>408</v>
      </c>
      <c r="E240" s="264"/>
      <c r="F240" s="263" t="s">
        <v>2630</v>
      </c>
      <c r="G240" s="245" t="s">
        <v>281</v>
      </c>
    </row>
    <row r="241" spans="1:7">
      <c r="A241" s="262" t="s">
        <v>268</v>
      </c>
      <c r="B241" s="189" t="s">
        <v>599</v>
      </c>
      <c r="C241" s="189" t="s">
        <v>2493</v>
      </c>
      <c r="D241" s="269" t="s">
        <v>259</v>
      </c>
      <c r="E241" s="264"/>
      <c r="F241" s="263" t="s">
        <v>2631</v>
      </c>
      <c r="G241" s="245" t="s">
        <v>281</v>
      </c>
    </row>
    <row r="242" spans="1:7">
      <c r="A242" s="262" t="s">
        <v>268</v>
      </c>
      <c r="B242" s="189" t="s">
        <v>995</v>
      </c>
      <c r="C242" s="189">
        <v>0</v>
      </c>
      <c r="D242" s="189" t="s">
        <v>270</v>
      </c>
      <c r="E242" s="264"/>
      <c r="F242" s="263" t="s">
        <v>2632</v>
      </c>
      <c r="G242" s="245" t="s">
        <v>281</v>
      </c>
    </row>
    <row r="243" spans="1:7">
      <c r="A243" s="239" t="s">
        <v>268</v>
      </c>
      <c r="B243" s="240" t="s">
        <v>997</v>
      </c>
      <c r="C243" s="240" t="s">
        <v>998</v>
      </c>
      <c r="D243" s="240" t="s">
        <v>259</v>
      </c>
      <c r="E243" s="265"/>
      <c r="F243" s="241" t="s">
        <v>2633</v>
      </c>
      <c r="G243" s="245" t="s">
        <v>281</v>
      </c>
    </row>
    <row r="244" spans="1:7" ht="17.25" customHeight="1">
      <c r="G244" s="245" t="s">
        <v>281</v>
      </c>
    </row>
    <row r="245" spans="1:7" ht="18.75">
      <c r="A245" s="769" t="s">
        <v>2634</v>
      </c>
      <c r="B245" s="770"/>
      <c r="C245" s="770"/>
      <c r="D245" s="770"/>
      <c r="E245" s="770"/>
      <c r="F245" s="771"/>
      <c r="G245" s="245" t="s">
        <v>281</v>
      </c>
    </row>
    <row r="246" spans="1:7">
      <c r="A246" s="211" t="s">
        <v>238</v>
      </c>
      <c r="B246" s="212" t="s">
        <v>239</v>
      </c>
      <c r="C246" s="212" t="s">
        <v>240</v>
      </c>
      <c r="D246" s="212" t="s">
        <v>134</v>
      </c>
      <c r="E246" s="212" t="s">
        <v>241</v>
      </c>
      <c r="F246" s="213" t="s">
        <v>242</v>
      </c>
      <c r="G246" s="245" t="s">
        <v>281</v>
      </c>
    </row>
    <row r="247" spans="1:7">
      <c r="A247" s="216" t="s">
        <v>243</v>
      </c>
      <c r="B247" s="231" t="s">
        <v>1001</v>
      </c>
      <c r="C247" s="267" t="s">
        <v>1002</v>
      </c>
      <c r="D247" s="218" t="s">
        <v>259</v>
      </c>
      <c r="E247" s="218" t="s">
        <v>1003</v>
      </c>
      <c r="F247" s="232" t="s">
        <v>1004</v>
      </c>
      <c r="G247" s="245" t="s">
        <v>281</v>
      </c>
    </row>
    <row r="248" spans="1:7">
      <c r="A248" s="221" t="s">
        <v>243</v>
      </c>
      <c r="B248" s="222" t="s">
        <v>1005</v>
      </c>
      <c r="C248" s="223">
        <v>0.01</v>
      </c>
      <c r="D248" s="223" t="s">
        <v>259</v>
      </c>
      <c r="E248" s="223" t="s">
        <v>1006</v>
      </c>
      <c r="F248" s="234" t="s">
        <v>1007</v>
      </c>
      <c r="G248" s="245" t="s">
        <v>281</v>
      </c>
    </row>
    <row r="249" spans="1:7">
      <c r="A249" s="221" t="s">
        <v>243</v>
      </c>
      <c r="B249" s="233" t="s">
        <v>2474</v>
      </c>
      <c r="C249" s="223">
        <v>1</v>
      </c>
      <c r="D249" s="223" t="s">
        <v>259</v>
      </c>
      <c r="E249" s="223" t="s">
        <v>253</v>
      </c>
      <c r="F249" s="234" t="s">
        <v>1008</v>
      </c>
      <c r="G249" s="245" t="s">
        <v>281</v>
      </c>
    </row>
    <row r="250" spans="1:7">
      <c r="A250" s="221" t="s">
        <v>243</v>
      </c>
      <c r="B250" s="222" t="s">
        <v>866</v>
      </c>
      <c r="C250" s="271">
        <v>8.3999999999999995E-5</v>
      </c>
      <c r="D250" s="223" t="s">
        <v>259</v>
      </c>
      <c r="E250" s="223" t="s">
        <v>1009</v>
      </c>
      <c r="F250" s="234" t="s">
        <v>1010</v>
      </c>
      <c r="G250" s="245" t="s">
        <v>281</v>
      </c>
    </row>
    <row r="251" spans="1:7">
      <c r="A251" s="221" t="s">
        <v>333</v>
      </c>
      <c r="B251" s="223" t="s">
        <v>225</v>
      </c>
      <c r="C251" s="223" t="s">
        <v>173</v>
      </c>
      <c r="D251" s="223" t="s">
        <v>259</v>
      </c>
      <c r="E251" s="223" t="s">
        <v>2635</v>
      </c>
      <c r="F251" s="234" t="s">
        <v>1012</v>
      </c>
      <c r="G251" s="245" t="s">
        <v>281</v>
      </c>
    </row>
    <row r="252" spans="1:7">
      <c r="A252" s="221" t="s">
        <v>333</v>
      </c>
      <c r="B252" s="223" t="s">
        <v>174</v>
      </c>
      <c r="C252" s="223" t="s">
        <v>228</v>
      </c>
      <c r="D252" s="223" t="s">
        <v>259</v>
      </c>
      <c r="E252" s="223" t="s">
        <v>2636</v>
      </c>
      <c r="F252" s="234" t="s">
        <v>1012</v>
      </c>
      <c r="G252" s="245" t="s">
        <v>281</v>
      </c>
    </row>
    <row r="253" spans="1:7">
      <c r="A253" s="221" t="s">
        <v>333</v>
      </c>
      <c r="B253" s="223" t="s">
        <v>179</v>
      </c>
      <c r="C253" s="223" t="s">
        <v>178</v>
      </c>
      <c r="D253" s="223" t="s">
        <v>259</v>
      </c>
      <c r="E253" s="223" t="s">
        <v>2637</v>
      </c>
      <c r="F253" s="234" t="s">
        <v>1012</v>
      </c>
      <c r="G253" s="245" t="s">
        <v>281</v>
      </c>
    </row>
    <row r="254" spans="1:7">
      <c r="A254" s="221" t="s">
        <v>333</v>
      </c>
      <c r="B254" s="223" t="s">
        <v>221</v>
      </c>
      <c r="C254" s="223" t="s">
        <v>183</v>
      </c>
      <c r="D254" s="223" t="s">
        <v>259</v>
      </c>
      <c r="E254" s="223" t="s">
        <v>2638</v>
      </c>
      <c r="F254" s="234" t="s">
        <v>1012</v>
      </c>
      <c r="G254" s="245" t="s">
        <v>281</v>
      </c>
    </row>
    <row r="255" spans="1:7">
      <c r="A255" s="221" t="s">
        <v>333</v>
      </c>
      <c r="B255" s="223" t="s">
        <v>188</v>
      </c>
      <c r="C255" s="223" t="s">
        <v>187</v>
      </c>
      <c r="D255" s="223" t="s">
        <v>259</v>
      </c>
      <c r="E255" s="223" t="s">
        <v>2639</v>
      </c>
      <c r="F255" s="234" t="s">
        <v>1012</v>
      </c>
      <c r="G255" s="245" t="s">
        <v>281</v>
      </c>
    </row>
    <row r="256" spans="1:7">
      <c r="A256" s="221" t="s">
        <v>333</v>
      </c>
      <c r="B256" s="223" t="s">
        <v>184</v>
      </c>
      <c r="C256" s="223" t="s">
        <v>191</v>
      </c>
      <c r="D256" s="223" t="s">
        <v>259</v>
      </c>
      <c r="E256" s="223" t="s">
        <v>2640</v>
      </c>
      <c r="F256" s="234" t="s">
        <v>1012</v>
      </c>
      <c r="G256" s="245" t="s">
        <v>281</v>
      </c>
    </row>
    <row r="257" spans="1:10">
      <c r="A257" s="221" t="s">
        <v>333</v>
      </c>
      <c r="B257" s="223" t="s">
        <v>192</v>
      </c>
      <c r="C257" s="223" t="s">
        <v>195</v>
      </c>
      <c r="D257" s="223" t="s">
        <v>259</v>
      </c>
      <c r="E257" s="223" t="s">
        <v>2641</v>
      </c>
      <c r="F257" s="234" t="s">
        <v>1012</v>
      </c>
      <c r="G257" s="245" t="s">
        <v>281</v>
      </c>
    </row>
    <row r="258" spans="1:10">
      <c r="A258" s="221" t="s">
        <v>250</v>
      </c>
      <c r="B258" s="233" t="s">
        <v>1019</v>
      </c>
      <c r="C258" s="235" t="s">
        <v>952</v>
      </c>
      <c r="D258" s="223" t="s">
        <v>408</v>
      </c>
      <c r="E258" s="223" t="s">
        <v>260</v>
      </c>
      <c r="F258" s="223" t="s">
        <v>1020</v>
      </c>
      <c r="G258" s="245" t="s">
        <v>281</v>
      </c>
    </row>
    <row r="259" spans="1:10">
      <c r="A259" s="221" t="s">
        <v>250</v>
      </c>
      <c r="B259" s="233" t="s">
        <v>2642</v>
      </c>
      <c r="C259" s="223" t="s">
        <v>1069</v>
      </c>
      <c r="D259" s="223" t="s">
        <v>259</v>
      </c>
      <c r="E259" s="223" t="s">
        <v>253</v>
      </c>
      <c r="F259" s="234" t="s">
        <v>1709</v>
      </c>
      <c r="G259" s="245" t="s">
        <v>281</v>
      </c>
    </row>
    <row r="260" spans="1:10">
      <c r="A260" s="221" t="s">
        <v>333</v>
      </c>
      <c r="B260" s="223" t="s">
        <v>217</v>
      </c>
      <c r="C260" s="223" t="s">
        <v>199</v>
      </c>
      <c r="D260" s="223" t="s">
        <v>259</v>
      </c>
      <c r="E260" s="223" t="s">
        <v>2643</v>
      </c>
      <c r="F260" s="234" t="s">
        <v>1012</v>
      </c>
      <c r="G260" s="245" t="s">
        <v>281</v>
      </c>
    </row>
    <row r="261" spans="1:10">
      <c r="A261" s="221" t="s">
        <v>333</v>
      </c>
      <c r="B261" s="223" t="s">
        <v>205</v>
      </c>
      <c r="C261" s="223" t="s">
        <v>204</v>
      </c>
      <c r="D261" s="223" t="s">
        <v>259</v>
      </c>
      <c r="E261" s="223" t="s">
        <v>2644</v>
      </c>
      <c r="F261" s="234" t="s">
        <v>1012</v>
      </c>
      <c r="G261" s="245" t="s">
        <v>281</v>
      </c>
      <c r="J261" s="204"/>
    </row>
    <row r="262" spans="1:10">
      <c r="A262" s="221" t="s">
        <v>333</v>
      </c>
      <c r="B262" s="223" t="s">
        <v>196</v>
      </c>
      <c r="C262" s="223" t="s">
        <v>208</v>
      </c>
      <c r="D262" s="223" t="s">
        <v>259</v>
      </c>
      <c r="E262" s="223" t="s">
        <v>2645</v>
      </c>
      <c r="F262" s="234" t="s">
        <v>1012</v>
      </c>
      <c r="G262" s="245" t="s">
        <v>281</v>
      </c>
      <c r="J262" s="204"/>
    </row>
    <row r="263" spans="1:10">
      <c r="A263" s="221" t="s">
        <v>333</v>
      </c>
      <c r="B263" s="223" t="s">
        <v>200</v>
      </c>
      <c r="C263" s="223" t="s">
        <v>212</v>
      </c>
      <c r="D263" s="223" t="s">
        <v>259</v>
      </c>
      <c r="E263" s="223" t="s">
        <v>2646</v>
      </c>
      <c r="F263" s="234" t="s">
        <v>1012</v>
      </c>
      <c r="G263" s="245" t="s">
        <v>281</v>
      </c>
      <c r="J263" s="204"/>
    </row>
    <row r="264" spans="1:10">
      <c r="A264" s="221" t="s">
        <v>333</v>
      </c>
      <c r="B264" s="223" t="s">
        <v>441</v>
      </c>
      <c r="C264" s="271">
        <v>4.8199999999999999E-5</v>
      </c>
      <c r="D264" s="223" t="s">
        <v>259</v>
      </c>
      <c r="E264" s="223" t="s">
        <v>1028</v>
      </c>
      <c r="F264" s="234" t="s">
        <v>1012</v>
      </c>
      <c r="G264" s="245" t="s">
        <v>281</v>
      </c>
    </row>
    <row r="265" spans="1:10">
      <c r="A265" s="221" t="s">
        <v>333</v>
      </c>
      <c r="B265" s="223" t="s">
        <v>443</v>
      </c>
      <c r="C265" s="271">
        <v>1.36E-5</v>
      </c>
      <c r="D265" s="223" t="s">
        <v>259</v>
      </c>
      <c r="E265" s="223" t="s">
        <v>1029</v>
      </c>
      <c r="F265" s="234" t="s">
        <v>1012</v>
      </c>
      <c r="G265" s="245" t="s">
        <v>281</v>
      </c>
    </row>
    <row r="266" spans="1:10">
      <c r="A266" s="221" t="s">
        <v>333</v>
      </c>
      <c r="B266" s="223" t="s">
        <v>445</v>
      </c>
      <c r="C266" s="271">
        <v>2.9099999999999999E-5</v>
      </c>
      <c r="D266" s="223" t="s">
        <v>259</v>
      </c>
      <c r="E266" s="223" t="s">
        <v>1030</v>
      </c>
      <c r="F266" s="234" t="s">
        <v>1012</v>
      </c>
      <c r="G266" s="245" t="s">
        <v>281</v>
      </c>
    </row>
    <row r="267" spans="1:10">
      <c r="A267" s="221" t="s">
        <v>333</v>
      </c>
      <c r="B267" s="223" t="s">
        <v>449</v>
      </c>
      <c r="C267" s="223" t="s">
        <v>220</v>
      </c>
      <c r="D267" s="223" t="s">
        <v>259</v>
      </c>
      <c r="E267" s="223" t="s">
        <v>2647</v>
      </c>
      <c r="F267" s="234" t="s">
        <v>1012</v>
      </c>
      <c r="G267" s="245" t="s">
        <v>281</v>
      </c>
    </row>
    <row r="268" spans="1:10">
      <c r="A268" s="221" t="s">
        <v>333</v>
      </c>
      <c r="B268" s="223" t="s">
        <v>229</v>
      </c>
      <c r="C268" s="223" t="s">
        <v>224</v>
      </c>
      <c r="D268" s="223" t="s">
        <v>259</v>
      </c>
      <c r="E268" s="223" t="s">
        <v>2648</v>
      </c>
      <c r="F268" s="234" t="s">
        <v>1012</v>
      </c>
      <c r="G268" s="245" t="s">
        <v>281</v>
      </c>
    </row>
    <row r="269" spans="1:10">
      <c r="A269" s="221" t="s">
        <v>333</v>
      </c>
      <c r="B269" s="223" t="s">
        <v>213</v>
      </c>
      <c r="C269" s="223" t="s">
        <v>1033</v>
      </c>
      <c r="D269" s="223" t="s">
        <v>259</v>
      </c>
      <c r="E269" s="223" t="s">
        <v>2649</v>
      </c>
      <c r="F269" s="234" t="s">
        <v>1012</v>
      </c>
      <c r="G269" s="245" t="s">
        <v>281</v>
      </c>
    </row>
    <row r="270" spans="1:10">
      <c r="A270" s="221" t="s">
        <v>333</v>
      </c>
      <c r="B270" s="223" t="s">
        <v>209</v>
      </c>
      <c r="C270" s="223" t="s">
        <v>216</v>
      </c>
      <c r="D270" s="223" t="s">
        <v>259</v>
      </c>
      <c r="E270" s="223" t="s">
        <v>2650</v>
      </c>
      <c r="F270" s="234" t="s">
        <v>1012</v>
      </c>
      <c r="G270" s="245" t="s">
        <v>281</v>
      </c>
    </row>
    <row r="271" spans="1:10">
      <c r="A271" s="262" t="s">
        <v>268</v>
      </c>
      <c r="B271" s="189" t="s">
        <v>1036</v>
      </c>
      <c r="C271" s="189">
        <v>4.4999999999999997E-3</v>
      </c>
      <c r="D271" s="189" t="s">
        <v>259</v>
      </c>
      <c r="E271" s="189" t="s">
        <v>253</v>
      </c>
      <c r="F271" s="263" t="s">
        <v>1004</v>
      </c>
      <c r="G271" s="245" t="s">
        <v>281</v>
      </c>
    </row>
    <row r="272" spans="1:10">
      <c r="A272" s="262" t="s">
        <v>268</v>
      </c>
      <c r="B272" s="189" t="s">
        <v>1037</v>
      </c>
      <c r="C272" s="189">
        <v>1.5953880000000001E-3</v>
      </c>
      <c r="D272" s="189" t="s">
        <v>773</v>
      </c>
      <c r="E272" s="189" t="s">
        <v>253</v>
      </c>
      <c r="F272" s="263" t="s">
        <v>1038</v>
      </c>
      <c r="G272" s="245" t="s">
        <v>281</v>
      </c>
    </row>
    <row r="273" spans="1:9">
      <c r="A273" s="262" t="s">
        <v>268</v>
      </c>
      <c r="B273" s="189" t="s">
        <v>1039</v>
      </c>
      <c r="C273" s="189">
        <v>8.6932299999999998E-7</v>
      </c>
      <c r="D273" s="189" t="s">
        <v>773</v>
      </c>
      <c r="E273" s="189" t="s">
        <v>253</v>
      </c>
      <c r="F273" s="263" t="s">
        <v>1038</v>
      </c>
      <c r="G273" s="245" t="s">
        <v>281</v>
      </c>
    </row>
    <row r="274" spans="1:9">
      <c r="A274" s="262" t="s">
        <v>268</v>
      </c>
      <c r="B274" s="189" t="s">
        <v>1040</v>
      </c>
      <c r="C274" s="189">
        <v>3.9322702000000001E-2</v>
      </c>
      <c r="D274" s="189" t="s">
        <v>773</v>
      </c>
      <c r="E274" s="189" t="s">
        <v>253</v>
      </c>
      <c r="F274" s="263" t="s">
        <v>1038</v>
      </c>
      <c r="G274" s="245" t="s">
        <v>281</v>
      </c>
      <c r="I274" s="204"/>
    </row>
    <row r="275" spans="1:9">
      <c r="A275" s="262" t="s">
        <v>268</v>
      </c>
      <c r="B275" s="189" t="s">
        <v>1041</v>
      </c>
      <c r="C275" s="189">
        <v>2.1458100000000001E-7</v>
      </c>
      <c r="D275" s="189" t="s">
        <v>773</v>
      </c>
      <c r="E275" s="189" t="s">
        <v>253</v>
      </c>
      <c r="F275" s="263" t="s">
        <v>1038</v>
      </c>
      <c r="G275" s="245" t="s">
        <v>281</v>
      </c>
    </row>
    <row r="276" spans="1:9">
      <c r="A276" s="262" t="s">
        <v>268</v>
      </c>
      <c r="B276" s="189" t="s">
        <v>1042</v>
      </c>
      <c r="C276" s="189">
        <v>4.2215500000000003E-6</v>
      </c>
      <c r="D276" s="189" t="s">
        <v>773</v>
      </c>
      <c r="E276" s="189" t="s">
        <v>253</v>
      </c>
      <c r="F276" s="263" t="s">
        <v>1038</v>
      </c>
      <c r="G276" s="245" t="s">
        <v>281</v>
      </c>
      <c r="I276" s="204"/>
    </row>
    <row r="277" spans="1:9">
      <c r="A277" s="262" t="s">
        <v>268</v>
      </c>
      <c r="B277" s="189" t="s">
        <v>1043</v>
      </c>
      <c r="C277" s="189">
        <v>7.8896600000000006E-6</v>
      </c>
      <c r="D277" s="189" t="s">
        <v>773</v>
      </c>
      <c r="E277" s="189" t="s">
        <v>253</v>
      </c>
      <c r="F277" s="263" t="s">
        <v>1038</v>
      </c>
      <c r="G277" s="245" t="s">
        <v>281</v>
      </c>
      <c r="I277" s="204"/>
    </row>
    <row r="278" spans="1:9">
      <c r="A278" s="262" t="s">
        <v>268</v>
      </c>
      <c r="B278" s="189" t="s">
        <v>1044</v>
      </c>
      <c r="C278" s="189">
        <v>2.1378599999999999E-5</v>
      </c>
      <c r="D278" s="189" t="s">
        <v>773</v>
      </c>
      <c r="E278" s="189" t="s">
        <v>253</v>
      </c>
      <c r="F278" s="263" t="s">
        <v>1038</v>
      </c>
      <c r="G278" s="245" t="s">
        <v>281</v>
      </c>
      <c r="I278" s="204"/>
    </row>
    <row r="279" spans="1:9">
      <c r="A279" s="262" t="s">
        <v>268</v>
      </c>
      <c r="B279" s="189" t="s">
        <v>1045</v>
      </c>
      <c r="C279" s="189">
        <v>4.5284600000000002E-4</v>
      </c>
      <c r="D279" s="189" t="s">
        <v>773</v>
      </c>
      <c r="E279" s="189" t="s">
        <v>253</v>
      </c>
      <c r="F279" s="263" t="s">
        <v>1038</v>
      </c>
      <c r="G279" s="245" t="s">
        <v>281</v>
      </c>
      <c r="I279" s="204"/>
    </row>
    <row r="280" spans="1:9">
      <c r="A280" s="262" t="s">
        <v>268</v>
      </c>
      <c r="B280" s="189" t="s">
        <v>1046</v>
      </c>
      <c r="C280" s="189">
        <v>4.2215499999999998E-8</v>
      </c>
      <c r="D280" s="189" t="s">
        <v>773</v>
      </c>
      <c r="E280" s="189" t="s">
        <v>253</v>
      </c>
      <c r="F280" s="263" t="s">
        <v>1038</v>
      </c>
      <c r="G280" s="245" t="s">
        <v>281</v>
      </c>
      <c r="I280" s="204"/>
    </row>
    <row r="281" spans="1:9">
      <c r="A281" s="262" t="s">
        <v>268</v>
      </c>
      <c r="B281" s="189" t="s">
        <v>1047</v>
      </c>
      <c r="C281" s="189">
        <v>2.105098E-2</v>
      </c>
      <c r="D281" s="189" t="s">
        <v>773</v>
      </c>
      <c r="E281" s="189" t="s">
        <v>253</v>
      </c>
      <c r="F281" s="263" t="s">
        <v>1038</v>
      </c>
      <c r="G281" s="245" t="s">
        <v>281</v>
      </c>
      <c r="I281" s="204"/>
    </row>
    <row r="282" spans="1:9">
      <c r="A282" s="262" t="s">
        <v>268</v>
      </c>
      <c r="B282" s="189" t="s">
        <v>1048</v>
      </c>
      <c r="C282" s="189">
        <v>3.9572199999999997E-6</v>
      </c>
      <c r="D282" s="189" t="s">
        <v>773</v>
      </c>
      <c r="E282" s="189" t="s">
        <v>253</v>
      </c>
      <c r="F282" s="263" t="s">
        <v>1038</v>
      </c>
      <c r="G282" s="245" t="s">
        <v>281</v>
      </c>
    </row>
    <row r="283" spans="1:9">
      <c r="A283" s="262" t="s">
        <v>268</v>
      </c>
      <c r="B283" s="189" t="s">
        <v>1049</v>
      </c>
      <c r="C283" s="189">
        <v>1.0850444000000001E-2</v>
      </c>
      <c r="D283" s="189" t="s">
        <v>773</v>
      </c>
      <c r="E283" s="189" t="s">
        <v>253</v>
      </c>
      <c r="F283" s="263" t="s">
        <v>1038</v>
      </c>
      <c r="G283" s="245" t="s">
        <v>281</v>
      </c>
      <c r="I283" s="204"/>
    </row>
    <row r="284" spans="1:9">
      <c r="A284" s="262" t="s">
        <v>268</v>
      </c>
      <c r="B284" s="189" t="s">
        <v>1050</v>
      </c>
      <c r="C284" s="189">
        <v>1.4376499999999999E-6</v>
      </c>
      <c r="D284" s="189" t="s">
        <v>773</v>
      </c>
      <c r="E284" s="189" t="s">
        <v>253</v>
      </c>
      <c r="F284" s="263" t="s">
        <v>1038</v>
      </c>
      <c r="G284" s="245" t="s">
        <v>281</v>
      </c>
    </row>
    <row r="285" spans="1:9">
      <c r="A285" s="262" t="s">
        <v>268</v>
      </c>
      <c r="B285" s="189" t="s">
        <v>1051</v>
      </c>
      <c r="C285" s="189">
        <v>4.3518182000000002E-2</v>
      </c>
      <c r="D285" s="189" t="s">
        <v>773</v>
      </c>
      <c r="E285" s="189" t="s">
        <v>253</v>
      </c>
      <c r="F285" s="263" t="s">
        <v>1038</v>
      </c>
      <c r="G285" s="245" t="s">
        <v>281</v>
      </c>
      <c r="I285" s="204"/>
    </row>
    <row r="286" spans="1:9">
      <c r="A286" s="262" t="s">
        <v>268</v>
      </c>
      <c r="B286" s="189" t="s">
        <v>1052</v>
      </c>
      <c r="C286" s="189">
        <v>7.1669300000000002E-5</v>
      </c>
      <c r="D286" s="189" t="s">
        <v>773</v>
      </c>
      <c r="E286" s="189" t="s">
        <v>253</v>
      </c>
      <c r="F286" s="263" t="s">
        <v>1038</v>
      </c>
      <c r="G286" s="245" t="s">
        <v>281</v>
      </c>
    </row>
    <row r="287" spans="1:9">
      <c r="A287" s="262" t="s">
        <v>268</v>
      </c>
      <c r="B287" s="189" t="s">
        <v>1053</v>
      </c>
      <c r="C287" s="189">
        <v>0.9</v>
      </c>
      <c r="D287" s="189" t="s">
        <v>270</v>
      </c>
      <c r="E287" s="189" t="s">
        <v>253</v>
      </c>
      <c r="F287" s="263" t="s">
        <v>2651</v>
      </c>
      <c r="G287" s="245" t="s">
        <v>281</v>
      </c>
      <c r="I287" s="204"/>
    </row>
    <row r="288" spans="1:9">
      <c r="A288" s="262" t="s">
        <v>268</v>
      </c>
      <c r="B288" s="189" t="s">
        <v>983</v>
      </c>
      <c r="C288" s="189">
        <v>9.6000000000000002E-2</v>
      </c>
      <c r="D288" s="189" t="s">
        <v>408</v>
      </c>
      <c r="E288" s="189" t="s">
        <v>1054</v>
      </c>
      <c r="F288" s="263" t="s">
        <v>1020</v>
      </c>
      <c r="G288" s="245" t="s">
        <v>281</v>
      </c>
    </row>
    <row r="289" spans="1:9">
      <c r="A289" s="262" t="s">
        <v>268</v>
      </c>
      <c r="B289" s="189" t="s">
        <v>660</v>
      </c>
      <c r="C289" s="189">
        <v>1</v>
      </c>
      <c r="D289" s="189" t="s">
        <v>259</v>
      </c>
      <c r="E289" s="189" t="s">
        <v>253</v>
      </c>
      <c r="F289" s="263" t="s">
        <v>2652</v>
      </c>
      <c r="G289" s="245" t="s">
        <v>281</v>
      </c>
    </row>
    <row r="290" spans="1:9">
      <c r="A290" s="262" t="s">
        <v>268</v>
      </c>
      <c r="B290" s="189" t="s">
        <v>1056</v>
      </c>
      <c r="C290" s="269">
        <v>9.09E-5</v>
      </c>
      <c r="D290" s="189" t="s">
        <v>259</v>
      </c>
      <c r="E290" s="189" t="s">
        <v>253</v>
      </c>
      <c r="F290" s="263" t="s">
        <v>2653</v>
      </c>
      <c r="G290" s="245" t="s">
        <v>281</v>
      </c>
    </row>
    <row r="291" spans="1:9">
      <c r="A291" s="262" t="s">
        <v>268</v>
      </c>
      <c r="B291" s="189" t="s">
        <v>120</v>
      </c>
      <c r="C291" s="189" t="s">
        <v>1058</v>
      </c>
      <c r="D291" s="189" t="s">
        <v>259</v>
      </c>
      <c r="E291" s="264"/>
      <c r="F291" s="263" t="s">
        <v>1012</v>
      </c>
      <c r="G291" s="245" t="s">
        <v>281</v>
      </c>
      <c r="I291" s="204"/>
    </row>
    <row r="292" spans="1:9">
      <c r="A292" s="262" t="s">
        <v>268</v>
      </c>
      <c r="B292" s="189" t="s">
        <v>95</v>
      </c>
      <c r="C292" s="189" t="s">
        <v>1059</v>
      </c>
      <c r="D292" s="189" t="s">
        <v>259</v>
      </c>
      <c r="E292" s="264"/>
      <c r="F292" s="263" t="s">
        <v>1012</v>
      </c>
      <c r="G292" s="245" t="s">
        <v>281</v>
      </c>
    </row>
    <row r="293" spans="1:9">
      <c r="A293" s="262" t="s">
        <v>268</v>
      </c>
      <c r="B293" s="189" t="s">
        <v>119</v>
      </c>
      <c r="C293" s="189" t="s">
        <v>1060</v>
      </c>
      <c r="D293" s="189" t="s">
        <v>259</v>
      </c>
      <c r="E293" s="264"/>
      <c r="F293" s="263" t="s">
        <v>1012</v>
      </c>
      <c r="G293" s="245" t="s">
        <v>281</v>
      </c>
    </row>
    <row r="294" spans="1:9">
      <c r="A294" s="262" t="s">
        <v>268</v>
      </c>
      <c r="B294" s="189" t="s">
        <v>97</v>
      </c>
      <c r="C294" s="189" t="s">
        <v>1061</v>
      </c>
      <c r="D294" s="189" t="s">
        <v>259</v>
      </c>
      <c r="E294" s="264"/>
      <c r="F294" s="263" t="s">
        <v>1012</v>
      </c>
      <c r="G294" s="245" t="s">
        <v>281</v>
      </c>
      <c r="I294" s="204"/>
    </row>
    <row r="295" spans="1:9">
      <c r="A295" s="262" t="s">
        <v>268</v>
      </c>
      <c r="B295" s="189" t="s">
        <v>98</v>
      </c>
      <c r="C295" s="189" t="s">
        <v>1062</v>
      </c>
      <c r="D295" s="189" t="s">
        <v>259</v>
      </c>
      <c r="E295" s="264"/>
      <c r="F295" s="263" t="s">
        <v>1012</v>
      </c>
      <c r="G295" s="245" t="s">
        <v>281</v>
      </c>
    </row>
    <row r="296" spans="1:9">
      <c r="A296" s="262" t="s">
        <v>268</v>
      </c>
      <c r="B296" s="189" t="s">
        <v>99</v>
      </c>
      <c r="C296" s="189" t="s">
        <v>1063</v>
      </c>
      <c r="D296" s="189" t="s">
        <v>259</v>
      </c>
      <c r="E296" s="264"/>
      <c r="F296" s="263" t="s">
        <v>1012</v>
      </c>
      <c r="G296" s="245" t="s">
        <v>281</v>
      </c>
    </row>
    <row r="297" spans="1:9">
      <c r="A297" s="262" t="s">
        <v>268</v>
      </c>
      <c r="B297" s="189" t="s">
        <v>100</v>
      </c>
      <c r="C297" s="189" t="s">
        <v>1064</v>
      </c>
      <c r="D297" s="189" t="s">
        <v>259</v>
      </c>
      <c r="E297" s="264"/>
      <c r="F297" s="263" t="s">
        <v>1012</v>
      </c>
      <c r="G297" s="245" t="s">
        <v>281</v>
      </c>
    </row>
    <row r="298" spans="1:9">
      <c r="A298" s="262" t="s">
        <v>268</v>
      </c>
      <c r="B298" s="189" t="s">
        <v>118</v>
      </c>
      <c r="C298" s="189" t="s">
        <v>1065</v>
      </c>
      <c r="D298" s="189" t="s">
        <v>259</v>
      </c>
      <c r="E298" s="264"/>
      <c r="F298" s="263" t="s">
        <v>1012</v>
      </c>
      <c r="G298" s="245" t="s">
        <v>281</v>
      </c>
    </row>
    <row r="299" spans="1:9">
      <c r="A299" s="262" t="s">
        <v>268</v>
      </c>
      <c r="B299" s="189" t="s">
        <v>101</v>
      </c>
      <c r="C299" s="189" t="s">
        <v>1066</v>
      </c>
      <c r="D299" s="189" t="s">
        <v>259</v>
      </c>
      <c r="E299" s="264"/>
      <c r="F299" s="263" t="s">
        <v>1012</v>
      </c>
      <c r="G299" s="245" t="s">
        <v>281</v>
      </c>
    </row>
    <row r="300" spans="1:9">
      <c r="A300" s="262" t="s">
        <v>268</v>
      </c>
      <c r="B300" s="189" t="s">
        <v>121</v>
      </c>
      <c r="C300" s="189" t="s">
        <v>1067</v>
      </c>
      <c r="D300" s="189" t="s">
        <v>259</v>
      </c>
      <c r="E300" s="264"/>
      <c r="F300" s="263" t="s">
        <v>1012</v>
      </c>
      <c r="G300" s="245" t="s">
        <v>281</v>
      </c>
    </row>
    <row r="301" spans="1:9">
      <c r="A301" s="262" t="s">
        <v>268</v>
      </c>
      <c r="B301" s="189" t="s">
        <v>104</v>
      </c>
      <c r="C301" s="189" t="s">
        <v>1068</v>
      </c>
      <c r="D301" s="189" t="s">
        <v>259</v>
      </c>
      <c r="E301" s="264"/>
      <c r="F301" s="263" t="s">
        <v>1012</v>
      </c>
      <c r="G301" s="245" t="s">
        <v>281</v>
      </c>
    </row>
    <row r="302" spans="1:9">
      <c r="A302" s="262" t="s">
        <v>268</v>
      </c>
      <c r="B302" s="189" t="s">
        <v>1069</v>
      </c>
      <c r="C302" s="189" t="s">
        <v>1070</v>
      </c>
      <c r="D302" s="189" t="s">
        <v>259</v>
      </c>
      <c r="E302" s="264"/>
      <c r="F302" s="263" t="s">
        <v>2654</v>
      </c>
      <c r="G302" s="245" t="s">
        <v>281</v>
      </c>
    </row>
    <row r="303" spans="1:9">
      <c r="A303" s="262" t="s">
        <v>268</v>
      </c>
      <c r="B303" s="189" t="s">
        <v>88</v>
      </c>
      <c r="C303" s="189" t="s">
        <v>1072</v>
      </c>
      <c r="D303" s="189" t="s">
        <v>259</v>
      </c>
      <c r="E303" s="264"/>
      <c r="F303" s="263" t="s">
        <v>1012</v>
      </c>
      <c r="G303" s="245" t="s">
        <v>281</v>
      </c>
    </row>
    <row r="304" spans="1:9">
      <c r="A304" s="262" t="s">
        <v>268</v>
      </c>
      <c r="B304" s="189" t="s">
        <v>105</v>
      </c>
      <c r="C304" s="189" t="s">
        <v>1073</v>
      </c>
      <c r="D304" s="189" t="s">
        <v>259</v>
      </c>
      <c r="E304" s="264"/>
      <c r="F304" s="263" t="s">
        <v>1012</v>
      </c>
      <c r="G304" s="245" t="s">
        <v>281</v>
      </c>
    </row>
    <row r="305" spans="1:7">
      <c r="A305" s="262" t="s">
        <v>268</v>
      </c>
      <c r="B305" s="189" t="s">
        <v>117</v>
      </c>
      <c r="C305" s="189" t="s">
        <v>1074</v>
      </c>
      <c r="D305" s="189" t="s">
        <v>259</v>
      </c>
      <c r="E305" s="264"/>
      <c r="F305" s="263" t="s">
        <v>1012</v>
      </c>
      <c r="G305" s="245" t="s">
        <v>281</v>
      </c>
    </row>
    <row r="306" spans="1:7">
      <c r="A306" s="239" t="s">
        <v>268</v>
      </c>
      <c r="B306" s="240" t="s">
        <v>110</v>
      </c>
      <c r="C306" s="240" t="s">
        <v>1075</v>
      </c>
      <c r="D306" s="240" t="s">
        <v>259</v>
      </c>
      <c r="E306" s="265"/>
      <c r="F306" s="241" t="s">
        <v>1012</v>
      </c>
      <c r="G306" s="245" t="s">
        <v>281</v>
      </c>
    </row>
    <row r="307" spans="1:7">
      <c r="G307" s="245" t="s">
        <v>281</v>
      </c>
    </row>
    <row r="308" spans="1:7" ht="18.75">
      <c r="A308" s="769" t="s">
        <v>2655</v>
      </c>
      <c r="B308" s="770"/>
      <c r="C308" s="770"/>
      <c r="D308" s="770"/>
      <c r="E308" s="770"/>
      <c r="F308" s="771"/>
      <c r="G308" s="245" t="s">
        <v>281</v>
      </c>
    </row>
    <row r="309" spans="1:7">
      <c r="A309" s="211" t="s">
        <v>238</v>
      </c>
      <c r="B309" s="212" t="s">
        <v>239</v>
      </c>
      <c r="C309" s="212" t="s">
        <v>240</v>
      </c>
      <c r="D309" s="212" t="s">
        <v>134</v>
      </c>
      <c r="E309" s="212" t="s">
        <v>241</v>
      </c>
      <c r="F309" s="213" t="s">
        <v>242</v>
      </c>
      <c r="G309" s="245" t="s">
        <v>281</v>
      </c>
    </row>
    <row r="310" spans="1:7">
      <c r="A310" s="221" t="s">
        <v>243</v>
      </c>
      <c r="B310" s="222" t="s">
        <v>1077</v>
      </c>
      <c r="C310" s="223">
        <v>1.1800000000000001E-3</v>
      </c>
      <c r="D310" s="223" t="s">
        <v>259</v>
      </c>
      <c r="E310" s="223" t="s">
        <v>1078</v>
      </c>
      <c r="F310" s="234" t="s">
        <v>1079</v>
      </c>
      <c r="G310" s="245" t="s">
        <v>281</v>
      </c>
    </row>
    <row r="311" spans="1:7">
      <c r="A311" s="293" t="s">
        <v>243</v>
      </c>
      <c r="B311" s="233" t="s">
        <v>1080</v>
      </c>
      <c r="C311" s="223" t="s">
        <v>1002</v>
      </c>
      <c r="D311" s="223" t="s">
        <v>259</v>
      </c>
      <c r="E311" s="223" t="s">
        <v>253</v>
      </c>
      <c r="F311" s="234" t="s">
        <v>2656</v>
      </c>
      <c r="G311" s="245" t="s">
        <v>281</v>
      </c>
    </row>
    <row r="312" spans="1:7">
      <c r="A312" s="293" t="s">
        <v>243</v>
      </c>
      <c r="B312" s="278" t="s">
        <v>1082</v>
      </c>
      <c r="C312" s="223" t="s">
        <v>1083</v>
      </c>
      <c r="D312" s="223" t="s">
        <v>504</v>
      </c>
      <c r="E312" s="223" t="s">
        <v>253</v>
      </c>
      <c r="F312" s="234" t="s">
        <v>2657</v>
      </c>
      <c r="G312" s="245" t="s">
        <v>281</v>
      </c>
    </row>
    <row r="313" spans="1:7">
      <c r="A313" s="293" t="s">
        <v>243</v>
      </c>
      <c r="B313" s="222" t="s">
        <v>317</v>
      </c>
      <c r="C313" s="223">
        <v>1.129E-2</v>
      </c>
      <c r="D313" s="223" t="s">
        <v>259</v>
      </c>
      <c r="E313" s="223" t="s">
        <v>2658</v>
      </c>
      <c r="F313" s="234" t="s">
        <v>1086</v>
      </c>
      <c r="G313" s="245" t="s">
        <v>281</v>
      </c>
    </row>
    <row r="314" spans="1:7">
      <c r="A314" s="221" t="s">
        <v>243</v>
      </c>
      <c r="B314" s="273" t="s">
        <v>1087</v>
      </c>
      <c r="C314" s="223" t="s">
        <v>1088</v>
      </c>
      <c r="D314" s="223" t="s">
        <v>275</v>
      </c>
      <c r="E314" s="223" t="s">
        <v>253</v>
      </c>
      <c r="F314" s="234" t="s">
        <v>1089</v>
      </c>
      <c r="G314" s="245" t="s">
        <v>281</v>
      </c>
    </row>
    <row r="315" spans="1:7">
      <c r="A315" s="221" t="s">
        <v>243</v>
      </c>
      <c r="B315" s="222" t="s">
        <v>1090</v>
      </c>
      <c r="C315" s="223" t="s">
        <v>915</v>
      </c>
      <c r="D315" s="223" t="s">
        <v>275</v>
      </c>
      <c r="E315" s="223" t="s">
        <v>1091</v>
      </c>
      <c r="F315" s="234" t="s">
        <v>2659</v>
      </c>
      <c r="G315" s="245" t="s">
        <v>281</v>
      </c>
    </row>
    <row r="316" spans="1:7">
      <c r="A316" s="221" t="s">
        <v>243</v>
      </c>
      <c r="B316" s="222" t="s">
        <v>1093</v>
      </c>
      <c r="C316" s="223" t="s">
        <v>915</v>
      </c>
      <c r="D316" s="223" t="s">
        <v>275</v>
      </c>
      <c r="E316" s="223" t="s">
        <v>1091</v>
      </c>
      <c r="F316" s="234" t="s">
        <v>2659</v>
      </c>
      <c r="G316" s="245" t="s">
        <v>281</v>
      </c>
    </row>
    <row r="317" spans="1:7">
      <c r="A317" s="221" t="s">
        <v>243</v>
      </c>
      <c r="B317" s="222" t="s">
        <v>1094</v>
      </c>
      <c r="C317" s="223" t="s">
        <v>915</v>
      </c>
      <c r="D317" s="223" t="s">
        <v>275</v>
      </c>
      <c r="E317" s="223" t="s">
        <v>1091</v>
      </c>
      <c r="F317" s="234" t="s">
        <v>2659</v>
      </c>
      <c r="G317" s="245" t="s">
        <v>281</v>
      </c>
    </row>
    <row r="318" spans="1:7">
      <c r="A318" s="221" t="s">
        <v>243</v>
      </c>
      <c r="B318" s="233" t="s">
        <v>2642</v>
      </c>
      <c r="C318" s="223">
        <v>1</v>
      </c>
      <c r="D318" s="223" t="s">
        <v>259</v>
      </c>
      <c r="E318" s="223" t="s">
        <v>253</v>
      </c>
      <c r="F318" s="234" t="s">
        <v>2660</v>
      </c>
      <c r="G318" s="245" t="s">
        <v>281</v>
      </c>
    </row>
    <row r="319" spans="1:7">
      <c r="A319" s="221" t="s">
        <v>243</v>
      </c>
      <c r="B319" s="222" t="s">
        <v>1095</v>
      </c>
      <c r="C319" s="223" t="s">
        <v>1096</v>
      </c>
      <c r="D319" s="223" t="s">
        <v>259</v>
      </c>
      <c r="E319" s="223" t="s">
        <v>2661</v>
      </c>
      <c r="F319" s="234" t="s">
        <v>1098</v>
      </c>
      <c r="G319" s="245" t="s">
        <v>281</v>
      </c>
    </row>
    <row r="320" spans="1:7">
      <c r="A320" s="221" t="s">
        <v>243</v>
      </c>
      <c r="B320" s="222" t="s">
        <v>866</v>
      </c>
      <c r="C320" s="223">
        <v>2.34818813314592E-4</v>
      </c>
      <c r="D320" s="223" t="s">
        <v>259</v>
      </c>
      <c r="E320" s="223" t="s">
        <v>1099</v>
      </c>
      <c r="F320" s="234" t="s">
        <v>2662</v>
      </c>
      <c r="G320" s="245" t="s">
        <v>281</v>
      </c>
    </row>
    <row r="321" spans="1:7">
      <c r="A321" s="221" t="s">
        <v>243</v>
      </c>
      <c r="B321" s="222" t="s">
        <v>1101</v>
      </c>
      <c r="C321" s="223">
        <v>1.019048E-3</v>
      </c>
      <c r="D321" s="223" t="s">
        <v>259</v>
      </c>
      <c r="E321" s="223" t="s">
        <v>1102</v>
      </c>
      <c r="F321" s="234" t="s">
        <v>1103</v>
      </c>
      <c r="G321" s="245" t="s">
        <v>281</v>
      </c>
    </row>
    <row r="322" spans="1:7">
      <c r="A322" s="221" t="s">
        <v>243</v>
      </c>
      <c r="B322" s="222" t="s">
        <v>1104</v>
      </c>
      <c r="C322" s="223">
        <v>-1.1800000000000001E-3</v>
      </c>
      <c r="D322" s="223" t="s">
        <v>259</v>
      </c>
      <c r="E322" s="223" t="s">
        <v>1105</v>
      </c>
      <c r="F322" s="234" t="s">
        <v>1106</v>
      </c>
      <c r="G322" s="245" t="s">
        <v>281</v>
      </c>
    </row>
    <row r="323" spans="1:7">
      <c r="A323" s="221" t="s">
        <v>243</v>
      </c>
      <c r="B323" s="222" t="s">
        <v>247</v>
      </c>
      <c r="C323" s="223" t="s">
        <v>1107</v>
      </c>
      <c r="D323" s="223" t="s">
        <v>245</v>
      </c>
      <c r="E323" s="223" t="s">
        <v>2663</v>
      </c>
      <c r="F323" s="234" t="s">
        <v>1109</v>
      </c>
      <c r="G323" s="245" t="s">
        <v>281</v>
      </c>
    </row>
    <row r="324" spans="1:7">
      <c r="A324" s="221" t="s">
        <v>243</v>
      </c>
      <c r="B324" s="222" t="s">
        <v>1110</v>
      </c>
      <c r="C324" s="223" t="s">
        <v>1111</v>
      </c>
      <c r="D324" s="223" t="s">
        <v>259</v>
      </c>
      <c r="E324" s="223" t="s">
        <v>2664</v>
      </c>
      <c r="F324" s="234" t="s">
        <v>1113</v>
      </c>
      <c r="G324" s="245" t="s">
        <v>281</v>
      </c>
    </row>
    <row r="325" spans="1:7">
      <c r="A325" s="221" t="s">
        <v>243</v>
      </c>
      <c r="B325" s="222" t="s">
        <v>1114</v>
      </c>
      <c r="C325" s="223" t="s">
        <v>1115</v>
      </c>
      <c r="D325" s="223" t="s">
        <v>259</v>
      </c>
      <c r="E325" s="223" t="s">
        <v>2665</v>
      </c>
      <c r="F325" s="234" t="s">
        <v>1117</v>
      </c>
      <c r="G325" s="245" t="s">
        <v>281</v>
      </c>
    </row>
    <row r="326" spans="1:7">
      <c r="A326" s="221" t="s">
        <v>243</v>
      </c>
      <c r="B326" s="222" t="s">
        <v>869</v>
      </c>
      <c r="C326" s="223">
        <v>-2.34818813314592E-4</v>
      </c>
      <c r="D326" s="223" t="s">
        <v>259</v>
      </c>
      <c r="E326" s="223" t="s">
        <v>1118</v>
      </c>
      <c r="F326" s="234" t="s">
        <v>2666</v>
      </c>
      <c r="G326" s="245" t="s">
        <v>281</v>
      </c>
    </row>
    <row r="327" spans="1:7">
      <c r="A327" s="223" t="s">
        <v>243</v>
      </c>
      <c r="B327" s="222" t="s">
        <v>1120</v>
      </c>
      <c r="C327" s="223">
        <v>1.3953333E-2</v>
      </c>
      <c r="D327" s="223" t="s">
        <v>259</v>
      </c>
      <c r="E327" s="223" t="s">
        <v>1121</v>
      </c>
      <c r="F327" s="234" t="s">
        <v>1122</v>
      </c>
      <c r="G327" s="245" t="s">
        <v>281</v>
      </c>
    </row>
    <row r="328" spans="1:7">
      <c r="A328" s="223" t="s">
        <v>243</v>
      </c>
      <c r="B328" s="222" t="s">
        <v>1123</v>
      </c>
      <c r="C328" s="223">
        <v>9.3333299999999995E-4</v>
      </c>
      <c r="D328" s="223" t="s">
        <v>259</v>
      </c>
      <c r="E328" s="223" t="s">
        <v>1124</v>
      </c>
      <c r="F328" s="234" t="s">
        <v>1122</v>
      </c>
      <c r="G328" s="245" t="s">
        <v>281</v>
      </c>
    </row>
    <row r="329" spans="1:7">
      <c r="A329" s="223" t="s">
        <v>243</v>
      </c>
      <c r="B329" s="222" t="s">
        <v>1125</v>
      </c>
      <c r="C329" s="223">
        <v>8.5714299999999993E-6</v>
      </c>
      <c r="D329" s="223" t="s">
        <v>259</v>
      </c>
      <c r="E329" s="223" t="s">
        <v>1126</v>
      </c>
      <c r="F329" s="234" t="s">
        <v>1122</v>
      </c>
      <c r="G329" s="245" t="s">
        <v>281</v>
      </c>
    </row>
    <row r="330" spans="1:7">
      <c r="A330" s="221" t="s">
        <v>333</v>
      </c>
      <c r="B330" s="223" t="s">
        <v>225</v>
      </c>
      <c r="C330" s="223">
        <v>1.1700000000000001E-9</v>
      </c>
      <c r="D330" s="223" t="s">
        <v>259</v>
      </c>
      <c r="E330" s="223" t="s">
        <v>2667</v>
      </c>
      <c r="F330" s="234" t="s">
        <v>1128</v>
      </c>
      <c r="G330" s="245" t="s">
        <v>281</v>
      </c>
    </row>
    <row r="331" spans="1:7">
      <c r="A331" s="221" t="s">
        <v>333</v>
      </c>
      <c r="B331" s="223" t="s">
        <v>225</v>
      </c>
      <c r="C331" s="223">
        <v>1.1700000000000001E-8</v>
      </c>
      <c r="D331" s="223" t="s">
        <v>259</v>
      </c>
      <c r="E331" s="223" t="s">
        <v>2668</v>
      </c>
      <c r="F331" s="234" t="s">
        <v>1130</v>
      </c>
      <c r="G331" s="245" t="s">
        <v>281</v>
      </c>
    </row>
    <row r="332" spans="1:7">
      <c r="A332" s="221" t="s">
        <v>333</v>
      </c>
      <c r="B332" s="223" t="s">
        <v>174</v>
      </c>
      <c r="C332" s="223">
        <v>6.1290000000000007E-9</v>
      </c>
      <c r="D332" s="223" t="s">
        <v>259</v>
      </c>
      <c r="E332" s="223" t="s">
        <v>2669</v>
      </c>
      <c r="F332" s="234" t="s">
        <v>1128</v>
      </c>
      <c r="G332" s="245" t="s">
        <v>281</v>
      </c>
    </row>
    <row r="333" spans="1:7">
      <c r="A333" s="221" t="s">
        <v>333</v>
      </c>
      <c r="B333" s="223" t="s">
        <v>174</v>
      </c>
      <c r="C333" s="223">
        <v>2.754E-17</v>
      </c>
      <c r="D333" s="223" t="s">
        <v>259</v>
      </c>
      <c r="E333" s="223" t="s">
        <v>2670</v>
      </c>
      <c r="F333" s="234" t="s">
        <v>1130</v>
      </c>
      <c r="G333" s="245" t="s">
        <v>281</v>
      </c>
    </row>
    <row r="334" spans="1:7">
      <c r="A334" s="221" t="s">
        <v>333</v>
      </c>
      <c r="B334" s="223" t="s">
        <v>179</v>
      </c>
      <c r="C334" s="223">
        <v>9.8100000000000002E-11</v>
      </c>
      <c r="D334" s="223" t="s">
        <v>259</v>
      </c>
      <c r="E334" s="223" t="s">
        <v>2671</v>
      </c>
      <c r="F334" s="234" t="s">
        <v>1128</v>
      </c>
      <c r="G334" s="245" t="s">
        <v>281</v>
      </c>
    </row>
    <row r="335" spans="1:7">
      <c r="A335" s="221" t="s">
        <v>333</v>
      </c>
      <c r="B335" s="223" t="s">
        <v>179</v>
      </c>
      <c r="C335" s="223">
        <v>9.8099999999999996E-12</v>
      </c>
      <c r="D335" s="223" t="s">
        <v>259</v>
      </c>
      <c r="E335" s="223" t="s">
        <v>2672</v>
      </c>
      <c r="F335" s="234" t="s">
        <v>1130</v>
      </c>
      <c r="G335" s="245" t="s">
        <v>281</v>
      </c>
    </row>
    <row r="336" spans="1:7">
      <c r="A336" s="221" t="s">
        <v>333</v>
      </c>
      <c r="B336" s="223" t="s">
        <v>221</v>
      </c>
      <c r="C336" s="223">
        <v>2.78514E-4</v>
      </c>
      <c r="D336" s="223" t="s">
        <v>259</v>
      </c>
      <c r="E336" s="223" t="s">
        <v>2673</v>
      </c>
      <c r="F336" s="234" t="s">
        <v>1128</v>
      </c>
      <c r="G336" s="245" t="s">
        <v>281</v>
      </c>
    </row>
    <row r="337" spans="1:7">
      <c r="A337" s="221" t="s">
        <v>333</v>
      </c>
      <c r="B337" s="223" t="s">
        <v>221</v>
      </c>
      <c r="C337" s="223">
        <v>2.78514E-4</v>
      </c>
      <c r="D337" s="223" t="s">
        <v>259</v>
      </c>
      <c r="E337" s="223" t="s">
        <v>2673</v>
      </c>
      <c r="F337" s="234" t="s">
        <v>1130</v>
      </c>
      <c r="G337" s="245" t="s">
        <v>281</v>
      </c>
    </row>
    <row r="338" spans="1:7">
      <c r="A338" s="221" t="s">
        <v>333</v>
      </c>
      <c r="B338" s="223" t="s">
        <v>1137</v>
      </c>
      <c r="C338" s="223" t="s">
        <v>1138</v>
      </c>
      <c r="D338" s="223" t="s">
        <v>259</v>
      </c>
      <c r="E338" s="223" t="s">
        <v>260</v>
      </c>
      <c r="F338" s="234" t="s">
        <v>1128</v>
      </c>
      <c r="G338" s="245" t="s">
        <v>281</v>
      </c>
    </row>
    <row r="339" spans="1:7">
      <c r="A339" s="221" t="s">
        <v>333</v>
      </c>
      <c r="B339" s="223" t="s">
        <v>1139</v>
      </c>
      <c r="C339" s="223" t="s">
        <v>1140</v>
      </c>
      <c r="D339" s="223" t="s">
        <v>259</v>
      </c>
      <c r="E339" s="223" t="s">
        <v>260</v>
      </c>
      <c r="F339" s="234" t="s">
        <v>1128</v>
      </c>
      <c r="G339" s="245" t="s">
        <v>281</v>
      </c>
    </row>
    <row r="340" spans="1:7">
      <c r="A340" s="221" t="s">
        <v>333</v>
      </c>
      <c r="B340" s="223" t="s">
        <v>188</v>
      </c>
      <c r="C340" s="223">
        <v>6.2010000000000004E-9</v>
      </c>
      <c r="D340" s="223" t="s">
        <v>259</v>
      </c>
      <c r="E340" s="223" t="s">
        <v>2674</v>
      </c>
      <c r="F340" s="234" t="s">
        <v>1128</v>
      </c>
      <c r="G340" s="245" t="s">
        <v>281</v>
      </c>
    </row>
    <row r="341" spans="1:7">
      <c r="A341" s="221" t="s">
        <v>333</v>
      </c>
      <c r="B341" s="223" t="s">
        <v>188</v>
      </c>
      <c r="C341" s="223">
        <v>5.5169999999999997E-10</v>
      </c>
      <c r="D341" s="223" t="s">
        <v>259</v>
      </c>
      <c r="E341" s="223" t="s">
        <v>2675</v>
      </c>
      <c r="F341" s="234" t="s">
        <v>1130</v>
      </c>
      <c r="G341" s="245" t="s">
        <v>281</v>
      </c>
    </row>
    <row r="342" spans="1:7">
      <c r="A342" s="221" t="s">
        <v>333</v>
      </c>
      <c r="B342" s="223" t="s">
        <v>184</v>
      </c>
      <c r="C342" s="223">
        <v>6.9120000000000001E-9</v>
      </c>
      <c r="D342" s="223" t="s">
        <v>259</v>
      </c>
      <c r="E342" s="223" t="s">
        <v>2676</v>
      </c>
      <c r="F342" s="234" t="s">
        <v>1128</v>
      </c>
      <c r="G342" s="245" t="s">
        <v>281</v>
      </c>
    </row>
    <row r="343" spans="1:7">
      <c r="A343" s="221" t="s">
        <v>333</v>
      </c>
      <c r="B343" s="223" t="s">
        <v>184</v>
      </c>
      <c r="C343" s="223">
        <v>3.7709999999999998E-11</v>
      </c>
      <c r="D343" s="223" t="s">
        <v>259</v>
      </c>
      <c r="E343" s="223" t="s">
        <v>2677</v>
      </c>
      <c r="F343" s="234" t="s">
        <v>1130</v>
      </c>
      <c r="G343" s="245" t="s">
        <v>281</v>
      </c>
    </row>
    <row r="344" spans="1:7">
      <c r="A344" s="221" t="s">
        <v>333</v>
      </c>
      <c r="B344" s="223" t="s">
        <v>192</v>
      </c>
      <c r="C344" s="223">
        <v>1.7639999999999999E-9</v>
      </c>
      <c r="D344" s="223" t="s">
        <v>259</v>
      </c>
      <c r="E344" s="223" t="s">
        <v>2678</v>
      </c>
      <c r="F344" s="234" t="s">
        <v>1128</v>
      </c>
      <c r="G344" s="245" t="s">
        <v>281</v>
      </c>
    </row>
    <row r="345" spans="1:7">
      <c r="A345" s="221" t="s">
        <v>333</v>
      </c>
      <c r="B345" s="223" t="s">
        <v>192</v>
      </c>
      <c r="C345" s="223">
        <v>1.7639999999999999E-9</v>
      </c>
      <c r="D345" s="223" t="s">
        <v>259</v>
      </c>
      <c r="E345" s="223" t="s">
        <v>2679</v>
      </c>
      <c r="F345" s="234" t="s">
        <v>1130</v>
      </c>
      <c r="G345" s="245" t="s">
        <v>281</v>
      </c>
    </row>
    <row r="346" spans="1:7">
      <c r="A346" s="221" t="s">
        <v>333</v>
      </c>
      <c r="B346" s="223" t="s">
        <v>399</v>
      </c>
      <c r="C346" s="271">
        <v>3.7500000000000001E-6</v>
      </c>
      <c r="D346" s="223" t="s">
        <v>259</v>
      </c>
      <c r="E346" s="223" t="s">
        <v>1147</v>
      </c>
      <c r="F346" s="234" t="s">
        <v>2680</v>
      </c>
      <c r="G346" s="245" t="s">
        <v>281</v>
      </c>
    </row>
    <row r="347" spans="1:7">
      <c r="A347" s="221" t="s">
        <v>250</v>
      </c>
      <c r="B347" s="233" t="s">
        <v>1019</v>
      </c>
      <c r="C347" s="223" t="s">
        <v>1149</v>
      </c>
      <c r="D347" s="223" t="s">
        <v>408</v>
      </c>
      <c r="E347" s="223" t="s">
        <v>253</v>
      </c>
      <c r="F347" s="234" t="s">
        <v>1150</v>
      </c>
      <c r="G347" s="245" t="s">
        <v>281</v>
      </c>
    </row>
    <row r="348" spans="1:7">
      <c r="A348" s="221" t="s">
        <v>250</v>
      </c>
      <c r="B348" s="233" t="s">
        <v>1151</v>
      </c>
      <c r="C348" s="223" t="s">
        <v>818</v>
      </c>
      <c r="D348" s="223" t="s">
        <v>408</v>
      </c>
      <c r="E348" s="223" t="s">
        <v>253</v>
      </c>
      <c r="F348" s="234" t="s">
        <v>1152</v>
      </c>
      <c r="G348" s="245" t="s">
        <v>281</v>
      </c>
    </row>
    <row r="349" spans="1:7">
      <c r="A349" s="221" t="s">
        <v>333</v>
      </c>
      <c r="B349" s="223" t="s">
        <v>415</v>
      </c>
      <c r="C349" s="223" t="s">
        <v>1153</v>
      </c>
      <c r="D349" s="223" t="s">
        <v>259</v>
      </c>
      <c r="E349" s="223" t="s">
        <v>260</v>
      </c>
      <c r="F349" s="234" t="s">
        <v>1128</v>
      </c>
      <c r="G349" s="245" t="s">
        <v>281</v>
      </c>
    </row>
    <row r="350" spans="1:7">
      <c r="A350" s="221" t="s">
        <v>333</v>
      </c>
      <c r="B350" s="223" t="s">
        <v>217</v>
      </c>
      <c r="C350" s="223">
        <v>7.308E-10</v>
      </c>
      <c r="D350" s="223" t="s">
        <v>259</v>
      </c>
      <c r="E350" s="223" t="s">
        <v>2681</v>
      </c>
      <c r="F350" s="234" t="s">
        <v>1128</v>
      </c>
      <c r="G350" s="245" t="s">
        <v>281</v>
      </c>
    </row>
    <row r="351" spans="1:7">
      <c r="A351" s="221" t="s">
        <v>333</v>
      </c>
      <c r="B351" s="223" t="s">
        <v>217</v>
      </c>
      <c r="C351" s="223">
        <v>7.3079999999999992E-9</v>
      </c>
      <c r="D351" s="223" t="s">
        <v>259</v>
      </c>
      <c r="E351" s="223" t="s">
        <v>2682</v>
      </c>
      <c r="F351" s="234" t="s">
        <v>1130</v>
      </c>
      <c r="G351" s="245" t="s">
        <v>281</v>
      </c>
    </row>
    <row r="352" spans="1:7">
      <c r="A352" s="221" t="s">
        <v>333</v>
      </c>
      <c r="B352" s="223" t="s">
        <v>205</v>
      </c>
      <c r="C352" s="223">
        <v>1.0620000000000001E-10</v>
      </c>
      <c r="D352" s="223" t="s">
        <v>259</v>
      </c>
      <c r="E352" s="223" t="s">
        <v>2683</v>
      </c>
      <c r="F352" s="234" t="s">
        <v>1128</v>
      </c>
      <c r="G352" s="245" t="s">
        <v>281</v>
      </c>
    </row>
    <row r="353" spans="1:7">
      <c r="A353" s="221" t="s">
        <v>333</v>
      </c>
      <c r="B353" s="223" t="s">
        <v>205</v>
      </c>
      <c r="C353" s="223">
        <v>1.0620000000000001E-10</v>
      </c>
      <c r="D353" s="223" t="s">
        <v>259</v>
      </c>
      <c r="E353" s="223" t="s">
        <v>2684</v>
      </c>
      <c r="F353" s="234" t="s">
        <v>1130</v>
      </c>
      <c r="G353" s="245" t="s">
        <v>281</v>
      </c>
    </row>
    <row r="354" spans="1:7">
      <c r="A354" s="221" t="s">
        <v>333</v>
      </c>
      <c r="B354" s="223" t="s">
        <v>196</v>
      </c>
      <c r="C354" s="223">
        <v>1.08E-9</v>
      </c>
      <c r="D354" s="223" t="s">
        <v>259</v>
      </c>
      <c r="E354" s="223" t="s">
        <v>2685</v>
      </c>
      <c r="F354" s="234" t="s">
        <v>1128</v>
      </c>
      <c r="G354" s="245" t="s">
        <v>281</v>
      </c>
    </row>
    <row r="355" spans="1:7">
      <c r="A355" s="221" t="s">
        <v>333</v>
      </c>
      <c r="B355" s="223" t="s">
        <v>196</v>
      </c>
      <c r="C355" s="223">
        <v>1.926E-11</v>
      </c>
      <c r="D355" s="223" t="s">
        <v>259</v>
      </c>
      <c r="E355" s="223" t="s">
        <v>2686</v>
      </c>
      <c r="F355" s="234" t="s">
        <v>1130</v>
      </c>
      <c r="G355" s="245" t="s">
        <v>281</v>
      </c>
    </row>
    <row r="356" spans="1:7">
      <c r="A356" s="221" t="s">
        <v>333</v>
      </c>
      <c r="B356" s="223" t="s">
        <v>427</v>
      </c>
      <c r="C356" s="223" t="s">
        <v>568</v>
      </c>
      <c r="D356" s="223" t="s">
        <v>259</v>
      </c>
      <c r="E356" s="223" t="s">
        <v>260</v>
      </c>
      <c r="F356" s="234" t="s">
        <v>1128</v>
      </c>
      <c r="G356" s="245" t="s">
        <v>281</v>
      </c>
    </row>
    <row r="357" spans="1:7">
      <c r="A357" s="221" t="s">
        <v>333</v>
      </c>
      <c r="B357" s="223" t="s">
        <v>200</v>
      </c>
      <c r="C357" s="223">
        <v>4.4729999999999998E-9</v>
      </c>
      <c r="D357" s="223" t="s">
        <v>259</v>
      </c>
      <c r="E357" s="223" t="s">
        <v>2687</v>
      </c>
      <c r="F357" s="234" t="s">
        <v>1128</v>
      </c>
      <c r="G357" s="245" t="s">
        <v>281</v>
      </c>
    </row>
    <row r="358" spans="1:7">
      <c r="A358" s="221" t="s">
        <v>333</v>
      </c>
      <c r="B358" s="223" t="s">
        <v>200</v>
      </c>
      <c r="C358" s="223">
        <v>1.5840000000000002E-10</v>
      </c>
      <c r="D358" s="223" t="s">
        <v>259</v>
      </c>
      <c r="E358" s="223" t="s">
        <v>2688</v>
      </c>
      <c r="F358" s="234" t="s">
        <v>1130</v>
      </c>
      <c r="G358" s="245" t="s">
        <v>281</v>
      </c>
    </row>
    <row r="359" spans="1:7">
      <c r="A359" s="221" t="s">
        <v>333</v>
      </c>
      <c r="B359" s="223" t="s">
        <v>436</v>
      </c>
      <c r="C359" s="223" t="s">
        <v>1162</v>
      </c>
      <c r="D359" s="223" t="s">
        <v>259</v>
      </c>
      <c r="E359" s="223" t="s">
        <v>260</v>
      </c>
      <c r="F359" s="234" t="s">
        <v>1128</v>
      </c>
      <c r="G359" s="245" t="s">
        <v>281</v>
      </c>
    </row>
    <row r="360" spans="1:7">
      <c r="A360" s="221" t="s">
        <v>333</v>
      </c>
      <c r="B360" s="223" t="s">
        <v>439</v>
      </c>
      <c r="C360" s="271">
        <v>5.6300000000000003E-6</v>
      </c>
      <c r="D360" s="223" t="s">
        <v>259</v>
      </c>
      <c r="E360" s="223" t="s">
        <v>1163</v>
      </c>
      <c r="F360" s="234" t="s">
        <v>887</v>
      </c>
      <c r="G360" s="245" t="s">
        <v>281</v>
      </c>
    </row>
    <row r="361" spans="1:7">
      <c r="A361" s="221" t="s">
        <v>333</v>
      </c>
      <c r="B361" s="223" t="s">
        <v>441</v>
      </c>
      <c r="C361" s="223" t="s">
        <v>1164</v>
      </c>
      <c r="D361" s="223" t="s">
        <v>259</v>
      </c>
      <c r="E361" s="223" t="s">
        <v>260</v>
      </c>
      <c r="F361" s="234" t="s">
        <v>1128</v>
      </c>
      <c r="G361" s="245" t="s">
        <v>281</v>
      </c>
    </row>
    <row r="362" spans="1:7">
      <c r="A362" s="221" t="s">
        <v>333</v>
      </c>
      <c r="B362" s="223" t="s">
        <v>452</v>
      </c>
      <c r="C362" s="223">
        <v>9.9000000000000001E-6</v>
      </c>
      <c r="D362" s="223" t="s">
        <v>259</v>
      </c>
      <c r="E362" s="223" t="s">
        <v>2689</v>
      </c>
      <c r="F362" s="234" t="s">
        <v>1128</v>
      </c>
      <c r="G362" s="245" t="s">
        <v>281</v>
      </c>
    </row>
    <row r="363" spans="1:7">
      <c r="A363" s="221" t="s">
        <v>333</v>
      </c>
      <c r="B363" s="223" t="s">
        <v>452</v>
      </c>
      <c r="C363" s="223">
        <v>1.08E-6</v>
      </c>
      <c r="D363" s="223" t="s">
        <v>259</v>
      </c>
      <c r="E363" s="223" t="s">
        <v>2690</v>
      </c>
      <c r="F363" s="234" t="s">
        <v>1130</v>
      </c>
      <c r="G363" s="245" t="s">
        <v>281</v>
      </c>
    </row>
    <row r="364" spans="1:7">
      <c r="A364" s="221" t="s">
        <v>333</v>
      </c>
      <c r="B364" s="223" t="s">
        <v>229</v>
      </c>
      <c r="C364" s="223">
        <v>9.3599999999999998E-5</v>
      </c>
      <c r="D364" s="223" t="s">
        <v>259</v>
      </c>
      <c r="E364" s="223" t="s">
        <v>2691</v>
      </c>
      <c r="F364" s="234" t="s">
        <v>1128</v>
      </c>
      <c r="G364" s="245" t="s">
        <v>281</v>
      </c>
    </row>
    <row r="365" spans="1:7">
      <c r="A365" s="221" t="s">
        <v>333</v>
      </c>
      <c r="B365" s="223" t="s">
        <v>229</v>
      </c>
      <c r="C365" s="223">
        <v>9.3599999999999998E-5</v>
      </c>
      <c r="D365" s="223" t="s">
        <v>259</v>
      </c>
      <c r="E365" s="223" t="s">
        <v>2691</v>
      </c>
      <c r="F365" s="234" t="s">
        <v>1130</v>
      </c>
      <c r="G365" s="245" t="s">
        <v>281</v>
      </c>
    </row>
    <row r="366" spans="1:7">
      <c r="A366" s="221" t="s">
        <v>333</v>
      </c>
      <c r="B366" s="223" t="s">
        <v>1168</v>
      </c>
      <c r="C366" s="223" t="s">
        <v>1169</v>
      </c>
      <c r="D366" s="223" t="s">
        <v>504</v>
      </c>
      <c r="E366" s="223" t="s">
        <v>260</v>
      </c>
      <c r="F366" s="234" t="s">
        <v>2692</v>
      </c>
      <c r="G366" s="245" t="s">
        <v>281</v>
      </c>
    </row>
    <row r="367" spans="1:7">
      <c r="A367" s="221" t="s">
        <v>333</v>
      </c>
      <c r="B367" s="223" t="s">
        <v>213</v>
      </c>
      <c r="C367" s="223">
        <v>6.102E-8</v>
      </c>
      <c r="D367" s="223" t="s">
        <v>259</v>
      </c>
      <c r="E367" s="223" t="s">
        <v>2693</v>
      </c>
      <c r="F367" s="234" t="s">
        <v>1128</v>
      </c>
      <c r="G367" s="245" t="s">
        <v>281</v>
      </c>
    </row>
    <row r="368" spans="1:7">
      <c r="A368" s="221" t="s">
        <v>333</v>
      </c>
      <c r="B368" s="223" t="s">
        <v>213</v>
      </c>
      <c r="C368" s="223">
        <v>6.102E-8</v>
      </c>
      <c r="D368" s="223" t="s">
        <v>259</v>
      </c>
      <c r="E368" s="223" t="s">
        <v>2693</v>
      </c>
      <c r="F368" s="234" t="s">
        <v>1130</v>
      </c>
      <c r="G368" s="245" t="s">
        <v>281</v>
      </c>
    </row>
    <row r="369" spans="1:9">
      <c r="A369" s="221" t="s">
        <v>333</v>
      </c>
      <c r="B369" s="223" t="s">
        <v>467</v>
      </c>
      <c r="C369" s="223" t="s">
        <v>1172</v>
      </c>
      <c r="D369" s="223" t="s">
        <v>259</v>
      </c>
      <c r="E369" s="223" t="s">
        <v>260</v>
      </c>
      <c r="F369" s="234" t="s">
        <v>1128</v>
      </c>
      <c r="G369" s="245" t="s">
        <v>281</v>
      </c>
    </row>
    <row r="370" spans="1:9">
      <c r="A370" s="221" t="s">
        <v>333</v>
      </c>
      <c r="B370" s="223" t="s">
        <v>209</v>
      </c>
      <c r="C370" s="223">
        <v>4.3200000000000003E-8</v>
      </c>
      <c r="D370" s="223" t="s">
        <v>259</v>
      </c>
      <c r="E370" s="223" t="s">
        <v>2694</v>
      </c>
      <c r="F370" s="234" t="s">
        <v>1128</v>
      </c>
      <c r="G370" s="245" t="s">
        <v>281</v>
      </c>
    </row>
    <row r="371" spans="1:9">
      <c r="A371" s="221" t="s">
        <v>333</v>
      </c>
      <c r="B371" s="223" t="s">
        <v>209</v>
      </c>
      <c r="C371" s="223">
        <v>4.32E-9</v>
      </c>
      <c r="D371" s="223" t="s">
        <v>259</v>
      </c>
      <c r="E371" s="223" t="s">
        <v>2695</v>
      </c>
      <c r="F371" s="234" t="s">
        <v>1130</v>
      </c>
      <c r="G371" s="245" t="s">
        <v>281</v>
      </c>
    </row>
    <row r="372" spans="1:9">
      <c r="A372" s="325" t="s">
        <v>268</v>
      </c>
      <c r="B372" s="189" t="s">
        <v>1175</v>
      </c>
      <c r="C372" s="189">
        <v>0.91</v>
      </c>
      <c r="D372" s="189" t="s">
        <v>270</v>
      </c>
      <c r="E372" s="189" t="s">
        <v>253</v>
      </c>
      <c r="F372" s="263" t="s">
        <v>1176</v>
      </c>
      <c r="G372" s="245" t="s">
        <v>281</v>
      </c>
    </row>
    <row r="373" spans="1:9">
      <c r="A373" s="325" t="s">
        <v>268</v>
      </c>
      <c r="B373" s="189" t="s">
        <v>1177</v>
      </c>
      <c r="C373" s="189">
        <v>0.83699999999999997</v>
      </c>
      <c r="D373" s="189" t="s">
        <v>270</v>
      </c>
      <c r="E373" s="189" t="s">
        <v>253</v>
      </c>
      <c r="F373" s="263" t="s">
        <v>1178</v>
      </c>
      <c r="G373" s="245" t="s">
        <v>281</v>
      </c>
    </row>
    <row r="374" spans="1:9">
      <c r="A374" s="325" t="s">
        <v>268</v>
      </c>
      <c r="B374" s="189" t="s">
        <v>1179</v>
      </c>
      <c r="C374" s="189">
        <v>0.98499999999999999</v>
      </c>
      <c r="D374" s="189" t="s">
        <v>270</v>
      </c>
      <c r="E374" s="189" t="s">
        <v>253</v>
      </c>
      <c r="F374" s="263" t="s">
        <v>1180</v>
      </c>
      <c r="G374" s="245" t="s">
        <v>281</v>
      </c>
      <c r="H374" s="204"/>
    </row>
    <row r="375" spans="1:9">
      <c r="A375" s="325" t="s">
        <v>268</v>
      </c>
      <c r="B375" s="189" t="s">
        <v>1036</v>
      </c>
      <c r="C375" s="189">
        <v>0.2104</v>
      </c>
      <c r="D375" s="189" t="s">
        <v>1181</v>
      </c>
      <c r="E375" s="189" t="s">
        <v>253</v>
      </c>
      <c r="F375" s="263" t="s">
        <v>1182</v>
      </c>
      <c r="G375" s="245" t="s">
        <v>281</v>
      </c>
    </row>
    <row r="376" spans="1:9">
      <c r="A376" s="325" t="s">
        <v>268</v>
      </c>
      <c r="B376" s="189" t="s">
        <v>1183</v>
      </c>
      <c r="C376" s="189">
        <v>7.4260999999999994E-2</v>
      </c>
      <c r="D376" s="189" t="s">
        <v>1181</v>
      </c>
      <c r="E376" s="189" t="s">
        <v>253</v>
      </c>
      <c r="F376" s="263" t="s">
        <v>1184</v>
      </c>
      <c r="G376" s="245" t="s">
        <v>281</v>
      </c>
    </row>
    <row r="377" spans="1:9">
      <c r="A377" s="325" t="s">
        <v>268</v>
      </c>
      <c r="B377" s="189" t="s">
        <v>1185</v>
      </c>
      <c r="C377" s="189">
        <v>1.4E-3</v>
      </c>
      <c r="D377" s="189" t="s">
        <v>973</v>
      </c>
      <c r="E377" s="189" t="s">
        <v>1186</v>
      </c>
      <c r="F377" s="263" t="s">
        <v>2696</v>
      </c>
      <c r="G377" s="245" t="s">
        <v>281</v>
      </c>
    </row>
    <row r="378" spans="1:9">
      <c r="A378" s="325" t="s">
        <v>268</v>
      </c>
      <c r="B378" s="189" t="s">
        <v>1188</v>
      </c>
      <c r="C378" s="189">
        <v>2.0177E-2</v>
      </c>
      <c r="D378" s="189" t="s">
        <v>773</v>
      </c>
      <c r="E378" s="189" t="s">
        <v>253</v>
      </c>
      <c r="F378" s="263" t="s">
        <v>1189</v>
      </c>
      <c r="G378" s="245" t="s">
        <v>281</v>
      </c>
    </row>
    <row r="379" spans="1:9">
      <c r="A379" s="325" t="s">
        <v>268</v>
      </c>
      <c r="B379" s="189" t="s">
        <v>1190</v>
      </c>
      <c r="C379" s="189">
        <v>0.53364999999999996</v>
      </c>
      <c r="D379" s="189" t="s">
        <v>1191</v>
      </c>
      <c r="E379" s="189" t="s">
        <v>253</v>
      </c>
      <c r="F379" s="263" t="s">
        <v>1192</v>
      </c>
      <c r="G379" s="245" t="s">
        <v>281</v>
      </c>
    </row>
    <row r="380" spans="1:9">
      <c r="A380" s="325" t="s">
        <v>268</v>
      </c>
      <c r="B380" s="189" t="s">
        <v>1193</v>
      </c>
      <c r="C380" s="189">
        <v>2.1000000000000001E-2</v>
      </c>
      <c r="D380" s="294" t="s">
        <v>973</v>
      </c>
      <c r="E380" s="189" t="s">
        <v>1194</v>
      </c>
      <c r="F380" s="263" t="s">
        <v>1195</v>
      </c>
      <c r="G380" s="245" t="s">
        <v>281</v>
      </c>
    </row>
    <row r="381" spans="1:9">
      <c r="A381" s="325" t="s">
        <v>268</v>
      </c>
      <c r="B381" s="189" t="s">
        <v>1196</v>
      </c>
      <c r="C381" s="189">
        <v>0.1</v>
      </c>
      <c r="D381" s="189" t="s">
        <v>973</v>
      </c>
      <c r="E381" s="189" t="s">
        <v>253</v>
      </c>
      <c r="F381" s="263" t="s">
        <v>2697</v>
      </c>
      <c r="G381" s="245" t="s">
        <v>281</v>
      </c>
    </row>
    <row r="382" spans="1:9">
      <c r="A382" s="325" t="s">
        <v>268</v>
      </c>
      <c r="B382" s="189" t="s">
        <v>1162</v>
      </c>
      <c r="C382" s="189">
        <v>3.7754999999999999E-4</v>
      </c>
      <c r="D382" s="189" t="s">
        <v>1181</v>
      </c>
      <c r="E382" t="s">
        <v>2698</v>
      </c>
      <c r="F382" s="263" t="s">
        <v>1199</v>
      </c>
      <c r="G382" s="245" t="s">
        <v>281</v>
      </c>
    </row>
    <row r="383" spans="1:9">
      <c r="A383" s="325" t="s">
        <v>268</v>
      </c>
      <c r="B383" s="189" t="s">
        <v>1200</v>
      </c>
      <c r="C383" s="189">
        <v>0.98</v>
      </c>
      <c r="D383" s="189" t="s">
        <v>973</v>
      </c>
      <c r="E383" s="189" t="s">
        <v>1201</v>
      </c>
      <c r="F383" s="263" t="s">
        <v>2692</v>
      </c>
      <c r="G383" s="245" t="s">
        <v>281</v>
      </c>
      <c r="I383" s="204"/>
    </row>
    <row r="384" spans="1:9">
      <c r="A384" s="325" t="s">
        <v>268</v>
      </c>
      <c r="B384" s="189" t="s">
        <v>1202</v>
      </c>
      <c r="C384" s="189">
        <v>0.37</v>
      </c>
      <c r="D384" s="189" t="s">
        <v>973</v>
      </c>
      <c r="E384" s="189" t="s">
        <v>253</v>
      </c>
      <c r="F384" s="263" t="s">
        <v>2699</v>
      </c>
      <c r="G384" s="245" t="s">
        <v>281</v>
      </c>
      <c r="I384" s="204"/>
    </row>
    <row r="385" spans="1:9">
      <c r="A385" s="325" t="s">
        <v>268</v>
      </c>
      <c r="B385" s="189" t="s">
        <v>1204</v>
      </c>
      <c r="C385" s="189">
        <v>0.53</v>
      </c>
      <c r="D385" s="189" t="s">
        <v>973</v>
      </c>
      <c r="E385" s="189" t="s">
        <v>253</v>
      </c>
      <c r="F385" s="263" t="s">
        <v>2700</v>
      </c>
      <c r="G385" s="245" t="s">
        <v>281</v>
      </c>
    </row>
    <row r="386" spans="1:9">
      <c r="A386" s="325" t="s">
        <v>268</v>
      </c>
      <c r="B386" s="189" t="s">
        <v>1206</v>
      </c>
      <c r="C386" s="189">
        <v>0.78278000000000003</v>
      </c>
      <c r="D386" s="189" t="s">
        <v>973</v>
      </c>
      <c r="E386" s="189" t="s">
        <v>253</v>
      </c>
      <c r="F386" s="263" t="s">
        <v>2701</v>
      </c>
      <c r="G386" s="245" t="s">
        <v>281</v>
      </c>
    </row>
    <row r="387" spans="1:9">
      <c r="A387" s="325" t="s">
        <v>268</v>
      </c>
      <c r="B387" s="189" t="s">
        <v>1208</v>
      </c>
      <c r="C387" s="189">
        <v>14.0337</v>
      </c>
      <c r="D387" s="189" t="s">
        <v>1209</v>
      </c>
      <c r="E387" s="189" t="s">
        <v>253</v>
      </c>
      <c r="F387" s="295" t="s">
        <v>1210</v>
      </c>
      <c r="G387" s="245" t="s">
        <v>281</v>
      </c>
      <c r="I387" s="204"/>
    </row>
    <row r="388" spans="1:9">
      <c r="A388" s="325" t="s">
        <v>268</v>
      </c>
      <c r="B388" s="189" t="s">
        <v>1211</v>
      </c>
      <c r="C388" s="189">
        <v>20</v>
      </c>
      <c r="D388" s="294" t="s">
        <v>545</v>
      </c>
      <c r="E388" s="189" t="s">
        <v>1212</v>
      </c>
      <c r="F388" s="263" t="s">
        <v>2702</v>
      </c>
      <c r="G388" s="245" t="s">
        <v>281</v>
      </c>
      <c r="I388" s="204"/>
    </row>
    <row r="389" spans="1:9">
      <c r="A389" s="325" t="s">
        <v>268</v>
      </c>
      <c r="B389" s="189" t="s">
        <v>1214</v>
      </c>
      <c r="C389" s="189">
        <v>80000</v>
      </c>
      <c r="D389" s="294" t="s">
        <v>898</v>
      </c>
      <c r="E389" s="189" t="s">
        <v>899</v>
      </c>
      <c r="F389" s="263" t="s">
        <v>2703</v>
      </c>
      <c r="G389" s="245" t="s">
        <v>281</v>
      </c>
    </row>
    <row r="390" spans="1:9">
      <c r="A390" s="325" t="s">
        <v>268</v>
      </c>
      <c r="B390" s="189" t="s">
        <v>88</v>
      </c>
      <c r="C390" s="189">
        <v>475</v>
      </c>
      <c r="D390" s="294" t="s">
        <v>904</v>
      </c>
      <c r="E390" s="189" t="s">
        <v>253</v>
      </c>
      <c r="F390" s="263" t="s">
        <v>2704</v>
      </c>
      <c r="G390" s="245" t="s">
        <v>281</v>
      </c>
    </row>
    <row r="391" spans="1:9">
      <c r="A391" s="325" t="s">
        <v>268</v>
      </c>
      <c r="B391" s="189" t="s">
        <v>906</v>
      </c>
      <c r="C391" s="189">
        <v>160</v>
      </c>
      <c r="D391" s="294" t="s">
        <v>904</v>
      </c>
      <c r="E391" s="189" t="s">
        <v>253</v>
      </c>
      <c r="F391" s="263" t="s">
        <v>2705</v>
      </c>
      <c r="G391" s="245" t="s">
        <v>281</v>
      </c>
    </row>
    <row r="392" spans="1:9">
      <c r="A392" s="325" t="s">
        <v>268</v>
      </c>
      <c r="B392" s="189" t="s">
        <v>1218</v>
      </c>
      <c r="C392" s="189">
        <v>2</v>
      </c>
      <c r="D392" s="189" t="s">
        <v>1219</v>
      </c>
      <c r="E392" s="189" t="s">
        <v>1220</v>
      </c>
      <c r="F392" s="295" t="s">
        <v>1221</v>
      </c>
      <c r="G392" s="245" t="s">
        <v>281</v>
      </c>
    </row>
    <row r="393" spans="1:9">
      <c r="A393" s="325" t="s">
        <v>268</v>
      </c>
      <c r="B393" s="189" t="s">
        <v>1222</v>
      </c>
      <c r="C393">
        <v>1.845</v>
      </c>
      <c r="D393" s="189" t="s">
        <v>1223</v>
      </c>
      <c r="E393" s="189" t="s">
        <v>253</v>
      </c>
      <c r="F393" s="263" t="s">
        <v>2706</v>
      </c>
      <c r="G393" s="245" t="s">
        <v>281</v>
      </c>
    </row>
    <row r="394" spans="1:9">
      <c r="A394" s="325" t="s">
        <v>268</v>
      </c>
      <c r="B394" s="189" t="s">
        <v>1225</v>
      </c>
      <c r="C394" s="189">
        <v>255</v>
      </c>
      <c r="D394" s="294" t="s">
        <v>904</v>
      </c>
      <c r="E394" s="189" t="s">
        <v>253</v>
      </c>
      <c r="F394" s="263" t="s">
        <v>2707</v>
      </c>
      <c r="G394" s="245" t="s">
        <v>281</v>
      </c>
    </row>
    <row r="395" spans="1:9">
      <c r="A395" s="325" t="s">
        <v>268</v>
      </c>
      <c r="B395" s="189" t="s">
        <v>1227</v>
      </c>
      <c r="C395" s="189">
        <v>5.3888E-3</v>
      </c>
      <c r="D395" s="189" t="s">
        <v>1181</v>
      </c>
      <c r="E395" s="189" t="s">
        <v>253</v>
      </c>
      <c r="F395" s="263" t="s">
        <v>2708</v>
      </c>
      <c r="G395" s="245" t="s">
        <v>281</v>
      </c>
    </row>
    <row r="396" spans="1:9">
      <c r="A396" s="325" t="s">
        <v>268</v>
      </c>
      <c r="B396" s="189" t="s">
        <v>1229</v>
      </c>
      <c r="C396" s="189">
        <v>0.15</v>
      </c>
      <c r="D396" s="294" t="s">
        <v>973</v>
      </c>
      <c r="E396" s="189" t="s">
        <v>1230</v>
      </c>
      <c r="F396" s="263" t="s">
        <v>2709</v>
      </c>
      <c r="G396" s="245" t="s">
        <v>281</v>
      </c>
    </row>
    <row r="397" spans="1:9">
      <c r="A397" s="325" t="s">
        <v>268</v>
      </c>
      <c r="B397" s="189" t="s">
        <v>1232</v>
      </c>
      <c r="C397">
        <v>2.0463</v>
      </c>
      <c r="D397" s="189" t="s">
        <v>1233</v>
      </c>
      <c r="E397" s="189" t="s">
        <v>253</v>
      </c>
      <c r="F397" s="295" t="s">
        <v>2710</v>
      </c>
      <c r="G397" s="245" t="s">
        <v>281</v>
      </c>
    </row>
    <row r="398" spans="1:9">
      <c r="A398" s="325" t="s">
        <v>268</v>
      </c>
      <c r="B398" s="189" t="s">
        <v>1138</v>
      </c>
      <c r="C398" s="189" t="s">
        <v>1235</v>
      </c>
      <c r="D398" s="269" t="s">
        <v>1181</v>
      </c>
      <c r="E398" s="264"/>
      <c r="F398" s="263" t="s">
        <v>2711</v>
      </c>
      <c r="G398" s="245" t="s">
        <v>281</v>
      </c>
    </row>
    <row r="399" spans="1:9">
      <c r="A399" s="325" t="s">
        <v>268</v>
      </c>
      <c r="B399" s="189" t="s">
        <v>1237</v>
      </c>
      <c r="C399" s="189" t="s">
        <v>1238</v>
      </c>
      <c r="D399" s="269" t="s">
        <v>1181</v>
      </c>
      <c r="E399" s="264"/>
      <c r="F399" s="263" t="s">
        <v>2712</v>
      </c>
      <c r="G399" s="245" t="s">
        <v>281</v>
      </c>
    </row>
    <row r="400" spans="1:9">
      <c r="A400" s="325" t="s">
        <v>268</v>
      </c>
      <c r="B400" s="189" t="s">
        <v>983</v>
      </c>
      <c r="C400" s="189" t="s">
        <v>1240</v>
      </c>
      <c r="D400" s="269" t="s">
        <v>1241</v>
      </c>
      <c r="E400" s="264"/>
      <c r="F400" s="263" t="s">
        <v>2713</v>
      </c>
      <c r="G400" s="245" t="s">
        <v>281</v>
      </c>
    </row>
    <row r="401" spans="1:7">
      <c r="A401" s="325" t="s">
        <v>268</v>
      </c>
      <c r="B401" s="189" t="s">
        <v>568</v>
      </c>
      <c r="C401" s="189" t="s">
        <v>1243</v>
      </c>
      <c r="D401" s="269" t="s">
        <v>1181</v>
      </c>
      <c r="E401" s="264"/>
      <c r="F401" s="263" t="s">
        <v>2714</v>
      </c>
      <c r="G401" s="245" t="s">
        <v>281</v>
      </c>
    </row>
    <row r="402" spans="1:7">
      <c r="A402" s="325" t="s">
        <v>268</v>
      </c>
      <c r="B402" s="189" t="s">
        <v>1245</v>
      </c>
      <c r="C402" s="189" t="s">
        <v>1246</v>
      </c>
      <c r="D402" s="269" t="s">
        <v>1181</v>
      </c>
      <c r="E402" s="264"/>
      <c r="F402" s="263" t="s">
        <v>2715</v>
      </c>
      <c r="G402" s="245" t="s">
        <v>281</v>
      </c>
    </row>
    <row r="403" spans="1:7">
      <c r="A403" s="325" t="s">
        <v>268</v>
      </c>
      <c r="B403" s="189" t="s">
        <v>1153</v>
      </c>
      <c r="C403" s="189" t="s">
        <v>1248</v>
      </c>
      <c r="D403" s="269" t="s">
        <v>1181</v>
      </c>
      <c r="E403" s="264"/>
      <c r="F403" s="263" t="s">
        <v>2716</v>
      </c>
      <c r="G403" s="245" t="s">
        <v>281</v>
      </c>
    </row>
    <row r="404" spans="1:7">
      <c r="A404" s="325" t="s">
        <v>268</v>
      </c>
      <c r="B404" s="189" t="s">
        <v>1164</v>
      </c>
      <c r="C404" s="189" t="s">
        <v>1250</v>
      </c>
      <c r="D404" s="269" t="s">
        <v>1181</v>
      </c>
      <c r="E404" s="264"/>
      <c r="F404" s="263" t="s">
        <v>2717</v>
      </c>
      <c r="G404" s="245" t="s">
        <v>281</v>
      </c>
    </row>
    <row r="405" spans="1:7">
      <c r="A405" s="325" t="s">
        <v>268</v>
      </c>
      <c r="B405" s="189" t="s">
        <v>1172</v>
      </c>
      <c r="C405" s="189" t="s">
        <v>1252</v>
      </c>
      <c r="D405" s="269" t="s">
        <v>1181</v>
      </c>
      <c r="E405" s="264"/>
      <c r="F405" s="263" t="s">
        <v>1253</v>
      </c>
      <c r="G405" s="245" t="s">
        <v>281</v>
      </c>
    </row>
    <row r="406" spans="1:7">
      <c r="A406" s="325" t="s">
        <v>268</v>
      </c>
      <c r="B406" s="189" t="s">
        <v>818</v>
      </c>
      <c r="C406" s="189" t="s">
        <v>1254</v>
      </c>
      <c r="D406" s="269" t="s">
        <v>1241</v>
      </c>
      <c r="E406" s="264"/>
      <c r="F406" s="263" t="s">
        <v>1255</v>
      </c>
      <c r="G406" s="245" t="s">
        <v>281</v>
      </c>
    </row>
    <row r="407" spans="1:7">
      <c r="A407" s="325" t="s">
        <v>268</v>
      </c>
      <c r="B407" s="189" t="s">
        <v>1256</v>
      </c>
      <c r="C407" s="189" t="s">
        <v>1257</v>
      </c>
      <c r="D407" s="189" t="s">
        <v>1258</v>
      </c>
      <c r="E407" s="326"/>
      <c r="F407" s="263" t="s">
        <v>1259</v>
      </c>
      <c r="G407" s="245" t="s">
        <v>281</v>
      </c>
    </row>
    <row r="408" spans="1:7">
      <c r="A408" s="325" t="s">
        <v>268</v>
      </c>
      <c r="B408" s="189" t="s">
        <v>1096</v>
      </c>
      <c r="C408" s="189" t="s">
        <v>1260</v>
      </c>
      <c r="D408" s="269" t="s">
        <v>1181</v>
      </c>
      <c r="E408" s="264"/>
      <c r="F408" s="263" t="s">
        <v>1261</v>
      </c>
      <c r="G408" s="245" t="s">
        <v>281</v>
      </c>
    </row>
    <row r="409" spans="1:7">
      <c r="A409" s="325" t="s">
        <v>268</v>
      </c>
      <c r="B409" s="189" t="s">
        <v>1262</v>
      </c>
      <c r="C409" s="189" t="s">
        <v>1263</v>
      </c>
      <c r="D409" s="269" t="s">
        <v>973</v>
      </c>
      <c r="E409" s="264"/>
      <c r="F409" s="263" t="s">
        <v>1264</v>
      </c>
      <c r="G409" s="245" t="s">
        <v>281</v>
      </c>
    </row>
    <row r="410" spans="1:7">
      <c r="A410" s="325" t="s">
        <v>268</v>
      </c>
      <c r="B410" s="189" t="s">
        <v>1265</v>
      </c>
      <c r="C410" s="189" t="s">
        <v>1266</v>
      </c>
      <c r="D410" s="279" t="s">
        <v>1267</v>
      </c>
      <c r="E410" s="264"/>
      <c r="F410" s="263" t="s">
        <v>1268</v>
      </c>
      <c r="G410" s="245" t="s">
        <v>281</v>
      </c>
    </row>
    <row r="411" spans="1:7">
      <c r="A411" s="325" t="s">
        <v>268</v>
      </c>
      <c r="B411" s="189" t="s">
        <v>915</v>
      </c>
      <c r="C411" s="189" t="s">
        <v>1269</v>
      </c>
      <c r="D411" s="269" t="s">
        <v>275</v>
      </c>
      <c r="E411" s="264"/>
      <c r="F411" s="263" t="s">
        <v>1270</v>
      </c>
      <c r="G411" s="245" t="s">
        <v>281</v>
      </c>
    </row>
    <row r="412" spans="1:7">
      <c r="A412" s="325" t="s">
        <v>268</v>
      </c>
      <c r="B412" s="189" t="s">
        <v>1271</v>
      </c>
      <c r="C412" s="189" t="s">
        <v>1272</v>
      </c>
      <c r="D412" s="269" t="s">
        <v>275</v>
      </c>
      <c r="E412" s="264"/>
      <c r="F412" s="263" t="s">
        <v>1273</v>
      </c>
      <c r="G412" s="245" t="s">
        <v>281</v>
      </c>
    </row>
    <row r="413" spans="1:7">
      <c r="A413" s="325" t="s">
        <v>268</v>
      </c>
      <c r="B413" s="189" t="s">
        <v>918</v>
      </c>
      <c r="C413" s="189" t="s">
        <v>1274</v>
      </c>
      <c r="D413" s="269" t="s">
        <v>1275</v>
      </c>
      <c r="E413" s="264"/>
      <c r="F413" s="263" t="s">
        <v>1276</v>
      </c>
      <c r="G413" s="245" t="s">
        <v>281</v>
      </c>
    </row>
    <row r="414" spans="1:7">
      <c r="A414" s="325" t="s">
        <v>268</v>
      </c>
      <c r="B414" s="189" t="s">
        <v>1277</v>
      </c>
      <c r="C414" s="189" t="s">
        <v>922</v>
      </c>
      <c r="D414" s="189" t="s">
        <v>973</v>
      </c>
      <c r="E414" s="264"/>
      <c r="F414" s="263" t="s">
        <v>2718</v>
      </c>
      <c r="G414" s="245" t="s">
        <v>281</v>
      </c>
    </row>
    <row r="415" spans="1:7">
      <c r="A415" s="325" t="s">
        <v>268</v>
      </c>
      <c r="B415" s="189" t="s">
        <v>1279</v>
      </c>
      <c r="C415" s="189" t="s">
        <v>1280</v>
      </c>
      <c r="D415" s="189" t="s">
        <v>973</v>
      </c>
      <c r="E415" s="264"/>
      <c r="F415" s="263" t="s">
        <v>2719</v>
      </c>
      <c r="G415" s="245" t="s">
        <v>281</v>
      </c>
    </row>
    <row r="416" spans="1:7">
      <c r="A416" s="327" t="s">
        <v>268</v>
      </c>
      <c r="B416" s="240" t="s">
        <v>1282</v>
      </c>
      <c r="C416" s="240" t="s">
        <v>1283</v>
      </c>
      <c r="D416" s="270" t="s">
        <v>1181</v>
      </c>
      <c r="E416" s="265"/>
      <c r="F416" s="241" t="s">
        <v>1117</v>
      </c>
      <c r="G416" s="245" t="s">
        <v>281</v>
      </c>
    </row>
    <row r="417" spans="1:23">
      <c r="G417" s="245" t="s">
        <v>281</v>
      </c>
    </row>
    <row r="418" spans="1:23" ht="18.75">
      <c r="A418" s="769" t="s">
        <v>1001</v>
      </c>
      <c r="B418" s="770"/>
      <c r="C418" s="770"/>
      <c r="D418" s="770"/>
      <c r="E418" s="770"/>
      <c r="F418" s="771"/>
      <c r="G418" s="245" t="s">
        <v>281</v>
      </c>
    </row>
    <row r="419" spans="1:23">
      <c r="A419" s="211" t="s">
        <v>238</v>
      </c>
      <c r="B419" s="212" t="s">
        <v>239</v>
      </c>
      <c r="C419" s="212" t="s">
        <v>240</v>
      </c>
      <c r="D419" s="212" t="s">
        <v>134</v>
      </c>
      <c r="E419" s="212" t="s">
        <v>241</v>
      </c>
      <c r="F419" s="213" t="s">
        <v>242</v>
      </c>
      <c r="G419" s="245" t="s">
        <v>281</v>
      </c>
    </row>
    <row r="420" spans="1:23">
      <c r="A420" s="216" t="s">
        <v>243</v>
      </c>
      <c r="B420" s="217" t="s">
        <v>1284</v>
      </c>
      <c r="C420" s="218">
        <v>1.530104E-3</v>
      </c>
      <c r="D420" s="218" t="s">
        <v>259</v>
      </c>
      <c r="E420" s="218" t="s">
        <v>1285</v>
      </c>
      <c r="F420" s="232" t="s">
        <v>2720</v>
      </c>
      <c r="G420" s="245" t="s">
        <v>281</v>
      </c>
    </row>
    <row r="421" spans="1:23">
      <c r="A421" s="221" t="s">
        <v>243</v>
      </c>
      <c r="B421" s="222" t="s">
        <v>1287</v>
      </c>
      <c r="C421" s="223">
        <v>1.4749799999999999E-6</v>
      </c>
      <c r="D421" s="223" t="s">
        <v>259</v>
      </c>
      <c r="E421" s="223" t="s">
        <v>1288</v>
      </c>
      <c r="F421" s="234" t="s">
        <v>2721</v>
      </c>
      <c r="G421" s="245" t="s">
        <v>281</v>
      </c>
    </row>
    <row r="422" spans="1:23">
      <c r="A422" s="221" t="s">
        <v>243</v>
      </c>
      <c r="B422" s="222" t="s">
        <v>317</v>
      </c>
      <c r="C422" s="223">
        <v>3.1902800000000001E-4</v>
      </c>
      <c r="D422" s="223" t="s">
        <v>259</v>
      </c>
      <c r="E422" s="223" t="s">
        <v>1290</v>
      </c>
      <c r="F422" s="234" t="s">
        <v>2722</v>
      </c>
      <c r="G422" s="245" t="s">
        <v>281</v>
      </c>
      <c r="T422" t="s">
        <v>2723</v>
      </c>
      <c r="U422" t="s">
        <v>2724</v>
      </c>
      <c r="V422" t="s">
        <v>241</v>
      </c>
      <c r="W422" t="s">
        <v>242</v>
      </c>
    </row>
    <row r="423" spans="1:23">
      <c r="A423" s="221" t="s">
        <v>243</v>
      </c>
      <c r="B423" s="222" t="s">
        <v>294</v>
      </c>
      <c r="C423" s="223">
        <v>1.1109700000000001E-7</v>
      </c>
      <c r="D423" s="223" t="s">
        <v>259</v>
      </c>
      <c r="E423" s="223" t="s">
        <v>1292</v>
      </c>
      <c r="F423" s="234" t="s">
        <v>2722</v>
      </c>
      <c r="G423" s="245" t="s">
        <v>281</v>
      </c>
      <c r="T423" t="s">
        <v>2725</v>
      </c>
      <c r="U423" s="204">
        <v>3.9235400000000002E-8</v>
      </c>
      <c r="V423" t="s">
        <v>1362</v>
      </c>
    </row>
    <row r="424" spans="1:23">
      <c r="A424" s="221" t="s">
        <v>243</v>
      </c>
      <c r="B424" s="222" t="s">
        <v>1293</v>
      </c>
      <c r="C424" s="223">
        <v>1.25775E-7</v>
      </c>
      <c r="D424" s="223" t="s">
        <v>259</v>
      </c>
      <c r="E424" s="223" t="s">
        <v>1294</v>
      </c>
      <c r="F424" s="234" t="s">
        <v>2722</v>
      </c>
      <c r="G424" s="245" t="s">
        <v>281</v>
      </c>
      <c r="T424" t="s">
        <v>2726</v>
      </c>
      <c r="U424" s="204">
        <v>6.0788400000000002E-7</v>
      </c>
      <c r="V424" t="s">
        <v>1360</v>
      </c>
    </row>
    <row r="425" spans="1:23">
      <c r="A425" s="221" t="s">
        <v>243</v>
      </c>
      <c r="B425" s="222" t="s">
        <v>1295</v>
      </c>
      <c r="C425" s="223">
        <v>1.4289999999999999E-7</v>
      </c>
      <c r="D425" s="223" t="s">
        <v>504</v>
      </c>
      <c r="E425" s="223" t="s">
        <v>1296</v>
      </c>
      <c r="F425" s="234" t="s">
        <v>2727</v>
      </c>
      <c r="G425" s="245" t="s">
        <v>281</v>
      </c>
      <c r="T425" t="s">
        <v>2728</v>
      </c>
      <c r="U425">
        <v>1.1769430000000001E-2</v>
      </c>
      <c r="V425" t="s">
        <v>1364</v>
      </c>
    </row>
    <row r="426" spans="1:23">
      <c r="A426" s="221" t="s">
        <v>243</v>
      </c>
      <c r="B426" s="222" t="s">
        <v>1298</v>
      </c>
      <c r="C426" s="223">
        <v>4.8386542999999997E-2</v>
      </c>
      <c r="D426" s="223" t="s">
        <v>327</v>
      </c>
      <c r="E426" s="223" t="s">
        <v>1299</v>
      </c>
      <c r="F426" s="234" t="s">
        <v>2729</v>
      </c>
      <c r="G426" s="245" t="s">
        <v>281</v>
      </c>
      <c r="T426" t="s">
        <v>2730</v>
      </c>
      <c r="U426" s="204">
        <v>9.4449500000000001E-6</v>
      </c>
      <c r="V426" t="s">
        <v>1366</v>
      </c>
    </row>
    <row r="427" spans="1:23">
      <c r="A427" s="221" t="s">
        <v>243</v>
      </c>
      <c r="B427" s="222" t="s">
        <v>1301</v>
      </c>
      <c r="C427" s="223">
        <v>1.8688680000000001E-3</v>
      </c>
      <c r="D427" s="223" t="s">
        <v>408</v>
      </c>
      <c r="E427" s="223" t="s">
        <v>1302</v>
      </c>
      <c r="F427" s="234" t="s">
        <v>2722</v>
      </c>
      <c r="G427" s="245" t="s">
        <v>281</v>
      </c>
      <c r="T427" t="s">
        <v>2731</v>
      </c>
      <c r="U427">
        <v>1.530104E-3</v>
      </c>
      <c r="V427" t="s">
        <v>1285</v>
      </c>
    </row>
    <row r="428" spans="1:23">
      <c r="A428" s="221" t="s">
        <v>243</v>
      </c>
      <c r="B428" s="222" t="s">
        <v>1303</v>
      </c>
      <c r="C428" s="223">
        <v>2.1900729999999998E-3</v>
      </c>
      <c r="D428" s="223" t="s">
        <v>408</v>
      </c>
      <c r="E428" s="223" t="s">
        <v>1304</v>
      </c>
      <c r="F428" s="234" t="s">
        <v>2732</v>
      </c>
      <c r="G428" s="245" t="s">
        <v>281</v>
      </c>
      <c r="T428" t="s">
        <v>2733</v>
      </c>
      <c r="U428" s="204">
        <v>4.3076299999999999E-9</v>
      </c>
      <c r="V428" t="s">
        <v>1368</v>
      </c>
    </row>
    <row r="429" spans="1:23">
      <c r="A429" s="221" t="s">
        <v>243</v>
      </c>
      <c r="B429" s="222" t="s">
        <v>1306</v>
      </c>
      <c r="C429" s="223">
        <v>3.8774600000000001E-4</v>
      </c>
      <c r="D429" s="223" t="s">
        <v>504</v>
      </c>
      <c r="E429" s="223" t="s">
        <v>1307</v>
      </c>
      <c r="F429" s="234" t="s">
        <v>2734</v>
      </c>
      <c r="G429" s="245" t="s">
        <v>281</v>
      </c>
      <c r="T429" t="s">
        <v>2735</v>
      </c>
      <c r="U429" s="204">
        <v>8.6504699999999998E-11</v>
      </c>
      <c r="V429" t="s">
        <v>1367</v>
      </c>
    </row>
    <row r="430" spans="1:23">
      <c r="A430" s="221" t="s">
        <v>243</v>
      </c>
      <c r="B430" s="222" t="s">
        <v>1309</v>
      </c>
      <c r="C430" s="223">
        <v>3.8774600000000001E-4</v>
      </c>
      <c r="D430" s="223" t="s">
        <v>504</v>
      </c>
      <c r="E430" s="223" t="s">
        <v>1307</v>
      </c>
      <c r="F430" s="234" t="s">
        <v>2734</v>
      </c>
      <c r="G430" s="245" t="s">
        <v>281</v>
      </c>
      <c r="T430" t="s">
        <v>2736</v>
      </c>
      <c r="U430" s="204">
        <v>6.0665899999999998E-6</v>
      </c>
      <c r="V430" t="s">
        <v>1369</v>
      </c>
    </row>
    <row r="431" spans="1:23">
      <c r="A431" s="221" t="s">
        <v>243</v>
      </c>
      <c r="B431" s="222" t="s">
        <v>1310</v>
      </c>
      <c r="C431" s="223">
        <v>8.4939100000000001E-5</v>
      </c>
      <c r="D431" s="223" t="s">
        <v>259</v>
      </c>
      <c r="E431" s="223" t="s">
        <v>1311</v>
      </c>
      <c r="F431" s="234" t="s">
        <v>2737</v>
      </c>
      <c r="G431" s="245" t="s">
        <v>281</v>
      </c>
      <c r="T431" t="s">
        <v>2738</v>
      </c>
      <c r="U431" s="204">
        <v>2.7077399999999999E-7</v>
      </c>
      <c r="V431" t="s">
        <v>1370</v>
      </c>
    </row>
    <row r="432" spans="1:23">
      <c r="A432" s="221" t="s">
        <v>243</v>
      </c>
      <c r="B432" s="222" t="s">
        <v>1313</v>
      </c>
      <c r="C432" s="223">
        <v>0.16014249999999999</v>
      </c>
      <c r="D432" s="223" t="s">
        <v>259</v>
      </c>
      <c r="E432" s="223" t="s">
        <v>1314</v>
      </c>
      <c r="F432" s="234" t="s">
        <v>2739</v>
      </c>
      <c r="G432" s="245" t="s">
        <v>281</v>
      </c>
      <c r="T432" t="s">
        <v>2740</v>
      </c>
      <c r="U432" s="204">
        <v>2.5190400000000002E-6</v>
      </c>
      <c r="V432" t="s">
        <v>1376</v>
      </c>
    </row>
    <row r="433" spans="1:22">
      <c r="A433" s="221" t="s">
        <v>243</v>
      </c>
      <c r="B433" s="222" t="s">
        <v>326</v>
      </c>
      <c r="C433" s="223">
        <v>6.2504129999999998E-3</v>
      </c>
      <c r="D433" s="223" t="s">
        <v>327</v>
      </c>
      <c r="E433" s="223" t="s">
        <v>1316</v>
      </c>
      <c r="F433" s="234" t="s">
        <v>2741</v>
      </c>
      <c r="G433" s="245" t="s">
        <v>281</v>
      </c>
      <c r="T433" t="s">
        <v>2742</v>
      </c>
      <c r="U433" s="204">
        <v>1.64781E-6</v>
      </c>
      <c r="V433" t="s">
        <v>1375</v>
      </c>
    </row>
    <row r="434" spans="1:22">
      <c r="A434" s="221" t="s">
        <v>243</v>
      </c>
      <c r="B434" s="222" t="s">
        <v>1318</v>
      </c>
      <c r="C434" s="223">
        <v>6.2421839999999996E-3</v>
      </c>
      <c r="D434" s="223" t="s">
        <v>327</v>
      </c>
      <c r="E434" s="223" t="s">
        <v>1319</v>
      </c>
      <c r="F434" s="234" t="s">
        <v>2743</v>
      </c>
      <c r="G434" s="245" t="s">
        <v>281</v>
      </c>
      <c r="T434" t="s">
        <v>2744</v>
      </c>
      <c r="U434">
        <v>0.27764284</v>
      </c>
      <c r="V434" t="s">
        <v>1377</v>
      </c>
    </row>
    <row r="435" spans="1:22">
      <c r="A435" s="221" t="s">
        <v>243</v>
      </c>
      <c r="B435" s="222" t="s">
        <v>1321</v>
      </c>
      <c r="C435" s="223">
        <v>1.0902162999999999E-2</v>
      </c>
      <c r="D435" s="223" t="s">
        <v>327</v>
      </c>
      <c r="E435" s="223" t="s">
        <v>1322</v>
      </c>
      <c r="F435" s="234" t="s">
        <v>2722</v>
      </c>
      <c r="G435" s="245" t="s">
        <v>281</v>
      </c>
      <c r="T435" t="s">
        <v>2745</v>
      </c>
      <c r="U435">
        <v>9.0914340000000007E-3</v>
      </c>
      <c r="V435" t="s">
        <v>1378</v>
      </c>
    </row>
    <row r="436" spans="1:22">
      <c r="A436" s="221" t="s">
        <v>243</v>
      </c>
      <c r="B436" s="222" t="s">
        <v>300</v>
      </c>
      <c r="C436" s="223">
        <v>6.6658100000000006E-8</v>
      </c>
      <c r="D436" s="223" t="s">
        <v>259</v>
      </c>
      <c r="E436" s="223" t="s">
        <v>1323</v>
      </c>
      <c r="F436" s="234" t="s">
        <v>2722</v>
      </c>
      <c r="G436" s="245" t="s">
        <v>281</v>
      </c>
      <c r="T436" t="s">
        <v>2746</v>
      </c>
      <c r="U436" s="204">
        <v>1.4749799999999999E-6</v>
      </c>
      <c r="V436" t="s">
        <v>1288</v>
      </c>
    </row>
    <row r="437" spans="1:22">
      <c r="A437" s="221" t="s">
        <v>243</v>
      </c>
      <c r="B437" s="222" t="s">
        <v>288</v>
      </c>
      <c r="C437" s="223">
        <v>7.7411119999999996E-3</v>
      </c>
      <c r="D437" s="223" t="s">
        <v>259</v>
      </c>
      <c r="E437" s="223" t="s">
        <v>1324</v>
      </c>
      <c r="F437" s="234" t="s">
        <v>2722</v>
      </c>
      <c r="G437" s="245" t="s">
        <v>281</v>
      </c>
      <c r="T437" t="s">
        <v>2747</v>
      </c>
      <c r="U437" s="204">
        <v>4.9536299999999996E-10</v>
      </c>
      <c r="V437" t="s">
        <v>1372</v>
      </c>
    </row>
    <row r="438" spans="1:22">
      <c r="A438" s="221" t="s">
        <v>243</v>
      </c>
      <c r="B438" s="222" t="s">
        <v>1325</v>
      </c>
      <c r="C438" s="223">
        <v>5.6614580000000003E-3</v>
      </c>
      <c r="D438" s="223" t="s">
        <v>259</v>
      </c>
      <c r="E438" s="223" t="s">
        <v>1326</v>
      </c>
      <c r="F438" s="234" t="s">
        <v>2720</v>
      </c>
      <c r="G438" s="245" t="s">
        <v>281</v>
      </c>
      <c r="T438" t="s">
        <v>2748</v>
      </c>
      <c r="U438" s="204">
        <v>2.0316299999999999E-12</v>
      </c>
      <c r="V438" t="s">
        <v>1371</v>
      </c>
    </row>
    <row r="439" spans="1:22">
      <c r="A439" s="221" t="s">
        <v>243</v>
      </c>
      <c r="B439" s="222" t="s">
        <v>282</v>
      </c>
      <c r="C439" s="223">
        <v>3.2497799999999999E-12</v>
      </c>
      <c r="D439" s="223" t="s">
        <v>275</v>
      </c>
      <c r="E439" s="223" t="s">
        <v>1327</v>
      </c>
      <c r="F439" s="234" t="s">
        <v>2722</v>
      </c>
      <c r="G439" s="245" t="s">
        <v>281</v>
      </c>
      <c r="T439" t="s">
        <v>2749</v>
      </c>
      <c r="U439" s="204">
        <v>1.4909500000000001E-6</v>
      </c>
      <c r="V439" t="s">
        <v>1373</v>
      </c>
    </row>
    <row r="440" spans="1:22">
      <c r="A440" s="221" t="s">
        <v>243</v>
      </c>
      <c r="B440" s="222" t="s">
        <v>1328</v>
      </c>
      <c r="C440" s="223">
        <v>2.3874999999999999E-3</v>
      </c>
      <c r="D440" s="223" t="s">
        <v>259</v>
      </c>
      <c r="E440" s="223" t="s">
        <v>1329</v>
      </c>
      <c r="F440" s="234" t="s">
        <v>2750</v>
      </c>
      <c r="G440" s="245" t="s">
        <v>281</v>
      </c>
      <c r="T440" t="s">
        <v>2751</v>
      </c>
      <c r="U440" s="204">
        <v>3.7726100000000002E-8</v>
      </c>
      <c r="V440" t="s">
        <v>1374</v>
      </c>
    </row>
    <row r="441" spans="1:22">
      <c r="A441" s="221" t="s">
        <v>243</v>
      </c>
      <c r="B441" s="222" t="s">
        <v>1331</v>
      </c>
      <c r="C441" s="223">
        <v>2.68492E-4</v>
      </c>
      <c r="D441" s="223" t="s">
        <v>259</v>
      </c>
      <c r="E441" s="223" t="s">
        <v>1332</v>
      </c>
      <c r="F441" s="234" t="s">
        <v>2752</v>
      </c>
      <c r="G441" s="245" t="s">
        <v>281</v>
      </c>
      <c r="T441" t="s">
        <v>2753</v>
      </c>
      <c r="U441" s="204">
        <v>3.1902800000000001E-4</v>
      </c>
      <c r="V441" t="s">
        <v>1290</v>
      </c>
    </row>
    <row r="442" spans="1:22">
      <c r="A442" s="221" t="s">
        <v>243</v>
      </c>
      <c r="B442" s="222" t="s">
        <v>1334</v>
      </c>
      <c r="C442" s="223">
        <v>2.2348199999999999E-7</v>
      </c>
      <c r="D442" s="223" t="s">
        <v>259</v>
      </c>
      <c r="E442" s="223" t="s">
        <v>1335</v>
      </c>
      <c r="F442" s="234" t="s">
        <v>2721</v>
      </c>
      <c r="G442" s="245" t="s">
        <v>281</v>
      </c>
      <c r="T442" t="s">
        <v>2754</v>
      </c>
      <c r="U442" s="204">
        <v>8.2961400000000006E-8</v>
      </c>
      <c r="V442" t="s">
        <v>1406</v>
      </c>
    </row>
    <row r="443" spans="1:22">
      <c r="A443" s="221" t="s">
        <v>243</v>
      </c>
      <c r="B443" s="222" t="s">
        <v>1336</v>
      </c>
      <c r="C443" s="223">
        <v>2.2348199999999999E-7</v>
      </c>
      <c r="D443" s="223" t="s">
        <v>259</v>
      </c>
      <c r="E443" s="223" t="s">
        <v>1335</v>
      </c>
      <c r="F443" s="234" t="s">
        <v>2721</v>
      </c>
      <c r="G443" s="245" t="s">
        <v>281</v>
      </c>
      <c r="T443" t="s">
        <v>2755</v>
      </c>
      <c r="U443" s="204">
        <v>1.1109700000000001E-7</v>
      </c>
      <c r="V443" t="s">
        <v>1292</v>
      </c>
    </row>
    <row r="444" spans="1:22">
      <c r="A444" s="221" t="s">
        <v>243</v>
      </c>
      <c r="B444" s="222" t="s">
        <v>1337</v>
      </c>
      <c r="C444" s="223">
        <v>1.2999119999999999E-2</v>
      </c>
      <c r="D444" s="223" t="s">
        <v>259</v>
      </c>
      <c r="E444" s="223" t="s">
        <v>1338</v>
      </c>
      <c r="F444" s="234" t="s">
        <v>2722</v>
      </c>
      <c r="G444" s="245" t="s">
        <v>281</v>
      </c>
      <c r="T444" t="s">
        <v>2756</v>
      </c>
      <c r="U444">
        <v>4.5798800000000001E-2</v>
      </c>
      <c r="V444" t="s">
        <v>1381</v>
      </c>
    </row>
    <row r="445" spans="1:22">
      <c r="A445" s="221" t="s">
        <v>243</v>
      </c>
      <c r="B445" s="222" t="s">
        <v>320</v>
      </c>
      <c r="C445" s="223">
        <v>7.9757000000000005E-4</v>
      </c>
      <c r="D445" s="223" t="s">
        <v>259</v>
      </c>
      <c r="E445" s="223" t="s">
        <v>1339</v>
      </c>
      <c r="F445" s="234" t="s">
        <v>2722</v>
      </c>
      <c r="G445" s="245" t="s">
        <v>281</v>
      </c>
      <c r="T445" t="s">
        <v>2757</v>
      </c>
      <c r="U445">
        <v>0.105066429</v>
      </c>
      <c r="V445" t="s">
        <v>1382</v>
      </c>
    </row>
    <row r="446" spans="1:22">
      <c r="A446" s="221" t="s">
        <v>243</v>
      </c>
      <c r="B446" s="222" t="s">
        <v>323</v>
      </c>
      <c r="C446" s="223">
        <v>4.8672400000000001E-3</v>
      </c>
      <c r="D446" s="223" t="s">
        <v>259</v>
      </c>
      <c r="E446" s="223" t="s">
        <v>1340</v>
      </c>
      <c r="F446" s="234" t="s">
        <v>2722</v>
      </c>
      <c r="G446" s="245" t="s">
        <v>281</v>
      </c>
      <c r="T446" t="s">
        <v>2758</v>
      </c>
      <c r="U446" s="204">
        <v>2.8975000000000002E-6</v>
      </c>
      <c r="V446" t="s">
        <v>1380</v>
      </c>
    </row>
    <row r="447" spans="1:22">
      <c r="A447" s="221" t="s">
        <v>243</v>
      </c>
      <c r="B447" s="222" t="s">
        <v>308</v>
      </c>
      <c r="C447" s="223">
        <v>3.4435500000000002E-7</v>
      </c>
      <c r="D447" s="223" t="s">
        <v>259</v>
      </c>
      <c r="E447" s="223" t="s">
        <v>1341</v>
      </c>
      <c r="F447" s="234" t="s">
        <v>2722</v>
      </c>
      <c r="G447" s="245" t="s">
        <v>281</v>
      </c>
      <c r="T447" t="s">
        <v>2759</v>
      </c>
      <c r="U447" s="204">
        <v>1.4289999999999999E-7</v>
      </c>
      <c r="V447" t="s">
        <v>1296</v>
      </c>
    </row>
    <row r="448" spans="1:22">
      <c r="A448" s="221" t="s">
        <v>243</v>
      </c>
      <c r="B448" s="222" t="s">
        <v>1342</v>
      </c>
      <c r="C448" s="223">
        <v>8.7158099999999995E-6</v>
      </c>
      <c r="D448" s="223" t="s">
        <v>259</v>
      </c>
      <c r="E448" s="223" t="s">
        <v>1343</v>
      </c>
      <c r="F448" s="234" t="s">
        <v>2721</v>
      </c>
      <c r="G448" s="245" t="s">
        <v>281</v>
      </c>
      <c r="T448" t="s">
        <v>2760</v>
      </c>
      <c r="U448" s="204">
        <v>4.42445E-11</v>
      </c>
      <c r="V448" t="s">
        <v>1385</v>
      </c>
    </row>
    <row r="449" spans="1:22">
      <c r="A449" s="221" t="s">
        <v>243</v>
      </c>
      <c r="B449" s="222" t="s">
        <v>274</v>
      </c>
      <c r="C449" s="223">
        <v>1.6615999999999999E-12</v>
      </c>
      <c r="D449" s="223" t="s">
        <v>275</v>
      </c>
      <c r="E449" s="223" t="s">
        <v>1344</v>
      </c>
      <c r="F449" s="234" t="s">
        <v>2722</v>
      </c>
      <c r="G449" s="245" t="s">
        <v>281</v>
      </c>
      <c r="T449" t="s">
        <v>2761</v>
      </c>
      <c r="U449" s="204">
        <v>6.4448199999999997E-15</v>
      </c>
      <c r="V449" t="s">
        <v>1384</v>
      </c>
    </row>
    <row r="450" spans="1:22">
      <c r="A450" s="221" t="s">
        <v>243</v>
      </c>
      <c r="B450" s="222" t="s">
        <v>1345</v>
      </c>
      <c r="C450" s="223">
        <v>6.68659E-5</v>
      </c>
      <c r="D450" s="223" t="s">
        <v>259</v>
      </c>
      <c r="E450" s="223" t="s">
        <v>1346</v>
      </c>
      <c r="F450" s="234" t="s">
        <v>2721</v>
      </c>
      <c r="G450" s="245" t="s">
        <v>281</v>
      </c>
      <c r="T450" t="s">
        <v>2762</v>
      </c>
      <c r="U450" s="204">
        <v>3.21817E-6</v>
      </c>
      <c r="V450" t="s">
        <v>2763</v>
      </c>
    </row>
    <row r="451" spans="1:22">
      <c r="A451" s="221" t="s">
        <v>243</v>
      </c>
      <c r="B451" s="222" t="s">
        <v>1347</v>
      </c>
      <c r="C451" s="223">
        <v>9.533470000000001E-10</v>
      </c>
      <c r="D451" s="223" t="s">
        <v>1348</v>
      </c>
      <c r="E451" s="223" t="s">
        <v>1349</v>
      </c>
      <c r="F451" s="234" t="s">
        <v>2720</v>
      </c>
      <c r="G451" s="245" t="s">
        <v>281</v>
      </c>
      <c r="T451" t="s">
        <v>2764</v>
      </c>
      <c r="U451" s="204">
        <v>2.7779400000000001E-10</v>
      </c>
      <c r="V451" t="s">
        <v>1388</v>
      </c>
    </row>
    <row r="452" spans="1:22">
      <c r="A452" s="221" t="s">
        <v>243</v>
      </c>
      <c r="B452" s="222" t="s">
        <v>278</v>
      </c>
      <c r="C452" s="223">
        <v>8.6528699999999997E-12</v>
      </c>
      <c r="D452" s="223" t="s">
        <v>275</v>
      </c>
      <c r="E452" s="223" t="s">
        <v>1350</v>
      </c>
      <c r="F452" s="234" t="s">
        <v>2722</v>
      </c>
      <c r="G452" s="245" t="s">
        <v>281</v>
      </c>
      <c r="T452" t="s">
        <v>2765</v>
      </c>
      <c r="U452" s="204">
        <v>9.2656200000000004E-8</v>
      </c>
      <c r="V452" t="s">
        <v>1387</v>
      </c>
    </row>
    <row r="453" spans="1:22">
      <c r="A453" s="221" t="s">
        <v>243</v>
      </c>
      <c r="B453" s="222" t="s">
        <v>305</v>
      </c>
      <c r="C453" s="223">
        <v>1.89934E-6</v>
      </c>
      <c r="D453" s="223" t="s">
        <v>259</v>
      </c>
      <c r="E453" s="223" t="s">
        <v>1351</v>
      </c>
      <c r="F453" s="234" t="s">
        <v>2722</v>
      </c>
      <c r="G453" s="245" t="s">
        <v>281</v>
      </c>
      <c r="T453" t="s">
        <v>2766</v>
      </c>
      <c r="U453" s="204">
        <v>5.8862600000000006E-11</v>
      </c>
      <c r="V453" t="s">
        <v>1389</v>
      </c>
    </row>
    <row r="454" spans="1:22">
      <c r="A454" s="221" t="s">
        <v>243</v>
      </c>
      <c r="B454" s="222" t="s">
        <v>1352</v>
      </c>
      <c r="C454" s="223">
        <v>3.0393599999999998E-6</v>
      </c>
      <c r="D454" s="223" t="s">
        <v>259</v>
      </c>
      <c r="E454" s="223" t="s">
        <v>1353</v>
      </c>
      <c r="F454" s="234" t="s">
        <v>2721</v>
      </c>
      <c r="G454" s="245" t="s">
        <v>281</v>
      </c>
      <c r="T454" t="s">
        <v>2767</v>
      </c>
      <c r="U454" s="204">
        <v>1.12634E-12</v>
      </c>
      <c r="V454" t="s">
        <v>2768</v>
      </c>
    </row>
    <row r="455" spans="1:22">
      <c r="A455" s="221" t="s">
        <v>243</v>
      </c>
      <c r="B455" s="222" t="s">
        <v>1354</v>
      </c>
      <c r="C455" s="223">
        <v>8.9392900000000006E-8</v>
      </c>
      <c r="D455" s="223" t="s">
        <v>259</v>
      </c>
      <c r="E455" s="223" t="s">
        <v>1355</v>
      </c>
      <c r="F455" s="234" t="s">
        <v>2721</v>
      </c>
      <c r="G455" s="245" t="s">
        <v>281</v>
      </c>
      <c r="T455" t="s">
        <v>2769</v>
      </c>
      <c r="U455" s="204">
        <v>1.5587500000000001E-4</v>
      </c>
      <c r="V455" t="s">
        <v>1390</v>
      </c>
    </row>
    <row r="456" spans="1:22">
      <c r="A456" s="221" t="s">
        <v>243</v>
      </c>
      <c r="B456" s="222" t="s">
        <v>595</v>
      </c>
      <c r="C456" s="223">
        <v>1.8577190000000001E-3</v>
      </c>
      <c r="D456" s="223" t="s">
        <v>259</v>
      </c>
      <c r="E456" s="223" t="s">
        <v>1356</v>
      </c>
      <c r="F456" s="234" t="s">
        <v>2721</v>
      </c>
      <c r="G456" s="245" t="s">
        <v>281</v>
      </c>
      <c r="T456" t="s">
        <v>2770</v>
      </c>
      <c r="U456" s="204">
        <v>5.3442399999999998E-8</v>
      </c>
      <c r="V456" t="s">
        <v>1391</v>
      </c>
    </row>
    <row r="457" spans="1:22">
      <c r="A457" s="221" t="s">
        <v>243</v>
      </c>
      <c r="B457" s="222" t="s">
        <v>247</v>
      </c>
      <c r="C457" s="223">
        <v>1.23701E-3</v>
      </c>
      <c r="D457" s="223" t="s">
        <v>314</v>
      </c>
      <c r="E457" s="223" t="s">
        <v>1357</v>
      </c>
      <c r="F457" s="234" t="s">
        <v>316</v>
      </c>
      <c r="G457" s="245" t="s">
        <v>281</v>
      </c>
      <c r="T457" t="s">
        <v>1237</v>
      </c>
      <c r="U457">
        <v>4.8386542999999997E-2</v>
      </c>
      <c r="V457" t="s">
        <v>1299</v>
      </c>
    </row>
    <row r="458" spans="1:22">
      <c r="A458" s="221" t="s">
        <v>243</v>
      </c>
      <c r="B458" s="222" t="s">
        <v>1358</v>
      </c>
      <c r="C458" s="223">
        <v>2.4895699999999999E-11</v>
      </c>
      <c r="D458" s="223" t="s">
        <v>275</v>
      </c>
      <c r="E458" s="223" t="s">
        <v>1359</v>
      </c>
      <c r="F458" s="234" t="s">
        <v>2720</v>
      </c>
      <c r="G458" s="245" t="s">
        <v>281</v>
      </c>
      <c r="T458" t="s">
        <v>2771</v>
      </c>
      <c r="U458">
        <v>1.8688680000000001E-3</v>
      </c>
      <c r="V458" t="s">
        <v>1302</v>
      </c>
    </row>
    <row r="459" spans="1:22">
      <c r="A459" s="221" t="s">
        <v>333</v>
      </c>
      <c r="B459" s="223" t="s">
        <v>225</v>
      </c>
      <c r="C459" s="223">
        <v>6.0788400000000002E-7</v>
      </c>
      <c r="D459" s="223" t="s">
        <v>259</v>
      </c>
      <c r="E459" s="223" t="s">
        <v>1360</v>
      </c>
      <c r="F459" s="234" t="s">
        <v>1361</v>
      </c>
      <c r="G459" s="245" t="s">
        <v>281</v>
      </c>
      <c r="T459" t="s">
        <v>2772</v>
      </c>
      <c r="U459">
        <v>2.1900729999999998E-3</v>
      </c>
      <c r="V459" t="s">
        <v>1304</v>
      </c>
    </row>
    <row r="460" spans="1:22">
      <c r="A460" s="221" t="s">
        <v>333</v>
      </c>
      <c r="B460" s="223" t="s">
        <v>225</v>
      </c>
      <c r="C460" s="223">
        <v>3.9235400000000002E-8</v>
      </c>
      <c r="D460" s="223" t="s">
        <v>259</v>
      </c>
      <c r="E460" s="223" t="s">
        <v>1362</v>
      </c>
      <c r="F460" s="234" t="s">
        <v>2773</v>
      </c>
      <c r="G460" s="245" t="s">
        <v>281</v>
      </c>
      <c r="T460" t="s">
        <v>2774</v>
      </c>
      <c r="U460" s="204">
        <v>8.4939100000000001E-5</v>
      </c>
      <c r="V460" t="s">
        <v>1311</v>
      </c>
    </row>
    <row r="461" spans="1:22">
      <c r="A461" s="221" t="s">
        <v>333</v>
      </c>
      <c r="B461" s="223" t="s">
        <v>225</v>
      </c>
      <c r="C461" s="223">
        <v>1.1769430000000001E-2</v>
      </c>
      <c r="D461" s="223" t="s">
        <v>259</v>
      </c>
      <c r="E461" s="223" t="s">
        <v>1364</v>
      </c>
      <c r="F461" s="234" t="s">
        <v>1365</v>
      </c>
      <c r="G461" s="245" t="s">
        <v>281</v>
      </c>
      <c r="T461" t="s">
        <v>2775</v>
      </c>
      <c r="U461" s="204">
        <v>3.0601400000000001E-9</v>
      </c>
      <c r="V461" t="s">
        <v>1394</v>
      </c>
    </row>
    <row r="462" spans="1:22">
      <c r="A462" s="221" t="s">
        <v>333</v>
      </c>
      <c r="B462" s="223" t="s">
        <v>225</v>
      </c>
      <c r="C462" s="223">
        <v>9.4449500000000001E-6</v>
      </c>
      <c r="D462" s="223" t="s">
        <v>259</v>
      </c>
      <c r="E462" s="223" t="s">
        <v>1366</v>
      </c>
      <c r="F462" s="234" t="s">
        <v>1361</v>
      </c>
      <c r="G462" s="245" t="s">
        <v>281</v>
      </c>
      <c r="T462" t="s">
        <v>2776</v>
      </c>
      <c r="U462" s="204">
        <v>1.5869700000000001E-7</v>
      </c>
      <c r="V462" t="s">
        <v>1393</v>
      </c>
    </row>
    <row r="463" spans="1:22">
      <c r="A463" s="221" t="s">
        <v>333</v>
      </c>
      <c r="B463" s="223" t="s">
        <v>174</v>
      </c>
      <c r="C463" s="223">
        <v>8.6504699999999998E-11</v>
      </c>
      <c r="D463" s="223" t="s">
        <v>259</v>
      </c>
      <c r="E463" s="223" t="s">
        <v>1367</v>
      </c>
      <c r="F463" s="234" t="s">
        <v>1361</v>
      </c>
      <c r="G463" s="245" t="s">
        <v>281</v>
      </c>
      <c r="T463" t="s">
        <v>2777</v>
      </c>
      <c r="U463">
        <v>5.5179069999999998E-3</v>
      </c>
      <c r="V463" t="s">
        <v>1395</v>
      </c>
    </row>
    <row r="464" spans="1:22">
      <c r="A464" s="221" t="s">
        <v>333</v>
      </c>
      <c r="B464" s="223" t="s">
        <v>174</v>
      </c>
      <c r="C464" s="223">
        <v>4.3076299999999999E-9</v>
      </c>
      <c r="D464" s="223" t="s">
        <v>259</v>
      </c>
      <c r="E464" s="223" t="s">
        <v>1368</v>
      </c>
      <c r="F464" s="234" t="s">
        <v>2773</v>
      </c>
      <c r="G464" s="245" t="s">
        <v>281</v>
      </c>
      <c r="T464" t="s">
        <v>2778</v>
      </c>
      <c r="U464">
        <v>7.7411119999999996E-3</v>
      </c>
      <c r="V464" t="s">
        <v>1324</v>
      </c>
    </row>
    <row r="465" spans="1:22">
      <c r="A465" s="221" t="s">
        <v>333</v>
      </c>
      <c r="B465" s="223" t="s">
        <v>347</v>
      </c>
      <c r="C465" s="223">
        <v>6.0665899999999998E-6</v>
      </c>
      <c r="D465" s="223" t="s">
        <v>259</v>
      </c>
      <c r="E465" s="223" t="s">
        <v>1369</v>
      </c>
      <c r="F465" s="234" t="s">
        <v>1365</v>
      </c>
      <c r="G465" s="245" t="s">
        <v>281</v>
      </c>
      <c r="T465" t="s">
        <v>2779</v>
      </c>
      <c r="U465" s="204">
        <v>7.8388199999999999E-6</v>
      </c>
      <c r="V465" t="s">
        <v>1396</v>
      </c>
    </row>
    <row r="466" spans="1:22">
      <c r="A466" s="221" t="s">
        <v>333</v>
      </c>
      <c r="B466" s="223" t="s">
        <v>347</v>
      </c>
      <c r="C466" s="223">
        <v>2.7077399999999999E-7</v>
      </c>
      <c r="D466" s="223" t="s">
        <v>259</v>
      </c>
      <c r="E466" s="223" t="s">
        <v>1370</v>
      </c>
      <c r="F466" s="234" t="s">
        <v>1361</v>
      </c>
      <c r="G466" s="245" t="s">
        <v>281</v>
      </c>
      <c r="T466" t="s">
        <v>2780</v>
      </c>
      <c r="U466">
        <v>5.6614580000000003E-3</v>
      </c>
      <c r="V466" t="s">
        <v>1326</v>
      </c>
    </row>
    <row r="467" spans="1:22">
      <c r="A467" s="221" t="s">
        <v>333</v>
      </c>
      <c r="B467" s="233" t="s">
        <v>1080</v>
      </c>
      <c r="C467" s="223">
        <v>-1</v>
      </c>
      <c r="D467" s="223" t="s">
        <v>259</v>
      </c>
      <c r="E467" s="223" t="s">
        <v>253</v>
      </c>
      <c r="F467" s="234" t="s">
        <v>2660</v>
      </c>
      <c r="G467" s="245" t="s">
        <v>281</v>
      </c>
      <c r="T467" t="s">
        <v>2781</v>
      </c>
      <c r="U467">
        <v>-1</v>
      </c>
      <c r="V467" t="s">
        <v>253</v>
      </c>
    </row>
    <row r="468" spans="1:22">
      <c r="A468" s="221" t="s">
        <v>333</v>
      </c>
      <c r="B468" s="223" t="s">
        <v>179</v>
      </c>
      <c r="C468" s="223">
        <v>2.0316299999999999E-12</v>
      </c>
      <c r="D468" s="223" t="s">
        <v>259</v>
      </c>
      <c r="E468" s="223" t="s">
        <v>1371</v>
      </c>
      <c r="F468" s="234" t="s">
        <v>1361</v>
      </c>
      <c r="G468" s="245" t="s">
        <v>281</v>
      </c>
      <c r="T468" t="s">
        <v>2782</v>
      </c>
      <c r="U468" s="204">
        <v>6.7839300000000006E-5</v>
      </c>
      <c r="V468" t="s">
        <v>1454</v>
      </c>
    </row>
    <row r="469" spans="1:22">
      <c r="A469" s="221" t="s">
        <v>333</v>
      </c>
      <c r="B469" s="223" t="s">
        <v>179</v>
      </c>
      <c r="C469" s="223">
        <v>4.9536299999999996E-10</v>
      </c>
      <c r="D469" s="223" t="s">
        <v>259</v>
      </c>
      <c r="E469" s="223" t="s">
        <v>1372</v>
      </c>
      <c r="F469" s="234" t="s">
        <v>2773</v>
      </c>
      <c r="G469" s="245" t="s">
        <v>281</v>
      </c>
      <c r="T469" t="s">
        <v>2783</v>
      </c>
      <c r="U469">
        <v>0.16014249999999999</v>
      </c>
      <c r="V469" t="s">
        <v>1314</v>
      </c>
    </row>
    <row r="470" spans="1:22">
      <c r="A470" s="221" t="s">
        <v>333</v>
      </c>
      <c r="B470" s="223" t="s">
        <v>368</v>
      </c>
      <c r="C470" s="223">
        <v>1.4909500000000001E-6</v>
      </c>
      <c r="D470" s="223" t="s">
        <v>259</v>
      </c>
      <c r="E470" s="223" t="s">
        <v>1373</v>
      </c>
      <c r="F470" s="234" t="s">
        <v>1365</v>
      </c>
      <c r="G470" s="245" t="s">
        <v>281</v>
      </c>
      <c r="T470" t="s">
        <v>2784</v>
      </c>
      <c r="U470" s="204">
        <v>6.6658100000000006E-8</v>
      </c>
      <c r="V470" t="s">
        <v>1323</v>
      </c>
    </row>
    <row r="471" spans="1:22">
      <c r="A471" s="221" t="s">
        <v>333</v>
      </c>
      <c r="B471" s="223" t="s">
        <v>368</v>
      </c>
      <c r="C471" s="223">
        <v>3.7726100000000002E-8</v>
      </c>
      <c r="D471" s="223" t="s">
        <v>259</v>
      </c>
      <c r="E471" s="223" t="s">
        <v>1374</v>
      </c>
      <c r="F471" s="234" t="s">
        <v>1361</v>
      </c>
      <c r="G471" s="245" t="s">
        <v>281</v>
      </c>
      <c r="T471" t="s">
        <v>2785</v>
      </c>
      <c r="U471">
        <v>1.441283E-3</v>
      </c>
      <c r="V471" t="s">
        <v>1392</v>
      </c>
    </row>
    <row r="472" spans="1:22">
      <c r="A472" s="221" t="s">
        <v>333</v>
      </c>
      <c r="B472" s="223" t="s">
        <v>221</v>
      </c>
      <c r="C472" s="223">
        <v>1.64781E-6</v>
      </c>
      <c r="D472" s="223" t="s">
        <v>259</v>
      </c>
      <c r="E472" s="223" t="s">
        <v>1375</v>
      </c>
      <c r="F472" s="234" t="s">
        <v>1361</v>
      </c>
      <c r="G472" s="245" t="s">
        <v>281</v>
      </c>
      <c r="T472" t="s">
        <v>2786</v>
      </c>
      <c r="U472">
        <v>6.2504129999999998E-3</v>
      </c>
      <c r="V472" t="s">
        <v>1316</v>
      </c>
    </row>
    <row r="473" spans="1:22">
      <c r="A473" s="221" t="s">
        <v>333</v>
      </c>
      <c r="B473" s="223" t="s">
        <v>221</v>
      </c>
      <c r="C473" s="223">
        <v>2.5190400000000002E-6</v>
      </c>
      <c r="D473" s="223" t="s">
        <v>259</v>
      </c>
      <c r="E473" s="223" t="s">
        <v>1376</v>
      </c>
      <c r="F473" s="234" t="s">
        <v>2773</v>
      </c>
      <c r="G473" s="245" t="s">
        <v>281</v>
      </c>
      <c r="T473" t="s">
        <v>2787</v>
      </c>
      <c r="U473">
        <v>1.0902162999999999E-2</v>
      </c>
      <c r="V473" t="s">
        <v>1322</v>
      </c>
    </row>
    <row r="474" spans="1:22">
      <c r="A474" s="221" t="s">
        <v>333</v>
      </c>
      <c r="B474" s="223" t="s">
        <v>371</v>
      </c>
      <c r="C474" s="223">
        <v>0.27764284</v>
      </c>
      <c r="D474" s="223" t="s">
        <v>259</v>
      </c>
      <c r="E474" s="223" t="s">
        <v>1377</v>
      </c>
      <c r="F474" s="234" t="s">
        <v>1365</v>
      </c>
      <c r="G474" s="245" t="s">
        <v>281</v>
      </c>
      <c r="T474" t="s">
        <v>2788</v>
      </c>
      <c r="U474">
        <v>6.2421839999999996E-3</v>
      </c>
      <c r="V474" t="s">
        <v>1319</v>
      </c>
    </row>
    <row r="475" spans="1:22">
      <c r="A475" s="221" t="s">
        <v>333</v>
      </c>
      <c r="B475" s="223" t="s">
        <v>371</v>
      </c>
      <c r="C475" s="223">
        <v>9.0914340000000007E-3</v>
      </c>
      <c r="D475" s="223" t="s">
        <v>259</v>
      </c>
      <c r="E475" s="223" t="s">
        <v>1378</v>
      </c>
      <c r="F475" s="234" t="s">
        <v>1361</v>
      </c>
      <c r="G475" s="245" t="s">
        <v>281</v>
      </c>
      <c r="T475" t="s">
        <v>2789</v>
      </c>
      <c r="U475">
        <v>7.8302609999999998E-3</v>
      </c>
      <c r="V475" t="s">
        <v>2790</v>
      </c>
    </row>
    <row r="476" spans="1:22">
      <c r="A476" s="221" t="s">
        <v>333</v>
      </c>
      <c r="B476" s="223" t="s">
        <v>1379</v>
      </c>
      <c r="C476" s="223">
        <v>2.8975000000000002E-6</v>
      </c>
      <c r="D476" s="223" t="s">
        <v>259</v>
      </c>
      <c r="E476" s="223" t="s">
        <v>1380</v>
      </c>
      <c r="F476" s="234" t="s">
        <v>1361</v>
      </c>
      <c r="G476" s="245" t="s">
        <v>281</v>
      </c>
      <c r="T476" t="s">
        <v>2791</v>
      </c>
      <c r="U476" s="204">
        <v>2.27634E-9</v>
      </c>
      <c r="V476" t="s">
        <v>1402</v>
      </c>
    </row>
    <row r="477" spans="1:22">
      <c r="A477" s="221" t="s">
        <v>333</v>
      </c>
      <c r="B477" s="223" t="s">
        <v>378</v>
      </c>
      <c r="C477" s="223">
        <v>4.5798800000000001E-2</v>
      </c>
      <c r="D477" s="223" t="s">
        <v>259</v>
      </c>
      <c r="E477" s="223" t="s">
        <v>1381</v>
      </c>
      <c r="F477" s="234" t="s">
        <v>1365</v>
      </c>
      <c r="G477" s="245" t="s">
        <v>281</v>
      </c>
      <c r="T477" t="s">
        <v>2792</v>
      </c>
      <c r="U477" s="204">
        <v>9.6347099999999999E-15</v>
      </c>
      <c r="V477" t="s">
        <v>1401</v>
      </c>
    </row>
    <row r="478" spans="1:22">
      <c r="A478" s="221" t="s">
        <v>333</v>
      </c>
      <c r="B478" s="223" t="s">
        <v>378</v>
      </c>
      <c r="C478" s="223">
        <v>0.105066429</v>
      </c>
      <c r="D478" s="223" t="s">
        <v>259</v>
      </c>
      <c r="E478" s="223" t="s">
        <v>1382</v>
      </c>
      <c r="F478" s="234" t="s">
        <v>1383</v>
      </c>
      <c r="G478" s="245" t="s">
        <v>281</v>
      </c>
      <c r="T478" t="s">
        <v>2793</v>
      </c>
      <c r="U478" s="204">
        <v>3.00202E-7</v>
      </c>
      <c r="V478" t="s">
        <v>1403</v>
      </c>
    </row>
    <row r="479" spans="1:22">
      <c r="A479" s="221" t="s">
        <v>333</v>
      </c>
      <c r="B479" s="223" t="s">
        <v>188</v>
      </c>
      <c r="C479" s="223">
        <v>6.4448199999999997E-15</v>
      </c>
      <c r="D479" s="223" t="s">
        <v>259</v>
      </c>
      <c r="E479" s="223" t="s">
        <v>1384</v>
      </c>
      <c r="F479" s="234" t="s">
        <v>1361</v>
      </c>
      <c r="G479" s="245" t="s">
        <v>281</v>
      </c>
      <c r="T479" t="s">
        <v>2794</v>
      </c>
      <c r="U479" s="204">
        <v>1.80109E-9</v>
      </c>
      <c r="V479" t="s">
        <v>1404</v>
      </c>
    </row>
    <row r="480" spans="1:22">
      <c r="A480" s="221" t="s">
        <v>333</v>
      </c>
      <c r="B480" s="223" t="s">
        <v>188</v>
      </c>
      <c r="C480" s="223">
        <v>4.42445E-11</v>
      </c>
      <c r="D480" s="223" t="s">
        <v>259</v>
      </c>
      <c r="E480" s="223" t="s">
        <v>1385</v>
      </c>
      <c r="F480" s="234" t="s">
        <v>2773</v>
      </c>
      <c r="G480" s="245" t="s">
        <v>281</v>
      </c>
      <c r="T480" t="s">
        <v>2795</v>
      </c>
      <c r="U480" s="204">
        <v>3.8774600000000001E-4</v>
      </c>
      <c r="V480" t="s">
        <v>1307</v>
      </c>
    </row>
    <row r="481" spans="1:22">
      <c r="A481" s="221" t="s">
        <v>333</v>
      </c>
      <c r="B481" s="223" t="s">
        <v>382</v>
      </c>
      <c r="C481" s="223">
        <v>3.21817E-6</v>
      </c>
      <c r="D481" s="223" t="s">
        <v>259</v>
      </c>
      <c r="E481" s="223" t="s">
        <v>2763</v>
      </c>
      <c r="F481" s="234" t="s">
        <v>1365</v>
      </c>
      <c r="G481" s="245" t="s">
        <v>281</v>
      </c>
      <c r="T481" t="s">
        <v>2796</v>
      </c>
      <c r="U481" s="204">
        <v>7.5720599999999996E-6</v>
      </c>
      <c r="V481" t="s">
        <v>1426</v>
      </c>
    </row>
    <row r="482" spans="1:22">
      <c r="A482" s="221" t="s">
        <v>333</v>
      </c>
      <c r="B482" s="223" t="s">
        <v>382</v>
      </c>
      <c r="C482" s="223">
        <v>9.2656200000000004E-8</v>
      </c>
      <c r="D482" s="223" t="s">
        <v>259</v>
      </c>
      <c r="E482" s="223" t="s">
        <v>1387</v>
      </c>
      <c r="F482" s="234" t="s">
        <v>1361</v>
      </c>
      <c r="G482" s="245" t="s">
        <v>281</v>
      </c>
      <c r="T482" t="s">
        <v>2797</v>
      </c>
      <c r="U482">
        <v>0.123272276</v>
      </c>
      <c r="V482" t="s">
        <v>1427</v>
      </c>
    </row>
    <row r="483" spans="1:22">
      <c r="A483" s="221" t="s">
        <v>333</v>
      </c>
      <c r="B483" s="223" t="s">
        <v>385</v>
      </c>
      <c r="C483" s="223">
        <v>2.7779400000000001E-10</v>
      </c>
      <c r="D483" s="223" t="s">
        <v>259</v>
      </c>
      <c r="E483" s="223" t="s">
        <v>1388</v>
      </c>
      <c r="F483" s="234" t="s">
        <v>1361</v>
      </c>
      <c r="G483" s="245" t="s">
        <v>281</v>
      </c>
      <c r="T483" t="s">
        <v>2798</v>
      </c>
      <c r="U483">
        <v>3.0288242999999999E-2</v>
      </c>
      <c r="V483" t="s">
        <v>1428</v>
      </c>
    </row>
    <row r="484" spans="1:22">
      <c r="A484" s="221" t="s">
        <v>333</v>
      </c>
      <c r="B484" s="223" t="s">
        <v>192</v>
      </c>
      <c r="C484" s="223">
        <v>5.8862600000000006E-11</v>
      </c>
      <c r="D484" s="223" t="s">
        <v>259</v>
      </c>
      <c r="E484" s="223" t="s">
        <v>1389</v>
      </c>
      <c r="F484" s="234" t="s">
        <v>1361</v>
      </c>
      <c r="G484" s="245" t="s">
        <v>281</v>
      </c>
      <c r="T484" t="s">
        <v>2799</v>
      </c>
      <c r="U484" s="204">
        <v>3.8774600000000001E-4</v>
      </c>
      <c r="V484" t="s">
        <v>1307</v>
      </c>
    </row>
    <row r="485" spans="1:22">
      <c r="A485" s="221" t="s">
        <v>333</v>
      </c>
      <c r="B485" s="223" t="s">
        <v>192</v>
      </c>
      <c r="C485" s="223">
        <v>5.8862600000000006E-11</v>
      </c>
      <c r="D485" s="223" t="s">
        <v>259</v>
      </c>
      <c r="E485" s="223" t="s">
        <v>1389</v>
      </c>
      <c r="F485" s="234" t="s">
        <v>2773</v>
      </c>
      <c r="G485" s="245" t="s">
        <v>281</v>
      </c>
      <c r="T485" t="s">
        <v>2800</v>
      </c>
      <c r="U485" s="204">
        <v>1.89934E-6</v>
      </c>
      <c r="V485" t="s">
        <v>1351</v>
      </c>
    </row>
    <row r="486" spans="1:22">
      <c r="A486" s="221" t="s">
        <v>333</v>
      </c>
      <c r="B486" s="223" t="s">
        <v>394</v>
      </c>
      <c r="C486" s="223">
        <v>1.5587500000000001E-4</v>
      </c>
      <c r="D486" s="223" t="s">
        <v>259</v>
      </c>
      <c r="E486" s="223" t="s">
        <v>1390</v>
      </c>
      <c r="F486" s="234" t="s">
        <v>1365</v>
      </c>
      <c r="G486" s="245" t="s">
        <v>281</v>
      </c>
      <c r="T486" t="s">
        <v>2801</v>
      </c>
      <c r="U486" s="204">
        <v>1.13187E-10</v>
      </c>
      <c r="V486" t="s">
        <v>1408</v>
      </c>
    </row>
    <row r="487" spans="1:22">
      <c r="A487" s="221" t="s">
        <v>333</v>
      </c>
      <c r="B487" s="223" t="s">
        <v>394</v>
      </c>
      <c r="C487" s="223">
        <v>5.3442399999999998E-8</v>
      </c>
      <c r="D487" s="223" t="s">
        <v>259</v>
      </c>
      <c r="E487" s="223" t="s">
        <v>1391</v>
      </c>
      <c r="F487" s="234" t="s">
        <v>1361</v>
      </c>
      <c r="G487" s="245" t="s">
        <v>281</v>
      </c>
      <c r="T487" t="s">
        <v>2802</v>
      </c>
      <c r="U487" s="204">
        <v>7.6909299999999997E-15</v>
      </c>
      <c r="V487" t="s">
        <v>1407</v>
      </c>
    </row>
    <row r="488" spans="1:22">
      <c r="A488" s="221" t="s">
        <v>333</v>
      </c>
      <c r="B488" s="223" t="s">
        <v>415</v>
      </c>
      <c r="C488" s="223">
        <v>1.441283E-3</v>
      </c>
      <c r="D488" s="223" t="s">
        <v>259</v>
      </c>
      <c r="E488" s="223" t="s">
        <v>1392</v>
      </c>
      <c r="F488" s="234" t="s">
        <v>2773</v>
      </c>
      <c r="G488" s="245" t="s">
        <v>281</v>
      </c>
      <c r="T488" t="s">
        <v>2803</v>
      </c>
      <c r="U488" s="204">
        <v>2.8582099999999999E-5</v>
      </c>
      <c r="V488" t="s">
        <v>1409</v>
      </c>
    </row>
    <row r="489" spans="1:22">
      <c r="A489" s="221" t="s">
        <v>333</v>
      </c>
      <c r="B489" s="223" t="s">
        <v>217</v>
      </c>
      <c r="C489" s="223">
        <v>1.5869700000000001E-7</v>
      </c>
      <c r="D489" s="223" t="s">
        <v>259</v>
      </c>
      <c r="E489" s="223" t="s">
        <v>1393</v>
      </c>
      <c r="F489" s="234" t="s">
        <v>1361</v>
      </c>
      <c r="G489" s="245" t="s">
        <v>281</v>
      </c>
      <c r="T489" t="s">
        <v>2804</v>
      </c>
      <c r="U489" s="204">
        <v>2.74658E-7</v>
      </c>
      <c r="V489" t="s">
        <v>1410</v>
      </c>
    </row>
    <row r="490" spans="1:22">
      <c r="A490" s="221" t="s">
        <v>333</v>
      </c>
      <c r="B490" s="223" t="s">
        <v>217</v>
      </c>
      <c r="C490" s="223">
        <v>3.0601400000000001E-9</v>
      </c>
      <c r="D490" s="223" t="s">
        <v>259</v>
      </c>
      <c r="E490" s="223" t="s">
        <v>1394</v>
      </c>
      <c r="F490" s="234" t="s">
        <v>2773</v>
      </c>
      <c r="G490" s="245" t="s">
        <v>281</v>
      </c>
      <c r="T490" t="s">
        <v>2805</v>
      </c>
      <c r="U490" s="204">
        <v>2.5000000000000001E-4</v>
      </c>
      <c r="V490" t="s">
        <v>1413</v>
      </c>
    </row>
    <row r="491" spans="1:22">
      <c r="A491" s="221" t="s">
        <v>333</v>
      </c>
      <c r="B491" s="223" t="s">
        <v>418</v>
      </c>
      <c r="C491" s="223">
        <v>5.5179069999999998E-3</v>
      </c>
      <c r="D491" s="223" t="s">
        <v>259</v>
      </c>
      <c r="E491" s="223" t="s">
        <v>1395</v>
      </c>
      <c r="F491" s="234" t="s">
        <v>1365</v>
      </c>
      <c r="G491" s="245" t="s">
        <v>281</v>
      </c>
      <c r="T491" t="s">
        <v>2806</v>
      </c>
      <c r="U491">
        <v>1.5E-3</v>
      </c>
      <c r="V491" t="s">
        <v>1416</v>
      </c>
    </row>
    <row r="492" spans="1:22">
      <c r="A492" s="221" t="s">
        <v>333</v>
      </c>
      <c r="B492" s="223" t="s">
        <v>418</v>
      </c>
      <c r="C492" s="223">
        <v>7.8388199999999999E-6</v>
      </c>
      <c r="D492" s="223" t="s">
        <v>259</v>
      </c>
      <c r="E492" s="223" t="s">
        <v>1396</v>
      </c>
      <c r="F492" s="234" t="s">
        <v>1361</v>
      </c>
      <c r="G492" s="245" t="s">
        <v>281</v>
      </c>
      <c r="T492" t="s">
        <v>2807</v>
      </c>
      <c r="U492" s="204">
        <v>2.5000000000000001E-4</v>
      </c>
      <c r="V492" t="s">
        <v>1413</v>
      </c>
    </row>
    <row r="493" spans="1:22">
      <c r="A493" s="221" t="s">
        <v>333</v>
      </c>
      <c r="B493" s="223" t="s">
        <v>205</v>
      </c>
      <c r="C493" s="223">
        <v>5.5131399999999999E-13</v>
      </c>
      <c r="D493" s="223" t="s">
        <v>259</v>
      </c>
      <c r="E493" s="223" t="s">
        <v>1397</v>
      </c>
      <c r="F493" s="234" t="s">
        <v>1361</v>
      </c>
      <c r="G493" s="245" t="s">
        <v>281</v>
      </c>
      <c r="T493" t="s">
        <v>2808</v>
      </c>
      <c r="U493">
        <v>1.8500000000000001E-3</v>
      </c>
      <c r="V493" t="s">
        <v>1421</v>
      </c>
    </row>
    <row r="494" spans="1:22">
      <c r="A494" s="221" t="s">
        <v>333</v>
      </c>
      <c r="B494" s="223" t="s">
        <v>205</v>
      </c>
      <c r="C494" s="223">
        <v>5.55667E-12</v>
      </c>
      <c r="D494" s="223" t="s">
        <v>259</v>
      </c>
      <c r="E494" s="223" t="s">
        <v>1398</v>
      </c>
      <c r="F494" s="234" t="s">
        <v>2773</v>
      </c>
      <c r="G494" s="245" t="s">
        <v>281</v>
      </c>
      <c r="T494" t="s">
        <v>2809</v>
      </c>
      <c r="U494" s="204">
        <v>7.5764299999999998E-7</v>
      </c>
      <c r="V494" t="s">
        <v>1425</v>
      </c>
    </row>
    <row r="495" spans="1:22">
      <c r="A495" s="221" t="s">
        <v>333</v>
      </c>
      <c r="B495" s="223" t="s">
        <v>205</v>
      </c>
      <c r="C495" s="223">
        <v>1.0472099999999999E-5</v>
      </c>
      <c r="D495" s="223" t="s">
        <v>259</v>
      </c>
      <c r="E495" s="223" t="s">
        <v>1399</v>
      </c>
      <c r="F495" s="234" t="s">
        <v>1365</v>
      </c>
      <c r="G495" s="245" t="s">
        <v>281</v>
      </c>
      <c r="T495" t="s">
        <v>2810</v>
      </c>
      <c r="U495">
        <v>1.6158333E-2</v>
      </c>
      <c r="V495" t="s">
        <v>1423</v>
      </c>
    </row>
    <row r="496" spans="1:22">
      <c r="A496" s="221" t="s">
        <v>333</v>
      </c>
      <c r="B496" s="223" t="s">
        <v>205</v>
      </c>
      <c r="C496" s="223">
        <v>1.83245E-9</v>
      </c>
      <c r="D496" s="223" t="s">
        <v>259</v>
      </c>
      <c r="E496" s="223" t="s">
        <v>1400</v>
      </c>
      <c r="F496" s="234" t="s">
        <v>1361</v>
      </c>
      <c r="G496" s="245" t="s">
        <v>281</v>
      </c>
      <c r="T496" t="s">
        <v>2811</v>
      </c>
      <c r="U496">
        <v>1.288024E-3</v>
      </c>
      <c r="V496" t="s">
        <v>1424</v>
      </c>
    </row>
    <row r="497" spans="1:22">
      <c r="A497" s="221" t="s">
        <v>333</v>
      </c>
      <c r="B497" s="223" t="s">
        <v>196</v>
      </c>
      <c r="C497" s="223">
        <v>9.6347099999999999E-15</v>
      </c>
      <c r="D497" s="223" t="s">
        <v>259</v>
      </c>
      <c r="E497" s="223" t="s">
        <v>1401</v>
      </c>
      <c r="F497" s="234" t="s">
        <v>1361</v>
      </c>
      <c r="G497" s="245" t="s">
        <v>281</v>
      </c>
      <c r="T497" t="s">
        <v>2812</v>
      </c>
      <c r="U497" s="204">
        <v>5.55667E-12</v>
      </c>
      <c r="V497" t="s">
        <v>1398</v>
      </c>
    </row>
    <row r="498" spans="1:22">
      <c r="A498" s="221" t="s">
        <v>333</v>
      </c>
      <c r="B498" s="223" t="s">
        <v>196</v>
      </c>
      <c r="C498" s="223">
        <v>2.27634E-9</v>
      </c>
      <c r="D498" s="223" t="s">
        <v>259</v>
      </c>
      <c r="E498" s="223" t="s">
        <v>1402</v>
      </c>
      <c r="F498" s="234" t="s">
        <v>2773</v>
      </c>
      <c r="G498" s="245" t="s">
        <v>281</v>
      </c>
      <c r="T498" t="s">
        <v>2813</v>
      </c>
      <c r="U498" s="204">
        <v>5.5131399999999999E-13</v>
      </c>
      <c r="V498" t="s">
        <v>1397</v>
      </c>
    </row>
    <row r="499" spans="1:22">
      <c r="A499" s="221" t="s">
        <v>333</v>
      </c>
      <c r="B499" s="223" t="s">
        <v>196</v>
      </c>
      <c r="C499" s="223">
        <v>3.00202E-7</v>
      </c>
      <c r="D499" s="223" t="s">
        <v>259</v>
      </c>
      <c r="E499" s="223" t="s">
        <v>1403</v>
      </c>
      <c r="F499" s="234" t="s">
        <v>1365</v>
      </c>
      <c r="G499" s="245" t="s">
        <v>281</v>
      </c>
      <c r="T499" t="s">
        <v>2814</v>
      </c>
      <c r="U499" s="204">
        <v>1.0472099999999999E-5</v>
      </c>
      <c r="V499" t="s">
        <v>1399</v>
      </c>
    </row>
    <row r="500" spans="1:22">
      <c r="A500" s="221" t="s">
        <v>333</v>
      </c>
      <c r="B500" s="223" t="s">
        <v>196</v>
      </c>
      <c r="C500" s="223">
        <v>1.80109E-9</v>
      </c>
      <c r="D500" s="223" t="s">
        <v>259</v>
      </c>
      <c r="E500" s="223" t="s">
        <v>1404</v>
      </c>
      <c r="F500" s="234" t="s">
        <v>1361</v>
      </c>
      <c r="G500" s="245" t="s">
        <v>281</v>
      </c>
      <c r="T500" t="s">
        <v>2815</v>
      </c>
      <c r="U500" s="204">
        <v>1.83245E-9</v>
      </c>
      <c r="V500" t="s">
        <v>1400</v>
      </c>
    </row>
    <row r="501" spans="1:22">
      <c r="A501" s="221" t="s">
        <v>333</v>
      </c>
      <c r="B501" s="223" t="s">
        <v>1405</v>
      </c>
      <c r="C501" s="223">
        <v>8.2961400000000006E-8</v>
      </c>
      <c r="D501" s="223" t="s">
        <v>259</v>
      </c>
      <c r="E501" s="223" t="s">
        <v>1406</v>
      </c>
      <c r="F501" s="234" t="s">
        <v>1361</v>
      </c>
      <c r="G501" s="245" t="s">
        <v>281</v>
      </c>
      <c r="T501" t="s">
        <v>2816</v>
      </c>
      <c r="U501" s="204">
        <v>2.68492E-4</v>
      </c>
      <c r="V501" t="s">
        <v>1332</v>
      </c>
    </row>
    <row r="502" spans="1:22">
      <c r="A502" s="221" t="s">
        <v>333</v>
      </c>
      <c r="B502" s="223" t="s">
        <v>200</v>
      </c>
      <c r="C502" s="223">
        <v>7.6909299999999997E-15</v>
      </c>
      <c r="D502" s="223" t="s">
        <v>259</v>
      </c>
      <c r="E502" s="223" t="s">
        <v>1407</v>
      </c>
      <c r="F502" s="234" t="s">
        <v>1361</v>
      </c>
      <c r="G502" s="245" t="s">
        <v>281</v>
      </c>
      <c r="T502" t="s">
        <v>2817</v>
      </c>
      <c r="U502">
        <v>2.3874999999999999E-3</v>
      </c>
      <c r="V502" t="s">
        <v>1329</v>
      </c>
    </row>
    <row r="503" spans="1:22">
      <c r="A503" s="221" t="s">
        <v>333</v>
      </c>
      <c r="B503" s="223" t="s">
        <v>200</v>
      </c>
      <c r="C503" s="223">
        <v>1.13187E-10</v>
      </c>
      <c r="D503" s="223" t="s">
        <v>259</v>
      </c>
      <c r="E503" s="223" t="s">
        <v>1408</v>
      </c>
      <c r="F503" s="234" t="s">
        <v>2773</v>
      </c>
      <c r="G503" s="245" t="s">
        <v>281</v>
      </c>
      <c r="T503" t="s">
        <v>2818</v>
      </c>
      <c r="U503" s="204">
        <v>6.7839300000000006E-5</v>
      </c>
      <c r="V503" t="s">
        <v>1454</v>
      </c>
    </row>
    <row r="504" spans="1:22">
      <c r="A504" s="221" t="s">
        <v>333</v>
      </c>
      <c r="B504" s="223" t="s">
        <v>430</v>
      </c>
      <c r="C504" s="223">
        <v>2.8582099999999999E-5</v>
      </c>
      <c r="D504" s="223" t="s">
        <v>259</v>
      </c>
      <c r="E504" s="223" t="s">
        <v>1409</v>
      </c>
      <c r="F504" s="234" t="s">
        <v>1365</v>
      </c>
      <c r="G504" s="245" t="s">
        <v>281</v>
      </c>
      <c r="T504" t="s">
        <v>2819</v>
      </c>
      <c r="U504" s="204">
        <v>2.2348199999999999E-7</v>
      </c>
      <c r="V504" t="s">
        <v>1335</v>
      </c>
    </row>
    <row r="505" spans="1:22">
      <c r="A505" s="221" t="s">
        <v>333</v>
      </c>
      <c r="B505" s="223" t="s">
        <v>430</v>
      </c>
      <c r="C505" s="223">
        <v>2.74658E-7</v>
      </c>
      <c r="D505" s="223" t="s">
        <v>259</v>
      </c>
      <c r="E505" s="223" t="s">
        <v>1410</v>
      </c>
      <c r="F505" s="234" t="s">
        <v>1361</v>
      </c>
      <c r="G505" s="245" t="s">
        <v>281</v>
      </c>
      <c r="T505" t="s">
        <v>2820</v>
      </c>
      <c r="U505" s="204">
        <v>7.9757000000000005E-4</v>
      </c>
      <c r="V505" t="s">
        <v>1339</v>
      </c>
    </row>
    <row r="506" spans="1:22">
      <c r="A506" s="221" t="s">
        <v>333</v>
      </c>
      <c r="B506" s="223" t="s">
        <v>1411</v>
      </c>
      <c r="C506" s="223">
        <v>2.5000000000000001E-4</v>
      </c>
      <c r="D506" s="223" t="s">
        <v>1412</v>
      </c>
      <c r="E506" s="223" t="s">
        <v>1413</v>
      </c>
      <c r="F506" s="234" t="s">
        <v>2821</v>
      </c>
      <c r="G506" s="245" t="s">
        <v>281</v>
      </c>
      <c r="T506" t="s">
        <v>2822</v>
      </c>
      <c r="U506">
        <v>4.8672400000000001E-3</v>
      </c>
      <c r="V506" t="s">
        <v>1340</v>
      </c>
    </row>
    <row r="507" spans="1:22">
      <c r="A507" s="221" t="s">
        <v>333</v>
      </c>
      <c r="B507" s="223" t="s">
        <v>1415</v>
      </c>
      <c r="C507" s="223">
        <v>1.5E-3</v>
      </c>
      <c r="D507" s="223" t="s">
        <v>1412</v>
      </c>
      <c r="E507" s="223" t="s">
        <v>1416</v>
      </c>
      <c r="F507" s="234" t="s">
        <v>2823</v>
      </c>
      <c r="G507" s="245" t="s">
        <v>281</v>
      </c>
      <c r="T507" t="s">
        <v>2824</v>
      </c>
      <c r="U507">
        <v>1.2999119999999999E-2</v>
      </c>
      <c r="V507" t="s">
        <v>1338</v>
      </c>
    </row>
    <row r="508" spans="1:22">
      <c r="A508" s="221" t="s">
        <v>333</v>
      </c>
      <c r="B508" s="223" t="s">
        <v>1418</v>
      </c>
      <c r="C508" s="223">
        <v>2.5000000000000001E-4</v>
      </c>
      <c r="D508" s="223" t="s">
        <v>1412</v>
      </c>
      <c r="E508" s="223" t="s">
        <v>1413</v>
      </c>
      <c r="F508" s="234" t="s">
        <v>2825</v>
      </c>
      <c r="G508" s="245" t="s">
        <v>281</v>
      </c>
      <c r="T508" t="s">
        <v>2826</v>
      </c>
      <c r="U508" s="204">
        <v>2.2348199999999999E-7</v>
      </c>
      <c r="V508" t="s">
        <v>1335</v>
      </c>
    </row>
    <row r="509" spans="1:22">
      <c r="A509" s="221" t="s">
        <v>333</v>
      </c>
      <c r="B509" s="223" t="s">
        <v>1420</v>
      </c>
      <c r="C509" s="223">
        <v>1.8500000000000001E-3</v>
      </c>
      <c r="D509" s="223" t="s">
        <v>1412</v>
      </c>
      <c r="E509" s="223" t="s">
        <v>1421</v>
      </c>
      <c r="F509" s="234" t="s">
        <v>2827</v>
      </c>
      <c r="G509" s="245" t="s">
        <v>281</v>
      </c>
      <c r="T509" t="s">
        <v>2828</v>
      </c>
      <c r="U509" s="204">
        <v>3.4435500000000002E-7</v>
      </c>
      <c r="V509" t="s">
        <v>1341</v>
      </c>
    </row>
    <row r="510" spans="1:22">
      <c r="A510" s="221" t="s">
        <v>333</v>
      </c>
      <c r="B510" s="223" t="s">
        <v>449</v>
      </c>
      <c r="C510" s="223">
        <v>1.6158333E-2</v>
      </c>
      <c r="D510" s="223" t="s">
        <v>259</v>
      </c>
      <c r="E510" s="223" t="s">
        <v>1423</v>
      </c>
      <c r="F510" s="234" t="s">
        <v>1365</v>
      </c>
      <c r="G510" s="245" t="s">
        <v>281</v>
      </c>
      <c r="T510" t="s">
        <v>2829</v>
      </c>
      <c r="U510" s="204">
        <v>1.6615999999999999E-12</v>
      </c>
      <c r="V510" t="s">
        <v>1344</v>
      </c>
    </row>
    <row r="511" spans="1:22">
      <c r="A511" s="221" t="s">
        <v>333</v>
      </c>
      <c r="B511" s="223" t="s">
        <v>449</v>
      </c>
      <c r="C511" s="223">
        <v>1.288024E-3</v>
      </c>
      <c r="D511" s="223" t="s">
        <v>259</v>
      </c>
      <c r="E511" s="223" t="s">
        <v>1424</v>
      </c>
      <c r="F511" s="234" t="s">
        <v>1361</v>
      </c>
      <c r="G511" s="245" t="s">
        <v>281</v>
      </c>
      <c r="T511" t="s">
        <v>2830</v>
      </c>
      <c r="U511">
        <v>4.8676980000000002E-3</v>
      </c>
      <c r="V511" t="s">
        <v>1433</v>
      </c>
    </row>
    <row r="512" spans="1:22">
      <c r="A512" s="221" t="s">
        <v>333</v>
      </c>
      <c r="B512" s="223" t="s">
        <v>452</v>
      </c>
      <c r="C512" s="223">
        <v>7.5764299999999998E-7</v>
      </c>
      <c r="D512" s="223" t="s">
        <v>259</v>
      </c>
      <c r="E512" s="223" t="s">
        <v>1425</v>
      </c>
      <c r="F512" s="234" t="s">
        <v>1361</v>
      </c>
      <c r="G512" s="245" t="s">
        <v>281</v>
      </c>
      <c r="T512" t="s">
        <v>2831</v>
      </c>
      <c r="U512" s="204">
        <v>6.68659E-5</v>
      </c>
      <c r="V512" t="s">
        <v>1346</v>
      </c>
    </row>
    <row r="513" spans="1:22">
      <c r="A513" s="221" t="s">
        <v>333</v>
      </c>
      <c r="B513" s="223" t="s">
        <v>229</v>
      </c>
      <c r="C513" s="223">
        <v>7.5720599999999996E-6</v>
      </c>
      <c r="D513" s="223" t="s">
        <v>259</v>
      </c>
      <c r="E513" s="223" t="s">
        <v>1426</v>
      </c>
      <c r="F513" s="234" t="s">
        <v>2773</v>
      </c>
      <c r="G513" s="245" t="s">
        <v>281</v>
      </c>
      <c r="T513" t="s">
        <v>2832</v>
      </c>
      <c r="U513" s="204">
        <v>9.533470000000001E-10</v>
      </c>
      <c r="V513" t="s">
        <v>1349</v>
      </c>
    </row>
    <row r="514" spans="1:22">
      <c r="A514" s="221" t="s">
        <v>333</v>
      </c>
      <c r="B514" s="223" t="s">
        <v>455</v>
      </c>
      <c r="C514" s="223">
        <v>0.123272276</v>
      </c>
      <c r="D514" s="223" t="s">
        <v>259</v>
      </c>
      <c r="E514" s="223" t="s">
        <v>1427</v>
      </c>
      <c r="F514" s="234" t="s">
        <v>1365</v>
      </c>
      <c r="G514" s="245" t="s">
        <v>281</v>
      </c>
      <c r="T514" t="s">
        <v>2833</v>
      </c>
      <c r="U514" s="204">
        <v>-6.1535099999999999E-7</v>
      </c>
      <c r="V514" t="s">
        <v>1430</v>
      </c>
    </row>
    <row r="515" spans="1:22">
      <c r="A515" s="221" t="s">
        <v>333</v>
      </c>
      <c r="B515" s="223" t="s">
        <v>455</v>
      </c>
      <c r="C515" s="223">
        <v>3.0288242999999999E-2</v>
      </c>
      <c r="D515" s="223" t="s">
        <v>259</v>
      </c>
      <c r="E515" s="223" t="s">
        <v>1428</v>
      </c>
      <c r="F515" s="234" t="s">
        <v>1383</v>
      </c>
      <c r="G515" s="245" t="s">
        <v>281</v>
      </c>
      <c r="T515" t="s">
        <v>2834</v>
      </c>
      <c r="U515" s="204">
        <v>-5.3865900000000004E-6</v>
      </c>
      <c r="V515" t="s">
        <v>1429</v>
      </c>
    </row>
    <row r="516" spans="1:22">
      <c r="A516" s="221" t="s">
        <v>333</v>
      </c>
      <c r="B516" s="223" t="s">
        <v>213</v>
      </c>
      <c r="C516" s="223">
        <v>-5.3865900000000004E-6</v>
      </c>
      <c r="D516" s="223" t="s">
        <v>259</v>
      </c>
      <c r="E516" s="223" t="s">
        <v>1429</v>
      </c>
      <c r="F516" s="234" t="s">
        <v>1361</v>
      </c>
      <c r="G516" s="245" t="s">
        <v>281</v>
      </c>
      <c r="T516" t="s">
        <v>2835</v>
      </c>
      <c r="U516">
        <v>-2.4935410000000002E-3</v>
      </c>
      <c r="V516" t="s">
        <v>1431</v>
      </c>
    </row>
    <row r="517" spans="1:22">
      <c r="A517" s="221" t="s">
        <v>333</v>
      </c>
      <c r="B517" s="223" t="s">
        <v>213</v>
      </c>
      <c r="C517" s="223">
        <v>-6.1535099999999999E-7</v>
      </c>
      <c r="D517" s="223" t="s">
        <v>259</v>
      </c>
      <c r="E517" s="223" t="s">
        <v>1430</v>
      </c>
      <c r="F517" s="234" t="s">
        <v>2773</v>
      </c>
      <c r="G517" s="245" t="s">
        <v>281</v>
      </c>
      <c r="T517" t="s">
        <v>2836</v>
      </c>
      <c r="U517" s="204">
        <v>-1.4811300000000001E-4</v>
      </c>
      <c r="V517" t="s">
        <v>1432</v>
      </c>
    </row>
    <row r="518" spans="1:22">
      <c r="A518" s="221" t="s">
        <v>333</v>
      </c>
      <c r="B518" s="223" t="s">
        <v>213</v>
      </c>
      <c r="C518" s="223">
        <v>-2.4935410000000002E-3</v>
      </c>
      <c r="D518" s="223" t="s">
        <v>259</v>
      </c>
      <c r="E518" s="223" t="s">
        <v>1431</v>
      </c>
      <c r="F518" s="234" t="s">
        <v>1365</v>
      </c>
      <c r="G518" s="245" t="s">
        <v>281</v>
      </c>
      <c r="T518" t="s">
        <v>2837</v>
      </c>
      <c r="U518" s="204">
        <v>8.6528699999999997E-12</v>
      </c>
      <c r="V518" t="s">
        <v>1350</v>
      </c>
    </row>
    <row r="519" spans="1:22">
      <c r="A519" s="221" t="s">
        <v>333</v>
      </c>
      <c r="B519" s="223" t="s">
        <v>213</v>
      </c>
      <c r="C519" s="223">
        <v>-1.4811300000000001E-4</v>
      </c>
      <c r="D519" s="223" t="s">
        <v>259</v>
      </c>
      <c r="E519" s="223" t="s">
        <v>1432</v>
      </c>
      <c r="F519" s="234" t="s">
        <v>1361</v>
      </c>
      <c r="G519" s="245" t="s">
        <v>281</v>
      </c>
      <c r="T519" t="s">
        <v>2838</v>
      </c>
      <c r="U519" s="204">
        <v>3.0393599999999998E-6</v>
      </c>
      <c r="V519" t="s">
        <v>1353</v>
      </c>
    </row>
    <row r="520" spans="1:22">
      <c r="A520" s="221" t="s">
        <v>333</v>
      </c>
      <c r="B520" s="223" t="s">
        <v>464</v>
      </c>
      <c r="C520" s="223">
        <v>4.8676980000000002E-3</v>
      </c>
      <c r="D520" s="223" t="s">
        <v>259</v>
      </c>
      <c r="E520" s="223" t="s">
        <v>1433</v>
      </c>
      <c r="F520" s="234" t="s">
        <v>1383</v>
      </c>
      <c r="G520" s="245" t="s">
        <v>281</v>
      </c>
      <c r="T520" t="s">
        <v>2839</v>
      </c>
      <c r="U520" s="204">
        <v>8.7158099999999995E-6</v>
      </c>
      <c r="V520" t="s">
        <v>1343</v>
      </c>
    </row>
    <row r="521" spans="1:22">
      <c r="A521" s="221" t="s">
        <v>333</v>
      </c>
      <c r="B521" s="223" t="s">
        <v>1434</v>
      </c>
      <c r="C521" s="223">
        <v>5.0000000000000002E-5</v>
      </c>
      <c r="D521" s="223" t="s">
        <v>1435</v>
      </c>
      <c r="E521" s="223" t="s">
        <v>1436</v>
      </c>
      <c r="F521" s="234" t="s">
        <v>2840</v>
      </c>
      <c r="G521" s="245" t="s">
        <v>281</v>
      </c>
      <c r="T521" t="s">
        <v>2841</v>
      </c>
      <c r="U521" s="204">
        <v>8.9392900000000006E-8</v>
      </c>
      <c r="V521" t="s">
        <v>1355</v>
      </c>
    </row>
    <row r="522" spans="1:22">
      <c r="A522" s="221" t="s">
        <v>333</v>
      </c>
      <c r="B522" s="223" t="s">
        <v>1438</v>
      </c>
      <c r="C522" s="223">
        <v>6.0000000000000002E-5</v>
      </c>
      <c r="D522" s="223" t="s">
        <v>1435</v>
      </c>
      <c r="E522" s="223" t="s">
        <v>1439</v>
      </c>
      <c r="F522" s="234" t="s">
        <v>2842</v>
      </c>
      <c r="G522" s="245" t="s">
        <v>281</v>
      </c>
      <c r="T522" t="s">
        <v>2843</v>
      </c>
      <c r="U522">
        <v>1.23701E-3</v>
      </c>
      <c r="V522" t="s">
        <v>1357</v>
      </c>
    </row>
    <row r="523" spans="1:22">
      <c r="A523" s="221" t="s">
        <v>333</v>
      </c>
      <c r="B523" s="223" t="s">
        <v>1441</v>
      </c>
      <c r="C523" s="223">
        <v>5.0000000000000002E-5</v>
      </c>
      <c r="D523" s="223" t="s">
        <v>1435</v>
      </c>
      <c r="E523" s="223" t="s">
        <v>1436</v>
      </c>
      <c r="F523" s="234" t="s">
        <v>2844</v>
      </c>
      <c r="G523" s="245" t="s">
        <v>281</v>
      </c>
      <c r="T523" t="s">
        <v>2845</v>
      </c>
      <c r="U523" s="204">
        <v>5.0000000000000002E-5</v>
      </c>
      <c r="V523" t="s">
        <v>1436</v>
      </c>
    </row>
    <row r="524" spans="1:22">
      <c r="A524" s="221" t="s">
        <v>333</v>
      </c>
      <c r="B524" s="223" t="s">
        <v>1443</v>
      </c>
      <c r="C524" s="223">
        <v>5.0000000000000002E-5</v>
      </c>
      <c r="D524" s="223" t="s">
        <v>1435</v>
      </c>
      <c r="E524" s="223" t="s">
        <v>1436</v>
      </c>
      <c r="F524" s="234" t="s">
        <v>2846</v>
      </c>
      <c r="G524" s="245" t="s">
        <v>281</v>
      </c>
      <c r="T524" t="s">
        <v>2847</v>
      </c>
      <c r="U524" s="204">
        <v>5.0000000000000002E-5</v>
      </c>
      <c r="V524" t="s">
        <v>1436</v>
      </c>
    </row>
    <row r="525" spans="1:22">
      <c r="A525" s="221" t="s">
        <v>333</v>
      </c>
      <c r="B525" s="223" t="s">
        <v>1445</v>
      </c>
      <c r="C525" s="223">
        <v>5.0000000000000002E-5</v>
      </c>
      <c r="D525" s="223" t="s">
        <v>1435</v>
      </c>
      <c r="E525" s="223" t="s">
        <v>1436</v>
      </c>
      <c r="F525" s="234" t="s">
        <v>2848</v>
      </c>
      <c r="G525" s="245" t="s">
        <v>281</v>
      </c>
      <c r="T525" t="s">
        <v>2849</v>
      </c>
      <c r="U525" s="204">
        <v>5.0000000000000002E-5</v>
      </c>
      <c r="V525" t="s">
        <v>1436</v>
      </c>
    </row>
    <row r="526" spans="1:22">
      <c r="A526" s="221" t="s">
        <v>333</v>
      </c>
      <c r="B526" s="223" t="s">
        <v>1447</v>
      </c>
      <c r="C526" s="223">
        <v>5.0000000000000002E-5</v>
      </c>
      <c r="D526" s="223" t="s">
        <v>1435</v>
      </c>
      <c r="E526" s="223" t="s">
        <v>1436</v>
      </c>
      <c r="F526" s="234" t="s">
        <v>2850</v>
      </c>
      <c r="G526" s="245" t="s">
        <v>281</v>
      </c>
      <c r="T526" t="s">
        <v>2851</v>
      </c>
      <c r="U526" s="204">
        <v>6.0000000000000002E-5</v>
      </c>
      <c r="V526" t="s">
        <v>1439</v>
      </c>
    </row>
    <row r="527" spans="1:22">
      <c r="A527" s="221" t="s">
        <v>333</v>
      </c>
      <c r="B527" s="223" t="s">
        <v>1449</v>
      </c>
      <c r="C527" s="223">
        <v>1.0000000000000001E-5</v>
      </c>
      <c r="D527" s="223" t="s">
        <v>1435</v>
      </c>
      <c r="E527" s="223" t="s">
        <v>1450</v>
      </c>
      <c r="F527" s="234" t="s">
        <v>2852</v>
      </c>
      <c r="G527" s="245" t="s">
        <v>281</v>
      </c>
      <c r="T527" t="s">
        <v>2853</v>
      </c>
      <c r="U527" s="204">
        <v>5.0000000000000002E-5</v>
      </c>
      <c r="V527" t="s">
        <v>1436</v>
      </c>
    </row>
    <row r="528" spans="1:22">
      <c r="A528" s="221" t="s">
        <v>333</v>
      </c>
      <c r="B528" s="223" t="s">
        <v>482</v>
      </c>
      <c r="C528" s="223">
        <v>7.9757000000000005E-4</v>
      </c>
      <c r="D528" s="223" t="s">
        <v>259</v>
      </c>
      <c r="E528" s="223" t="s">
        <v>1452</v>
      </c>
      <c r="F528" s="234" t="s">
        <v>2732</v>
      </c>
      <c r="G528" s="245" t="s">
        <v>281</v>
      </c>
      <c r="T528" t="s">
        <v>2854</v>
      </c>
      <c r="U528" s="204">
        <v>5.0000000000000002E-5</v>
      </c>
      <c r="V528" t="s">
        <v>1436</v>
      </c>
    </row>
    <row r="529" spans="1:22">
      <c r="A529" s="221" t="s">
        <v>333</v>
      </c>
      <c r="B529" s="223" t="s">
        <v>1453</v>
      </c>
      <c r="C529" s="223">
        <v>6.7839300000000006E-5</v>
      </c>
      <c r="D529" s="223" t="s">
        <v>259</v>
      </c>
      <c r="E529" s="223" t="s">
        <v>1454</v>
      </c>
      <c r="F529" s="234" t="s">
        <v>2720</v>
      </c>
      <c r="G529" s="245" t="s">
        <v>281</v>
      </c>
      <c r="T529" t="s">
        <v>2855</v>
      </c>
      <c r="U529" s="204">
        <v>1.0000000000000001E-5</v>
      </c>
      <c r="V529" t="s">
        <v>1450</v>
      </c>
    </row>
    <row r="530" spans="1:22">
      <c r="A530" s="221" t="s">
        <v>333</v>
      </c>
      <c r="B530" s="223" t="s">
        <v>1455</v>
      </c>
      <c r="C530" s="223">
        <v>6.7839300000000006E-5</v>
      </c>
      <c r="D530" s="223" t="s">
        <v>259</v>
      </c>
      <c r="E530" s="223" t="s">
        <v>1454</v>
      </c>
      <c r="F530" s="234" t="s">
        <v>2720</v>
      </c>
      <c r="G530" s="245" t="s">
        <v>281</v>
      </c>
      <c r="T530" t="s">
        <v>2856</v>
      </c>
      <c r="U530" s="204">
        <v>1.25775E-7</v>
      </c>
      <c r="V530" t="s">
        <v>1294</v>
      </c>
    </row>
    <row r="531" spans="1:22">
      <c r="A531" s="221" t="s">
        <v>333</v>
      </c>
      <c r="B531" s="223" t="s">
        <v>209</v>
      </c>
      <c r="C531" s="223">
        <v>7.5413500000000005E-11</v>
      </c>
      <c r="D531" s="223" t="s">
        <v>259</v>
      </c>
      <c r="E531" s="223" t="s">
        <v>1456</v>
      </c>
      <c r="F531" s="234" t="s">
        <v>1361</v>
      </c>
      <c r="G531" s="245" t="s">
        <v>281</v>
      </c>
      <c r="T531" t="s">
        <v>2857</v>
      </c>
      <c r="U531" s="204">
        <v>7.9757000000000005E-4</v>
      </c>
      <c r="V531" t="s">
        <v>1452</v>
      </c>
    </row>
    <row r="532" spans="1:22">
      <c r="A532" s="221" t="s">
        <v>333</v>
      </c>
      <c r="B532" s="223" t="s">
        <v>209</v>
      </c>
      <c r="C532" s="223">
        <v>1.4847799999999999E-9</v>
      </c>
      <c r="D532" s="223" t="s">
        <v>259</v>
      </c>
      <c r="E532" s="223" t="s">
        <v>1457</v>
      </c>
      <c r="F532" s="234" t="s">
        <v>2773</v>
      </c>
      <c r="G532" s="245" t="s">
        <v>281</v>
      </c>
      <c r="T532" t="s">
        <v>703</v>
      </c>
      <c r="U532">
        <v>1.8577190000000001E-3</v>
      </c>
      <c r="V532" t="s">
        <v>1356</v>
      </c>
    </row>
    <row r="533" spans="1:22">
      <c r="A533" s="221" t="s">
        <v>333</v>
      </c>
      <c r="B533" s="223" t="s">
        <v>486</v>
      </c>
      <c r="C533" s="223">
        <v>5.1621999999999996E-4</v>
      </c>
      <c r="D533" s="223" t="s">
        <v>259</v>
      </c>
      <c r="E533" s="223" t="s">
        <v>1458</v>
      </c>
      <c r="F533" s="234" t="s">
        <v>1365</v>
      </c>
      <c r="G533" s="245" t="s">
        <v>281</v>
      </c>
      <c r="T533" t="s">
        <v>2858</v>
      </c>
      <c r="U533" s="204">
        <v>3.2497799999999999E-12</v>
      </c>
      <c r="V533" t="s">
        <v>1327</v>
      </c>
    </row>
    <row r="534" spans="1:22">
      <c r="A534" s="226" t="s">
        <v>333</v>
      </c>
      <c r="B534" s="228" t="s">
        <v>486</v>
      </c>
      <c r="C534" s="228">
        <v>2.0661E-6</v>
      </c>
      <c r="D534" s="228" t="s">
        <v>259</v>
      </c>
      <c r="E534" s="228" t="s">
        <v>1459</v>
      </c>
      <c r="F534" s="255" t="s">
        <v>1361</v>
      </c>
      <c r="G534" s="245" t="s">
        <v>281</v>
      </c>
      <c r="T534" t="s">
        <v>2859</v>
      </c>
      <c r="U534" s="204">
        <v>2.4895699999999999E-11</v>
      </c>
      <c r="V534" t="s">
        <v>1359</v>
      </c>
    </row>
    <row r="535" spans="1:22">
      <c r="G535" s="245" t="s">
        <v>281</v>
      </c>
      <c r="T535" t="s">
        <v>2860</v>
      </c>
      <c r="U535" s="204">
        <v>1.4847799999999999E-9</v>
      </c>
      <c r="V535" t="s">
        <v>1457</v>
      </c>
    </row>
    <row r="536" spans="1:22" ht="18.75">
      <c r="A536" s="769" t="s">
        <v>1460</v>
      </c>
      <c r="B536" s="770"/>
      <c r="C536" s="770"/>
      <c r="D536" s="770"/>
      <c r="E536" s="770"/>
      <c r="F536" s="771"/>
      <c r="G536" s="245" t="s">
        <v>281</v>
      </c>
      <c r="U536" s="204"/>
    </row>
    <row r="537" spans="1:22">
      <c r="A537" s="211" t="s">
        <v>238</v>
      </c>
      <c r="B537" s="212" t="s">
        <v>239</v>
      </c>
      <c r="C537" s="212" t="s">
        <v>240</v>
      </c>
      <c r="D537" s="212" t="s">
        <v>134</v>
      </c>
      <c r="E537" s="212" t="s">
        <v>241</v>
      </c>
      <c r="F537" s="213" t="s">
        <v>242</v>
      </c>
      <c r="G537" s="245" t="s">
        <v>281</v>
      </c>
      <c r="U537" s="204"/>
    </row>
    <row r="538" spans="1:22">
      <c r="A538" s="216" t="s">
        <v>250</v>
      </c>
      <c r="B538" s="231" t="s">
        <v>1082</v>
      </c>
      <c r="C538" s="218">
        <v>1</v>
      </c>
      <c r="D538" s="218" t="s">
        <v>504</v>
      </c>
      <c r="E538" s="218" t="s">
        <v>253</v>
      </c>
      <c r="F538" s="232" t="s">
        <v>1461</v>
      </c>
      <c r="G538" s="245" t="s">
        <v>281</v>
      </c>
      <c r="U538" s="204"/>
    </row>
    <row r="539" spans="1:22">
      <c r="A539" s="221" t="s">
        <v>333</v>
      </c>
      <c r="B539" s="223" t="s">
        <v>376</v>
      </c>
      <c r="C539" s="271">
        <v>5.5579999999999999E-8</v>
      </c>
      <c r="D539" s="223" t="s">
        <v>259</v>
      </c>
      <c r="E539" s="223" t="s">
        <v>847</v>
      </c>
      <c r="F539" s="234" t="s">
        <v>848</v>
      </c>
      <c r="G539" s="245" t="s">
        <v>281</v>
      </c>
      <c r="U539" s="204"/>
    </row>
    <row r="540" spans="1:22">
      <c r="A540" s="221" t="s">
        <v>333</v>
      </c>
      <c r="B540" s="223" t="s">
        <v>427</v>
      </c>
      <c r="C540" s="271">
        <v>4.1800000000000002E-4</v>
      </c>
      <c r="D540" s="223" t="s">
        <v>259</v>
      </c>
      <c r="E540" s="223" t="s">
        <v>849</v>
      </c>
      <c r="F540" s="234" t="s">
        <v>850</v>
      </c>
      <c r="G540" s="245" t="s">
        <v>281</v>
      </c>
      <c r="U540" s="204"/>
    </row>
    <row r="541" spans="1:22">
      <c r="A541" s="221" t="s">
        <v>333</v>
      </c>
      <c r="B541" s="223" t="s">
        <v>436</v>
      </c>
      <c r="C541" s="271">
        <v>4.5330000000000002E-7</v>
      </c>
      <c r="D541" s="223" t="s">
        <v>259</v>
      </c>
      <c r="E541" s="223" t="s">
        <v>851</v>
      </c>
      <c r="F541" s="234" t="s">
        <v>852</v>
      </c>
      <c r="G541" s="245" t="s">
        <v>281</v>
      </c>
      <c r="U541" s="204"/>
    </row>
    <row r="542" spans="1:22">
      <c r="A542" s="221" t="s">
        <v>333</v>
      </c>
      <c r="B542" s="223" t="s">
        <v>441</v>
      </c>
      <c r="C542" s="271">
        <v>8.4900000000000005E-7</v>
      </c>
      <c r="D542" s="223" t="s">
        <v>259</v>
      </c>
      <c r="E542" s="223" t="s">
        <v>853</v>
      </c>
      <c r="F542" s="234" t="s">
        <v>854</v>
      </c>
      <c r="G542" s="245" t="s">
        <v>281</v>
      </c>
      <c r="U542" s="204"/>
    </row>
    <row r="543" spans="1:22">
      <c r="A543" s="226" t="s">
        <v>333</v>
      </c>
      <c r="B543" s="228" t="s">
        <v>467</v>
      </c>
      <c r="C543" s="272">
        <v>9.2109999999999996E-8</v>
      </c>
      <c r="D543" s="228" t="s">
        <v>259</v>
      </c>
      <c r="E543" s="228" t="s">
        <v>855</v>
      </c>
      <c r="F543" s="255" t="s">
        <v>856</v>
      </c>
      <c r="G543" s="245" t="s">
        <v>281</v>
      </c>
      <c r="U543" s="204"/>
    </row>
    <row r="544" spans="1:22">
      <c r="U544" s="204"/>
    </row>
    <row r="545" spans="1:22">
      <c r="A545" s="793" t="s">
        <v>489</v>
      </c>
      <c r="B545" s="794"/>
      <c r="C545" s="794"/>
      <c r="T545" t="s">
        <v>2861</v>
      </c>
      <c r="U545" s="204">
        <v>7.5413500000000005E-11</v>
      </c>
      <c r="V545" t="s">
        <v>1456</v>
      </c>
    </row>
    <row r="546" spans="1:22">
      <c r="A546" s="179" t="s">
        <v>2593</v>
      </c>
      <c r="B546" s="180"/>
      <c r="C546" s="258">
        <v>0.39622641509433959</v>
      </c>
      <c r="T546" t="s">
        <v>2862</v>
      </c>
      <c r="U546" s="204">
        <v>5.1621999999999996E-4</v>
      </c>
      <c r="V546" t="s">
        <v>1458</v>
      </c>
    </row>
    <row r="547" spans="1:22">
      <c r="A547" s="157" t="s">
        <v>2594</v>
      </c>
      <c r="C547" s="274">
        <v>0.60377358490566035</v>
      </c>
      <c r="T547" t="s">
        <v>2863</v>
      </c>
      <c r="U547" s="204">
        <v>2.0661E-6</v>
      </c>
      <c r="V547" t="s">
        <v>1459</v>
      </c>
    </row>
    <row r="548" spans="1:22">
      <c r="A548" s="179" t="s">
        <v>929</v>
      </c>
      <c r="B548" s="180"/>
      <c r="C548" s="258">
        <v>-7.7220077220077218E-2</v>
      </c>
    </row>
    <row r="549" spans="1:22">
      <c r="A549" s="157" t="s">
        <v>930</v>
      </c>
      <c r="C549" s="274">
        <v>-3.2818532818532815E-2</v>
      </c>
    </row>
    <row r="550" spans="1:22">
      <c r="A550" s="157" t="s">
        <v>2595</v>
      </c>
      <c r="C550" s="274">
        <v>-0.27413127413127414</v>
      </c>
    </row>
    <row r="551" spans="1:22">
      <c r="A551" s="167" t="s">
        <v>2596</v>
      </c>
      <c r="B551" s="177"/>
      <c r="C551" s="259">
        <v>-0.61583011583011582</v>
      </c>
    </row>
  </sheetData>
  <mergeCells count="15">
    <mergeCell ref="A245:F245"/>
    <mergeCell ref="A308:F308"/>
    <mergeCell ref="A418:F418"/>
    <mergeCell ref="A536:F536"/>
    <mergeCell ref="A545:C545"/>
    <mergeCell ref="A92:F92"/>
    <mergeCell ref="A163:F163"/>
    <mergeCell ref="A171:F171"/>
    <mergeCell ref="A180:F180"/>
    <mergeCell ref="A213:F213"/>
    <mergeCell ref="A1:F1"/>
    <mergeCell ref="J1:Y1"/>
    <mergeCell ref="A7:F7"/>
    <mergeCell ref="J21:Y21"/>
    <mergeCell ref="A41:F41"/>
  </mergeCells>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79998168889431442"/>
    <pageSetUpPr fitToPage="1"/>
  </sheetPr>
  <dimension ref="A1:W727"/>
  <sheetViews>
    <sheetView zoomScale="85" workbookViewId="0">
      <selection sqref="A1:F1"/>
    </sheetView>
  </sheetViews>
  <sheetFormatPr baseColWidth="10" defaultColWidth="9.140625" defaultRowHeight="15" outlineLevelRow="1"/>
  <cols>
    <col min="1" max="1" width="8.85546875" style="171" bestFit="1" customWidth="1"/>
    <col min="2" max="2" width="64.85546875" style="171" bestFit="1" customWidth="1"/>
    <col min="3" max="3" width="43.42578125" style="171" customWidth="1"/>
    <col min="4" max="4" width="9.140625" style="171"/>
    <col min="5" max="5" width="53.42578125" style="171" bestFit="1" customWidth="1"/>
    <col min="6" max="6" width="48.42578125" style="171" customWidth="1"/>
    <col min="13" max="13" width="10.5703125" bestFit="1" customWidth="1"/>
    <col min="22" max="22" width="50.28515625" customWidth="1"/>
  </cols>
  <sheetData>
    <row r="1" spans="1:22" ht="18.75">
      <c r="A1" s="769" t="s">
        <v>236</v>
      </c>
      <c r="B1" s="770"/>
      <c r="C1" s="770"/>
      <c r="D1" s="770"/>
      <c r="E1" s="770"/>
      <c r="F1" s="771"/>
      <c r="I1" s="772" t="s">
        <v>237</v>
      </c>
      <c r="J1" s="773"/>
      <c r="K1" s="773"/>
      <c r="L1" s="773"/>
      <c r="M1" s="773"/>
      <c r="N1" s="773"/>
      <c r="O1" s="773"/>
      <c r="P1" s="773"/>
      <c r="Q1" s="773"/>
      <c r="R1" s="773"/>
      <c r="S1" s="773"/>
      <c r="T1" s="773"/>
      <c r="U1" s="773"/>
      <c r="V1" s="774"/>
    </row>
    <row r="2" spans="1:22">
      <c r="A2" s="211" t="s">
        <v>238</v>
      </c>
      <c r="B2" s="212" t="s">
        <v>239</v>
      </c>
      <c r="C2" s="212" t="s">
        <v>240</v>
      </c>
      <c r="D2" s="212" t="s">
        <v>134</v>
      </c>
      <c r="E2" s="212" t="s">
        <v>241</v>
      </c>
      <c r="F2" s="213" t="s">
        <v>242</v>
      </c>
      <c r="I2" s="214"/>
      <c r="J2" s="6"/>
      <c r="K2" s="6"/>
      <c r="L2" s="6"/>
      <c r="M2" s="6"/>
      <c r="N2" s="6"/>
      <c r="O2" s="6"/>
      <c r="P2" s="6"/>
      <c r="Q2" s="6"/>
      <c r="R2" s="6"/>
      <c r="S2" s="6"/>
      <c r="T2" s="6"/>
      <c r="U2" s="6"/>
      <c r="V2" s="215"/>
    </row>
    <row r="3" spans="1:22" outlineLevel="1">
      <c r="A3" s="223" t="s">
        <v>243</v>
      </c>
      <c r="B3" s="222" t="s">
        <v>244</v>
      </c>
      <c r="C3" s="223">
        <v>5</v>
      </c>
      <c r="D3" s="223" t="s">
        <v>245</v>
      </c>
      <c r="E3" s="224" t="s">
        <v>246</v>
      </c>
      <c r="F3" s="224" t="s">
        <v>236</v>
      </c>
      <c r="I3" s="214"/>
      <c r="J3" s="6"/>
      <c r="K3" s="6"/>
      <c r="L3" s="6"/>
      <c r="M3" s="6"/>
      <c r="N3" s="6"/>
      <c r="O3" s="6"/>
      <c r="P3" s="6"/>
      <c r="Q3" s="6"/>
      <c r="R3" s="6"/>
      <c r="S3" s="6"/>
      <c r="T3" s="6"/>
      <c r="U3" s="6"/>
      <c r="V3" s="215"/>
    </row>
    <row r="4" spans="1:22" outlineLevel="1">
      <c r="A4" s="223" t="s">
        <v>243</v>
      </c>
      <c r="B4" s="222" t="s">
        <v>247</v>
      </c>
      <c r="C4" s="223">
        <v>40</v>
      </c>
      <c r="D4" s="223" t="s">
        <v>245</v>
      </c>
      <c r="E4" s="224" t="s">
        <v>248</v>
      </c>
      <c r="F4" s="224" t="s">
        <v>249</v>
      </c>
      <c r="G4" t="s">
        <v>281</v>
      </c>
      <c r="I4" s="214"/>
      <c r="J4" s="6"/>
      <c r="K4" s="6"/>
      <c r="L4" s="6"/>
      <c r="M4" s="6"/>
      <c r="N4" s="6"/>
      <c r="O4" s="6"/>
      <c r="P4" s="6"/>
      <c r="Q4" s="6"/>
      <c r="R4" s="6"/>
      <c r="S4" s="6"/>
      <c r="T4" s="6"/>
      <c r="U4" s="6"/>
      <c r="V4" s="215"/>
    </row>
    <row r="5" spans="1:22" outlineLevel="1">
      <c r="A5" s="223" t="s">
        <v>250</v>
      </c>
      <c r="B5" s="227" t="s">
        <v>251</v>
      </c>
      <c r="C5" s="223">
        <v>1</v>
      </c>
      <c r="D5" s="223" t="s">
        <v>252</v>
      </c>
      <c r="E5" s="224" t="s">
        <v>253</v>
      </c>
      <c r="F5" s="224" t="s">
        <v>254</v>
      </c>
      <c r="G5" t="s">
        <v>281</v>
      </c>
      <c r="I5" s="214"/>
      <c r="J5" s="6"/>
      <c r="K5" s="6"/>
      <c r="L5" s="6"/>
      <c r="M5" s="6"/>
      <c r="N5" s="6"/>
      <c r="O5" s="6"/>
      <c r="P5" s="6"/>
      <c r="Q5" s="6"/>
      <c r="R5" s="6"/>
      <c r="S5" s="6"/>
      <c r="T5" s="6"/>
      <c r="U5" s="6"/>
      <c r="V5" s="215"/>
    </row>
    <row r="6" spans="1:22">
      <c r="G6" t="s">
        <v>281</v>
      </c>
      <c r="I6" s="214"/>
      <c r="J6" s="6"/>
      <c r="K6" s="6"/>
      <c r="L6" s="6"/>
      <c r="M6" s="6"/>
      <c r="N6" s="6"/>
      <c r="O6" s="6"/>
      <c r="P6" s="6"/>
      <c r="Q6" s="6"/>
      <c r="R6" s="6"/>
      <c r="S6" s="6"/>
      <c r="T6" s="6"/>
      <c r="U6" s="6"/>
      <c r="V6" s="215"/>
    </row>
    <row r="7" spans="1:22" ht="18.75">
      <c r="A7" s="769" t="s">
        <v>493</v>
      </c>
      <c r="B7" s="770"/>
      <c r="C7" s="770"/>
      <c r="D7" s="770"/>
      <c r="E7" s="770"/>
      <c r="F7" s="771"/>
      <c r="G7" t="s">
        <v>281</v>
      </c>
      <c r="I7" s="214"/>
      <c r="J7" s="6"/>
      <c r="K7" s="6"/>
      <c r="L7" s="6"/>
      <c r="M7" s="6"/>
      <c r="N7" s="6"/>
      <c r="O7" s="6"/>
      <c r="P7" s="6"/>
      <c r="Q7" s="6"/>
      <c r="R7" s="6"/>
      <c r="S7" s="6"/>
      <c r="T7" s="6"/>
      <c r="U7" s="6"/>
      <c r="V7" s="215"/>
    </row>
    <row r="8" spans="1:22">
      <c r="A8" s="211" t="s">
        <v>238</v>
      </c>
      <c r="B8" s="212" t="s">
        <v>239</v>
      </c>
      <c r="C8" s="212" t="s">
        <v>240</v>
      </c>
      <c r="D8" s="212" t="s">
        <v>134</v>
      </c>
      <c r="E8" s="212" t="s">
        <v>241</v>
      </c>
      <c r="F8" s="213" t="s">
        <v>242</v>
      </c>
      <c r="G8" t="s">
        <v>281</v>
      </c>
      <c r="I8" s="214"/>
      <c r="J8" s="6"/>
      <c r="K8" s="6"/>
      <c r="L8" s="6"/>
      <c r="M8" s="6"/>
      <c r="N8" s="6"/>
      <c r="O8" s="6"/>
      <c r="P8" s="6"/>
      <c r="Q8" s="6"/>
      <c r="R8" s="6"/>
      <c r="S8" s="6"/>
      <c r="T8" s="6"/>
      <c r="U8" s="6"/>
      <c r="V8" s="215"/>
    </row>
    <row r="9" spans="1:22">
      <c r="A9" s="223" t="s">
        <v>243</v>
      </c>
      <c r="B9" s="317" t="s">
        <v>251</v>
      </c>
      <c r="C9" s="223">
        <v>1</v>
      </c>
      <c r="D9" s="223" t="s">
        <v>256</v>
      </c>
      <c r="E9" s="223" t="s">
        <v>253</v>
      </c>
      <c r="F9" s="232" t="s">
        <v>254</v>
      </c>
      <c r="G9" t="s">
        <v>281</v>
      </c>
      <c r="I9" s="214"/>
      <c r="J9" s="6"/>
      <c r="K9" s="6"/>
      <c r="L9" s="6"/>
      <c r="M9" s="6"/>
      <c r="N9" s="6"/>
      <c r="O9" s="6"/>
      <c r="P9" s="6"/>
      <c r="Q9" s="6"/>
      <c r="R9" s="6"/>
      <c r="S9" s="6"/>
      <c r="T9" s="6"/>
      <c r="U9" s="6"/>
      <c r="V9" s="215"/>
    </row>
    <row r="10" spans="1:22" outlineLevel="1">
      <c r="A10" s="223" t="s">
        <v>243</v>
      </c>
      <c r="B10" s="222" t="s">
        <v>495</v>
      </c>
      <c r="C10" s="223" t="s">
        <v>496</v>
      </c>
      <c r="D10" s="223" t="s">
        <v>275</v>
      </c>
      <c r="E10" s="223" t="s">
        <v>260</v>
      </c>
      <c r="F10" s="234" t="s">
        <v>497</v>
      </c>
      <c r="G10" t="s">
        <v>281</v>
      </c>
      <c r="I10" s="214"/>
      <c r="J10" s="6"/>
      <c r="K10" s="6"/>
      <c r="L10" s="6"/>
      <c r="M10" s="6"/>
      <c r="N10" s="6"/>
      <c r="O10" s="6"/>
      <c r="P10" s="6"/>
      <c r="Q10" s="6"/>
      <c r="R10" s="6"/>
      <c r="S10" s="6"/>
      <c r="T10" s="6"/>
      <c r="U10" s="6"/>
      <c r="V10" s="215"/>
    </row>
    <row r="11" spans="1:22" outlineLevel="1">
      <c r="A11" s="223" t="s">
        <v>243</v>
      </c>
      <c r="B11" s="222" t="s">
        <v>498</v>
      </c>
      <c r="C11" s="223" t="s">
        <v>499</v>
      </c>
      <c r="D11" s="223" t="s">
        <v>327</v>
      </c>
      <c r="E11" s="223" t="s">
        <v>500</v>
      </c>
      <c r="F11" s="234" t="s">
        <v>932</v>
      </c>
      <c r="G11" t="s">
        <v>281</v>
      </c>
      <c r="I11" s="214"/>
      <c r="J11" s="6"/>
      <c r="K11" s="6"/>
      <c r="L11" s="6"/>
      <c r="M11" s="6"/>
      <c r="N11" s="6"/>
      <c r="O11" s="6"/>
      <c r="P11" s="6"/>
      <c r="Q11" s="6"/>
      <c r="R11" s="6"/>
      <c r="S11" s="6"/>
      <c r="T11" s="6"/>
      <c r="U11" s="6"/>
      <c r="V11" s="215"/>
    </row>
    <row r="12" spans="1:22" outlineLevel="1">
      <c r="A12" s="223" t="s">
        <v>243</v>
      </c>
      <c r="B12" s="222" t="s">
        <v>262</v>
      </c>
      <c r="C12" s="235" t="s">
        <v>263</v>
      </c>
      <c r="D12" s="223" t="s">
        <v>494</v>
      </c>
      <c r="E12" s="223" t="s">
        <v>264</v>
      </c>
      <c r="F12" s="234" t="s">
        <v>933</v>
      </c>
      <c r="G12" t="s">
        <v>281</v>
      </c>
      <c r="I12" s="214"/>
      <c r="J12" s="6"/>
      <c r="K12" s="6"/>
      <c r="L12" s="6"/>
      <c r="M12" s="6"/>
      <c r="N12" s="6"/>
      <c r="O12" s="6"/>
      <c r="P12" s="6"/>
      <c r="Q12" s="6"/>
      <c r="R12" s="6"/>
      <c r="S12" s="6"/>
      <c r="T12" s="6"/>
      <c r="U12" s="6"/>
      <c r="V12" s="215"/>
    </row>
    <row r="13" spans="1:22" outlineLevel="1">
      <c r="A13" s="223" t="s">
        <v>243</v>
      </c>
      <c r="B13" s="222" t="s">
        <v>503</v>
      </c>
      <c r="C13" s="223">
        <f>200/7500</f>
        <v>2.6666666666666668E-2</v>
      </c>
      <c r="D13" s="223" t="s">
        <v>504</v>
      </c>
      <c r="E13" s="223" t="s">
        <v>505</v>
      </c>
      <c r="F13" s="234" t="s">
        <v>506</v>
      </c>
      <c r="G13" t="s">
        <v>281</v>
      </c>
      <c r="I13" s="214"/>
      <c r="J13" s="6"/>
      <c r="K13" s="6"/>
      <c r="L13" s="6"/>
      <c r="M13" s="6"/>
      <c r="N13" s="6"/>
      <c r="O13" s="6"/>
      <c r="P13" s="6"/>
      <c r="Q13" s="6"/>
      <c r="R13" s="6"/>
      <c r="S13" s="6"/>
      <c r="T13" s="6"/>
      <c r="U13" s="6"/>
      <c r="V13" s="215"/>
    </row>
    <row r="14" spans="1:22" outlineLevel="1">
      <c r="A14" s="223" t="s">
        <v>243</v>
      </c>
      <c r="B14" s="222" t="s">
        <v>507</v>
      </c>
      <c r="C14" s="223">
        <f>(150*1839)/38000</f>
        <v>7.2592105263157896</v>
      </c>
      <c r="D14" s="223" t="s">
        <v>259</v>
      </c>
      <c r="E14" s="223" t="s">
        <v>508</v>
      </c>
      <c r="F14" s="234" t="s">
        <v>509</v>
      </c>
      <c r="G14" t="s">
        <v>281</v>
      </c>
      <c r="I14" s="214"/>
      <c r="J14" s="6"/>
      <c r="K14" s="6"/>
      <c r="L14" s="6"/>
      <c r="M14" s="6"/>
      <c r="N14" s="6"/>
      <c r="O14" s="6"/>
      <c r="P14" s="6"/>
      <c r="Q14" s="6"/>
      <c r="R14" s="6"/>
      <c r="S14" s="6"/>
      <c r="T14" s="6"/>
      <c r="U14" s="6"/>
      <c r="V14" s="215"/>
    </row>
    <row r="15" spans="1:22" outlineLevel="1">
      <c r="A15" s="223" t="s">
        <v>333</v>
      </c>
      <c r="B15" s="223" t="s">
        <v>340</v>
      </c>
      <c r="C15" s="223" t="s">
        <v>510</v>
      </c>
      <c r="D15" s="223" t="s">
        <v>511</v>
      </c>
      <c r="E15" s="223" t="s">
        <v>260</v>
      </c>
      <c r="F15" s="234" t="s">
        <v>512</v>
      </c>
      <c r="G15" t="s">
        <v>281</v>
      </c>
      <c r="I15" s="214"/>
      <c r="J15" s="6"/>
      <c r="K15" s="6"/>
      <c r="L15" s="6"/>
      <c r="M15" s="6"/>
      <c r="N15" s="6"/>
      <c r="O15" s="6"/>
      <c r="P15" s="6"/>
      <c r="Q15" s="6"/>
      <c r="R15" s="6"/>
      <c r="S15" s="6"/>
      <c r="T15" s="6"/>
      <c r="U15" s="6"/>
      <c r="V15" s="215"/>
    </row>
    <row r="16" spans="1:22" outlineLevel="1">
      <c r="A16" s="223" t="s">
        <v>250</v>
      </c>
      <c r="B16" s="233" t="s">
        <v>513</v>
      </c>
      <c r="C16" s="223" t="s">
        <v>514</v>
      </c>
      <c r="D16" s="223" t="s">
        <v>494</v>
      </c>
      <c r="E16" s="223" t="s">
        <v>260</v>
      </c>
      <c r="F16" s="234" t="s">
        <v>515</v>
      </c>
      <c r="G16" t="s">
        <v>281</v>
      </c>
      <c r="I16" s="214"/>
      <c r="J16" s="6"/>
      <c r="K16" s="6"/>
      <c r="L16" s="6"/>
      <c r="M16" s="6"/>
      <c r="N16" s="6"/>
      <c r="O16" s="6"/>
      <c r="P16" s="6"/>
      <c r="Q16" s="6"/>
      <c r="R16" s="6"/>
      <c r="S16" s="6"/>
      <c r="T16" s="6"/>
      <c r="U16" s="6"/>
      <c r="V16" s="215"/>
    </row>
    <row r="17" spans="1:22" outlineLevel="1">
      <c r="A17" s="223" t="s">
        <v>333</v>
      </c>
      <c r="B17" s="223" t="s">
        <v>399</v>
      </c>
      <c r="C17" s="223" t="s">
        <v>516</v>
      </c>
      <c r="D17" s="223" t="s">
        <v>511</v>
      </c>
      <c r="E17" s="223" t="s">
        <v>260</v>
      </c>
      <c r="F17" s="234" t="s">
        <v>517</v>
      </c>
      <c r="G17" t="s">
        <v>281</v>
      </c>
      <c r="I17" s="214"/>
      <c r="J17" s="6"/>
      <c r="K17" s="6"/>
      <c r="L17" s="6"/>
      <c r="M17" s="6"/>
      <c r="N17" s="6"/>
      <c r="O17" s="6"/>
      <c r="P17" s="6"/>
      <c r="Q17" s="6"/>
      <c r="R17" s="6"/>
      <c r="S17" s="6"/>
      <c r="T17" s="6"/>
      <c r="U17" s="6"/>
      <c r="V17" s="215"/>
    </row>
    <row r="18" spans="1:22" outlineLevel="1">
      <c r="A18" s="223" t="s">
        <v>333</v>
      </c>
      <c r="B18" s="223" t="s">
        <v>427</v>
      </c>
      <c r="C18" s="223" t="s">
        <v>518</v>
      </c>
      <c r="D18" s="223" t="s">
        <v>511</v>
      </c>
      <c r="E18" s="223" t="s">
        <v>260</v>
      </c>
      <c r="F18" s="234" t="s">
        <v>519</v>
      </c>
      <c r="G18" t="s">
        <v>281</v>
      </c>
      <c r="I18" s="214"/>
      <c r="J18" s="6"/>
      <c r="K18" s="6"/>
      <c r="L18" s="6"/>
      <c r="M18" s="6"/>
      <c r="N18" s="6"/>
      <c r="O18" s="6"/>
      <c r="P18" s="6"/>
      <c r="Q18" s="6"/>
      <c r="R18" s="6"/>
      <c r="S18" s="6"/>
      <c r="T18" s="6"/>
      <c r="U18" s="6"/>
      <c r="V18" s="215"/>
    </row>
    <row r="19" spans="1:22" outlineLevel="1">
      <c r="A19" s="223" t="s">
        <v>333</v>
      </c>
      <c r="B19" s="223" t="s">
        <v>439</v>
      </c>
      <c r="C19" s="223" t="s">
        <v>520</v>
      </c>
      <c r="D19" s="223" t="s">
        <v>511</v>
      </c>
      <c r="E19" s="223" t="s">
        <v>260</v>
      </c>
      <c r="F19" s="234" t="s">
        <v>521</v>
      </c>
      <c r="G19" t="s">
        <v>281</v>
      </c>
      <c r="I19" s="214"/>
      <c r="J19" s="6"/>
      <c r="K19" s="6"/>
      <c r="L19" s="6"/>
      <c r="M19" s="6"/>
      <c r="N19" s="6"/>
      <c r="O19" s="6"/>
      <c r="P19" s="6"/>
      <c r="Q19" s="6"/>
      <c r="R19" s="6"/>
      <c r="S19" s="6"/>
      <c r="T19" s="6"/>
      <c r="U19" s="6"/>
      <c r="V19" s="215"/>
    </row>
    <row r="20" spans="1:22" outlineLevel="1">
      <c r="A20" s="189" t="s">
        <v>268</v>
      </c>
      <c r="B20" s="189" t="s">
        <v>522</v>
      </c>
      <c r="C20" s="189">
        <v>0.95</v>
      </c>
      <c r="D20" s="189" t="s">
        <v>270</v>
      </c>
      <c r="E20" s="189" t="s">
        <v>523</v>
      </c>
      <c r="F20" s="263" t="s">
        <v>2864</v>
      </c>
      <c r="G20" t="s">
        <v>281</v>
      </c>
      <c r="I20" s="214"/>
      <c r="J20" s="6"/>
      <c r="K20" s="6"/>
      <c r="L20" s="6"/>
      <c r="M20" s="6"/>
      <c r="N20" s="6"/>
      <c r="O20" s="6"/>
      <c r="P20" s="6"/>
      <c r="Q20" s="6"/>
      <c r="R20" s="6"/>
      <c r="S20" s="6"/>
      <c r="T20" s="6"/>
      <c r="U20" s="6"/>
      <c r="V20" s="215"/>
    </row>
    <row r="21" spans="1:22" outlineLevel="1">
      <c r="A21" s="189" t="s">
        <v>268</v>
      </c>
      <c r="B21" s="189" t="s">
        <v>525</v>
      </c>
      <c r="C21" s="189">
        <v>1.1200000000000001</v>
      </c>
      <c r="D21" s="189" t="s">
        <v>270</v>
      </c>
      <c r="E21" s="189" t="s">
        <v>526</v>
      </c>
      <c r="F21" s="263" t="s">
        <v>2865</v>
      </c>
      <c r="G21" t="s">
        <v>281</v>
      </c>
      <c r="I21" s="236"/>
      <c r="J21" s="237"/>
      <c r="K21" s="237"/>
      <c r="L21" s="237"/>
      <c r="M21" s="237"/>
      <c r="N21" s="237"/>
      <c r="O21" s="237"/>
      <c r="P21" s="237"/>
      <c r="Q21" s="237"/>
      <c r="R21" s="237"/>
      <c r="S21" s="237"/>
      <c r="T21" s="237"/>
      <c r="U21" s="237"/>
      <c r="V21" s="238"/>
    </row>
    <row r="22" spans="1:22" outlineLevel="1">
      <c r="A22" s="189" t="s">
        <v>268</v>
      </c>
      <c r="B22" s="189" t="s">
        <v>528</v>
      </c>
      <c r="C22" s="189">
        <v>0.72</v>
      </c>
      <c r="D22" s="189" t="s">
        <v>270</v>
      </c>
      <c r="E22" s="189" t="s">
        <v>529</v>
      </c>
      <c r="F22" s="263" t="s">
        <v>2866</v>
      </c>
      <c r="G22" t="s">
        <v>281</v>
      </c>
    </row>
    <row r="23" spans="1:22" outlineLevel="1">
      <c r="A23" s="189" t="s">
        <v>268</v>
      </c>
      <c r="B23" s="189" t="s">
        <v>531</v>
      </c>
      <c r="C23" s="189">
        <v>0.1</v>
      </c>
      <c r="D23" s="189" t="s">
        <v>270</v>
      </c>
      <c r="E23" s="189" t="s">
        <v>532</v>
      </c>
      <c r="F23" s="263" t="s">
        <v>2867</v>
      </c>
      <c r="G23" t="s">
        <v>281</v>
      </c>
      <c r="I23" s="772" t="s">
        <v>272</v>
      </c>
      <c r="J23" s="773"/>
      <c r="K23" s="773"/>
      <c r="L23" s="773"/>
      <c r="M23" s="773"/>
      <c r="N23" s="773"/>
      <c r="O23" s="773"/>
      <c r="P23" s="773"/>
      <c r="Q23" s="773"/>
      <c r="R23" s="773"/>
      <c r="S23" s="773"/>
      <c r="T23" s="773"/>
      <c r="U23" s="773"/>
      <c r="V23" s="774"/>
    </row>
    <row r="24" spans="1:22" outlineLevel="1">
      <c r="A24" s="189" t="s">
        <v>268</v>
      </c>
      <c r="B24" s="189" t="s">
        <v>534</v>
      </c>
      <c r="C24" s="189">
        <v>140</v>
      </c>
      <c r="D24" s="189" t="s">
        <v>535</v>
      </c>
      <c r="E24" s="189" t="s">
        <v>536</v>
      </c>
      <c r="F24" s="263" t="s">
        <v>537</v>
      </c>
      <c r="G24" t="s">
        <v>281</v>
      </c>
      <c r="I24" s="214"/>
      <c r="J24" s="6"/>
      <c r="K24" s="6"/>
      <c r="L24" s="6"/>
      <c r="M24" s="6"/>
      <c r="N24" s="6"/>
      <c r="O24" s="6"/>
      <c r="P24" s="6"/>
      <c r="Q24" s="6"/>
      <c r="R24" s="6"/>
      <c r="S24" s="6"/>
      <c r="T24" s="6"/>
      <c r="U24" s="6"/>
      <c r="V24" s="215"/>
    </row>
    <row r="25" spans="1:22" outlineLevel="1">
      <c r="A25" s="189" t="s">
        <v>268</v>
      </c>
      <c r="B25" s="189" t="s">
        <v>538</v>
      </c>
      <c r="C25" s="189">
        <v>0.52</v>
      </c>
      <c r="D25" s="189" t="s">
        <v>270</v>
      </c>
      <c r="E25" s="189" t="s">
        <v>539</v>
      </c>
      <c r="F25" s="263" t="s">
        <v>2868</v>
      </c>
      <c r="G25" t="s">
        <v>281</v>
      </c>
      <c r="I25" s="214"/>
      <c r="J25" s="6"/>
      <c r="K25" s="6"/>
      <c r="L25" s="6"/>
      <c r="M25" s="6"/>
      <c r="N25" s="6"/>
      <c r="O25" s="6"/>
      <c r="P25" s="6"/>
      <c r="Q25" s="6"/>
      <c r="R25" s="6"/>
      <c r="S25" s="6"/>
      <c r="T25" s="6"/>
      <c r="U25" s="6"/>
      <c r="V25" s="215"/>
    </row>
    <row r="26" spans="1:22" outlineLevel="1">
      <c r="A26" s="189" t="s">
        <v>268</v>
      </c>
      <c r="B26" s="189" t="s">
        <v>541</v>
      </c>
      <c r="C26" s="189">
        <v>43</v>
      </c>
      <c r="D26" s="189" t="s">
        <v>542</v>
      </c>
      <c r="E26" s="189" t="s">
        <v>253</v>
      </c>
      <c r="F26" s="263" t="s">
        <v>543</v>
      </c>
      <c r="G26" t="s">
        <v>281</v>
      </c>
      <c r="I26" s="214"/>
      <c r="J26" s="6"/>
      <c r="K26" s="6"/>
      <c r="L26" s="6"/>
      <c r="M26" s="6"/>
      <c r="N26" s="6"/>
      <c r="O26" s="6"/>
      <c r="P26" s="6"/>
      <c r="Q26" s="6"/>
      <c r="R26" s="6"/>
      <c r="S26" s="6"/>
      <c r="T26" s="6"/>
      <c r="U26" s="6"/>
      <c r="V26" s="215"/>
    </row>
    <row r="27" spans="1:22" outlineLevel="1">
      <c r="A27" s="189" t="s">
        <v>268</v>
      </c>
      <c r="B27" s="189" t="s">
        <v>544</v>
      </c>
      <c r="C27" s="189">
        <v>10</v>
      </c>
      <c r="D27" s="189" t="s">
        <v>545</v>
      </c>
      <c r="E27" s="189" t="s">
        <v>546</v>
      </c>
      <c r="F27" s="263" t="s">
        <v>547</v>
      </c>
      <c r="G27" t="s">
        <v>281</v>
      </c>
      <c r="I27" s="214"/>
      <c r="J27" s="6"/>
      <c r="K27" s="6"/>
      <c r="L27" s="6"/>
      <c r="M27" s="6"/>
      <c r="N27" s="6"/>
      <c r="O27" s="6"/>
      <c r="P27" s="6"/>
      <c r="Q27" s="6"/>
      <c r="R27" s="6"/>
      <c r="S27" s="6"/>
      <c r="T27" s="6"/>
      <c r="U27" s="6"/>
      <c r="V27" s="215"/>
    </row>
    <row r="28" spans="1:22" outlineLevel="1">
      <c r="A28" s="189" t="s">
        <v>268</v>
      </c>
      <c r="B28" s="189" t="s">
        <v>548</v>
      </c>
      <c r="C28" s="189">
        <v>6</v>
      </c>
      <c r="D28" s="189" t="s">
        <v>549</v>
      </c>
      <c r="E28" s="189" t="s">
        <v>550</v>
      </c>
      <c r="F28" s="263" t="s">
        <v>551</v>
      </c>
      <c r="G28" t="s">
        <v>281</v>
      </c>
      <c r="I28" s="214"/>
      <c r="J28" s="6"/>
      <c r="K28" s="6"/>
      <c r="L28" s="6"/>
      <c r="M28" s="6"/>
      <c r="N28" s="6"/>
      <c r="O28" s="6"/>
      <c r="P28" s="6"/>
      <c r="Q28" s="6"/>
      <c r="R28" s="6"/>
      <c r="S28" s="6"/>
      <c r="T28" s="6"/>
      <c r="U28" s="6"/>
      <c r="V28" s="215"/>
    </row>
    <row r="29" spans="1:22" outlineLevel="1">
      <c r="A29" s="189" t="s">
        <v>268</v>
      </c>
      <c r="B29" s="189" t="s">
        <v>552</v>
      </c>
      <c r="C29" s="189">
        <v>6.5</v>
      </c>
      <c r="D29" s="189" t="s">
        <v>549</v>
      </c>
      <c r="E29" s="189" t="s">
        <v>553</v>
      </c>
      <c r="F29" s="263" t="s">
        <v>554</v>
      </c>
      <c r="G29" t="s">
        <v>281</v>
      </c>
      <c r="I29" s="214"/>
      <c r="J29" s="6"/>
      <c r="K29" s="6"/>
      <c r="L29" s="6"/>
      <c r="M29" s="6"/>
      <c r="N29" s="6"/>
      <c r="O29" s="6"/>
      <c r="P29" s="6"/>
      <c r="Q29" s="6"/>
      <c r="R29" s="6"/>
      <c r="S29" s="6"/>
      <c r="T29" s="6"/>
      <c r="U29" s="6"/>
      <c r="V29" s="215"/>
    </row>
    <row r="30" spans="1:22" outlineLevel="1">
      <c r="A30" s="189" t="s">
        <v>268</v>
      </c>
      <c r="B30" s="189" t="s">
        <v>555</v>
      </c>
      <c r="C30" s="189">
        <v>86</v>
      </c>
      <c r="D30" s="189" t="s">
        <v>549</v>
      </c>
      <c r="E30" s="189" t="s">
        <v>556</v>
      </c>
      <c r="F30" s="263" t="s">
        <v>557</v>
      </c>
      <c r="G30" t="s">
        <v>281</v>
      </c>
      <c r="I30" s="214"/>
      <c r="J30" s="6"/>
      <c r="K30" s="6"/>
      <c r="L30" s="6"/>
      <c r="M30" s="6"/>
      <c r="N30" s="6"/>
      <c r="O30" s="6"/>
      <c r="P30" s="6"/>
      <c r="Q30" s="6"/>
      <c r="R30" s="6"/>
      <c r="S30" s="6"/>
      <c r="T30" s="6"/>
      <c r="U30" s="6"/>
      <c r="V30" s="215"/>
    </row>
    <row r="31" spans="1:22" outlineLevel="1">
      <c r="A31" s="189" t="s">
        <v>268</v>
      </c>
      <c r="B31" s="189" t="s">
        <v>269</v>
      </c>
      <c r="C31" s="189">
        <v>3.2582228999999997E-2</v>
      </c>
      <c r="D31" s="189" t="s">
        <v>270</v>
      </c>
      <c r="E31" s="189" t="s">
        <v>558</v>
      </c>
      <c r="F31" s="263" t="s">
        <v>271</v>
      </c>
      <c r="G31" t="s">
        <v>281</v>
      </c>
      <c r="I31" s="214"/>
      <c r="J31" s="6"/>
      <c r="K31" s="6"/>
      <c r="L31" s="6"/>
      <c r="M31" s="6"/>
      <c r="N31" s="6"/>
      <c r="O31" s="6"/>
      <c r="P31" s="6"/>
      <c r="Q31" s="6"/>
      <c r="R31" s="6"/>
      <c r="S31" s="6"/>
      <c r="T31" s="6"/>
      <c r="U31" s="6"/>
      <c r="V31" s="215"/>
    </row>
    <row r="32" spans="1:22" outlineLevel="1">
      <c r="A32" s="189" t="s">
        <v>268</v>
      </c>
      <c r="B32" s="189" t="s">
        <v>559</v>
      </c>
      <c r="C32" s="189">
        <v>10000</v>
      </c>
      <c r="D32" s="189" t="s">
        <v>560</v>
      </c>
      <c r="E32" s="189" t="s">
        <v>253</v>
      </c>
      <c r="F32" s="263" t="s">
        <v>561</v>
      </c>
      <c r="G32" t="s">
        <v>281</v>
      </c>
      <c r="I32" s="214"/>
      <c r="J32" s="6"/>
      <c r="K32" s="6"/>
      <c r="L32" s="6"/>
      <c r="M32" s="6"/>
      <c r="N32" s="6"/>
      <c r="O32" s="6"/>
      <c r="P32" s="6"/>
      <c r="Q32" s="6"/>
      <c r="R32" s="6"/>
      <c r="S32" s="6"/>
      <c r="T32" s="6"/>
      <c r="U32" s="6"/>
      <c r="V32" s="215"/>
    </row>
    <row r="33" spans="1:22" outlineLevel="1">
      <c r="A33" s="189" t="s">
        <v>268</v>
      </c>
      <c r="B33" s="189" t="s">
        <v>562</v>
      </c>
      <c r="C33" s="189" t="s">
        <v>563</v>
      </c>
      <c r="D33" s="189" t="s">
        <v>275</v>
      </c>
      <c r="E33" s="264"/>
      <c r="F33" s="263" t="s">
        <v>564</v>
      </c>
      <c r="G33" t="s">
        <v>281</v>
      </c>
      <c r="I33" s="214"/>
      <c r="J33" s="6"/>
      <c r="K33" s="6"/>
      <c r="L33" s="6"/>
      <c r="M33" s="6"/>
      <c r="N33" s="6"/>
      <c r="O33" s="6"/>
      <c r="P33" s="6"/>
      <c r="Q33" s="6"/>
      <c r="R33" s="6"/>
      <c r="S33" s="6"/>
      <c r="T33" s="6"/>
      <c r="U33" s="6"/>
      <c r="V33" s="215"/>
    </row>
    <row r="34" spans="1:22" outlineLevel="1">
      <c r="A34" s="189" t="s">
        <v>268</v>
      </c>
      <c r="B34" s="224" t="s">
        <v>565</v>
      </c>
      <c r="C34" s="224" t="s">
        <v>566</v>
      </c>
      <c r="D34" s="189" t="s">
        <v>270</v>
      </c>
      <c r="E34" s="264"/>
      <c r="F34" s="225" t="s">
        <v>567</v>
      </c>
      <c r="G34" t="s">
        <v>281</v>
      </c>
      <c r="I34" s="214"/>
      <c r="J34" s="6"/>
      <c r="K34" s="6"/>
      <c r="L34" s="6"/>
      <c r="M34" s="6"/>
      <c r="N34" s="6"/>
      <c r="O34" s="6"/>
      <c r="P34" s="6"/>
      <c r="Q34" s="6"/>
      <c r="R34" s="6"/>
      <c r="S34" s="6"/>
      <c r="T34" s="6"/>
      <c r="U34" s="6"/>
      <c r="V34" s="215"/>
    </row>
    <row r="35" spans="1:22" outlineLevel="1">
      <c r="A35" s="189" t="s">
        <v>268</v>
      </c>
      <c r="B35" s="189" t="s">
        <v>568</v>
      </c>
      <c r="C35" s="189" t="s">
        <v>569</v>
      </c>
      <c r="D35" s="189" t="s">
        <v>511</v>
      </c>
      <c r="E35" s="264"/>
      <c r="F35" s="263" t="s">
        <v>570</v>
      </c>
      <c r="G35" t="s">
        <v>281</v>
      </c>
      <c r="I35" s="214"/>
      <c r="J35" s="6"/>
      <c r="K35" s="6"/>
      <c r="L35" s="6"/>
      <c r="M35" s="6"/>
      <c r="N35" s="6"/>
      <c r="O35" s="6"/>
      <c r="P35" s="6"/>
      <c r="Q35" s="6"/>
      <c r="R35" s="6"/>
      <c r="S35" s="6"/>
      <c r="T35" s="6"/>
      <c r="U35" s="6"/>
      <c r="V35" s="215"/>
    </row>
    <row r="36" spans="1:22" outlineLevel="1">
      <c r="A36" s="189" t="s">
        <v>268</v>
      </c>
      <c r="B36" s="189" t="s">
        <v>571</v>
      </c>
      <c r="C36" s="189" t="s">
        <v>572</v>
      </c>
      <c r="D36" s="189" t="s">
        <v>511</v>
      </c>
      <c r="E36" s="264"/>
      <c r="F36" s="263" t="s">
        <v>573</v>
      </c>
      <c r="G36" t="s">
        <v>281</v>
      </c>
      <c r="I36" s="214"/>
      <c r="J36" s="6"/>
      <c r="K36" s="6"/>
      <c r="L36" s="6"/>
      <c r="M36" s="6"/>
      <c r="N36" s="6"/>
      <c r="O36" s="6"/>
      <c r="P36" s="6"/>
      <c r="Q36" s="6"/>
      <c r="R36" s="6"/>
      <c r="S36" s="6"/>
      <c r="T36" s="6"/>
      <c r="U36" s="6"/>
      <c r="V36" s="215"/>
    </row>
    <row r="37" spans="1:22" outlineLevel="1">
      <c r="A37" s="189" t="s">
        <v>268</v>
      </c>
      <c r="B37" s="189" t="s">
        <v>574</v>
      </c>
      <c r="C37" s="189" t="s">
        <v>575</v>
      </c>
      <c r="D37" s="189" t="s">
        <v>511</v>
      </c>
      <c r="E37" s="264"/>
      <c r="F37" s="263" t="s">
        <v>576</v>
      </c>
      <c r="G37" t="s">
        <v>281</v>
      </c>
      <c r="I37" s="214"/>
      <c r="J37" s="6"/>
      <c r="K37" s="6"/>
      <c r="L37" s="6"/>
      <c r="M37" s="6"/>
      <c r="N37" s="6"/>
      <c r="O37" s="6"/>
      <c r="P37" s="6"/>
      <c r="Q37" s="6"/>
      <c r="R37" s="6"/>
      <c r="S37" s="6"/>
      <c r="T37" s="6"/>
      <c r="U37" s="6"/>
      <c r="V37" s="215"/>
    </row>
    <row r="38" spans="1:22" outlineLevel="1">
      <c r="A38" s="189" t="s">
        <v>268</v>
      </c>
      <c r="B38" s="189" t="s">
        <v>577</v>
      </c>
      <c r="C38" s="189" t="s">
        <v>578</v>
      </c>
      <c r="D38" s="189" t="s">
        <v>511</v>
      </c>
      <c r="E38" s="264"/>
      <c r="F38" s="263" t="s">
        <v>579</v>
      </c>
      <c r="G38" t="s">
        <v>281</v>
      </c>
      <c r="I38" s="214"/>
      <c r="J38" s="6"/>
      <c r="K38" s="6"/>
      <c r="L38" s="6"/>
      <c r="M38" s="6"/>
      <c r="N38" s="6"/>
      <c r="O38" s="6"/>
      <c r="P38" s="6"/>
      <c r="Q38" s="6"/>
      <c r="R38" s="6"/>
      <c r="S38" s="6"/>
      <c r="T38" s="6"/>
      <c r="U38" s="6"/>
      <c r="V38" s="215"/>
    </row>
    <row r="39" spans="1:22" outlineLevel="1">
      <c r="A39" s="189" t="s">
        <v>268</v>
      </c>
      <c r="B39" s="189" t="s">
        <v>580</v>
      </c>
      <c r="C39" s="189" t="s">
        <v>258</v>
      </c>
      <c r="D39" s="189" t="s">
        <v>494</v>
      </c>
      <c r="E39" s="264"/>
      <c r="F39" s="241" t="s">
        <v>581</v>
      </c>
      <c r="G39" t="s">
        <v>281</v>
      </c>
      <c r="I39" s="214"/>
      <c r="J39" s="6"/>
      <c r="K39" s="6"/>
      <c r="L39" s="6"/>
      <c r="M39" s="6"/>
      <c r="N39" s="6"/>
      <c r="O39" s="6"/>
      <c r="P39" s="6"/>
      <c r="Q39" s="6"/>
      <c r="R39" s="6"/>
      <c r="S39" s="6"/>
      <c r="T39" s="6"/>
      <c r="U39" s="6"/>
      <c r="V39" s="215"/>
    </row>
    <row r="40" spans="1:22">
      <c r="G40" t="s">
        <v>281</v>
      </c>
      <c r="I40" s="214"/>
      <c r="J40" s="6"/>
      <c r="K40" s="6"/>
      <c r="L40" s="6"/>
      <c r="M40" s="6"/>
      <c r="N40" s="6"/>
      <c r="O40" s="6"/>
      <c r="P40" s="6"/>
      <c r="Q40" s="6"/>
      <c r="R40" s="6"/>
      <c r="S40" s="6"/>
      <c r="T40" s="6"/>
      <c r="U40" s="6"/>
      <c r="V40" s="215"/>
    </row>
    <row r="41" spans="1:22" ht="18.75">
      <c r="A41" s="769" t="s">
        <v>582</v>
      </c>
      <c r="B41" s="770"/>
      <c r="C41" s="770"/>
      <c r="D41" s="770"/>
      <c r="E41" s="770"/>
      <c r="F41" s="771"/>
      <c r="G41" t="s">
        <v>281</v>
      </c>
      <c r="I41" s="214"/>
      <c r="J41" s="6"/>
      <c r="K41" s="6"/>
      <c r="L41" s="6"/>
      <c r="M41" s="6"/>
      <c r="N41" s="6"/>
      <c r="O41" s="6"/>
      <c r="P41" s="6"/>
      <c r="Q41" s="6"/>
      <c r="R41" s="6"/>
      <c r="S41" s="6"/>
      <c r="T41" s="6"/>
      <c r="U41" s="6"/>
      <c r="V41" s="215"/>
    </row>
    <row r="42" spans="1:22">
      <c r="A42" s="211" t="s">
        <v>238</v>
      </c>
      <c r="B42" s="212" t="s">
        <v>239</v>
      </c>
      <c r="C42" s="212" t="s">
        <v>240</v>
      </c>
      <c r="D42" s="212" t="s">
        <v>134</v>
      </c>
      <c r="E42" s="212" t="s">
        <v>241</v>
      </c>
      <c r="F42" s="213" t="s">
        <v>242</v>
      </c>
      <c r="G42" t="s">
        <v>281</v>
      </c>
      <c r="I42" s="214"/>
      <c r="J42" s="6"/>
      <c r="K42" s="6"/>
      <c r="L42" s="6"/>
      <c r="M42" s="6"/>
      <c r="N42" s="6"/>
      <c r="O42" s="6"/>
      <c r="P42" s="6"/>
      <c r="Q42" s="6"/>
      <c r="R42" s="6"/>
      <c r="S42" s="6"/>
      <c r="T42" s="6"/>
      <c r="U42" s="6"/>
      <c r="V42" s="215"/>
    </row>
    <row r="43" spans="1:22" outlineLevel="1">
      <c r="A43" s="216" t="s">
        <v>243</v>
      </c>
      <c r="B43" s="217" t="s">
        <v>583</v>
      </c>
      <c r="C43" s="218" t="s">
        <v>584</v>
      </c>
      <c r="D43" s="218" t="s">
        <v>275</v>
      </c>
      <c r="E43" s="218" t="s">
        <v>260</v>
      </c>
      <c r="F43" s="232" t="s">
        <v>585</v>
      </c>
      <c r="G43" t="s">
        <v>281</v>
      </c>
      <c r="I43" s="214"/>
      <c r="J43" s="6"/>
      <c r="K43" s="6"/>
      <c r="L43" s="6"/>
      <c r="M43" s="6"/>
      <c r="N43" s="6"/>
      <c r="O43" s="6"/>
      <c r="P43" s="6"/>
      <c r="Q43" s="6"/>
      <c r="R43" s="6"/>
      <c r="S43" s="6"/>
      <c r="T43" s="6"/>
      <c r="U43" s="6"/>
      <c r="V43" s="215"/>
    </row>
    <row r="44" spans="1:22" outlineLevel="1">
      <c r="A44" s="221" t="s">
        <v>243</v>
      </c>
      <c r="B44" s="233" t="s">
        <v>513</v>
      </c>
      <c r="C44" s="223" t="s">
        <v>586</v>
      </c>
      <c r="D44" s="223" t="s">
        <v>259</v>
      </c>
      <c r="E44" s="223" t="s">
        <v>253</v>
      </c>
      <c r="F44" s="234" t="s">
        <v>587</v>
      </c>
      <c r="G44" t="s">
        <v>281</v>
      </c>
      <c r="I44" s="214"/>
      <c r="J44" s="6"/>
      <c r="K44" s="6"/>
      <c r="L44" s="6"/>
      <c r="M44" s="6"/>
      <c r="N44" s="6"/>
      <c r="O44" s="6"/>
      <c r="P44" s="6"/>
      <c r="Q44" s="6"/>
      <c r="R44" s="6"/>
      <c r="S44" s="6"/>
      <c r="T44" s="6"/>
      <c r="U44" s="6"/>
      <c r="V44" s="215"/>
    </row>
    <row r="45" spans="1:22" outlineLevel="1">
      <c r="A45" s="221" t="s">
        <v>243</v>
      </c>
      <c r="B45" s="222" t="s">
        <v>591</v>
      </c>
      <c r="C45" s="223" t="s">
        <v>592</v>
      </c>
      <c r="D45" s="223" t="s">
        <v>259</v>
      </c>
      <c r="E45" s="223" t="s">
        <v>593</v>
      </c>
      <c r="F45" s="234" t="s">
        <v>594</v>
      </c>
      <c r="G45" t="s">
        <v>281</v>
      </c>
      <c r="I45" s="214"/>
      <c r="J45" s="6"/>
      <c r="K45" s="6"/>
      <c r="L45" s="6"/>
      <c r="M45" s="6"/>
      <c r="N45" s="6"/>
      <c r="O45" s="6"/>
      <c r="P45" s="6"/>
      <c r="Q45" s="6"/>
      <c r="R45" s="6"/>
      <c r="S45" s="6"/>
      <c r="T45" s="6"/>
      <c r="U45" s="6"/>
      <c r="V45" s="215"/>
    </row>
    <row r="46" spans="1:22" outlineLevel="1">
      <c r="A46" s="221" t="s">
        <v>243</v>
      </c>
      <c r="B46" s="222" t="s">
        <v>595</v>
      </c>
      <c r="C46" s="223" t="s">
        <v>596</v>
      </c>
      <c r="D46" s="223" t="s">
        <v>259</v>
      </c>
      <c r="E46" s="223" t="s">
        <v>260</v>
      </c>
      <c r="F46" s="234" t="s">
        <v>2436</v>
      </c>
      <c r="G46" t="s">
        <v>281</v>
      </c>
      <c r="I46" s="214"/>
      <c r="J46" s="6"/>
      <c r="K46" s="6"/>
      <c r="L46" s="6"/>
      <c r="M46" s="6"/>
      <c r="N46" s="6"/>
      <c r="O46" s="6"/>
      <c r="P46" s="6"/>
      <c r="Q46" s="6"/>
      <c r="R46" s="6"/>
      <c r="S46" s="6"/>
      <c r="T46" s="6"/>
      <c r="U46" s="6"/>
      <c r="V46" s="215"/>
    </row>
    <row r="47" spans="1:22" outlineLevel="1">
      <c r="A47" s="221" t="s">
        <v>243</v>
      </c>
      <c r="B47" s="233" t="s">
        <v>2869</v>
      </c>
      <c r="C47" s="223">
        <v>1.16754</v>
      </c>
      <c r="D47" s="223" t="s">
        <v>259</v>
      </c>
      <c r="E47" s="223" t="s">
        <v>253</v>
      </c>
      <c r="F47" s="234" t="s">
        <v>2437</v>
      </c>
      <c r="G47" t="s">
        <v>281</v>
      </c>
      <c r="I47" s="214"/>
      <c r="J47" s="6"/>
      <c r="K47" s="6"/>
      <c r="L47" s="6"/>
      <c r="M47" s="6"/>
      <c r="N47" s="6"/>
      <c r="O47" s="6"/>
      <c r="P47" s="6"/>
      <c r="Q47" s="6"/>
      <c r="R47" s="6"/>
      <c r="S47" s="6"/>
      <c r="T47" s="6"/>
      <c r="U47" s="6"/>
      <c r="V47" s="215"/>
    </row>
    <row r="48" spans="1:22" outlineLevel="1">
      <c r="A48" s="221" t="s">
        <v>243</v>
      </c>
      <c r="B48" s="233" t="s">
        <v>601</v>
      </c>
      <c r="C48" s="223" t="s">
        <v>602</v>
      </c>
      <c r="D48" s="223" t="s">
        <v>504</v>
      </c>
      <c r="E48" s="223" t="s">
        <v>260</v>
      </c>
      <c r="F48" s="234" t="s">
        <v>603</v>
      </c>
      <c r="G48" t="s">
        <v>281</v>
      </c>
      <c r="I48" s="214"/>
      <c r="J48" s="6"/>
      <c r="K48" s="6"/>
      <c r="L48" s="6"/>
      <c r="M48" s="6"/>
      <c r="N48" s="6"/>
      <c r="O48" s="6"/>
      <c r="P48" s="6"/>
      <c r="Q48" s="6"/>
      <c r="R48" s="6"/>
      <c r="S48" s="6"/>
      <c r="T48" s="6"/>
      <c r="U48" s="6"/>
      <c r="V48" s="215"/>
    </row>
    <row r="49" spans="1:23" outlineLevel="1">
      <c r="A49" s="221" t="s">
        <v>333</v>
      </c>
      <c r="B49" s="223" t="s">
        <v>340</v>
      </c>
      <c r="C49" s="223" t="s">
        <v>599</v>
      </c>
      <c r="D49" s="223" t="s">
        <v>259</v>
      </c>
      <c r="E49" s="223" t="s">
        <v>260</v>
      </c>
      <c r="F49" s="234" t="s">
        <v>600</v>
      </c>
      <c r="G49" t="s">
        <v>281</v>
      </c>
      <c r="I49" s="214"/>
      <c r="J49" s="6"/>
      <c r="K49" s="6"/>
      <c r="L49" s="6"/>
      <c r="M49" s="6"/>
      <c r="N49" s="6"/>
      <c r="O49" s="6"/>
      <c r="P49" s="6"/>
      <c r="Q49" s="6"/>
      <c r="R49" s="6"/>
      <c r="S49" s="6"/>
      <c r="T49" s="6"/>
      <c r="U49" s="6"/>
      <c r="V49" s="215"/>
    </row>
    <row r="50" spans="1:23" outlineLevel="1">
      <c r="A50" s="221" t="s">
        <v>250</v>
      </c>
      <c r="B50" s="233" t="s">
        <v>2438</v>
      </c>
      <c r="C50" s="223" t="s">
        <v>2870</v>
      </c>
      <c r="D50" s="223" t="s">
        <v>259</v>
      </c>
      <c r="E50" s="223" t="s">
        <v>253</v>
      </c>
      <c r="F50" s="234" t="s">
        <v>2439</v>
      </c>
      <c r="G50" t="s">
        <v>281</v>
      </c>
      <c r="I50" s="214"/>
      <c r="J50" s="6"/>
      <c r="K50" s="6"/>
      <c r="L50" s="6"/>
      <c r="M50" s="6"/>
      <c r="N50" s="6"/>
      <c r="O50" s="6"/>
      <c r="P50" s="6"/>
      <c r="Q50" s="6"/>
      <c r="R50" s="6"/>
      <c r="S50" s="6"/>
      <c r="T50" s="6"/>
      <c r="U50" s="6"/>
      <c r="V50" s="215"/>
    </row>
    <row r="51" spans="1:23" outlineLevel="1">
      <c r="A51" s="221" t="s">
        <v>333</v>
      </c>
      <c r="B51" s="223" t="s">
        <v>399</v>
      </c>
      <c r="C51" s="223" t="s">
        <v>2440</v>
      </c>
      <c r="D51" s="223" t="s">
        <v>259</v>
      </c>
      <c r="E51" s="223" t="s">
        <v>2441</v>
      </c>
      <c r="F51" s="234" t="s">
        <v>2442</v>
      </c>
      <c r="G51" t="s">
        <v>281</v>
      </c>
      <c r="I51" s="214"/>
      <c r="J51" s="6"/>
      <c r="K51" s="6"/>
      <c r="L51" s="6"/>
      <c r="M51" s="6"/>
      <c r="N51" s="6"/>
      <c r="O51" s="6"/>
      <c r="P51" s="6"/>
      <c r="Q51" s="6"/>
      <c r="R51" s="6"/>
      <c r="S51" s="6"/>
      <c r="T51" s="6"/>
      <c r="U51" s="6"/>
      <c r="V51" s="215"/>
    </row>
    <row r="52" spans="1:23" outlineLevel="1">
      <c r="A52" s="221" t="s">
        <v>250</v>
      </c>
      <c r="B52" s="233" t="s">
        <v>879</v>
      </c>
      <c r="C52" s="235" t="s">
        <v>605</v>
      </c>
      <c r="D52" s="223" t="s">
        <v>408</v>
      </c>
      <c r="E52" s="223" t="s">
        <v>260</v>
      </c>
      <c r="F52" s="234" t="s">
        <v>606</v>
      </c>
      <c r="G52" t="s">
        <v>281</v>
      </c>
      <c r="I52" s="214"/>
      <c r="J52" s="6"/>
      <c r="K52" s="6"/>
      <c r="L52" s="6"/>
      <c r="M52" s="6"/>
      <c r="N52" s="6"/>
      <c r="O52" s="6"/>
      <c r="P52" s="6"/>
      <c r="Q52" s="6"/>
      <c r="R52" s="6"/>
      <c r="S52" s="6"/>
      <c r="T52" s="6"/>
      <c r="U52" s="6"/>
      <c r="V52" s="215"/>
    </row>
    <row r="53" spans="1:23" outlineLevel="1">
      <c r="A53" s="221" t="s">
        <v>250</v>
      </c>
      <c r="B53" s="233" t="s">
        <v>607</v>
      </c>
      <c r="C53" s="235" t="s">
        <v>608</v>
      </c>
      <c r="D53" s="223" t="s">
        <v>408</v>
      </c>
      <c r="E53" s="223" t="s">
        <v>260</v>
      </c>
      <c r="F53" s="234" t="s">
        <v>609</v>
      </c>
      <c r="G53" t="s">
        <v>281</v>
      </c>
      <c r="I53" s="236"/>
      <c r="J53" s="237"/>
      <c r="K53" s="237"/>
      <c r="L53" s="237"/>
      <c r="M53" s="237"/>
      <c r="N53" s="237"/>
      <c r="O53" s="237"/>
      <c r="P53" s="237"/>
      <c r="Q53" s="237"/>
      <c r="R53" s="237"/>
      <c r="S53" s="237"/>
      <c r="T53" s="237"/>
      <c r="U53" s="237"/>
      <c r="V53" s="238"/>
    </row>
    <row r="54" spans="1:23" outlineLevel="1">
      <c r="A54" s="221" t="s">
        <v>333</v>
      </c>
      <c r="B54" s="223" t="s">
        <v>610</v>
      </c>
      <c r="C54" s="223" t="s">
        <v>611</v>
      </c>
      <c r="D54" s="223" t="s">
        <v>259</v>
      </c>
      <c r="E54" s="223" t="s">
        <v>260</v>
      </c>
      <c r="F54" s="234" t="s">
        <v>612</v>
      </c>
      <c r="G54" t="s">
        <v>281</v>
      </c>
    </row>
    <row r="55" spans="1:23" outlineLevel="1">
      <c r="A55" s="221" t="s">
        <v>333</v>
      </c>
      <c r="B55" s="223" t="s">
        <v>427</v>
      </c>
      <c r="C55" s="223" t="s">
        <v>613</v>
      </c>
      <c r="D55" s="223" t="s">
        <v>259</v>
      </c>
      <c r="E55" s="223" t="s">
        <v>260</v>
      </c>
      <c r="F55" s="234" t="s">
        <v>614</v>
      </c>
      <c r="G55" t="s">
        <v>281</v>
      </c>
      <c r="I55" s="248" t="s">
        <v>360</v>
      </c>
      <c r="J55" s="249"/>
      <c r="K55" s="249"/>
      <c r="L55" s="249"/>
      <c r="M55" s="250"/>
    </row>
    <row r="56" spans="1:23" outlineLevel="1">
      <c r="A56" s="262" t="s">
        <v>268</v>
      </c>
      <c r="B56" s="189" t="s">
        <v>615</v>
      </c>
      <c r="C56" s="224">
        <v>0.13946</v>
      </c>
      <c r="D56" s="189" t="s">
        <v>616</v>
      </c>
      <c r="E56" s="224" t="s">
        <v>617</v>
      </c>
      <c r="F56" s="263" t="s">
        <v>618</v>
      </c>
      <c r="G56" t="s">
        <v>281</v>
      </c>
      <c r="I56" s="242" t="s">
        <v>2014</v>
      </c>
      <c r="J56" s="243"/>
      <c r="K56" s="243"/>
      <c r="L56" s="285">
        <v>4.17</v>
      </c>
      <c r="M56" s="244" t="s">
        <v>363</v>
      </c>
    </row>
    <row r="57" spans="1:23" outlineLevel="1">
      <c r="A57" s="262" t="s">
        <v>268</v>
      </c>
      <c r="B57" s="189" t="s">
        <v>620</v>
      </c>
      <c r="C57" s="189">
        <v>0.64</v>
      </c>
      <c r="D57" s="189" t="s">
        <v>270</v>
      </c>
      <c r="E57" s="189" t="s">
        <v>621</v>
      </c>
      <c r="F57" s="263" t="s">
        <v>622</v>
      </c>
      <c r="G57" t="s">
        <v>281</v>
      </c>
      <c r="I57" s="214" t="s">
        <v>960</v>
      </c>
      <c r="J57" s="6"/>
      <c r="K57" s="6"/>
      <c r="L57" s="275">
        <v>1.226</v>
      </c>
      <c r="M57" s="215" t="s">
        <v>363</v>
      </c>
    </row>
    <row r="58" spans="1:23" outlineLevel="1">
      <c r="A58" s="262" t="s">
        <v>268</v>
      </c>
      <c r="B58" s="189" t="s">
        <v>623</v>
      </c>
      <c r="C58" s="189">
        <v>0.25</v>
      </c>
      <c r="D58" s="189" t="s">
        <v>270</v>
      </c>
      <c r="E58" s="189" t="s">
        <v>253</v>
      </c>
      <c r="F58" s="263" t="s">
        <v>2871</v>
      </c>
      <c r="G58" t="s">
        <v>281</v>
      </c>
      <c r="I58" s="214" t="s">
        <v>964</v>
      </c>
      <c r="J58" s="6"/>
      <c r="K58" s="6"/>
      <c r="L58" s="275">
        <v>4.09</v>
      </c>
      <c r="M58" s="215" t="s">
        <v>363</v>
      </c>
    </row>
    <row r="59" spans="1:23" outlineLevel="1">
      <c r="A59" s="262" t="s">
        <v>268</v>
      </c>
      <c r="B59" s="189" t="s">
        <v>625</v>
      </c>
      <c r="C59" s="189">
        <v>0.37</v>
      </c>
      <c r="D59" s="189" t="s">
        <v>270</v>
      </c>
      <c r="E59" s="189" t="s">
        <v>626</v>
      </c>
      <c r="F59" s="263" t="s">
        <v>627</v>
      </c>
      <c r="G59" t="s">
        <v>281</v>
      </c>
      <c r="I59" s="214" t="s">
        <v>2024</v>
      </c>
      <c r="J59" s="6"/>
      <c r="K59" s="6"/>
      <c r="L59" s="275">
        <v>1.59</v>
      </c>
      <c r="M59" s="215" t="s">
        <v>363</v>
      </c>
    </row>
    <row r="60" spans="1:23" outlineLevel="1">
      <c r="A60" s="262" t="s">
        <v>268</v>
      </c>
      <c r="B60" s="189" t="s">
        <v>628</v>
      </c>
      <c r="C60" s="189">
        <v>8.3000000000000004E-2</v>
      </c>
      <c r="D60" s="189" t="s">
        <v>270</v>
      </c>
      <c r="E60" s="189" t="s">
        <v>629</v>
      </c>
      <c r="F60" s="263" t="s">
        <v>630</v>
      </c>
      <c r="G60" t="s">
        <v>281</v>
      </c>
      <c r="I60" s="214" t="s">
        <v>619</v>
      </c>
      <c r="J60" s="6"/>
      <c r="K60" s="6"/>
      <c r="L60" s="275">
        <v>25.54</v>
      </c>
      <c r="M60" s="215" t="s">
        <v>363</v>
      </c>
    </row>
    <row r="61" spans="1:23" outlineLevel="1">
      <c r="A61" s="262" t="s">
        <v>268</v>
      </c>
      <c r="B61" s="189" t="s">
        <v>631</v>
      </c>
      <c r="C61" s="189">
        <v>14.79</v>
      </c>
      <c r="D61" s="189" t="s">
        <v>632</v>
      </c>
      <c r="E61" s="189" t="s">
        <v>253</v>
      </c>
      <c r="F61" s="263" t="s">
        <v>633</v>
      </c>
      <c r="G61" t="s">
        <v>281</v>
      </c>
      <c r="I61" s="236" t="s">
        <v>2872</v>
      </c>
      <c r="J61" s="237"/>
      <c r="K61" s="237"/>
      <c r="L61" s="276">
        <v>8.8000000000000007</v>
      </c>
      <c r="M61" s="238" t="s">
        <v>363</v>
      </c>
    </row>
    <row r="62" spans="1:23" outlineLevel="1">
      <c r="A62" s="262" t="s">
        <v>268</v>
      </c>
      <c r="B62" s="189" t="s">
        <v>634</v>
      </c>
      <c r="C62" s="189">
        <v>8.7900000000000006E-2</v>
      </c>
      <c r="D62" s="189" t="s">
        <v>270</v>
      </c>
      <c r="E62" s="189" t="s">
        <v>253</v>
      </c>
      <c r="F62" s="263" t="s">
        <v>635</v>
      </c>
      <c r="G62" t="s">
        <v>281</v>
      </c>
      <c r="W62" s="204"/>
    </row>
    <row r="63" spans="1:23" outlineLevel="1">
      <c r="A63" s="262" t="s">
        <v>268</v>
      </c>
      <c r="B63" s="189" t="s">
        <v>636</v>
      </c>
      <c r="C63" s="189">
        <v>10</v>
      </c>
      <c r="D63" s="189" t="s">
        <v>637</v>
      </c>
      <c r="E63" s="189" t="s">
        <v>253</v>
      </c>
      <c r="F63" s="263" t="s">
        <v>638</v>
      </c>
      <c r="G63" t="s">
        <v>281</v>
      </c>
    </row>
    <row r="64" spans="1:23" outlineLevel="1">
      <c r="A64" s="262" t="s">
        <v>268</v>
      </c>
      <c r="B64" s="189" t="s">
        <v>639</v>
      </c>
      <c r="C64" s="189">
        <v>25</v>
      </c>
      <c r="D64" s="189" t="s">
        <v>640</v>
      </c>
      <c r="E64" s="189" t="s">
        <v>641</v>
      </c>
      <c r="F64" s="263" t="s">
        <v>642</v>
      </c>
      <c r="G64" t="s">
        <v>281</v>
      </c>
    </row>
    <row r="65" spans="1:22" outlineLevel="1">
      <c r="A65" s="262" t="s">
        <v>268</v>
      </c>
      <c r="B65" s="189" t="s">
        <v>643</v>
      </c>
      <c r="C65" s="189">
        <v>0.01</v>
      </c>
      <c r="D65" s="189" t="s">
        <v>270</v>
      </c>
      <c r="E65" s="189" t="s">
        <v>644</v>
      </c>
      <c r="F65" s="263" t="s">
        <v>645</v>
      </c>
      <c r="G65" t="s">
        <v>281</v>
      </c>
      <c r="I65" s="171"/>
      <c r="J65" s="171"/>
      <c r="K65" s="171"/>
      <c r="L65" s="171"/>
      <c r="M65" s="171"/>
      <c r="N65" s="171"/>
      <c r="O65" s="171"/>
      <c r="P65" s="171"/>
    </row>
    <row r="66" spans="1:22" outlineLevel="1">
      <c r="A66" s="262" t="s">
        <v>268</v>
      </c>
      <c r="B66" s="189" t="s">
        <v>646</v>
      </c>
      <c r="C66" s="189">
        <v>20</v>
      </c>
      <c r="D66" s="189" t="s">
        <v>545</v>
      </c>
      <c r="E66" s="189" t="s">
        <v>647</v>
      </c>
      <c r="F66" s="263" t="s">
        <v>648</v>
      </c>
      <c r="G66" t="s">
        <v>281</v>
      </c>
      <c r="I66" s="171"/>
      <c r="J66" s="171"/>
      <c r="K66" s="171"/>
      <c r="L66" s="171"/>
      <c r="M66" s="171"/>
      <c r="N66" s="171"/>
      <c r="O66" s="171"/>
      <c r="P66" s="171"/>
    </row>
    <row r="67" spans="1:22" outlineLevel="1">
      <c r="A67" s="262" t="s">
        <v>268</v>
      </c>
      <c r="B67" s="189" t="s">
        <v>649</v>
      </c>
      <c r="C67" s="189">
        <v>16.04</v>
      </c>
      <c r="D67" s="189" t="s">
        <v>650</v>
      </c>
      <c r="E67" s="189" t="s">
        <v>253</v>
      </c>
      <c r="F67" s="263" t="s">
        <v>651</v>
      </c>
      <c r="G67" t="s">
        <v>281</v>
      </c>
      <c r="I67" s="171"/>
      <c r="J67" s="171"/>
      <c r="K67" s="171"/>
      <c r="L67" s="171"/>
      <c r="M67" s="171"/>
      <c r="N67" s="171"/>
      <c r="O67" s="171"/>
      <c r="P67" s="171"/>
    </row>
    <row r="68" spans="1:22" outlineLevel="1">
      <c r="A68" s="262" t="s">
        <v>268</v>
      </c>
      <c r="B68" s="189" t="s">
        <v>652</v>
      </c>
      <c r="C68" s="189">
        <v>44.01</v>
      </c>
      <c r="D68" s="189" t="s">
        <v>650</v>
      </c>
      <c r="E68" s="189" t="s">
        <v>253</v>
      </c>
      <c r="F68" s="263" t="s">
        <v>653</v>
      </c>
      <c r="G68" t="s">
        <v>281</v>
      </c>
    </row>
    <row r="69" spans="1:22" outlineLevel="1">
      <c r="A69" s="262" t="s">
        <v>268</v>
      </c>
      <c r="B69" s="189" t="s">
        <v>654</v>
      </c>
      <c r="C69" s="189">
        <v>34.1</v>
      </c>
      <c r="D69" s="189" t="s">
        <v>650</v>
      </c>
      <c r="E69" s="189" t="s">
        <v>253</v>
      </c>
      <c r="F69" s="263" t="s">
        <v>655</v>
      </c>
      <c r="G69" t="s">
        <v>281</v>
      </c>
    </row>
    <row r="70" spans="1:22" outlineLevel="1">
      <c r="A70" s="262" t="s">
        <v>268</v>
      </c>
      <c r="B70" s="189" t="s">
        <v>656</v>
      </c>
      <c r="C70" s="189">
        <v>17</v>
      </c>
      <c r="D70" s="189" t="s">
        <v>650</v>
      </c>
      <c r="E70" s="189" t="s">
        <v>253</v>
      </c>
      <c r="F70" s="263" t="s">
        <v>657</v>
      </c>
      <c r="G70" t="s">
        <v>281</v>
      </c>
      <c r="S70" s="171"/>
      <c r="T70" s="171"/>
    </row>
    <row r="71" spans="1:22" outlineLevel="1">
      <c r="A71" s="262" t="s">
        <v>268</v>
      </c>
      <c r="B71" s="189" t="s">
        <v>658</v>
      </c>
      <c r="C71" s="189">
        <v>10000</v>
      </c>
      <c r="D71" s="189" t="s">
        <v>560</v>
      </c>
      <c r="E71" s="189" t="s">
        <v>253</v>
      </c>
      <c r="F71" s="263" t="s">
        <v>659</v>
      </c>
      <c r="G71" t="s">
        <v>281</v>
      </c>
      <c r="S71" s="171"/>
      <c r="T71" s="171"/>
    </row>
    <row r="72" spans="1:22" outlineLevel="1">
      <c r="A72" s="262" t="s">
        <v>268</v>
      </c>
      <c r="B72" s="189" t="s">
        <v>660</v>
      </c>
      <c r="C72" s="189">
        <v>1</v>
      </c>
      <c r="D72" s="189" t="s">
        <v>259</v>
      </c>
      <c r="E72" s="189" t="s">
        <v>253</v>
      </c>
      <c r="F72" s="263" t="s">
        <v>661</v>
      </c>
      <c r="G72" t="s">
        <v>281</v>
      </c>
      <c r="S72" s="171"/>
      <c r="T72" s="171"/>
    </row>
    <row r="73" spans="1:22" outlineLevel="1">
      <c r="A73" s="262" t="s">
        <v>268</v>
      </c>
      <c r="B73" s="189" t="s">
        <v>662</v>
      </c>
      <c r="C73" s="189">
        <v>1</v>
      </c>
      <c r="D73" s="189" t="s">
        <v>270</v>
      </c>
      <c r="E73" s="189" t="s">
        <v>253</v>
      </c>
      <c r="F73" s="263" t="s">
        <v>663</v>
      </c>
      <c r="G73" t="s">
        <v>281</v>
      </c>
      <c r="S73" s="171"/>
      <c r="T73" s="171"/>
    </row>
    <row r="74" spans="1:22" outlineLevel="1">
      <c r="A74" s="262" t="s">
        <v>268</v>
      </c>
      <c r="B74" s="189" t="s">
        <v>664</v>
      </c>
      <c r="C74" s="189">
        <v>0.12</v>
      </c>
      <c r="D74" s="189" t="s">
        <v>270</v>
      </c>
      <c r="E74" s="189" t="s">
        <v>253</v>
      </c>
      <c r="F74" s="263" t="s">
        <v>665</v>
      </c>
      <c r="G74" t="s">
        <v>281</v>
      </c>
      <c r="S74" s="171"/>
      <c r="T74" s="171"/>
    </row>
    <row r="75" spans="1:22" outlineLevel="1">
      <c r="A75" s="262" t="s">
        <v>268</v>
      </c>
      <c r="B75" s="189" t="s">
        <v>666</v>
      </c>
      <c r="C75" s="189">
        <v>10000</v>
      </c>
      <c r="D75" s="189" t="s">
        <v>667</v>
      </c>
      <c r="E75" s="189" t="s">
        <v>253</v>
      </c>
      <c r="F75" s="263" t="s">
        <v>668</v>
      </c>
      <c r="G75" t="s">
        <v>281</v>
      </c>
      <c r="S75" s="171"/>
      <c r="T75" s="171"/>
      <c r="U75" s="171"/>
      <c r="V75" s="171"/>
    </row>
    <row r="76" spans="1:22" outlineLevel="1">
      <c r="A76" s="262" t="s">
        <v>268</v>
      </c>
      <c r="B76" s="189" t="s">
        <v>669</v>
      </c>
      <c r="C76" s="189">
        <v>100</v>
      </c>
      <c r="D76" s="189" t="s">
        <v>670</v>
      </c>
      <c r="E76" s="189" t="s">
        <v>671</v>
      </c>
      <c r="F76" s="263" t="s">
        <v>2443</v>
      </c>
      <c r="G76" t="s">
        <v>281</v>
      </c>
      <c r="I76" s="171"/>
      <c r="J76" s="171"/>
      <c r="K76" s="171"/>
      <c r="L76" s="171"/>
      <c r="M76" s="171"/>
      <c r="N76" s="171"/>
      <c r="O76" s="171"/>
      <c r="P76" s="171"/>
      <c r="Q76" s="171"/>
      <c r="R76" s="171"/>
      <c r="S76" s="171"/>
      <c r="T76" s="171"/>
      <c r="U76" s="171"/>
      <c r="V76" s="171"/>
    </row>
    <row r="77" spans="1:22" outlineLevel="1">
      <c r="A77" s="262" t="s">
        <v>268</v>
      </c>
      <c r="B77" s="189" t="s">
        <v>673</v>
      </c>
      <c r="C77" s="189">
        <v>100</v>
      </c>
      <c r="D77" s="189" t="s">
        <v>670</v>
      </c>
      <c r="E77" s="189" t="s">
        <v>674</v>
      </c>
      <c r="F77" s="263" t="s">
        <v>2444</v>
      </c>
      <c r="G77" t="s">
        <v>281</v>
      </c>
      <c r="I77" s="171"/>
      <c r="J77" s="171"/>
      <c r="K77" s="171"/>
      <c r="L77" s="171"/>
      <c r="M77" s="171"/>
      <c r="N77" s="171"/>
      <c r="O77" s="171"/>
      <c r="P77" s="171"/>
      <c r="Q77" s="171"/>
      <c r="R77" s="171"/>
      <c r="S77" s="171"/>
      <c r="T77" s="171"/>
      <c r="U77" s="171"/>
    </row>
    <row r="78" spans="1:22" outlineLevel="1">
      <c r="A78" s="262" t="s">
        <v>268</v>
      </c>
      <c r="B78" s="189" t="s">
        <v>676</v>
      </c>
      <c r="C78" s="189">
        <v>22.4</v>
      </c>
      <c r="D78" s="189" t="s">
        <v>677</v>
      </c>
      <c r="E78" s="189" t="s">
        <v>253</v>
      </c>
      <c r="F78" s="263" t="s">
        <v>678</v>
      </c>
      <c r="G78" t="s">
        <v>281</v>
      </c>
      <c r="I78" s="171"/>
      <c r="J78" s="171"/>
      <c r="K78" s="171"/>
      <c r="L78" s="171"/>
      <c r="M78" s="171"/>
      <c r="N78" s="171"/>
      <c r="O78" s="171"/>
      <c r="P78" s="171"/>
      <c r="Q78" s="171"/>
      <c r="R78" s="171"/>
      <c r="S78" s="171"/>
      <c r="T78" s="171"/>
      <c r="U78" s="171"/>
    </row>
    <row r="79" spans="1:22" outlineLevel="1">
      <c r="A79" s="262" t="s">
        <v>268</v>
      </c>
      <c r="B79" s="189" t="s">
        <v>679</v>
      </c>
      <c r="C79" s="189" t="s">
        <v>680</v>
      </c>
      <c r="D79" s="189" t="s">
        <v>259</v>
      </c>
      <c r="E79" s="264"/>
      <c r="F79" s="263" t="s">
        <v>681</v>
      </c>
      <c r="G79" t="s">
        <v>281</v>
      </c>
      <c r="I79" s="171"/>
      <c r="J79" s="171"/>
      <c r="K79" s="171"/>
      <c r="L79" s="171"/>
      <c r="M79" s="171"/>
      <c r="N79" s="171"/>
      <c r="O79" s="171"/>
      <c r="P79" s="171"/>
      <c r="Q79" s="171"/>
      <c r="R79" s="171"/>
      <c r="S79" s="171"/>
      <c r="T79" s="171"/>
    </row>
    <row r="80" spans="1:22" outlineLevel="1">
      <c r="A80" s="262" t="s">
        <v>268</v>
      </c>
      <c r="B80" s="189" t="s">
        <v>682</v>
      </c>
      <c r="C80" s="189" t="s">
        <v>683</v>
      </c>
      <c r="D80" s="189" t="s">
        <v>684</v>
      </c>
      <c r="E80" s="264"/>
      <c r="F80" s="263" t="s">
        <v>685</v>
      </c>
      <c r="G80" t="s">
        <v>281</v>
      </c>
      <c r="I80" s="171"/>
      <c r="J80" s="171"/>
      <c r="K80" s="171"/>
      <c r="L80" s="171"/>
      <c r="M80" s="171"/>
      <c r="N80" s="171"/>
      <c r="O80" s="171"/>
      <c r="P80" s="171"/>
      <c r="Q80" s="171"/>
      <c r="R80" s="171"/>
      <c r="S80" s="171"/>
      <c r="T80" s="171"/>
    </row>
    <row r="81" spans="1:20" outlineLevel="1">
      <c r="A81" s="262" t="s">
        <v>268</v>
      </c>
      <c r="B81" s="189" t="s">
        <v>613</v>
      </c>
      <c r="C81" s="189" t="s">
        <v>686</v>
      </c>
      <c r="D81" s="189" t="s">
        <v>259</v>
      </c>
      <c r="E81" s="264"/>
      <c r="F81" s="263" t="s">
        <v>687</v>
      </c>
      <c r="G81" t="s">
        <v>281</v>
      </c>
      <c r="I81" s="171"/>
      <c r="J81" s="171"/>
      <c r="K81" s="171"/>
      <c r="L81" s="171"/>
      <c r="M81" s="171"/>
      <c r="N81" s="171"/>
      <c r="O81" s="171"/>
      <c r="P81" s="171"/>
      <c r="Q81" s="171"/>
      <c r="R81" s="171"/>
      <c r="S81" s="171"/>
      <c r="T81" s="171"/>
    </row>
    <row r="82" spans="1:20" outlineLevel="1">
      <c r="A82" s="262" t="s">
        <v>268</v>
      </c>
      <c r="B82" s="224" t="s">
        <v>565</v>
      </c>
      <c r="C82" s="224" t="s">
        <v>566</v>
      </c>
      <c r="D82" s="189" t="s">
        <v>270</v>
      </c>
      <c r="E82" s="264"/>
      <c r="F82" s="225" t="s">
        <v>567</v>
      </c>
      <c r="G82" t="s">
        <v>281</v>
      </c>
      <c r="Q82" s="171"/>
      <c r="R82" s="171"/>
      <c r="S82" s="171"/>
      <c r="T82" s="171"/>
    </row>
    <row r="83" spans="1:20" outlineLevel="1">
      <c r="A83" s="262" t="s">
        <v>268</v>
      </c>
      <c r="B83" s="189" t="s">
        <v>688</v>
      </c>
      <c r="C83" s="189" t="s">
        <v>689</v>
      </c>
      <c r="D83" s="189" t="s">
        <v>408</v>
      </c>
      <c r="E83" s="264"/>
      <c r="F83" s="263" t="s">
        <v>606</v>
      </c>
      <c r="G83" t="s">
        <v>281</v>
      </c>
      <c r="I83" s="171"/>
      <c r="J83" s="171"/>
      <c r="K83" s="171"/>
      <c r="L83" s="171"/>
      <c r="M83" s="171"/>
      <c r="N83" s="171"/>
      <c r="O83" s="171"/>
      <c r="P83" s="171"/>
      <c r="Q83" s="171"/>
      <c r="R83" s="171"/>
      <c r="S83" s="171"/>
      <c r="T83" s="171"/>
    </row>
    <row r="84" spans="1:20" outlineLevel="1">
      <c r="A84" s="262" t="s">
        <v>268</v>
      </c>
      <c r="B84" s="189" t="s">
        <v>611</v>
      </c>
      <c r="C84" s="189" t="s">
        <v>690</v>
      </c>
      <c r="D84" s="189" t="s">
        <v>259</v>
      </c>
      <c r="E84" s="264"/>
      <c r="F84" s="263" t="s">
        <v>691</v>
      </c>
      <c r="G84" t="s">
        <v>281</v>
      </c>
      <c r="I84" s="171"/>
      <c r="J84" s="171"/>
      <c r="K84" s="171"/>
      <c r="L84" s="171"/>
      <c r="M84" s="171"/>
      <c r="N84" s="171"/>
      <c r="O84" s="171"/>
      <c r="P84" s="171"/>
      <c r="Q84" s="171"/>
      <c r="R84" s="171"/>
      <c r="S84" s="171"/>
      <c r="T84" s="171"/>
    </row>
    <row r="85" spans="1:20" outlineLevel="1">
      <c r="A85" s="262" t="s">
        <v>268</v>
      </c>
      <c r="B85" s="189" t="s">
        <v>692</v>
      </c>
      <c r="C85" s="189" t="s">
        <v>693</v>
      </c>
      <c r="D85" s="189" t="s">
        <v>408</v>
      </c>
      <c r="E85" s="264"/>
      <c r="F85" s="263" t="s">
        <v>609</v>
      </c>
      <c r="G85" t="s">
        <v>281</v>
      </c>
      <c r="I85" s="171"/>
      <c r="J85" s="171"/>
      <c r="K85" s="171"/>
      <c r="L85" s="171"/>
      <c r="M85" s="171"/>
      <c r="N85" s="171"/>
      <c r="O85" s="171"/>
      <c r="P85" s="171"/>
      <c r="Q85" s="171"/>
      <c r="R85" s="171"/>
      <c r="S85" s="171"/>
      <c r="T85" s="171"/>
    </row>
    <row r="86" spans="1:20" outlineLevel="1">
      <c r="A86" s="262" t="s">
        <v>268</v>
      </c>
      <c r="B86" s="189" t="s">
        <v>694</v>
      </c>
      <c r="C86" s="189" t="s">
        <v>695</v>
      </c>
      <c r="D86" s="189" t="s">
        <v>259</v>
      </c>
      <c r="E86" s="264"/>
      <c r="F86" s="263" t="s">
        <v>594</v>
      </c>
      <c r="G86" t="s">
        <v>281</v>
      </c>
      <c r="I86" s="171"/>
      <c r="J86" s="171"/>
      <c r="K86" s="171"/>
      <c r="L86" s="171"/>
      <c r="M86" s="171"/>
      <c r="N86" s="171"/>
      <c r="O86" s="171"/>
      <c r="P86" s="171"/>
      <c r="Q86" s="171"/>
      <c r="R86" s="171"/>
      <c r="S86" s="171"/>
      <c r="T86" s="171"/>
    </row>
    <row r="87" spans="1:20" outlineLevel="1">
      <c r="A87" s="262" t="s">
        <v>268</v>
      </c>
      <c r="B87" s="189" t="s">
        <v>696</v>
      </c>
      <c r="C87" s="189" t="s">
        <v>697</v>
      </c>
      <c r="D87" s="189" t="s">
        <v>511</v>
      </c>
      <c r="E87" s="264"/>
      <c r="F87" s="263" t="s">
        <v>698</v>
      </c>
      <c r="G87" t="s">
        <v>281</v>
      </c>
      <c r="I87" s="171"/>
      <c r="J87" s="171"/>
      <c r="K87" s="171"/>
      <c r="L87" s="171"/>
      <c r="M87" s="171"/>
      <c r="N87" s="171"/>
      <c r="O87" s="171"/>
      <c r="P87" s="171"/>
      <c r="Q87" s="171"/>
      <c r="R87" s="171"/>
      <c r="S87" s="171"/>
      <c r="T87" s="171"/>
    </row>
    <row r="88" spans="1:20" outlineLevel="1">
      <c r="A88" s="262" t="s">
        <v>268</v>
      </c>
      <c r="B88" s="189" t="s">
        <v>599</v>
      </c>
      <c r="C88" s="189" t="s">
        <v>699</v>
      </c>
      <c r="D88" s="189" t="s">
        <v>259</v>
      </c>
      <c r="E88" s="264"/>
      <c r="F88" s="263" t="s">
        <v>700</v>
      </c>
      <c r="G88" t="s">
        <v>281</v>
      </c>
      <c r="I88" s="171"/>
      <c r="J88" s="171"/>
      <c r="K88" s="171"/>
      <c r="L88" s="171"/>
      <c r="M88" s="171"/>
      <c r="N88" s="171"/>
      <c r="O88" s="171"/>
      <c r="P88" s="171"/>
      <c r="Q88" s="171"/>
      <c r="R88" s="171"/>
      <c r="S88" s="171"/>
      <c r="T88" s="171"/>
    </row>
    <row r="89" spans="1:20" outlineLevel="1">
      <c r="A89" s="262" t="s">
        <v>268</v>
      </c>
      <c r="B89" s="189" t="s">
        <v>584</v>
      </c>
      <c r="C89" s="189" t="s">
        <v>701</v>
      </c>
      <c r="D89" s="189" t="s">
        <v>275</v>
      </c>
      <c r="E89" s="264"/>
      <c r="F89" s="263" t="s">
        <v>702</v>
      </c>
      <c r="G89" t="s">
        <v>281</v>
      </c>
      <c r="I89" s="171"/>
      <c r="J89" s="171"/>
      <c r="K89" s="171"/>
      <c r="L89" s="171"/>
      <c r="M89" s="171"/>
      <c r="N89" s="171"/>
      <c r="O89" s="171"/>
      <c r="P89" s="171"/>
      <c r="Q89" s="171"/>
      <c r="R89" s="171"/>
      <c r="S89" s="171"/>
      <c r="T89" s="171"/>
    </row>
    <row r="90" spans="1:20" outlineLevel="1">
      <c r="A90" s="239" t="s">
        <v>268</v>
      </c>
      <c r="B90" s="240" t="s">
        <v>703</v>
      </c>
      <c r="C90" s="240" t="s">
        <v>704</v>
      </c>
      <c r="D90" s="240" t="s">
        <v>259</v>
      </c>
      <c r="E90" s="265"/>
      <c r="F90" s="241" t="s">
        <v>705</v>
      </c>
      <c r="G90" t="s">
        <v>281</v>
      </c>
      <c r="I90" s="171"/>
      <c r="J90" s="171"/>
      <c r="K90" s="171"/>
      <c r="L90" s="171"/>
      <c r="M90" s="171"/>
      <c r="N90" s="171"/>
      <c r="O90" s="171"/>
      <c r="P90" s="171"/>
      <c r="Q90" s="171"/>
      <c r="R90" s="171"/>
      <c r="S90" s="171"/>
      <c r="T90" s="171"/>
    </row>
    <row r="91" spans="1:20">
      <c r="G91" t="s">
        <v>281</v>
      </c>
      <c r="I91" s="171"/>
      <c r="J91" s="171"/>
      <c r="K91" s="171"/>
      <c r="L91" s="171"/>
      <c r="M91" s="171"/>
      <c r="N91" s="171"/>
      <c r="O91" s="171"/>
      <c r="P91" s="171"/>
      <c r="Q91" s="171"/>
      <c r="R91" s="171"/>
      <c r="S91" s="171"/>
      <c r="T91" s="171"/>
    </row>
    <row r="92" spans="1:20" ht="18.75">
      <c r="A92" s="769" t="s">
        <v>2445</v>
      </c>
      <c r="B92" s="770"/>
      <c r="C92" s="770"/>
      <c r="D92" s="770"/>
      <c r="E92" s="770"/>
      <c r="F92" s="771"/>
      <c r="G92" t="s">
        <v>281</v>
      </c>
      <c r="I92" s="171"/>
      <c r="J92" s="171"/>
      <c r="K92" s="171"/>
      <c r="L92" s="171"/>
      <c r="M92" s="171"/>
      <c r="N92" s="171"/>
      <c r="O92" s="171"/>
      <c r="P92" s="171"/>
      <c r="Q92" s="171"/>
      <c r="R92" s="171"/>
      <c r="S92" s="171"/>
      <c r="T92" s="171"/>
    </row>
    <row r="93" spans="1:20">
      <c r="A93" s="211" t="s">
        <v>238</v>
      </c>
      <c r="B93" s="212" t="s">
        <v>239</v>
      </c>
      <c r="C93" s="212" t="s">
        <v>240</v>
      </c>
      <c r="D93" s="212" t="s">
        <v>134</v>
      </c>
      <c r="E93" s="212" t="s">
        <v>241</v>
      </c>
      <c r="F93" s="213" t="s">
        <v>242</v>
      </c>
      <c r="G93" t="s">
        <v>281</v>
      </c>
      <c r="I93" s="171"/>
      <c r="J93" s="171"/>
      <c r="K93" s="171"/>
      <c r="L93" s="171"/>
      <c r="M93" s="171"/>
      <c r="N93" s="171"/>
      <c r="O93" s="204"/>
      <c r="P93" s="171"/>
      <c r="Q93" s="171"/>
      <c r="R93" s="171"/>
      <c r="S93" s="171"/>
      <c r="T93" s="171"/>
    </row>
    <row r="94" spans="1:20" outlineLevel="1">
      <c r="A94" s="216" t="s">
        <v>243</v>
      </c>
      <c r="B94" s="217" t="s">
        <v>707</v>
      </c>
      <c r="C94" s="267" t="s">
        <v>708</v>
      </c>
      <c r="D94" s="218" t="s">
        <v>259</v>
      </c>
      <c r="E94" s="218" t="s">
        <v>260</v>
      </c>
      <c r="F94" s="232" t="s">
        <v>709</v>
      </c>
      <c r="G94" t="s">
        <v>281</v>
      </c>
      <c r="I94" s="171"/>
      <c r="J94" s="171"/>
      <c r="K94" s="171"/>
      <c r="L94" s="171"/>
      <c r="M94" s="171"/>
      <c r="N94" s="171"/>
      <c r="O94" s="171"/>
      <c r="P94" s="171"/>
      <c r="Q94" s="171"/>
      <c r="R94" s="171"/>
      <c r="S94" s="171"/>
      <c r="T94" s="171"/>
    </row>
    <row r="95" spans="1:20" outlineLevel="1">
      <c r="A95" s="221" t="s">
        <v>243</v>
      </c>
      <c r="B95" s="222" t="s">
        <v>710</v>
      </c>
      <c r="C95" s="235" t="s">
        <v>711</v>
      </c>
      <c r="D95" s="223" t="s">
        <v>259</v>
      </c>
      <c r="E95" s="223" t="s">
        <v>260</v>
      </c>
      <c r="F95" s="234" t="s">
        <v>709</v>
      </c>
      <c r="G95" t="s">
        <v>281</v>
      </c>
      <c r="I95" s="171"/>
      <c r="J95" s="171"/>
      <c r="K95" s="171"/>
      <c r="L95" s="171"/>
      <c r="M95" s="171"/>
      <c r="N95" s="171"/>
      <c r="O95" s="171"/>
      <c r="P95" s="171"/>
      <c r="Q95" s="171"/>
      <c r="R95" s="171"/>
      <c r="S95" s="171"/>
      <c r="T95" s="171"/>
    </row>
    <row r="96" spans="1:20" outlineLevel="1">
      <c r="A96" s="221" t="s">
        <v>243</v>
      </c>
      <c r="B96" s="222" t="s">
        <v>712</v>
      </c>
      <c r="C96" s="235" t="s">
        <v>713</v>
      </c>
      <c r="D96" s="223" t="s">
        <v>259</v>
      </c>
      <c r="E96" s="223" t="s">
        <v>260</v>
      </c>
      <c r="F96" s="234" t="s">
        <v>709</v>
      </c>
      <c r="G96" t="s">
        <v>281</v>
      </c>
      <c r="I96" s="171"/>
      <c r="J96" s="171"/>
      <c r="K96" s="171"/>
      <c r="L96" s="171"/>
      <c r="M96" s="171"/>
      <c r="N96" s="171"/>
      <c r="O96" s="171"/>
      <c r="P96" s="171"/>
      <c r="Q96" s="171"/>
      <c r="R96" s="171"/>
      <c r="S96" s="171"/>
      <c r="T96" s="171"/>
    </row>
    <row r="97" spans="1:20" outlineLevel="1">
      <c r="A97" s="221" t="s">
        <v>243</v>
      </c>
      <c r="B97" s="222" t="s">
        <v>714</v>
      </c>
      <c r="C97" s="235">
        <v>0</v>
      </c>
      <c r="D97" s="223" t="s">
        <v>715</v>
      </c>
      <c r="E97" s="223" t="s">
        <v>253</v>
      </c>
      <c r="F97" s="234" t="s">
        <v>716</v>
      </c>
      <c r="G97" t="s">
        <v>281</v>
      </c>
      <c r="I97" s="171"/>
      <c r="J97" s="171"/>
      <c r="K97" s="171"/>
      <c r="L97" s="171"/>
      <c r="M97" s="171"/>
      <c r="N97" s="171"/>
      <c r="O97" s="171"/>
      <c r="P97" s="171"/>
      <c r="Q97" s="171"/>
      <c r="R97" s="171"/>
      <c r="S97" s="171"/>
      <c r="T97" s="171"/>
    </row>
    <row r="98" spans="1:20" outlineLevel="1">
      <c r="A98" s="221" t="s">
        <v>333</v>
      </c>
      <c r="B98" s="223" t="s">
        <v>225</v>
      </c>
      <c r="C98" s="223" t="s">
        <v>717</v>
      </c>
      <c r="D98" s="223" t="s">
        <v>259</v>
      </c>
      <c r="E98" s="223" t="s">
        <v>260</v>
      </c>
      <c r="F98" s="234" t="s">
        <v>718</v>
      </c>
      <c r="G98" t="s">
        <v>281</v>
      </c>
      <c r="M98" s="171"/>
      <c r="N98" s="171"/>
      <c r="O98" s="171"/>
      <c r="P98" s="171"/>
      <c r="Q98" s="171"/>
      <c r="R98" s="171"/>
      <c r="S98" s="204"/>
      <c r="T98" s="171"/>
    </row>
    <row r="99" spans="1:20" outlineLevel="1">
      <c r="A99" s="221" t="s">
        <v>333</v>
      </c>
      <c r="B99" s="223" t="s">
        <v>340</v>
      </c>
      <c r="C99" s="223" t="s">
        <v>719</v>
      </c>
      <c r="D99" s="223" t="s">
        <v>259</v>
      </c>
      <c r="E99" s="223" t="s">
        <v>260</v>
      </c>
      <c r="F99" s="234" t="s">
        <v>720</v>
      </c>
      <c r="G99" t="s">
        <v>281</v>
      </c>
      <c r="M99" s="171"/>
      <c r="N99" s="171"/>
      <c r="O99" s="171"/>
      <c r="P99" s="171"/>
      <c r="Q99" s="171"/>
      <c r="R99" s="171"/>
      <c r="S99" s="171"/>
      <c r="T99" s="171"/>
    </row>
    <row r="100" spans="1:20" outlineLevel="1">
      <c r="A100" s="221" t="s">
        <v>333</v>
      </c>
      <c r="B100" s="223" t="s">
        <v>174</v>
      </c>
      <c r="C100" s="223" t="s">
        <v>721</v>
      </c>
      <c r="D100" s="223" t="s">
        <v>259</v>
      </c>
      <c r="E100" s="223" t="s">
        <v>260</v>
      </c>
      <c r="F100" s="234" t="s">
        <v>718</v>
      </c>
      <c r="G100" t="s">
        <v>281</v>
      </c>
      <c r="M100" s="171"/>
      <c r="N100" s="171"/>
      <c r="O100" s="171"/>
      <c r="P100" s="171"/>
      <c r="Q100" s="171"/>
      <c r="R100" s="171"/>
      <c r="S100" s="171"/>
      <c r="T100" s="171"/>
    </row>
    <row r="101" spans="1:20" outlineLevel="1">
      <c r="A101" s="221" t="s">
        <v>333</v>
      </c>
      <c r="B101" s="223" t="s">
        <v>179</v>
      </c>
      <c r="C101" s="223" t="s">
        <v>722</v>
      </c>
      <c r="D101" s="223" t="s">
        <v>259</v>
      </c>
      <c r="E101" s="223" t="s">
        <v>260</v>
      </c>
      <c r="F101" s="234" t="s">
        <v>718</v>
      </c>
      <c r="G101" t="s">
        <v>281</v>
      </c>
      <c r="M101" s="171"/>
      <c r="N101" s="171"/>
      <c r="O101" s="171"/>
      <c r="P101" s="171"/>
      <c r="Q101" s="171"/>
      <c r="R101" s="171"/>
      <c r="S101" s="171"/>
      <c r="T101" s="171"/>
    </row>
    <row r="102" spans="1:20" outlineLevel="1">
      <c r="A102" s="221" t="s">
        <v>333</v>
      </c>
      <c r="B102" s="223" t="s">
        <v>188</v>
      </c>
      <c r="C102" s="223" t="s">
        <v>723</v>
      </c>
      <c r="D102" s="223" t="s">
        <v>259</v>
      </c>
      <c r="E102" s="223" t="s">
        <v>260</v>
      </c>
      <c r="F102" s="234" t="s">
        <v>718</v>
      </c>
      <c r="G102" t="s">
        <v>281</v>
      </c>
      <c r="M102" s="171"/>
      <c r="N102" s="171"/>
      <c r="O102" s="171"/>
      <c r="P102" s="171"/>
      <c r="Q102" s="171"/>
      <c r="R102" s="171"/>
      <c r="S102" s="171"/>
      <c r="T102" s="171"/>
    </row>
    <row r="103" spans="1:20" outlineLevel="1">
      <c r="A103" s="221" t="s">
        <v>333</v>
      </c>
      <c r="B103" s="223" t="s">
        <v>184</v>
      </c>
      <c r="C103" s="223" t="s">
        <v>724</v>
      </c>
      <c r="D103" s="223" t="s">
        <v>259</v>
      </c>
      <c r="E103" s="223" t="s">
        <v>260</v>
      </c>
      <c r="F103" s="234" t="s">
        <v>718</v>
      </c>
      <c r="G103" t="s">
        <v>281</v>
      </c>
    </row>
    <row r="104" spans="1:20" outlineLevel="1">
      <c r="A104" s="221" t="s">
        <v>333</v>
      </c>
      <c r="B104" s="223" t="s">
        <v>192</v>
      </c>
      <c r="C104" s="223" t="s">
        <v>725</v>
      </c>
      <c r="D104" s="223" t="s">
        <v>259</v>
      </c>
      <c r="E104" s="223" t="s">
        <v>260</v>
      </c>
      <c r="F104" s="234" t="s">
        <v>718</v>
      </c>
      <c r="G104" t="s">
        <v>281</v>
      </c>
    </row>
    <row r="105" spans="1:20" outlineLevel="1">
      <c r="A105" s="221" t="s">
        <v>333</v>
      </c>
      <c r="B105" s="223" t="s">
        <v>399</v>
      </c>
      <c r="C105" s="223" t="s">
        <v>516</v>
      </c>
      <c r="D105" s="223" t="s">
        <v>259</v>
      </c>
      <c r="E105" s="223" t="s">
        <v>260</v>
      </c>
      <c r="F105" s="234" t="s">
        <v>720</v>
      </c>
      <c r="G105" t="s">
        <v>281</v>
      </c>
    </row>
    <row r="106" spans="1:20" outlineLevel="1">
      <c r="A106" s="221" t="s">
        <v>333</v>
      </c>
      <c r="B106" s="233" t="s">
        <v>726</v>
      </c>
      <c r="C106" s="235" t="s">
        <v>727</v>
      </c>
      <c r="D106" s="223" t="s">
        <v>408</v>
      </c>
      <c r="E106" s="223" t="s">
        <v>260</v>
      </c>
      <c r="F106" s="234" t="s">
        <v>728</v>
      </c>
      <c r="G106" t="s">
        <v>281</v>
      </c>
    </row>
    <row r="107" spans="1:20" outlineLevel="1">
      <c r="A107" s="221" t="s">
        <v>333</v>
      </c>
      <c r="B107" s="223" t="s">
        <v>217</v>
      </c>
      <c r="C107" s="223" t="s">
        <v>729</v>
      </c>
      <c r="D107" s="223" t="s">
        <v>259</v>
      </c>
      <c r="E107" s="223" t="s">
        <v>260</v>
      </c>
      <c r="F107" s="234" t="s">
        <v>718</v>
      </c>
      <c r="G107" t="s">
        <v>281</v>
      </c>
    </row>
    <row r="108" spans="1:20" outlineLevel="1">
      <c r="A108" s="221" t="s">
        <v>333</v>
      </c>
      <c r="B108" s="223" t="s">
        <v>205</v>
      </c>
      <c r="C108" s="223" t="s">
        <v>730</v>
      </c>
      <c r="D108" s="223" t="s">
        <v>259</v>
      </c>
      <c r="E108" s="223" t="s">
        <v>260</v>
      </c>
      <c r="F108" s="234" t="s">
        <v>718</v>
      </c>
      <c r="G108" t="s">
        <v>281</v>
      </c>
    </row>
    <row r="109" spans="1:20" outlineLevel="1">
      <c r="A109" s="221" t="s">
        <v>250</v>
      </c>
      <c r="B109" s="233" t="s">
        <v>588</v>
      </c>
      <c r="C109" s="223">
        <v>1</v>
      </c>
      <c r="D109" s="223" t="s">
        <v>259</v>
      </c>
      <c r="E109" s="223" t="s">
        <v>253</v>
      </c>
      <c r="F109" s="234" t="s">
        <v>731</v>
      </c>
      <c r="G109" t="s">
        <v>281</v>
      </c>
    </row>
    <row r="110" spans="1:20" outlineLevel="1">
      <c r="A110" s="221" t="s">
        <v>333</v>
      </c>
      <c r="B110" s="223" t="s">
        <v>196</v>
      </c>
      <c r="C110" s="223" t="s">
        <v>732</v>
      </c>
      <c r="D110" s="223" t="s">
        <v>259</v>
      </c>
      <c r="E110" s="223" t="s">
        <v>260</v>
      </c>
      <c r="F110" s="234" t="s">
        <v>718</v>
      </c>
      <c r="G110" t="s">
        <v>281</v>
      </c>
    </row>
    <row r="111" spans="1:20" outlineLevel="1">
      <c r="A111" s="221" t="s">
        <v>333</v>
      </c>
      <c r="B111" s="223" t="s">
        <v>200</v>
      </c>
      <c r="C111" s="223" t="s">
        <v>733</v>
      </c>
      <c r="D111" s="223" t="s">
        <v>259</v>
      </c>
      <c r="E111" s="223" t="s">
        <v>260</v>
      </c>
      <c r="F111" s="234" t="s">
        <v>718</v>
      </c>
      <c r="G111" t="s">
        <v>281</v>
      </c>
    </row>
    <row r="112" spans="1:20" outlineLevel="1">
      <c r="A112" s="221" t="s">
        <v>333</v>
      </c>
      <c r="B112" s="223" t="s">
        <v>433</v>
      </c>
      <c r="C112" s="223" t="s">
        <v>734</v>
      </c>
      <c r="D112" s="223" t="s">
        <v>259</v>
      </c>
      <c r="E112" s="223" t="s">
        <v>260</v>
      </c>
      <c r="F112" s="234" t="s">
        <v>735</v>
      </c>
      <c r="G112" t="s">
        <v>281</v>
      </c>
    </row>
    <row r="113" spans="1:7" outlineLevel="1">
      <c r="A113" s="221" t="s">
        <v>333</v>
      </c>
      <c r="B113" s="223" t="s">
        <v>433</v>
      </c>
      <c r="C113" s="223" t="s">
        <v>736</v>
      </c>
      <c r="D113" s="223" t="s">
        <v>259</v>
      </c>
      <c r="E113" s="223" t="s">
        <v>260</v>
      </c>
      <c r="F113" s="234" t="s">
        <v>737</v>
      </c>
      <c r="G113" t="s">
        <v>281</v>
      </c>
    </row>
    <row r="114" spans="1:7" outlineLevel="1">
      <c r="A114" s="221" t="s">
        <v>333</v>
      </c>
      <c r="B114" s="223" t="s">
        <v>449</v>
      </c>
      <c r="C114" s="223" t="s">
        <v>738</v>
      </c>
      <c r="D114" s="223" t="s">
        <v>259</v>
      </c>
      <c r="E114" s="223" t="s">
        <v>260</v>
      </c>
      <c r="F114" s="234" t="s">
        <v>718</v>
      </c>
      <c r="G114" t="s">
        <v>281</v>
      </c>
    </row>
    <row r="115" spans="1:7" outlineLevel="1">
      <c r="A115" s="221" t="s">
        <v>333</v>
      </c>
      <c r="B115" s="223" t="s">
        <v>229</v>
      </c>
      <c r="C115" s="223" t="s">
        <v>739</v>
      </c>
      <c r="D115" s="223" t="s">
        <v>740</v>
      </c>
      <c r="E115" s="223" t="s">
        <v>260</v>
      </c>
      <c r="F115" s="234" t="s">
        <v>718</v>
      </c>
      <c r="G115" t="s">
        <v>281</v>
      </c>
    </row>
    <row r="116" spans="1:7" outlineLevel="1">
      <c r="A116" s="221" t="s">
        <v>333</v>
      </c>
      <c r="B116" s="223" t="s">
        <v>209</v>
      </c>
      <c r="C116" s="223" t="s">
        <v>741</v>
      </c>
      <c r="D116" s="223" t="s">
        <v>259</v>
      </c>
      <c r="E116" s="223" t="s">
        <v>260</v>
      </c>
      <c r="F116" s="234" t="s">
        <v>718</v>
      </c>
      <c r="G116" t="s">
        <v>281</v>
      </c>
    </row>
    <row r="117" spans="1:7" outlineLevel="1">
      <c r="A117" s="262" t="s">
        <v>268</v>
      </c>
      <c r="B117" s="189" t="s">
        <v>120</v>
      </c>
      <c r="C117" s="268">
        <v>1621.6395817398263</v>
      </c>
      <c r="D117" s="189" t="s">
        <v>742</v>
      </c>
      <c r="E117" s="189" t="s">
        <v>743</v>
      </c>
      <c r="F117" s="263" t="s">
        <v>744</v>
      </c>
      <c r="G117" t="s">
        <v>281</v>
      </c>
    </row>
    <row r="118" spans="1:7" outlineLevel="1">
      <c r="A118" s="262" t="s">
        <v>268</v>
      </c>
      <c r="B118" s="189" t="s">
        <v>340</v>
      </c>
      <c r="C118" s="189">
        <v>0.5</v>
      </c>
      <c r="D118" s="189" t="s">
        <v>270</v>
      </c>
      <c r="E118" s="189" t="s">
        <v>253</v>
      </c>
      <c r="F118" s="263" t="s">
        <v>745</v>
      </c>
      <c r="G118" t="s">
        <v>281</v>
      </c>
    </row>
    <row r="119" spans="1:7" outlineLevel="1">
      <c r="A119" s="262" t="s">
        <v>268</v>
      </c>
      <c r="B119" s="189" t="s">
        <v>95</v>
      </c>
      <c r="C119" s="189">
        <v>0.88362761697676417</v>
      </c>
      <c r="D119" s="189" t="s">
        <v>742</v>
      </c>
      <c r="E119" s="189" t="s">
        <v>746</v>
      </c>
      <c r="F119" s="263" t="s">
        <v>744</v>
      </c>
      <c r="G119" t="s">
        <v>281</v>
      </c>
    </row>
    <row r="120" spans="1:7" outlineLevel="1">
      <c r="A120" s="262" t="s">
        <v>268</v>
      </c>
      <c r="B120" s="189" t="s">
        <v>97</v>
      </c>
      <c r="C120" s="189">
        <v>0.21811237960873578</v>
      </c>
      <c r="D120" s="189" t="s">
        <v>742</v>
      </c>
      <c r="E120" s="189" t="s">
        <v>747</v>
      </c>
      <c r="F120" s="263" t="s">
        <v>744</v>
      </c>
      <c r="G120" t="s">
        <v>281</v>
      </c>
    </row>
    <row r="121" spans="1:7" outlineLevel="1">
      <c r="A121" s="262" t="s">
        <v>268</v>
      </c>
      <c r="B121" s="189" t="s">
        <v>98</v>
      </c>
      <c r="C121" s="189">
        <v>4.2910167147105209</v>
      </c>
      <c r="D121" s="189" t="s">
        <v>742</v>
      </c>
      <c r="E121" s="189" t="s">
        <v>748</v>
      </c>
      <c r="F121" s="263" t="s">
        <v>744</v>
      </c>
      <c r="G121" t="s">
        <v>281</v>
      </c>
    </row>
    <row r="122" spans="1:7" outlineLevel="1">
      <c r="A122" s="262" t="s">
        <v>268</v>
      </c>
      <c r="B122" s="189" t="s">
        <v>99</v>
      </c>
      <c r="C122" s="189">
        <v>8.019481138122492</v>
      </c>
      <c r="D122" s="189" t="s">
        <v>742</v>
      </c>
      <c r="E122" s="189" t="s">
        <v>749</v>
      </c>
      <c r="F122" s="263" t="s">
        <v>744</v>
      </c>
      <c r="G122" t="s">
        <v>281</v>
      </c>
    </row>
    <row r="123" spans="1:7" outlineLevel="1">
      <c r="A123" s="262" t="s">
        <v>268</v>
      </c>
      <c r="B123" s="189" t="s">
        <v>750</v>
      </c>
      <c r="C123" s="189">
        <v>0.5</v>
      </c>
      <c r="D123" s="189" t="s">
        <v>270</v>
      </c>
      <c r="E123" s="189" t="s">
        <v>751</v>
      </c>
      <c r="F123" s="263" t="s">
        <v>752</v>
      </c>
      <c r="G123" t="s">
        <v>281</v>
      </c>
    </row>
    <row r="124" spans="1:7" outlineLevel="1">
      <c r="A124" s="262" t="s">
        <v>268</v>
      </c>
      <c r="B124" s="189" t="s">
        <v>100</v>
      </c>
      <c r="C124" s="189">
        <v>21.730352295801286</v>
      </c>
      <c r="D124" s="189" t="s">
        <v>742</v>
      </c>
      <c r="E124" s="189" t="s">
        <v>753</v>
      </c>
      <c r="F124" s="263" t="s">
        <v>744</v>
      </c>
      <c r="G124" t="s">
        <v>281</v>
      </c>
    </row>
    <row r="125" spans="1:7" outlineLevel="1">
      <c r="A125" s="262" t="s">
        <v>268</v>
      </c>
      <c r="B125" s="189" t="s">
        <v>754</v>
      </c>
      <c r="C125" s="189">
        <v>8.4000000000000005E-2</v>
      </c>
      <c r="D125" s="189" t="s">
        <v>270</v>
      </c>
      <c r="E125" s="189" t="s">
        <v>253</v>
      </c>
      <c r="F125" s="263" t="s">
        <v>755</v>
      </c>
      <c r="G125" t="s">
        <v>281</v>
      </c>
    </row>
    <row r="126" spans="1:7" outlineLevel="1">
      <c r="A126" s="262" t="s">
        <v>268</v>
      </c>
      <c r="B126" s="189" t="s">
        <v>118</v>
      </c>
      <c r="C126" s="189">
        <v>460.2973629869976</v>
      </c>
      <c r="D126" s="189" t="s">
        <v>742</v>
      </c>
      <c r="E126" s="189" t="s">
        <v>756</v>
      </c>
      <c r="F126" s="263" t="s">
        <v>744</v>
      </c>
      <c r="G126" t="s">
        <v>281</v>
      </c>
    </row>
    <row r="127" spans="1:7" outlineLevel="1">
      <c r="A127" s="262" t="s">
        <v>268</v>
      </c>
      <c r="B127" s="189" t="s">
        <v>101</v>
      </c>
      <c r="C127" s="189">
        <v>4.2910167147105209E-2</v>
      </c>
      <c r="D127" s="189" t="s">
        <v>742</v>
      </c>
      <c r="E127" s="189" t="s">
        <v>757</v>
      </c>
      <c r="F127" s="263" t="s">
        <v>744</v>
      </c>
      <c r="G127" t="s">
        <v>281</v>
      </c>
    </row>
    <row r="128" spans="1:7" outlineLevel="1">
      <c r="A128" s="262" t="s">
        <v>268</v>
      </c>
      <c r="B128" s="189" t="s">
        <v>758</v>
      </c>
      <c r="C128" s="189">
        <v>1.2500000000000001E-2</v>
      </c>
      <c r="D128" s="189" t="s">
        <v>270</v>
      </c>
      <c r="E128" s="189" t="s">
        <v>759</v>
      </c>
      <c r="F128" s="263" t="s">
        <v>760</v>
      </c>
      <c r="G128" t="s">
        <v>281</v>
      </c>
    </row>
    <row r="129" spans="1:7" outlineLevel="1">
      <c r="A129" s="262" t="s">
        <v>268</v>
      </c>
      <c r="B129" s="189" t="s">
        <v>104</v>
      </c>
      <c r="C129" s="189">
        <v>4.0223347031189212</v>
      </c>
      <c r="D129" s="189" t="s">
        <v>742</v>
      </c>
      <c r="E129" s="189" t="s">
        <v>761</v>
      </c>
      <c r="F129" s="263" t="s">
        <v>744</v>
      </c>
      <c r="G129" t="s">
        <v>281</v>
      </c>
    </row>
    <row r="130" spans="1:7" outlineLevel="1">
      <c r="A130" s="262" t="s">
        <v>268</v>
      </c>
      <c r="B130" s="189" t="s">
        <v>433</v>
      </c>
      <c r="C130" s="189">
        <v>0</v>
      </c>
      <c r="D130" s="189" t="s">
        <v>270</v>
      </c>
      <c r="E130" s="189" t="s">
        <v>253</v>
      </c>
      <c r="F130" s="263" t="s">
        <v>762</v>
      </c>
      <c r="G130" t="s">
        <v>281</v>
      </c>
    </row>
    <row r="131" spans="1:7" outlineLevel="1">
      <c r="A131" s="262" t="s">
        <v>268</v>
      </c>
      <c r="B131" s="189" t="s">
        <v>763</v>
      </c>
      <c r="C131" s="189">
        <v>0.39</v>
      </c>
      <c r="D131" s="189" t="s">
        <v>270</v>
      </c>
      <c r="E131" s="224" t="s">
        <v>764</v>
      </c>
      <c r="F131" s="263" t="s">
        <v>765</v>
      </c>
      <c r="G131" t="s">
        <v>281</v>
      </c>
    </row>
    <row r="132" spans="1:7" outlineLevel="1">
      <c r="A132" s="262" t="s">
        <v>268</v>
      </c>
      <c r="B132" s="189" t="s">
        <v>766</v>
      </c>
      <c r="C132" s="189">
        <v>9.5000000000000001E-2</v>
      </c>
      <c r="D132" s="189" t="s">
        <v>270</v>
      </c>
      <c r="E132" s="224" t="s">
        <v>767</v>
      </c>
      <c r="F132" s="263" t="s">
        <v>768</v>
      </c>
      <c r="G132" t="s">
        <v>281</v>
      </c>
    </row>
    <row r="133" spans="1:7" outlineLevel="1">
      <c r="A133" s="262" t="s">
        <v>268</v>
      </c>
      <c r="B133" s="189" t="s">
        <v>769</v>
      </c>
      <c r="C133" s="189">
        <v>0.5</v>
      </c>
      <c r="D133" s="189" t="s">
        <v>270</v>
      </c>
      <c r="E133" s="189" t="s">
        <v>253</v>
      </c>
      <c r="F133" s="263" t="s">
        <v>770</v>
      </c>
      <c r="G133" t="s">
        <v>281</v>
      </c>
    </row>
    <row r="134" spans="1:7" outlineLevel="1">
      <c r="A134" s="262" t="s">
        <v>268</v>
      </c>
      <c r="B134" s="189" t="s">
        <v>105</v>
      </c>
      <c r="C134" s="189">
        <v>1.461305742194668</v>
      </c>
      <c r="D134" s="189" t="s">
        <v>742</v>
      </c>
      <c r="E134" s="189" t="s">
        <v>771</v>
      </c>
      <c r="F134" s="263" t="s">
        <v>744</v>
      </c>
      <c r="G134" t="s">
        <v>281</v>
      </c>
    </row>
    <row r="135" spans="1:7" outlineLevel="1">
      <c r="A135" s="262" t="s">
        <v>268</v>
      </c>
      <c r="B135" s="189" t="s">
        <v>117</v>
      </c>
      <c r="C135" s="189">
        <v>44234.26407725428</v>
      </c>
      <c r="D135" s="189" t="s">
        <v>742</v>
      </c>
      <c r="E135" s="189" t="s">
        <v>772</v>
      </c>
      <c r="F135" s="263" t="s">
        <v>744</v>
      </c>
      <c r="G135" t="s">
        <v>281</v>
      </c>
    </row>
    <row r="136" spans="1:7" outlineLevel="1">
      <c r="A136" s="262" t="s">
        <v>268</v>
      </c>
      <c r="B136" s="189" t="s">
        <v>121</v>
      </c>
      <c r="C136" s="189">
        <v>21397.369398739749</v>
      </c>
      <c r="D136" s="189" t="s">
        <v>773</v>
      </c>
      <c r="E136" s="189" t="s">
        <v>774</v>
      </c>
      <c r="F136" s="263" t="s">
        <v>775</v>
      </c>
      <c r="G136" t="s">
        <v>281</v>
      </c>
    </row>
    <row r="137" spans="1:7" outlineLevel="1">
      <c r="A137" s="262" t="s">
        <v>268</v>
      </c>
      <c r="B137" s="189" t="s">
        <v>87</v>
      </c>
      <c r="C137" s="189">
        <v>81098.420440687725</v>
      </c>
      <c r="D137" s="189" t="s">
        <v>773</v>
      </c>
      <c r="E137" s="189" t="s">
        <v>776</v>
      </c>
      <c r="F137" s="263" t="s">
        <v>744</v>
      </c>
      <c r="G137" t="s">
        <v>281</v>
      </c>
    </row>
    <row r="138" spans="1:7" outlineLevel="1">
      <c r="A138" s="262" t="s">
        <v>268</v>
      </c>
      <c r="B138" s="189" t="s">
        <v>88</v>
      </c>
      <c r="C138" s="189">
        <v>11028.985710984716</v>
      </c>
      <c r="D138" s="189" t="s">
        <v>773</v>
      </c>
      <c r="E138" s="189" t="s">
        <v>777</v>
      </c>
      <c r="F138" s="263" t="s">
        <v>778</v>
      </c>
      <c r="G138" t="s">
        <v>281</v>
      </c>
    </row>
    <row r="139" spans="1:7" outlineLevel="1">
      <c r="A139" s="262" t="s">
        <v>268</v>
      </c>
      <c r="B139" s="189" t="s">
        <v>110</v>
      </c>
      <c r="C139" s="189">
        <v>72.848590765640509</v>
      </c>
      <c r="D139" s="189" t="s">
        <v>742</v>
      </c>
      <c r="E139" s="189" t="s">
        <v>779</v>
      </c>
      <c r="F139" s="263" t="s">
        <v>744</v>
      </c>
      <c r="G139" t="s">
        <v>281</v>
      </c>
    </row>
    <row r="140" spans="1:7" outlineLevel="1">
      <c r="A140" s="262" t="s">
        <v>268</v>
      </c>
      <c r="B140" s="189" t="s">
        <v>780</v>
      </c>
      <c r="C140" s="189" t="s">
        <v>781</v>
      </c>
      <c r="D140" s="269" t="s">
        <v>259</v>
      </c>
      <c r="E140" s="264"/>
      <c r="F140" s="263" t="s">
        <v>782</v>
      </c>
      <c r="G140" t="s">
        <v>281</v>
      </c>
    </row>
    <row r="141" spans="1:7" outlineLevel="1">
      <c r="A141" s="262" t="s">
        <v>268</v>
      </c>
      <c r="B141" s="189" t="s">
        <v>783</v>
      </c>
      <c r="C141" s="189" t="s">
        <v>784</v>
      </c>
      <c r="D141" s="269" t="s">
        <v>259</v>
      </c>
      <c r="E141" s="264"/>
      <c r="F141" s="263" t="s">
        <v>785</v>
      </c>
      <c r="G141" t="s">
        <v>281</v>
      </c>
    </row>
    <row r="142" spans="1:7" outlineLevel="1">
      <c r="A142" s="262" t="s">
        <v>268</v>
      </c>
      <c r="B142" s="189" t="s">
        <v>786</v>
      </c>
      <c r="C142" s="189" t="s">
        <v>787</v>
      </c>
      <c r="D142" s="269" t="s">
        <v>259</v>
      </c>
      <c r="E142" s="264"/>
      <c r="F142" s="263" t="s">
        <v>782</v>
      </c>
      <c r="G142" t="s">
        <v>281</v>
      </c>
    </row>
    <row r="143" spans="1:7" outlineLevel="1">
      <c r="A143" s="262" t="s">
        <v>268</v>
      </c>
      <c r="B143" s="189" t="s">
        <v>788</v>
      </c>
      <c r="C143" s="189" t="s">
        <v>789</v>
      </c>
      <c r="D143" s="269" t="s">
        <v>259</v>
      </c>
      <c r="E143" s="264"/>
      <c r="F143" s="263" t="s">
        <v>782</v>
      </c>
      <c r="G143" t="s">
        <v>281</v>
      </c>
    </row>
    <row r="144" spans="1:7" outlineLevel="1">
      <c r="A144" s="262" t="s">
        <v>268</v>
      </c>
      <c r="B144" s="189" t="s">
        <v>790</v>
      </c>
      <c r="C144" s="189" t="s">
        <v>791</v>
      </c>
      <c r="D144" s="269" t="s">
        <v>259</v>
      </c>
      <c r="E144" s="264"/>
      <c r="F144" s="263" t="s">
        <v>782</v>
      </c>
      <c r="G144" t="s">
        <v>281</v>
      </c>
    </row>
    <row r="145" spans="1:7" outlineLevel="1">
      <c r="A145" s="262" t="s">
        <v>268</v>
      </c>
      <c r="B145" s="189" t="s">
        <v>792</v>
      </c>
      <c r="C145" s="189" t="s">
        <v>793</v>
      </c>
      <c r="D145" s="269" t="s">
        <v>259</v>
      </c>
      <c r="E145" s="264"/>
      <c r="F145" s="263" t="s">
        <v>782</v>
      </c>
      <c r="G145" t="s">
        <v>281</v>
      </c>
    </row>
    <row r="146" spans="1:7" outlineLevel="1">
      <c r="A146" s="262" t="s">
        <v>268</v>
      </c>
      <c r="B146" s="189" t="s">
        <v>794</v>
      </c>
      <c r="C146" s="189" t="s">
        <v>795</v>
      </c>
      <c r="D146" s="269" t="s">
        <v>259</v>
      </c>
      <c r="E146" s="264"/>
      <c r="F146" s="263" t="s">
        <v>782</v>
      </c>
      <c r="G146" t="s">
        <v>281</v>
      </c>
    </row>
    <row r="147" spans="1:7" outlineLevel="1">
      <c r="A147" s="262" t="s">
        <v>268</v>
      </c>
      <c r="B147" s="189" t="s">
        <v>796</v>
      </c>
      <c r="C147" s="189" t="s">
        <v>797</v>
      </c>
      <c r="D147" s="269" t="s">
        <v>259</v>
      </c>
      <c r="E147" s="264"/>
      <c r="F147" s="263" t="s">
        <v>782</v>
      </c>
      <c r="G147" t="s">
        <v>281</v>
      </c>
    </row>
    <row r="148" spans="1:7" outlineLevel="1">
      <c r="A148" s="262" t="s">
        <v>268</v>
      </c>
      <c r="B148" s="189" t="s">
        <v>798</v>
      </c>
      <c r="C148" s="189" t="s">
        <v>799</v>
      </c>
      <c r="D148" s="269" t="s">
        <v>259</v>
      </c>
      <c r="E148" s="264"/>
      <c r="F148" s="263" t="s">
        <v>782</v>
      </c>
      <c r="G148" t="s">
        <v>281</v>
      </c>
    </row>
    <row r="149" spans="1:7" outlineLevel="1">
      <c r="A149" s="262" t="s">
        <v>268</v>
      </c>
      <c r="B149" s="189" t="s">
        <v>739</v>
      </c>
      <c r="C149" s="189" t="s">
        <v>800</v>
      </c>
      <c r="D149" s="269" t="s">
        <v>259</v>
      </c>
      <c r="E149" s="264"/>
      <c r="F149" s="263" t="s">
        <v>782</v>
      </c>
      <c r="G149" t="s">
        <v>281</v>
      </c>
    </row>
    <row r="150" spans="1:7" outlineLevel="1">
      <c r="A150" s="262" t="s">
        <v>268</v>
      </c>
      <c r="B150" s="189" t="s">
        <v>571</v>
      </c>
      <c r="C150" s="189" t="s">
        <v>801</v>
      </c>
      <c r="D150" s="269" t="s">
        <v>259</v>
      </c>
      <c r="E150" s="264"/>
      <c r="F150" s="263" t="s">
        <v>785</v>
      </c>
      <c r="G150" t="s">
        <v>281</v>
      </c>
    </row>
    <row r="151" spans="1:7" outlineLevel="1">
      <c r="A151" s="262" t="s">
        <v>268</v>
      </c>
      <c r="B151" s="189" t="s">
        <v>802</v>
      </c>
      <c r="C151" s="189" t="s">
        <v>803</v>
      </c>
      <c r="D151" s="269" t="s">
        <v>259</v>
      </c>
      <c r="E151" s="264"/>
      <c r="F151" s="263" t="s">
        <v>782</v>
      </c>
      <c r="G151" t="s">
        <v>281</v>
      </c>
    </row>
    <row r="152" spans="1:7" outlineLevel="1">
      <c r="A152" s="262" t="s">
        <v>268</v>
      </c>
      <c r="B152" s="189" t="s">
        <v>804</v>
      </c>
      <c r="C152" s="189" t="s">
        <v>805</v>
      </c>
      <c r="D152" s="269" t="s">
        <v>259</v>
      </c>
      <c r="E152" s="264"/>
      <c r="F152" s="263" t="s">
        <v>806</v>
      </c>
      <c r="G152" t="s">
        <v>281</v>
      </c>
    </row>
    <row r="153" spans="1:7" outlineLevel="1">
      <c r="A153" s="262" t="s">
        <v>268</v>
      </c>
      <c r="B153" s="189" t="s">
        <v>807</v>
      </c>
      <c r="C153" s="189" t="s">
        <v>808</v>
      </c>
      <c r="D153" s="269" t="s">
        <v>259</v>
      </c>
      <c r="E153" s="264"/>
      <c r="F153" s="263" t="s">
        <v>809</v>
      </c>
      <c r="G153" t="s">
        <v>281</v>
      </c>
    </row>
    <row r="154" spans="1:7" outlineLevel="1">
      <c r="A154" s="262" t="s">
        <v>268</v>
      </c>
      <c r="B154" s="189" t="s">
        <v>810</v>
      </c>
      <c r="C154" s="189" t="s">
        <v>811</v>
      </c>
      <c r="D154" s="269" t="s">
        <v>259</v>
      </c>
      <c r="E154" s="264"/>
      <c r="F154" s="263" t="s">
        <v>782</v>
      </c>
      <c r="G154" t="s">
        <v>281</v>
      </c>
    </row>
    <row r="155" spans="1:7" outlineLevel="1">
      <c r="A155" s="262" t="s">
        <v>268</v>
      </c>
      <c r="B155" s="189" t="s">
        <v>812</v>
      </c>
      <c r="C155" s="189" t="s">
        <v>813</v>
      </c>
      <c r="D155" s="269" t="s">
        <v>259</v>
      </c>
      <c r="E155" s="264"/>
      <c r="F155" s="263" t="s">
        <v>782</v>
      </c>
      <c r="G155" t="s">
        <v>281</v>
      </c>
    </row>
    <row r="156" spans="1:7" outlineLevel="1">
      <c r="A156" s="262" t="s">
        <v>268</v>
      </c>
      <c r="B156" s="189" t="s">
        <v>814</v>
      </c>
      <c r="C156" s="189" t="s">
        <v>815</v>
      </c>
      <c r="D156" s="269" t="s">
        <v>259</v>
      </c>
      <c r="E156" s="264"/>
      <c r="F156" s="263" t="s">
        <v>782</v>
      </c>
      <c r="G156" t="s">
        <v>281</v>
      </c>
    </row>
    <row r="157" spans="1:7" outlineLevel="1">
      <c r="A157" s="262" t="s">
        <v>268</v>
      </c>
      <c r="B157" s="189" t="s">
        <v>816</v>
      </c>
      <c r="C157" s="189" t="s">
        <v>817</v>
      </c>
      <c r="D157" s="269" t="s">
        <v>259</v>
      </c>
      <c r="E157" s="264"/>
      <c r="F157" s="263" t="s">
        <v>782</v>
      </c>
      <c r="G157" t="s">
        <v>281</v>
      </c>
    </row>
    <row r="158" spans="1:7" outlineLevel="1">
      <c r="A158" s="262" t="s">
        <v>268</v>
      </c>
      <c r="B158" s="189" t="s">
        <v>818</v>
      </c>
      <c r="C158" s="189" t="s">
        <v>819</v>
      </c>
      <c r="D158" s="269" t="s">
        <v>259</v>
      </c>
      <c r="E158" s="264"/>
      <c r="F158" s="263" t="s">
        <v>2463</v>
      </c>
      <c r="G158" t="s">
        <v>281</v>
      </c>
    </row>
    <row r="159" spans="1:7" outlineLevel="1">
      <c r="A159" s="262" t="s">
        <v>268</v>
      </c>
      <c r="B159" s="189" t="s">
        <v>821</v>
      </c>
      <c r="C159" s="189" t="s">
        <v>822</v>
      </c>
      <c r="D159" s="269" t="s">
        <v>259</v>
      </c>
      <c r="E159" s="264"/>
      <c r="F159" s="263" t="s">
        <v>823</v>
      </c>
      <c r="G159" t="s">
        <v>281</v>
      </c>
    </row>
    <row r="160" spans="1:7" outlineLevel="1">
      <c r="A160" s="262" t="s">
        <v>268</v>
      </c>
      <c r="B160" s="189" t="s">
        <v>824</v>
      </c>
      <c r="C160" s="189" t="s">
        <v>825</v>
      </c>
      <c r="D160" s="269" t="s">
        <v>259</v>
      </c>
      <c r="E160" s="264"/>
      <c r="F160" s="263" t="s">
        <v>826</v>
      </c>
      <c r="G160" t="s">
        <v>281</v>
      </c>
    </row>
    <row r="161" spans="1:7" outlineLevel="1">
      <c r="A161" s="239" t="s">
        <v>268</v>
      </c>
      <c r="B161" s="240" t="s">
        <v>827</v>
      </c>
      <c r="C161" s="240" t="s">
        <v>828</v>
      </c>
      <c r="D161" s="270" t="s">
        <v>259</v>
      </c>
      <c r="E161" s="265"/>
      <c r="F161" s="241" t="s">
        <v>829</v>
      </c>
      <c r="G161" t="s">
        <v>281</v>
      </c>
    </row>
    <row r="162" spans="1:7">
      <c r="G162" t="s">
        <v>281</v>
      </c>
    </row>
    <row r="163" spans="1:7" ht="18.75">
      <c r="A163" s="769" t="s">
        <v>830</v>
      </c>
      <c r="B163" s="770"/>
      <c r="C163" s="770"/>
      <c r="D163" s="770"/>
      <c r="E163" s="770"/>
      <c r="F163" s="771"/>
      <c r="G163" t="s">
        <v>281</v>
      </c>
    </row>
    <row r="164" spans="1:7">
      <c r="A164" s="211" t="s">
        <v>238</v>
      </c>
      <c r="B164" s="212" t="s">
        <v>239</v>
      </c>
      <c r="C164" s="212" t="s">
        <v>240</v>
      </c>
      <c r="D164" s="212" t="s">
        <v>134</v>
      </c>
      <c r="E164" s="212" t="s">
        <v>241</v>
      </c>
      <c r="F164" s="213" t="s">
        <v>242</v>
      </c>
      <c r="G164" t="s">
        <v>281</v>
      </c>
    </row>
    <row r="165" spans="1:7" outlineLevel="1">
      <c r="A165" s="216" t="s">
        <v>243</v>
      </c>
      <c r="B165" s="231" t="s">
        <v>832</v>
      </c>
      <c r="C165" s="218" t="s">
        <v>833</v>
      </c>
      <c r="D165" s="218" t="s">
        <v>504</v>
      </c>
      <c r="E165" s="218" t="s">
        <v>260</v>
      </c>
      <c r="F165" s="232" t="s">
        <v>834</v>
      </c>
      <c r="G165" t="s">
        <v>281</v>
      </c>
    </row>
    <row r="166" spans="1:7" outlineLevel="1">
      <c r="A166" s="221" t="s">
        <v>243</v>
      </c>
      <c r="B166" s="233" t="s">
        <v>835</v>
      </c>
      <c r="C166" s="223" t="s">
        <v>836</v>
      </c>
      <c r="D166" s="223" t="s">
        <v>504</v>
      </c>
      <c r="E166" s="223" t="s">
        <v>260</v>
      </c>
      <c r="F166" s="234" t="s">
        <v>837</v>
      </c>
      <c r="G166" t="s">
        <v>281</v>
      </c>
    </row>
    <row r="167" spans="1:7" outlineLevel="1">
      <c r="A167" s="221" t="s">
        <v>250</v>
      </c>
      <c r="B167" s="233" t="s">
        <v>601</v>
      </c>
      <c r="C167" s="223">
        <v>1</v>
      </c>
      <c r="D167" s="223" t="s">
        <v>504</v>
      </c>
      <c r="E167" s="223" t="s">
        <v>253</v>
      </c>
      <c r="F167" s="234" t="s">
        <v>831</v>
      </c>
      <c r="G167" t="s">
        <v>281</v>
      </c>
    </row>
    <row r="168" spans="1:7" outlineLevel="1">
      <c r="A168" s="262" t="s">
        <v>268</v>
      </c>
      <c r="B168" s="189" t="s">
        <v>838</v>
      </c>
      <c r="C168" s="189">
        <v>0.02</v>
      </c>
      <c r="D168" s="189" t="s">
        <v>270</v>
      </c>
      <c r="E168" s="189" t="s">
        <v>839</v>
      </c>
      <c r="F168" s="263" t="s">
        <v>840</v>
      </c>
      <c r="G168" t="s">
        <v>281</v>
      </c>
    </row>
    <row r="169" spans="1:7" outlineLevel="1">
      <c r="A169" s="239" t="s">
        <v>268</v>
      </c>
      <c r="B169" s="240" t="s">
        <v>841</v>
      </c>
      <c r="C169" s="240" t="s">
        <v>842</v>
      </c>
      <c r="D169" s="240" t="s">
        <v>270</v>
      </c>
      <c r="E169" s="265"/>
      <c r="F169" s="241" t="s">
        <v>843</v>
      </c>
      <c r="G169" t="s">
        <v>281</v>
      </c>
    </row>
    <row r="170" spans="1:7">
      <c r="G170" t="s">
        <v>281</v>
      </c>
    </row>
    <row r="171" spans="1:7" ht="18.75">
      <c r="A171" s="769" t="s">
        <v>844</v>
      </c>
      <c r="B171" s="770"/>
      <c r="C171" s="770"/>
      <c r="D171" s="770"/>
      <c r="E171" s="770"/>
      <c r="F171" s="771"/>
      <c r="G171" t="s">
        <v>281</v>
      </c>
    </row>
    <row r="172" spans="1:7">
      <c r="A172" s="211" t="s">
        <v>238</v>
      </c>
      <c r="B172" s="212" t="s">
        <v>239</v>
      </c>
      <c r="C172" s="212" t="s">
        <v>240</v>
      </c>
      <c r="D172" s="212" t="s">
        <v>134</v>
      </c>
      <c r="E172" s="212" t="s">
        <v>241</v>
      </c>
      <c r="F172" s="213" t="s">
        <v>242</v>
      </c>
      <c r="G172" t="s">
        <v>281</v>
      </c>
    </row>
    <row r="173" spans="1:7" outlineLevel="1">
      <c r="A173" s="216" t="s">
        <v>845</v>
      </c>
      <c r="B173" s="231" t="s">
        <v>832</v>
      </c>
      <c r="C173" s="218">
        <v>1</v>
      </c>
      <c r="D173" s="218" t="s">
        <v>504</v>
      </c>
      <c r="E173" s="218" t="s">
        <v>253</v>
      </c>
      <c r="F173" s="232" t="s">
        <v>846</v>
      </c>
      <c r="G173" t="s">
        <v>281</v>
      </c>
    </row>
    <row r="174" spans="1:7" outlineLevel="1">
      <c r="A174" s="221" t="s">
        <v>333</v>
      </c>
      <c r="B174" s="223" t="s">
        <v>376</v>
      </c>
      <c r="C174" s="271">
        <v>5.5579999999999999E-8</v>
      </c>
      <c r="D174" s="223" t="s">
        <v>259</v>
      </c>
      <c r="E174" s="223" t="s">
        <v>847</v>
      </c>
      <c r="F174" s="234" t="s">
        <v>848</v>
      </c>
      <c r="G174" t="s">
        <v>281</v>
      </c>
    </row>
    <row r="175" spans="1:7" outlineLevel="1">
      <c r="A175" s="221" t="s">
        <v>333</v>
      </c>
      <c r="B175" s="223" t="s">
        <v>427</v>
      </c>
      <c r="C175" s="271">
        <v>4.1800000000000002E-4</v>
      </c>
      <c r="D175" s="223" t="s">
        <v>259</v>
      </c>
      <c r="E175" s="223" t="s">
        <v>849</v>
      </c>
      <c r="F175" s="234" t="s">
        <v>850</v>
      </c>
      <c r="G175" t="s">
        <v>281</v>
      </c>
    </row>
    <row r="176" spans="1:7" outlineLevel="1">
      <c r="A176" s="221" t="s">
        <v>333</v>
      </c>
      <c r="B176" s="223" t="s">
        <v>436</v>
      </c>
      <c r="C176" s="271">
        <v>4.5330000000000002E-7</v>
      </c>
      <c r="D176" s="223" t="s">
        <v>259</v>
      </c>
      <c r="E176" s="223" t="s">
        <v>851</v>
      </c>
      <c r="F176" s="234" t="s">
        <v>852</v>
      </c>
      <c r="G176" t="s">
        <v>281</v>
      </c>
    </row>
    <row r="177" spans="1:7" outlineLevel="1">
      <c r="A177" s="221" t="s">
        <v>333</v>
      </c>
      <c r="B177" s="223" t="s">
        <v>441</v>
      </c>
      <c r="C177" s="271">
        <v>8.4900000000000005E-7</v>
      </c>
      <c r="D177" s="223" t="s">
        <v>259</v>
      </c>
      <c r="E177" s="223" t="s">
        <v>853</v>
      </c>
      <c r="F177" s="234" t="s">
        <v>854</v>
      </c>
      <c r="G177" t="s">
        <v>281</v>
      </c>
    </row>
    <row r="178" spans="1:7" outlineLevel="1">
      <c r="A178" s="226" t="s">
        <v>333</v>
      </c>
      <c r="B178" s="228" t="s">
        <v>467</v>
      </c>
      <c r="C178" s="272">
        <v>9.2109999999999996E-8</v>
      </c>
      <c r="D178" s="228" t="s">
        <v>259</v>
      </c>
      <c r="E178" s="228" t="s">
        <v>855</v>
      </c>
      <c r="F178" s="255" t="s">
        <v>856</v>
      </c>
      <c r="G178" t="s">
        <v>281</v>
      </c>
    </row>
    <row r="179" spans="1:7">
      <c r="G179" t="s">
        <v>281</v>
      </c>
    </row>
    <row r="180" spans="1:7" ht="18.75">
      <c r="A180" s="769" t="s">
        <v>857</v>
      </c>
      <c r="B180" s="770"/>
      <c r="C180" s="770"/>
      <c r="D180" s="770"/>
      <c r="E180" s="770"/>
      <c r="F180" s="771"/>
      <c r="G180" t="s">
        <v>281</v>
      </c>
    </row>
    <row r="181" spans="1:7">
      <c r="A181" s="211" t="s">
        <v>238</v>
      </c>
      <c r="B181" s="212" t="s">
        <v>239</v>
      </c>
      <c r="C181" s="212" t="s">
        <v>240</v>
      </c>
      <c r="D181" s="212" t="s">
        <v>134</v>
      </c>
      <c r="E181" s="212" t="s">
        <v>241</v>
      </c>
      <c r="F181" s="213" t="s">
        <v>242</v>
      </c>
      <c r="G181" t="s">
        <v>281</v>
      </c>
    </row>
    <row r="182" spans="1:7" outlineLevel="1">
      <c r="A182" s="216" t="s">
        <v>858</v>
      </c>
      <c r="B182" s="217" t="s">
        <v>859</v>
      </c>
      <c r="C182" s="218" t="s">
        <v>860</v>
      </c>
      <c r="D182" s="218" t="s">
        <v>275</v>
      </c>
      <c r="E182" s="218" t="s">
        <v>260</v>
      </c>
      <c r="F182" s="232" t="s">
        <v>861</v>
      </c>
      <c r="G182" t="s">
        <v>281</v>
      </c>
    </row>
    <row r="183" spans="1:7" outlineLevel="1">
      <c r="A183" s="221" t="s">
        <v>858</v>
      </c>
      <c r="B183" s="222" t="s">
        <v>862</v>
      </c>
      <c r="C183" s="223" t="s">
        <v>860</v>
      </c>
      <c r="D183" s="223" t="s">
        <v>275</v>
      </c>
      <c r="E183" s="223" t="s">
        <v>260</v>
      </c>
      <c r="F183" s="234" t="s">
        <v>863</v>
      </c>
      <c r="G183" t="s">
        <v>281</v>
      </c>
    </row>
    <row r="184" spans="1:7" outlineLevel="1">
      <c r="A184" s="221" t="s">
        <v>858</v>
      </c>
      <c r="B184" s="222" t="s">
        <v>864</v>
      </c>
      <c r="C184" s="223" t="s">
        <v>860</v>
      </c>
      <c r="D184" s="223" t="s">
        <v>275</v>
      </c>
      <c r="E184" s="223" t="s">
        <v>260</v>
      </c>
      <c r="F184" s="234" t="s">
        <v>865</v>
      </c>
      <c r="G184" t="s">
        <v>281</v>
      </c>
    </row>
    <row r="185" spans="1:7" outlineLevel="1">
      <c r="A185" s="221" t="s">
        <v>858</v>
      </c>
      <c r="B185" s="222" t="s">
        <v>866</v>
      </c>
      <c r="C185" s="271">
        <v>2.34818813314592E-4</v>
      </c>
      <c r="D185" s="223" t="s">
        <v>259</v>
      </c>
      <c r="E185" s="223" t="s">
        <v>867</v>
      </c>
      <c r="F185" s="234" t="s">
        <v>868</v>
      </c>
      <c r="G185" t="s">
        <v>281</v>
      </c>
    </row>
    <row r="186" spans="1:7" outlineLevel="1">
      <c r="A186" s="221" t="s">
        <v>858</v>
      </c>
      <c r="B186" s="222" t="s">
        <v>869</v>
      </c>
      <c r="C186" s="271">
        <v>-2.34818813314592E-4</v>
      </c>
      <c r="D186" s="223" t="s">
        <v>259</v>
      </c>
      <c r="E186" s="223" t="s">
        <v>870</v>
      </c>
      <c r="F186" s="234" t="s">
        <v>871</v>
      </c>
      <c r="G186" t="s">
        <v>281</v>
      </c>
    </row>
    <row r="187" spans="1:7" outlineLevel="1">
      <c r="A187" s="221" t="s">
        <v>845</v>
      </c>
      <c r="B187" s="233" t="s">
        <v>872</v>
      </c>
      <c r="C187" s="223" t="s">
        <v>873</v>
      </c>
      <c r="D187" s="223" t="s">
        <v>504</v>
      </c>
      <c r="E187" s="223" t="s">
        <v>260</v>
      </c>
      <c r="F187" s="234" t="s">
        <v>874</v>
      </c>
      <c r="G187" t="s">
        <v>281</v>
      </c>
    </row>
    <row r="188" spans="1:7" outlineLevel="1">
      <c r="A188" s="221" t="s">
        <v>333</v>
      </c>
      <c r="B188" s="223" t="s">
        <v>376</v>
      </c>
      <c r="C188" s="223" t="s">
        <v>875</v>
      </c>
      <c r="D188" s="223" t="s">
        <v>259</v>
      </c>
      <c r="E188" s="223" t="s">
        <v>260</v>
      </c>
      <c r="F188" s="234" t="s">
        <v>876</v>
      </c>
      <c r="G188" t="s">
        <v>281</v>
      </c>
    </row>
    <row r="189" spans="1:7" outlineLevel="1">
      <c r="A189" s="221" t="s">
        <v>333</v>
      </c>
      <c r="B189" s="223" t="s">
        <v>399</v>
      </c>
      <c r="C189" s="271">
        <v>1.9568384388558899E-5</v>
      </c>
      <c r="D189" s="223" t="s">
        <v>259</v>
      </c>
      <c r="E189" s="223" t="s">
        <v>877</v>
      </c>
      <c r="F189" s="234" t="s">
        <v>878</v>
      </c>
      <c r="G189" t="s">
        <v>281</v>
      </c>
    </row>
    <row r="190" spans="1:7" outlineLevel="1">
      <c r="A190" s="221" t="s">
        <v>845</v>
      </c>
      <c r="B190" s="233" t="s">
        <v>879</v>
      </c>
      <c r="C190" s="223">
        <v>1</v>
      </c>
      <c r="D190" s="223" t="s">
        <v>408</v>
      </c>
      <c r="E190" s="273" t="s">
        <v>253</v>
      </c>
      <c r="F190" s="234" t="s">
        <v>880</v>
      </c>
      <c r="G190" t="s">
        <v>281</v>
      </c>
    </row>
    <row r="191" spans="1:7" outlineLevel="1">
      <c r="A191" s="221" t="s">
        <v>845</v>
      </c>
      <c r="B191" s="233" t="s">
        <v>726</v>
      </c>
      <c r="C191" s="271" t="s">
        <v>818</v>
      </c>
      <c r="D191" s="223" t="s">
        <v>408</v>
      </c>
      <c r="E191" s="223" t="s">
        <v>260</v>
      </c>
      <c r="F191" s="234" t="s">
        <v>881</v>
      </c>
      <c r="G191" t="s">
        <v>281</v>
      </c>
    </row>
    <row r="192" spans="1:7" outlineLevel="1">
      <c r="A192" s="221" t="s">
        <v>333</v>
      </c>
      <c r="B192" s="223" t="s">
        <v>427</v>
      </c>
      <c r="C192" s="271" t="s">
        <v>882</v>
      </c>
      <c r="D192" s="223" t="s">
        <v>259</v>
      </c>
      <c r="E192" s="223" t="s">
        <v>260</v>
      </c>
      <c r="F192" s="234" t="s">
        <v>883</v>
      </c>
      <c r="G192" t="s">
        <v>281</v>
      </c>
    </row>
    <row r="193" spans="1:7" outlineLevel="1">
      <c r="A193" s="221" t="s">
        <v>333</v>
      </c>
      <c r="B193" s="223" t="s">
        <v>436</v>
      </c>
      <c r="C193" s="271" t="s">
        <v>884</v>
      </c>
      <c r="D193" s="223" t="s">
        <v>259</v>
      </c>
      <c r="E193" s="223" t="s">
        <v>260</v>
      </c>
      <c r="F193" s="234" t="s">
        <v>885</v>
      </c>
      <c r="G193" t="s">
        <v>281</v>
      </c>
    </row>
    <row r="194" spans="1:7" outlineLevel="1">
      <c r="A194" s="221" t="s">
        <v>333</v>
      </c>
      <c r="B194" s="223" t="s">
        <v>439</v>
      </c>
      <c r="C194" s="271">
        <v>1.56547075108678E-5</v>
      </c>
      <c r="D194" s="223" t="s">
        <v>259</v>
      </c>
      <c r="E194" s="223" t="s">
        <v>886</v>
      </c>
      <c r="F194" s="234" t="s">
        <v>887</v>
      </c>
      <c r="G194" t="s">
        <v>281</v>
      </c>
    </row>
    <row r="195" spans="1:7" outlineLevel="1">
      <c r="A195" s="221" t="s">
        <v>333</v>
      </c>
      <c r="B195" s="223" t="s">
        <v>888</v>
      </c>
      <c r="C195" s="271">
        <v>5.4791476287951101E-11</v>
      </c>
      <c r="D195" s="223" t="s">
        <v>259</v>
      </c>
      <c r="E195" s="223" t="s">
        <v>889</v>
      </c>
      <c r="F195" s="234" t="s">
        <v>890</v>
      </c>
      <c r="G195" t="s">
        <v>281</v>
      </c>
    </row>
    <row r="196" spans="1:7" outlineLevel="1">
      <c r="A196" s="221" t="s">
        <v>333</v>
      </c>
      <c r="B196" s="223" t="s">
        <v>467</v>
      </c>
      <c r="C196" s="223" t="s">
        <v>891</v>
      </c>
      <c r="D196" s="223" t="s">
        <v>259</v>
      </c>
      <c r="E196" s="223" t="s">
        <v>260</v>
      </c>
      <c r="F196" s="234" t="s">
        <v>892</v>
      </c>
      <c r="G196" t="s">
        <v>281</v>
      </c>
    </row>
    <row r="197" spans="1:7" outlineLevel="1">
      <c r="A197" s="262" t="s">
        <v>268</v>
      </c>
      <c r="B197" s="189" t="s">
        <v>534</v>
      </c>
      <c r="C197" s="189">
        <v>3.8900000000000002E-4</v>
      </c>
      <c r="D197" s="189" t="s">
        <v>259</v>
      </c>
      <c r="E197" s="189" t="s">
        <v>893</v>
      </c>
      <c r="F197" s="263" t="s">
        <v>894</v>
      </c>
      <c r="G197" t="s">
        <v>281</v>
      </c>
    </row>
    <row r="198" spans="1:7" outlineLevel="1">
      <c r="A198" s="262" t="s">
        <v>268</v>
      </c>
      <c r="B198" s="189" t="s">
        <v>620</v>
      </c>
      <c r="C198" s="189">
        <v>0.64</v>
      </c>
      <c r="D198" s="189" t="s">
        <v>270</v>
      </c>
      <c r="E198" s="189" t="s">
        <v>621</v>
      </c>
      <c r="F198" s="263" t="s">
        <v>622</v>
      </c>
      <c r="G198" t="s">
        <v>281</v>
      </c>
    </row>
    <row r="199" spans="1:7" outlineLevel="1">
      <c r="A199" s="262" t="s">
        <v>268</v>
      </c>
      <c r="B199" s="189" t="s">
        <v>875</v>
      </c>
      <c r="C199" s="189">
        <v>1.75E-3</v>
      </c>
      <c r="D199" s="189" t="s">
        <v>259</v>
      </c>
      <c r="E199" s="189" t="s">
        <v>895</v>
      </c>
      <c r="F199" s="263" t="s">
        <v>896</v>
      </c>
      <c r="G199" t="s">
        <v>281</v>
      </c>
    </row>
    <row r="200" spans="1:7" outlineLevel="1">
      <c r="A200" s="262" t="s">
        <v>268</v>
      </c>
      <c r="B200" s="189" t="s">
        <v>625</v>
      </c>
      <c r="C200" s="189">
        <v>0.37</v>
      </c>
      <c r="D200" s="189" t="s">
        <v>270</v>
      </c>
      <c r="E200" s="189" t="s">
        <v>626</v>
      </c>
      <c r="F200" s="263" t="s">
        <v>897</v>
      </c>
      <c r="G200" t="s">
        <v>281</v>
      </c>
    </row>
    <row r="201" spans="1:7" outlineLevel="1">
      <c r="A201" s="262" t="s">
        <v>268</v>
      </c>
      <c r="B201" s="189" t="s">
        <v>646</v>
      </c>
      <c r="C201" s="189">
        <v>80000</v>
      </c>
      <c r="D201" s="189" t="s">
        <v>898</v>
      </c>
      <c r="E201" s="189" t="s">
        <v>899</v>
      </c>
      <c r="F201" s="263" t="s">
        <v>900</v>
      </c>
      <c r="G201" t="s">
        <v>281</v>
      </c>
    </row>
    <row r="202" spans="1:7" outlineLevel="1">
      <c r="A202" s="262" t="s">
        <v>268</v>
      </c>
      <c r="B202" s="189" t="s">
        <v>901</v>
      </c>
      <c r="C202" s="189">
        <v>9.2400000000000002E-4</v>
      </c>
      <c r="D202" s="189" t="s">
        <v>259</v>
      </c>
      <c r="E202" s="189" t="s">
        <v>902</v>
      </c>
      <c r="F202" s="263" t="s">
        <v>903</v>
      </c>
      <c r="G202" t="s">
        <v>281</v>
      </c>
    </row>
    <row r="203" spans="1:7" outlineLevel="1">
      <c r="A203" s="262" t="s">
        <v>268</v>
      </c>
      <c r="B203" s="189" t="s">
        <v>88</v>
      </c>
      <c r="C203" s="189">
        <v>200</v>
      </c>
      <c r="D203" s="189" t="s">
        <v>904</v>
      </c>
      <c r="E203" s="189" t="s">
        <v>253</v>
      </c>
      <c r="F203" s="263" t="s">
        <v>2465</v>
      </c>
      <c r="G203" t="s">
        <v>281</v>
      </c>
    </row>
    <row r="204" spans="1:7" outlineLevel="1">
      <c r="A204" s="262" t="s">
        <v>268</v>
      </c>
      <c r="B204" s="189" t="s">
        <v>906</v>
      </c>
      <c r="C204" s="189">
        <v>160</v>
      </c>
      <c r="D204" s="189" t="s">
        <v>904</v>
      </c>
      <c r="E204" s="189" t="s">
        <v>253</v>
      </c>
      <c r="F204" s="263" t="s">
        <v>907</v>
      </c>
      <c r="G204" t="s">
        <v>281</v>
      </c>
    </row>
    <row r="205" spans="1:7" outlineLevel="1">
      <c r="A205" s="262" t="s">
        <v>268</v>
      </c>
      <c r="B205" s="189" t="s">
        <v>908</v>
      </c>
      <c r="C205" s="189">
        <v>3.4099999999999999E-4</v>
      </c>
      <c r="D205" s="189" t="s">
        <v>259</v>
      </c>
      <c r="E205" s="189" t="s">
        <v>909</v>
      </c>
      <c r="F205" s="263" t="s">
        <v>910</v>
      </c>
      <c r="G205" t="s">
        <v>281</v>
      </c>
    </row>
    <row r="206" spans="1:7" outlineLevel="1">
      <c r="A206" s="262" t="s">
        <v>268</v>
      </c>
      <c r="B206" s="189" t="s">
        <v>911</v>
      </c>
      <c r="C206" s="189" t="s">
        <v>912</v>
      </c>
      <c r="D206" s="189" t="s">
        <v>270</v>
      </c>
      <c r="E206" s="189" t="s">
        <v>253</v>
      </c>
      <c r="F206" s="328" t="s">
        <v>2873</v>
      </c>
      <c r="G206" t="s">
        <v>281</v>
      </c>
    </row>
    <row r="207" spans="1:7" outlineLevel="1">
      <c r="A207" s="262" t="s">
        <v>268</v>
      </c>
      <c r="B207" s="189" t="s">
        <v>818</v>
      </c>
      <c r="C207" s="189" t="s">
        <v>914</v>
      </c>
      <c r="D207" s="189" t="s">
        <v>408</v>
      </c>
      <c r="E207" s="264"/>
      <c r="F207" s="263" t="s">
        <v>414</v>
      </c>
      <c r="G207" t="s">
        <v>281</v>
      </c>
    </row>
    <row r="208" spans="1:7" outlineLevel="1">
      <c r="A208" s="262" t="s">
        <v>268</v>
      </c>
      <c r="B208" s="189" t="s">
        <v>915</v>
      </c>
      <c r="C208" s="189" t="s">
        <v>916</v>
      </c>
      <c r="D208" s="189" t="s">
        <v>275</v>
      </c>
      <c r="E208" s="264"/>
      <c r="F208" s="263" t="s">
        <v>917</v>
      </c>
      <c r="G208" t="s">
        <v>281</v>
      </c>
    </row>
    <row r="209" spans="1:7" outlineLevel="1">
      <c r="A209" s="262" t="s">
        <v>268</v>
      </c>
      <c r="B209" s="189" t="s">
        <v>918</v>
      </c>
      <c r="C209" s="189" t="s">
        <v>919</v>
      </c>
      <c r="D209" s="189" t="s">
        <v>408</v>
      </c>
      <c r="E209" s="264"/>
      <c r="F209" s="263" t="s">
        <v>920</v>
      </c>
      <c r="G209" t="s">
        <v>281</v>
      </c>
    </row>
    <row r="210" spans="1:7" outlineLevel="1">
      <c r="A210" s="262" t="s">
        <v>268</v>
      </c>
      <c r="B210" s="189" t="s">
        <v>921</v>
      </c>
      <c r="C210" s="189" t="s">
        <v>922</v>
      </c>
      <c r="D210" s="189" t="s">
        <v>270</v>
      </c>
      <c r="E210" s="264"/>
      <c r="F210" s="263" t="s">
        <v>923</v>
      </c>
      <c r="G210" t="s">
        <v>281</v>
      </c>
    </row>
    <row r="211" spans="1:7" outlineLevel="1">
      <c r="A211" s="239" t="s">
        <v>268</v>
      </c>
      <c r="B211" s="240" t="s">
        <v>924</v>
      </c>
      <c r="C211" s="240" t="s">
        <v>925</v>
      </c>
      <c r="D211" s="240" t="s">
        <v>684</v>
      </c>
      <c r="E211" s="265"/>
      <c r="F211" s="241" t="s">
        <v>926</v>
      </c>
      <c r="G211" t="s">
        <v>281</v>
      </c>
    </row>
    <row r="212" spans="1:7">
      <c r="G212" t="s">
        <v>281</v>
      </c>
    </row>
    <row r="213" spans="1:7" ht="18.75">
      <c r="A213" s="769" t="s">
        <v>2874</v>
      </c>
      <c r="B213" s="770"/>
      <c r="C213" s="770"/>
      <c r="D213" s="770"/>
      <c r="E213" s="770"/>
      <c r="F213" s="771"/>
      <c r="G213" t="s">
        <v>281</v>
      </c>
    </row>
    <row r="214" spans="1:7">
      <c r="A214" s="211" t="s">
        <v>238</v>
      </c>
      <c r="B214" s="212" t="s">
        <v>239</v>
      </c>
      <c r="C214" s="212" t="s">
        <v>240</v>
      </c>
      <c r="D214" s="212" t="s">
        <v>134</v>
      </c>
      <c r="E214" s="212" t="s">
        <v>241</v>
      </c>
      <c r="F214" s="213" t="s">
        <v>242</v>
      </c>
      <c r="G214" t="s">
        <v>281</v>
      </c>
    </row>
    <row r="215" spans="1:7" outlineLevel="1">
      <c r="A215" s="216" t="s">
        <v>243</v>
      </c>
      <c r="B215" s="231" t="s">
        <v>2875</v>
      </c>
      <c r="C215" s="218">
        <v>1</v>
      </c>
      <c r="D215" s="218" t="s">
        <v>259</v>
      </c>
      <c r="E215" s="218" t="s">
        <v>253</v>
      </c>
      <c r="F215" s="232" t="s">
        <v>2876</v>
      </c>
      <c r="G215" t="s">
        <v>281</v>
      </c>
    </row>
    <row r="216" spans="1:7" outlineLevel="1">
      <c r="A216" s="221" t="s">
        <v>243</v>
      </c>
      <c r="B216" s="222" t="s">
        <v>326</v>
      </c>
      <c r="C216" s="223" t="s">
        <v>2877</v>
      </c>
      <c r="D216" s="223" t="s">
        <v>408</v>
      </c>
      <c r="E216" s="223" t="s">
        <v>260</v>
      </c>
      <c r="F216" s="234" t="s">
        <v>2029</v>
      </c>
      <c r="G216" t="s">
        <v>281</v>
      </c>
    </row>
    <row r="217" spans="1:7" outlineLevel="1">
      <c r="A217" s="221" t="s">
        <v>243</v>
      </c>
      <c r="B217" s="223" t="s">
        <v>2878</v>
      </c>
      <c r="C217" s="223" t="s">
        <v>1984</v>
      </c>
      <c r="D217" s="223" t="s">
        <v>275</v>
      </c>
      <c r="E217" s="223" t="s">
        <v>260</v>
      </c>
      <c r="F217" s="234" t="s">
        <v>1985</v>
      </c>
      <c r="G217" t="s">
        <v>281</v>
      </c>
    </row>
    <row r="218" spans="1:7" outlineLevel="1">
      <c r="A218" s="221" t="s">
        <v>243</v>
      </c>
      <c r="B218" s="223" t="s">
        <v>2879</v>
      </c>
      <c r="C218" s="223" t="s">
        <v>1987</v>
      </c>
      <c r="D218" s="223" t="s">
        <v>275</v>
      </c>
      <c r="E218" s="223" t="s">
        <v>260</v>
      </c>
      <c r="F218" s="234" t="s">
        <v>1988</v>
      </c>
      <c r="G218" t="s">
        <v>281</v>
      </c>
    </row>
    <row r="219" spans="1:7" outlineLevel="1">
      <c r="A219" s="221" t="s">
        <v>243</v>
      </c>
      <c r="B219" s="222" t="s">
        <v>2880</v>
      </c>
      <c r="C219" s="223" t="s">
        <v>1990</v>
      </c>
      <c r="D219" s="223" t="s">
        <v>259</v>
      </c>
      <c r="E219" s="223" t="s">
        <v>260</v>
      </c>
      <c r="F219" s="234" t="s">
        <v>1991</v>
      </c>
      <c r="G219" t="s">
        <v>281</v>
      </c>
    </row>
    <row r="220" spans="1:7" outlineLevel="1">
      <c r="A220" s="221" t="s">
        <v>243</v>
      </c>
      <c r="B220" s="222" t="s">
        <v>595</v>
      </c>
      <c r="C220" s="223">
        <v>0</v>
      </c>
      <c r="D220" s="223" t="s">
        <v>259</v>
      </c>
      <c r="E220" s="223" t="s">
        <v>253</v>
      </c>
      <c r="F220" s="234" t="s">
        <v>1992</v>
      </c>
      <c r="G220" t="s">
        <v>281</v>
      </c>
    </row>
    <row r="221" spans="1:7" outlineLevel="1">
      <c r="A221" s="221" t="s">
        <v>333</v>
      </c>
      <c r="B221" s="223" t="s">
        <v>1993</v>
      </c>
      <c r="C221" s="223" t="s">
        <v>1994</v>
      </c>
      <c r="D221" s="223" t="s">
        <v>511</v>
      </c>
      <c r="E221" s="223" t="s">
        <v>260</v>
      </c>
      <c r="F221" s="234" t="s">
        <v>1995</v>
      </c>
      <c r="G221" t="s">
        <v>281</v>
      </c>
    </row>
    <row r="222" spans="1:7" outlineLevel="1">
      <c r="A222" s="221" t="s">
        <v>333</v>
      </c>
      <c r="B222" s="223" t="s">
        <v>1996</v>
      </c>
      <c r="C222" s="223" t="s">
        <v>1997</v>
      </c>
      <c r="D222" s="223" t="s">
        <v>511</v>
      </c>
      <c r="E222" s="223" t="s">
        <v>260</v>
      </c>
      <c r="F222" s="234" t="s">
        <v>1998</v>
      </c>
      <c r="G222" t="s">
        <v>281</v>
      </c>
    </row>
    <row r="223" spans="1:7" outlineLevel="1">
      <c r="A223" s="221" t="s">
        <v>250</v>
      </c>
      <c r="B223" s="233" t="s">
        <v>726</v>
      </c>
      <c r="C223" s="235" t="s">
        <v>954</v>
      </c>
      <c r="D223" s="223" t="s">
        <v>408</v>
      </c>
      <c r="E223" s="223" t="s">
        <v>253</v>
      </c>
      <c r="F223" s="234" t="s">
        <v>2881</v>
      </c>
      <c r="G223" t="s">
        <v>281</v>
      </c>
    </row>
    <row r="224" spans="1:7" outlineLevel="1">
      <c r="A224" s="221" t="s">
        <v>250</v>
      </c>
      <c r="B224" s="233" t="s">
        <v>1019</v>
      </c>
      <c r="C224" s="223" t="s">
        <v>952</v>
      </c>
      <c r="D224" s="223" t="s">
        <v>408</v>
      </c>
      <c r="E224" s="223" t="s">
        <v>260</v>
      </c>
      <c r="F224" s="234" t="s">
        <v>1999</v>
      </c>
      <c r="G224" t="s">
        <v>281</v>
      </c>
    </row>
    <row r="225" spans="1:7" outlineLevel="1">
      <c r="A225" s="221" t="s">
        <v>250</v>
      </c>
      <c r="B225" s="233" t="s">
        <v>2000</v>
      </c>
      <c r="C225" s="223" t="s">
        <v>2001</v>
      </c>
      <c r="D225" s="223" t="s">
        <v>259</v>
      </c>
      <c r="E225" s="223" t="s">
        <v>260</v>
      </c>
      <c r="F225" s="234" t="s">
        <v>2002</v>
      </c>
      <c r="G225" t="s">
        <v>281</v>
      </c>
    </row>
    <row r="226" spans="1:7" outlineLevel="1">
      <c r="A226" s="221" t="s">
        <v>333</v>
      </c>
      <c r="B226" s="223" t="s">
        <v>2003</v>
      </c>
      <c r="C226" s="223" t="s">
        <v>882</v>
      </c>
      <c r="D226" s="223" t="s">
        <v>511</v>
      </c>
      <c r="E226" s="223" t="s">
        <v>260</v>
      </c>
      <c r="F226" s="234" t="s">
        <v>614</v>
      </c>
      <c r="G226" t="s">
        <v>281</v>
      </c>
    </row>
    <row r="227" spans="1:7" outlineLevel="1">
      <c r="A227" s="262" t="s">
        <v>268</v>
      </c>
      <c r="B227" s="189" t="s">
        <v>2004</v>
      </c>
      <c r="C227" s="189">
        <v>0.17599999999999999</v>
      </c>
      <c r="D227" s="189" t="s">
        <v>270</v>
      </c>
      <c r="E227" s="189" t="s">
        <v>2882</v>
      </c>
      <c r="F227" s="263" t="s">
        <v>2006</v>
      </c>
      <c r="G227" t="s">
        <v>281</v>
      </c>
    </row>
    <row r="228" spans="1:7" outlineLevel="1">
      <c r="A228" s="262" t="s">
        <v>268</v>
      </c>
      <c r="B228" s="189" t="s">
        <v>534</v>
      </c>
      <c r="C228" s="189">
        <v>1.2000000000000004E-2</v>
      </c>
      <c r="D228" s="189" t="s">
        <v>2007</v>
      </c>
      <c r="E228" s="189" t="s">
        <v>2883</v>
      </c>
      <c r="F228" s="263" t="s">
        <v>519</v>
      </c>
      <c r="G228" t="s">
        <v>281</v>
      </c>
    </row>
    <row r="229" spans="1:7" outlineLevel="1">
      <c r="A229" s="262" t="s">
        <v>268</v>
      </c>
      <c r="B229" s="189" t="s">
        <v>875</v>
      </c>
      <c r="C229" s="189">
        <v>0.58422434119792976</v>
      </c>
      <c r="D229" s="189" t="s">
        <v>2007</v>
      </c>
      <c r="E229" s="189" t="s">
        <v>2884</v>
      </c>
      <c r="F229" s="263" t="s">
        <v>2010</v>
      </c>
      <c r="G229" t="s">
        <v>281</v>
      </c>
    </row>
    <row r="230" spans="1:7" outlineLevel="1">
      <c r="A230" s="262" t="s">
        <v>268</v>
      </c>
      <c r="B230" s="189" t="s">
        <v>2011</v>
      </c>
      <c r="C230" s="189">
        <v>11.678899082568808</v>
      </c>
      <c r="D230" s="189" t="s">
        <v>2007</v>
      </c>
      <c r="E230" s="189" t="s">
        <v>2885</v>
      </c>
      <c r="F230" s="263" t="s">
        <v>2013</v>
      </c>
      <c r="G230" t="s">
        <v>281</v>
      </c>
    </row>
    <row r="231" spans="1:7" outlineLevel="1">
      <c r="A231" s="262" t="s">
        <v>268</v>
      </c>
      <c r="B231" s="189" t="s">
        <v>2015</v>
      </c>
      <c r="C231" s="189">
        <v>0.24</v>
      </c>
      <c r="D231" s="189" t="s">
        <v>270</v>
      </c>
      <c r="E231" s="189" t="s">
        <v>253</v>
      </c>
      <c r="F231" s="263" t="s">
        <v>2886</v>
      </c>
      <c r="G231" t="s">
        <v>281</v>
      </c>
    </row>
    <row r="232" spans="1:7" outlineLevel="1">
      <c r="A232" s="262" t="s">
        <v>268</v>
      </c>
      <c r="B232" s="189" t="s">
        <v>2017</v>
      </c>
      <c r="C232" s="189">
        <v>0.6</v>
      </c>
      <c r="D232" s="189" t="s">
        <v>270</v>
      </c>
      <c r="E232" s="189" t="s">
        <v>2018</v>
      </c>
      <c r="F232" s="263" t="s">
        <v>2019</v>
      </c>
      <c r="G232" t="s">
        <v>281</v>
      </c>
    </row>
    <row r="233" spans="1:7" outlineLevel="1">
      <c r="A233" s="262" t="s">
        <v>268</v>
      </c>
      <c r="B233" s="189" t="s">
        <v>2020</v>
      </c>
      <c r="C233" s="189">
        <v>12.71</v>
      </c>
      <c r="D233" s="189" t="s">
        <v>2021</v>
      </c>
      <c r="E233" s="189" t="s">
        <v>2022</v>
      </c>
      <c r="F233" s="263" t="s">
        <v>2023</v>
      </c>
      <c r="G233" t="s">
        <v>281</v>
      </c>
    </row>
    <row r="234" spans="1:7" outlineLevel="1">
      <c r="A234" s="262" t="s">
        <v>268</v>
      </c>
      <c r="B234" s="189" t="s">
        <v>2025</v>
      </c>
      <c r="C234" s="189">
        <v>22.68</v>
      </c>
      <c r="D234" s="189" t="s">
        <v>2021</v>
      </c>
      <c r="E234" s="189" t="s">
        <v>2026</v>
      </c>
      <c r="F234" s="263" t="s">
        <v>2027</v>
      </c>
      <c r="G234" t="s">
        <v>281</v>
      </c>
    </row>
    <row r="235" spans="1:7" outlineLevel="1">
      <c r="A235" s="262" t="s">
        <v>268</v>
      </c>
      <c r="B235" s="189" t="s">
        <v>2887</v>
      </c>
      <c r="C235" s="189">
        <v>0.13100000000000001</v>
      </c>
      <c r="D235" s="189" t="s">
        <v>408</v>
      </c>
      <c r="E235" s="189" t="s">
        <v>2888</v>
      </c>
      <c r="F235" s="263" t="s">
        <v>2029</v>
      </c>
      <c r="G235" t="s">
        <v>281</v>
      </c>
    </row>
    <row r="236" spans="1:7" outlineLevel="1">
      <c r="A236" s="262" t="s">
        <v>268</v>
      </c>
      <c r="B236" s="189" t="s">
        <v>646</v>
      </c>
      <c r="C236" s="189">
        <v>15</v>
      </c>
      <c r="D236" s="189" t="s">
        <v>545</v>
      </c>
      <c r="E236" s="189" t="s">
        <v>2030</v>
      </c>
      <c r="F236" s="263" t="s">
        <v>2031</v>
      </c>
      <c r="G236" t="s">
        <v>281</v>
      </c>
    </row>
    <row r="237" spans="1:7" outlineLevel="1">
      <c r="A237" s="262" t="s">
        <v>268</v>
      </c>
      <c r="B237" s="189" t="s">
        <v>660</v>
      </c>
      <c r="C237" s="189">
        <v>1</v>
      </c>
      <c r="D237" s="189" t="s">
        <v>259</v>
      </c>
      <c r="E237" s="189" t="s">
        <v>253</v>
      </c>
      <c r="F237" s="263" t="s">
        <v>2032</v>
      </c>
      <c r="G237" t="s">
        <v>281</v>
      </c>
    </row>
    <row r="238" spans="1:7" outlineLevel="1">
      <c r="A238" s="262" t="s">
        <v>268</v>
      </c>
      <c r="B238" s="189" t="s">
        <v>2033</v>
      </c>
      <c r="C238" s="189">
        <v>0.75700000000000001</v>
      </c>
      <c r="D238" s="189" t="s">
        <v>2034</v>
      </c>
      <c r="E238" s="189" t="s">
        <v>2889</v>
      </c>
      <c r="F238" s="263" t="s">
        <v>2036</v>
      </c>
      <c r="G238" t="s">
        <v>281</v>
      </c>
    </row>
    <row r="239" spans="1:7" outlineLevel="1">
      <c r="A239" s="262" t="s">
        <v>268</v>
      </c>
      <c r="B239" s="189" t="s">
        <v>995</v>
      </c>
      <c r="C239" s="189">
        <v>0</v>
      </c>
      <c r="D239" s="189" t="s">
        <v>270</v>
      </c>
      <c r="E239" s="189"/>
      <c r="F239" s="263" t="s">
        <v>2890</v>
      </c>
      <c r="G239" t="s">
        <v>281</v>
      </c>
    </row>
    <row r="240" spans="1:7" outlineLevel="1">
      <c r="A240" s="262" t="s">
        <v>268</v>
      </c>
      <c r="B240" s="189" t="s">
        <v>559</v>
      </c>
      <c r="C240" s="189">
        <v>1941</v>
      </c>
      <c r="D240" s="189" t="s">
        <v>560</v>
      </c>
      <c r="E240" s="189" t="s">
        <v>253</v>
      </c>
      <c r="F240" s="263" t="s">
        <v>2037</v>
      </c>
      <c r="G240" t="s">
        <v>281</v>
      </c>
    </row>
    <row r="241" spans="1:7" outlineLevel="1">
      <c r="A241" s="262" t="s">
        <v>268</v>
      </c>
      <c r="B241" s="189" t="s">
        <v>2038</v>
      </c>
      <c r="C241" s="189">
        <v>4872.5</v>
      </c>
      <c r="D241" s="189" t="s">
        <v>560</v>
      </c>
      <c r="E241" s="189" t="s">
        <v>253</v>
      </c>
      <c r="F241" s="263" t="s">
        <v>2039</v>
      </c>
      <c r="G241" t="s">
        <v>281</v>
      </c>
    </row>
    <row r="242" spans="1:7" outlineLevel="1">
      <c r="A242" s="262" t="s">
        <v>268</v>
      </c>
      <c r="B242" s="189" t="s">
        <v>2040</v>
      </c>
      <c r="C242" s="189" t="s">
        <v>2041</v>
      </c>
      <c r="D242" s="189" t="s">
        <v>2021</v>
      </c>
      <c r="E242" s="264"/>
      <c r="F242" s="263" t="s">
        <v>2042</v>
      </c>
      <c r="G242" t="s">
        <v>281</v>
      </c>
    </row>
    <row r="243" spans="1:7" outlineLevel="1">
      <c r="A243" s="262" t="s">
        <v>268</v>
      </c>
      <c r="B243" s="189" t="s">
        <v>818</v>
      </c>
      <c r="C243" s="189" t="s">
        <v>2891</v>
      </c>
      <c r="D243" s="189" t="s">
        <v>408</v>
      </c>
      <c r="E243" s="264"/>
      <c r="F243" s="263" t="s">
        <v>2892</v>
      </c>
      <c r="G243" t="s">
        <v>281</v>
      </c>
    </row>
    <row r="244" spans="1:7" outlineLevel="1">
      <c r="A244" s="262" t="s">
        <v>268</v>
      </c>
      <c r="B244" s="189" t="s">
        <v>983</v>
      </c>
      <c r="C244" s="189" t="s">
        <v>2043</v>
      </c>
      <c r="D244" s="189" t="s">
        <v>408</v>
      </c>
      <c r="E244" s="264"/>
      <c r="F244" s="263" t="s">
        <v>2044</v>
      </c>
      <c r="G244" t="s">
        <v>281</v>
      </c>
    </row>
    <row r="245" spans="1:7" outlineLevel="1">
      <c r="A245" s="262" t="s">
        <v>268</v>
      </c>
      <c r="B245" s="189" t="s">
        <v>1987</v>
      </c>
      <c r="C245" s="189" t="s">
        <v>2045</v>
      </c>
      <c r="D245" s="189" t="s">
        <v>275</v>
      </c>
      <c r="E245" s="305"/>
      <c r="F245" s="263" t="s">
        <v>2046</v>
      </c>
      <c r="G245" t="s">
        <v>281</v>
      </c>
    </row>
    <row r="246" spans="1:7" outlineLevel="1">
      <c r="A246" s="262" t="s">
        <v>268</v>
      </c>
      <c r="B246" s="189" t="s">
        <v>2047</v>
      </c>
      <c r="C246" s="189" t="s">
        <v>2048</v>
      </c>
      <c r="D246" s="189" t="s">
        <v>259</v>
      </c>
      <c r="E246" s="264"/>
      <c r="F246" s="263" t="s">
        <v>2049</v>
      </c>
      <c r="G246" t="s">
        <v>281</v>
      </c>
    </row>
    <row r="247" spans="1:7" outlineLevel="1">
      <c r="A247" s="262" t="s">
        <v>268</v>
      </c>
      <c r="B247" s="189" t="s">
        <v>2050</v>
      </c>
      <c r="C247" s="189" t="s">
        <v>2051</v>
      </c>
      <c r="D247" s="189" t="s">
        <v>560</v>
      </c>
      <c r="E247" s="264"/>
      <c r="F247" s="263" t="s">
        <v>2052</v>
      </c>
      <c r="G247" t="s">
        <v>281</v>
      </c>
    </row>
    <row r="248" spans="1:7" outlineLevel="1">
      <c r="A248" s="262" t="s">
        <v>268</v>
      </c>
      <c r="B248" s="189" t="s">
        <v>921</v>
      </c>
      <c r="C248" s="189" t="s">
        <v>2053</v>
      </c>
      <c r="D248" s="189" t="s">
        <v>270</v>
      </c>
      <c r="E248" s="264"/>
      <c r="F248" s="263" t="s">
        <v>2054</v>
      </c>
      <c r="G248" t="s">
        <v>281</v>
      </c>
    </row>
    <row r="249" spans="1:7" outlineLevel="1">
      <c r="A249" s="262" t="s">
        <v>268</v>
      </c>
      <c r="B249" s="189" t="s">
        <v>2055</v>
      </c>
      <c r="C249" s="189" t="s">
        <v>2056</v>
      </c>
      <c r="D249" s="189" t="s">
        <v>259</v>
      </c>
      <c r="E249" s="264"/>
      <c r="F249" s="263" t="s">
        <v>2057</v>
      </c>
      <c r="G249" t="s">
        <v>281</v>
      </c>
    </row>
    <row r="250" spans="1:7" outlineLevel="1">
      <c r="A250" s="262" t="s">
        <v>268</v>
      </c>
      <c r="B250" s="189" t="s">
        <v>2058</v>
      </c>
      <c r="C250" s="189" t="s">
        <v>2059</v>
      </c>
      <c r="D250" s="189" t="s">
        <v>259</v>
      </c>
      <c r="E250" s="264"/>
      <c r="F250" s="263" t="s">
        <v>2060</v>
      </c>
      <c r="G250" t="s">
        <v>281</v>
      </c>
    </row>
    <row r="251" spans="1:7" outlineLevel="1">
      <c r="A251" s="262" t="s">
        <v>268</v>
      </c>
      <c r="B251" s="189" t="s">
        <v>2061</v>
      </c>
      <c r="C251" s="189" t="s">
        <v>2893</v>
      </c>
      <c r="D251" s="189" t="s">
        <v>259</v>
      </c>
      <c r="E251" s="264"/>
      <c r="F251" s="263" t="s">
        <v>2063</v>
      </c>
      <c r="G251" t="s">
        <v>281</v>
      </c>
    </row>
    <row r="252" spans="1:7" outlineLevel="1">
      <c r="A252" s="239" t="s">
        <v>268</v>
      </c>
      <c r="B252" s="240" t="s">
        <v>2064</v>
      </c>
      <c r="C252" s="240" t="s">
        <v>2065</v>
      </c>
      <c r="D252" s="240" t="s">
        <v>259</v>
      </c>
      <c r="E252" s="265"/>
      <c r="F252" s="241" t="s">
        <v>2066</v>
      </c>
      <c r="G252" t="s">
        <v>281</v>
      </c>
    </row>
    <row r="253" spans="1:7">
      <c r="A253" s="329"/>
      <c r="B253" s="329"/>
      <c r="C253" s="329"/>
      <c r="D253" s="329"/>
      <c r="E253" s="329"/>
      <c r="F253" s="329"/>
      <c r="G253" t="s">
        <v>281</v>
      </c>
    </row>
    <row r="254" spans="1:7" ht="18.75">
      <c r="A254" s="769" t="s">
        <v>2067</v>
      </c>
      <c r="B254" s="770"/>
      <c r="C254" s="770"/>
      <c r="D254" s="770"/>
      <c r="E254" s="770"/>
      <c r="F254" s="771"/>
      <c r="G254" t="s">
        <v>281</v>
      </c>
    </row>
    <row r="255" spans="1:7">
      <c r="A255" s="318" t="s">
        <v>238</v>
      </c>
      <c r="B255" s="319" t="s">
        <v>239</v>
      </c>
      <c r="C255" s="319" t="s">
        <v>240</v>
      </c>
      <c r="D255" s="319" t="s">
        <v>134</v>
      </c>
      <c r="E255" s="319" t="s">
        <v>241</v>
      </c>
      <c r="F255" s="320" t="s">
        <v>242</v>
      </c>
      <c r="G255" t="s">
        <v>281</v>
      </c>
    </row>
    <row r="256" spans="1:7" outlineLevel="1">
      <c r="A256" s="216" t="s">
        <v>858</v>
      </c>
      <c r="B256" s="217" t="s">
        <v>2068</v>
      </c>
      <c r="C256" s="218">
        <v>6.1999999999999998E-3</v>
      </c>
      <c r="D256" s="218" t="s">
        <v>259</v>
      </c>
      <c r="E256" s="218" t="s">
        <v>2069</v>
      </c>
      <c r="F256" s="232" t="s">
        <v>2070</v>
      </c>
      <c r="G256" t="s">
        <v>281</v>
      </c>
    </row>
    <row r="257" spans="1:7" outlineLevel="1">
      <c r="A257" s="221" t="s">
        <v>858</v>
      </c>
      <c r="B257" s="222" t="s">
        <v>2071</v>
      </c>
      <c r="C257" s="223">
        <v>2.5000000000000001E-2</v>
      </c>
      <c r="D257" s="223" t="s">
        <v>259</v>
      </c>
      <c r="E257" s="223" t="s">
        <v>2072</v>
      </c>
      <c r="F257" s="234" t="s">
        <v>2070</v>
      </c>
      <c r="G257" t="s">
        <v>281</v>
      </c>
    </row>
    <row r="258" spans="1:7" outlineLevel="1">
      <c r="A258" s="221" t="s">
        <v>858</v>
      </c>
      <c r="B258" s="222" t="s">
        <v>2073</v>
      </c>
      <c r="C258" s="223">
        <v>3.7199999999999997E-2</v>
      </c>
      <c r="D258" s="223" t="s">
        <v>259</v>
      </c>
      <c r="E258" s="223" t="s">
        <v>2074</v>
      </c>
      <c r="F258" s="234" t="s">
        <v>2070</v>
      </c>
      <c r="G258" t="s">
        <v>281</v>
      </c>
    </row>
    <row r="259" spans="1:7" outlineLevel="1">
      <c r="A259" s="221" t="s">
        <v>858</v>
      </c>
      <c r="B259" s="233" t="s">
        <v>2075</v>
      </c>
      <c r="C259" s="223" t="s">
        <v>2076</v>
      </c>
      <c r="D259" s="223" t="s">
        <v>259</v>
      </c>
      <c r="E259" s="223" t="s">
        <v>253</v>
      </c>
      <c r="F259" s="234" t="s">
        <v>2077</v>
      </c>
      <c r="G259" t="s">
        <v>281</v>
      </c>
    </row>
    <row r="260" spans="1:7" outlineLevel="1">
      <c r="A260" s="221" t="s">
        <v>858</v>
      </c>
      <c r="B260" s="222" t="s">
        <v>2078</v>
      </c>
      <c r="C260" s="223">
        <v>1.1000000000000001E-3</v>
      </c>
      <c r="D260" s="223" t="s">
        <v>1435</v>
      </c>
      <c r="E260" s="223" t="s">
        <v>2079</v>
      </c>
      <c r="F260" s="234" t="s">
        <v>2070</v>
      </c>
      <c r="G260" t="s">
        <v>281</v>
      </c>
    </row>
    <row r="261" spans="1:7" outlineLevel="1">
      <c r="A261" s="221" t="s">
        <v>858</v>
      </c>
      <c r="B261" s="222" t="s">
        <v>305</v>
      </c>
      <c r="C261" s="223">
        <v>1.24E-2</v>
      </c>
      <c r="D261" s="223" t="s">
        <v>259</v>
      </c>
      <c r="E261" s="223" t="s">
        <v>2080</v>
      </c>
      <c r="F261" s="234" t="s">
        <v>2070</v>
      </c>
      <c r="G261" t="s">
        <v>281</v>
      </c>
    </row>
    <row r="262" spans="1:7" outlineLevel="1">
      <c r="A262" s="221" t="s">
        <v>858</v>
      </c>
      <c r="B262" s="222" t="s">
        <v>507</v>
      </c>
      <c r="C262" s="223">
        <v>5.88</v>
      </c>
      <c r="D262" s="223" t="s">
        <v>259</v>
      </c>
      <c r="E262" s="223" t="s">
        <v>2081</v>
      </c>
      <c r="F262" s="234" t="s">
        <v>2070</v>
      </c>
      <c r="G262" t="s">
        <v>281</v>
      </c>
    </row>
    <row r="263" spans="1:7" outlineLevel="1">
      <c r="A263" s="221" t="s">
        <v>858</v>
      </c>
      <c r="B263" s="222" t="s">
        <v>941</v>
      </c>
      <c r="C263" s="223">
        <v>-338</v>
      </c>
      <c r="D263" s="223" t="s">
        <v>943</v>
      </c>
      <c r="E263" s="223" t="s">
        <v>253</v>
      </c>
      <c r="F263" s="234" t="s">
        <v>2082</v>
      </c>
      <c r="G263" t="s">
        <v>281</v>
      </c>
    </row>
    <row r="264" spans="1:7" outlineLevel="1">
      <c r="A264" s="221" t="s">
        <v>858</v>
      </c>
      <c r="B264" s="222" t="s">
        <v>2083</v>
      </c>
      <c r="C264" s="223">
        <v>7.9645599999999997E-4</v>
      </c>
      <c r="D264" s="223" t="s">
        <v>275</v>
      </c>
      <c r="E264" s="223" t="s">
        <v>2084</v>
      </c>
      <c r="F264" s="234" t="s">
        <v>2085</v>
      </c>
      <c r="G264" t="s">
        <v>281</v>
      </c>
    </row>
    <row r="265" spans="1:7" outlineLevel="1">
      <c r="A265" s="221" t="s">
        <v>858</v>
      </c>
      <c r="B265" s="222" t="s">
        <v>2086</v>
      </c>
      <c r="C265" s="223" t="s">
        <v>2087</v>
      </c>
      <c r="D265" s="223" t="s">
        <v>2088</v>
      </c>
      <c r="E265" s="223" t="s">
        <v>2089</v>
      </c>
      <c r="F265" s="234" t="s">
        <v>2090</v>
      </c>
      <c r="G265" t="s">
        <v>281</v>
      </c>
    </row>
    <row r="266" spans="1:7" outlineLevel="1">
      <c r="A266" s="221" t="s">
        <v>845</v>
      </c>
      <c r="B266" s="233" t="s">
        <v>1019</v>
      </c>
      <c r="C266" s="235" t="s">
        <v>2091</v>
      </c>
      <c r="D266" s="223" t="s">
        <v>408</v>
      </c>
      <c r="E266" s="223" t="s">
        <v>253</v>
      </c>
      <c r="F266" s="234" t="s">
        <v>2092</v>
      </c>
      <c r="G266" t="s">
        <v>281</v>
      </c>
    </row>
    <row r="267" spans="1:7" outlineLevel="1">
      <c r="A267" s="221" t="s">
        <v>845</v>
      </c>
      <c r="B267" s="233" t="s">
        <v>1989</v>
      </c>
      <c r="C267" s="223">
        <v>1000</v>
      </c>
      <c r="D267" s="223" t="s">
        <v>259</v>
      </c>
      <c r="E267" s="223" t="s">
        <v>253</v>
      </c>
      <c r="F267" s="234" t="s">
        <v>2093</v>
      </c>
      <c r="G267" t="s">
        <v>281</v>
      </c>
    </row>
    <row r="268" spans="1:7" outlineLevel="1">
      <c r="A268" s="262" t="s">
        <v>268</v>
      </c>
      <c r="B268" s="189" t="s">
        <v>2094</v>
      </c>
      <c r="C268" s="189">
        <v>2.1</v>
      </c>
      <c r="D268" s="189" t="s">
        <v>637</v>
      </c>
      <c r="E268" s="189" t="s">
        <v>2095</v>
      </c>
      <c r="F268" s="263" t="s">
        <v>2096</v>
      </c>
      <c r="G268" t="s">
        <v>281</v>
      </c>
    </row>
    <row r="269" spans="1:7" outlineLevel="1">
      <c r="A269" s="262" t="s">
        <v>268</v>
      </c>
      <c r="B269" s="189" t="s">
        <v>2097</v>
      </c>
      <c r="C269" s="189">
        <v>7.1</v>
      </c>
      <c r="D269" s="189" t="s">
        <v>637</v>
      </c>
      <c r="E269" s="189" t="s">
        <v>2098</v>
      </c>
      <c r="F269" s="263" t="s">
        <v>2099</v>
      </c>
      <c r="G269" t="s">
        <v>281</v>
      </c>
    </row>
    <row r="270" spans="1:7" outlineLevel="1">
      <c r="A270" s="262" t="s">
        <v>268</v>
      </c>
      <c r="B270" s="189" t="s">
        <v>2100</v>
      </c>
      <c r="C270" s="189">
        <v>40</v>
      </c>
      <c r="D270" s="189" t="s">
        <v>1348</v>
      </c>
      <c r="E270" s="189" t="s">
        <v>2101</v>
      </c>
      <c r="F270" s="263" t="s">
        <v>2102</v>
      </c>
      <c r="G270" t="s">
        <v>281</v>
      </c>
    </row>
    <row r="271" spans="1:7" outlineLevel="1">
      <c r="A271" s="262" t="s">
        <v>268</v>
      </c>
      <c r="B271" s="189" t="s">
        <v>2076</v>
      </c>
      <c r="C271" s="189">
        <v>216</v>
      </c>
      <c r="D271" s="189" t="s">
        <v>259</v>
      </c>
      <c r="E271" s="189" t="s">
        <v>253</v>
      </c>
      <c r="F271" s="263" t="s">
        <v>2103</v>
      </c>
      <c r="G271" t="s">
        <v>281</v>
      </c>
    </row>
    <row r="272" spans="1:7" outlineLevel="1">
      <c r="A272" s="262" t="s">
        <v>268</v>
      </c>
      <c r="B272" s="189" t="s">
        <v>2087</v>
      </c>
      <c r="C272" s="189" t="s">
        <v>2104</v>
      </c>
      <c r="D272" s="189" t="s">
        <v>2088</v>
      </c>
      <c r="E272" s="306"/>
      <c r="F272" s="263" t="s">
        <v>2105</v>
      </c>
      <c r="G272" t="s">
        <v>281</v>
      </c>
    </row>
    <row r="273" spans="1:7" outlineLevel="1">
      <c r="A273" s="262" t="s">
        <v>268</v>
      </c>
      <c r="B273" s="189" t="s">
        <v>660</v>
      </c>
      <c r="C273" s="189">
        <v>1000</v>
      </c>
      <c r="D273" s="189" t="s">
        <v>259</v>
      </c>
      <c r="E273" s="306"/>
      <c r="F273" s="263" t="s">
        <v>2106</v>
      </c>
      <c r="G273" t="s">
        <v>281</v>
      </c>
    </row>
    <row r="274" spans="1:7" outlineLevel="1">
      <c r="A274" s="262" t="s">
        <v>268</v>
      </c>
      <c r="B274" s="189" t="s">
        <v>2107</v>
      </c>
      <c r="C274" s="189">
        <v>0.53</v>
      </c>
      <c r="D274" s="189" t="s">
        <v>270</v>
      </c>
      <c r="E274" s="306"/>
      <c r="F274" s="263" t="s">
        <v>2108</v>
      </c>
      <c r="G274" t="s">
        <v>281</v>
      </c>
    </row>
    <row r="275" spans="1:7" outlineLevel="1">
      <c r="A275" s="239" t="s">
        <v>268</v>
      </c>
      <c r="B275" s="240" t="s">
        <v>628</v>
      </c>
      <c r="C275" s="240" t="s">
        <v>2109</v>
      </c>
      <c r="D275" s="240" t="s">
        <v>637</v>
      </c>
      <c r="E275" s="307"/>
      <c r="F275" s="241" t="s">
        <v>2092</v>
      </c>
      <c r="G275" t="s">
        <v>281</v>
      </c>
    </row>
    <row r="276" spans="1:7">
      <c r="G276" t="s">
        <v>281</v>
      </c>
    </row>
    <row r="277" spans="1:7" ht="18.75">
      <c r="A277" s="769" t="s">
        <v>2110</v>
      </c>
      <c r="B277" s="770"/>
      <c r="C277" s="770"/>
      <c r="D277" s="770"/>
      <c r="E277" s="770"/>
      <c r="F277" s="771"/>
      <c r="G277" t="s">
        <v>281</v>
      </c>
    </row>
    <row r="278" spans="1:7">
      <c r="A278" s="211" t="s">
        <v>238</v>
      </c>
      <c r="B278" s="212" t="s">
        <v>239</v>
      </c>
      <c r="C278" s="212" t="s">
        <v>240</v>
      </c>
      <c r="D278" s="212" t="s">
        <v>134</v>
      </c>
      <c r="E278" s="212" t="s">
        <v>241</v>
      </c>
      <c r="F278" s="213" t="s">
        <v>242</v>
      </c>
      <c r="G278" t="s">
        <v>281</v>
      </c>
    </row>
    <row r="279" spans="1:7" outlineLevel="1">
      <c r="A279" s="216" t="s">
        <v>243</v>
      </c>
      <c r="B279" s="217" t="s">
        <v>274</v>
      </c>
      <c r="C279" s="218">
        <v>1.23833E-11</v>
      </c>
      <c r="D279" s="218" t="s">
        <v>275</v>
      </c>
      <c r="E279" s="218" t="s">
        <v>2894</v>
      </c>
      <c r="F279" s="232" t="s">
        <v>277</v>
      </c>
      <c r="G279" t="s">
        <v>281</v>
      </c>
    </row>
    <row r="280" spans="1:7" outlineLevel="1">
      <c r="A280" s="221" t="s">
        <v>243</v>
      </c>
      <c r="B280" s="222" t="s">
        <v>278</v>
      </c>
      <c r="C280" s="223">
        <v>3.4108699999999998E-11</v>
      </c>
      <c r="D280" s="223" t="s">
        <v>275</v>
      </c>
      <c r="E280" s="223" t="s">
        <v>2895</v>
      </c>
      <c r="F280" s="234" t="s">
        <v>280</v>
      </c>
      <c r="G280" t="s">
        <v>281</v>
      </c>
    </row>
    <row r="281" spans="1:7" outlineLevel="1">
      <c r="A281" s="221" t="s">
        <v>243</v>
      </c>
      <c r="B281" s="222" t="s">
        <v>282</v>
      </c>
      <c r="C281" s="223">
        <v>2.5000000000000002E-10</v>
      </c>
      <c r="D281" s="223" t="s">
        <v>275</v>
      </c>
      <c r="E281" s="223" t="s">
        <v>283</v>
      </c>
      <c r="F281" s="234" t="s">
        <v>2896</v>
      </c>
      <c r="G281" t="s">
        <v>281</v>
      </c>
    </row>
    <row r="282" spans="1:7" outlineLevel="1">
      <c r="A282" s="221" t="s">
        <v>243</v>
      </c>
      <c r="B282" s="222" t="s">
        <v>285</v>
      </c>
      <c r="C282" s="223">
        <v>8.4365500000000002E-9</v>
      </c>
      <c r="D282" s="223" t="s">
        <v>259</v>
      </c>
      <c r="E282" s="223" t="s">
        <v>2897</v>
      </c>
      <c r="F282" s="234" t="s">
        <v>287</v>
      </c>
      <c r="G282" t="s">
        <v>281</v>
      </c>
    </row>
    <row r="283" spans="1:7" outlineLevel="1">
      <c r="A283" s="221" t="s">
        <v>243</v>
      </c>
      <c r="B283" s="222" t="s">
        <v>288</v>
      </c>
      <c r="C283" s="223">
        <v>1.6395399999999999E-7</v>
      </c>
      <c r="D283" s="223" t="s">
        <v>259</v>
      </c>
      <c r="E283" s="223" t="s">
        <v>2898</v>
      </c>
      <c r="F283" s="234" t="s">
        <v>290</v>
      </c>
      <c r="G283" t="s">
        <v>281</v>
      </c>
    </row>
    <row r="284" spans="1:7" outlineLevel="1">
      <c r="A284" s="221" t="s">
        <v>243</v>
      </c>
      <c r="B284" s="222" t="s">
        <v>291</v>
      </c>
      <c r="C284" s="223">
        <v>3.0825499999999998E-6</v>
      </c>
      <c r="D284" s="223" t="s">
        <v>259</v>
      </c>
      <c r="E284" s="223" t="s">
        <v>2899</v>
      </c>
      <c r="F284" s="234" t="s">
        <v>293</v>
      </c>
      <c r="G284" t="s">
        <v>281</v>
      </c>
    </row>
    <row r="285" spans="1:7" outlineLevel="1">
      <c r="A285" s="221" t="s">
        <v>243</v>
      </c>
      <c r="B285" s="222" t="s">
        <v>294</v>
      </c>
      <c r="C285" s="223">
        <v>1.0726E-5</v>
      </c>
      <c r="D285" s="223" t="s">
        <v>259</v>
      </c>
      <c r="E285" s="223" t="s">
        <v>2900</v>
      </c>
      <c r="F285" s="234" t="s">
        <v>296</v>
      </c>
      <c r="G285" t="s">
        <v>281</v>
      </c>
    </row>
    <row r="286" spans="1:7" outlineLevel="1">
      <c r="A286" s="221" t="s">
        <v>243</v>
      </c>
      <c r="B286" s="222" t="s">
        <v>297</v>
      </c>
      <c r="C286" s="223">
        <v>1.5104499999999999E-4</v>
      </c>
      <c r="D286" s="223" t="s">
        <v>259</v>
      </c>
      <c r="E286" s="223" t="s">
        <v>2901</v>
      </c>
      <c r="F286" s="234" t="s">
        <v>299</v>
      </c>
      <c r="G286" t="s">
        <v>281</v>
      </c>
    </row>
    <row r="287" spans="1:7" outlineLevel="1">
      <c r="A287" s="221" t="s">
        <v>243</v>
      </c>
      <c r="B287" s="222" t="s">
        <v>300</v>
      </c>
      <c r="C287" s="223">
        <v>8.1320099999999994E-5</v>
      </c>
      <c r="D287" s="223" t="s">
        <v>259</v>
      </c>
      <c r="E287" s="223" t="s">
        <v>2902</v>
      </c>
      <c r="F287" s="234" t="s">
        <v>290</v>
      </c>
      <c r="G287" t="s">
        <v>281</v>
      </c>
    </row>
    <row r="288" spans="1:7" outlineLevel="1">
      <c r="A288" s="221" t="s">
        <v>243</v>
      </c>
      <c r="B288" s="222" t="s">
        <v>302</v>
      </c>
      <c r="C288" s="223">
        <v>1.9979899999999999E-4</v>
      </c>
      <c r="D288" s="223" t="s">
        <v>259</v>
      </c>
      <c r="E288" s="223" t="s">
        <v>2903</v>
      </c>
      <c r="F288" s="234" t="s">
        <v>304</v>
      </c>
      <c r="G288" t="s">
        <v>281</v>
      </c>
    </row>
    <row r="289" spans="1:7" outlineLevel="1">
      <c r="A289" s="221" t="s">
        <v>243</v>
      </c>
      <c r="B289" s="222" t="s">
        <v>305</v>
      </c>
      <c r="C289" s="223">
        <v>6.8923900000000002E-4</v>
      </c>
      <c r="D289" s="223" t="s">
        <v>259</v>
      </c>
      <c r="E289" s="223" t="s">
        <v>2904</v>
      </c>
      <c r="F289" s="234" t="s">
        <v>307</v>
      </c>
      <c r="G289" t="s">
        <v>281</v>
      </c>
    </row>
    <row r="290" spans="1:7" outlineLevel="1">
      <c r="A290" s="221" t="s">
        <v>243</v>
      </c>
      <c r="B290" s="222" t="s">
        <v>247</v>
      </c>
      <c r="C290" s="223">
        <v>9.4983000000000003E-4</v>
      </c>
      <c r="D290" s="223" t="s">
        <v>314</v>
      </c>
      <c r="E290" s="223" t="s">
        <v>2905</v>
      </c>
      <c r="F290" s="234" t="s">
        <v>316</v>
      </c>
      <c r="G290" t="s">
        <v>281</v>
      </c>
    </row>
    <row r="291" spans="1:7" outlineLevel="1">
      <c r="A291" s="221" t="s">
        <v>243</v>
      </c>
      <c r="B291" s="222" t="s">
        <v>311</v>
      </c>
      <c r="C291" s="223">
        <v>2.4108409999999999E-3</v>
      </c>
      <c r="D291" s="223" t="s">
        <v>259</v>
      </c>
      <c r="E291" s="223" t="s">
        <v>2906</v>
      </c>
      <c r="F291" s="234" t="s">
        <v>313</v>
      </c>
      <c r="G291" t="s">
        <v>281</v>
      </c>
    </row>
    <row r="292" spans="1:7" outlineLevel="1">
      <c r="A292" s="221" t="s">
        <v>243</v>
      </c>
      <c r="B292" s="222" t="s">
        <v>317</v>
      </c>
      <c r="C292" s="223">
        <v>1.1925289999999999E-3</v>
      </c>
      <c r="D292" s="223" t="s">
        <v>259</v>
      </c>
      <c r="E292" s="223" t="s">
        <v>2907</v>
      </c>
      <c r="F292" s="234" t="s">
        <v>319</v>
      </c>
      <c r="G292" t="s">
        <v>281</v>
      </c>
    </row>
    <row r="293" spans="1:7" outlineLevel="1">
      <c r="A293" s="221" t="s">
        <v>243</v>
      </c>
      <c r="B293" s="222" t="s">
        <v>320</v>
      </c>
      <c r="C293" s="223">
        <v>5.9440070000000003E-3</v>
      </c>
      <c r="D293" s="223" t="s">
        <v>259</v>
      </c>
      <c r="E293" s="223" t="s">
        <v>2908</v>
      </c>
      <c r="F293" s="234" t="s">
        <v>322</v>
      </c>
      <c r="G293" t="s">
        <v>281</v>
      </c>
    </row>
    <row r="294" spans="1:7" outlineLevel="1">
      <c r="A294" s="221" t="s">
        <v>243</v>
      </c>
      <c r="B294" s="222" t="s">
        <v>323</v>
      </c>
      <c r="C294" s="223">
        <v>1.9186160000000001E-2</v>
      </c>
      <c r="D294" s="223" t="s">
        <v>259</v>
      </c>
      <c r="E294" s="223" t="s">
        <v>2909</v>
      </c>
      <c r="F294" s="234" t="s">
        <v>325</v>
      </c>
      <c r="G294" t="s">
        <v>281</v>
      </c>
    </row>
    <row r="295" spans="1:7" outlineLevel="1">
      <c r="A295" s="221" t="s">
        <v>243</v>
      </c>
      <c r="B295" s="222" t="s">
        <v>330</v>
      </c>
      <c r="C295" s="223">
        <v>0.12715544100000001</v>
      </c>
      <c r="D295" s="223" t="s">
        <v>259</v>
      </c>
      <c r="E295" s="223" t="s">
        <v>2910</v>
      </c>
      <c r="F295" s="234" t="s">
        <v>332</v>
      </c>
      <c r="G295" t="s">
        <v>281</v>
      </c>
    </row>
    <row r="296" spans="1:7" outlineLevel="1">
      <c r="A296" s="221" t="s">
        <v>243</v>
      </c>
      <c r="B296" s="222" t="s">
        <v>326</v>
      </c>
      <c r="C296" s="223">
        <v>0.45082586699999999</v>
      </c>
      <c r="D296" s="223" t="s">
        <v>327</v>
      </c>
      <c r="E296" s="223" t="s">
        <v>2911</v>
      </c>
      <c r="F296" s="234" t="s">
        <v>329</v>
      </c>
      <c r="G296" t="s">
        <v>281</v>
      </c>
    </row>
    <row r="297" spans="1:7" outlineLevel="1">
      <c r="A297" s="221" t="s">
        <v>250</v>
      </c>
      <c r="B297" s="233" t="s">
        <v>2075</v>
      </c>
      <c r="C297" s="223">
        <v>1</v>
      </c>
      <c r="D297" s="223" t="s">
        <v>259</v>
      </c>
      <c r="E297" s="223" t="s">
        <v>253</v>
      </c>
      <c r="F297" s="234" t="s">
        <v>587</v>
      </c>
      <c r="G297" t="s">
        <v>281</v>
      </c>
    </row>
    <row r="298" spans="1:7" outlineLevel="1">
      <c r="A298" s="221" t="s">
        <v>333</v>
      </c>
      <c r="B298" s="223" t="s">
        <v>225</v>
      </c>
      <c r="C298" s="223">
        <v>3.9493499999999999E-10</v>
      </c>
      <c r="D298" s="223" t="s">
        <v>259</v>
      </c>
      <c r="E298" s="223" t="s">
        <v>2912</v>
      </c>
      <c r="F298" s="234" t="s">
        <v>335</v>
      </c>
      <c r="G298" t="s">
        <v>281</v>
      </c>
    </row>
    <row r="299" spans="1:7" outlineLevel="1">
      <c r="A299" s="221" t="s">
        <v>333</v>
      </c>
      <c r="B299" s="223" t="s">
        <v>225</v>
      </c>
      <c r="C299" s="223">
        <v>3.8221700000000002E-4</v>
      </c>
      <c r="D299" s="223" t="s">
        <v>259</v>
      </c>
      <c r="E299" s="223" t="s">
        <v>2913</v>
      </c>
      <c r="F299" s="234" t="s">
        <v>337</v>
      </c>
      <c r="G299" t="s">
        <v>281</v>
      </c>
    </row>
    <row r="300" spans="1:7" outlineLevel="1">
      <c r="A300" s="221" t="s">
        <v>333</v>
      </c>
      <c r="B300" s="223" t="s">
        <v>225</v>
      </c>
      <c r="C300" s="223">
        <v>4.9790800000000001E-8</v>
      </c>
      <c r="D300" s="223" t="s">
        <v>259</v>
      </c>
      <c r="E300" s="223" t="s">
        <v>2914</v>
      </c>
      <c r="F300" s="234" t="s">
        <v>339</v>
      </c>
      <c r="G300" t="s">
        <v>281</v>
      </c>
    </row>
    <row r="301" spans="1:7" outlineLevel="1">
      <c r="A301" s="221" t="s">
        <v>333</v>
      </c>
      <c r="B301" s="223" t="s">
        <v>340</v>
      </c>
      <c r="C301" s="223">
        <v>2.83454E-6</v>
      </c>
      <c r="D301" s="223" t="s">
        <v>259</v>
      </c>
      <c r="E301" s="223" t="s">
        <v>2915</v>
      </c>
      <c r="F301" s="234" t="s">
        <v>342</v>
      </c>
      <c r="G301" t="s">
        <v>281</v>
      </c>
    </row>
    <row r="302" spans="1:7" outlineLevel="1">
      <c r="A302" s="221" t="s">
        <v>333</v>
      </c>
      <c r="B302" s="223" t="s">
        <v>343</v>
      </c>
      <c r="C302" s="223">
        <v>1.82299E-10</v>
      </c>
      <c r="D302" s="223" t="s">
        <v>259</v>
      </c>
      <c r="E302" s="223" t="s">
        <v>2916</v>
      </c>
      <c r="F302" s="234" t="s">
        <v>337</v>
      </c>
      <c r="G302" t="s">
        <v>281</v>
      </c>
    </row>
    <row r="303" spans="1:7" outlineLevel="1">
      <c r="A303" s="221" t="s">
        <v>333</v>
      </c>
      <c r="B303" s="223" t="s">
        <v>343</v>
      </c>
      <c r="C303" s="223">
        <v>9.9312899999999998E-11</v>
      </c>
      <c r="D303" s="223" t="s">
        <v>259</v>
      </c>
      <c r="E303" s="223" t="s">
        <v>2917</v>
      </c>
      <c r="F303" s="234" t="s">
        <v>339</v>
      </c>
      <c r="G303" t="s">
        <v>281</v>
      </c>
    </row>
    <row r="304" spans="1:7" outlineLevel="1">
      <c r="A304" s="221" t="s">
        <v>333</v>
      </c>
      <c r="B304" s="223" t="s">
        <v>174</v>
      </c>
      <c r="C304" s="223">
        <v>1.7184899999999999E-9</v>
      </c>
      <c r="D304" s="223" t="s">
        <v>259</v>
      </c>
      <c r="E304" s="223" t="s">
        <v>2918</v>
      </c>
      <c r="F304" s="234" t="s">
        <v>335</v>
      </c>
      <c r="G304" t="s">
        <v>281</v>
      </c>
    </row>
    <row r="305" spans="1:7" outlineLevel="1">
      <c r="A305" s="221" t="s">
        <v>333</v>
      </c>
      <c r="B305" s="223" t="s">
        <v>347</v>
      </c>
      <c r="C305" s="223">
        <v>1.3374799999999999E-7</v>
      </c>
      <c r="D305" s="223" t="s">
        <v>259</v>
      </c>
      <c r="E305" s="223" t="s">
        <v>2919</v>
      </c>
      <c r="F305" s="234" t="s">
        <v>337</v>
      </c>
      <c r="G305" t="s">
        <v>281</v>
      </c>
    </row>
    <row r="306" spans="1:7" outlineLevel="1">
      <c r="A306" s="221" t="s">
        <v>333</v>
      </c>
      <c r="B306" s="223" t="s">
        <v>347</v>
      </c>
      <c r="C306" s="223">
        <v>9.3069400000000006E-8</v>
      </c>
      <c r="D306" s="223" t="s">
        <v>259</v>
      </c>
      <c r="E306" s="223" t="s">
        <v>2920</v>
      </c>
      <c r="F306" s="234" t="s">
        <v>339</v>
      </c>
      <c r="G306" t="s">
        <v>281</v>
      </c>
    </row>
    <row r="307" spans="1:7" outlineLevel="1">
      <c r="A307" s="221" t="s">
        <v>333</v>
      </c>
      <c r="B307" s="223" t="s">
        <v>350</v>
      </c>
      <c r="C307" s="223">
        <v>4.5543900000000002E-8</v>
      </c>
      <c r="D307" s="223" t="s">
        <v>259</v>
      </c>
      <c r="E307" s="223" t="s">
        <v>2921</v>
      </c>
      <c r="F307" s="234" t="s">
        <v>352</v>
      </c>
      <c r="G307" t="s">
        <v>281</v>
      </c>
    </row>
    <row r="308" spans="1:7" outlineLevel="1">
      <c r="A308" s="221" t="s">
        <v>333</v>
      </c>
      <c r="B308" s="223" t="s">
        <v>353</v>
      </c>
      <c r="C308" s="223">
        <v>9.5229800000000004E-11</v>
      </c>
      <c r="D308" s="223" t="s">
        <v>259</v>
      </c>
      <c r="E308" s="223" t="s">
        <v>2922</v>
      </c>
      <c r="F308" s="234" t="s">
        <v>352</v>
      </c>
      <c r="G308" t="s">
        <v>281</v>
      </c>
    </row>
    <row r="309" spans="1:7" outlineLevel="1">
      <c r="A309" s="221" t="s">
        <v>333</v>
      </c>
      <c r="B309" s="223" t="s">
        <v>355</v>
      </c>
      <c r="C309" s="223">
        <v>2.4062399999999997E-10</v>
      </c>
      <c r="D309" s="223" t="s">
        <v>259</v>
      </c>
      <c r="E309" s="223" t="s">
        <v>2923</v>
      </c>
      <c r="F309" s="234" t="s">
        <v>352</v>
      </c>
      <c r="G309" t="s">
        <v>281</v>
      </c>
    </row>
    <row r="310" spans="1:7" outlineLevel="1">
      <c r="A310" s="221" t="s">
        <v>333</v>
      </c>
      <c r="B310" s="223" t="s">
        <v>357</v>
      </c>
      <c r="C310" s="223">
        <v>1.0135000000000001E-12</v>
      </c>
      <c r="D310" s="223" t="s">
        <v>259</v>
      </c>
      <c r="E310" s="223" t="s">
        <v>2924</v>
      </c>
      <c r="F310" s="234" t="s">
        <v>359</v>
      </c>
      <c r="G310" t="s">
        <v>281</v>
      </c>
    </row>
    <row r="311" spans="1:7" outlineLevel="1">
      <c r="A311" s="221" t="s">
        <v>333</v>
      </c>
      <c r="B311" s="223" t="s">
        <v>364</v>
      </c>
      <c r="C311" s="223">
        <v>1.13323E-4</v>
      </c>
      <c r="D311" s="223" t="s">
        <v>259</v>
      </c>
      <c r="E311" s="223" t="s">
        <v>2925</v>
      </c>
      <c r="F311" s="234" t="s">
        <v>337</v>
      </c>
      <c r="G311" t="s">
        <v>281</v>
      </c>
    </row>
    <row r="312" spans="1:7" outlineLevel="1">
      <c r="A312" s="221" t="s">
        <v>333</v>
      </c>
      <c r="B312" s="223" t="s">
        <v>364</v>
      </c>
      <c r="C312" s="223">
        <v>3.4781099999999998E-5</v>
      </c>
      <c r="D312" s="223" t="s">
        <v>259</v>
      </c>
      <c r="E312" s="223" t="s">
        <v>2926</v>
      </c>
      <c r="F312" s="234" t="s">
        <v>339</v>
      </c>
      <c r="G312" t="s">
        <v>281</v>
      </c>
    </row>
    <row r="313" spans="1:7" outlineLevel="1">
      <c r="A313" s="221" t="s">
        <v>333</v>
      </c>
      <c r="B313" s="223" t="s">
        <v>179</v>
      </c>
      <c r="C313" s="223">
        <v>4.0108800000000003E-11</v>
      </c>
      <c r="D313" s="223" t="s">
        <v>259</v>
      </c>
      <c r="E313" s="223" t="s">
        <v>2927</v>
      </c>
      <c r="F313" s="234" t="s">
        <v>335</v>
      </c>
      <c r="G313" t="s">
        <v>281</v>
      </c>
    </row>
    <row r="314" spans="1:7" outlineLevel="1">
      <c r="A314" s="221" t="s">
        <v>333</v>
      </c>
      <c r="B314" s="223" t="s">
        <v>368</v>
      </c>
      <c r="C314" s="223">
        <v>1.26179E-8</v>
      </c>
      <c r="D314" s="223" t="s">
        <v>259</v>
      </c>
      <c r="E314" s="223" t="s">
        <v>2928</v>
      </c>
      <c r="F314" s="234" t="s">
        <v>337</v>
      </c>
      <c r="G314" t="s">
        <v>281</v>
      </c>
    </row>
    <row r="315" spans="1:7" outlineLevel="1">
      <c r="A315" s="221" t="s">
        <v>333</v>
      </c>
      <c r="B315" s="223" t="s">
        <v>368</v>
      </c>
      <c r="C315" s="223">
        <v>1.39892E-11</v>
      </c>
      <c r="D315" s="223" t="s">
        <v>259</v>
      </c>
      <c r="E315" s="223" t="s">
        <v>2929</v>
      </c>
      <c r="F315" s="234" t="s">
        <v>339</v>
      </c>
      <c r="G315" t="s">
        <v>281</v>
      </c>
    </row>
    <row r="316" spans="1:7" outlineLevel="1">
      <c r="A316" s="221" t="s">
        <v>333</v>
      </c>
      <c r="B316" s="223" t="s">
        <v>221</v>
      </c>
      <c r="C316" s="223">
        <v>6.1013200000000001E-5</v>
      </c>
      <c r="D316" s="223" t="s">
        <v>259</v>
      </c>
      <c r="E316" s="223" t="s">
        <v>2930</v>
      </c>
      <c r="F316" s="234" t="s">
        <v>335</v>
      </c>
      <c r="G316" t="s">
        <v>281</v>
      </c>
    </row>
    <row r="317" spans="1:7" outlineLevel="1">
      <c r="A317" s="221" t="s">
        <v>333</v>
      </c>
      <c r="B317" s="223" t="s">
        <v>371</v>
      </c>
      <c r="C317" s="223">
        <v>6.5402969999999996E-3</v>
      </c>
      <c r="D317" s="223" t="s">
        <v>259</v>
      </c>
      <c r="E317" s="223" t="s">
        <v>2931</v>
      </c>
      <c r="F317" s="234" t="s">
        <v>337</v>
      </c>
      <c r="G317" t="s">
        <v>281</v>
      </c>
    </row>
    <row r="318" spans="1:7" outlineLevel="1">
      <c r="A318" s="221" t="s">
        <v>333</v>
      </c>
      <c r="B318" s="223" t="s">
        <v>371</v>
      </c>
      <c r="C318" s="223">
        <v>1.3927699999999999E-4</v>
      </c>
      <c r="D318" s="223" t="s">
        <v>259</v>
      </c>
      <c r="E318" s="223" t="s">
        <v>2932</v>
      </c>
      <c r="F318" s="234" t="s">
        <v>339</v>
      </c>
      <c r="G318" t="s">
        <v>281</v>
      </c>
    </row>
    <row r="319" spans="1:7" outlineLevel="1">
      <c r="A319" s="221" t="s">
        <v>333</v>
      </c>
      <c r="B319" s="223" t="s">
        <v>374</v>
      </c>
      <c r="C319" s="223">
        <v>0.170270753</v>
      </c>
      <c r="D319" s="223" t="s">
        <v>259</v>
      </c>
      <c r="E319" s="223" t="s">
        <v>2933</v>
      </c>
      <c r="F319" s="234" t="s">
        <v>335</v>
      </c>
      <c r="G319" t="s">
        <v>281</v>
      </c>
    </row>
    <row r="320" spans="1:7" outlineLevel="1">
      <c r="A320" s="221" t="s">
        <v>333</v>
      </c>
      <c r="B320" s="223" t="s">
        <v>376</v>
      </c>
      <c r="C320" s="223">
        <v>7.7419300000000006E-5</v>
      </c>
      <c r="D320" s="223" t="s">
        <v>259</v>
      </c>
      <c r="E320" s="223" t="s">
        <v>2934</v>
      </c>
      <c r="F320" s="234" t="s">
        <v>359</v>
      </c>
      <c r="G320" t="s">
        <v>281</v>
      </c>
    </row>
    <row r="321" spans="1:7" outlineLevel="1">
      <c r="A321" s="221" t="s">
        <v>333</v>
      </c>
      <c r="B321" s="223" t="s">
        <v>188</v>
      </c>
      <c r="C321" s="223">
        <v>3.6945200000000002E-9</v>
      </c>
      <c r="D321" s="223" t="s">
        <v>259</v>
      </c>
      <c r="E321" s="223" t="s">
        <v>2935</v>
      </c>
      <c r="F321" s="234" t="s">
        <v>335</v>
      </c>
      <c r="G321" t="s">
        <v>281</v>
      </c>
    </row>
    <row r="322" spans="1:7" outlineLevel="1">
      <c r="A322" s="221" t="s">
        <v>333</v>
      </c>
      <c r="B322" s="223" t="s">
        <v>382</v>
      </c>
      <c r="C322" s="223">
        <v>2.2875000000000001E-7</v>
      </c>
      <c r="D322" s="223" t="s">
        <v>259</v>
      </c>
      <c r="E322" s="223" t="s">
        <v>2936</v>
      </c>
      <c r="F322" s="234" t="s">
        <v>337</v>
      </c>
      <c r="G322" t="s">
        <v>281</v>
      </c>
    </row>
    <row r="323" spans="1:7" outlineLevel="1">
      <c r="A323" s="221" t="s">
        <v>333</v>
      </c>
      <c r="B323" s="223" t="s">
        <v>382</v>
      </c>
      <c r="C323" s="223">
        <v>6.5982099999999994E-8</v>
      </c>
      <c r="D323" s="223" t="s">
        <v>259</v>
      </c>
      <c r="E323" s="223" t="s">
        <v>2937</v>
      </c>
      <c r="F323" s="234" t="s">
        <v>339</v>
      </c>
      <c r="G323" t="s">
        <v>281</v>
      </c>
    </row>
    <row r="324" spans="1:7" outlineLevel="1">
      <c r="A324" s="221" t="s">
        <v>333</v>
      </c>
      <c r="B324" s="223" t="s">
        <v>385</v>
      </c>
      <c r="C324" s="223">
        <v>5.4928600000000004E-10</v>
      </c>
      <c r="D324" s="223" t="s">
        <v>259</v>
      </c>
      <c r="E324" s="223" t="s">
        <v>2938</v>
      </c>
      <c r="F324" s="234" t="s">
        <v>339</v>
      </c>
      <c r="G324" t="s">
        <v>281</v>
      </c>
    </row>
    <row r="325" spans="1:7" outlineLevel="1">
      <c r="A325" s="221" t="s">
        <v>333</v>
      </c>
      <c r="B325" s="223" t="s">
        <v>184</v>
      </c>
      <c r="C325" s="223">
        <v>9.5934700000000008E-10</v>
      </c>
      <c r="D325" s="223" t="s">
        <v>259</v>
      </c>
      <c r="E325" s="223" t="s">
        <v>2939</v>
      </c>
      <c r="F325" s="234" t="s">
        <v>337</v>
      </c>
      <c r="G325" t="s">
        <v>281</v>
      </c>
    </row>
    <row r="326" spans="1:7" outlineLevel="1">
      <c r="A326" s="221" t="s">
        <v>333</v>
      </c>
      <c r="B326" s="223" t="s">
        <v>184</v>
      </c>
      <c r="C326" s="223">
        <v>1.6015799999999999E-12</v>
      </c>
      <c r="D326" s="223" t="s">
        <v>259</v>
      </c>
      <c r="E326" s="223" t="s">
        <v>2940</v>
      </c>
      <c r="F326" s="234" t="s">
        <v>339</v>
      </c>
      <c r="G326" t="s">
        <v>281</v>
      </c>
    </row>
    <row r="327" spans="1:7" outlineLevel="1">
      <c r="A327" s="221" t="s">
        <v>333</v>
      </c>
      <c r="B327" s="223" t="s">
        <v>390</v>
      </c>
      <c r="C327" s="223">
        <v>3.4645100000000001E-4</v>
      </c>
      <c r="D327" s="223" t="s">
        <v>259</v>
      </c>
      <c r="E327" s="223" t="s">
        <v>2941</v>
      </c>
      <c r="F327" s="234" t="s">
        <v>337</v>
      </c>
      <c r="G327" t="s">
        <v>281</v>
      </c>
    </row>
    <row r="328" spans="1:7" outlineLevel="1">
      <c r="A328" s="221" t="s">
        <v>333</v>
      </c>
      <c r="B328" s="223" t="s">
        <v>390</v>
      </c>
      <c r="C328" s="223">
        <v>3.5541799999999999E-5</v>
      </c>
      <c r="D328" s="223" t="s">
        <v>259</v>
      </c>
      <c r="E328" s="223" t="s">
        <v>2942</v>
      </c>
      <c r="F328" s="234" t="s">
        <v>339</v>
      </c>
      <c r="G328" t="s">
        <v>281</v>
      </c>
    </row>
    <row r="329" spans="1:7" outlineLevel="1">
      <c r="A329" s="221" t="s">
        <v>333</v>
      </c>
      <c r="B329" s="223" t="s">
        <v>192</v>
      </c>
      <c r="C329" s="223">
        <v>2.8567600000000001E-10</v>
      </c>
      <c r="D329" s="223" t="s">
        <v>259</v>
      </c>
      <c r="E329" s="223" t="s">
        <v>2943</v>
      </c>
      <c r="F329" s="234" t="s">
        <v>335</v>
      </c>
      <c r="G329" t="s">
        <v>281</v>
      </c>
    </row>
    <row r="330" spans="1:7" outlineLevel="1">
      <c r="A330" s="221" t="s">
        <v>333</v>
      </c>
      <c r="B330" s="223" t="s">
        <v>394</v>
      </c>
      <c r="C330" s="223">
        <v>2.9389299999999999E-6</v>
      </c>
      <c r="D330" s="223" t="s">
        <v>259</v>
      </c>
      <c r="E330" s="223" t="s">
        <v>2944</v>
      </c>
      <c r="F330" s="234" t="s">
        <v>337</v>
      </c>
      <c r="G330" t="s">
        <v>281</v>
      </c>
    </row>
    <row r="331" spans="1:7" outlineLevel="1">
      <c r="A331" s="221" t="s">
        <v>333</v>
      </c>
      <c r="B331" s="223" t="s">
        <v>394</v>
      </c>
      <c r="C331" s="223">
        <v>2.7062800000000001E-10</v>
      </c>
      <c r="D331" s="223" t="s">
        <v>259</v>
      </c>
      <c r="E331" s="223" t="s">
        <v>2945</v>
      </c>
      <c r="F331" s="234" t="s">
        <v>339</v>
      </c>
      <c r="G331" t="s">
        <v>281</v>
      </c>
    </row>
    <row r="332" spans="1:7" outlineLevel="1">
      <c r="A332" s="221" t="s">
        <v>333</v>
      </c>
      <c r="B332" s="223" t="s">
        <v>397</v>
      </c>
      <c r="C332" s="223">
        <v>6.9156299999999994E-5</v>
      </c>
      <c r="D332" s="223" t="s">
        <v>259</v>
      </c>
      <c r="E332" s="223" t="s">
        <v>2946</v>
      </c>
      <c r="F332" s="234" t="s">
        <v>342</v>
      </c>
      <c r="G332" t="s">
        <v>281</v>
      </c>
    </row>
    <row r="333" spans="1:7" outlineLevel="1">
      <c r="A333" s="221" t="s">
        <v>333</v>
      </c>
      <c r="B333" s="223" t="s">
        <v>399</v>
      </c>
      <c r="C333" s="223">
        <v>3.2189600000000001E-4</v>
      </c>
      <c r="D333" s="223" t="s">
        <v>259</v>
      </c>
      <c r="E333" s="223" t="s">
        <v>2947</v>
      </c>
      <c r="F333" s="234" t="s">
        <v>401</v>
      </c>
      <c r="G333" t="s">
        <v>281</v>
      </c>
    </row>
    <row r="334" spans="1:7" outlineLevel="1">
      <c r="A334" s="221" t="s">
        <v>333</v>
      </c>
      <c r="B334" s="223" t="s">
        <v>402</v>
      </c>
      <c r="C334" s="223">
        <v>9.1081499999999997E-14</v>
      </c>
      <c r="D334" s="223" t="s">
        <v>259</v>
      </c>
      <c r="E334" s="223" t="s">
        <v>2948</v>
      </c>
      <c r="F334" s="234" t="s">
        <v>359</v>
      </c>
      <c r="G334" t="s">
        <v>281</v>
      </c>
    </row>
    <row r="335" spans="1:7" outlineLevel="1">
      <c r="A335" s="221" t="s">
        <v>333</v>
      </c>
      <c r="B335" s="223" t="s">
        <v>404</v>
      </c>
      <c r="C335" s="223">
        <v>1.3709200000000001E-4</v>
      </c>
      <c r="D335" s="223" t="s">
        <v>259</v>
      </c>
      <c r="E335" s="223" t="s">
        <v>2949</v>
      </c>
      <c r="F335" s="234" t="s">
        <v>337</v>
      </c>
      <c r="G335" t="s">
        <v>281</v>
      </c>
    </row>
    <row r="336" spans="1:7" outlineLevel="1">
      <c r="A336" s="221" t="s">
        <v>333</v>
      </c>
      <c r="B336" s="223" t="s">
        <v>404</v>
      </c>
      <c r="C336" s="223">
        <v>1.55013E-5</v>
      </c>
      <c r="D336" s="223" t="s">
        <v>259</v>
      </c>
      <c r="E336" s="223" t="s">
        <v>2950</v>
      </c>
      <c r="F336" s="234" t="s">
        <v>339</v>
      </c>
      <c r="G336" t="s">
        <v>281</v>
      </c>
    </row>
    <row r="337" spans="1:13" outlineLevel="1">
      <c r="A337" s="221" t="s">
        <v>250</v>
      </c>
      <c r="B337" s="223" t="s">
        <v>2951</v>
      </c>
      <c r="C337" s="223">
        <v>3.9999999999999999E-19</v>
      </c>
      <c r="D337" s="223" t="s">
        <v>408</v>
      </c>
      <c r="E337" s="223" t="s">
        <v>2952</v>
      </c>
      <c r="F337" s="234" t="s">
        <v>2953</v>
      </c>
      <c r="G337" t="s">
        <v>281</v>
      </c>
    </row>
    <row r="338" spans="1:13" outlineLevel="1">
      <c r="A338" s="221" t="s">
        <v>333</v>
      </c>
      <c r="B338" s="223" t="s">
        <v>217</v>
      </c>
      <c r="C338" s="223">
        <v>3.5201600000000001E-10</v>
      </c>
      <c r="D338" s="223" t="s">
        <v>259</v>
      </c>
      <c r="E338" s="223" t="s">
        <v>2954</v>
      </c>
      <c r="F338" s="234" t="s">
        <v>335</v>
      </c>
      <c r="G338" t="s">
        <v>281</v>
      </c>
    </row>
    <row r="339" spans="1:13" outlineLevel="1">
      <c r="A339" s="221" t="s">
        <v>333</v>
      </c>
      <c r="B339" s="223" t="s">
        <v>418</v>
      </c>
      <c r="C339" s="223">
        <v>1.0064300000000001E-4</v>
      </c>
      <c r="D339" s="223" t="s">
        <v>259</v>
      </c>
      <c r="E339" s="223" t="s">
        <v>2955</v>
      </c>
      <c r="F339" s="234" t="s">
        <v>337</v>
      </c>
      <c r="G339" t="s">
        <v>281</v>
      </c>
    </row>
    <row r="340" spans="1:13" outlineLevel="1">
      <c r="A340" s="221" t="s">
        <v>333</v>
      </c>
      <c r="B340" s="223" t="s">
        <v>418</v>
      </c>
      <c r="C340" s="223">
        <v>3.9828199999999997E-9</v>
      </c>
      <c r="D340" s="223" t="s">
        <v>259</v>
      </c>
      <c r="E340" s="223" t="s">
        <v>2956</v>
      </c>
      <c r="F340" s="234" t="s">
        <v>339</v>
      </c>
      <c r="G340" t="s">
        <v>281</v>
      </c>
    </row>
    <row r="341" spans="1:13" outlineLevel="1">
      <c r="A341" s="221" t="s">
        <v>333</v>
      </c>
      <c r="B341" s="223" t="s">
        <v>205</v>
      </c>
      <c r="C341" s="223">
        <v>6.07139E-12</v>
      </c>
      <c r="D341" s="223" t="s">
        <v>259</v>
      </c>
      <c r="E341" s="223" t="s">
        <v>2957</v>
      </c>
      <c r="F341" s="234" t="s">
        <v>335</v>
      </c>
      <c r="G341" t="s">
        <v>281</v>
      </c>
    </row>
    <row r="342" spans="1:13" outlineLevel="1">
      <c r="A342" s="221" t="s">
        <v>333</v>
      </c>
      <c r="B342" s="223" t="s">
        <v>205</v>
      </c>
      <c r="C342" s="223">
        <v>5.19783E-8</v>
      </c>
      <c r="D342" s="223" t="s">
        <v>259</v>
      </c>
      <c r="E342" s="223" t="s">
        <v>2958</v>
      </c>
      <c r="F342" s="234" t="s">
        <v>337</v>
      </c>
      <c r="G342" t="s">
        <v>281</v>
      </c>
    </row>
    <row r="343" spans="1:13" outlineLevel="1">
      <c r="A343" s="221" t="s">
        <v>333</v>
      </c>
      <c r="B343" s="223" t="s">
        <v>205</v>
      </c>
      <c r="C343" s="223">
        <v>5.1690700000000003E-12</v>
      </c>
      <c r="D343" s="223" t="s">
        <v>259</v>
      </c>
      <c r="E343" s="223" t="s">
        <v>2959</v>
      </c>
      <c r="F343" s="234" t="s">
        <v>339</v>
      </c>
      <c r="G343" t="s">
        <v>281</v>
      </c>
    </row>
    <row r="344" spans="1:13" outlineLevel="1">
      <c r="A344" s="221" t="s">
        <v>333</v>
      </c>
      <c r="B344" s="223" t="s">
        <v>196</v>
      </c>
      <c r="C344" s="223">
        <v>4.7198099999999998E-11</v>
      </c>
      <c r="D344" s="223" t="s">
        <v>259</v>
      </c>
      <c r="E344" s="223" t="s">
        <v>2960</v>
      </c>
      <c r="F344" s="234" t="s">
        <v>335</v>
      </c>
      <c r="G344" t="s">
        <v>281</v>
      </c>
    </row>
    <row r="345" spans="1:13" outlineLevel="1">
      <c r="A345" s="221" t="s">
        <v>333</v>
      </c>
      <c r="B345" s="223" t="s">
        <v>196</v>
      </c>
      <c r="C345" s="223">
        <v>3.5100799999999999E-10</v>
      </c>
      <c r="D345" s="223" t="s">
        <v>259</v>
      </c>
      <c r="E345" s="223" t="s">
        <v>2961</v>
      </c>
      <c r="F345" s="234" t="s">
        <v>337</v>
      </c>
      <c r="G345" t="s">
        <v>281</v>
      </c>
      <c r="M345" s="204"/>
    </row>
    <row r="346" spans="1:13" outlineLevel="1">
      <c r="A346" s="221" t="s">
        <v>333</v>
      </c>
      <c r="B346" s="223" t="s">
        <v>196</v>
      </c>
      <c r="C346" s="223">
        <v>8.8598699999999999E-12</v>
      </c>
      <c r="D346" s="223" t="s">
        <v>259</v>
      </c>
      <c r="E346" s="223" t="s">
        <v>2962</v>
      </c>
      <c r="F346" s="234" t="s">
        <v>339</v>
      </c>
      <c r="G346" t="s">
        <v>281</v>
      </c>
      <c r="M346" s="204"/>
    </row>
    <row r="347" spans="1:13" outlineLevel="1">
      <c r="A347" s="221" t="s">
        <v>333</v>
      </c>
      <c r="B347" s="223" t="s">
        <v>427</v>
      </c>
      <c r="C347" s="223">
        <v>6.8315799999999998E-7</v>
      </c>
      <c r="D347" s="223" t="s">
        <v>259</v>
      </c>
      <c r="E347" s="223" t="s">
        <v>2963</v>
      </c>
      <c r="F347" s="234" t="s">
        <v>359</v>
      </c>
      <c r="G347" t="s">
        <v>281</v>
      </c>
      <c r="M347" s="204"/>
    </row>
    <row r="348" spans="1:13" outlineLevel="1">
      <c r="A348" s="221" t="s">
        <v>333</v>
      </c>
      <c r="B348" s="223" t="s">
        <v>200</v>
      </c>
      <c r="C348" s="223">
        <v>8.4288500000000003E-10</v>
      </c>
      <c r="D348" s="223" t="s">
        <v>259</v>
      </c>
      <c r="E348" s="223" t="s">
        <v>2964</v>
      </c>
      <c r="F348" s="234" t="s">
        <v>335</v>
      </c>
      <c r="G348" t="s">
        <v>281</v>
      </c>
      <c r="M348" s="204"/>
    </row>
    <row r="349" spans="1:13" outlineLevel="1">
      <c r="A349" s="221" t="s">
        <v>333</v>
      </c>
      <c r="B349" s="223" t="s">
        <v>430</v>
      </c>
      <c r="C349" s="223">
        <v>6.6623499999999998E-7</v>
      </c>
      <c r="D349" s="223" t="s">
        <v>259</v>
      </c>
      <c r="E349" s="223" t="s">
        <v>2965</v>
      </c>
      <c r="F349" s="234" t="s">
        <v>337</v>
      </c>
      <c r="G349" t="s">
        <v>281</v>
      </c>
      <c r="M349" s="204"/>
    </row>
    <row r="350" spans="1:13" outlineLevel="1">
      <c r="A350" s="221" t="s">
        <v>333</v>
      </c>
      <c r="B350" s="223" t="s">
        <v>430</v>
      </c>
      <c r="C350" s="223">
        <v>4.6120000000000002E-10</v>
      </c>
      <c r="D350" s="223" t="s">
        <v>259</v>
      </c>
      <c r="E350" s="223" t="s">
        <v>2966</v>
      </c>
      <c r="F350" s="234" t="s">
        <v>339</v>
      </c>
      <c r="G350" t="s">
        <v>281</v>
      </c>
      <c r="M350" s="204"/>
    </row>
    <row r="351" spans="1:13" outlineLevel="1">
      <c r="A351" s="221" t="s">
        <v>333</v>
      </c>
      <c r="B351" s="223" t="s">
        <v>433</v>
      </c>
      <c r="C351" s="223">
        <v>7.7409199999999999E-4</v>
      </c>
      <c r="D351" s="223" t="s">
        <v>259</v>
      </c>
      <c r="E351" s="223" t="s">
        <v>2967</v>
      </c>
      <c r="F351" s="234" t="s">
        <v>337</v>
      </c>
      <c r="G351" t="s">
        <v>281</v>
      </c>
      <c r="M351" s="204"/>
    </row>
    <row r="352" spans="1:13" outlineLevel="1">
      <c r="A352" s="221" t="s">
        <v>333</v>
      </c>
      <c r="B352" s="223" t="s">
        <v>433</v>
      </c>
      <c r="C352" s="223">
        <v>2.7728399999999998E-4</v>
      </c>
      <c r="D352" s="223" t="s">
        <v>259</v>
      </c>
      <c r="E352" s="223" t="s">
        <v>2968</v>
      </c>
      <c r="F352" s="234" t="s">
        <v>339</v>
      </c>
      <c r="G352" t="s">
        <v>281</v>
      </c>
      <c r="M352" s="204"/>
    </row>
    <row r="353" spans="1:13" outlineLevel="1">
      <c r="A353" s="221" t="s">
        <v>333</v>
      </c>
      <c r="B353" s="223" t="s">
        <v>436</v>
      </c>
      <c r="C353" s="223">
        <v>8.9760299999999996E-4</v>
      </c>
      <c r="D353" s="223" t="s">
        <v>259</v>
      </c>
      <c r="E353" s="223" t="s">
        <v>2969</v>
      </c>
      <c r="F353" s="234" t="s">
        <v>438</v>
      </c>
      <c r="G353" t="s">
        <v>281</v>
      </c>
      <c r="M353" s="204"/>
    </row>
    <row r="354" spans="1:13" outlineLevel="1">
      <c r="A354" s="221" t="s">
        <v>333</v>
      </c>
      <c r="B354" s="223" t="s">
        <v>439</v>
      </c>
      <c r="C354" s="223">
        <v>2.0726899999999998E-6</v>
      </c>
      <c r="D354" s="223" t="s">
        <v>259</v>
      </c>
      <c r="E354" s="223" t="s">
        <v>2970</v>
      </c>
      <c r="F354" s="234" t="s">
        <v>352</v>
      </c>
      <c r="G354" t="s">
        <v>281</v>
      </c>
      <c r="M354" s="204"/>
    </row>
    <row r="355" spans="1:13" outlineLevel="1">
      <c r="A355" s="221" t="s">
        <v>333</v>
      </c>
      <c r="B355" s="223" t="s">
        <v>441</v>
      </c>
      <c r="C355" s="223">
        <v>5.4375699999999998E-6</v>
      </c>
      <c r="D355" s="223" t="s">
        <v>259</v>
      </c>
      <c r="E355" s="223" t="s">
        <v>2971</v>
      </c>
      <c r="F355" s="234" t="s">
        <v>359</v>
      </c>
      <c r="G355" t="s">
        <v>281</v>
      </c>
      <c r="M355" s="204"/>
    </row>
    <row r="356" spans="1:13" outlineLevel="1">
      <c r="A356" s="221" t="s">
        <v>333</v>
      </c>
      <c r="B356" s="223" t="s">
        <v>445</v>
      </c>
      <c r="C356" s="223">
        <v>2.7324500000000001E-8</v>
      </c>
      <c r="D356" s="223" t="s">
        <v>259</v>
      </c>
      <c r="E356" s="223" t="s">
        <v>2972</v>
      </c>
      <c r="F356" s="234" t="s">
        <v>359</v>
      </c>
      <c r="G356" t="s">
        <v>281</v>
      </c>
      <c r="M356" s="204"/>
    </row>
    <row r="357" spans="1:13" outlineLevel="1">
      <c r="A357" s="221" t="s">
        <v>333</v>
      </c>
      <c r="B357" s="223" t="s">
        <v>447</v>
      </c>
      <c r="C357" s="223">
        <v>1.9833700000000001E-11</v>
      </c>
      <c r="D357" s="223" t="s">
        <v>259</v>
      </c>
      <c r="E357" s="223" t="s">
        <v>2973</v>
      </c>
      <c r="F357" s="234" t="s">
        <v>352</v>
      </c>
      <c r="G357" t="s">
        <v>281</v>
      </c>
      <c r="M357" s="204"/>
    </row>
    <row r="358" spans="1:13" outlineLevel="1">
      <c r="A358" s="221" t="s">
        <v>333</v>
      </c>
      <c r="B358" s="223" t="s">
        <v>229</v>
      </c>
      <c r="C358" s="223">
        <v>4.6805499999999996E-6</v>
      </c>
      <c r="D358" s="223" t="s">
        <v>259</v>
      </c>
      <c r="E358" s="223" t="s">
        <v>2974</v>
      </c>
      <c r="F358" s="234" t="s">
        <v>335</v>
      </c>
      <c r="G358" t="s">
        <v>281</v>
      </c>
      <c r="M358" s="204"/>
    </row>
    <row r="359" spans="1:13" outlineLevel="1">
      <c r="A359" s="221" t="s">
        <v>333</v>
      </c>
      <c r="B359" s="223" t="s">
        <v>455</v>
      </c>
      <c r="C359" s="223">
        <v>6.7977900000000004E-4</v>
      </c>
      <c r="D359" s="223" t="s">
        <v>259</v>
      </c>
      <c r="E359" s="223" t="s">
        <v>2975</v>
      </c>
      <c r="F359" s="234" t="s">
        <v>337</v>
      </c>
      <c r="G359" t="s">
        <v>281</v>
      </c>
      <c r="M359" s="204"/>
    </row>
    <row r="360" spans="1:13" outlineLevel="1">
      <c r="A360" s="221" t="s">
        <v>333</v>
      </c>
      <c r="B360" s="223" t="s">
        <v>455</v>
      </c>
      <c r="C360" s="223">
        <v>2.5689899999999999E-4</v>
      </c>
      <c r="D360" s="223" t="s">
        <v>259</v>
      </c>
      <c r="E360" s="223" t="s">
        <v>2976</v>
      </c>
      <c r="F360" s="234" t="s">
        <v>339</v>
      </c>
      <c r="G360" t="s">
        <v>281</v>
      </c>
      <c r="M360" s="204"/>
    </row>
    <row r="361" spans="1:13" outlineLevel="1">
      <c r="A361" s="221" t="s">
        <v>333</v>
      </c>
      <c r="B361" s="223" t="s">
        <v>213</v>
      </c>
      <c r="C361" s="223">
        <v>1.2255400000000001E-4</v>
      </c>
      <c r="D361" s="223" t="s">
        <v>259</v>
      </c>
      <c r="E361" s="223" t="s">
        <v>2977</v>
      </c>
      <c r="F361" s="234" t="s">
        <v>337</v>
      </c>
      <c r="G361" t="s">
        <v>281</v>
      </c>
      <c r="M361" s="204"/>
    </row>
    <row r="362" spans="1:13" outlineLevel="1">
      <c r="A362" s="221" t="s">
        <v>333</v>
      </c>
      <c r="B362" s="223" t="s">
        <v>213</v>
      </c>
      <c r="C362" s="223">
        <v>2.7623900000000002E-7</v>
      </c>
      <c r="D362" s="223" t="s">
        <v>259</v>
      </c>
      <c r="E362" s="223" t="s">
        <v>2978</v>
      </c>
      <c r="F362" s="234" t="s">
        <v>339</v>
      </c>
      <c r="G362" t="s">
        <v>281</v>
      </c>
      <c r="M362" s="204"/>
    </row>
    <row r="363" spans="1:13" outlineLevel="1">
      <c r="A363" s="221" t="s">
        <v>333</v>
      </c>
      <c r="B363" s="223" t="s">
        <v>461</v>
      </c>
      <c r="C363" s="223">
        <v>1.07344E-5</v>
      </c>
      <c r="D363" s="223" t="s">
        <v>259</v>
      </c>
      <c r="E363" s="223" t="s">
        <v>2979</v>
      </c>
      <c r="F363" s="234" t="s">
        <v>463</v>
      </c>
      <c r="G363" t="s">
        <v>281</v>
      </c>
      <c r="M363" s="204"/>
    </row>
    <row r="364" spans="1:13" outlineLevel="1">
      <c r="A364" s="221" t="s">
        <v>333</v>
      </c>
      <c r="B364" s="223" t="s">
        <v>464</v>
      </c>
      <c r="C364" s="223">
        <v>4.3168069999999998E-3</v>
      </c>
      <c r="D364" s="223" t="s">
        <v>259</v>
      </c>
      <c r="E364" s="223" t="s">
        <v>2980</v>
      </c>
      <c r="F364" s="234" t="s">
        <v>337</v>
      </c>
      <c r="G364" t="s">
        <v>281</v>
      </c>
      <c r="M364" s="204"/>
    </row>
    <row r="365" spans="1:13" outlineLevel="1">
      <c r="A365" s="221" t="s">
        <v>333</v>
      </c>
      <c r="B365" s="223" t="s">
        <v>464</v>
      </c>
      <c r="C365" s="223">
        <v>7.37804E-4</v>
      </c>
      <c r="D365" s="223" t="s">
        <v>259</v>
      </c>
      <c r="E365" s="223" t="s">
        <v>2981</v>
      </c>
      <c r="F365" s="234" t="s">
        <v>339</v>
      </c>
      <c r="G365" t="s">
        <v>281</v>
      </c>
      <c r="M365" s="204"/>
    </row>
    <row r="366" spans="1:13" outlineLevel="1">
      <c r="A366" s="221" t="s">
        <v>333</v>
      </c>
      <c r="B366" s="223" t="s">
        <v>467</v>
      </c>
      <c r="C366" s="223">
        <v>1.92006E-5</v>
      </c>
      <c r="D366" s="223" t="s">
        <v>259</v>
      </c>
      <c r="E366" s="223" t="s">
        <v>2982</v>
      </c>
      <c r="F366" s="234" t="s">
        <v>335</v>
      </c>
      <c r="G366" t="s">
        <v>281</v>
      </c>
      <c r="M366" s="204"/>
    </row>
    <row r="367" spans="1:13" outlineLevel="1">
      <c r="A367" s="221" t="s">
        <v>333</v>
      </c>
      <c r="B367" s="223" t="s">
        <v>469</v>
      </c>
      <c r="C367" s="223">
        <v>2.22843E-10</v>
      </c>
      <c r="D367" s="223" t="s">
        <v>259</v>
      </c>
      <c r="E367" s="223" t="s">
        <v>2983</v>
      </c>
      <c r="F367" s="234" t="s">
        <v>337</v>
      </c>
      <c r="G367" t="s">
        <v>281</v>
      </c>
      <c r="M367" s="204"/>
    </row>
    <row r="368" spans="1:13" outlineLevel="1">
      <c r="A368" s="221" t="s">
        <v>333</v>
      </c>
      <c r="B368" s="223" t="s">
        <v>469</v>
      </c>
      <c r="C368" s="223">
        <v>3.7202599999999999E-13</v>
      </c>
      <c r="D368" s="223" t="s">
        <v>259</v>
      </c>
      <c r="E368" s="223" t="s">
        <v>2984</v>
      </c>
      <c r="F368" s="234" t="s">
        <v>339</v>
      </c>
      <c r="G368" t="s">
        <v>281</v>
      </c>
      <c r="M368" s="204"/>
    </row>
    <row r="369" spans="1:13" outlineLevel="1">
      <c r="A369" s="221" t="s">
        <v>333</v>
      </c>
      <c r="B369" s="223" t="s">
        <v>472</v>
      </c>
      <c r="C369" s="223">
        <v>8.0515499999999997E-11</v>
      </c>
      <c r="D369" s="223" t="s">
        <v>259</v>
      </c>
      <c r="E369" s="223" t="s">
        <v>2985</v>
      </c>
      <c r="F369" s="234" t="s">
        <v>337</v>
      </c>
      <c r="G369" t="s">
        <v>281</v>
      </c>
      <c r="M369" s="204"/>
    </row>
    <row r="370" spans="1:13" outlineLevel="1">
      <c r="A370" s="221" t="s">
        <v>333</v>
      </c>
      <c r="B370" s="223" t="s">
        <v>472</v>
      </c>
      <c r="C370" s="223">
        <v>1.3441700000000001E-13</v>
      </c>
      <c r="D370" s="223" t="s">
        <v>259</v>
      </c>
      <c r="E370" s="223" t="s">
        <v>2986</v>
      </c>
      <c r="F370" s="234" t="s">
        <v>339</v>
      </c>
      <c r="G370" t="s">
        <v>281</v>
      </c>
      <c r="M370" s="204"/>
    </row>
    <row r="371" spans="1:13" outlineLevel="1">
      <c r="A371" s="221" t="s">
        <v>333</v>
      </c>
      <c r="B371" s="223" t="s">
        <v>475</v>
      </c>
      <c r="C371" s="223">
        <v>1.3709200000000001E-4</v>
      </c>
      <c r="D371" s="223" t="s">
        <v>259</v>
      </c>
      <c r="E371" s="223" t="s">
        <v>2949</v>
      </c>
      <c r="F371" s="234" t="s">
        <v>337</v>
      </c>
      <c r="G371" t="s">
        <v>281</v>
      </c>
      <c r="M371" s="204"/>
    </row>
    <row r="372" spans="1:13" outlineLevel="1">
      <c r="A372" s="221" t="s">
        <v>333</v>
      </c>
      <c r="B372" s="223" t="s">
        <v>475</v>
      </c>
      <c r="C372" s="223">
        <v>1.5502299999999999E-5</v>
      </c>
      <c r="D372" s="223" t="s">
        <v>259</v>
      </c>
      <c r="E372" s="223" t="s">
        <v>2987</v>
      </c>
      <c r="F372" s="234" t="s">
        <v>339</v>
      </c>
      <c r="G372" t="s">
        <v>281</v>
      </c>
      <c r="M372" s="204"/>
    </row>
    <row r="373" spans="1:13" outlineLevel="1">
      <c r="A373" s="221" t="s">
        <v>333</v>
      </c>
      <c r="B373" s="223" t="s">
        <v>477</v>
      </c>
      <c r="C373" s="223">
        <v>9.1087699999999998E-8</v>
      </c>
      <c r="D373" s="223" t="s">
        <v>259</v>
      </c>
      <c r="E373" s="223" t="s">
        <v>2988</v>
      </c>
      <c r="F373" s="234" t="s">
        <v>352</v>
      </c>
      <c r="G373" t="s">
        <v>281</v>
      </c>
      <c r="M373" s="204"/>
    </row>
    <row r="374" spans="1:13" outlineLevel="1">
      <c r="A374" s="221" t="s">
        <v>333</v>
      </c>
      <c r="B374" s="223" t="s">
        <v>479</v>
      </c>
      <c r="C374" s="223">
        <v>5.6832600000000002E-8</v>
      </c>
      <c r="D374" s="223" t="s">
        <v>259</v>
      </c>
      <c r="E374" s="223" t="s">
        <v>2989</v>
      </c>
      <c r="F374" s="234" t="s">
        <v>337</v>
      </c>
      <c r="G374" t="s">
        <v>281</v>
      </c>
      <c r="M374" s="204"/>
    </row>
    <row r="375" spans="1:13" outlineLevel="1">
      <c r="A375" s="221" t="s">
        <v>333</v>
      </c>
      <c r="B375" s="223" t="s">
        <v>479</v>
      </c>
      <c r="C375" s="223">
        <v>1.81468E-10</v>
      </c>
      <c r="D375" s="223" t="s">
        <v>259</v>
      </c>
      <c r="E375" s="223" t="s">
        <v>2990</v>
      </c>
      <c r="F375" s="234" t="s">
        <v>339</v>
      </c>
      <c r="G375" t="s">
        <v>281</v>
      </c>
      <c r="M375" s="204"/>
    </row>
    <row r="376" spans="1:13" outlineLevel="1">
      <c r="A376" s="221" t="s">
        <v>333</v>
      </c>
      <c r="B376" s="223" t="s">
        <v>482</v>
      </c>
      <c r="C376" s="223">
        <v>2.9813219999999998E-3</v>
      </c>
      <c r="D376" s="223" t="s">
        <v>259</v>
      </c>
      <c r="E376" s="223" t="s">
        <v>2991</v>
      </c>
      <c r="F376" s="234" t="s">
        <v>484</v>
      </c>
      <c r="G376" t="s">
        <v>281</v>
      </c>
      <c r="M376" s="204"/>
    </row>
    <row r="377" spans="1:13" outlineLevel="1">
      <c r="A377" s="221" t="s">
        <v>333</v>
      </c>
      <c r="B377" s="223" t="s">
        <v>209</v>
      </c>
      <c r="C377" s="223">
        <v>1.2880500000000001E-8</v>
      </c>
      <c r="D377" s="223" t="s">
        <v>259</v>
      </c>
      <c r="E377" s="223" t="s">
        <v>2992</v>
      </c>
      <c r="F377" s="234" t="s">
        <v>335</v>
      </c>
      <c r="G377" t="s">
        <v>281</v>
      </c>
      <c r="M377" s="204"/>
    </row>
    <row r="378" spans="1:13" outlineLevel="1">
      <c r="A378" s="221" t="s">
        <v>333</v>
      </c>
      <c r="B378" s="223" t="s">
        <v>486</v>
      </c>
      <c r="C378" s="223">
        <v>8.6294999999999993E-6</v>
      </c>
      <c r="D378" s="223" t="s">
        <v>259</v>
      </c>
      <c r="E378" s="223" t="s">
        <v>2993</v>
      </c>
      <c r="F378" s="234" t="s">
        <v>337</v>
      </c>
      <c r="G378" t="s">
        <v>281</v>
      </c>
      <c r="M378" s="204"/>
    </row>
    <row r="379" spans="1:13" outlineLevel="1">
      <c r="A379" s="226" t="s">
        <v>333</v>
      </c>
      <c r="B379" s="228" t="s">
        <v>486</v>
      </c>
      <c r="C379" s="228">
        <v>1.1749699999999999E-9</v>
      </c>
      <c r="D379" s="228" t="s">
        <v>259</v>
      </c>
      <c r="E379" s="228" t="s">
        <v>2994</v>
      </c>
      <c r="F379" s="255" t="s">
        <v>339</v>
      </c>
      <c r="G379" t="s">
        <v>281</v>
      </c>
      <c r="M379" s="204"/>
    </row>
    <row r="380" spans="1:13" outlineLevel="1">
      <c r="G380" t="s">
        <v>281</v>
      </c>
      <c r="M380" s="204"/>
    </row>
    <row r="381" spans="1:13" ht="18.75" outlineLevel="1">
      <c r="A381" s="769" t="s">
        <v>2211</v>
      </c>
      <c r="B381" s="770"/>
      <c r="C381" s="770"/>
      <c r="D381" s="770"/>
      <c r="E381" s="770"/>
      <c r="F381" s="771"/>
      <c r="G381" t="s">
        <v>281</v>
      </c>
      <c r="M381" s="204"/>
    </row>
    <row r="382" spans="1:13">
      <c r="A382" s="211" t="s">
        <v>238</v>
      </c>
      <c r="B382" s="212" t="s">
        <v>239</v>
      </c>
      <c r="C382" s="212" t="s">
        <v>240</v>
      </c>
      <c r="D382" s="212" t="s">
        <v>134</v>
      </c>
      <c r="E382" s="212" t="s">
        <v>241</v>
      </c>
      <c r="F382" s="213" t="s">
        <v>242</v>
      </c>
      <c r="G382" t="s">
        <v>281</v>
      </c>
      <c r="M382" s="204"/>
    </row>
    <row r="383" spans="1:13">
      <c r="A383" s="216" t="s">
        <v>243</v>
      </c>
      <c r="B383" s="231" t="s">
        <v>2000</v>
      </c>
      <c r="C383" s="218">
        <v>1</v>
      </c>
      <c r="D383" s="218" t="s">
        <v>259</v>
      </c>
      <c r="E383" s="218" t="s">
        <v>253</v>
      </c>
      <c r="F383" s="232" t="s">
        <v>2995</v>
      </c>
      <c r="G383" t="s">
        <v>281</v>
      </c>
      <c r="M383" s="204"/>
    </row>
    <row r="384" spans="1:13">
      <c r="A384" s="221" t="s">
        <v>243</v>
      </c>
      <c r="B384" s="222" t="s">
        <v>941</v>
      </c>
      <c r="C384" s="235" t="s">
        <v>942</v>
      </c>
      <c r="D384" s="223" t="s">
        <v>943</v>
      </c>
      <c r="E384" s="223" t="s">
        <v>253</v>
      </c>
      <c r="F384" s="234" t="s">
        <v>944</v>
      </c>
      <c r="G384" t="s">
        <v>281</v>
      </c>
      <c r="M384" s="204"/>
    </row>
    <row r="385" spans="1:13" outlineLevel="1">
      <c r="A385" s="221" t="s">
        <v>243</v>
      </c>
      <c r="B385" s="222" t="s">
        <v>2214</v>
      </c>
      <c r="C385" s="235" t="s">
        <v>2215</v>
      </c>
      <c r="D385" s="223" t="s">
        <v>259</v>
      </c>
      <c r="E385" s="223" t="s">
        <v>253</v>
      </c>
      <c r="F385" s="234" t="s">
        <v>2216</v>
      </c>
      <c r="G385" t="s">
        <v>281</v>
      </c>
      <c r="M385" s="204"/>
    </row>
    <row r="386" spans="1:13" outlineLevel="1">
      <c r="A386" s="221" t="s">
        <v>250</v>
      </c>
      <c r="B386" s="233" t="s">
        <v>2217</v>
      </c>
      <c r="C386" s="223" t="s">
        <v>950</v>
      </c>
      <c r="D386" s="223" t="s">
        <v>259</v>
      </c>
      <c r="E386" s="223" t="s">
        <v>253</v>
      </c>
      <c r="F386" s="234" t="s">
        <v>2996</v>
      </c>
      <c r="G386" t="s">
        <v>281</v>
      </c>
      <c r="M386" s="204"/>
    </row>
    <row r="387" spans="1:13" outlineLevel="1">
      <c r="A387" s="221" t="s">
        <v>250</v>
      </c>
      <c r="B387" s="233" t="s">
        <v>1019</v>
      </c>
      <c r="C387" s="235" t="s">
        <v>952</v>
      </c>
      <c r="D387" s="223" t="s">
        <v>408</v>
      </c>
      <c r="E387" s="223" t="s">
        <v>2213</v>
      </c>
      <c r="F387" s="234" t="s">
        <v>953</v>
      </c>
      <c r="G387" t="s">
        <v>281</v>
      </c>
      <c r="M387" s="204"/>
    </row>
    <row r="388" spans="1:13" outlineLevel="1">
      <c r="A388" s="221" t="s">
        <v>250</v>
      </c>
      <c r="B388" s="233" t="s">
        <v>726</v>
      </c>
      <c r="C388" s="235" t="s">
        <v>727</v>
      </c>
      <c r="D388" s="223" t="s">
        <v>408</v>
      </c>
      <c r="E388" s="223" t="s">
        <v>2213</v>
      </c>
      <c r="F388" s="234" t="s">
        <v>955</v>
      </c>
      <c r="G388" t="s">
        <v>281</v>
      </c>
      <c r="M388" s="204"/>
    </row>
    <row r="389" spans="1:13" outlineLevel="1">
      <c r="A389" s="221" t="s">
        <v>2218</v>
      </c>
      <c r="B389" s="273" t="s">
        <v>2219</v>
      </c>
      <c r="C389" s="235" t="s">
        <v>599</v>
      </c>
      <c r="D389" s="223" t="s">
        <v>259</v>
      </c>
      <c r="E389" s="223" t="s">
        <v>253</v>
      </c>
      <c r="F389" s="234" t="s">
        <v>2220</v>
      </c>
      <c r="G389" t="s">
        <v>281</v>
      </c>
      <c r="M389" s="204"/>
    </row>
    <row r="390" spans="1:13" outlineLevel="1">
      <c r="A390" s="262" t="s">
        <v>268</v>
      </c>
      <c r="B390" s="308" t="s">
        <v>956</v>
      </c>
      <c r="C390" s="309">
        <v>0.06</v>
      </c>
      <c r="D390" s="189" t="s">
        <v>973</v>
      </c>
      <c r="E390" s="189" t="s">
        <v>253</v>
      </c>
      <c r="F390" s="263" t="s">
        <v>2221</v>
      </c>
      <c r="G390" t="s">
        <v>281</v>
      </c>
      <c r="M390" s="204"/>
    </row>
    <row r="391" spans="1:13" outlineLevel="1">
      <c r="A391" s="262" t="s">
        <v>268</v>
      </c>
      <c r="B391" s="189" t="s">
        <v>528</v>
      </c>
      <c r="C391" s="189">
        <v>0.72</v>
      </c>
      <c r="D391" s="189" t="s">
        <v>270</v>
      </c>
      <c r="E391" s="189" t="s">
        <v>529</v>
      </c>
      <c r="F391" s="263" t="s">
        <v>530</v>
      </c>
      <c r="G391" t="s">
        <v>281</v>
      </c>
      <c r="M391" s="204"/>
    </row>
    <row r="392" spans="1:13" outlineLevel="1">
      <c r="A392" s="262" t="s">
        <v>268</v>
      </c>
      <c r="B392" s="189" t="s">
        <v>2222</v>
      </c>
      <c r="C392" s="189">
        <v>60</v>
      </c>
      <c r="D392" s="189" t="s">
        <v>962</v>
      </c>
      <c r="E392" s="189" t="s">
        <v>253</v>
      </c>
      <c r="F392" s="263" t="s">
        <v>2223</v>
      </c>
      <c r="G392" t="s">
        <v>281</v>
      </c>
      <c r="M392" s="204"/>
    </row>
    <row r="393" spans="1:13" outlineLevel="1">
      <c r="A393" s="262" t="s">
        <v>268</v>
      </c>
      <c r="B393" s="189" t="s">
        <v>965</v>
      </c>
      <c r="C393" s="189">
        <v>60</v>
      </c>
      <c r="D393" s="189" t="s">
        <v>966</v>
      </c>
      <c r="E393" s="189" t="s">
        <v>967</v>
      </c>
      <c r="F393" s="263" t="s">
        <v>953</v>
      </c>
      <c r="G393" t="s">
        <v>281</v>
      </c>
      <c r="M393" s="204"/>
    </row>
    <row r="394" spans="1:13" outlineLevel="1">
      <c r="A394" s="262" t="s">
        <v>268</v>
      </c>
      <c r="B394" s="189" t="s">
        <v>969</v>
      </c>
      <c r="C394" s="189">
        <v>920</v>
      </c>
      <c r="D394" s="189" t="s">
        <v>966</v>
      </c>
      <c r="E394" s="189" t="s">
        <v>970</v>
      </c>
      <c r="F394" s="263" t="s">
        <v>971</v>
      </c>
      <c r="G394" t="s">
        <v>281</v>
      </c>
      <c r="M394" s="204"/>
    </row>
    <row r="395" spans="1:13" outlineLevel="1">
      <c r="A395" s="262" t="s">
        <v>268</v>
      </c>
      <c r="B395" s="189" t="s">
        <v>979</v>
      </c>
      <c r="C395" s="277">
        <v>90</v>
      </c>
      <c r="D395" s="189" t="s">
        <v>962</v>
      </c>
      <c r="E395" s="189" t="s">
        <v>253</v>
      </c>
      <c r="F395" s="263" t="s">
        <v>980</v>
      </c>
      <c r="G395" t="s">
        <v>281</v>
      </c>
      <c r="M395" s="204"/>
    </row>
    <row r="396" spans="1:13" outlineLevel="1">
      <c r="A396" s="262" t="s">
        <v>268</v>
      </c>
      <c r="B396" s="189" t="s">
        <v>976</v>
      </c>
      <c r="C396" s="277">
        <v>7.0400000000000004E-2</v>
      </c>
      <c r="D396" s="189" t="s">
        <v>773</v>
      </c>
      <c r="E396" s="189" t="s">
        <v>253</v>
      </c>
      <c r="F396" s="263" t="s">
        <v>2224</v>
      </c>
      <c r="G396" t="s">
        <v>281</v>
      </c>
      <c r="M396" s="204"/>
    </row>
    <row r="397" spans="1:13" outlineLevel="1">
      <c r="A397" s="262" t="s">
        <v>268</v>
      </c>
      <c r="B397" s="189" t="s">
        <v>972</v>
      </c>
      <c r="C397" s="277">
        <v>0.25</v>
      </c>
      <c r="D397" s="189" t="s">
        <v>973</v>
      </c>
      <c r="E397" s="189" t="s">
        <v>974</v>
      </c>
      <c r="F397" s="263" t="s">
        <v>2225</v>
      </c>
      <c r="G397" t="s">
        <v>281</v>
      </c>
      <c r="M397" s="204"/>
    </row>
    <row r="398" spans="1:13" outlineLevel="1">
      <c r="A398" s="262" t="s">
        <v>268</v>
      </c>
      <c r="B398" s="189" t="s">
        <v>2215</v>
      </c>
      <c r="C398" s="310" t="s">
        <v>2226</v>
      </c>
      <c r="D398" s="189" t="s">
        <v>1544</v>
      </c>
      <c r="E398" s="264"/>
      <c r="F398" s="263" t="s">
        <v>2227</v>
      </c>
      <c r="G398" t="s">
        <v>281</v>
      </c>
      <c r="M398" s="204"/>
    </row>
    <row r="399" spans="1:13" outlineLevel="1">
      <c r="A399" s="262" t="s">
        <v>268</v>
      </c>
      <c r="B399" s="189" t="s">
        <v>599</v>
      </c>
      <c r="C399" s="310" t="s">
        <v>2228</v>
      </c>
      <c r="D399" s="189" t="s">
        <v>1544</v>
      </c>
      <c r="E399" s="264"/>
      <c r="F399" s="263" t="s">
        <v>2229</v>
      </c>
      <c r="G399" t="s">
        <v>281</v>
      </c>
      <c r="M399" s="204"/>
    </row>
    <row r="400" spans="1:13" outlineLevel="1">
      <c r="A400" s="262" t="s">
        <v>268</v>
      </c>
      <c r="B400" s="189" t="s">
        <v>983</v>
      </c>
      <c r="C400" s="310" t="s">
        <v>984</v>
      </c>
      <c r="D400" s="189" t="s">
        <v>408</v>
      </c>
      <c r="E400" s="264"/>
      <c r="F400" s="263" t="s">
        <v>985</v>
      </c>
      <c r="G400" t="s">
        <v>281</v>
      </c>
      <c r="M400" s="204"/>
    </row>
    <row r="401" spans="1:13" outlineLevel="1">
      <c r="A401" s="262" t="s">
        <v>268</v>
      </c>
      <c r="B401" s="189" t="s">
        <v>818</v>
      </c>
      <c r="C401" s="310" t="s">
        <v>2230</v>
      </c>
      <c r="D401" s="189" t="s">
        <v>408</v>
      </c>
      <c r="E401" s="264"/>
      <c r="F401" s="263" t="s">
        <v>1470</v>
      </c>
      <c r="G401" t="s">
        <v>281</v>
      </c>
      <c r="M401" s="204"/>
    </row>
    <row r="402" spans="1:13" outlineLevel="1">
      <c r="A402" s="239" t="s">
        <v>268</v>
      </c>
      <c r="B402" s="240" t="s">
        <v>997</v>
      </c>
      <c r="C402" s="311" t="s">
        <v>2231</v>
      </c>
      <c r="D402" s="240" t="s">
        <v>259</v>
      </c>
      <c r="E402" s="265"/>
      <c r="F402" s="241" t="s">
        <v>999</v>
      </c>
      <c r="G402" t="s">
        <v>281</v>
      </c>
      <c r="M402" s="204"/>
    </row>
    <row r="403" spans="1:13" outlineLevel="1">
      <c r="G403" t="s">
        <v>281</v>
      </c>
      <c r="M403" s="204"/>
    </row>
    <row r="404" spans="1:13" ht="18.75" outlineLevel="1">
      <c r="A404" s="769" t="s">
        <v>2232</v>
      </c>
      <c r="B404" s="770"/>
      <c r="C404" s="770"/>
      <c r="D404" s="770"/>
      <c r="E404" s="770"/>
      <c r="F404" s="771"/>
      <c r="G404" t="s">
        <v>281</v>
      </c>
      <c r="M404" s="204"/>
    </row>
    <row r="405" spans="1:13">
      <c r="A405" s="211" t="s">
        <v>238</v>
      </c>
      <c r="B405" s="212" t="s">
        <v>239</v>
      </c>
      <c r="C405" s="212" t="s">
        <v>240</v>
      </c>
      <c r="D405" s="212" t="s">
        <v>134</v>
      </c>
      <c r="E405" s="212" t="s">
        <v>241</v>
      </c>
      <c r="F405" s="213" t="s">
        <v>242</v>
      </c>
      <c r="G405" t="s">
        <v>281</v>
      </c>
    </row>
    <row r="406" spans="1:13">
      <c r="A406" s="216" t="s">
        <v>243</v>
      </c>
      <c r="B406" s="231" t="s">
        <v>1001</v>
      </c>
      <c r="C406" s="267" t="s">
        <v>1002</v>
      </c>
      <c r="D406" s="218" t="s">
        <v>259</v>
      </c>
      <c r="E406" s="218" t="s">
        <v>1003</v>
      </c>
      <c r="F406" s="232" t="s">
        <v>1004</v>
      </c>
      <c r="G406" t="s">
        <v>281</v>
      </c>
    </row>
    <row r="407" spans="1:13">
      <c r="A407" s="221" t="s">
        <v>243</v>
      </c>
      <c r="B407" s="223" t="s">
        <v>2233</v>
      </c>
      <c r="C407" s="223" t="s">
        <v>1984</v>
      </c>
      <c r="D407" s="223" t="s">
        <v>275</v>
      </c>
      <c r="E407" s="223" t="s">
        <v>260</v>
      </c>
      <c r="F407" s="234" t="s">
        <v>2234</v>
      </c>
      <c r="G407" t="s">
        <v>281</v>
      </c>
    </row>
    <row r="408" spans="1:13" outlineLevel="1">
      <c r="A408" s="221" t="s">
        <v>243</v>
      </c>
      <c r="B408" s="223" t="s">
        <v>2235</v>
      </c>
      <c r="C408" s="223" t="s">
        <v>1984</v>
      </c>
      <c r="D408" s="223" t="s">
        <v>275</v>
      </c>
      <c r="E408" s="223" t="s">
        <v>260</v>
      </c>
      <c r="F408" s="234" t="s">
        <v>2236</v>
      </c>
      <c r="G408" t="s">
        <v>281</v>
      </c>
    </row>
    <row r="409" spans="1:13" outlineLevel="1">
      <c r="A409" s="221" t="s">
        <v>243</v>
      </c>
      <c r="B409" s="222" t="s">
        <v>1005</v>
      </c>
      <c r="C409" s="223">
        <v>0.01</v>
      </c>
      <c r="D409" s="223" t="s">
        <v>259</v>
      </c>
      <c r="E409" s="223" t="s">
        <v>1006</v>
      </c>
      <c r="F409" s="234" t="s">
        <v>1007</v>
      </c>
      <c r="G409" t="s">
        <v>281</v>
      </c>
    </row>
    <row r="410" spans="1:13" outlineLevel="1">
      <c r="A410" s="221" t="s">
        <v>243</v>
      </c>
      <c r="B410" s="233" t="s">
        <v>2217</v>
      </c>
      <c r="C410" s="223">
        <v>1</v>
      </c>
      <c r="D410" s="223" t="s">
        <v>259</v>
      </c>
      <c r="E410" s="223" t="s">
        <v>253</v>
      </c>
      <c r="F410" s="234" t="s">
        <v>2238</v>
      </c>
      <c r="G410" t="s">
        <v>281</v>
      </c>
    </row>
    <row r="411" spans="1:13" outlineLevel="1">
      <c r="A411" s="221" t="s">
        <v>243</v>
      </c>
      <c r="B411" s="222" t="s">
        <v>866</v>
      </c>
      <c r="C411" s="271">
        <v>8.3999999999999995E-5</v>
      </c>
      <c r="D411" s="223" t="s">
        <v>259</v>
      </c>
      <c r="E411" s="223" t="s">
        <v>1009</v>
      </c>
      <c r="F411" s="234" t="s">
        <v>1010</v>
      </c>
      <c r="G411" t="s">
        <v>281</v>
      </c>
    </row>
    <row r="412" spans="1:13" outlineLevel="1">
      <c r="A412" s="221" t="s">
        <v>243</v>
      </c>
      <c r="B412" s="222" t="s">
        <v>1836</v>
      </c>
      <c r="C412" s="223" t="s">
        <v>1837</v>
      </c>
      <c r="D412" s="223" t="s">
        <v>245</v>
      </c>
      <c r="E412" s="223" t="s">
        <v>260</v>
      </c>
      <c r="F412" s="234" t="s">
        <v>2239</v>
      </c>
      <c r="G412" t="s">
        <v>281</v>
      </c>
    </row>
    <row r="413" spans="1:13" outlineLevel="1">
      <c r="A413" s="221" t="s">
        <v>333</v>
      </c>
      <c r="B413" s="223" t="s">
        <v>225</v>
      </c>
      <c r="C413" s="223" t="s">
        <v>173</v>
      </c>
      <c r="D413" s="223" t="s">
        <v>259</v>
      </c>
      <c r="E413" s="223" t="s">
        <v>253</v>
      </c>
      <c r="F413" s="234" t="s">
        <v>1012</v>
      </c>
      <c r="G413" t="s">
        <v>281</v>
      </c>
    </row>
    <row r="414" spans="1:13" outlineLevel="1">
      <c r="A414" s="221" t="s">
        <v>333</v>
      </c>
      <c r="B414" s="223" t="s">
        <v>174</v>
      </c>
      <c r="C414" s="223" t="s">
        <v>228</v>
      </c>
      <c r="D414" s="223" t="s">
        <v>259</v>
      </c>
      <c r="E414" s="223" t="s">
        <v>253</v>
      </c>
      <c r="F414" s="234" t="s">
        <v>1012</v>
      </c>
      <c r="G414" t="s">
        <v>281</v>
      </c>
    </row>
    <row r="415" spans="1:13" outlineLevel="1">
      <c r="A415" s="221" t="s">
        <v>333</v>
      </c>
      <c r="B415" s="223" t="s">
        <v>179</v>
      </c>
      <c r="C415" s="223" t="s">
        <v>178</v>
      </c>
      <c r="D415" s="223" t="s">
        <v>259</v>
      </c>
      <c r="E415" s="223" t="s">
        <v>253</v>
      </c>
      <c r="F415" s="234" t="s">
        <v>1012</v>
      </c>
      <c r="G415" t="s">
        <v>281</v>
      </c>
    </row>
    <row r="416" spans="1:13" outlineLevel="1">
      <c r="A416" s="221" t="s">
        <v>333</v>
      </c>
      <c r="B416" s="223" t="s">
        <v>221</v>
      </c>
      <c r="C416" s="223" t="s">
        <v>183</v>
      </c>
      <c r="D416" s="223" t="s">
        <v>259</v>
      </c>
      <c r="E416" s="223" t="s">
        <v>253</v>
      </c>
      <c r="F416" s="234" t="s">
        <v>1012</v>
      </c>
      <c r="G416" t="s">
        <v>281</v>
      </c>
    </row>
    <row r="417" spans="1:7" outlineLevel="1">
      <c r="A417" s="221" t="s">
        <v>333</v>
      </c>
      <c r="B417" s="223" t="s">
        <v>188</v>
      </c>
      <c r="C417" s="223" t="s">
        <v>187</v>
      </c>
      <c r="D417" s="223" t="s">
        <v>259</v>
      </c>
      <c r="E417" s="223" t="s">
        <v>253</v>
      </c>
      <c r="F417" s="234" t="s">
        <v>1012</v>
      </c>
      <c r="G417" t="s">
        <v>281</v>
      </c>
    </row>
    <row r="418" spans="1:7" outlineLevel="1">
      <c r="A418" s="221" t="s">
        <v>333</v>
      </c>
      <c r="B418" s="223" t="s">
        <v>184</v>
      </c>
      <c r="C418" s="223" t="s">
        <v>191</v>
      </c>
      <c r="D418" s="223" t="s">
        <v>259</v>
      </c>
      <c r="E418" s="223" t="s">
        <v>253</v>
      </c>
      <c r="F418" s="234" t="s">
        <v>1012</v>
      </c>
      <c r="G418" t="s">
        <v>281</v>
      </c>
    </row>
    <row r="419" spans="1:7" outlineLevel="1">
      <c r="A419" s="221" t="s">
        <v>333</v>
      </c>
      <c r="B419" s="223" t="s">
        <v>192</v>
      </c>
      <c r="C419" s="223" t="s">
        <v>195</v>
      </c>
      <c r="D419" s="223" t="s">
        <v>259</v>
      </c>
      <c r="E419" s="223" t="s">
        <v>253</v>
      </c>
      <c r="F419" s="234" t="s">
        <v>1012</v>
      </c>
      <c r="G419" t="s">
        <v>281</v>
      </c>
    </row>
    <row r="420" spans="1:7" outlineLevel="1">
      <c r="A420" s="221" t="s">
        <v>250</v>
      </c>
      <c r="B420" s="233" t="s">
        <v>1019</v>
      </c>
      <c r="C420" s="235" t="s">
        <v>952</v>
      </c>
      <c r="D420" s="223" t="s">
        <v>408</v>
      </c>
      <c r="E420" s="223" t="s">
        <v>260</v>
      </c>
      <c r="F420" s="234" t="s">
        <v>1020</v>
      </c>
      <c r="G420" t="s">
        <v>281</v>
      </c>
    </row>
    <row r="421" spans="1:7" outlineLevel="1">
      <c r="A421" s="221" t="s">
        <v>250</v>
      </c>
      <c r="B421" s="233" t="s">
        <v>2240</v>
      </c>
      <c r="C421" s="223" t="s">
        <v>1708</v>
      </c>
      <c r="D421" s="223" t="s">
        <v>259</v>
      </c>
      <c r="E421" s="223" t="s">
        <v>253</v>
      </c>
      <c r="F421" s="234" t="s">
        <v>2241</v>
      </c>
      <c r="G421" t="s">
        <v>281</v>
      </c>
    </row>
    <row r="422" spans="1:7" outlineLevel="1">
      <c r="A422" s="221" t="s">
        <v>333</v>
      </c>
      <c r="B422" s="223" t="s">
        <v>217</v>
      </c>
      <c r="C422" s="223" t="s">
        <v>199</v>
      </c>
      <c r="D422" s="223" t="s">
        <v>259</v>
      </c>
      <c r="E422" s="223" t="s">
        <v>253</v>
      </c>
      <c r="F422" s="234" t="s">
        <v>1012</v>
      </c>
      <c r="G422" t="s">
        <v>281</v>
      </c>
    </row>
    <row r="423" spans="1:7" outlineLevel="1">
      <c r="A423" s="221" t="s">
        <v>333</v>
      </c>
      <c r="B423" s="223" t="s">
        <v>205</v>
      </c>
      <c r="C423" s="223" t="s">
        <v>204</v>
      </c>
      <c r="D423" s="223" t="s">
        <v>259</v>
      </c>
      <c r="E423" s="223" t="s">
        <v>253</v>
      </c>
      <c r="F423" s="234" t="s">
        <v>1012</v>
      </c>
      <c r="G423" t="s">
        <v>281</v>
      </c>
    </row>
    <row r="424" spans="1:7" outlineLevel="1">
      <c r="A424" s="221" t="s">
        <v>333</v>
      </c>
      <c r="B424" s="223" t="s">
        <v>196</v>
      </c>
      <c r="C424" s="223" t="s">
        <v>208</v>
      </c>
      <c r="D424" s="223" t="s">
        <v>259</v>
      </c>
      <c r="E424" s="223" t="s">
        <v>253</v>
      </c>
      <c r="F424" s="234" t="s">
        <v>1012</v>
      </c>
      <c r="G424" t="s">
        <v>281</v>
      </c>
    </row>
    <row r="425" spans="1:7" outlineLevel="1">
      <c r="A425" s="221" t="s">
        <v>333</v>
      </c>
      <c r="B425" s="223" t="s">
        <v>200</v>
      </c>
      <c r="C425" s="223" t="s">
        <v>212</v>
      </c>
      <c r="D425" s="223" t="s">
        <v>259</v>
      </c>
      <c r="E425" s="223" t="s">
        <v>253</v>
      </c>
      <c r="F425" s="234" t="s">
        <v>1012</v>
      </c>
      <c r="G425" t="s">
        <v>281</v>
      </c>
    </row>
    <row r="426" spans="1:7" outlineLevel="1">
      <c r="A426" s="221" t="s">
        <v>333</v>
      </c>
      <c r="B426" s="223" t="s">
        <v>441</v>
      </c>
      <c r="C426" s="271">
        <v>4.8199999999999999E-5</v>
      </c>
      <c r="D426" s="223" t="s">
        <v>259</v>
      </c>
      <c r="E426" s="223" t="s">
        <v>1028</v>
      </c>
      <c r="F426" s="234" t="s">
        <v>1012</v>
      </c>
      <c r="G426" t="s">
        <v>281</v>
      </c>
    </row>
    <row r="427" spans="1:7" outlineLevel="1">
      <c r="A427" s="221" t="s">
        <v>333</v>
      </c>
      <c r="B427" s="223" t="s">
        <v>443</v>
      </c>
      <c r="C427" s="271">
        <v>1.36E-5</v>
      </c>
      <c r="D427" s="223" t="s">
        <v>259</v>
      </c>
      <c r="E427" s="223" t="s">
        <v>1029</v>
      </c>
      <c r="F427" s="234" t="s">
        <v>1012</v>
      </c>
      <c r="G427" t="s">
        <v>281</v>
      </c>
    </row>
    <row r="428" spans="1:7" outlineLevel="1">
      <c r="A428" s="221" t="s">
        <v>333</v>
      </c>
      <c r="B428" s="223" t="s">
        <v>445</v>
      </c>
      <c r="C428" s="271">
        <v>2.9099999999999999E-5</v>
      </c>
      <c r="D428" s="223" t="s">
        <v>259</v>
      </c>
      <c r="E428" s="223" t="s">
        <v>1030</v>
      </c>
      <c r="F428" s="234" t="s">
        <v>1012</v>
      </c>
      <c r="G428" t="s">
        <v>281</v>
      </c>
    </row>
    <row r="429" spans="1:7" outlineLevel="1">
      <c r="A429" s="221" t="s">
        <v>333</v>
      </c>
      <c r="B429" s="223" t="s">
        <v>449</v>
      </c>
      <c r="C429" s="223" t="s">
        <v>220</v>
      </c>
      <c r="D429" s="223" t="s">
        <v>259</v>
      </c>
      <c r="E429" s="223" t="s">
        <v>253</v>
      </c>
      <c r="F429" s="234" t="s">
        <v>1012</v>
      </c>
      <c r="G429" t="s">
        <v>281</v>
      </c>
    </row>
    <row r="430" spans="1:7" outlineLevel="1">
      <c r="A430" s="221" t="s">
        <v>333</v>
      </c>
      <c r="B430" s="223" t="s">
        <v>229</v>
      </c>
      <c r="C430" s="223" t="s">
        <v>224</v>
      </c>
      <c r="D430" s="223" t="s">
        <v>259</v>
      </c>
      <c r="E430" s="223" t="s">
        <v>253</v>
      </c>
      <c r="F430" s="234" t="s">
        <v>1012</v>
      </c>
      <c r="G430" t="s">
        <v>281</v>
      </c>
    </row>
    <row r="431" spans="1:7" outlineLevel="1">
      <c r="A431" s="221" t="s">
        <v>333</v>
      </c>
      <c r="B431" s="223" t="s">
        <v>213</v>
      </c>
      <c r="C431" s="223" t="s">
        <v>1033</v>
      </c>
      <c r="D431" s="223" t="s">
        <v>259</v>
      </c>
      <c r="E431" s="223" t="s">
        <v>253</v>
      </c>
      <c r="F431" s="234" t="s">
        <v>1012</v>
      </c>
      <c r="G431" t="s">
        <v>281</v>
      </c>
    </row>
    <row r="432" spans="1:7" outlineLevel="1">
      <c r="A432" s="221" t="s">
        <v>333</v>
      </c>
      <c r="B432" s="223" t="s">
        <v>209</v>
      </c>
      <c r="C432" s="223" t="s">
        <v>216</v>
      </c>
      <c r="D432" s="223" t="s">
        <v>259</v>
      </c>
      <c r="E432" s="223" t="s">
        <v>253</v>
      </c>
      <c r="F432" s="234" t="s">
        <v>1012</v>
      </c>
      <c r="G432" t="s">
        <v>281</v>
      </c>
    </row>
    <row r="433" spans="1:8" outlineLevel="1">
      <c r="A433" s="262" t="s">
        <v>268</v>
      </c>
      <c r="B433" s="189" t="s">
        <v>1036</v>
      </c>
      <c r="C433" s="189">
        <v>4.4999999999999997E-3</v>
      </c>
      <c r="D433" s="189" t="s">
        <v>259</v>
      </c>
      <c r="E433" s="189" t="s">
        <v>253</v>
      </c>
      <c r="F433" s="263" t="s">
        <v>1004</v>
      </c>
      <c r="G433" t="s">
        <v>281</v>
      </c>
    </row>
    <row r="434" spans="1:8" outlineLevel="1">
      <c r="A434" s="262" t="s">
        <v>268</v>
      </c>
      <c r="B434" s="189" t="s">
        <v>1037</v>
      </c>
      <c r="C434" s="189">
        <v>1.3180286468325898E-3</v>
      </c>
      <c r="D434" s="189" t="s">
        <v>773</v>
      </c>
      <c r="E434" s="189" t="s">
        <v>253</v>
      </c>
      <c r="F434" s="263" t="s">
        <v>2242</v>
      </c>
      <c r="G434" t="s">
        <v>281</v>
      </c>
    </row>
    <row r="435" spans="1:8" outlineLevel="1">
      <c r="A435" s="262" t="s">
        <v>268</v>
      </c>
      <c r="B435" s="189" t="s">
        <v>1039</v>
      </c>
      <c r="C435" s="189">
        <v>7.9409706547691586E-7</v>
      </c>
      <c r="D435" s="189" t="s">
        <v>773</v>
      </c>
      <c r="E435" s="189" t="s">
        <v>253</v>
      </c>
      <c r="F435" s="263" t="s">
        <v>2242</v>
      </c>
      <c r="G435" t="s">
        <v>281</v>
      </c>
    </row>
    <row r="436" spans="1:8" outlineLevel="1">
      <c r="A436" s="262" t="s">
        <v>268</v>
      </c>
      <c r="B436" s="189" t="s">
        <v>1040</v>
      </c>
      <c r="C436" s="189">
        <v>3.9617591573804886E-2</v>
      </c>
      <c r="D436" s="189" t="s">
        <v>773</v>
      </c>
      <c r="E436" s="189" t="s">
        <v>253</v>
      </c>
      <c r="F436" s="263" t="s">
        <v>2242</v>
      </c>
      <c r="G436" t="s">
        <v>281</v>
      </c>
      <c r="H436" s="10"/>
    </row>
    <row r="437" spans="1:8" outlineLevel="1">
      <c r="A437" s="262" t="s">
        <v>268</v>
      </c>
      <c r="B437" s="189" t="s">
        <v>1041</v>
      </c>
      <c r="C437" s="189">
        <v>1.5421602170573611E-7</v>
      </c>
      <c r="D437" s="189" t="s">
        <v>773</v>
      </c>
      <c r="E437" s="189" t="s">
        <v>253</v>
      </c>
      <c r="F437" s="263" t="s">
        <v>2242</v>
      </c>
      <c r="G437" t="s">
        <v>281</v>
      </c>
      <c r="H437" s="10"/>
    </row>
    <row r="438" spans="1:8" outlineLevel="1">
      <c r="A438" s="262" t="s">
        <v>268</v>
      </c>
      <c r="B438" s="189" t="s">
        <v>1042</v>
      </c>
      <c r="C438" s="189">
        <v>5.670947200057956E-6</v>
      </c>
      <c r="D438" s="189" t="s">
        <v>773</v>
      </c>
      <c r="E438" s="189" t="s">
        <v>253</v>
      </c>
      <c r="F438" s="263" t="s">
        <v>2242</v>
      </c>
      <c r="G438" t="s">
        <v>281</v>
      </c>
      <c r="H438" s="10"/>
    </row>
    <row r="439" spans="1:8" outlineLevel="1">
      <c r="A439" s="262" t="s">
        <v>268</v>
      </c>
      <c r="B439" s="189" t="s">
        <v>1043</v>
      </c>
      <c r="C439" s="189">
        <v>3.391498631100261E-6</v>
      </c>
      <c r="D439" s="189" t="s">
        <v>773</v>
      </c>
      <c r="E439" s="189" t="s">
        <v>253</v>
      </c>
      <c r="F439" s="263" t="s">
        <v>2242</v>
      </c>
      <c r="G439" t="s">
        <v>281</v>
      </c>
      <c r="H439" s="10"/>
    </row>
    <row r="440" spans="1:8" outlineLevel="1">
      <c r="A440" s="262" t="s">
        <v>268</v>
      </c>
      <c r="B440" s="189" t="s">
        <v>1044</v>
      </c>
      <c r="C440" s="189">
        <v>2.34055997194864E-5</v>
      </c>
      <c r="D440" s="189" t="s">
        <v>773</v>
      </c>
      <c r="E440" s="189" t="s">
        <v>253</v>
      </c>
      <c r="F440" s="263" t="s">
        <v>2242</v>
      </c>
      <c r="G440" t="s">
        <v>281</v>
      </c>
      <c r="H440" s="10"/>
    </row>
    <row r="441" spans="1:8" outlineLevel="1">
      <c r="A441" s="262" t="s">
        <v>268</v>
      </c>
      <c r="B441" s="189" t="s">
        <v>1045</v>
      </c>
      <c r="C441" s="189">
        <v>2.7374512776759765E-4</v>
      </c>
      <c r="D441" s="189" t="s">
        <v>773</v>
      </c>
      <c r="E441" s="189" t="s">
        <v>253</v>
      </c>
      <c r="F441" s="263" t="s">
        <v>2242</v>
      </c>
      <c r="G441" t="s">
        <v>281</v>
      </c>
      <c r="H441" s="10"/>
    </row>
    <row r="442" spans="1:8" outlineLevel="1">
      <c r="A442" s="262" t="s">
        <v>268</v>
      </c>
      <c r="B442" s="189" t="s">
        <v>1046</v>
      </c>
      <c r="C442" s="189">
        <v>5.3873998400550587E-8</v>
      </c>
      <c r="D442" s="189" t="s">
        <v>773</v>
      </c>
      <c r="E442" s="189" t="s">
        <v>253</v>
      </c>
      <c r="F442" s="263" t="s">
        <v>2242</v>
      </c>
      <c r="G442" t="s">
        <v>281</v>
      </c>
      <c r="H442" s="10"/>
    </row>
    <row r="443" spans="1:8" outlineLevel="1">
      <c r="A443" s="262" t="s">
        <v>268</v>
      </c>
      <c r="B443" s="189" t="s">
        <v>1047</v>
      </c>
      <c r="C443" s="189">
        <v>2.6664708747339699E-2</v>
      </c>
      <c r="D443" s="189" t="s">
        <v>773</v>
      </c>
      <c r="E443" s="189" t="s">
        <v>253</v>
      </c>
      <c r="F443" s="263" t="s">
        <v>2242</v>
      </c>
      <c r="G443" t="s">
        <v>281</v>
      </c>
      <c r="H443" s="10"/>
    </row>
    <row r="444" spans="1:8" outlineLevel="1">
      <c r="A444" s="262" t="s">
        <v>268</v>
      </c>
      <c r="B444" s="189" t="s">
        <v>1048</v>
      </c>
      <c r="C444" s="189">
        <v>4.1729507602841675E-6</v>
      </c>
      <c r="D444" s="189" t="s">
        <v>773</v>
      </c>
      <c r="E444" s="189" t="s">
        <v>253</v>
      </c>
      <c r="F444" s="263" t="s">
        <v>2242</v>
      </c>
      <c r="G444" t="s">
        <v>281</v>
      </c>
      <c r="H444" s="10"/>
    </row>
    <row r="445" spans="1:8" outlineLevel="1">
      <c r="A445" s="262" t="s">
        <v>268</v>
      </c>
      <c r="B445" s="189" t="s">
        <v>1049</v>
      </c>
      <c r="C445" s="189">
        <v>1.4575752040948964E-2</v>
      </c>
      <c r="D445" s="189" t="s">
        <v>773</v>
      </c>
      <c r="E445" s="189" t="s">
        <v>253</v>
      </c>
      <c r="F445" s="263" t="s">
        <v>2242</v>
      </c>
      <c r="G445" t="s">
        <v>281</v>
      </c>
      <c r="H445" s="10"/>
    </row>
    <row r="446" spans="1:8" outlineLevel="1">
      <c r="A446" s="262" t="s">
        <v>268</v>
      </c>
      <c r="B446" s="189" t="s">
        <v>1050</v>
      </c>
      <c r="C446" s="189">
        <v>1.8057103994960545E-6</v>
      </c>
      <c r="D446" s="189" t="s">
        <v>773</v>
      </c>
      <c r="E446" s="189" t="s">
        <v>253</v>
      </c>
      <c r="F446" s="263" t="s">
        <v>2242</v>
      </c>
      <c r="G446" t="s">
        <v>281</v>
      </c>
      <c r="H446" s="10"/>
    </row>
    <row r="447" spans="1:8" outlineLevel="1">
      <c r="A447" s="262" t="s">
        <v>268</v>
      </c>
      <c r="B447" s="189" t="s">
        <v>1051</v>
      </c>
      <c r="C447" s="189">
        <v>5.8459379837780982E-2</v>
      </c>
      <c r="D447" s="189" t="s">
        <v>773</v>
      </c>
      <c r="E447" s="189" t="s">
        <v>253</v>
      </c>
      <c r="F447" s="263" t="s">
        <v>2242</v>
      </c>
      <c r="G447" t="s">
        <v>281</v>
      </c>
      <c r="H447" s="10"/>
    </row>
    <row r="448" spans="1:8" outlineLevel="1">
      <c r="A448" s="262" t="s">
        <v>268</v>
      </c>
      <c r="B448" s="189" t="s">
        <v>1052</v>
      </c>
      <c r="C448" s="189">
        <v>6.3541942606153403E-5</v>
      </c>
      <c r="D448" s="189" t="s">
        <v>773</v>
      </c>
      <c r="E448" s="189" t="s">
        <v>253</v>
      </c>
      <c r="F448" s="263" t="s">
        <v>2242</v>
      </c>
      <c r="G448" t="s">
        <v>281</v>
      </c>
      <c r="H448" s="10"/>
    </row>
    <row r="449" spans="1:8" outlineLevel="1">
      <c r="A449" s="262" t="s">
        <v>268</v>
      </c>
      <c r="B449" s="189" t="s">
        <v>2243</v>
      </c>
      <c r="C449" s="189">
        <v>222.4</v>
      </c>
      <c r="D449" s="189" t="s">
        <v>1348</v>
      </c>
      <c r="E449" s="189" t="s">
        <v>1575</v>
      </c>
      <c r="F449" s="263" t="s">
        <v>2244</v>
      </c>
      <c r="G449" t="s">
        <v>281</v>
      </c>
      <c r="H449" s="10"/>
    </row>
    <row r="450" spans="1:8" outlineLevel="1">
      <c r="A450" s="262" t="s">
        <v>268</v>
      </c>
      <c r="B450" s="189" t="s">
        <v>1053</v>
      </c>
      <c r="C450" s="189">
        <v>0.9</v>
      </c>
      <c r="D450" s="189" t="s">
        <v>270</v>
      </c>
      <c r="E450" s="189" t="s">
        <v>253</v>
      </c>
      <c r="F450" s="263" t="s">
        <v>2245</v>
      </c>
      <c r="G450" t="s">
        <v>281</v>
      </c>
      <c r="H450" s="10"/>
    </row>
    <row r="451" spans="1:8" outlineLevel="1">
      <c r="A451" s="262" t="s">
        <v>268</v>
      </c>
      <c r="B451" s="189" t="s">
        <v>983</v>
      </c>
      <c r="C451" s="189">
        <v>9.6000000000000002E-2</v>
      </c>
      <c r="D451" s="189" t="s">
        <v>408</v>
      </c>
      <c r="E451" s="189" t="s">
        <v>1054</v>
      </c>
      <c r="F451" s="263" t="s">
        <v>1020</v>
      </c>
      <c r="G451" t="s">
        <v>281</v>
      </c>
    </row>
    <row r="452" spans="1:8" outlineLevel="1">
      <c r="A452" s="262" t="s">
        <v>268</v>
      </c>
      <c r="B452" s="189" t="s">
        <v>1987</v>
      </c>
      <c r="C452" s="269">
        <v>8.4000000000000008E-9</v>
      </c>
      <c r="D452" s="189" t="s">
        <v>275</v>
      </c>
      <c r="E452" s="189" t="s">
        <v>2997</v>
      </c>
      <c r="F452" s="263" t="s">
        <v>2247</v>
      </c>
      <c r="G452" t="s">
        <v>281</v>
      </c>
    </row>
    <row r="453" spans="1:8" outlineLevel="1">
      <c r="A453" s="262" t="s">
        <v>268</v>
      </c>
      <c r="B453" s="189" t="s">
        <v>660</v>
      </c>
      <c r="C453" s="189">
        <v>1</v>
      </c>
      <c r="D453" s="189" t="s">
        <v>259</v>
      </c>
      <c r="E453" s="189" t="s">
        <v>253</v>
      </c>
      <c r="F453" s="263" t="s">
        <v>2248</v>
      </c>
      <c r="G453" t="s">
        <v>281</v>
      </c>
    </row>
    <row r="454" spans="1:8" outlineLevel="1">
      <c r="A454" s="262" t="s">
        <v>268</v>
      </c>
      <c r="B454" s="189" t="s">
        <v>1056</v>
      </c>
      <c r="C454" s="269">
        <v>9.09E-5</v>
      </c>
      <c r="D454" s="189" t="s">
        <v>259</v>
      </c>
      <c r="E454" s="189" t="s">
        <v>253</v>
      </c>
      <c r="F454" s="263" t="s">
        <v>1057</v>
      </c>
      <c r="G454" t="s">
        <v>281</v>
      </c>
    </row>
    <row r="455" spans="1:8" outlineLevel="1">
      <c r="A455" s="262" t="s">
        <v>268</v>
      </c>
      <c r="B455" s="189" t="s">
        <v>120</v>
      </c>
      <c r="C455" s="189" t="s">
        <v>1058</v>
      </c>
      <c r="D455" s="189" t="s">
        <v>259</v>
      </c>
      <c r="E455" s="264"/>
      <c r="F455" s="263" t="s">
        <v>1012</v>
      </c>
      <c r="G455" t="s">
        <v>281</v>
      </c>
    </row>
    <row r="456" spans="1:8" outlineLevel="1">
      <c r="A456" s="262" t="s">
        <v>268</v>
      </c>
      <c r="B456" s="189" t="s">
        <v>95</v>
      </c>
      <c r="C456" s="189" t="s">
        <v>1059</v>
      </c>
      <c r="D456" s="189" t="s">
        <v>259</v>
      </c>
      <c r="E456" s="264"/>
      <c r="F456" s="263" t="s">
        <v>1012</v>
      </c>
      <c r="G456" t="s">
        <v>281</v>
      </c>
    </row>
    <row r="457" spans="1:8" outlineLevel="1">
      <c r="A457" s="262" t="s">
        <v>268</v>
      </c>
      <c r="B457" s="189" t="s">
        <v>119</v>
      </c>
      <c r="C457" s="189" t="s">
        <v>1060</v>
      </c>
      <c r="D457" s="189" t="s">
        <v>259</v>
      </c>
      <c r="E457" s="264"/>
      <c r="F457" s="263" t="s">
        <v>1012</v>
      </c>
      <c r="G457" t="s">
        <v>281</v>
      </c>
    </row>
    <row r="458" spans="1:8" outlineLevel="1">
      <c r="A458" s="262" t="s">
        <v>268</v>
      </c>
      <c r="B458" s="189" t="s">
        <v>97</v>
      </c>
      <c r="C458" s="189" t="s">
        <v>1061</v>
      </c>
      <c r="D458" s="189" t="s">
        <v>259</v>
      </c>
      <c r="E458" s="264"/>
      <c r="F458" s="263" t="s">
        <v>1012</v>
      </c>
      <c r="G458" t="s">
        <v>281</v>
      </c>
    </row>
    <row r="459" spans="1:8" outlineLevel="1">
      <c r="A459" s="262" t="s">
        <v>268</v>
      </c>
      <c r="B459" s="189" t="s">
        <v>98</v>
      </c>
      <c r="C459" s="189" t="s">
        <v>1062</v>
      </c>
      <c r="D459" s="189" t="s">
        <v>259</v>
      </c>
      <c r="E459" s="264"/>
      <c r="F459" s="263" t="s">
        <v>1012</v>
      </c>
      <c r="G459" t="s">
        <v>281</v>
      </c>
    </row>
    <row r="460" spans="1:8" outlineLevel="1">
      <c r="A460" s="262" t="s">
        <v>268</v>
      </c>
      <c r="B460" s="189" t="s">
        <v>99</v>
      </c>
      <c r="C460" s="189" t="s">
        <v>1063</v>
      </c>
      <c r="D460" s="189" t="s">
        <v>259</v>
      </c>
      <c r="E460" s="264"/>
      <c r="F460" s="263" t="s">
        <v>1012</v>
      </c>
      <c r="G460" t="s">
        <v>281</v>
      </c>
    </row>
    <row r="461" spans="1:8" outlineLevel="1">
      <c r="A461" s="262" t="s">
        <v>268</v>
      </c>
      <c r="B461" s="189" t="s">
        <v>100</v>
      </c>
      <c r="C461" s="189" t="s">
        <v>1064</v>
      </c>
      <c r="D461" s="189" t="s">
        <v>259</v>
      </c>
      <c r="E461" s="264"/>
      <c r="F461" s="263" t="s">
        <v>1012</v>
      </c>
      <c r="G461" t="s">
        <v>281</v>
      </c>
    </row>
    <row r="462" spans="1:8" outlineLevel="1">
      <c r="A462" s="262" t="s">
        <v>268</v>
      </c>
      <c r="B462" s="189" t="s">
        <v>118</v>
      </c>
      <c r="C462" s="189" t="s">
        <v>1065</v>
      </c>
      <c r="D462" s="189" t="s">
        <v>259</v>
      </c>
      <c r="E462" s="264"/>
      <c r="F462" s="263" t="s">
        <v>1012</v>
      </c>
      <c r="G462" t="s">
        <v>281</v>
      </c>
    </row>
    <row r="463" spans="1:8" outlineLevel="1">
      <c r="A463" s="262" t="s">
        <v>268</v>
      </c>
      <c r="B463" s="189" t="s">
        <v>101</v>
      </c>
      <c r="C463" s="189" t="s">
        <v>1066</v>
      </c>
      <c r="D463" s="189" t="s">
        <v>259</v>
      </c>
      <c r="E463" s="264"/>
      <c r="F463" s="263" t="s">
        <v>1012</v>
      </c>
      <c r="G463" t="s">
        <v>281</v>
      </c>
    </row>
    <row r="464" spans="1:8" outlineLevel="1">
      <c r="A464" s="262" t="s">
        <v>268</v>
      </c>
      <c r="B464" s="189" t="s">
        <v>121</v>
      </c>
      <c r="C464" s="189" t="s">
        <v>1067</v>
      </c>
      <c r="D464" s="189" t="s">
        <v>259</v>
      </c>
      <c r="E464" s="264"/>
      <c r="F464" s="263" t="s">
        <v>1012</v>
      </c>
      <c r="G464" t="s">
        <v>281</v>
      </c>
    </row>
    <row r="465" spans="1:12" outlineLevel="1">
      <c r="A465" s="262" t="s">
        <v>268</v>
      </c>
      <c r="B465" s="189" t="s">
        <v>104</v>
      </c>
      <c r="C465" s="189" t="s">
        <v>1068</v>
      </c>
      <c r="D465" s="189" t="s">
        <v>259</v>
      </c>
      <c r="E465" s="264"/>
      <c r="F465" s="263" t="s">
        <v>1012</v>
      </c>
      <c r="G465" t="s">
        <v>281</v>
      </c>
    </row>
    <row r="466" spans="1:12" outlineLevel="1">
      <c r="A466" s="262" t="s">
        <v>268</v>
      </c>
      <c r="B466" s="189" t="s">
        <v>1710</v>
      </c>
      <c r="C466" s="189" t="s">
        <v>1070</v>
      </c>
      <c r="D466" s="189" t="s">
        <v>259</v>
      </c>
      <c r="E466" s="264"/>
      <c r="F466" s="263" t="s">
        <v>2249</v>
      </c>
      <c r="G466" t="s">
        <v>281</v>
      </c>
    </row>
    <row r="467" spans="1:12" outlineLevel="1">
      <c r="A467" s="262" t="s">
        <v>268</v>
      </c>
      <c r="B467" s="189" t="s">
        <v>88</v>
      </c>
      <c r="C467" s="189" t="s">
        <v>1072</v>
      </c>
      <c r="D467" s="189" t="s">
        <v>259</v>
      </c>
      <c r="E467" s="264"/>
      <c r="F467" s="263" t="s">
        <v>1012</v>
      </c>
      <c r="G467" t="s">
        <v>281</v>
      </c>
    </row>
    <row r="468" spans="1:12" outlineLevel="1">
      <c r="A468" s="262" t="s">
        <v>268</v>
      </c>
      <c r="B468" s="189" t="s">
        <v>105</v>
      </c>
      <c r="C468" s="189" t="s">
        <v>1073</v>
      </c>
      <c r="D468" s="189" t="s">
        <v>259</v>
      </c>
      <c r="E468" s="264"/>
      <c r="F468" s="263" t="s">
        <v>1012</v>
      </c>
      <c r="G468" t="s">
        <v>281</v>
      </c>
    </row>
    <row r="469" spans="1:12" outlineLevel="1">
      <c r="A469" s="262" t="s">
        <v>268</v>
      </c>
      <c r="B469" s="189" t="s">
        <v>117</v>
      </c>
      <c r="C469" s="189" t="s">
        <v>1074</v>
      </c>
      <c r="D469" s="189" t="s">
        <v>259</v>
      </c>
      <c r="E469" s="264"/>
      <c r="F469" s="263" t="s">
        <v>1012</v>
      </c>
      <c r="G469" t="s">
        <v>281</v>
      </c>
    </row>
    <row r="470" spans="1:12" outlineLevel="1">
      <c r="A470" s="239" t="s">
        <v>268</v>
      </c>
      <c r="B470" s="240" t="s">
        <v>110</v>
      </c>
      <c r="C470" s="240" t="s">
        <v>1075</v>
      </c>
      <c r="D470" s="240" t="s">
        <v>259</v>
      </c>
      <c r="E470" s="265"/>
      <c r="F470" s="241" t="s">
        <v>1012</v>
      </c>
      <c r="G470" t="s">
        <v>281</v>
      </c>
    </row>
    <row r="471" spans="1:12" outlineLevel="1">
      <c r="G471" t="s">
        <v>281</v>
      </c>
    </row>
    <row r="472" spans="1:12" ht="18.75" outlineLevel="1">
      <c r="A472" s="769" t="s">
        <v>1840</v>
      </c>
      <c r="B472" s="770"/>
      <c r="C472" s="770"/>
      <c r="D472" s="770"/>
      <c r="E472" s="770"/>
      <c r="F472" s="771"/>
      <c r="G472" t="s">
        <v>281</v>
      </c>
    </row>
    <row r="473" spans="1:12">
      <c r="A473" s="211" t="s">
        <v>238</v>
      </c>
      <c r="B473" s="212" t="s">
        <v>239</v>
      </c>
      <c r="C473" s="212" t="s">
        <v>240</v>
      </c>
      <c r="D473" s="212" t="s">
        <v>134</v>
      </c>
      <c r="E473" s="212" t="s">
        <v>241</v>
      </c>
      <c r="F473" s="213" t="s">
        <v>242</v>
      </c>
      <c r="G473" t="s">
        <v>281</v>
      </c>
    </row>
    <row r="474" spans="1:12">
      <c r="A474" s="216" t="s">
        <v>243</v>
      </c>
      <c r="B474" s="217" t="s">
        <v>1849</v>
      </c>
      <c r="C474" s="218" t="s">
        <v>1975</v>
      </c>
      <c r="D474" s="218" t="s">
        <v>275</v>
      </c>
      <c r="E474" s="223" t="s">
        <v>260</v>
      </c>
      <c r="F474" s="232" t="s">
        <v>1852</v>
      </c>
      <c r="G474" t="s">
        <v>281</v>
      </c>
    </row>
    <row r="475" spans="1:12">
      <c r="A475" s="221" t="s">
        <v>243</v>
      </c>
      <c r="B475" s="222" t="s">
        <v>274</v>
      </c>
      <c r="C475" s="223">
        <v>1.38366E-10</v>
      </c>
      <c r="D475" s="223" t="s">
        <v>275</v>
      </c>
      <c r="E475" s="223" t="s">
        <v>2998</v>
      </c>
      <c r="F475" s="234" t="s">
        <v>277</v>
      </c>
      <c r="G475" t="s">
        <v>281</v>
      </c>
    </row>
    <row r="476" spans="1:12" outlineLevel="1">
      <c r="A476" s="221" t="s">
        <v>243</v>
      </c>
      <c r="B476" s="222" t="s">
        <v>278</v>
      </c>
      <c r="C476" s="223">
        <v>4.40039E-10</v>
      </c>
      <c r="D476" s="223" t="s">
        <v>275</v>
      </c>
      <c r="E476" s="223" t="s">
        <v>2999</v>
      </c>
      <c r="F476" s="234" t="s">
        <v>280</v>
      </c>
      <c r="G476" t="s">
        <v>281</v>
      </c>
    </row>
    <row r="477" spans="1:12" outlineLevel="1">
      <c r="A477" s="221" t="s">
        <v>243</v>
      </c>
      <c r="B477" s="222" t="s">
        <v>285</v>
      </c>
      <c r="C477" s="223">
        <v>3.8283099999999998E-8</v>
      </c>
      <c r="D477" s="223" t="s">
        <v>259</v>
      </c>
      <c r="E477" s="223" t="s">
        <v>3000</v>
      </c>
      <c r="F477" s="234" t="s">
        <v>287</v>
      </c>
      <c r="G477" t="s">
        <v>281</v>
      </c>
      <c r="L477" s="204"/>
    </row>
    <row r="478" spans="1:12" outlineLevel="1">
      <c r="A478" s="221" t="s">
        <v>243</v>
      </c>
      <c r="B478" s="222" t="s">
        <v>288</v>
      </c>
      <c r="C478" s="223">
        <v>9.6419200000000001E-7</v>
      </c>
      <c r="D478" s="223" t="s">
        <v>259</v>
      </c>
      <c r="E478" s="223" t="s">
        <v>3001</v>
      </c>
      <c r="F478" s="234" t="s">
        <v>290</v>
      </c>
      <c r="G478" t="s">
        <v>281</v>
      </c>
    </row>
    <row r="479" spans="1:12" outlineLevel="1">
      <c r="A479" s="221" t="s">
        <v>243</v>
      </c>
      <c r="B479" s="222" t="s">
        <v>3002</v>
      </c>
      <c r="C479" s="223">
        <v>9.4664999999999999E-6</v>
      </c>
      <c r="D479" s="223" t="s">
        <v>259</v>
      </c>
      <c r="E479" s="223" t="s">
        <v>3003</v>
      </c>
      <c r="F479" s="234" t="s">
        <v>293</v>
      </c>
      <c r="G479" t="s">
        <v>281</v>
      </c>
      <c r="L479" s="204"/>
    </row>
    <row r="480" spans="1:12" outlineLevel="1">
      <c r="A480" s="221" t="s">
        <v>243</v>
      </c>
      <c r="B480" s="222" t="s">
        <v>294</v>
      </c>
      <c r="C480" s="223">
        <v>4.3280700000000001E-4</v>
      </c>
      <c r="D480" s="223" t="s">
        <v>259</v>
      </c>
      <c r="E480" s="223" t="s">
        <v>3004</v>
      </c>
      <c r="F480" s="234" t="s">
        <v>296</v>
      </c>
      <c r="G480" t="s">
        <v>281</v>
      </c>
      <c r="L480" s="204"/>
    </row>
    <row r="481" spans="1:12" outlineLevel="1">
      <c r="A481" s="221" t="s">
        <v>243</v>
      </c>
      <c r="B481" s="222" t="s">
        <v>297</v>
      </c>
      <c r="C481" s="223">
        <v>4.6385900000000001E-4</v>
      </c>
      <c r="D481" s="223" t="s">
        <v>259</v>
      </c>
      <c r="E481" s="223" t="s">
        <v>3005</v>
      </c>
      <c r="F481" s="234" t="s">
        <v>299</v>
      </c>
      <c r="G481" t="s">
        <v>281</v>
      </c>
    </row>
    <row r="482" spans="1:12" outlineLevel="1">
      <c r="A482" s="221" t="s">
        <v>243</v>
      </c>
      <c r="B482" s="222" t="s">
        <v>300</v>
      </c>
      <c r="C482" s="223">
        <v>1.0341700000000001E-3</v>
      </c>
      <c r="D482" s="223" t="s">
        <v>259</v>
      </c>
      <c r="E482" s="223" t="s">
        <v>3006</v>
      </c>
      <c r="F482" s="234" t="s">
        <v>290</v>
      </c>
      <c r="G482" t="s">
        <v>281</v>
      </c>
      <c r="L482" s="204"/>
    </row>
    <row r="483" spans="1:12" outlineLevel="1">
      <c r="A483" s="221" t="s">
        <v>243</v>
      </c>
      <c r="B483" s="222" t="s">
        <v>302</v>
      </c>
      <c r="C483" s="223">
        <v>2.3426089999999998E-3</v>
      </c>
      <c r="D483" s="223" t="s">
        <v>259</v>
      </c>
      <c r="E483" s="223" t="s">
        <v>3007</v>
      </c>
      <c r="F483" s="234" t="s">
        <v>304</v>
      </c>
      <c r="G483" t="s">
        <v>281</v>
      </c>
      <c r="L483" s="204"/>
    </row>
    <row r="484" spans="1:12" outlineLevel="1">
      <c r="A484" s="221" t="s">
        <v>243</v>
      </c>
      <c r="B484" s="222" t="s">
        <v>305</v>
      </c>
      <c r="C484" s="223">
        <v>4.4949459999999997E-3</v>
      </c>
      <c r="D484" s="223" t="s">
        <v>259</v>
      </c>
      <c r="E484" s="223" t="s">
        <v>3008</v>
      </c>
      <c r="F484" s="234" t="s">
        <v>307</v>
      </c>
      <c r="G484" t="s">
        <v>281</v>
      </c>
      <c r="L484" s="204"/>
    </row>
    <row r="485" spans="1:12" outlineLevel="1">
      <c r="A485" s="221" t="s">
        <v>243</v>
      </c>
      <c r="B485" s="222" t="s">
        <v>311</v>
      </c>
      <c r="C485" s="223">
        <v>7.403677E-3</v>
      </c>
      <c r="D485" s="223" t="s">
        <v>259</v>
      </c>
      <c r="E485" s="223" t="s">
        <v>3009</v>
      </c>
      <c r="F485" s="234" t="s">
        <v>313</v>
      </c>
      <c r="G485" t="s">
        <v>281</v>
      </c>
      <c r="L485" s="204"/>
    </row>
    <row r="486" spans="1:12" outlineLevel="1">
      <c r="A486" s="221" t="s">
        <v>243</v>
      </c>
      <c r="B486" s="222" t="s">
        <v>317</v>
      </c>
      <c r="C486" s="223">
        <v>1.332476E-2</v>
      </c>
      <c r="D486" s="223" t="s">
        <v>259</v>
      </c>
      <c r="E486" s="223" t="s">
        <v>3010</v>
      </c>
      <c r="F486" s="234" t="s">
        <v>319</v>
      </c>
      <c r="G486" t="s">
        <v>281</v>
      </c>
      <c r="L486" s="204"/>
    </row>
    <row r="487" spans="1:12" outlineLevel="1">
      <c r="A487" s="221" t="s">
        <v>243</v>
      </c>
      <c r="B487" s="222" t="s">
        <v>247</v>
      </c>
      <c r="C487" s="223">
        <v>1.1973541000000001E-2</v>
      </c>
      <c r="D487" s="223" t="s">
        <v>314</v>
      </c>
      <c r="E487" s="223" t="s">
        <v>3011</v>
      </c>
      <c r="F487" s="234" t="s">
        <v>316</v>
      </c>
      <c r="G487" t="s">
        <v>281</v>
      </c>
      <c r="L487" s="204"/>
    </row>
    <row r="488" spans="1:12" outlineLevel="1">
      <c r="A488" s="221" t="s">
        <v>243</v>
      </c>
      <c r="B488" s="222" t="s">
        <v>308</v>
      </c>
      <c r="C488" s="223">
        <v>1.1936288E-2</v>
      </c>
      <c r="D488" s="223" t="s">
        <v>259</v>
      </c>
      <c r="E488" s="223" t="s">
        <v>3012</v>
      </c>
      <c r="F488" s="234" t="s">
        <v>310</v>
      </c>
      <c r="G488" t="s">
        <v>281</v>
      </c>
      <c r="L488" s="204"/>
    </row>
    <row r="489" spans="1:12" outlineLevel="1">
      <c r="A489" s="221" t="s">
        <v>243</v>
      </c>
      <c r="B489" s="222" t="s">
        <v>320</v>
      </c>
      <c r="C489" s="223">
        <v>6.6415558E-2</v>
      </c>
      <c r="D489" s="223" t="s">
        <v>259</v>
      </c>
      <c r="E489" s="223" t="s">
        <v>3013</v>
      </c>
      <c r="F489" s="234" t="s">
        <v>322</v>
      </c>
      <c r="G489" t="s">
        <v>281</v>
      </c>
    </row>
    <row r="490" spans="1:12" outlineLevel="1">
      <c r="A490" s="221" t="s">
        <v>243</v>
      </c>
      <c r="B490" s="222" t="s">
        <v>323</v>
      </c>
      <c r="C490" s="223">
        <v>0.24752175000000001</v>
      </c>
      <c r="D490" s="223" t="s">
        <v>259</v>
      </c>
      <c r="E490" s="223" t="s">
        <v>3014</v>
      </c>
      <c r="F490" s="234" t="s">
        <v>325</v>
      </c>
      <c r="G490" t="s">
        <v>281</v>
      </c>
      <c r="L490" s="204"/>
    </row>
    <row r="491" spans="1:12" outlineLevel="1">
      <c r="A491" s="221" t="s">
        <v>243</v>
      </c>
      <c r="B491" s="233" t="s">
        <v>2240</v>
      </c>
      <c r="C491" s="223">
        <v>1</v>
      </c>
      <c r="D491" s="223" t="s">
        <v>259</v>
      </c>
      <c r="E491" s="223" t="s">
        <v>253</v>
      </c>
      <c r="F491" s="234" t="s">
        <v>587</v>
      </c>
      <c r="G491" t="s">
        <v>281</v>
      </c>
      <c r="L491" s="204"/>
    </row>
    <row r="492" spans="1:12" outlineLevel="1">
      <c r="A492" s="221" t="s">
        <v>243</v>
      </c>
      <c r="B492" s="222" t="s">
        <v>330</v>
      </c>
      <c r="C492" s="223">
        <v>5.1308839649999998</v>
      </c>
      <c r="D492" s="223" t="s">
        <v>259</v>
      </c>
      <c r="E492" s="223" t="s">
        <v>3015</v>
      </c>
      <c r="F492" s="234" t="s">
        <v>332</v>
      </c>
      <c r="G492" t="s">
        <v>281</v>
      </c>
    </row>
    <row r="493" spans="1:12" outlineLevel="1">
      <c r="A493" s="221" t="s">
        <v>333</v>
      </c>
      <c r="B493" s="223" t="s">
        <v>225</v>
      </c>
      <c r="C493" s="223">
        <v>9.6714900000000001E-10</v>
      </c>
      <c r="D493" s="223" t="s">
        <v>259</v>
      </c>
      <c r="E493" s="223" t="s">
        <v>3016</v>
      </c>
      <c r="F493" s="234" t="s">
        <v>335</v>
      </c>
      <c r="G493" t="s">
        <v>281</v>
      </c>
      <c r="L493" s="204"/>
    </row>
    <row r="494" spans="1:12" outlineLevel="1">
      <c r="A494" s="221" t="s">
        <v>333</v>
      </c>
      <c r="B494" s="223" t="s">
        <v>225</v>
      </c>
      <c r="C494" s="223">
        <v>1.031749E-3</v>
      </c>
      <c r="D494" s="223" t="s">
        <v>259</v>
      </c>
      <c r="E494" s="223" t="s">
        <v>3017</v>
      </c>
      <c r="F494" s="234" t="s">
        <v>337</v>
      </c>
      <c r="G494" t="s">
        <v>281</v>
      </c>
      <c r="L494" s="204"/>
    </row>
    <row r="495" spans="1:12" outlineLevel="1">
      <c r="A495" s="221" t="s">
        <v>333</v>
      </c>
      <c r="B495" s="223" t="s">
        <v>225</v>
      </c>
      <c r="C495" s="223">
        <v>2.8177400000000002E-7</v>
      </c>
      <c r="D495" s="223" t="s">
        <v>259</v>
      </c>
      <c r="E495" s="223" t="s">
        <v>3018</v>
      </c>
      <c r="F495" s="234" t="s">
        <v>339</v>
      </c>
      <c r="G495" t="s">
        <v>281</v>
      </c>
      <c r="L495" s="204"/>
    </row>
    <row r="496" spans="1:12" outlineLevel="1">
      <c r="A496" s="221" t="s">
        <v>333</v>
      </c>
      <c r="B496" s="223" t="s">
        <v>340</v>
      </c>
      <c r="C496" s="223">
        <v>8.7048500000000002E-6</v>
      </c>
      <c r="D496" s="223" t="s">
        <v>259</v>
      </c>
      <c r="E496" s="223" t="s">
        <v>3019</v>
      </c>
      <c r="F496" s="234" t="s">
        <v>342</v>
      </c>
      <c r="G496" t="s">
        <v>281</v>
      </c>
      <c r="L496" s="204"/>
    </row>
    <row r="497" spans="1:12" outlineLevel="1">
      <c r="A497" s="221" t="s">
        <v>333</v>
      </c>
      <c r="B497" s="223" t="s">
        <v>343</v>
      </c>
      <c r="C497" s="223">
        <v>2.0369299999999999E-9</v>
      </c>
      <c r="D497" s="223" t="s">
        <v>259</v>
      </c>
      <c r="E497" s="223" t="s">
        <v>3020</v>
      </c>
      <c r="F497" s="234" t="s">
        <v>337</v>
      </c>
      <c r="G497" t="s">
        <v>281</v>
      </c>
      <c r="L497" s="204"/>
    </row>
    <row r="498" spans="1:12" outlineLevel="1">
      <c r="A498" s="221" t="s">
        <v>333</v>
      </c>
      <c r="B498" s="223" t="s">
        <v>343</v>
      </c>
      <c r="C498" s="223">
        <v>1.10968E-9</v>
      </c>
      <c r="D498" s="223" t="s">
        <v>259</v>
      </c>
      <c r="E498" s="223" t="s">
        <v>3021</v>
      </c>
      <c r="F498" s="234" t="s">
        <v>339</v>
      </c>
      <c r="G498" t="s">
        <v>281</v>
      </c>
    </row>
    <row r="499" spans="1:12" outlineLevel="1">
      <c r="A499" s="221" t="s">
        <v>333</v>
      </c>
      <c r="B499" s="223" t="s">
        <v>174</v>
      </c>
      <c r="C499" s="223">
        <v>7.1468700000000002E-10</v>
      </c>
      <c r="D499" s="223" t="s">
        <v>259</v>
      </c>
      <c r="E499" s="223" t="s">
        <v>3022</v>
      </c>
      <c r="F499" s="234" t="s">
        <v>335</v>
      </c>
      <c r="G499" t="s">
        <v>281</v>
      </c>
      <c r="L499" s="204"/>
    </row>
    <row r="500" spans="1:12" outlineLevel="1">
      <c r="A500" s="221" t="s">
        <v>333</v>
      </c>
      <c r="B500" s="223" t="s">
        <v>347</v>
      </c>
      <c r="C500" s="223">
        <v>3.1992599999999998E-7</v>
      </c>
      <c r="D500" s="223" t="s">
        <v>259</v>
      </c>
      <c r="E500" s="223" t="s">
        <v>3023</v>
      </c>
      <c r="F500" s="234" t="s">
        <v>337</v>
      </c>
      <c r="G500" t="s">
        <v>281</v>
      </c>
      <c r="L500" s="204"/>
    </row>
    <row r="501" spans="1:12" outlineLevel="1">
      <c r="A501" s="221" t="s">
        <v>333</v>
      </c>
      <c r="B501" s="223" t="s">
        <v>347</v>
      </c>
      <c r="C501" s="223">
        <v>5.0946400000000002E-7</v>
      </c>
      <c r="D501" s="223" t="s">
        <v>259</v>
      </c>
      <c r="E501" s="223" t="s">
        <v>3024</v>
      </c>
      <c r="F501" s="234" t="s">
        <v>339</v>
      </c>
      <c r="G501" t="s">
        <v>281</v>
      </c>
    </row>
    <row r="502" spans="1:12" outlineLevel="1">
      <c r="A502" s="221" t="s">
        <v>333</v>
      </c>
      <c r="B502" s="223" t="s">
        <v>350</v>
      </c>
      <c r="C502" s="223">
        <v>2.8542499999999999E-8</v>
      </c>
      <c r="D502" s="223" t="s">
        <v>259</v>
      </c>
      <c r="E502" s="223" t="s">
        <v>3025</v>
      </c>
      <c r="F502" s="234" t="s">
        <v>352</v>
      </c>
      <c r="G502" t="s">
        <v>281</v>
      </c>
    </row>
    <row r="503" spans="1:12" outlineLevel="1">
      <c r="A503" s="221" t="s">
        <v>333</v>
      </c>
      <c r="B503" s="223" t="s">
        <v>353</v>
      </c>
      <c r="C503" s="223">
        <v>5.9680899999999997E-11</v>
      </c>
      <c r="D503" s="223" t="s">
        <v>259</v>
      </c>
      <c r="E503" s="223" t="s">
        <v>3026</v>
      </c>
      <c r="F503" s="234" t="s">
        <v>352</v>
      </c>
      <c r="G503" t="s">
        <v>281</v>
      </c>
    </row>
    <row r="504" spans="1:12" outlineLevel="1">
      <c r="A504" s="221" t="s">
        <v>333</v>
      </c>
      <c r="B504" s="223" t="s">
        <v>355</v>
      </c>
      <c r="C504" s="223">
        <v>1.5080000000000001E-10</v>
      </c>
      <c r="D504" s="223" t="s">
        <v>259</v>
      </c>
      <c r="E504" s="223" t="s">
        <v>3027</v>
      </c>
      <c r="F504" s="234" t="s">
        <v>352</v>
      </c>
      <c r="G504" t="s">
        <v>281</v>
      </c>
      <c r="L504" s="204"/>
    </row>
    <row r="505" spans="1:12" outlineLevel="1">
      <c r="A505" s="221" t="s">
        <v>333</v>
      </c>
      <c r="B505" s="223" t="s">
        <v>357</v>
      </c>
      <c r="C505" s="223">
        <v>3.4782600000000002E-12</v>
      </c>
      <c r="D505" s="223" t="s">
        <v>259</v>
      </c>
      <c r="E505" s="223" t="s">
        <v>1875</v>
      </c>
      <c r="F505" s="234" t="s">
        <v>359</v>
      </c>
      <c r="G505" t="s">
        <v>281</v>
      </c>
      <c r="L505" s="204"/>
    </row>
    <row r="506" spans="1:12" outlineLevel="1">
      <c r="A506" s="221" t="s">
        <v>333</v>
      </c>
      <c r="B506" s="223" t="s">
        <v>364</v>
      </c>
      <c r="C506" s="223">
        <v>1.0766599999999999E-3</v>
      </c>
      <c r="D506" s="223" t="s">
        <v>259</v>
      </c>
      <c r="E506" s="223" t="s">
        <v>3028</v>
      </c>
      <c r="F506" s="234" t="s">
        <v>337</v>
      </c>
      <c r="G506" t="s">
        <v>281</v>
      </c>
      <c r="L506" s="204"/>
    </row>
    <row r="507" spans="1:12" outlineLevel="1">
      <c r="A507" s="221" t="s">
        <v>333</v>
      </c>
      <c r="B507" s="223" t="s">
        <v>364</v>
      </c>
      <c r="C507" s="223">
        <v>3.3044699999999999E-4</v>
      </c>
      <c r="D507" s="223" t="s">
        <v>259</v>
      </c>
      <c r="E507" s="223" t="s">
        <v>3029</v>
      </c>
      <c r="F507" s="234" t="s">
        <v>339</v>
      </c>
      <c r="G507" t="s">
        <v>281</v>
      </c>
      <c r="L507" s="204"/>
    </row>
    <row r="508" spans="1:12" outlineLevel="1">
      <c r="A508" s="221" t="s">
        <v>333</v>
      </c>
      <c r="B508" s="223" t="s">
        <v>179</v>
      </c>
      <c r="C508" s="223">
        <v>5.55178E-9</v>
      </c>
      <c r="D508" s="223" t="s">
        <v>259</v>
      </c>
      <c r="E508" s="223" t="s">
        <v>3030</v>
      </c>
      <c r="F508" s="234" t="s">
        <v>335</v>
      </c>
      <c r="G508" t="s">
        <v>281</v>
      </c>
    </row>
    <row r="509" spans="1:12" outlineLevel="1">
      <c r="A509" s="221" t="s">
        <v>333</v>
      </c>
      <c r="B509" s="223" t="s">
        <v>368</v>
      </c>
      <c r="C509" s="223">
        <v>1.3398499999999999E-8</v>
      </c>
      <c r="D509" s="223" t="s">
        <v>259</v>
      </c>
      <c r="E509" s="223" t="s">
        <v>3031</v>
      </c>
      <c r="F509" s="234" t="s">
        <v>337</v>
      </c>
      <c r="G509" t="s">
        <v>281</v>
      </c>
      <c r="L509" s="204"/>
    </row>
    <row r="510" spans="1:12" outlineLevel="1">
      <c r="A510" s="221" t="s">
        <v>333</v>
      </c>
      <c r="B510" s="223" t="s">
        <v>368</v>
      </c>
      <c r="C510" s="223">
        <v>3.8985100000000001E-10</v>
      </c>
      <c r="D510" s="223" t="s">
        <v>259</v>
      </c>
      <c r="E510" s="223" t="s">
        <v>3032</v>
      </c>
      <c r="F510" s="234" t="s">
        <v>339</v>
      </c>
      <c r="G510" t="s">
        <v>281</v>
      </c>
      <c r="L510" s="204"/>
    </row>
    <row r="511" spans="1:12" outlineLevel="1">
      <c r="A511" s="221" t="s">
        <v>333</v>
      </c>
      <c r="B511" s="223" t="s">
        <v>371</v>
      </c>
      <c r="C511" s="223">
        <v>3.0413979000000001E-2</v>
      </c>
      <c r="D511" s="223" t="s">
        <v>259</v>
      </c>
      <c r="E511" s="223" t="s">
        <v>3033</v>
      </c>
      <c r="F511" s="234" t="s">
        <v>337</v>
      </c>
      <c r="G511" t="s">
        <v>281</v>
      </c>
      <c r="L511" s="204"/>
    </row>
    <row r="512" spans="1:12" outlineLevel="1">
      <c r="A512" s="221" t="s">
        <v>333</v>
      </c>
      <c r="B512" s="223" t="s">
        <v>371</v>
      </c>
      <c r="C512" s="223">
        <v>6.4110999999999997E-4</v>
      </c>
      <c r="D512" s="223" t="s">
        <v>259</v>
      </c>
      <c r="E512" s="223" t="s">
        <v>3034</v>
      </c>
      <c r="F512" s="234" t="s">
        <v>339</v>
      </c>
      <c r="G512" t="s">
        <v>281</v>
      </c>
      <c r="L512" s="204"/>
    </row>
    <row r="513" spans="1:12" outlineLevel="1">
      <c r="A513" s="221" t="s">
        <v>333</v>
      </c>
      <c r="B513" s="223" t="s">
        <v>374</v>
      </c>
      <c r="C513" s="223">
        <v>1.618782765</v>
      </c>
      <c r="D513" s="223" t="s">
        <v>259</v>
      </c>
      <c r="E513" s="223" t="s">
        <v>3035</v>
      </c>
      <c r="F513" s="234" t="s">
        <v>335</v>
      </c>
      <c r="G513" t="s">
        <v>281</v>
      </c>
      <c r="L513" s="204"/>
    </row>
    <row r="514" spans="1:12" outlineLevel="1">
      <c r="A514" s="221" t="s">
        <v>333</v>
      </c>
      <c r="B514" s="223" t="s">
        <v>376</v>
      </c>
      <c r="C514" s="223">
        <v>3.4782600000000003E-4</v>
      </c>
      <c r="D514" s="223" t="s">
        <v>259</v>
      </c>
      <c r="E514" s="223" t="s">
        <v>1884</v>
      </c>
      <c r="F514" s="234" t="s">
        <v>359</v>
      </c>
      <c r="G514" t="s">
        <v>281</v>
      </c>
      <c r="L514" s="204"/>
    </row>
    <row r="515" spans="1:12" outlineLevel="1">
      <c r="A515" s="221" t="s">
        <v>333</v>
      </c>
      <c r="B515" s="223" t="s">
        <v>378</v>
      </c>
      <c r="C515" s="223">
        <v>3.0727480000000001E-3</v>
      </c>
      <c r="D515" s="223" t="s">
        <v>259</v>
      </c>
      <c r="E515" s="223" t="s">
        <v>3036</v>
      </c>
      <c r="F515" s="234" t="s">
        <v>337</v>
      </c>
      <c r="G515" t="s">
        <v>281</v>
      </c>
      <c r="L515" s="204"/>
    </row>
    <row r="516" spans="1:12" outlineLevel="1">
      <c r="A516" s="221" t="s">
        <v>333</v>
      </c>
      <c r="B516" s="223" t="s">
        <v>378</v>
      </c>
      <c r="C516" s="223">
        <v>2.0719472999999999E-2</v>
      </c>
      <c r="D516" s="223" t="s">
        <v>259</v>
      </c>
      <c r="E516" s="223" t="s">
        <v>3037</v>
      </c>
      <c r="F516" s="234" t="s">
        <v>339</v>
      </c>
      <c r="G516" t="s">
        <v>281</v>
      </c>
      <c r="L516" s="204"/>
    </row>
    <row r="517" spans="1:12" outlineLevel="1">
      <c r="A517" s="221" t="s">
        <v>333</v>
      </c>
      <c r="B517" s="223" t="s">
        <v>188</v>
      </c>
      <c r="C517" s="223">
        <v>3.0523500000000001E-9</v>
      </c>
      <c r="D517" s="223" t="s">
        <v>259</v>
      </c>
      <c r="E517" s="223" t="s">
        <v>3038</v>
      </c>
      <c r="F517" s="234" t="s">
        <v>335</v>
      </c>
      <c r="G517" t="s">
        <v>281</v>
      </c>
      <c r="L517" s="204"/>
    </row>
    <row r="518" spans="1:12" outlineLevel="1">
      <c r="A518" s="221" t="s">
        <v>333</v>
      </c>
      <c r="B518" s="223" t="s">
        <v>382</v>
      </c>
      <c r="C518" s="223">
        <v>4.0255499999999999E-7</v>
      </c>
      <c r="D518" s="223" t="s">
        <v>259</v>
      </c>
      <c r="E518" s="223" t="s">
        <v>3039</v>
      </c>
      <c r="F518" s="234" t="s">
        <v>337</v>
      </c>
      <c r="G518" t="s">
        <v>281</v>
      </c>
      <c r="L518" s="204"/>
    </row>
    <row r="519" spans="1:12" outlineLevel="1">
      <c r="A519" s="221" t="s">
        <v>333</v>
      </c>
      <c r="B519" s="223" t="s">
        <v>382</v>
      </c>
      <c r="C519" s="223">
        <v>1.2462299999999999E-7</v>
      </c>
      <c r="D519" s="223" t="s">
        <v>259</v>
      </c>
      <c r="E519" s="223" t="s">
        <v>3040</v>
      </c>
      <c r="F519" s="234" t="s">
        <v>339</v>
      </c>
      <c r="G519" t="s">
        <v>281</v>
      </c>
      <c r="L519" s="204"/>
    </row>
    <row r="520" spans="1:12" outlineLevel="1">
      <c r="A520" s="221" t="s">
        <v>333</v>
      </c>
      <c r="B520" s="223" t="s">
        <v>385</v>
      </c>
      <c r="C520" s="223">
        <v>7.4195699999999996E-10</v>
      </c>
      <c r="D520" s="223" t="s">
        <v>259</v>
      </c>
      <c r="E520" s="223" t="s">
        <v>3041</v>
      </c>
      <c r="F520" s="234" t="s">
        <v>339</v>
      </c>
      <c r="G520" t="s">
        <v>281</v>
      </c>
    </row>
    <row r="521" spans="1:12" outlineLevel="1">
      <c r="A521" s="221" t="s">
        <v>333</v>
      </c>
      <c r="B521" s="223" t="s">
        <v>184</v>
      </c>
      <c r="C521" s="223">
        <v>5.1038499999999999E-9</v>
      </c>
      <c r="D521" s="223" t="s">
        <v>259</v>
      </c>
      <c r="E521" s="223" t="s">
        <v>3042</v>
      </c>
      <c r="F521" s="234" t="s">
        <v>335</v>
      </c>
      <c r="G521" t="s">
        <v>281</v>
      </c>
      <c r="L521" s="204"/>
    </row>
    <row r="522" spans="1:12" outlineLevel="1">
      <c r="A522" s="221" t="s">
        <v>333</v>
      </c>
      <c r="B522" s="223" t="s">
        <v>184</v>
      </c>
      <c r="C522" s="223">
        <v>2.26703E-6</v>
      </c>
      <c r="D522" s="223" t="s">
        <v>259</v>
      </c>
      <c r="E522" s="223" t="s">
        <v>3043</v>
      </c>
      <c r="F522" s="234" t="s">
        <v>337</v>
      </c>
      <c r="G522" t="s">
        <v>281</v>
      </c>
      <c r="L522" s="204"/>
    </row>
    <row r="523" spans="1:12" outlineLevel="1">
      <c r="A523" s="221" t="s">
        <v>333</v>
      </c>
      <c r="B523" s="223" t="s">
        <v>184</v>
      </c>
      <c r="C523" s="223">
        <v>2.2936900000000002E-9</v>
      </c>
      <c r="D523" s="223" t="s">
        <v>259</v>
      </c>
      <c r="E523" s="223" t="s">
        <v>3044</v>
      </c>
      <c r="F523" s="234" t="s">
        <v>339</v>
      </c>
      <c r="G523" t="s">
        <v>281</v>
      </c>
    </row>
    <row r="524" spans="1:12" outlineLevel="1">
      <c r="A524" s="221" t="s">
        <v>333</v>
      </c>
      <c r="B524" s="223" t="s">
        <v>390</v>
      </c>
      <c r="C524" s="223">
        <v>3.2915539999999999E-3</v>
      </c>
      <c r="D524" s="223" t="s">
        <v>259</v>
      </c>
      <c r="E524" s="223" t="s">
        <v>3045</v>
      </c>
      <c r="F524" s="234" t="s">
        <v>337</v>
      </c>
      <c r="G524" t="s">
        <v>281</v>
      </c>
      <c r="L524" s="204"/>
    </row>
    <row r="525" spans="1:12" outlineLevel="1">
      <c r="A525" s="221" t="s">
        <v>333</v>
      </c>
      <c r="B525" s="223" t="s">
        <v>390</v>
      </c>
      <c r="C525" s="223">
        <v>3.3767500000000001E-4</v>
      </c>
      <c r="D525" s="223" t="s">
        <v>259</v>
      </c>
      <c r="E525" s="223" t="s">
        <v>3046</v>
      </c>
      <c r="F525" s="234" t="s">
        <v>339</v>
      </c>
      <c r="G525" t="s">
        <v>281</v>
      </c>
      <c r="L525" s="204"/>
    </row>
    <row r="526" spans="1:12" outlineLevel="1">
      <c r="A526" s="221" t="s">
        <v>333</v>
      </c>
      <c r="B526" s="223" t="s">
        <v>192</v>
      </c>
      <c r="C526" s="223">
        <v>2.1065E-8</v>
      </c>
      <c r="D526" s="223" t="s">
        <v>259</v>
      </c>
      <c r="E526" s="223" t="s">
        <v>3047</v>
      </c>
      <c r="F526" s="234" t="s">
        <v>335</v>
      </c>
      <c r="G526" t="s">
        <v>281</v>
      </c>
      <c r="L526" s="204"/>
    </row>
    <row r="527" spans="1:12" outlineLevel="1">
      <c r="A527" s="221" t="s">
        <v>333</v>
      </c>
      <c r="B527" s="223" t="s">
        <v>394</v>
      </c>
      <c r="C527" s="223">
        <v>1.0086500000000001E-5</v>
      </c>
      <c r="D527" s="223" t="s">
        <v>259</v>
      </c>
      <c r="E527" s="223" t="s">
        <v>3048</v>
      </c>
      <c r="F527" s="234" t="s">
        <v>337</v>
      </c>
      <c r="G527" t="s">
        <v>281</v>
      </c>
      <c r="L527" s="204"/>
    </row>
    <row r="528" spans="1:12" outlineLevel="1">
      <c r="A528" s="221" t="s">
        <v>333</v>
      </c>
      <c r="B528" s="223" t="s">
        <v>394</v>
      </c>
      <c r="C528" s="223">
        <v>1.8214500000000001E-8</v>
      </c>
      <c r="D528" s="223" t="s">
        <v>259</v>
      </c>
      <c r="E528" s="223" t="s">
        <v>3049</v>
      </c>
      <c r="F528" s="234" t="s">
        <v>339</v>
      </c>
      <c r="G528" t="s">
        <v>281</v>
      </c>
    </row>
    <row r="529" spans="1:12" outlineLevel="1">
      <c r="A529" s="221" t="s">
        <v>333</v>
      </c>
      <c r="B529" s="223" t="s">
        <v>397</v>
      </c>
      <c r="C529" s="223">
        <v>2.03067E-4</v>
      </c>
      <c r="D529" s="223" t="s">
        <v>259</v>
      </c>
      <c r="E529" s="223" t="s">
        <v>3050</v>
      </c>
      <c r="F529" s="234" t="s">
        <v>342</v>
      </c>
      <c r="G529" t="s">
        <v>281</v>
      </c>
      <c r="L529" s="204"/>
    </row>
    <row r="530" spans="1:12" outlineLevel="1">
      <c r="A530" s="221" t="s">
        <v>333</v>
      </c>
      <c r="B530" s="223" t="s">
        <v>399</v>
      </c>
      <c r="C530" s="223">
        <v>3.17175E-4</v>
      </c>
      <c r="D530" s="223" t="s">
        <v>259</v>
      </c>
      <c r="E530" s="223" t="s">
        <v>3051</v>
      </c>
      <c r="F530" s="234" t="s">
        <v>401</v>
      </c>
      <c r="G530" t="s">
        <v>281</v>
      </c>
    </row>
    <row r="531" spans="1:12" outlineLevel="1">
      <c r="A531" s="221" t="s">
        <v>333</v>
      </c>
      <c r="B531" s="223" t="s">
        <v>402</v>
      </c>
      <c r="C531" s="223">
        <v>1.21739E-13</v>
      </c>
      <c r="D531" s="223" t="s">
        <v>259</v>
      </c>
      <c r="E531" s="223" t="s">
        <v>1901</v>
      </c>
      <c r="F531" s="234" t="s">
        <v>359</v>
      </c>
      <c r="G531" t="s">
        <v>281</v>
      </c>
      <c r="L531" s="204"/>
    </row>
    <row r="532" spans="1:12" outlineLevel="1">
      <c r="A532" s="221" t="s">
        <v>333</v>
      </c>
      <c r="B532" s="223" t="s">
        <v>404</v>
      </c>
      <c r="C532" s="223">
        <v>1.3024759999999999E-3</v>
      </c>
      <c r="D532" s="223" t="s">
        <v>259</v>
      </c>
      <c r="E532" s="223" t="s">
        <v>3052</v>
      </c>
      <c r="F532" s="234" t="s">
        <v>337</v>
      </c>
      <c r="G532" t="s">
        <v>281</v>
      </c>
      <c r="L532" s="204"/>
    </row>
    <row r="533" spans="1:12" outlineLevel="1">
      <c r="A533" s="221" t="s">
        <v>333</v>
      </c>
      <c r="B533" s="223" t="s">
        <v>404</v>
      </c>
      <c r="C533" s="223">
        <v>1.4728300000000001E-4</v>
      </c>
      <c r="D533" s="223" t="s">
        <v>259</v>
      </c>
      <c r="E533" s="223" t="s">
        <v>3053</v>
      </c>
      <c r="F533" s="234" t="s">
        <v>339</v>
      </c>
      <c r="G533" t="s">
        <v>281</v>
      </c>
      <c r="L533" s="204"/>
    </row>
    <row r="534" spans="1:12" outlineLevel="1">
      <c r="A534" s="221" t="s">
        <v>250</v>
      </c>
      <c r="B534" s="233" t="s">
        <v>1019</v>
      </c>
      <c r="C534" s="223" t="s">
        <v>983</v>
      </c>
      <c r="D534" s="223" t="s">
        <v>408</v>
      </c>
      <c r="E534" s="223" t="s">
        <v>253</v>
      </c>
      <c r="F534" s="234" t="s">
        <v>3054</v>
      </c>
      <c r="G534" t="s">
        <v>281</v>
      </c>
      <c r="L534" s="204"/>
    </row>
    <row r="535" spans="1:12" outlineLevel="1">
      <c r="A535" s="221" t="s">
        <v>333</v>
      </c>
      <c r="B535" s="223" t="s">
        <v>1906</v>
      </c>
      <c r="C535" s="223">
        <v>7.1304199999999999E-7</v>
      </c>
      <c r="D535" s="223" t="s">
        <v>259</v>
      </c>
      <c r="E535" s="223" t="s">
        <v>1907</v>
      </c>
      <c r="F535" s="234" t="s">
        <v>359</v>
      </c>
      <c r="G535" t="s">
        <v>281</v>
      </c>
      <c r="L535" s="204"/>
    </row>
    <row r="536" spans="1:12" outlineLevel="1">
      <c r="A536" s="221" t="s">
        <v>333</v>
      </c>
      <c r="B536" s="223" t="s">
        <v>1908</v>
      </c>
      <c r="C536" s="223">
        <v>1.0086899999999999E-6</v>
      </c>
      <c r="D536" s="223" t="s">
        <v>259</v>
      </c>
      <c r="E536" s="223" t="s">
        <v>1909</v>
      </c>
      <c r="F536" s="234" t="s">
        <v>352</v>
      </c>
      <c r="G536" t="s">
        <v>281</v>
      </c>
      <c r="L536" s="204"/>
    </row>
    <row r="537" spans="1:12" outlineLevel="1">
      <c r="A537" s="221" t="s">
        <v>333</v>
      </c>
      <c r="B537" s="223" t="s">
        <v>1910</v>
      </c>
      <c r="C537" s="223">
        <v>3.7565200000000001E-6</v>
      </c>
      <c r="D537" s="223" t="s">
        <v>259</v>
      </c>
      <c r="E537" s="223" t="s">
        <v>1911</v>
      </c>
      <c r="F537" s="234" t="s">
        <v>352</v>
      </c>
      <c r="G537" t="s">
        <v>281</v>
      </c>
      <c r="L537" s="204"/>
    </row>
    <row r="538" spans="1:12" outlineLevel="1">
      <c r="A538" s="221" t="s">
        <v>333</v>
      </c>
      <c r="B538" s="223" t="s">
        <v>415</v>
      </c>
      <c r="C538" s="223">
        <v>1.39205E-5</v>
      </c>
      <c r="D538" s="223" t="s">
        <v>259</v>
      </c>
      <c r="E538" s="223" t="s">
        <v>3055</v>
      </c>
      <c r="F538" s="234" t="s">
        <v>335</v>
      </c>
      <c r="G538" t="s">
        <v>281</v>
      </c>
      <c r="L538" s="204"/>
    </row>
    <row r="539" spans="1:12" outlineLevel="1">
      <c r="A539" s="221" t="s">
        <v>333</v>
      </c>
      <c r="B539" s="223" t="s">
        <v>217</v>
      </c>
      <c r="C539" s="223">
        <v>4.4153600000000002E-10</v>
      </c>
      <c r="D539" s="223" t="s">
        <v>259</v>
      </c>
      <c r="E539" s="223" t="s">
        <v>3056</v>
      </c>
      <c r="F539" s="234" t="s">
        <v>335</v>
      </c>
      <c r="G539" t="s">
        <v>281</v>
      </c>
      <c r="L539" s="204"/>
    </row>
    <row r="540" spans="1:12" outlineLevel="1">
      <c r="A540" s="221" t="s">
        <v>333</v>
      </c>
      <c r="B540" s="223" t="s">
        <v>418</v>
      </c>
      <c r="C540" s="223">
        <v>1.27601E-4</v>
      </c>
      <c r="D540" s="223" t="s">
        <v>259</v>
      </c>
      <c r="E540" s="223" t="s">
        <v>3057</v>
      </c>
      <c r="F540" s="234" t="s">
        <v>337</v>
      </c>
      <c r="G540" t="s">
        <v>281</v>
      </c>
    </row>
    <row r="541" spans="1:12" outlineLevel="1">
      <c r="A541" s="221" t="s">
        <v>333</v>
      </c>
      <c r="B541" s="223" t="s">
        <v>418</v>
      </c>
      <c r="C541" s="223">
        <v>7.2721199999999999E-9</v>
      </c>
      <c r="D541" s="223" t="s">
        <v>259</v>
      </c>
      <c r="E541" s="223" t="s">
        <v>3058</v>
      </c>
      <c r="F541" s="234" t="s">
        <v>339</v>
      </c>
      <c r="G541" t="s">
        <v>281</v>
      </c>
    </row>
    <row r="542" spans="1:12" outlineLevel="1">
      <c r="A542" s="221" t="s">
        <v>333</v>
      </c>
      <c r="B542" s="223" t="s">
        <v>205</v>
      </c>
      <c r="C542" s="223">
        <v>1.62514E-9</v>
      </c>
      <c r="D542" s="223" t="s">
        <v>259</v>
      </c>
      <c r="E542" s="223" t="s">
        <v>3059</v>
      </c>
      <c r="F542" s="234" t="s">
        <v>335</v>
      </c>
      <c r="G542" t="s">
        <v>281</v>
      </c>
    </row>
    <row r="543" spans="1:12" outlineLevel="1">
      <c r="A543" s="221" t="s">
        <v>333</v>
      </c>
      <c r="B543" s="223" t="s">
        <v>205</v>
      </c>
      <c r="C543" s="223">
        <v>6.9934700000000005E-7</v>
      </c>
      <c r="D543" s="223" t="s">
        <v>259</v>
      </c>
      <c r="E543" s="223" t="s">
        <v>3060</v>
      </c>
      <c r="F543" s="234" t="s">
        <v>337</v>
      </c>
      <c r="G543" t="s">
        <v>281</v>
      </c>
      <c r="L543" s="204"/>
    </row>
    <row r="544" spans="1:12" outlineLevel="1">
      <c r="A544" s="221" t="s">
        <v>333</v>
      </c>
      <c r="B544" s="223" t="s">
        <v>205</v>
      </c>
      <c r="C544" s="223">
        <v>3.98251E-10</v>
      </c>
      <c r="D544" s="223" t="s">
        <v>259</v>
      </c>
      <c r="E544" s="223" t="s">
        <v>3061</v>
      </c>
      <c r="F544" s="234" t="s">
        <v>339</v>
      </c>
      <c r="G544" t="s">
        <v>281</v>
      </c>
      <c r="L544" s="204"/>
    </row>
    <row r="545" spans="1:12" outlineLevel="1">
      <c r="A545" s="221" t="s">
        <v>333</v>
      </c>
      <c r="B545" s="223" t="s">
        <v>196</v>
      </c>
      <c r="C545" s="223">
        <v>9.6973200000000002E-9</v>
      </c>
      <c r="D545" s="223" t="s">
        <v>259</v>
      </c>
      <c r="E545" s="223" t="s">
        <v>3062</v>
      </c>
      <c r="F545" s="234" t="s">
        <v>335</v>
      </c>
      <c r="G545" t="s">
        <v>281</v>
      </c>
      <c r="L545" s="204"/>
    </row>
    <row r="546" spans="1:12" outlineLevel="1">
      <c r="A546" s="221" t="s">
        <v>333</v>
      </c>
      <c r="B546" s="223" t="s">
        <v>196</v>
      </c>
      <c r="C546" s="223">
        <v>1.63197E-8</v>
      </c>
      <c r="D546" s="223" t="s">
        <v>259</v>
      </c>
      <c r="E546" s="223" t="s">
        <v>3063</v>
      </c>
      <c r="F546" s="234" t="s">
        <v>337</v>
      </c>
      <c r="G546" t="s">
        <v>281</v>
      </c>
      <c r="L546" s="204"/>
    </row>
    <row r="547" spans="1:12" outlineLevel="1">
      <c r="A547" s="221" t="s">
        <v>333</v>
      </c>
      <c r="B547" s="223" t="s">
        <v>196</v>
      </c>
      <c r="C547" s="223">
        <v>6.7570399999999999E-10</v>
      </c>
      <c r="D547" s="223" t="s">
        <v>259</v>
      </c>
      <c r="E547" s="223" t="s">
        <v>3064</v>
      </c>
      <c r="F547" s="234" t="s">
        <v>339</v>
      </c>
      <c r="G547" t="s">
        <v>281</v>
      </c>
      <c r="L547" s="204"/>
    </row>
    <row r="548" spans="1:12" outlineLevel="1">
      <c r="A548" s="221" t="s">
        <v>333</v>
      </c>
      <c r="B548" s="223" t="s">
        <v>427</v>
      </c>
      <c r="C548" s="223">
        <v>1.7391300000000001E-5</v>
      </c>
      <c r="D548" s="223" t="s">
        <v>259</v>
      </c>
      <c r="E548" s="223" t="s">
        <v>1922</v>
      </c>
      <c r="F548" s="234" t="s">
        <v>359</v>
      </c>
      <c r="G548" t="s">
        <v>281</v>
      </c>
      <c r="L548" s="204"/>
    </row>
    <row r="549" spans="1:12" outlineLevel="1">
      <c r="A549" s="221" t="s">
        <v>333</v>
      </c>
      <c r="B549" s="223" t="s">
        <v>200</v>
      </c>
      <c r="C549" s="223">
        <v>3.7556599999999998E-9</v>
      </c>
      <c r="D549" s="223" t="s">
        <v>259</v>
      </c>
      <c r="E549" s="223" t="s">
        <v>3065</v>
      </c>
      <c r="F549" s="234" t="s">
        <v>335</v>
      </c>
      <c r="G549" t="s">
        <v>281</v>
      </c>
      <c r="L549" s="204"/>
    </row>
    <row r="550" spans="1:12" outlineLevel="1">
      <c r="A550" s="221" t="s">
        <v>333</v>
      </c>
      <c r="B550" s="223" t="s">
        <v>430</v>
      </c>
      <c r="C550" s="223">
        <v>2.5270499999999998E-6</v>
      </c>
      <c r="D550" s="223" t="s">
        <v>259</v>
      </c>
      <c r="E550" s="223" t="s">
        <v>3066</v>
      </c>
      <c r="F550" s="234" t="s">
        <v>337</v>
      </c>
      <c r="G550" t="s">
        <v>281</v>
      </c>
    </row>
    <row r="551" spans="1:12" outlineLevel="1">
      <c r="A551" s="221" t="s">
        <v>333</v>
      </c>
      <c r="B551" s="223" t="s">
        <v>430</v>
      </c>
      <c r="C551" s="223">
        <v>3.2222399999999998E-9</v>
      </c>
      <c r="D551" s="223" t="s">
        <v>259</v>
      </c>
      <c r="E551" s="223" t="s">
        <v>3067</v>
      </c>
      <c r="F551" s="234" t="s">
        <v>339</v>
      </c>
      <c r="G551" t="s">
        <v>281</v>
      </c>
      <c r="L551" s="204"/>
    </row>
    <row r="552" spans="1:12" outlineLevel="1">
      <c r="A552" s="221" t="s">
        <v>333</v>
      </c>
      <c r="B552" s="223" t="s">
        <v>433</v>
      </c>
      <c r="C552" s="223">
        <v>2.2730070000000001E-3</v>
      </c>
      <c r="D552" s="223" t="s">
        <v>259</v>
      </c>
      <c r="E552" s="223" t="s">
        <v>3068</v>
      </c>
      <c r="F552" s="234" t="s">
        <v>337</v>
      </c>
      <c r="G552" t="s">
        <v>281</v>
      </c>
      <c r="L552" s="204"/>
    </row>
    <row r="553" spans="1:12" outlineLevel="1">
      <c r="A553" s="221" t="s">
        <v>333</v>
      </c>
      <c r="B553" s="223" t="s">
        <v>433</v>
      </c>
      <c r="C553" s="223">
        <v>8.1420500000000003E-4</v>
      </c>
      <c r="D553" s="223" t="s">
        <v>259</v>
      </c>
      <c r="E553" s="223" t="s">
        <v>3069</v>
      </c>
      <c r="F553" s="234" t="s">
        <v>339</v>
      </c>
      <c r="G553" t="s">
        <v>281</v>
      </c>
    </row>
    <row r="554" spans="1:12" outlineLevel="1">
      <c r="A554" s="221" t="s">
        <v>333</v>
      </c>
      <c r="B554" s="223" t="s">
        <v>436</v>
      </c>
      <c r="C554" s="223">
        <v>7.3567550000000004E-3</v>
      </c>
      <c r="D554" s="223" t="s">
        <v>259</v>
      </c>
      <c r="E554" s="223" t="s">
        <v>3070</v>
      </c>
      <c r="F554" s="234" t="s">
        <v>438</v>
      </c>
      <c r="G554" t="s">
        <v>281</v>
      </c>
      <c r="L554" s="204"/>
    </row>
    <row r="555" spans="1:12" outlineLevel="1">
      <c r="A555" s="221" t="s">
        <v>333</v>
      </c>
      <c r="B555" s="223" t="s">
        <v>439</v>
      </c>
      <c r="C555" s="223">
        <v>1.2989599999999999E-6</v>
      </c>
      <c r="D555" s="223" t="s">
        <v>259</v>
      </c>
      <c r="E555" s="223" t="s">
        <v>3071</v>
      </c>
      <c r="F555" s="234" t="s">
        <v>352</v>
      </c>
      <c r="G555" t="s">
        <v>281</v>
      </c>
    </row>
    <row r="556" spans="1:12" outlineLevel="1">
      <c r="A556" s="221" t="s">
        <v>333</v>
      </c>
      <c r="B556" s="223" t="s">
        <v>1930</v>
      </c>
      <c r="C556" s="223">
        <v>1.73913E-8</v>
      </c>
      <c r="D556" s="223" t="s">
        <v>259</v>
      </c>
      <c r="E556" s="223" t="s">
        <v>1931</v>
      </c>
      <c r="F556" s="234" t="s">
        <v>352</v>
      </c>
      <c r="G556" t="s">
        <v>281</v>
      </c>
      <c r="L556" s="204"/>
    </row>
    <row r="557" spans="1:12" outlineLevel="1">
      <c r="A557" s="221" t="s">
        <v>333</v>
      </c>
      <c r="B557" s="223" t="s">
        <v>441</v>
      </c>
      <c r="C557" s="223">
        <v>2.8057900000000001E-5</v>
      </c>
      <c r="D557" s="223" t="s">
        <v>259</v>
      </c>
      <c r="E557" s="223" t="s">
        <v>2324</v>
      </c>
      <c r="F557" s="234" t="s">
        <v>359</v>
      </c>
      <c r="G557" t="s">
        <v>281</v>
      </c>
      <c r="L557" s="204"/>
    </row>
    <row r="558" spans="1:12" outlineLevel="1">
      <c r="A558" s="221" t="s">
        <v>333</v>
      </c>
      <c r="B558" s="223" t="s">
        <v>443</v>
      </c>
      <c r="C558" s="223">
        <v>3.0666600000000002E-5</v>
      </c>
      <c r="D558" s="223" t="s">
        <v>259</v>
      </c>
      <c r="E558" s="223" t="s">
        <v>2325</v>
      </c>
      <c r="F558" s="234" t="s">
        <v>352</v>
      </c>
      <c r="G558" t="s">
        <v>281</v>
      </c>
      <c r="L558" s="204"/>
    </row>
    <row r="559" spans="1:12" outlineLevel="1">
      <c r="A559" s="221" t="s">
        <v>333</v>
      </c>
      <c r="B559" s="223" t="s">
        <v>445</v>
      </c>
      <c r="C559" s="223">
        <v>3.3043400000000001E-6</v>
      </c>
      <c r="D559" s="223" t="s">
        <v>259</v>
      </c>
      <c r="E559" s="223" t="s">
        <v>2326</v>
      </c>
      <c r="F559" s="234" t="s">
        <v>359</v>
      </c>
      <c r="G559" t="s">
        <v>281</v>
      </c>
      <c r="L559" s="204"/>
    </row>
    <row r="560" spans="1:12" outlineLevel="1">
      <c r="A560" s="221" t="s">
        <v>333</v>
      </c>
      <c r="B560" s="223" t="s">
        <v>1935</v>
      </c>
      <c r="C560" s="223">
        <v>2.5565200000000001E-6</v>
      </c>
      <c r="D560" s="223" t="s">
        <v>259</v>
      </c>
      <c r="E560" s="223" t="s">
        <v>1936</v>
      </c>
      <c r="F560" s="234" t="s">
        <v>352</v>
      </c>
      <c r="G560" t="s">
        <v>281</v>
      </c>
      <c r="L560" s="204"/>
    </row>
    <row r="561" spans="1:12" outlineLevel="1">
      <c r="A561" s="221" t="s">
        <v>333</v>
      </c>
      <c r="B561" s="223" t="s">
        <v>447</v>
      </c>
      <c r="C561" s="223">
        <v>1.24299E-11</v>
      </c>
      <c r="D561" s="223" t="s">
        <v>259</v>
      </c>
      <c r="E561" s="223" t="s">
        <v>3072</v>
      </c>
      <c r="F561" s="234" t="s">
        <v>352</v>
      </c>
      <c r="G561" t="s">
        <v>281</v>
      </c>
      <c r="L561" s="204"/>
    </row>
    <row r="562" spans="1:12" outlineLevel="1">
      <c r="A562" s="221" t="s">
        <v>333</v>
      </c>
      <c r="B562" s="223" t="s">
        <v>449</v>
      </c>
      <c r="C562" s="223">
        <v>1.1797870000000001E-3</v>
      </c>
      <c r="D562" s="223" t="s">
        <v>259</v>
      </c>
      <c r="E562" s="223" t="s">
        <v>3073</v>
      </c>
      <c r="F562" s="234" t="s">
        <v>337</v>
      </c>
      <c r="G562" t="s">
        <v>281</v>
      </c>
    </row>
    <row r="563" spans="1:12" outlineLevel="1">
      <c r="A563" s="221" t="s">
        <v>333</v>
      </c>
      <c r="B563" s="223" t="s">
        <v>449</v>
      </c>
      <c r="C563" s="223">
        <v>1.95324E-5</v>
      </c>
      <c r="D563" s="223" t="s">
        <v>259</v>
      </c>
      <c r="E563" s="223" t="s">
        <v>3074</v>
      </c>
      <c r="F563" s="234" t="s">
        <v>339</v>
      </c>
      <c r="G563" t="s">
        <v>281</v>
      </c>
      <c r="L563" s="204"/>
    </row>
    <row r="564" spans="1:12" outlineLevel="1">
      <c r="A564" s="221" t="s">
        <v>333</v>
      </c>
      <c r="B564" s="223" t="s">
        <v>452</v>
      </c>
      <c r="C564" s="223">
        <v>1.3331300000000001E-5</v>
      </c>
      <c r="D564" s="223" t="s">
        <v>259</v>
      </c>
      <c r="E564" s="223" t="s">
        <v>3075</v>
      </c>
      <c r="F564" s="234" t="s">
        <v>335</v>
      </c>
      <c r="G564" t="s">
        <v>281</v>
      </c>
      <c r="L564" s="204"/>
    </row>
    <row r="565" spans="1:12" outlineLevel="1">
      <c r="A565" s="221" t="s">
        <v>333</v>
      </c>
      <c r="B565" s="223" t="s">
        <v>229</v>
      </c>
      <c r="C565" s="223">
        <v>1.18563E-4</v>
      </c>
      <c r="D565" s="223" t="s">
        <v>259</v>
      </c>
      <c r="E565" s="223" t="s">
        <v>3076</v>
      </c>
      <c r="F565" s="234" t="s">
        <v>335</v>
      </c>
      <c r="G565" t="s">
        <v>281</v>
      </c>
      <c r="L565" s="204"/>
    </row>
    <row r="566" spans="1:12" outlineLevel="1">
      <c r="A566" s="221" t="s">
        <v>333</v>
      </c>
      <c r="B566" s="223" t="s">
        <v>455</v>
      </c>
      <c r="C566" s="223">
        <v>1.7219511E-2</v>
      </c>
      <c r="D566" s="223" t="s">
        <v>259</v>
      </c>
      <c r="E566" s="223" t="s">
        <v>3077</v>
      </c>
      <c r="F566" s="234" t="s">
        <v>337</v>
      </c>
      <c r="G566" t="s">
        <v>281</v>
      </c>
      <c r="L566" s="204"/>
    </row>
    <row r="567" spans="1:12" outlineLevel="1">
      <c r="A567" s="221" t="s">
        <v>333</v>
      </c>
      <c r="B567" s="223" t="s">
        <v>455</v>
      </c>
      <c r="C567" s="223">
        <v>6.5075159999999996E-3</v>
      </c>
      <c r="D567" s="223" t="s">
        <v>259</v>
      </c>
      <c r="E567" s="223" t="s">
        <v>3078</v>
      </c>
      <c r="F567" s="234" t="s">
        <v>339</v>
      </c>
      <c r="G567" t="s">
        <v>281</v>
      </c>
    </row>
    <row r="568" spans="1:12" outlineLevel="1">
      <c r="A568" s="221" t="s">
        <v>333</v>
      </c>
      <c r="B568" s="223" t="s">
        <v>1944</v>
      </c>
      <c r="C568" s="223">
        <v>6.0869499999999996E-7</v>
      </c>
      <c r="D568" s="223" t="s">
        <v>259</v>
      </c>
      <c r="E568" s="223" t="s">
        <v>1945</v>
      </c>
      <c r="F568" s="234" t="s">
        <v>352</v>
      </c>
      <c r="G568" t="s">
        <v>281</v>
      </c>
    </row>
    <row r="569" spans="1:12" outlineLevel="1">
      <c r="A569" s="221" t="s">
        <v>333</v>
      </c>
      <c r="B569" s="223" t="s">
        <v>1946</v>
      </c>
      <c r="C569" s="223">
        <v>2.7826E-7</v>
      </c>
      <c r="D569" s="223" t="s">
        <v>259</v>
      </c>
      <c r="E569" s="223" t="s">
        <v>1947</v>
      </c>
      <c r="F569" s="234" t="s">
        <v>352</v>
      </c>
      <c r="G569" t="s">
        <v>281</v>
      </c>
      <c r="L569" s="204"/>
    </row>
    <row r="570" spans="1:12" outlineLevel="1">
      <c r="A570" s="221" t="s">
        <v>333</v>
      </c>
      <c r="B570" s="223" t="s">
        <v>213</v>
      </c>
      <c r="C570" s="223">
        <v>8.1946499999999999E-8</v>
      </c>
      <c r="D570" s="223" t="s">
        <v>259</v>
      </c>
      <c r="E570" s="223" t="s">
        <v>3079</v>
      </c>
      <c r="F570" s="234" t="s">
        <v>335</v>
      </c>
      <c r="G570" t="s">
        <v>281</v>
      </c>
      <c r="L570" s="204"/>
    </row>
    <row r="571" spans="1:12" outlineLevel="1">
      <c r="A571" s="221" t="s">
        <v>333</v>
      </c>
      <c r="B571" s="223" t="s">
        <v>213</v>
      </c>
      <c r="C571" s="223">
        <v>4.4354429999999999E-3</v>
      </c>
      <c r="D571" s="223" t="s">
        <v>259</v>
      </c>
      <c r="E571" s="223" t="s">
        <v>3080</v>
      </c>
      <c r="F571" s="234" t="s">
        <v>337</v>
      </c>
      <c r="G571" t="s">
        <v>281</v>
      </c>
    </row>
    <row r="572" spans="1:12" outlineLevel="1">
      <c r="A572" s="221" t="s">
        <v>333</v>
      </c>
      <c r="B572" s="223" t="s">
        <v>213</v>
      </c>
      <c r="C572" s="223">
        <v>1.37088E-5</v>
      </c>
      <c r="D572" s="223" t="s">
        <v>259</v>
      </c>
      <c r="E572" s="223" t="s">
        <v>3081</v>
      </c>
      <c r="F572" s="234" t="s">
        <v>339</v>
      </c>
      <c r="G572" t="s">
        <v>281</v>
      </c>
      <c r="L572" s="204"/>
    </row>
    <row r="573" spans="1:12" outlineLevel="1">
      <c r="A573" s="221" t="s">
        <v>333</v>
      </c>
      <c r="B573" s="223" t="s">
        <v>461</v>
      </c>
      <c r="C573" s="223">
        <v>4.3284500000000001E-4</v>
      </c>
      <c r="D573" s="223" t="s">
        <v>259</v>
      </c>
      <c r="E573" s="223" t="s">
        <v>3082</v>
      </c>
      <c r="F573" s="234" t="s">
        <v>463</v>
      </c>
      <c r="G573" t="s">
        <v>281</v>
      </c>
      <c r="L573" s="204"/>
    </row>
    <row r="574" spans="1:12" outlineLevel="1">
      <c r="A574" s="221" t="s">
        <v>333</v>
      </c>
      <c r="B574" s="223" t="s">
        <v>464</v>
      </c>
      <c r="C574" s="223">
        <v>8.9592639999999998E-3</v>
      </c>
      <c r="D574" s="223" t="s">
        <v>259</v>
      </c>
      <c r="E574" s="223" t="s">
        <v>3083</v>
      </c>
      <c r="F574" s="234" t="s">
        <v>337</v>
      </c>
      <c r="G574" t="s">
        <v>281</v>
      </c>
      <c r="L574" s="204"/>
    </row>
    <row r="575" spans="1:12" outlineLevel="1">
      <c r="A575" s="221" t="s">
        <v>333</v>
      </c>
      <c r="B575" s="223" t="s">
        <v>464</v>
      </c>
      <c r="C575" s="223">
        <v>1.5312660000000001E-3</v>
      </c>
      <c r="D575" s="223" t="s">
        <v>259</v>
      </c>
      <c r="E575" s="223" t="s">
        <v>3084</v>
      </c>
      <c r="F575" s="234" t="s">
        <v>339</v>
      </c>
      <c r="G575" t="s">
        <v>281</v>
      </c>
      <c r="L575" s="204"/>
    </row>
    <row r="576" spans="1:12" outlineLevel="1">
      <c r="A576" s="221" t="s">
        <v>333</v>
      </c>
      <c r="B576" s="223" t="s">
        <v>467</v>
      </c>
      <c r="C576" s="223">
        <v>3.9849599999999999E-5</v>
      </c>
      <c r="D576" s="223" t="s">
        <v>259</v>
      </c>
      <c r="E576" s="223" t="s">
        <v>3085</v>
      </c>
      <c r="F576" s="234" t="s">
        <v>335</v>
      </c>
      <c r="G576" t="s">
        <v>281</v>
      </c>
    </row>
    <row r="577" spans="1:12" outlineLevel="1">
      <c r="A577" s="221" t="s">
        <v>333</v>
      </c>
      <c r="B577" s="223" t="s">
        <v>469</v>
      </c>
      <c r="C577" s="223">
        <v>2.4899500000000001E-9</v>
      </c>
      <c r="D577" s="223" t="s">
        <v>259</v>
      </c>
      <c r="E577" s="223" t="s">
        <v>3086</v>
      </c>
      <c r="F577" s="234" t="s">
        <v>337</v>
      </c>
      <c r="G577" t="s">
        <v>281</v>
      </c>
      <c r="L577" s="204"/>
    </row>
    <row r="578" spans="1:12" outlineLevel="1">
      <c r="A578" s="221" t="s">
        <v>333</v>
      </c>
      <c r="B578" s="223" t="s">
        <v>469</v>
      </c>
      <c r="C578" s="223">
        <v>4.1568399999999999E-12</v>
      </c>
      <c r="D578" s="223" t="s">
        <v>259</v>
      </c>
      <c r="E578" s="223" t="s">
        <v>3087</v>
      </c>
      <c r="F578" s="234" t="s">
        <v>339</v>
      </c>
      <c r="G578" t="s">
        <v>281</v>
      </c>
      <c r="L578" s="204"/>
    </row>
    <row r="579" spans="1:12" outlineLevel="1">
      <c r="A579" s="221" t="s">
        <v>333</v>
      </c>
      <c r="B579" s="223" t="s">
        <v>472</v>
      </c>
      <c r="C579" s="223">
        <v>8.9964300000000003E-10</v>
      </c>
      <c r="D579" s="223" t="s">
        <v>259</v>
      </c>
      <c r="E579" s="223" t="s">
        <v>3088</v>
      </c>
      <c r="F579" s="234" t="s">
        <v>337</v>
      </c>
      <c r="G579" t="s">
        <v>281</v>
      </c>
      <c r="L579" s="204"/>
    </row>
    <row r="580" spans="1:12" outlineLevel="1">
      <c r="A580" s="221" t="s">
        <v>333</v>
      </c>
      <c r="B580" s="223" t="s">
        <v>472</v>
      </c>
      <c r="C580" s="223">
        <v>1.50191E-12</v>
      </c>
      <c r="D580" s="223" t="s">
        <v>259</v>
      </c>
      <c r="E580" s="223" t="s">
        <v>3089</v>
      </c>
      <c r="F580" s="234" t="s">
        <v>339</v>
      </c>
      <c r="G580" t="s">
        <v>281</v>
      </c>
      <c r="L580" s="204"/>
    </row>
    <row r="581" spans="1:12" outlineLevel="1">
      <c r="A581" s="221" t="s">
        <v>333</v>
      </c>
      <c r="B581" s="223" t="s">
        <v>475</v>
      </c>
      <c r="C581" s="223">
        <v>1.3024759999999999E-3</v>
      </c>
      <c r="D581" s="223" t="s">
        <v>259</v>
      </c>
      <c r="E581" s="223" t="s">
        <v>3052</v>
      </c>
      <c r="F581" s="234" t="s">
        <v>337</v>
      </c>
      <c r="G581" t="s">
        <v>281</v>
      </c>
      <c r="L581" s="204"/>
    </row>
    <row r="582" spans="1:12" outlineLevel="1">
      <c r="A582" s="221" t="s">
        <v>333</v>
      </c>
      <c r="B582" s="223" t="s">
        <v>475</v>
      </c>
      <c r="C582" s="223">
        <v>1.4728399999999999E-4</v>
      </c>
      <c r="D582" s="223" t="s">
        <v>259</v>
      </c>
      <c r="E582" s="223" t="s">
        <v>3090</v>
      </c>
      <c r="F582" s="234" t="s">
        <v>339</v>
      </c>
      <c r="G582" t="s">
        <v>281</v>
      </c>
    </row>
    <row r="583" spans="1:12" outlineLevel="1">
      <c r="A583" s="221" t="s">
        <v>333</v>
      </c>
      <c r="B583" s="223" t="s">
        <v>477</v>
      </c>
      <c r="C583" s="223">
        <v>1.89565E-6</v>
      </c>
      <c r="D583" s="223" t="s">
        <v>259</v>
      </c>
      <c r="E583" s="223" t="s">
        <v>1960</v>
      </c>
      <c r="F583" s="234" t="s">
        <v>352</v>
      </c>
      <c r="G583" t="s">
        <v>281</v>
      </c>
      <c r="L583" s="204"/>
    </row>
    <row r="584" spans="1:12" outlineLevel="1">
      <c r="A584" s="221" t="s">
        <v>333</v>
      </c>
      <c r="B584" s="223" t="s">
        <v>479</v>
      </c>
      <c r="C584" s="223">
        <v>6.3502100000000001E-7</v>
      </c>
      <c r="D584" s="223" t="s">
        <v>259</v>
      </c>
      <c r="E584" s="223" t="s">
        <v>3091</v>
      </c>
      <c r="F584" s="234" t="s">
        <v>337</v>
      </c>
      <c r="G584" t="s">
        <v>281</v>
      </c>
    </row>
    <row r="585" spans="1:12" outlineLevel="1">
      <c r="A585" s="221" t="s">
        <v>333</v>
      </c>
      <c r="B585" s="223" t="s">
        <v>479</v>
      </c>
      <c r="C585" s="223">
        <v>2.0276399999999998E-9</v>
      </c>
      <c r="D585" s="223" t="s">
        <v>259</v>
      </c>
      <c r="E585" s="223" t="s">
        <v>3092</v>
      </c>
      <c r="F585" s="234" t="s">
        <v>339</v>
      </c>
      <c r="G585" t="s">
        <v>281</v>
      </c>
    </row>
    <row r="586" spans="1:12" outlineLevel="1">
      <c r="A586" s="221" t="s">
        <v>333</v>
      </c>
      <c r="B586" s="223" t="s">
        <v>482</v>
      </c>
      <c r="C586" s="223">
        <v>3.3311899999999998E-2</v>
      </c>
      <c r="D586" s="223" t="s">
        <v>259</v>
      </c>
      <c r="E586" s="223" t="s">
        <v>3093</v>
      </c>
      <c r="F586" s="234" t="s">
        <v>484</v>
      </c>
      <c r="G586" t="s">
        <v>281</v>
      </c>
      <c r="L586" s="204"/>
    </row>
    <row r="587" spans="1:12" outlineLevel="1">
      <c r="A587" s="221" t="s">
        <v>333</v>
      </c>
      <c r="B587" s="223" t="s">
        <v>209</v>
      </c>
      <c r="C587" s="223">
        <v>3.8331000000000001E-8</v>
      </c>
      <c r="D587" s="223" t="s">
        <v>259</v>
      </c>
      <c r="E587" s="223" t="s">
        <v>3094</v>
      </c>
      <c r="F587" s="234" t="s">
        <v>335</v>
      </c>
      <c r="G587" t="s">
        <v>281</v>
      </c>
      <c r="L587" s="204"/>
    </row>
    <row r="588" spans="1:12" outlineLevel="1">
      <c r="A588" s="221" t="s">
        <v>333</v>
      </c>
      <c r="B588" s="223" t="s">
        <v>486</v>
      </c>
      <c r="C588" s="223">
        <v>2.5686000000000001E-5</v>
      </c>
      <c r="D588" s="223" t="s">
        <v>259</v>
      </c>
      <c r="E588" s="223" t="s">
        <v>3095</v>
      </c>
      <c r="F588" s="234" t="s">
        <v>337</v>
      </c>
      <c r="G588" t="s">
        <v>281</v>
      </c>
      <c r="L588" s="204"/>
    </row>
    <row r="589" spans="1:12" outlineLevel="1">
      <c r="A589" s="221" t="s">
        <v>333</v>
      </c>
      <c r="B589" s="223" t="s">
        <v>486</v>
      </c>
      <c r="C589" s="223">
        <v>3.5057300000000001E-9</v>
      </c>
      <c r="D589" s="223" t="s">
        <v>259</v>
      </c>
      <c r="E589" s="223" t="s">
        <v>3096</v>
      </c>
      <c r="F589" s="234" t="s">
        <v>339</v>
      </c>
      <c r="G589" t="s">
        <v>281</v>
      </c>
    </row>
    <row r="590" spans="1:12" outlineLevel="1">
      <c r="A590" s="262" t="s">
        <v>268</v>
      </c>
      <c r="B590" s="189" t="s">
        <v>1968</v>
      </c>
      <c r="C590" s="224">
        <v>380</v>
      </c>
      <c r="D590" s="189" t="s">
        <v>1969</v>
      </c>
      <c r="E590" s="189" t="s">
        <v>253</v>
      </c>
      <c r="F590" s="263" t="s">
        <v>1970</v>
      </c>
      <c r="G590" t="s">
        <v>281</v>
      </c>
      <c r="L590" s="204"/>
    </row>
    <row r="591" spans="1:12" outlineLevel="1">
      <c r="A591" s="262" t="s">
        <v>268</v>
      </c>
      <c r="B591" s="189" t="s">
        <v>1593</v>
      </c>
      <c r="C591" s="224">
        <v>200000</v>
      </c>
      <c r="D591" s="189" t="s">
        <v>898</v>
      </c>
      <c r="E591" s="224" t="s">
        <v>1971</v>
      </c>
      <c r="F591" s="263" t="s">
        <v>1972</v>
      </c>
      <c r="G591" t="s">
        <v>281</v>
      </c>
      <c r="L591" s="204"/>
    </row>
    <row r="592" spans="1:12" outlineLevel="1">
      <c r="A592" s="262" t="s">
        <v>268</v>
      </c>
      <c r="B592" s="189" t="s">
        <v>126</v>
      </c>
      <c r="C592" s="224"/>
      <c r="D592" s="189" t="s">
        <v>542</v>
      </c>
      <c r="E592" s="189" t="s">
        <v>253</v>
      </c>
      <c r="F592" s="263" t="s">
        <v>1967</v>
      </c>
      <c r="G592" t="s">
        <v>281</v>
      </c>
    </row>
    <row r="593" spans="1:19" outlineLevel="1">
      <c r="A593" s="262" t="s">
        <v>268</v>
      </c>
      <c r="B593" s="189" t="s">
        <v>983</v>
      </c>
      <c r="C593" s="189" t="s">
        <v>1973</v>
      </c>
      <c r="D593" s="189" t="s">
        <v>408</v>
      </c>
      <c r="E593" s="264"/>
      <c r="F593" s="263" t="s">
        <v>1974</v>
      </c>
      <c r="G593" t="s">
        <v>281</v>
      </c>
      <c r="L593" s="204"/>
    </row>
    <row r="594" spans="1:19" outlineLevel="1">
      <c r="A594" s="239" t="s">
        <v>268</v>
      </c>
      <c r="B594" s="240" t="s">
        <v>1975</v>
      </c>
      <c r="C594" s="240" t="s">
        <v>1976</v>
      </c>
      <c r="D594" s="270" t="s">
        <v>275</v>
      </c>
      <c r="E594" s="265"/>
      <c r="F594" s="241" t="s">
        <v>1977</v>
      </c>
      <c r="G594" t="s">
        <v>281</v>
      </c>
      <c r="L594" s="204"/>
    </row>
    <row r="595" spans="1:19" outlineLevel="1">
      <c r="G595" t="s">
        <v>281</v>
      </c>
    </row>
    <row r="596" spans="1:19" ht="18.75" outlineLevel="1">
      <c r="A596" s="769" t="s">
        <v>1001</v>
      </c>
      <c r="B596" s="770"/>
      <c r="C596" s="770"/>
      <c r="D596" s="770"/>
      <c r="E596" s="770"/>
      <c r="F596" s="771"/>
      <c r="G596" t="s">
        <v>281</v>
      </c>
    </row>
    <row r="597" spans="1:19" outlineLevel="1">
      <c r="A597" s="211" t="s">
        <v>238</v>
      </c>
      <c r="B597" s="212" t="s">
        <v>239</v>
      </c>
      <c r="C597" s="212" t="s">
        <v>240</v>
      </c>
      <c r="D597" s="212" t="s">
        <v>134</v>
      </c>
      <c r="E597" s="212" t="s">
        <v>241</v>
      </c>
      <c r="F597" s="213" t="s">
        <v>242</v>
      </c>
      <c r="G597" t="s">
        <v>281</v>
      </c>
    </row>
    <row r="598" spans="1:19">
      <c r="A598" s="216" t="s">
        <v>243</v>
      </c>
      <c r="B598" s="217" t="s">
        <v>1284</v>
      </c>
      <c r="C598" s="218">
        <v>1.935366E-3</v>
      </c>
      <c r="D598" s="218" t="s">
        <v>259</v>
      </c>
      <c r="E598" s="218" t="s">
        <v>3097</v>
      </c>
      <c r="F598" s="232" t="s">
        <v>1286</v>
      </c>
      <c r="G598" t="s">
        <v>281</v>
      </c>
      <c r="L598" s="204"/>
    </row>
    <row r="599" spans="1:19">
      <c r="A599" s="221" t="s">
        <v>243</v>
      </c>
      <c r="B599" s="222" t="s">
        <v>1287</v>
      </c>
      <c r="C599" s="223">
        <v>1.4749799999999999E-6</v>
      </c>
      <c r="D599" s="223" t="s">
        <v>259</v>
      </c>
      <c r="E599" s="223" t="s">
        <v>1288</v>
      </c>
      <c r="F599" s="234" t="s">
        <v>1289</v>
      </c>
      <c r="G599" t="s">
        <v>281</v>
      </c>
      <c r="L599" s="204"/>
    </row>
    <row r="600" spans="1:19">
      <c r="A600" s="221" t="s">
        <v>243</v>
      </c>
      <c r="B600" s="222" t="s">
        <v>317</v>
      </c>
      <c r="C600" s="223">
        <v>4.7683799999999999E-4</v>
      </c>
      <c r="D600" s="223" t="s">
        <v>259</v>
      </c>
      <c r="E600" s="223" t="s">
        <v>3098</v>
      </c>
      <c r="F600" s="234" t="s">
        <v>1291</v>
      </c>
      <c r="G600" t="s">
        <v>281</v>
      </c>
      <c r="L600" s="204"/>
    </row>
    <row r="601" spans="1:19" outlineLevel="1">
      <c r="A601" s="221" t="s">
        <v>243</v>
      </c>
      <c r="B601" s="222" t="s">
        <v>294</v>
      </c>
      <c r="C601" s="223">
        <v>1.3923000000000001E-7</v>
      </c>
      <c r="D601" s="223" t="s">
        <v>259</v>
      </c>
      <c r="E601" s="223" t="s">
        <v>3099</v>
      </c>
      <c r="F601" s="330" t="s">
        <v>1291</v>
      </c>
      <c r="G601" t="s">
        <v>281</v>
      </c>
    </row>
    <row r="602" spans="1:19" outlineLevel="1">
      <c r="A602" s="221" t="s">
        <v>243</v>
      </c>
      <c r="B602" s="222" t="s">
        <v>1293</v>
      </c>
      <c r="C602" s="223">
        <v>9.14999E-8</v>
      </c>
      <c r="D602" s="223" t="s">
        <v>259</v>
      </c>
      <c r="E602" s="223" t="s">
        <v>3100</v>
      </c>
      <c r="F602" s="234" t="s">
        <v>1291</v>
      </c>
      <c r="G602" t="s">
        <v>281</v>
      </c>
      <c r="S602" s="204"/>
    </row>
    <row r="603" spans="1:19" outlineLevel="1">
      <c r="A603" s="221" t="s">
        <v>243</v>
      </c>
      <c r="B603" s="222" t="s">
        <v>1295</v>
      </c>
      <c r="C603" s="223">
        <v>1.4289999999999999E-7</v>
      </c>
      <c r="D603" s="223" t="s">
        <v>504</v>
      </c>
      <c r="E603" s="223" t="s">
        <v>1296</v>
      </c>
      <c r="F603" s="234" t="s">
        <v>1297</v>
      </c>
      <c r="G603" t="s">
        <v>281</v>
      </c>
      <c r="S603" s="204"/>
    </row>
    <row r="604" spans="1:19" outlineLevel="1">
      <c r="A604" s="221" t="s">
        <v>243</v>
      </c>
      <c r="B604" s="222" t="s">
        <v>1298</v>
      </c>
      <c r="C604" s="223">
        <v>4.8386542999999997E-2</v>
      </c>
      <c r="D604" s="223" t="s">
        <v>327</v>
      </c>
      <c r="E604" s="223" t="s">
        <v>1299</v>
      </c>
      <c r="F604" s="234" t="s">
        <v>1300</v>
      </c>
      <c r="G604" t="s">
        <v>281</v>
      </c>
      <c r="S604" s="204"/>
    </row>
    <row r="605" spans="1:19" outlineLevel="1">
      <c r="A605" s="221" t="s">
        <v>243</v>
      </c>
      <c r="B605" s="222" t="s">
        <v>1301</v>
      </c>
      <c r="C605" s="223">
        <v>2.84512E-3</v>
      </c>
      <c r="D605" s="223" t="s">
        <v>408</v>
      </c>
      <c r="E605" s="223" t="s">
        <v>3101</v>
      </c>
      <c r="F605" s="234" t="s">
        <v>1291</v>
      </c>
      <c r="G605" t="s">
        <v>281</v>
      </c>
      <c r="S605" s="204"/>
    </row>
    <row r="606" spans="1:19" outlineLevel="1">
      <c r="A606" s="221" t="s">
        <v>243</v>
      </c>
      <c r="B606" s="222" t="s">
        <v>1303</v>
      </c>
      <c r="C606" s="223">
        <v>3.2622630000000001E-3</v>
      </c>
      <c r="D606" s="223" t="s">
        <v>408</v>
      </c>
      <c r="E606" s="223" t="s">
        <v>3102</v>
      </c>
      <c r="F606" s="234" t="s">
        <v>1305</v>
      </c>
      <c r="G606" t="s">
        <v>281</v>
      </c>
      <c r="S606" s="204"/>
    </row>
    <row r="607" spans="1:19" outlineLevel="1">
      <c r="A607" s="221" t="s">
        <v>243</v>
      </c>
      <c r="B607" s="222" t="s">
        <v>1306</v>
      </c>
      <c r="C607" s="223">
        <v>3.8774600000000001E-4</v>
      </c>
      <c r="D607" s="223" t="s">
        <v>504</v>
      </c>
      <c r="E607" s="223" t="s">
        <v>1307</v>
      </c>
      <c r="F607" s="234" t="s">
        <v>1308</v>
      </c>
      <c r="G607" t="s">
        <v>281</v>
      </c>
      <c r="S607" s="204"/>
    </row>
    <row r="608" spans="1:19" outlineLevel="1">
      <c r="A608" s="221" t="s">
        <v>243</v>
      </c>
      <c r="B608" s="222" t="s">
        <v>1309</v>
      </c>
      <c r="C608" s="223">
        <v>3.8774600000000001E-4</v>
      </c>
      <c r="D608" s="223" t="s">
        <v>504</v>
      </c>
      <c r="E608" s="223" t="s">
        <v>1307</v>
      </c>
      <c r="F608" s="234" t="s">
        <v>1308</v>
      </c>
      <c r="G608" t="s">
        <v>281</v>
      </c>
      <c r="S608" s="204"/>
    </row>
    <row r="609" spans="1:19" outlineLevel="1">
      <c r="A609" s="221" t="s">
        <v>243</v>
      </c>
      <c r="B609" s="222" t="s">
        <v>1310</v>
      </c>
      <c r="C609" s="223">
        <v>8.4939100000000001E-5</v>
      </c>
      <c r="D609" s="223" t="s">
        <v>259</v>
      </c>
      <c r="E609" s="223" t="s">
        <v>1311</v>
      </c>
      <c r="F609" s="234" t="s">
        <v>1312</v>
      </c>
      <c r="G609" t="s">
        <v>281</v>
      </c>
      <c r="S609" s="204"/>
    </row>
    <row r="610" spans="1:19" outlineLevel="1">
      <c r="A610" s="221" t="s">
        <v>243</v>
      </c>
      <c r="B610" s="222" t="s">
        <v>1313</v>
      </c>
      <c r="C610" s="223">
        <v>0.16014249999999999</v>
      </c>
      <c r="D610" s="223" t="s">
        <v>259</v>
      </c>
      <c r="E610" s="223" t="s">
        <v>1314</v>
      </c>
      <c r="F610" s="234" t="s">
        <v>1315</v>
      </c>
      <c r="G610" t="s">
        <v>281</v>
      </c>
      <c r="S610" s="204"/>
    </row>
    <row r="611" spans="1:19" outlineLevel="1">
      <c r="A611" s="221" t="s">
        <v>243</v>
      </c>
      <c r="B611" s="222" t="s">
        <v>326</v>
      </c>
      <c r="C611" s="223">
        <v>9.4727279999999997E-3</v>
      </c>
      <c r="D611" s="223" t="s">
        <v>327</v>
      </c>
      <c r="E611" s="223" t="s">
        <v>3103</v>
      </c>
      <c r="F611" s="234" t="s">
        <v>1317</v>
      </c>
      <c r="G611" t="s">
        <v>281</v>
      </c>
      <c r="S611" s="204"/>
    </row>
    <row r="612" spans="1:19" outlineLevel="1">
      <c r="A612" s="221" t="s">
        <v>243</v>
      </c>
      <c r="B612" s="222" t="s">
        <v>1318</v>
      </c>
      <c r="C612" s="223">
        <v>8.6300979999999992E-3</v>
      </c>
      <c r="D612" s="223" t="s">
        <v>327</v>
      </c>
      <c r="E612" s="223" t="s">
        <v>3104</v>
      </c>
      <c r="F612" s="234" t="s">
        <v>1320</v>
      </c>
      <c r="G612" t="s">
        <v>281</v>
      </c>
      <c r="S612" s="204"/>
    </row>
    <row r="613" spans="1:19" outlineLevel="1">
      <c r="A613" s="221" t="s">
        <v>243</v>
      </c>
      <c r="B613" s="222" t="s">
        <v>1321</v>
      </c>
      <c r="C613" s="223">
        <v>1.6597196000000002E-2</v>
      </c>
      <c r="D613" s="223" t="s">
        <v>327</v>
      </c>
      <c r="E613" s="223" t="s">
        <v>3105</v>
      </c>
      <c r="F613" s="234" t="s">
        <v>1291</v>
      </c>
      <c r="G613" t="s">
        <v>281</v>
      </c>
      <c r="S613" s="204"/>
    </row>
    <row r="614" spans="1:19" outlineLevel="1">
      <c r="A614" s="221" t="s">
        <v>243</v>
      </c>
      <c r="B614" s="222" t="s">
        <v>300</v>
      </c>
      <c r="C614" s="223">
        <v>8.35377E-8</v>
      </c>
      <c r="D614" s="223" t="s">
        <v>259</v>
      </c>
      <c r="E614" s="223" t="s">
        <v>3106</v>
      </c>
      <c r="F614" s="234" t="s">
        <v>1291</v>
      </c>
      <c r="G614" t="s">
        <v>281</v>
      </c>
      <c r="S614" s="204"/>
    </row>
    <row r="615" spans="1:19" outlineLevel="1">
      <c r="A615" s="221" t="s">
        <v>243</v>
      </c>
      <c r="B615" s="222" t="s">
        <v>288</v>
      </c>
      <c r="C615" s="223">
        <v>9.7911990000000004E-3</v>
      </c>
      <c r="D615" s="223" t="s">
        <v>259</v>
      </c>
      <c r="E615" s="223" t="s">
        <v>3107</v>
      </c>
      <c r="F615" s="234" t="s">
        <v>1291</v>
      </c>
      <c r="G615" t="s">
        <v>281</v>
      </c>
      <c r="S615" s="204"/>
    </row>
    <row r="616" spans="1:19" outlineLevel="1">
      <c r="A616" s="221" t="s">
        <v>243</v>
      </c>
      <c r="B616" s="222" t="s">
        <v>1325</v>
      </c>
      <c r="C616" s="223">
        <v>7.160947E-3</v>
      </c>
      <c r="D616" s="223" t="s">
        <v>259</v>
      </c>
      <c r="E616" s="223" t="s">
        <v>3108</v>
      </c>
      <c r="F616" s="234" t="s">
        <v>1286</v>
      </c>
      <c r="G616" t="s">
        <v>281</v>
      </c>
      <c r="S616" s="204"/>
    </row>
    <row r="617" spans="1:19" outlineLevel="1">
      <c r="A617" s="221" t="s">
        <v>243</v>
      </c>
      <c r="B617" s="222" t="s">
        <v>282</v>
      </c>
      <c r="C617" s="223">
        <v>4.9473900000000004E-12</v>
      </c>
      <c r="D617" s="223" t="s">
        <v>275</v>
      </c>
      <c r="E617" s="223" t="s">
        <v>3109</v>
      </c>
      <c r="F617" s="234" t="s">
        <v>1291</v>
      </c>
      <c r="G617" t="s">
        <v>281</v>
      </c>
    </row>
    <row r="618" spans="1:19" outlineLevel="1">
      <c r="A618" s="221" t="s">
        <v>243</v>
      </c>
      <c r="B618" s="222" t="s">
        <v>1328</v>
      </c>
      <c r="C618" s="223">
        <v>2.3874999999999999E-3</v>
      </c>
      <c r="D618" s="223" t="s">
        <v>259</v>
      </c>
      <c r="E618" s="223" t="s">
        <v>1329</v>
      </c>
      <c r="F618" s="234" t="s">
        <v>1330</v>
      </c>
      <c r="G618" t="s">
        <v>281</v>
      </c>
    </row>
    <row r="619" spans="1:19" outlineLevel="1">
      <c r="A619" s="221" t="s">
        <v>243</v>
      </c>
      <c r="B619" s="222" t="s">
        <v>1331</v>
      </c>
      <c r="C619" s="223">
        <v>2.68492E-4</v>
      </c>
      <c r="D619" s="223" t="s">
        <v>259</v>
      </c>
      <c r="E619" s="223" t="s">
        <v>1332</v>
      </c>
      <c r="F619" s="234" t="s">
        <v>1333</v>
      </c>
      <c r="G619" t="s">
        <v>281</v>
      </c>
    </row>
    <row r="620" spans="1:19" outlineLevel="1">
      <c r="A620" s="221" t="s">
        <v>243</v>
      </c>
      <c r="B620" s="222" t="s">
        <v>1334</v>
      </c>
      <c r="C620" s="223">
        <v>2.2348199999999999E-7</v>
      </c>
      <c r="D620" s="223" t="s">
        <v>259</v>
      </c>
      <c r="E620" s="223" t="s">
        <v>1335</v>
      </c>
      <c r="F620" s="234" t="s">
        <v>1289</v>
      </c>
      <c r="G620" t="s">
        <v>281</v>
      </c>
      <c r="S620" s="204"/>
    </row>
    <row r="621" spans="1:19" outlineLevel="1">
      <c r="A621" s="221" t="s">
        <v>243</v>
      </c>
      <c r="B621" s="222" t="s">
        <v>1336</v>
      </c>
      <c r="C621" s="223">
        <v>2.2348199999999999E-7</v>
      </c>
      <c r="D621" s="223" t="s">
        <v>259</v>
      </c>
      <c r="E621" s="223" t="s">
        <v>1335</v>
      </c>
      <c r="F621" s="234" t="s">
        <v>1289</v>
      </c>
      <c r="G621" t="s">
        <v>281</v>
      </c>
      <c r="S621" s="204"/>
    </row>
    <row r="622" spans="1:19" outlineLevel="1">
      <c r="A622" s="221" t="s">
        <v>243</v>
      </c>
      <c r="B622" s="222" t="s">
        <v>1337</v>
      </c>
      <c r="C622" s="223">
        <v>1.9789555E-2</v>
      </c>
      <c r="D622" s="223" t="s">
        <v>259</v>
      </c>
      <c r="E622" s="223" t="s">
        <v>3110</v>
      </c>
      <c r="F622" s="234" t="s">
        <v>1291</v>
      </c>
      <c r="G622" t="s">
        <v>281</v>
      </c>
      <c r="S622" s="204"/>
    </row>
    <row r="623" spans="1:19" outlineLevel="1">
      <c r="A623" s="221" t="s">
        <v>243</v>
      </c>
      <c r="B623" s="222" t="s">
        <v>320</v>
      </c>
      <c r="C623" s="223">
        <v>1.1920940000000001E-3</v>
      </c>
      <c r="D623" s="223" t="s">
        <v>259</v>
      </c>
      <c r="E623" s="223" t="s">
        <v>3111</v>
      </c>
      <c r="F623" s="234" t="s">
        <v>1291</v>
      </c>
      <c r="G623" t="s">
        <v>281</v>
      </c>
      <c r="S623" s="204"/>
    </row>
    <row r="624" spans="1:19" outlineLevel="1">
      <c r="A624" s="221" t="s">
        <v>243</v>
      </c>
      <c r="B624" s="222" t="s">
        <v>323</v>
      </c>
      <c r="C624" s="223">
        <v>8.7191979999999992E-3</v>
      </c>
      <c r="D624" s="223" t="s">
        <v>259</v>
      </c>
      <c r="E624" s="223" t="s">
        <v>3112</v>
      </c>
      <c r="F624" s="234" t="s">
        <v>1291</v>
      </c>
      <c r="G624" t="s">
        <v>281</v>
      </c>
      <c r="S624" s="204"/>
    </row>
    <row r="625" spans="1:19" outlineLevel="1">
      <c r="A625" s="221" t="s">
        <v>243</v>
      </c>
      <c r="B625" s="222" t="s">
        <v>308</v>
      </c>
      <c r="C625" s="223">
        <v>4.3556099999999999E-7</v>
      </c>
      <c r="D625" s="223" t="s">
        <v>259</v>
      </c>
      <c r="E625" s="223" t="s">
        <v>3113</v>
      </c>
      <c r="F625" s="234" t="s">
        <v>1291</v>
      </c>
      <c r="G625" t="s">
        <v>281</v>
      </c>
      <c r="S625" s="204"/>
    </row>
    <row r="626" spans="1:19" outlineLevel="1">
      <c r="A626" s="221" t="s">
        <v>243</v>
      </c>
      <c r="B626" s="222" t="s">
        <v>1342</v>
      </c>
      <c r="C626" s="223">
        <v>8.7158099999999995E-6</v>
      </c>
      <c r="D626" s="223" t="s">
        <v>259</v>
      </c>
      <c r="E626" s="223" t="s">
        <v>1343</v>
      </c>
      <c r="F626" s="234" t="s">
        <v>1289</v>
      </c>
      <c r="G626" t="s">
        <v>281</v>
      </c>
      <c r="S626" s="204"/>
    </row>
    <row r="627" spans="1:19" outlineLevel="1">
      <c r="A627" s="221" t="s">
        <v>243</v>
      </c>
      <c r="B627" s="222" t="s">
        <v>274</v>
      </c>
      <c r="C627" s="223">
        <v>2.48353E-12</v>
      </c>
      <c r="D627" s="223" t="s">
        <v>275</v>
      </c>
      <c r="E627" s="223" t="s">
        <v>3114</v>
      </c>
      <c r="F627" s="234" t="s">
        <v>1291</v>
      </c>
      <c r="G627" t="s">
        <v>281</v>
      </c>
      <c r="S627" s="204"/>
    </row>
    <row r="628" spans="1:19" outlineLevel="1">
      <c r="A628" s="221" t="s">
        <v>243</v>
      </c>
      <c r="B628" s="222" t="s">
        <v>1345</v>
      </c>
      <c r="C628" s="223">
        <v>6.68659E-5</v>
      </c>
      <c r="D628" s="223" t="s">
        <v>259</v>
      </c>
      <c r="E628" s="223" t="s">
        <v>1346</v>
      </c>
      <c r="F628" s="234" t="s">
        <v>1289</v>
      </c>
      <c r="G628" t="s">
        <v>281</v>
      </c>
      <c r="S628" s="204"/>
    </row>
    <row r="629" spans="1:19" outlineLevel="1">
      <c r="A629" s="221" t="s">
        <v>243</v>
      </c>
      <c r="B629" s="222" t="s">
        <v>1347</v>
      </c>
      <c r="C629" s="223">
        <v>9.533470000000001E-10</v>
      </c>
      <c r="D629" s="223" t="s">
        <v>1348</v>
      </c>
      <c r="E629" s="223" t="s">
        <v>1349</v>
      </c>
      <c r="F629" s="234" t="s">
        <v>1286</v>
      </c>
      <c r="G629" t="s">
        <v>281</v>
      </c>
      <c r="S629" s="204"/>
    </row>
    <row r="630" spans="1:19" outlineLevel="1">
      <c r="A630" s="221" t="s">
        <v>243</v>
      </c>
      <c r="B630" s="222" t="s">
        <v>278</v>
      </c>
      <c r="C630" s="223">
        <v>1.5500800000000001E-11</v>
      </c>
      <c r="D630" s="223" t="s">
        <v>275</v>
      </c>
      <c r="E630" s="223" t="s">
        <v>3115</v>
      </c>
      <c r="F630" s="234" t="s">
        <v>1291</v>
      </c>
      <c r="G630" t="s">
        <v>281</v>
      </c>
    </row>
    <row r="631" spans="1:19" outlineLevel="1">
      <c r="A631" s="221" t="s">
        <v>243</v>
      </c>
      <c r="B631" s="222" t="s">
        <v>305</v>
      </c>
      <c r="C631" s="223">
        <v>2.4024000000000001E-6</v>
      </c>
      <c r="D631" s="223" t="s">
        <v>259</v>
      </c>
      <c r="E631" s="223" t="s">
        <v>3116</v>
      </c>
      <c r="F631" s="234" t="s">
        <v>1291</v>
      </c>
      <c r="G631" t="s">
        <v>281</v>
      </c>
      <c r="S631" s="204"/>
    </row>
    <row r="632" spans="1:19" outlineLevel="1">
      <c r="A632" s="221" t="s">
        <v>243</v>
      </c>
      <c r="B632" s="222" t="s">
        <v>1352</v>
      </c>
      <c r="C632" s="223">
        <v>3.0393599999999998E-6</v>
      </c>
      <c r="D632" s="223" t="s">
        <v>259</v>
      </c>
      <c r="E632" s="223" t="s">
        <v>1353</v>
      </c>
      <c r="F632" s="234" t="s">
        <v>1289</v>
      </c>
      <c r="G632" t="s">
        <v>281</v>
      </c>
    </row>
    <row r="633" spans="1:19" outlineLevel="1">
      <c r="A633" s="221" t="s">
        <v>243</v>
      </c>
      <c r="B633" s="222" t="s">
        <v>1354</v>
      </c>
      <c r="C633" s="223">
        <v>8.9392900000000006E-8</v>
      </c>
      <c r="D633" s="223" t="s">
        <v>259</v>
      </c>
      <c r="E633" s="223" t="s">
        <v>1355</v>
      </c>
      <c r="F633" s="234" t="s">
        <v>1289</v>
      </c>
      <c r="G633" t="s">
        <v>281</v>
      </c>
      <c r="S633" s="204"/>
    </row>
    <row r="634" spans="1:19" outlineLevel="1">
      <c r="A634" s="221" t="s">
        <v>243</v>
      </c>
      <c r="B634" s="222" t="s">
        <v>595</v>
      </c>
      <c r="C634" s="223">
        <v>1.8577190000000001E-3</v>
      </c>
      <c r="D634" s="223" t="s">
        <v>259</v>
      </c>
      <c r="E634" s="223" t="s">
        <v>1356</v>
      </c>
      <c r="F634" s="234" t="s">
        <v>1289</v>
      </c>
      <c r="G634" t="s">
        <v>281</v>
      </c>
    </row>
    <row r="635" spans="1:19" outlineLevel="1">
      <c r="A635" s="221" t="s">
        <v>243</v>
      </c>
      <c r="B635" s="222" t="s">
        <v>247</v>
      </c>
      <c r="C635" s="223">
        <v>1.7411519999999999E-3</v>
      </c>
      <c r="D635" s="223" t="s">
        <v>314</v>
      </c>
      <c r="E635" s="223" t="s">
        <v>3117</v>
      </c>
      <c r="F635" s="234" t="s">
        <v>316</v>
      </c>
      <c r="G635" t="s">
        <v>281</v>
      </c>
    </row>
    <row r="636" spans="1:19" outlineLevel="1">
      <c r="A636" s="221" t="s">
        <v>243</v>
      </c>
      <c r="B636" s="222" t="s">
        <v>1358</v>
      </c>
      <c r="C636" s="223">
        <v>2.4895699999999999E-11</v>
      </c>
      <c r="D636" s="223" t="s">
        <v>275</v>
      </c>
      <c r="E636" s="223" t="s">
        <v>1359</v>
      </c>
      <c r="F636" s="234" t="s">
        <v>1286</v>
      </c>
      <c r="G636" t="s">
        <v>281</v>
      </c>
      <c r="S636" s="204"/>
    </row>
    <row r="637" spans="1:19" outlineLevel="1">
      <c r="A637" s="221" t="s">
        <v>333</v>
      </c>
      <c r="B637" s="223" t="s">
        <v>225</v>
      </c>
      <c r="C637" s="223">
        <v>6.5665699999999998E-7</v>
      </c>
      <c r="D637" s="223" t="s">
        <v>259</v>
      </c>
      <c r="E637" s="223" t="s">
        <v>3118</v>
      </c>
      <c r="F637" s="234" t="s">
        <v>1361</v>
      </c>
      <c r="G637" t="s">
        <v>281</v>
      </c>
      <c r="S637" s="204"/>
    </row>
    <row r="638" spans="1:19" outlineLevel="1">
      <c r="A638" s="221" t="s">
        <v>333</v>
      </c>
      <c r="B638" s="223" t="s">
        <v>225</v>
      </c>
      <c r="C638" s="223">
        <v>3.0520800000000002E-8</v>
      </c>
      <c r="D638" s="223" t="s">
        <v>259</v>
      </c>
      <c r="E638" s="223" t="s">
        <v>3119</v>
      </c>
      <c r="F638" s="234" t="s">
        <v>1363</v>
      </c>
      <c r="G638" t="s">
        <v>281</v>
      </c>
      <c r="S638" s="204"/>
    </row>
    <row r="639" spans="1:19" outlineLevel="1">
      <c r="A639" s="221" t="s">
        <v>333</v>
      </c>
      <c r="B639" s="223" t="s">
        <v>225</v>
      </c>
      <c r="C639" s="223">
        <v>9.2423690000000003E-3</v>
      </c>
      <c r="D639" s="223" t="s">
        <v>259</v>
      </c>
      <c r="E639" s="223" t="s">
        <v>3120</v>
      </c>
      <c r="F639" s="234" t="s">
        <v>1365</v>
      </c>
      <c r="G639" t="s">
        <v>281</v>
      </c>
      <c r="S639" s="204"/>
    </row>
    <row r="640" spans="1:19" outlineLevel="1">
      <c r="A640" s="221" t="s">
        <v>333</v>
      </c>
      <c r="B640" s="223" t="s">
        <v>225</v>
      </c>
      <c r="C640" s="223">
        <v>7.3569099999999997E-6</v>
      </c>
      <c r="D640" s="223" t="s">
        <v>259</v>
      </c>
      <c r="E640" s="223" t="s">
        <v>3121</v>
      </c>
      <c r="F640" s="234" t="s">
        <v>1361</v>
      </c>
      <c r="G640" t="s">
        <v>281</v>
      </c>
      <c r="S640" s="204"/>
    </row>
    <row r="641" spans="1:19" outlineLevel="1">
      <c r="A641" s="221" t="s">
        <v>333</v>
      </c>
      <c r="B641" s="223" t="s">
        <v>174</v>
      </c>
      <c r="C641" s="223">
        <v>7.4402999999999996E-11</v>
      </c>
      <c r="D641" s="223" t="s">
        <v>259</v>
      </c>
      <c r="E641" s="223" t="s">
        <v>3122</v>
      </c>
      <c r="F641" s="234" t="s">
        <v>1361</v>
      </c>
      <c r="G641" t="s">
        <v>281</v>
      </c>
      <c r="S641" s="204"/>
    </row>
    <row r="642" spans="1:19" outlineLevel="1">
      <c r="A642" s="221" t="s">
        <v>333</v>
      </c>
      <c r="B642" s="223" t="s">
        <v>174</v>
      </c>
      <c r="C642" s="223">
        <v>3.7050099999999998E-9</v>
      </c>
      <c r="D642" s="223" t="s">
        <v>259</v>
      </c>
      <c r="E642" s="223" t="s">
        <v>3123</v>
      </c>
      <c r="F642" s="234" t="s">
        <v>1363</v>
      </c>
      <c r="G642" t="s">
        <v>281</v>
      </c>
      <c r="S642" s="204"/>
    </row>
    <row r="643" spans="1:19" outlineLevel="1">
      <c r="A643" s="221" t="s">
        <v>333</v>
      </c>
      <c r="B643" s="223" t="s">
        <v>347</v>
      </c>
      <c r="C643" s="223">
        <v>5.2178999999999996E-6</v>
      </c>
      <c r="D643" s="223" t="s">
        <v>259</v>
      </c>
      <c r="E643" s="223" t="s">
        <v>3124</v>
      </c>
      <c r="F643" s="234" t="s">
        <v>1365</v>
      </c>
      <c r="G643" t="s">
        <v>281</v>
      </c>
      <c r="S643" s="204"/>
    </row>
    <row r="644" spans="1:19" outlineLevel="1">
      <c r="A644" s="221" t="s">
        <v>333</v>
      </c>
      <c r="B644" s="223" t="s">
        <v>347</v>
      </c>
      <c r="C644" s="223">
        <v>2.3289399999999999E-7</v>
      </c>
      <c r="D644" s="223" t="s">
        <v>259</v>
      </c>
      <c r="E644" s="223" t="s">
        <v>3125</v>
      </c>
      <c r="F644" s="234" t="s">
        <v>1361</v>
      </c>
      <c r="G644" t="s">
        <v>281</v>
      </c>
    </row>
    <row r="645" spans="1:19" outlineLevel="1">
      <c r="A645" s="221" t="s">
        <v>250</v>
      </c>
      <c r="B645" s="233" t="s">
        <v>1080</v>
      </c>
      <c r="C645" s="223">
        <v>-1</v>
      </c>
      <c r="D645" s="223" t="s">
        <v>259</v>
      </c>
      <c r="E645" s="223" t="s">
        <v>253</v>
      </c>
      <c r="F645" s="234" t="s">
        <v>587</v>
      </c>
      <c r="G645" t="s">
        <v>281</v>
      </c>
    </row>
    <row r="646" spans="1:19" outlineLevel="1">
      <c r="A646" s="221" t="s">
        <v>333</v>
      </c>
      <c r="B646" s="223" t="s">
        <v>179</v>
      </c>
      <c r="C646" s="223">
        <v>1.3748E-12</v>
      </c>
      <c r="D646" s="223" t="s">
        <v>259</v>
      </c>
      <c r="E646" s="223" t="s">
        <v>3126</v>
      </c>
      <c r="F646" s="234" t="s">
        <v>1361</v>
      </c>
      <c r="G646" t="s">
        <v>281</v>
      </c>
    </row>
    <row r="647" spans="1:19" outlineLevel="1">
      <c r="A647" s="221" t="s">
        <v>333</v>
      </c>
      <c r="B647" s="223" t="s">
        <v>179</v>
      </c>
      <c r="C647" s="223">
        <v>3.3521199999999999E-10</v>
      </c>
      <c r="D647" s="223" t="s">
        <v>259</v>
      </c>
      <c r="E647" s="223" t="s">
        <v>3127</v>
      </c>
      <c r="F647" s="234" t="s">
        <v>1363</v>
      </c>
      <c r="G647" t="s">
        <v>281</v>
      </c>
    </row>
    <row r="648" spans="1:19" outlineLevel="1">
      <c r="A648" s="221" t="s">
        <v>333</v>
      </c>
      <c r="B648" s="223" t="s">
        <v>368</v>
      </c>
      <c r="C648" s="223">
        <v>1.00893E-6</v>
      </c>
      <c r="D648" s="223" t="s">
        <v>259</v>
      </c>
      <c r="E648" s="223" t="s">
        <v>3128</v>
      </c>
      <c r="F648" s="234" t="s">
        <v>1365</v>
      </c>
      <c r="G648" t="s">
        <v>281</v>
      </c>
    </row>
    <row r="649" spans="1:19" outlineLevel="1">
      <c r="A649" s="221" t="s">
        <v>333</v>
      </c>
      <c r="B649" s="223" t="s">
        <v>368</v>
      </c>
      <c r="C649" s="223">
        <v>2.55293E-8</v>
      </c>
      <c r="D649" s="223" t="s">
        <v>259</v>
      </c>
      <c r="E649" s="223" t="s">
        <v>3129</v>
      </c>
      <c r="F649" s="234" t="s">
        <v>1361</v>
      </c>
      <c r="G649" t="s">
        <v>281</v>
      </c>
      <c r="S649" s="204"/>
    </row>
    <row r="650" spans="1:19" outlineLevel="1">
      <c r="A650" s="221" t="s">
        <v>333</v>
      </c>
      <c r="B650" s="223" t="s">
        <v>221</v>
      </c>
      <c r="C650" s="223">
        <v>1.56318E-6</v>
      </c>
      <c r="D650" s="223" t="s">
        <v>259</v>
      </c>
      <c r="E650" s="223" t="s">
        <v>3130</v>
      </c>
      <c r="F650" s="234" t="s">
        <v>1361</v>
      </c>
      <c r="G650" t="s">
        <v>281</v>
      </c>
    </row>
    <row r="651" spans="1:19" outlineLevel="1">
      <c r="A651" s="221" t="s">
        <v>333</v>
      </c>
      <c r="B651" s="223" t="s">
        <v>221</v>
      </c>
      <c r="C651" s="223">
        <v>2.38968E-6</v>
      </c>
      <c r="D651" s="223" t="s">
        <v>259</v>
      </c>
      <c r="E651" s="223" t="s">
        <v>3131</v>
      </c>
      <c r="F651" s="234" t="s">
        <v>1363</v>
      </c>
      <c r="G651" t="s">
        <v>281</v>
      </c>
      <c r="S651" s="204"/>
    </row>
    <row r="652" spans="1:19" outlineLevel="1">
      <c r="A652" s="221" t="s">
        <v>333</v>
      </c>
      <c r="B652" s="223" t="s">
        <v>371</v>
      </c>
      <c r="C652" s="223">
        <v>0.26338435199999999</v>
      </c>
      <c r="D652" s="223" t="s">
        <v>259</v>
      </c>
      <c r="E652" s="223" t="s">
        <v>3132</v>
      </c>
      <c r="F652" s="234" t="s">
        <v>1365</v>
      </c>
      <c r="G652" t="s">
        <v>281</v>
      </c>
    </row>
    <row r="653" spans="1:19" outlineLevel="1">
      <c r="A653" s="221" t="s">
        <v>333</v>
      </c>
      <c r="B653" s="223" t="s">
        <v>371</v>
      </c>
      <c r="C653" s="223">
        <v>8.6245390000000005E-3</v>
      </c>
      <c r="D653" s="223" t="s">
        <v>259</v>
      </c>
      <c r="E653" s="223" t="s">
        <v>3133</v>
      </c>
      <c r="F653" s="234" t="s">
        <v>1361</v>
      </c>
      <c r="G653" t="s">
        <v>281</v>
      </c>
      <c r="S653" s="204"/>
    </row>
    <row r="654" spans="1:19" outlineLevel="1">
      <c r="A654" s="221" t="s">
        <v>333</v>
      </c>
      <c r="B654" s="223" t="s">
        <v>1379</v>
      </c>
      <c r="C654" s="223">
        <v>4.4110900000000001E-6</v>
      </c>
      <c r="D654" s="223" t="s">
        <v>259</v>
      </c>
      <c r="E654" s="223" t="s">
        <v>3134</v>
      </c>
      <c r="F654" s="234" t="s">
        <v>1361</v>
      </c>
      <c r="G654" t="s">
        <v>281</v>
      </c>
    </row>
    <row r="655" spans="1:19" outlineLevel="1">
      <c r="A655" s="221" t="s">
        <v>333</v>
      </c>
      <c r="B655" s="223" t="s">
        <v>378</v>
      </c>
      <c r="C655" s="223">
        <v>5.7929040000000001E-2</v>
      </c>
      <c r="D655" s="223" t="s">
        <v>259</v>
      </c>
      <c r="E655" s="223" t="s">
        <v>3135</v>
      </c>
      <c r="F655" s="234" t="s">
        <v>1365</v>
      </c>
      <c r="G655" t="s">
        <v>281</v>
      </c>
    </row>
    <row r="656" spans="1:19" outlineLevel="1">
      <c r="A656" s="221" t="s">
        <v>333</v>
      </c>
      <c r="B656" s="223" t="s">
        <v>378</v>
      </c>
      <c r="C656" s="223">
        <v>0.13289425299999999</v>
      </c>
      <c r="D656" s="223" t="s">
        <v>259</v>
      </c>
      <c r="E656" s="223" t="s">
        <v>3136</v>
      </c>
      <c r="F656" s="234" t="s">
        <v>1383</v>
      </c>
      <c r="G656" t="s">
        <v>281</v>
      </c>
    </row>
    <row r="657" spans="1:19" outlineLevel="1">
      <c r="A657" s="221" t="s">
        <v>333</v>
      </c>
      <c r="B657" s="223" t="s">
        <v>188</v>
      </c>
      <c r="C657" s="223">
        <v>2.6085700000000001E-15</v>
      </c>
      <c r="D657" s="223" t="s">
        <v>259</v>
      </c>
      <c r="E657" s="223" t="s">
        <v>3137</v>
      </c>
      <c r="F657" s="234" t="s">
        <v>1361</v>
      </c>
      <c r="G657" t="s">
        <v>281</v>
      </c>
    </row>
    <row r="658" spans="1:19" outlineLevel="1">
      <c r="A658" s="221" t="s">
        <v>333</v>
      </c>
      <c r="B658" s="223" t="s">
        <v>188</v>
      </c>
      <c r="C658" s="223">
        <v>1.7908200000000001E-11</v>
      </c>
      <c r="D658" s="223" t="s">
        <v>259</v>
      </c>
      <c r="E658" s="223" t="s">
        <v>3138</v>
      </c>
      <c r="F658" s="234" t="s">
        <v>1363</v>
      </c>
      <c r="G658" t="s">
        <v>281</v>
      </c>
      <c r="S658" s="204"/>
    </row>
    <row r="659" spans="1:19" outlineLevel="1">
      <c r="A659" s="221" t="s">
        <v>333</v>
      </c>
      <c r="B659" s="223" t="s">
        <v>382</v>
      </c>
      <c r="C659" s="223">
        <v>6.6855800000000002E-8</v>
      </c>
      <c r="D659" s="223" t="s">
        <v>259</v>
      </c>
      <c r="E659" s="223" t="s">
        <v>3139</v>
      </c>
      <c r="F659" s="234" t="s">
        <v>1365</v>
      </c>
      <c r="G659" t="s">
        <v>281</v>
      </c>
      <c r="S659" s="204"/>
    </row>
    <row r="660" spans="1:19" outlineLevel="1">
      <c r="A660" s="221" t="s">
        <v>333</v>
      </c>
      <c r="B660" s="223" t="s">
        <v>382</v>
      </c>
      <c r="C660" s="223">
        <v>3.75031E-8</v>
      </c>
      <c r="D660" s="223" t="s">
        <v>259</v>
      </c>
      <c r="E660" s="223" t="s">
        <v>3140</v>
      </c>
      <c r="F660" s="234" t="s">
        <v>1361</v>
      </c>
      <c r="G660" t="s">
        <v>281</v>
      </c>
      <c r="S660" s="204"/>
    </row>
    <row r="661" spans="1:19" outlineLevel="1">
      <c r="A661" s="221" t="s">
        <v>333</v>
      </c>
      <c r="B661" s="223" t="s">
        <v>385</v>
      </c>
      <c r="C661" s="223">
        <v>1.12438E-10</v>
      </c>
      <c r="D661" s="223" t="s">
        <v>259</v>
      </c>
      <c r="E661" s="223" t="s">
        <v>3141</v>
      </c>
      <c r="F661" s="234" t="s">
        <v>1361</v>
      </c>
      <c r="G661" t="s">
        <v>281</v>
      </c>
    </row>
    <row r="662" spans="1:19" outlineLevel="1">
      <c r="A662" s="221" t="s">
        <v>333</v>
      </c>
      <c r="B662" s="223" t="s">
        <v>192</v>
      </c>
      <c r="C662" s="223">
        <v>6.0679100000000001E-11</v>
      </c>
      <c r="D662" s="223" t="s">
        <v>259</v>
      </c>
      <c r="E662" s="223" t="s">
        <v>3142</v>
      </c>
      <c r="F662" s="234" t="s">
        <v>1361</v>
      </c>
      <c r="G662" t="s">
        <v>281</v>
      </c>
      <c r="S662" s="204"/>
    </row>
    <row r="663" spans="1:19" outlineLevel="1">
      <c r="A663" s="221" t="s">
        <v>333</v>
      </c>
      <c r="B663" s="223" t="s">
        <v>192</v>
      </c>
      <c r="C663" s="223">
        <v>6.0679100000000001E-11</v>
      </c>
      <c r="D663" s="223" t="s">
        <v>259</v>
      </c>
      <c r="E663" s="223" t="s">
        <v>3142</v>
      </c>
      <c r="F663" s="234" t="s">
        <v>1363</v>
      </c>
      <c r="G663" t="s">
        <v>281</v>
      </c>
      <c r="S663" s="204"/>
    </row>
    <row r="664" spans="1:19" outlineLevel="1">
      <c r="A664" s="221" t="s">
        <v>333</v>
      </c>
      <c r="B664" s="223" t="s">
        <v>394</v>
      </c>
      <c r="C664" s="223">
        <v>1.60686E-4</v>
      </c>
      <c r="D664" s="223" t="s">
        <v>259</v>
      </c>
      <c r="E664" s="223" t="s">
        <v>3143</v>
      </c>
      <c r="F664" s="234" t="s">
        <v>1365</v>
      </c>
      <c r="G664" t="s">
        <v>281</v>
      </c>
      <c r="S664" s="204"/>
    </row>
    <row r="665" spans="1:19" outlineLevel="1">
      <c r="A665" s="221" t="s">
        <v>333</v>
      </c>
      <c r="B665" s="223" t="s">
        <v>394</v>
      </c>
      <c r="C665" s="223">
        <v>5.5091599999999999E-8</v>
      </c>
      <c r="D665" s="223" t="s">
        <v>259</v>
      </c>
      <c r="E665" s="223" t="s">
        <v>3144</v>
      </c>
      <c r="F665" s="234" t="s">
        <v>1361</v>
      </c>
      <c r="G665" t="s">
        <v>281</v>
      </c>
    </row>
    <row r="666" spans="1:19" outlineLevel="1">
      <c r="A666" s="221" t="s">
        <v>333</v>
      </c>
      <c r="B666" s="223" t="s">
        <v>415</v>
      </c>
      <c r="C666" s="223">
        <v>1.8230200000000001E-3</v>
      </c>
      <c r="D666" s="223" t="s">
        <v>259</v>
      </c>
      <c r="E666" s="223" t="s">
        <v>3145</v>
      </c>
      <c r="F666" s="234" t="s">
        <v>1363</v>
      </c>
      <c r="G666" t="s">
        <v>281</v>
      </c>
    </row>
    <row r="667" spans="1:19" outlineLevel="1">
      <c r="A667" s="221" t="s">
        <v>333</v>
      </c>
      <c r="B667" s="223" t="s">
        <v>217</v>
      </c>
      <c r="C667" s="223">
        <v>2.0059E-7</v>
      </c>
      <c r="D667" s="223" t="s">
        <v>259</v>
      </c>
      <c r="E667" s="223" t="s">
        <v>3146</v>
      </c>
      <c r="F667" s="234" t="s">
        <v>1361</v>
      </c>
      <c r="G667" t="s">
        <v>281</v>
      </c>
    </row>
    <row r="668" spans="1:19" outlineLevel="1">
      <c r="A668" s="221" t="s">
        <v>333</v>
      </c>
      <c r="B668" s="223" t="s">
        <v>217</v>
      </c>
      <c r="C668" s="223">
        <v>1.74179E-9</v>
      </c>
      <c r="D668" s="223" t="s">
        <v>259</v>
      </c>
      <c r="E668" s="223" t="s">
        <v>3147</v>
      </c>
      <c r="F668" s="234" t="s">
        <v>1363</v>
      </c>
      <c r="G668" t="s">
        <v>281</v>
      </c>
    </row>
    <row r="669" spans="1:19" outlineLevel="1">
      <c r="A669" s="221" t="s">
        <v>333</v>
      </c>
      <c r="B669" s="223" t="s">
        <v>418</v>
      </c>
      <c r="C669" s="223">
        <v>4.6877489999999997E-3</v>
      </c>
      <c r="D669" s="223" t="s">
        <v>259</v>
      </c>
      <c r="E669" s="223" t="s">
        <v>3148</v>
      </c>
      <c r="F669" s="234" t="s">
        <v>1365</v>
      </c>
      <c r="G669" t="s">
        <v>281</v>
      </c>
    </row>
    <row r="670" spans="1:19" outlineLevel="1">
      <c r="A670" s="221" t="s">
        <v>333</v>
      </c>
      <c r="B670" s="223" t="s">
        <v>418</v>
      </c>
      <c r="C670" s="223">
        <v>5.5919900000000001E-6</v>
      </c>
      <c r="D670" s="223" t="s">
        <v>259</v>
      </c>
      <c r="E670" s="223" t="s">
        <v>3149</v>
      </c>
      <c r="F670" s="234" t="s">
        <v>1361</v>
      </c>
      <c r="G670" t="s">
        <v>281</v>
      </c>
    </row>
    <row r="671" spans="1:19" outlineLevel="1">
      <c r="A671" s="221" t="s">
        <v>333</v>
      </c>
      <c r="B671" s="223" t="s">
        <v>205</v>
      </c>
      <c r="C671" s="223">
        <v>6.5200800000000002E-13</v>
      </c>
      <c r="D671" s="223" t="s">
        <v>259</v>
      </c>
      <c r="E671" s="223" t="s">
        <v>3150</v>
      </c>
      <c r="F671" s="234" t="s">
        <v>1361</v>
      </c>
      <c r="G671" t="s">
        <v>281</v>
      </c>
      <c r="S671" s="204"/>
    </row>
    <row r="672" spans="1:19" outlineLevel="1">
      <c r="A672" s="221" t="s">
        <v>333</v>
      </c>
      <c r="B672" s="223" t="s">
        <v>205</v>
      </c>
      <c r="C672" s="223">
        <v>6.5715600000000003E-12</v>
      </c>
      <c r="D672" s="223" t="s">
        <v>259</v>
      </c>
      <c r="E672" s="223" t="s">
        <v>3151</v>
      </c>
      <c r="F672" s="234" t="s">
        <v>1363</v>
      </c>
      <c r="G672" t="s">
        <v>281</v>
      </c>
      <c r="S672" s="204"/>
    </row>
    <row r="673" spans="1:19" outlineLevel="1">
      <c r="A673" s="221" t="s">
        <v>333</v>
      </c>
      <c r="B673" s="223" t="s">
        <v>205</v>
      </c>
      <c r="C673" s="223">
        <v>1.23848E-5</v>
      </c>
      <c r="D673" s="223" t="s">
        <v>259</v>
      </c>
      <c r="E673" s="223" t="s">
        <v>3152</v>
      </c>
      <c r="F673" s="234" t="s">
        <v>1365</v>
      </c>
      <c r="G673" t="s">
        <v>281</v>
      </c>
      <c r="S673" s="204"/>
    </row>
    <row r="674" spans="1:19" outlineLevel="1">
      <c r="A674" s="221" t="s">
        <v>333</v>
      </c>
      <c r="B674" s="223" t="s">
        <v>205</v>
      </c>
      <c r="C674" s="223">
        <v>2.1671300000000001E-9</v>
      </c>
      <c r="D674" s="223" t="s">
        <v>259</v>
      </c>
      <c r="E674" s="223" t="s">
        <v>3153</v>
      </c>
      <c r="F674" s="234" t="s">
        <v>1361</v>
      </c>
      <c r="G674" t="s">
        <v>281</v>
      </c>
      <c r="S674" s="204"/>
    </row>
    <row r="675" spans="1:19" outlineLevel="1">
      <c r="A675" s="221" t="s">
        <v>333</v>
      </c>
      <c r="B675" s="223" t="s">
        <v>196</v>
      </c>
      <c r="C675" s="223">
        <v>1.15772E-14</v>
      </c>
      <c r="D675" s="223" t="s">
        <v>259</v>
      </c>
      <c r="E675" s="223" t="s">
        <v>3154</v>
      </c>
      <c r="F675" s="234" t="s">
        <v>1361</v>
      </c>
      <c r="G675" t="s">
        <v>281</v>
      </c>
      <c r="S675" s="204"/>
    </row>
    <row r="676" spans="1:19" outlineLevel="1">
      <c r="A676" s="221" t="s">
        <v>333</v>
      </c>
      <c r="B676" s="223" t="s">
        <v>196</v>
      </c>
      <c r="C676" s="223">
        <v>2.73529E-9</v>
      </c>
      <c r="D676" s="223" t="s">
        <v>259</v>
      </c>
      <c r="E676" s="223" t="s">
        <v>3155</v>
      </c>
      <c r="F676" s="234" t="s">
        <v>1363</v>
      </c>
      <c r="G676" t="s">
        <v>281</v>
      </c>
      <c r="S676" s="204"/>
    </row>
    <row r="677" spans="1:19" outlineLevel="1">
      <c r="A677" s="221" t="s">
        <v>333</v>
      </c>
      <c r="B677" s="223" t="s">
        <v>196</v>
      </c>
      <c r="C677" s="223">
        <v>3.6072800000000003E-7</v>
      </c>
      <c r="D677" s="223" t="s">
        <v>259</v>
      </c>
      <c r="E677" s="223" t="s">
        <v>3156</v>
      </c>
      <c r="F677" s="234" t="s">
        <v>1365</v>
      </c>
      <c r="G677" t="s">
        <v>281</v>
      </c>
    </row>
    <row r="678" spans="1:19" outlineLevel="1">
      <c r="A678" s="221" t="s">
        <v>333</v>
      </c>
      <c r="B678" s="223" t="s">
        <v>196</v>
      </c>
      <c r="C678" s="223">
        <v>2.1642200000000002E-9</v>
      </c>
      <c r="D678" s="223" t="s">
        <v>259</v>
      </c>
      <c r="E678" s="223" t="s">
        <v>3157</v>
      </c>
      <c r="F678" s="234" t="s">
        <v>1361</v>
      </c>
      <c r="G678" t="s">
        <v>281</v>
      </c>
    </row>
    <row r="679" spans="1:19" outlineLevel="1">
      <c r="A679" s="221" t="s">
        <v>333</v>
      </c>
      <c r="B679" s="223" t="s">
        <v>1405</v>
      </c>
      <c r="C679" s="223">
        <v>1.2629900000000001E-7</v>
      </c>
      <c r="D679" s="223" t="s">
        <v>259</v>
      </c>
      <c r="E679" s="223" t="s">
        <v>3158</v>
      </c>
      <c r="F679" s="234" t="s">
        <v>1361</v>
      </c>
      <c r="G679" t="s">
        <v>281</v>
      </c>
    </row>
    <row r="680" spans="1:19" outlineLevel="1">
      <c r="A680" s="221" t="s">
        <v>333</v>
      </c>
      <c r="B680" s="223" t="s">
        <v>200</v>
      </c>
      <c r="C680" s="223">
        <v>7.6364399999999999E-15</v>
      </c>
      <c r="D680" s="223" t="s">
        <v>259</v>
      </c>
      <c r="E680" s="223" t="s">
        <v>3159</v>
      </c>
      <c r="F680" s="234" t="s">
        <v>1361</v>
      </c>
      <c r="G680" t="s">
        <v>281</v>
      </c>
      <c r="S680" s="204"/>
    </row>
    <row r="681" spans="1:19" outlineLevel="1">
      <c r="A681" s="221" t="s">
        <v>333</v>
      </c>
      <c r="B681" s="223" t="s">
        <v>200</v>
      </c>
      <c r="C681" s="223">
        <v>1.1238499999999999E-10</v>
      </c>
      <c r="D681" s="223" t="s">
        <v>259</v>
      </c>
      <c r="E681" s="223" t="s">
        <v>3160</v>
      </c>
      <c r="F681" s="234" t="s">
        <v>1363</v>
      </c>
      <c r="G681" t="s">
        <v>281</v>
      </c>
      <c r="S681" s="204"/>
    </row>
    <row r="682" spans="1:19" outlineLevel="1">
      <c r="A682" s="221" t="s">
        <v>333</v>
      </c>
      <c r="B682" s="223" t="s">
        <v>430</v>
      </c>
      <c r="C682" s="223">
        <v>2.8379599999999998E-5</v>
      </c>
      <c r="D682" s="223" t="s">
        <v>259</v>
      </c>
      <c r="E682" s="223" t="s">
        <v>3161</v>
      </c>
      <c r="F682" s="234" t="s">
        <v>1365</v>
      </c>
      <c r="G682" t="s">
        <v>281</v>
      </c>
      <c r="S682" s="204"/>
    </row>
    <row r="683" spans="1:19" outlineLevel="1">
      <c r="A683" s="221" t="s">
        <v>333</v>
      </c>
      <c r="B683" s="223" t="s">
        <v>430</v>
      </c>
      <c r="C683" s="223">
        <v>2.7271200000000001E-7</v>
      </c>
      <c r="D683" s="223" t="s">
        <v>259</v>
      </c>
      <c r="E683" s="223" t="s">
        <v>3162</v>
      </c>
      <c r="F683" s="234" t="s">
        <v>1361</v>
      </c>
      <c r="G683" t="s">
        <v>281</v>
      </c>
      <c r="S683" s="204"/>
    </row>
    <row r="684" spans="1:19" outlineLevel="1">
      <c r="A684" s="221" t="s">
        <v>333</v>
      </c>
      <c r="B684" s="223" t="s">
        <v>1411</v>
      </c>
      <c r="C684" s="223">
        <v>2.5000000000000001E-4</v>
      </c>
      <c r="D684" s="223" t="s">
        <v>1412</v>
      </c>
      <c r="E684" s="223" t="s">
        <v>1413</v>
      </c>
      <c r="F684" s="234" t="s">
        <v>1414</v>
      </c>
      <c r="G684" t="s">
        <v>281</v>
      </c>
      <c r="S684" s="204"/>
    </row>
    <row r="685" spans="1:19" outlineLevel="1">
      <c r="A685" s="221" t="s">
        <v>333</v>
      </c>
      <c r="B685" s="223" t="s">
        <v>1415</v>
      </c>
      <c r="C685" s="223">
        <v>1.5E-3</v>
      </c>
      <c r="D685" s="223" t="s">
        <v>1412</v>
      </c>
      <c r="E685" s="223" t="s">
        <v>1416</v>
      </c>
      <c r="F685" s="234" t="s">
        <v>1417</v>
      </c>
      <c r="G685" t="s">
        <v>281</v>
      </c>
      <c r="S685" s="204"/>
    </row>
    <row r="686" spans="1:19" outlineLevel="1">
      <c r="A686" s="221" t="s">
        <v>333</v>
      </c>
      <c r="B686" s="223" t="s">
        <v>1418</v>
      </c>
      <c r="C686" s="223">
        <v>2.5000000000000001E-4</v>
      </c>
      <c r="D686" s="223" t="s">
        <v>1412</v>
      </c>
      <c r="E686" s="223" t="s">
        <v>1413</v>
      </c>
      <c r="F686" s="234" t="s">
        <v>1419</v>
      </c>
      <c r="G686" t="s">
        <v>281</v>
      </c>
      <c r="S686" s="204"/>
    </row>
    <row r="687" spans="1:19" outlineLevel="1">
      <c r="A687" s="221" t="s">
        <v>333</v>
      </c>
      <c r="B687" s="223" t="s">
        <v>1420</v>
      </c>
      <c r="C687" s="223">
        <v>1.8500000000000001E-3</v>
      </c>
      <c r="D687" s="223" t="s">
        <v>1412</v>
      </c>
      <c r="E687" s="223" t="s">
        <v>1421</v>
      </c>
      <c r="F687" s="234" t="s">
        <v>1422</v>
      </c>
      <c r="G687" t="s">
        <v>281</v>
      </c>
      <c r="S687" s="204"/>
    </row>
    <row r="688" spans="1:19" outlineLevel="1">
      <c r="A688" s="221" t="s">
        <v>333</v>
      </c>
      <c r="B688" s="223" t="s">
        <v>449</v>
      </c>
      <c r="C688" s="223">
        <v>2.0438019000000002E-2</v>
      </c>
      <c r="D688" s="223" t="s">
        <v>259</v>
      </c>
      <c r="E688" s="223" t="s">
        <v>3163</v>
      </c>
      <c r="F688" s="234" t="s">
        <v>1365</v>
      </c>
      <c r="G688" t="s">
        <v>281</v>
      </c>
      <c r="S688" s="204"/>
    </row>
    <row r="689" spans="1:19" outlineLevel="1">
      <c r="A689" s="221" t="s">
        <v>333</v>
      </c>
      <c r="B689" s="223" t="s">
        <v>449</v>
      </c>
      <c r="C689" s="223">
        <v>1.6291700000000001E-3</v>
      </c>
      <c r="D689" s="223" t="s">
        <v>259</v>
      </c>
      <c r="E689" s="223" t="s">
        <v>3164</v>
      </c>
      <c r="F689" s="234" t="s">
        <v>1361</v>
      </c>
      <c r="G689" t="s">
        <v>281</v>
      </c>
      <c r="S689" s="204"/>
    </row>
    <row r="690" spans="1:19" outlineLevel="1">
      <c r="A690" s="221" t="s">
        <v>333</v>
      </c>
      <c r="B690" s="223" t="s">
        <v>452</v>
      </c>
      <c r="C690" s="223">
        <v>9.5831199999999991E-7</v>
      </c>
      <c r="D690" s="223" t="s">
        <v>259</v>
      </c>
      <c r="E690" s="223" t="s">
        <v>3165</v>
      </c>
      <c r="F690" s="234" t="s">
        <v>1361</v>
      </c>
      <c r="G690" t="s">
        <v>281</v>
      </c>
    </row>
    <row r="691" spans="1:19" outlineLevel="1">
      <c r="A691" s="221" t="s">
        <v>333</v>
      </c>
      <c r="B691" s="223" t="s">
        <v>229</v>
      </c>
      <c r="C691" s="223">
        <v>1.81974E-6</v>
      </c>
      <c r="D691" s="223" t="s">
        <v>259</v>
      </c>
      <c r="E691" s="223" t="s">
        <v>3166</v>
      </c>
      <c r="F691" s="234" t="s">
        <v>1363</v>
      </c>
      <c r="G691" t="s">
        <v>281</v>
      </c>
      <c r="S691" s="204"/>
    </row>
    <row r="692" spans="1:19" outlineLevel="1">
      <c r="A692" s="221" t="s">
        <v>333</v>
      </c>
      <c r="B692" s="223" t="s">
        <v>455</v>
      </c>
      <c r="C692" s="223">
        <v>2.9625196999999999E-2</v>
      </c>
      <c r="D692" s="223" t="s">
        <v>259</v>
      </c>
      <c r="E692" s="223" t="s">
        <v>3167</v>
      </c>
      <c r="F692" s="234" t="s">
        <v>1365</v>
      </c>
      <c r="G692" t="s">
        <v>281</v>
      </c>
      <c r="S692" s="204"/>
    </row>
    <row r="693" spans="1:19" outlineLevel="1">
      <c r="A693" s="221" t="s">
        <v>333</v>
      </c>
      <c r="B693" s="223" t="s">
        <v>455</v>
      </c>
      <c r="C693" s="223">
        <v>7.2789700000000001E-3</v>
      </c>
      <c r="D693" s="223" t="s">
        <v>259</v>
      </c>
      <c r="E693" s="223" t="s">
        <v>3168</v>
      </c>
      <c r="F693" s="234" t="s">
        <v>1383</v>
      </c>
      <c r="G693" t="s">
        <v>281</v>
      </c>
      <c r="S693" s="204"/>
    </row>
    <row r="694" spans="1:19" outlineLevel="1">
      <c r="A694" s="221" t="s">
        <v>333</v>
      </c>
      <c r="B694" s="223" t="s">
        <v>213</v>
      </c>
      <c r="C694" s="223">
        <v>-3.1568E-6</v>
      </c>
      <c r="D694" s="223" t="s">
        <v>259</v>
      </c>
      <c r="E694" s="223" t="s">
        <v>3169</v>
      </c>
      <c r="F694" s="234" t="s">
        <v>1361</v>
      </c>
      <c r="G694" t="s">
        <v>281</v>
      </c>
    </row>
    <row r="695" spans="1:19" outlineLevel="1">
      <c r="A695" s="221" t="s">
        <v>333</v>
      </c>
      <c r="B695" s="223" t="s">
        <v>213</v>
      </c>
      <c r="C695" s="223">
        <v>-3.6062600000000002E-7</v>
      </c>
      <c r="D695" s="223" t="s">
        <v>259</v>
      </c>
      <c r="E695" s="223" t="s">
        <v>3170</v>
      </c>
      <c r="F695" s="234" t="s">
        <v>1363</v>
      </c>
      <c r="G695" t="s">
        <v>281</v>
      </c>
      <c r="S695" s="204"/>
    </row>
    <row r="696" spans="1:19" outlineLevel="1">
      <c r="A696" s="221" t="s">
        <v>333</v>
      </c>
      <c r="B696" s="223" t="s">
        <v>213</v>
      </c>
      <c r="C696" s="223">
        <v>-1.4613359999999999E-3</v>
      </c>
      <c r="D696" s="223" t="s">
        <v>259</v>
      </c>
      <c r="E696" s="223" t="s">
        <v>3171</v>
      </c>
      <c r="F696" s="234" t="s">
        <v>1365</v>
      </c>
      <c r="G696" t="s">
        <v>281</v>
      </c>
      <c r="S696" s="204"/>
    </row>
    <row r="697" spans="1:19" outlineLevel="1">
      <c r="A697" s="221" t="s">
        <v>333</v>
      </c>
      <c r="B697" s="223" t="s">
        <v>213</v>
      </c>
      <c r="C697" s="223">
        <v>-8.6801399999999999E-5</v>
      </c>
      <c r="D697" s="223" t="s">
        <v>259</v>
      </c>
      <c r="E697" s="223" t="s">
        <v>3172</v>
      </c>
      <c r="F697" s="234" t="s">
        <v>1361</v>
      </c>
      <c r="G697" t="s">
        <v>281</v>
      </c>
      <c r="S697" s="204"/>
    </row>
    <row r="698" spans="1:19" outlineLevel="1">
      <c r="A698" s="221" t="s">
        <v>333</v>
      </c>
      <c r="B698" s="223" t="s">
        <v>464</v>
      </c>
      <c r="C698" s="223">
        <v>6.1569529999999997E-3</v>
      </c>
      <c r="D698" s="223" t="s">
        <v>259</v>
      </c>
      <c r="E698" s="223" t="s">
        <v>3173</v>
      </c>
      <c r="F698" s="234" t="s">
        <v>1383</v>
      </c>
      <c r="G698" t="s">
        <v>281</v>
      </c>
      <c r="S698" s="204"/>
    </row>
    <row r="699" spans="1:19" outlineLevel="1">
      <c r="A699" s="221" t="s">
        <v>333</v>
      </c>
      <c r="B699" s="223" t="s">
        <v>1434</v>
      </c>
      <c r="C699" s="223">
        <v>5.0000000000000002E-5</v>
      </c>
      <c r="D699" s="223" t="s">
        <v>1435</v>
      </c>
      <c r="E699" s="223" t="s">
        <v>1436</v>
      </c>
      <c r="F699" s="234" t="s">
        <v>1437</v>
      </c>
      <c r="G699" t="s">
        <v>281</v>
      </c>
      <c r="S699" s="204"/>
    </row>
    <row r="700" spans="1:19" outlineLevel="1">
      <c r="A700" s="221" t="s">
        <v>333</v>
      </c>
      <c r="B700" s="223" t="s">
        <v>1438</v>
      </c>
      <c r="C700" s="223">
        <v>6.0000000000000002E-5</v>
      </c>
      <c r="D700" s="223" t="s">
        <v>1435</v>
      </c>
      <c r="E700" s="223" t="s">
        <v>1439</v>
      </c>
      <c r="F700" s="234" t="s">
        <v>1440</v>
      </c>
      <c r="G700" t="s">
        <v>281</v>
      </c>
      <c r="S700" s="204"/>
    </row>
    <row r="701" spans="1:19" outlineLevel="1">
      <c r="A701" s="221" t="s">
        <v>333</v>
      </c>
      <c r="B701" s="223" t="s">
        <v>1441</v>
      </c>
      <c r="C701" s="223">
        <v>5.0000000000000002E-5</v>
      </c>
      <c r="D701" s="223" t="s">
        <v>1435</v>
      </c>
      <c r="E701" s="223" t="s">
        <v>1436</v>
      </c>
      <c r="F701" s="234" t="s">
        <v>1442</v>
      </c>
      <c r="G701" t="s">
        <v>281</v>
      </c>
    </row>
    <row r="702" spans="1:19" outlineLevel="1">
      <c r="A702" s="221" t="s">
        <v>333</v>
      </c>
      <c r="B702" s="223" t="s">
        <v>1443</v>
      </c>
      <c r="C702" s="223">
        <v>5.0000000000000002E-5</v>
      </c>
      <c r="D702" s="223" t="s">
        <v>1435</v>
      </c>
      <c r="E702" s="223" t="s">
        <v>1436</v>
      </c>
      <c r="F702" s="234" t="s">
        <v>1444</v>
      </c>
      <c r="G702" t="s">
        <v>281</v>
      </c>
    </row>
    <row r="703" spans="1:19" outlineLevel="1">
      <c r="A703" s="221" t="s">
        <v>333</v>
      </c>
      <c r="B703" s="223" t="s">
        <v>1445</v>
      </c>
      <c r="C703" s="223">
        <v>5.0000000000000002E-5</v>
      </c>
      <c r="D703" s="223" t="s">
        <v>1435</v>
      </c>
      <c r="E703" s="223" t="s">
        <v>1436</v>
      </c>
      <c r="F703" s="234" t="s">
        <v>1446</v>
      </c>
      <c r="G703" t="s">
        <v>281</v>
      </c>
      <c r="S703" s="204"/>
    </row>
    <row r="704" spans="1:19" outlineLevel="1">
      <c r="A704" s="221" t="s">
        <v>333</v>
      </c>
      <c r="B704" s="223" t="s">
        <v>1447</v>
      </c>
      <c r="C704" s="223">
        <v>5.0000000000000002E-5</v>
      </c>
      <c r="D704" s="223" t="s">
        <v>1435</v>
      </c>
      <c r="E704" s="223" t="s">
        <v>1436</v>
      </c>
      <c r="F704" s="234" t="s">
        <v>1448</v>
      </c>
      <c r="G704" t="s">
        <v>281</v>
      </c>
      <c r="S704" s="204"/>
    </row>
    <row r="705" spans="1:19" outlineLevel="1">
      <c r="A705" s="221" t="s">
        <v>333</v>
      </c>
      <c r="B705" s="223" t="s">
        <v>1449</v>
      </c>
      <c r="C705" s="223">
        <v>1.0000000000000001E-5</v>
      </c>
      <c r="D705" s="223" t="s">
        <v>1435</v>
      </c>
      <c r="E705" s="223" t="s">
        <v>1450</v>
      </c>
      <c r="F705" s="234" t="s">
        <v>1451</v>
      </c>
      <c r="G705" t="s">
        <v>281</v>
      </c>
      <c r="S705" s="204"/>
    </row>
    <row r="706" spans="1:19" outlineLevel="1">
      <c r="A706" s="221" t="s">
        <v>333</v>
      </c>
      <c r="B706" s="223" t="s">
        <v>482</v>
      </c>
      <c r="C706" s="223">
        <v>1.1920940000000001E-3</v>
      </c>
      <c r="D706" s="223" t="s">
        <v>259</v>
      </c>
      <c r="E706" s="223" t="s">
        <v>3174</v>
      </c>
      <c r="F706" s="234" t="s">
        <v>1305</v>
      </c>
      <c r="G706" t="s">
        <v>281</v>
      </c>
      <c r="S706" s="204"/>
    </row>
    <row r="707" spans="1:19" outlineLevel="1">
      <c r="A707" s="221" t="s">
        <v>333</v>
      </c>
      <c r="B707" s="223" t="s">
        <v>1453</v>
      </c>
      <c r="C707" s="223">
        <v>6.7839300000000006E-5</v>
      </c>
      <c r="D707" s="223" t="s">
        <v>259</v>
      </c>
      <c r="E707" s="223" t="s">
        <v>1454</v>
      </c>
      <c r="F707" s="234" t="s">
        <v>1286</v>
      </c>
      <c r="G707" t="s">
        <v>281</v>
      </c>
      <c r="S707" s="204"/>
    </row>
    <row r="708" spans="1:19" outlineLevel="1">
      <c r="A708" s="221" t="s">
        <v>333</v>
      </c>
      <c r="B708" s="223" t="s">
        <v>1455</v>
      </c>
      <c r="C708" s="223">
        <v>6.7839300000000006E-5</v>
      </c>
      <c r="D708" s="223" t="s">
        <v>259</v>
      </c>
      <c r="E708" s="223" t="s">
        <v>1454</v>
      </c>
      <c r="F708" s="234" t="s">
        <v>1286</v>
      </c>
      <c r="G708" t="s">
        <v>281</v>
      </c>
      <c r="S708" s="204"/>
    </row>
    <row r="709" spans="1:19" outlineLevel="1">
      <c r="A709" s="221" t="s">
        <v>333</v>
      </c>
      <c r="B709" s="223" t="s">
        <v>209</v>
      </c>
      <c r="C709" s="223">
        <v>6.29558E-11</v>
      </c>
      <c r="D709" s="223" t="s">
        <v>259</v>
      </c>
      <c r="E709" s="223" t="s">
        <v>3175</v>
      </c>
      <c r="F709" s="234" t="s">
        <v>1361</v>
      </c>
      <c r="G709" t="s">
        <v>281</v>
      </c>
      <c r="S709" s="204"/>
    </row>
    <row r="710" spans="1:19" outlineLevel="1">
      <c r="A710" s="221" t="s">
        <v>333</v>
      </c>
      <c r="B710" s="223" t="s">
        <v>209</v>
      </c>
      <c r="C710" s="223">
        <v>1.2394999999999999E-9</v>
      </c>
      <c r="D710" s="223" t="s">
        <v>259</v>
      </c>
      <c r="E710" s="223" t="s">
        <v>3176</v>
      </c>
      <c r="F710" s="234" t="s">
        <v>1363</v>
      </c>
      <c r="G710" t="s">
        <v>281</v>
      </c>
      <c r="S710" s="204"/>
    </row>
    <row r="711" spans="1:19" outlineLevel="1">
      <c r="A711" s="221" t="s">
        <v>333</v>
      </c>
      <c r="B711" s="223" t="s">
        <v>486</v>
      </c>
      <c r="C711" s="223">
        <v>4.30944E-4</v>
      </c>
      <c r="D711" s="223" t="s">
        <v>259</v>
      </c>
      <c r="E711" s="223" t="s">
        <v>3177</v>
      </c>
      <c r="F711" s="234" t="s">
        <v>1365</v>
      </c>
      <c r="G711" t="s">
        <v>281</v>
      </c>
      <c r="S711" s="204"/>
    </row>
    <row r="712" spans="1:19" outlineLevel="1">
      <c r="A712" s="226" t="s">
        <v>333</v>
      </c>
      <c r="B712" s="228" t="s">
        <v>486</v>
      </c>
      <c r="C712" s="228">
        <v>1.7247899999999999E-6</v>
      </c>
      <c r="D712" s="228" t="s">
        <v>259</v>
      </c>
      <c r="E712" s="228" t="s">
        <v>3178</v>
      </c>
      <c r="F712" s="255" t="s">
        <v>1361</v>
      </c>
      <c r="G712" t="s">
        <v>281</v>
      </c>
      <c r="S712" s="204"/>
    </row>
    <row r="713" spans="1:19" outlineLevel="1">
      <c r="A713" s="221" t="s">
        <v>333</v>
      </c>
      <c r="B713" s="223" t="s">
        <v>209</v>
      </c>
      <c r="C713" s="223">
        <v>1.2394999999999999E-9</v>
      </c>
      <c r="D713" s="223" t="s">
        <v>259</v>
      </c>
      <c r="E713" s="223" t="s">
        <v>3176</v>
      </c>
      <c r="F713" s="234" t="s">
        <v>1363</v>
      </c>
      <c r="G713" t="s">
        <v>281</v>
      </c>
      <c r="S713" s="204"/>
    </row>
    <row r="714" spans="1:19" outlineLevel="1">
      <c r="A714" s="221" t="s">
        <v>333</v>
      </c>
      <c r="B714" s="223" t="s">
        <v>486</v>
      </c>
      <c r="C714" s="223">
        <v>4.30944E-4</v>
      </c>
      <c r="D714" s="223" t="s">
        <v>259</v>
      </c>
      <c r="E714" s="223" t="s">
        <v>3177</v>
      </c>
      <c r="F714" s="234" t="s">
        <v>1365</v>
      </c>
      <c r="G714" t="s">
        <v>281</v>
      </c>
      <c r="S714" s="204"/>
    </row>
    <row r="715" spans="1:19" outlineLevel="1">
      <c r="A715" s="226" t="s">
        <v>333</v>
      </c>
      <c r="B715" s="228" t="s">
        <v>486</v>
      </c>
      <c r="C715" s="228">
        <v>1.7247899999999999E-6</v>
      </c>
      <c r="D715" s="228" t="s">
        <v>259</v>
      </c>
      <c r="E715" s="228" t="s">
        <v>3178</v>
      </c>
      <c r="F715" s="255" t="s">
        <v>1361</v>
      </c>
      <c r="G715" t="s">
        <v>281</v>
      </c>
      <c r="S715" s="204"/>
    </row>
    <row r="718" spans="1:19">
      <c r="A718" s="795" t="s">
        <v>489</v>
      </c>
      <c r="B718" s="796"/>
      <c r="C718" s="796"/>
    </row>
    <row r="719" spans="1:19">
      <c r="A719" s="179" t="s">
        <v>2593</v>
      </c>
      <c r="B719" s="180"/>
      <c r="C719" s="258">
        <v>0.20773581580170161</v>
      </c>
    </row>
    <row r="720" spans="1:19">
      <c r="A720" s="157" t="s">
        <v>2594</v>
      </c>
      <c r="C720" s="274">
        <v>0.29364214641649705</v>
      </c>
    </row>
    <row r="721" spans="1:3">
      <c r="A721" s="167" t="s">
        <v>928</v>
      </c>
      <c r="B721" s="177"/>
      <c r="C721" s="259">
        <v>0.49862203778180131</v>
      </c>
    </row>
    <row r="722" spans="1:3">
      <c r="A722" s="157" t="s">
        <v>929</v>
      </c>
      <c r="C722" s="274">
        <v>-8.6021505376344093E-2</v>
      </c>
    </row>
    <row r="723" spans="1:3">
      <c r="A723" s="157" t="s">
        <v>930</v>
      </c>
      <c r="C723" s="274">
        <v>-3.6559139784946237E-2</v>
      </c>
    </row>
    <row r="724" spans="1:3">
      <c r="A724" s="157" t="s">
        <v>3179</v>
      </c>
      <c r="B724" s="197"/>
      <c r="C724" s="274">
        <v>-4.0860215053763443E-2</v>
      </c>
    </row>
    <row r="725" spans="1:3">
      <c r="A725" s="157" t="s">
        <v>2435</v>
      </c>
      <c r="C725" s="274">
        <v>-6.6666666666666666E-2</v>
      </c>
    </row>
    <row r="726" spans="1:3">
      <c r="A726" s="157" t="s">
        <v>491</v>
      </c>
      <c r="C726" s="274">
        <v>-0.24516129032258063</v>
      </c>
    </row>
    <row r="727" spans="1:3">
      <c r="A727" s="167" t="s">
        <v>2596</v>
      </c>
      <c r="B727" s="177"/>
      <c r="C727" s="259">
        <v>-0.52473118279569897</v>
      </c>
    </row>
  </sheetData>
  <mergeCells count="17">
    <mergeCell ref="A596:F596"/>
    <mergeCell ref="A718:C718"/>
    <mergeCell ref="A254:F254"/>
    <mergeCell ref="A277:F277"/>
    <mergeCell ref="A381:F381"/>
    <mergeCell ref="A404:F404"/>
    <mergeCell ref="A472:F472"/>
    <mergeCell ref="A92:F92"/>
    <mergeCell ref="A163:F163"/>
    <mergeCell ref="A171:F171"/>
    <mergeCell ref="A180:F180"/>
    <mergeCell ref="A213:F213"/>
    <mergeCell ref="A1:F1"/>
    <mergeCell ref="I1:V1"/>
    <mergeCell ref="A7:F7"/>
    <mergeCell ref="I23:V23"/>
    <mergeCell ref="A41:F41"/>
  </mergeCells>
  <pageMargins left="0.7" right="0.7" top="0.75" bottom="0.75" header="0.3" footer="0.3"/>
  <pageSetup paperSize="9" scale="34" fitToHeight="0" orientation="landscape"/>
  <headerFooter>
    <oddHeader>&amp;C&amp;20B.2.2.5 LCI for AD+HTC+I (food waste)</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79998168889431442"/>
  </sheetPr>
  <dimension ref="A1:U717"/>
  <sheetViews>
    <sheetView zoomScale="70" workbookViewId="0"/>
  </sheetViews>
  <sheetFormatPr baseColWidth="10" defaultColWidth="9.140625" defaultRowHeight="15"/>
  <cols>
    <col min="1" max="1" width="8.85546875" style="171" bestFit="1" customWidth="1"/>
    <col min="2" max="2" width="64.85546875" style="171" bestFit="1" customWidth="1"/>
    <col min="3" max="3" width="43.42578125" style="171" customWidth="1"/>
    <col min="4" max="4" width="9.140625" style="171"/>
    <col min="5" max="5" width="53.42578125" style="171" bestFit="1" customWidth="1"/>
    <col min="6" max="6" width="48.42578125" style="171" customWidth="1"/>
    <col min="12" max="12" width="10" bestFit="1" customWidth="1"/>
    <col min="24" max="24" width="10.42578125" bestFit="1" customWidth="1"/>
  </cols>
  <sheetData>
    <row r="1" spans="1:21">
      <c r="B1" s="331" t="s">
        <v>3180</v>
      </c>
    </row>
    <row r="2" spans="1:21" ht="18.75">
      <c r="A2" s="769" t="s">
        <v>236</v>
      </c>
      <c r="B2" s="770"/>
      <c r="C2" s="770"/>
      <c r="D2" s="770"/>
      <c r="E2" s="770"/>
      <c r="F2" s="771"/>
      <c r="H2" s="772" t="s">
        <v>237</v>
      </c>
      <c r="I2" s="773"/>
      <c r="J2" s="773"/>
      <c r="K2" s="773"/>
      <c r="L2" s="773"/>
      <c r="M2" s="773"/>
      <c r="N2" s="773"/>
      <c r="O2" s="773"/>
      <c r="P2" s="773"/>
      <c r="Q2" s="773"/>
      <c r="R2" s="773"/>
      <c r="S2" s="773"/>
      <c r="T2" s="773"/>
      <c r="U2" s="774"/>
    </row>
    <row r="3" spans="1:21">
      <c r="A3" s="211" t="s">
        <v>238</v>
      </c>
      <c r="B3" s="212" t="s">
        <v>239</v>
      </c>
      <c r="C3" s="212" t="s">
        <v>240</v>
      </c>
      <c r="D3" s="212" t="s">
        <v>134</v>
      </c>
      <c r="E3" s="212" t="s">
        <v>241</v>
      </c>
      <c r="F3" s="213" t="s">
        <v>242</v>
      </c>
      <c r="H3" s="242"/>
      <c r="I3" s="243"/>
      <c r="J3" s="243"/>
      <c r="K3" s="243"/>
      <c r="L3" s="243"/>
      <c r="M3" s="243"/>
      <c r="N3" s="243"/>
      <c r="O3" s="243"/>
      <c r="P3" s="243"/>
      <c r="Q3" s="243"/>
      <c r="R3" s="243"/>
      <c r="S3" s="243"/>
      <c r="T3" s="243"/>
      <c r="U3" s="244"/>
    </row>
    <row r="4" spans="1:21">
      <c r="A4" s="216" t="s">
        <v>243</v>
      </c>
      <c r="B4" s="217" t="s">
        <v>244</v>
      </c>
      <c r="C4" s="218">
        <v>5</v>
      </c>
      <c r="D4" s="218" t="s">
        <v>245</v>
      </c>
      <c r="E4" s="218" t="s">
        <v>246</v>
      </c>
      <c r="F4" s="232" t="s">
        <v>236</v>
      </c>
      <c r="H4" s="214"/>
      <c r="I4" s="6"/>
      <c r="J4" s="6"/>
      <c r="K4" s="6"/>
      <c r="L4" s="6"/>
      <c r="M4" s="6"/>
      <c r="N4" s="6"/>
      <c r="O4" s="6"/>
      <c r="P4" s="6"/>
      <c r="Q4" s="6"/>
      <c r="R4" s="6"/>
      <c r="S4" s="6"/>
      <c r="T4" s="6"/>
      <c r="U4" s="215"/>
    </row>
    <row r="5" spans="1:21">
      <c r="A5" s="221" t="s">
        <v>243</v>
      </c>
      <c r="B5" s="222" t="s">
        <v>247</v>
      </c>
      <c r="C5" s="223">
        <v>40</v>
      </c>
      <c r="D5" s="223" t="s">
        <v>245</v>
      </c>
      <c r="E5" s="223" t="s">
        <v>248</v>
      </c>
      <c r="F5" s="234" t="s">
        <v>249</v>
      </c>
      <c r="G5" s="245" t="s">
        <v>281</v>
      </c>
      <c r="H5" s="214"/>
      <c r="I5" s="6"/>
      <c r="J5" s="6"/>
      <c r="K5" s="6"/>
      <c r="L5" s="6"/>
      <c r="M5" s="6"/>
      <c r="N5" s="6"/>
      <c r="O5" s="6"/>
      <c r="P5" s="6"/>
      <c r="Q5" s="6"/>
      <c r="R5" s="6"/>
      <c r="S5" s="6"/>
      <c r="T5" s="6"/>
      <c r="U5" s="215"/>
    </row>
    <row r="6" spans="1:21">
      <c r="A6" s="226" t="s">
        <v>250</v>
      </c>
      <c r="B6" s="227" t="s">
        <v>251</v>
      </c>
      <c r="C6" s="228">
        <v>1</v>
      </c>
      <c r="D6" s="228" t="s">
        <v>252</v>
      </c>
      <c r="E6" s="228" t="s">
        <v>253</v>
      </c>
      <c r="F6" s="255" t="s">
        <v>254</v>
      </c>
      <c r="G6" s="245" t="s">
        <v>281</v>
      </c>
      <c r="H6" s="214"/>
      <c r="I6" s="6"/>
      <c r="J6" s="6"/>
      <c r="K6" s="6"/>
      <c r="L6" s="6"/>
      <c r="M6" s="6"/>
      <c r="N6" s="6"/>
      <c r="O6" s="6"/>
      <c r="P6" s="6"/>
      <c r="Q6" s="6"/>
      <c r="R6" s="6"/>
      <c r="S6" s="6"/>
      <c r="T6" s="6"/>
      <c r="U6" s="215"/>
    </row>
    <row r="7" spans="1:21">
      <c r="G7" s="245" t="s">
        <v>281</v>
      </c>
      <c r="H7" s="214"/>
      <c r="I7" s="6"/>
      <c r="J7" s="6"/>
      <c r="K7" s="6"/>
      <c r="L7" s="6"/>
      <c r="M7" s="6"/>
      <c r="N7" s="6"/>
      <c r="O7" s="6"/>
      <c r="P7" s="6"/>
      <c r="Q7" s="6"/>
      <c r="R7" s="6"/>
      <c r="S7" s="6"/>
      <c r="T7" s="6"/>
      <c r="U7" s="215"/>
    </row>
    <row r="8" spans="1:21" ht="18.75">
      <c r="A8" s="769" t="s">
        <v>493</v>
      </c>
      <c r="B8" s="770"/>
      <c r="C8" s="770"/>
      <c r="D8" s="770"/>
      <c r="E8" s="770"/>
      <c r="F8" s="771"/>
      <c r="G8" s="245" t="s">
        <v>281</v>
      </c>
      <c r="H8" s="214"/>
      <c r="I8" s="6"/>
      <c r="J8" s="6"/>
      <c r="K8" s="6"/>
      <c r="L8" s="6"/>
      <c r="M8" s="6"/>
      <c r="N8" s="6"/>
      <c r="O8" s="6"/>
      <c r="P8" s="6"/>
      <c r="Q8" s="6"/>
      <c r="R8" s="6"/>
      <c r="S8" s="6"/>
      <c r="T8" s="6"/>
      <c r="U8" s="215"/>
    </row>
    <row r="9" spans="1:21">
      <c r="A9" s="211" t="s">
        <v>238</v>
      </c>
      <c r="B9" s="212" t="s">
        <v>239</v>
      </c>
      <c r="C9" s="212" t="s">
        <v>240</v>
      </c>
      <c r="D9" s="212" t="s">
        <v>134</v>
      </c>
      <c r="E9" s="212" t="s">
        <v>241</v>
      </c>
      <c r="F9" s="213" t="s">
        <v>242</v>
      </c>
      <c r="G9" s="245" t="s">
        <v>281</v>
      </c>
      <c r="H9" s="214"/>
      <c r="I9" s="6"/>
      <c r="J9" s="6"/>
      <c r="K9" s="6"/>
      <c r="L9" s="6"/>
      <c r="M9" s="6"/>
      <c r="N9" s="6"/>
      <c r="O9" s="6"/>
      <c r="P9" s="6"/>
      <c r="Q9" s="6"/>
      <c r="R9" s="6"/>
      <c r="S9" s="6"/>
      <c r="T9" s="6"/>
      <c r="U9" s="215"/>
    </row>
    <row r="10" spans="1:21">
      <c r="A10" s="216" t="s">
        <v>243</v>
      </c>
      <c r="B10" s="231" t="s">
        <v>251</v>
      </c>
      <c r="C10" s="218">
        <v>1</v>
      </c>
      <c r="D10" s="218" t="s">
        <v>256</v>
      </c>
      <c r="E10" s="218" t="s">
        <v>253</v>
      </c>
      <c r="F10" s="232" t="s">
        <v>254</v>
      </c>
      <c r="G10" s="245" t="s">
        <v>281</v>
      </c>
      <c r="H10" s="214"/>
      <c r="I10" s="6"/>
      <c r="J10" s="6"/>
      <c r="K10" s="6"/>
      <c r="L10" s="6"/>
      <c r="M10" s="6"/>
      <c r="N10" s="6"/>
      <c r="O10" s="6"/>
      <c r="P10" s="6"/>
      <c r="Q10" s="6"/>
      <c r="R10" s="6"/>
      <c r="S10" s="6"/>
      <c r="T10" s="6"/>
      <c r="U10" s="215"/>
    </row>
    <row r="11" spans="1:21">
      <c r="A11" s="221" t="s">
        <v>243</v>
      </c>
      <c r="B11" s="222" t="s">
        <v>495</v>
      </c>
      <c r="C11" s="223" t="s">
        <v>496</v>
      </c>
      <c r="D11" s="223" t="s">
        <v>275</v>
      </c>
      <c r="E11" s="223" t="s">
        <v>260</v>
      </c>
      <c r="F11" s="234" t="s">
        <v>497</v>
      </c>
      <c r="G11" s="245" t="s">
        <v>281</v>
      </c>
      <c r="H11" s="214"/>
      <c r="I11" s="6"/>
      <c r="J11" s="6"/>
      <c r="K11" s="6"/>
      <c r="L11" s="6"/>
      <c r="M11" s="6"/>
      <c r="N11" s="6"/>
      <c r="O11" s="6"/>
      <c r="P11" s="6"/>
      <c r="Q11" s="6"/>
      <c r="R11" s="6"/>
      <c r="S11" s="6"/>
      <c r="T11" s="6"/>
      <c r="U11" s="215"/>
    </row>
    <row r="12" spans="1:21">
      <c r="A12" s="221" t="s">
        <v>243</v>
      </c>
      <c r="B12" s="222" t="s">
        <v>498</v>
      </c>
      <c r="C12" s="223" t="s">
        <v>499</v>
      </c>
      <c r="D12" s="223" t="s">
        <v>327</v>
      </c>
      <c r="E12" s="223" t="s">
        <v>500</v>
      </c>
      <c r="F12" s="234" t="s">
        <v>932</v>
      </c>
      <c r="G12" s="245" t="s">
        <v>281</v>
      </c>
      <c r="H12" s="214"/>
      <c r="I12" s="6"/>
      <c r="J12" s="6"/>
      <c r="K12" s="6"/>
      <c r="L12" s="6"/>
      <c r="M12" s="6"/>
      <c r="N12" s="6"/>
      <c r="O12" s="6"/>
      <c r="P12" s="6"/>
      <c r="Q12" s="6"/>
      <c r="R12" s="6"/>
      <c r="S12" s="6"/>
      <c r="T12" s="6"/>
      <c r="U12" s="215"/>
    </row>
    <row r="13" spans="1:21">
      <c r="A13" s="221" t="s">
        <v>243</v>
      </c>
      <c r="B13" s="222" t="s">
        <v>262</v>
      </c>
      <c r="C13" s="235" t="s">
        <v>263</v>
      </c>
      <c r="D13" s="223" t="s">
        <v>494</v>
      </c>
      <c r="E13" s="223" t="s">
        <v>264</v>
      </c>
      <c r="F13" s="234" t="s">
        <v>933</v>
      </c>
      <c r="G13" s="245" t="s">
        <v>281</v>
      </c>
      <c r="H13" s="214"/>
      <c r="I13" s="6"/>
      <c r="J13" s="6"/>
      <c r="K13" s="6"/>
      <c r="L13" s="6"/>
      <c r="M13" s="6"/>
      <c r="N13" s="6"/>
      <c r="O13" s="6"/>
      <c r="P13" s="6"/>
      <c r="Q13" s="6"/>
      <c r="R13" s="6"/>
      <c r="S13" s="6"/>
      <c r="T13" s="6"/>
      <c r="U13" s="215"/>
    </row>
    <row r="14" spans="1:21">
      <c r="A14" s="221" t="s">
        <v>243</v>
      </c>
      <c r="B14" s="222" t="s">
        <v>503</v>
      </c>
      <c r="C14" s="223">
        <f>200/7500</f>
        <v>2.6666666666666668E-2</v>
      </c>
      <c r="D14" s="223" t="s">
        <v>504</v>
      </c>
      <c r="E14" s="223" t="s">
        <v>505</v>
      </c>
      <c r="F14" s="234" t="s">
        <v>506</v>
      </c>
      <c r="G14" s="245" t="s">
        <v>281</v>
      </c>
      <c r="H14" s="214"/>
      <c r="I14" s="6"/>
      <c r="J14" s="6"/>
      <c r="K14" s="6"/>
      <c r="L14" s="6"/>
      <c r="M14" s="6"/>
      <c r="N14" s="6"/>
      <c r="O14" s="6"/>
      <c r="P14" s="6"/>
      <c r="Q14" s="6"/>
      <c r="R14" s="6"/>
      <c r="S14" s="6"/>
      <c r="T14" s="6"/>
      <c r="U14" s="215"/>
    </row>
    <row r="15" spans="1:21">
      <c r="A15" s="221" t="s">
        <v>243</v>
      </c>
      <c r="B15" s="222" t="s">
        <v>507</v>
      </c>
      <c r="C15" s="223">
        <f>(150*1839)/38000</f>
        <v>7.2592105263157896</v>
      </c>
      <c r="D15" s="223" t="s">
        <v>259</v>
      </c>
      <c r="E15" s="223" t="s">
        <v>508</v>
      </c>
      <c r="F15" s="234" t="s">
        <v>509</v>
      </c>
      <c r="G15" s="245" t="s">
        <v>281</v>
      </c>
      <c r="H15" s="214"/>
      <c r="I15" s="6"/>
      <c r="J15" s="6"/>
      <c r="K15" s="6"/>
      <c r="L15" s="6"/>
      <c r="M15" s="6"/>
      <c r="N15" s="6"/>
      <c r="O15" s="6"/>
      <c r="P15" s="6"/>
      <c r="Q15" s="6"/>
      <c r="R15" s="6"/>
      <c r="S15" s="6"/>
      <c r="T15" s="6"/>
      <c r="U15" s="215"/>
    </row>
    <row r="16" spans="1:21">
      <c r="A16" s="221" t="s">
        <v>333</v>
      </c>
      <c r="B16" s="223" t="s">
        <v>340</v>
      </c>
      <c r="C16" s="223" t="s">
        <v>510</v>
      </c>
      <c r="D16" s="223" t="s">
        <v>511</v>
      </c>
      <c r="E16" s="223" t="s">
        <v>260</v>
      </c>
      <c r="F16" s="234" t="s">
        <v>512</v>
      </c>
      <c r="G16" s="245" t="s">
        <v>281</v>
      </c>
      <c r="H16" s="214"/>
      <c r="I16" s="6"/>
      <c r="J16" s="6"/>
      <c r="K16" s="6"/>
      <c r="L16" s="6"/>
      <c r="M16" s="6"/>
      <c r="N16" s="6"/>
      <c r="O16" s="6"/>
      <c r="P16" s="6"/>
      <c r="Q16" s="6"/>
      <c r="R16" s="6"/>
      <c r="S16" s="6"/>
      <c r="T16" s="6"/>
      <c r="U16" s="215"/>
    </row>
    <row r="17" spans="1:21">
      <c r="A17" s="221" t="s">
        <v>250</v>
      </c>
      <c r="B17" s="233" t="s">
        <v>513</v>
      </c>
      <c r="C17" s="223" t="s">
        <v>514</v>
      </c>
      <c r="D17" s="223" t="s">
        <v>494</v>
      </c>
      <c r="E17" s="223" t="s">
        <v>260</v>
      </c>
      <c r="F17" s="234" t="s">
        <v>515</v>
      </c>
      <c r="G17" s="245" t="s">
        <v>281</v>
      </c>
      <c r="H17" s="214"/>
      <c r="I17" s="6"/>
      <c r="J17" s="6"/>
      <c r="K17" s="6"/>
      <c r="L17" s="6"/>
      <c r="M17" s="6"/>
      <c r="N17" s="6"/>
      <c r="O17" s="6"/>
      <c r="P17" s="6"/>
      <c r="Q17" s="6"/>
      <c r="R17" s="6"/>
      <c r="S17" s="6"/>
      <c r="T17" s="6"/>
      <c r="U17" s="215"/>
    </row>
    <row r="18" spans="1:21">
      <c r="A18" s="221" t="s">
        <v>333</v>
      </c>
      <c r="B18" s="223" t="s">
        <v>399</v>
      </c>
      <c r="C18" s="223" t="s">
        <v>516</v>
      </c>
      <c r="D18" s="223" t="s">
        <v>511</v>
      </c>
      <c r="E18" s="223" t="s">
        <v>260</v>
      </c>
      <c r="F18" s="234" t="s">
        <v>517</v>
      </c>
      <c r="G18" s="245" t="s">
        <v>281</v>
      </c>
      <c r="H18" s="214"/>
      <c r="I18" s="6"/>
      <c r="J18" s="6"/>
      <c r="K18" s="6"/>
      <c r="L18" s="6"/>
      <c r="M18" s="6"/>
      <c r="N18" s="6"/>
      <c r="O18" s="6"/>
      <c r="P18" s="6"/>
      <c r="Q18" s="6"/>
      <c r="R18" s="6"/>
      <c r="S18" s="6"/>
      <c r="T18" s="6"/>
      <c r="U18" s="215"/>
    </row>
    <row r="19" spans="1:21">
      <c r="A19" s="221" t="s">
        <v>333</v>
      </c>
      <c r="B19" s="223" t="s">
        <v>427</v>
      </c>
      <c r="C19" s="223" t="s">
        <v>518</v>
      </c>
      <c r="D19" s="223" t="s">
        <v>511</v>
      </c>
      <c r="E19" s="223" t="s">
        <v>260</v>
      </c>
      <c r="F19" s="234" t="s">
        <v>519</v>
      </c>
      <c r="G19" s="245" t="s">
        <v>281</v>
      </c>
      <c r="H19" s="214"/>
      <c r="I19" s="6"/>
      <c r="J19" s="6"/>
      <c r="K19" s="6"/>
      <c r="L19" s="6"/>
      <c r="M19" s="6"/>
      <c r="N19" s="6"/>
      <c r="O19" s="6"/>
      <c r="P19" s="6"/>
      <c r="Q19" s="6"/>
      <c r="R19" s="6"/>
      <c r="S19" s="6"/>
      <c r="T19" s="6"/>
      <c r="U19" s="215"/>
    </row>
    <row r="20" spans="1:21">
      <c r="A20" s="221" t="s">
        <v>333</v>
      </c>
      <c r="B20" s="223" t="s">
        <v>439</v>
      </c>
      <c r="C20" s="223" t="s">
        <v>520</v>
      </c>
      <c r="D20" s="223" t="s">
        <v>511</v>
      </c>
      <c r="E20" s="223" t="s">
        <v>260</v>
      </c>
      <c r="F20" s="234" t="s">
        <v>521</v>
      </c>
      <c r="G20" s="245" t="s">
        <v>281</v>
      </c>
      <c r="H20" s="214"/>
      <c r="I20" s="6"/>
      <c r="J20" s="6"/>
      <c r="K20" s="6"/>
      <c r="L20" s="6"/>
      <c r="M20" s="6"/>
      <c r="N20" s="6"/>
      <c r="O20" s="6"/>
      <c r="P20" s="6"/>
      <c r="Q20" s="6"/>
      <c r="R20" s="6"/>
      <c r="S20" s="6"/>
      <c r="T20" s="6"/>
      <c r="U20" s="215"/>
    </row>
    <row r="21" spans="1:21">
      <c r="A21" s="262" t="s">
        <v>268</v>
      </c>
      <c r="B21" s="189" t="s">
        <v>522</v>
      </c>
      <c r="C21" s="189">
        <v>0.95</v>
      </c>
      <c r="D21" s="189" t="s">
        <v>270</v>
      </c>
      <c r="E21" s="189" t="s">
        <v>523</v>
      </c>
      <c r="F21" s="263" t="s">
        <v>2864</v>
      </c>
      <c r="G21" s="245" t="s">
        <v>281</v>
      </c>
      <c r="H21" s="236"/>
      <c r="I21" s="237"/>
      <c r="J21" s="237"/>
      <c r="K21" s="237"/>
      <c r="L21" s="237"/>
      <c r="M21" s="237"/>
      <c r="N21" s="237"/>
      <c r="O21" s="237"/>
      <c r="P21" s="237"/>
      <c r="Q21" s="237"/>
      <c r="R21" s="237"/>
      <c r="S21" s="237"/>
      <c r="T21" s="237"/>
      <c r="U21" s="238"/>
    </row>
    <row r="22" spans="1:21">
      <c r="A22" s="262" t="s">
        <v>268</v>
      </c>
      <c r="B22" s="189" t="s">
        <v>525</v>
      </c>
      <c r="C22" s="189">
        <v>1.1200000000000001</v>
      </c>
      <c r="D22" s="189" t="s">
        <v>270</v>
      </c>
      <c r="E22" s="189" t="s">
        <v>526</v>
      </c>
      <c r="F22" s="263" t="s">
        <v>2865</v>
      </c>
      <c r="G22" s="245" t="s">
        <v>281</v>
      </c>
      <c r="H22" s="171"/>
    </row>
    <row r="23" spans="1:21">
      <c r="A23" s="262" t="s">
        <v>268</v>
      </c>
      <c r="B23" s="189" t="s">
        <v>528</v>
      </c>
      <c r="C23" s="189">
        <v>0.72</v>
      </c>
      <c r="D23" s="189" t="s">
        <v>270</v>
      </c>
      <c r="E23" s="189" t="s">
        <v>529</v>
      </c>
      <c r="F23" s="263" t="s">
        <v>2866</v>
      </c>
      <c r="G23" s="245" t="s">
        <v>281</v>
      </c>
      <c r="H23" s="772" t="s">
        <v>272</v>
      </c>
      <c r="I23" s="773"/>
      <c r="J23" s="773"/>
      <c r="K23" s="773"/>
      <c r="L23" s="773"/>
      <c r="M23" s="773"/>
      <c r="N23" s="773"/>
      <c r="O23" s="773"/>
      <c r="P23" s="773"/>
      <c r="Q23" s="773"/>
      <c r="R23" s="773"/>
      <c r="S23" s="773"/>
      <c r="T23" s="773"/>
      <c r="U23" s="774"/>
    </row>
    <row r="24" spans="1:21">
      <c r="A24" s="262" t="s">
        <v>268</v>
      </c>
      <c r="B24" s="189" t="s">
        <v>531</v>
      </c>
      <c r="C24" s="189">
        <v>0.1</v>
      </c>
      <c r="D24" s="189" t="s">
        <v>270</v>
      </c>
      <c r="E24" s="189" t="s">
        <v>532</v>
      </c>
      <c r="F24" s="263" t="s">
        <v>2867</v>
      </c>
      <c r="G24" s="245" t="s">
        <v>281</v>
      </c>
      <c r="H24" s="242"/>
      <c r="I24" s="243"/>
      <c r="J24" s="243"/>
      <c r="K24" s="243"/>
      <c r="L24" s="243"/>
      <c r="M24" s="243"/>
      <c r="N24" s="243"/>
      <c r="O24" s="243"/>
      <c r="P24" s="243"/>
      <c r="Q24" s="243"/>
      <c r="R24" s="243"/>
      <c r="S24" s="243"/>
      <c r="T24" s="243"/>
      <c r="U24" s="244"/>
    </row>
    <row r="25" spans="1:21">
      <c r="A25" s="262" t="s">
        <v>268</v>
      </c>
      <c r="B25" s="189" t="s">
        <v>534</v>
      </c>
      <c r="C25" s="189">
        <v>140</v>
      </c>
      <c r="D25" s="189" t="s">
        <v>535</v>
      </c>
      <c r="E25" s="189" t="s">
        <v>536</v>
      </c>
      <c r="F25" s="263" t="s">
        <v>537</v>
      </c>
      <c r="G25" s="245" t="s">
        <v>281</v>
      </c>
      <c r="H25" s="214"/>
      <c r="I25" s="6"/>
      <c r="J25" s="6"/>
      <c r="K25" s="6"/>
      <c r="L25" s="6"/>
      <c r="M25" s="6"/>
      <c r="N25" s="6"/>
      <c r="O25" s="6"/>
      <c r="P25" s="6"/>
      <c r="Q25" s="6"/>
      <c r="R25" s="6"/>
      <c r="S25" s="6"/>
      <c r="T25" s="6"/>
      <c r="U25" s="215"/>
    </row>
    <row r="26" spans="1:21">
      <c r="A26" s="262" t="s">
        <v>268</v>
      </c>
      <c r="B26" s="189" t="s">
        <v>538</v>
      </c>
      <c r="C26" s="189">
        <v>0.52</v>
      </c>
      <c r="D26" s="189" t="s">
        <v>270</v>
      </c>
      <c r="E26" s="189" t="s">
        <v>539</v>
      </c>
      <c r="F26" s="263" t="s">
        <v>2868</v>
      </c>
      <c r="G26" s="245" t="s">
        <v>281</v>
      </c>
      <c r="H26" s="214"/>
      <c r="I26" s="6"/>
      <c r="J26" s="6"/>
      <c r="K26" s="6"/>
      <c r="L26" s="6"/>
      <c r="M26" s="6"/>
      <c r="N26" s="6"/>
      <c r="O26" s="6"/>
      <c r="P26" s="6"/>
      <c r="Q26" s="6"/>
      <c r="R26" s="6"/>
      <c r="S26" s="6"/>
      <c r="T26" s="6"/>
      <c r="U26" s="215"/>
    </row>
    <row r="27" spans="1:21">
      <c r="A27" s="262" t="s">
        <v>268</v>
      </c>
      <c r="B27" s="189" t="s">
        <v>541</v>
      </c>
      <c r="C27" s="189">
        <v>43</v>
      </c>
      <c r="D27" s="189" t="s">
        <v>542</v>
      </c>
      <c r="E27" s="189" t="s">
        <v>253</v>
      </c>
      <c r="F27" s="263" t="s">
        <v>543</v>
      </c>
      <c r="G27" s="245" t="s">
        <v>281</v>
      </c>
      <c r="H27" s="214"/>
      <c r="I27" s="6"/>
      <c r="J27" s="6"/>
      <c r="K27" s="6"/>
      <c r="L27" s="6"/>
      <c r="M27" s="6"/>
      <c r="N27" s="6"/>
      <c r="O27" s="6"/>
      <c r="P27" s="6"/>
      <c r="Q27" s="6"/>
      <c r="R27" s="6"/>
      <c r="S27" s="6"/>
      <c r="T27" s="6"/>
      <c r="U27" s="215"/>
    </row>
    <row r="28" spans="1:21">
      <c r="A28" s="262" t="s">
        <v>268</v>
      </c>
      <c r="B28" s="189" t="s">
        <v>544</v>
      </c>
      <c r="C28" s="189">
        <v>10</v>
      </c>
      <c r="D28" s="189" t="s">
        <v>545</v>
      </c>
      <c r="E28" s="189" t="s">
        <v>546</v>
      </c>
      <c r="F28" s="263" t="s">
        <v>547</v>
      </c>
      <c r="G28" s="245" t="s">
        <v>281</v>
      </c>
      <c r="H28" s="214"/>
      <c r="I28" s="6"/>
      <c r="J28" s="6"/>
      <c r="K28" s="6"/>
      <c r="L28" s="6"/>
      <c r="M28" s="6"/>
      <c r="N28" s="6"/>
      <c r="O28" s="6"/>
      <c r="P28" s="6"/>
      <c r="Q28" s="6"/>
      <c r="R28" s="6"/>
      <c r="S28" s="6"/>
      <c r="T28" s="6"/>
      <c r="U28" s="215"/>
    </row>
    <row r="29" spans="1:21">
      <c r="A29" s="262" t="s">
        <v>268</v>
      </c>
      <c r="B29" s="189" t="s">
        <v>548</v>
      </c>
      <c r="C29" s="189">
        <v>6</v>
      </c>
      <c r="D29" s="189" t="s">
        <v>549</v>
      </c>
      <c r="E29" s="189" t="s">
        <v>550</v>
      </c>
      <c r="F29" s="263" t="s">
        <v>551</v>
      </c>
      <c r="G29" s="245" t="s">
        <v>281</v>
      </c>
      <c r="H29" s="214"/>
      <c r="I29" s="6"/>
      <c r="J29" s="6"/>
      <c r="K29" s="6"/>
      <c r="L29" s="6"/>
      <c r="M29" s="6"/>
      <c r="N29" s="6"/>
      <c r="O29" s="6"/>
      <c r="P29" s="6"/>
      <c r="Q29" s="6"/>
      <c r="R29" s="6"/>
      <c r="S29" s="6"/>
      <c r="T29" s="6"/>
      <c r="U29" s="215"/>
    </row>
    <row r="30" spans="1:21">
      <c r="A30" s="262" t="s">
        <v>268</v>
      </c>
      <c r="B30" s="189" t="s">
        <v>552</v>
      </c>
      <c r="C30" s="189">
        <v>6.5</v>
      </c>
      <c r="D30" s="189" t="s">
        <v>549</v>
      </c>
      <c r="E30" s="189" t="s">
        <v>553</v>
      </c>
      <c r="F30" s="263" t="s">
        <v>554</v>
      </c>
      <c r="G30" s="245" t="s">
        <v>281</v>
      </c>
      <c r="H30" s="214"/>
      <c r="I30" s="6"/>
      <c r="J30" s="6"/>
      <c r="K30" s="6"/>
      <c r="L30" s="6"/>
      <c r="M30" s="6"/>
      <c r="N30" s="6"/>
      <c r="O30" s="6"/>
      <c r="P30" s="6"/>
      <c r="Q30" s="6"/>
      <c r="R30" s="6"/>
      <c r="S30" s="6"/>
      <c r="T30" s="6"/>
      <c r="U30" s="215"/>
    </row>
    <row r="31" spans="1:21">
      <c r="A31" s="262" t="s">
        <v>268</v>
      </c>
      <c r="B31" s="189" t="s">
        <v>555</v>
      </c>
      <c r="C31" s="189">
        <v>86</v>
      </c>
      <c r="D31" s="189" t="s">
        <v>549</v>
      </c>
      <c r="E31" s="189" t="s">
        <v>556</v>
      </c>
      <c r="F31" s="263" t="s">
        <v>557</v>
      </c>
      <c r="G31" s="245" t="s">
        <v>281</v>
      </c>
      <c r="H31" s="214"/>
      <c r="I31" s="6"/>
      <c r="J31" s="6"/>
      <c r="K31" s="6"/>
      <c r="L31" s="6"/>
      <c r="M31" s="6"/>
      <c r="N31" s="6"/>
      <c r="O31" s="6"/>
      <c r="P31" s="6"/>
      <c r="Q31" s="6"/>
      <c r="R31" s="6"/>
      <c r="S31" s="6"/>
      <c r="T31" s="6"/>
      <c r="U31" s="215"/>
    </row>
    <row r="32" spans="1:21">
      <c r="A32" s="262" t="s">
        <v>268</v>
      </c>
      <c r="B32" s="189" t="s">
        <v>269</v>
      </c>
      <c r="C32" s="189">
        <v>3.2582228999999997E-2</v>
      </c>
      <c r="D32" s="189" t="s">
        <v>270</v>
      </c>
      <c r="E32" s="189" t="s">
        <v>558</v>
      </c>
      <c r="F32" s="263" t="s">
        <v>271</v>
      </c>
      <c r="G32" s="245" t="s">
        <v>281</v>
      </c>
      <c r="H32" s="214"/>
      <c r="I32" s="6"/>
      <c r="J32" s="6"/>
      <c r="K32" s="6"/>
      <c r="L32" s="6"/>
      <c r="M32" s="6"/>
      <c r="N32" s="6"/>
      <c r="O32" s="6"/>
      <c r="P32" s="6"/>
      <c r="Q32" s="6"/>
      <c r="R32" s="6"/>
      <c r="S32" s="6"/>
      <c r="T32" s="6"/>
      <c r="U32" s="215"/>
    </row>
    <row r="33" spans="1:21">
      <c r="A33" s="262" t="s">
        <v>268</v>
      </c>
      <c r="B33" s="189" t="s">
        <v>559</v>
      </c>
      <c r="C33" s="189">
        <v>10000</v>
      </c>
      <c r="D33" s="189" t="s">
        <v>560</v>
      </c>
      <c r="E33" s="189" t="s">
        <v>253</v>
      </c>
      <c r="F33" s="263" t="s">
        <v>561</v>
      </c>
      <c r="G33" s="245" t="s">
        <v>281</v>
      </c>
      <c r="H33" s="214"/>
      <c r="I33" s="6"/>
      <c r="J33" s="6"/>
      <c r="K33" s="6"/>
      <c r="L33" s="6"/>
      <c r="M33" s="6"/>
      <c r="N33" s="6"/>
      <c r="O33" s="6"/>
      <c r="P33" s="6"/>
      <c r="Q33" s="6"/>
      <c r="R33" s="6"/>
      <c r="S33" s="6"/>
      <c r="T33" s="6"/>
      <c r="U33" s="215"/>
    </row>
    <row r="34" spans="1:21">
      <c r="A34" s="262" t="s">
        <v>268</v>
      </c>
      <c r="B34" s="189" t="s">
        <v>562</v>
      </c>
      <c r="C34" s="189" t="s">
        <v>563</v>
      </c>
      <c r="D34" s="189" t="s">
        <v>275</v>
      </c>
      <c r="E34" s="264"/>
      <c r="F34" s="263" t="s">
        <v>564</v>
      </c>
      <c r="G34" s="245" t="s">
        <v>281</v>
      </c>
      <c r="H34" s="214"/>
      <c r="I34" s="6"/>
      <c r="J34" s="6"/>
      <c r="K34" s="6"/>
      <c r="L34" s="6"/>
      <c r="M34" s="6"/>
      <c r="N34" s="6"/>
      <c r="O34" s="6"/>
      <c r="P34" s="6"/>
      <c r="Q34" s="6"/>
      <c r="R34" s="6"/>
      <c r="S34" s="6"/>
      <c r="T34" s="6"/>
      <c r="U34" s="215"/>
    </row>
    <row r="35" spans="1:21">
      <c r="A35" s="262" t="s">
        <v>268</v>
      </c>
      <c r="B35" s="189" t="s">
        <v>565</v>
      </c>
      <c r="C35" s="224" t="s">
        <v>566</v>
      </c>
      <c r="D35" s="189" t="s">
        <v>270</v>
      </c>
      <c r="E35" s="264"/>
      <c r="F35" s="225" t="s">
        <v>567</v>
      </c>
      <c r="G35" s="245" t="s">
        <v>281</v>
      </c>
      <c r="H35" s="214"/>
      <c r="I35" s="6"/>
      <c r="J35" s="6"/>
      <c r="K35" s="6"/>
      <c r="L35" s="6"/>
      <c r="M35" s="6"/>
      <c r="N35" s="6"/>
      <c r="O35" s="6"/>
      <c r="P35" s="6"/>
      <c r="Q35" s="6"/>
      <c r="R35" s="6"/>
      <c r="S35" s="6"/>
      <c r="T35" s="6"/>
      <c r="U35" s="215"/>
    </row>
    <row r="36" spans="1:21">
      <c r="A36" s="262" t="s">
        <v>268</v>
      </c>
      <c r="B36" s="189" t="s">
        <v>568</v>
      </c>
      <c r="C36" s="189" t="s">
        <v>569</v>
      </c>
      <c r="D36" s="189" t="s">
        <v>511</v>
      </c>
      <c r="E36" s="264"/>
      <c r="F36" s="263" t="s">
        <v>570</v>
      </c>
      <c r="G36" s="245" t="s">
        <v>281</v>
      </c>
      <c r="H36" s="214"/>
      <c r="I36" s="6"/>
      <c r="J36" s="6"/>
      <c r="K36" s="6"/>
      <c r="L36" s="6"/>
      <c r="M36" s="6"/>
      <c r="N36" s="6"/>
      <c r="O36" s="6"/>
      <c r="P36" s="6"/>
      <c r="Q36" s="6"/>
      <c r="R36" s="6"/>
      <c r="S36" s="6"/>
      <c r="T36" s="6"/>
      <c r="U36" s="215"/>
    </row>
    <row r="37" spans="1:21">
      <c r="A37" s="262" t="s">
        <v>268</v>
      </c>
      <c r="B37" s="189" t="s">
        <v>571</v>
      </c>
      <c r="C37" s="189" t="s">
        <v>572</v>
      </c>
      <c r="D37" s="189" t="s">
        <v>511</v>
      </c>
      <c r="E37" s="264"/>
      <c r="F37" s="263" t="s">
        <v>573</v>
      </c>
      <c r="G37" s="245" t="s">
        <v>281</v>
      </c>
      <c r="H37" s="214"/>
      <c r="I37" s="6"/>
      <c r="J37" s="6"/>
      <c r="K37" s="6"/>
      <c r="L37" s="6"/>
      <c r="M37" s="6"/>
      <c r="N37" s="6"/>
      <c r="O37" s="6"/>
      <c r="P37" s="6"/>
      <c r="Q37" s="6"/>
      <c r="R37" s="6"/>
      <c r="S37" s="6"/>
      <c r="T37" s="6"/>
      <c r="U37" s="215"/>
    </row>
    <row r="38" spans="1:21">
      <c r="A38" s="262" t="s">
        <v>268</v>
      </c>
      <c r="B38" s="189" t="s">
        <v>574</v>
      </c>
      <c r="C38" s="189" t="s">
        <v>575</v>
      </c>
      <c r="D38" s="189" t="s">
        <v>511</v>
      </c>
      <c r="E38" s="264"/>
      <c r="F38" s="263" t="s">
        <v>576</v>
      </c>
      <c r="G38" s="245" t="s">
        <v>281</v>
      </c>
      <c r="H38" s="214"/>
      <c r="I38" s="6"/>
      <c r="J38" s="6"/>
      <c r="K38" s="6"/>
      <c r="L38" s="6"/>
      <c r="M38" s="6"/>
      <c r="N38" s="6"/>
      <c r="O38" s="6"/>
      <c r="P38" s="6"/>
      <c r="Q38" s="6"/>
      <c r="R38" s="6"/>
      <c r="S38" s="6"/>
      <c r="T38" s="6"/>
      <c r="U38" s="215"/>
    </row>
    <row r="39" spans="1:21">
      <c r="A39" s="262" t="s">
        <v>268</v>
      </c>
      <c r="B39" s="189" t="s">
        <v>577</v>
      </c>
      <c r="C39" s="189" t="s">
        <v>578</v>
      </c>
      <c r="D39" s="189" t="s">
        <v>511</v>
      </c>
      <c r="E39" s="264"/>
      <c r="F39" s="263" t="s">
        <v>579</v>
      </c>
      <c r="G39" s="245" t="s">
        <v>281</v>
      </c>
      <c r="H39" s="214"/>
      <c r="I39" s="6"/>
      <c r="J39" s="6"/>
      <c r="K39" s="6"/>
      <c r="L39" s="6"/>
      <c r="M39" s="6"/>
      <c r="N39" s="6"/>
      <c r="O39" s="6"/>
      <c r="P39" s="6"/>
      <c r="Q39" s="6"/>
      <c r="R39" s="6"/>
      <c r="S39" s="6"/>
      <c r="T39" s="6"/>
      <c r="U39" s="215"/>
    </row>
    <row r="40" spans="1:21">
      <c r="A40" s="239" t="s">
        <v>268</v>
      </c>
      <c r="B40" s="240" t="s">
        <v>580</v>
      </c>
      <c r="C40" s="240" t="s">
        <v>258</v>
      </c>
      <c r="D40" s="240" t="s">
        <v>494</v>
      </c>
      <c r="E40" s="265"/>
      <c r="F40" s="241" t="s">
        <v>581</v>
      </c>
      <c r="G40" s="245" t="s">
        <v>281</v>
      </c>
      <c r="H40" s="214"/>
      <c r="I40" s="6"/>
      <c r="J40" s="6"/>
      <c r="K40" s="6"/>
      <c r="L40" s="6"/>
      <c r="M40" s="6"/>
      <c r="N40" s="6"/>
      <c r="O40" s="6"/>
      <c r="P40" s="6"/>
      <c r="Q40" s="6"/>
      <c r="R40" s="6"/>
      <c r="S40" s="6"/>
      <c r="T40" s="6"/>
      <c r="U40" s="215"/>
    </row>
    <row r="41" spans="1:21">
      <c r="G41" s="245" t="s">
        <v>281</v>
      </c>
      <c r="H41" s="214"/>
      <c r="I41" s="6"/>
      <c r="J41" s="6"/>
      <c r="K41" s="6"/>
      <c r="L41" s="6"/>
      <c r="M41" s="6"/>
      <c r="N41" s="6"/>
      <c r="O41" s="6"/>
      <c r="P41" s="6"/>
      <c r="Q41" s="6"/>
      <c r="R41" s="6"/>
      <c r="S41" s="6"/>
      <c r="T41" s="6"/>
      <c r="U41" s="215"/>
    </row>
    <row r="42" spans="1:21" ht="18.75">
      <c r="A42" s="769" t="s">
        <v>582</v>
      </c>
      <c r="B42" s="770"/>
      <c r="C42" s="770"/>
      <c r="D42" s="770"/>
      <c r="E42" s="770"/>
      <c r="F42" s="771"/>
      <c r="G42" s="245" t="s">
        <v>281</v>
      </c>
      <c r="H42" s="214"/>
      <c r="I42" s="6"/>
      <c r="J42" s="6"/>
      <c r="K42" s="6"/>
      <c r="L42" s="6"/>
      <c r="M42" s="6"/>
      <c r="N42" s="6"/>
      <c r="O42" s="6"/>
      <c r="P42" s="6"/>
      <c r="Q42" s="6"/>
      <c r="R42" s="6"/>
      <c r="S42" s="6"/>
      <c r="T42" s="6"/>
      <c r="U42" s="215"/>
    </row>
    <row r="43" spans="1:21">
      <c r="A43" s="211" t="s">
        <v>238</v>
      </c>
      <c r="B43" s="212" t="s">
        <v>239</v>
      </c>
      <c r="C43" s="212" t="s">
        <v>240</v>
      </c>
      <c r="D43" s="212" t="s">
        <v>134</v>
      </c>
      <c r="E43" s="212" t="s">
        <v>241</v>
      </c>
      <c r="F43" s="213" t="s">
        <v>242</v>
      </c>
      <c r="G43" s="245" t="s">
        <v>281</v>
      </c>
      <c r="H43" s="214"/>
      <c r="I43" s="6"/>
      <c r="J43" s="6"/>
      <c r="K43" s="6"/>
      <c r="L43" s="6"/>
      <c r="M43" s="6"/>
      <c r="N43" s="6"/>
      <c r="O43" s="6"/>
      <c r="P43" s="6"/>
      <c r="Q43" s="6"/>
      <c r="R43" s="6"/>
      <c r="S43" s="6"/>
      <c r="T43" s="6"/>
      <c r="U43" s="215"/>
    </row>
    <row r="44" spans="1:21">
      <c r="A44" s="216" t="s">
        <v>243</v>
      </c>
      <c r="B44" s="217" t="s">
        <v>583</v>
      </c>
      <c r="C44" s="218" t="s">
        <v>584</v>
      </c>
      <c r="D44" s="218" t="s">
        <v>275</v>
      </c>
      <c r="E44" s="218" t="s">
        <v>260</v>
      </c>
      <c r="F44" s="232" t="s">
        <v>585</v>
      </c>
      <c r="G44" s="245" t="s">
        <v>281</v>
      </c>
      <c r="H44" s="214"/>
      <c r="I44" s="6"/>
      <c r="J44" s="6"/>
      <c r="K44" s="6"/>
      <c r="L44" s="6"/>
      <c r="M44" s="6"/>
      <c r="N44" s="6"/>
      <c r="O44" s="6"/>
      <c r="P44" s="6"/>
      <c r="Q44" s="6"/>
      <c r="R44" s="6"/>
      <c r="S44" s="6"/>
      <c r="T44" s="6"/>
      <c r="U44" s="215"/>
    </row>
    <row r="45" spans="1:21">
      <c r="A45" s="221" t="s">
        <v>243</v>
      </c>
      <c r="B45" s="233" t="s">
        <v>513</v>
      </c>
      <c r="C45" s="223" t="s">
        <v>586</v>
      </c>
      <c r="D45" s="223" t="s">
        <v>259</v>
      </c>
      <c r="E45" s="223" t="s">
        <v>253</v>
      </c>
      <c r="F45" s="234" t="s">
        <v>587</v>
      </c>
      <c r="G45" s="245" t="s">
        <v>281</v>
      </c>
      <c r="H45" s="214"/>
      <c r="I45" s="6"/>
      <c r="J45" s="6"/>
      <c r="K45" s="6"/>
      <c r="L45" s="6"/>
      <c r="M45" s="6"/>
      <c r="N45" s="6"/>
      <c r="O45" s="6"/>
      <c r="P45" s="6"/>
      <c r="Q45" s="6"/>
      <c r="R45" s="6"/>
      <c r="S45" s="6"/>
      <c r="T45" s="6"/>
      <c r="U45" s="215"/>
    </row>
    <row r="46" spans="1:21">
      <c r="A46" s="221" t="s">
        <v>243</v>
      </c>
      <c r="B46" s="222" t="s">
        <v>591</v>
      </c>
      <c r="C46" s="223" t="s">
        <v>592</v>
      </c>
      <c r="D46" s="223" t="s">
        <v>259</v>
      </c>
      <c r="E46" s="223" t="s">
        <v>593</v>
      </c>
      <c r="F46" s="234" t="s">
        <v>594</v>
      </c>
      <c r="G46" s="245" t="s">
        <v>281</v>
      </c>
      <c r="H46" s="236"/>
      <c r="I46" s="237"/>
      <c r="J46" s="237"/>
      <c r="K46" s="237"/>
      <c r="L46" s="237"/>
      <c r="M46" s="237"/>
      <c r="N46" s="237"/>
      <c r="O46" s="237"/>
      <c r="P46" s="237"/>
      <c r="Q46" s="237"/>
      <c r="R46" s="237"/>
      <c r="S46" s="237"/>
      <c r="T46" s="237"/>
      <c r="U46" s="238"/>
    </row>
    <row r="47" spans="1:21">
      <c r="A47" s="221" t="s">
        <v>243</v>
      </c>
      <c r="B47" s="222" t="s">
        <v>595</v>
      </c>
      <c r="C47" s="223" t="s">
        <v>596</v>
      </c>
      <c r="D47" s="223" t="s">
        <v>259</v>
      </c>
      <c r="E47" s="223" t="s">
        <v>260</v>
      </c>
      <c r="F47" s="234" t="s">
        <v>2436</v>
      </c>
      <c r="G47" s="245" t="s">
        <v>281</v>
      </c>
      <c r="H47" s="171"/>
    </row>
    <row r="48" spans="1:21">
      <c r="A48" s="221" t="s">
        <v>243</v>
      </c>
      <c r="B48" s="233" t="s">
        <v>2869</v>
      </c>
      <c r="C48" s="223">
        <v>1.16754</v>
      </c>
      <c r="D48" s="223" t="s">
        <v>259</v>
      </c>
      <c r="E48" s="223" t="s">
        <v>253</v>
      </c>
      <c r="F48" s="234" t="s">
        <v>2437</v>
      </c>
      <c r="G48" s="245" t="s">
        <v>281</v>
      </c>
      <c r="H48" s="248" t="s">
        <v>360</v>
      </c>
      <c r="I48" s="249"/>
      <c r="J48" s="249"/>
      <c r="K48" s="249"/>
      <c r="L48" s="250"/>
    </row>
    <row r="49" spans="1:21">
      <c r="A49" s="221" t="s">
        <v>243</v>
      </c>
      <c r="B49" s="233" t="s">
        <v>601</v>
      </c>
      <c r="C49" s="223" t="s">
        <v>602</v>
      </c>
      <c r="D49" s="223" t="s">
        <v>504</v>
      </c>
      <c r="E49" s="223" t="s">
        <v>260</v>
      </c>
      <c r="F49" s="234" t="s">
        <v>603</v>
      </c>
      <c r="G49" s="245" t="s">
        <v>281</v>
      </c>
      <c r="H49" s="242" t="s">
        <v>2014</v>
      </c>
      <c r="I49" s="243"/>
      <c r="J49" s="243"/>
      <c r="K49" s="285">
        <v>4.17</v>
      </c>
      <c r="L49" s="244" t="s">
        <v>363</v>
      </c>
    </row>
    <row r="50" spans="1:21">
      <c r="A50" s="221" t="s">
        <v>333</v>
      </c>
      <c r="B50" s="223" t="s">
        <v>340</v>
      </c>
      <c r="C50" s="223" t="s">
        <v>599</v>
      </c>
      <c r="D50" s="223" t="s">
        <v>259</v>
      </c>
      <c r="E50" s="223" t="s">
        <v>260</v>
      </c>
      <c r="F50" s="234" t="s">
        <v>600</v>
      </c>
      <c r="G50" s="245" t="s">
        <v>281</v>
      </c>
      <c r="H50" s="214" t="s">
        <v>960</v>
      </c>
      <c r="I50" s="6"/>
      <c r="J50" s="6"/>
      <c r="K50" s="275">
        <v>1.226</v>
      </c>
      <c r="L50" s="215" t="s">
        <v>363</v>
      </c>
    </row>
    <row r="51" spans="1:21">
      <c r="A51" s="221" t="s">
        <v>250</v>
      </c>
      <c r="B51" s="233" t="s">
        <v>2438</v>
      </c>
      <c r="C51" s="223" t="s">
        <v>2870</v>
      </c>
      <c r="D51" s="223" t="s">
        <v>259</v>
      </c>
      <c r="E51" s="223" t="s">
        <v>253</v>
      </c>
      <c r="F51" s="234" t="s">
        <v>2439</v>
      </c>
      <c r="G51" s="245" t="s">
        <v>281</v>
      </c>
      <c r="H51" s="214" t="s">
        <v>964</v>
      </c>
      <c r="I51" s="6"/>
      <c r="J51" s="6"/>
      <c r="K51" s="275">
        <v>4.09</v>
      </c>
      <c r="L51" s="215" t="s">
        <v>363</v>
      </c>
    </row>
    <row r="52" spans="1:21">
      <c r="A52" s="221" t="s">
        <v>333</v>
      </c>
      <c r="B52" s="223" t="s">
        <v>399</v>
      </c>
      <c r="C52" s="223" t="s">
        <v>2440</v>
      </c>
      <c r="D52" s="223" t="s">
        <v>259</v>
      </c>
      <c r="E52" s="223" t="s">
        <v>2441</v>
      </c>
      <c r="F52" s="234" t="s">
        <v>2442</v>
      </c>
      <c r="G52" s="245" t="s">
        <v>281</v>
      </c>
      <c r="H52" s="214" t="s">
        <v>2024</v>
      </c>
      <c r="I52" s="6"/>
      <c r="J52" s="6"/>
      <c r="K52" s="275">
        <v>1.59</v>
      </c>
      <c r="L52" s="215" t="s">
        <v>363</v>
      </c>
    </row>
    <row r="53" spans="1:21">
      <c r="A53" s="221" t="s">
        <v>250</v>
      </c>
      <c r="B53" s="233" t="s">
        <v>879</v>
      </c>
      <c r="C53" s="235" t="s">
        <v>605</v>
      </c>
      <c r="D53" s="223" t="s">
        <v>408</v>
      </c>
      <c r="E53" s="223" t="s">
        <v>260</v>
      </c>
      <c r="F53" s="234" t="s">
        <v>606</v>
      </c>
      <c r="G53" s="245" t="s">
        <v>281</v>
      </c>
      <c r="H53" s="214" t="s">
        <v>619</v>
      </c>
      <c r="I53" s="6"/>
      <c r="J53" s="6"/>
      <c r="K53" s="275">
        <v>25.5</v>
      </c>
      <c r="L53" s="215" t="s">
        <v>363</v>
      </c>
    </row>
    <row r="54" spans="1:21">
      <c r="A54" s="221" t="s">
        <v>250</v>
      </c>
      <c r="B54" s="233" t="s">
        <v>607</v>
      </c>
      <c r="C54" s="235" t="s">
        <v>608</v>
      </c>
      <c r="D54" s="223" t="s">
        <v>408</v>
      </c>
      <c r="E54" s="223" t="s">
        <v>260</v>
      </c>
      <c r="F54" s="234" t="s">
        <v>609</v>
      </c>
      <c r="G54" s="245" t="s">
        <v>281</v>
      </c>
      <c r="H54" s="236" t="s">
        <v>968</v>
      </c>
      <c r="I54" s="237"/>
      <c r="J54" s="237"/>
      <c r="K54" s="276">
        <v>7.44</v>
      </c>
      <c r="L54" s="238" t="s">
        <v>363</v>
      </c>
    </row>
    <row r="55" spans="1:21">
      <c r="A55" s="221" t="s">
        <v>333</v>
      </c>
      <c r="B55" s="223" t="s">
        <v>610</v>
      </c>
      <c r="C55" s="223" t="s">
        <v>611</v>
      </c>
      <c r="D55" s="223" t="s">
        <v>259</v>
      </c>
      <c r="E55" s="223" t="s">
        <v>260</v>
      </c>
      <c r="F55" s="234" t="s">
        <v>612</v>
      </c>
      <c r="G55" s="245" t="s">
        <v>281</v>
      </c>
      <c r="H55" s="171"/>
      <c r="U55" s="204"/>
    </row>
    <row r="56" spans="1:21">
      <c r="A56" s="221" t="s">
        <v>333</v>
      </c>
      <c r="B56" s="223" t="s">
        <v>427</v>
      </c>
      <c r="C56" s="223" t="s">
        <v>613</v>
      </c>
      <c r="D56" s="223" t="s">
        <v>259</v>
      </c>
      <c r="E56" s="223" t="s">
        <v>260</v>
      </c>
      <c r="F56" s="234" t="s">
        <v>614</v>
      </c>
      <c r="G56" s="245" t="s">
        <v>281</v>
      </c>
      <c r="H56" s="171"/>
      <c r="I56" s="171"/>
      <c r="J56" s="171"/>
      <c r="K56" s="171"/>
      <c r="L56" s="171"/>
      <c r="M56" s="171"/>
      <c r="N56" s="171"/>
      <c r="O56" s="171"/>
    </row>
    <row r="57" spans="1:21">
      <c r="A57" s="262" t="s">
        <v>268</v>
      </c>
      <c r="B57" s="189" t="s">
        <v>615</v>
      </c>
      <c r="C57" s="224">
        <v>0.13946</v>
      </c>
      <c r="D57" s="189" t="s">
        <v>616</v>
      </c>
      <c r="E57" s="224" t="s">
        <v>617</v>
      </c>
      <c r="F57" s="263" t="s">
        <v>618</v>
      </c>
      <c r="G57" s="245" t="s">
        <v>281</v>
      </c>
      <c r="H57" s="171"/>
      <c r="I57" s="171"/>
      <c r="J57" s="171"/>
      <c r="K57" s="171"/>
      <c r="L57" s="171"/>
      <c r="M57" s="171"/>
      <c r="N57" s="171"/>
      <c r="O57" s="171"/>
      <c r="Q57" s="171"/>
    </row>
    <row r="58" spans="1:21">
      <c r="A58" s="262" t="s">
        <v>268</v>
      </c>
      <c r="B58" s="189" t="s">
        <v>620</v>
      </c>
      <c r="C58" s="189">
        <v>0.64</v>
      </c>
      <c r="D58" s="189" t="s">
        <v>270</v>
      </c>
      <c r="E58" s="189" t="s">
        <v>621</v>
      </c>
      <c r="F58" s="263" t="s">
        <v>622</v>
      </c>
      <c r="G58" s="245" t="s">
        <v>281</v>
      </c>
      <c r="H58" s="171"/>
      <c r="I58" s="171"/>
      <c r="J58" s="171"/>
      <c r="K58" s="171"/>
      <c r="L58" s="171"/>
      <c r="M58" s="171"/>
      <c r="N58" s="171"/>
      <c r="O58" s="171"/>
      <c r="P58" s="171"/>
      <c r="Q58" s="171"/>
    </row>
    <row r="59" spans="1:21">
      <c r="A59" s="262" t="s">
        <v>268</v>
      </c>
      <c r="B59" s="189" t="s">
        <v>623</v>
      </c>
      <c r="C59" s="189">
        <v>0.25</v>
      </c>
      <c r="D59" s="189" t="s">
        <v>270</v>
      </c>
      <c r="E59" s="189" t="s">
        <v>253</v>
      </c>
      <c r="F59" s="263" t="s">
        <v>2871</v>
      </c>
      <c r="G59" s="245" t="s">
        <v>281</v>
      </c>
      <c r="H59" s="171"/>
      <c r="I59" s="171"/>
      <c r="J59" s="171"/>
      <c r="K59" s="171"/>
      <c r="L59" s="171"/>
      <c r="M59" s="171"/>
      <c r="N59" s="171"/>
      <c r="O59" s="171"/>
      <c r="P59" s="171"/>
      <c r="Q59" s="171"/>
      <c r="R59" s="171"/>
    </row>
    <row r="60" spans="1:21">
      <c r="A60" s="262" t="s">
        <v>268</v>
      </c>
      <c r="B60" s="189" t="s">
        <v>625</v>
      </c>
      <c r="C60" s="189">
        <v>0.37</v>
      </c>
      <c r="D60" s="189" t="s">
        <v>270</v>
      </c>
      <c r="E60" s="189" t="s">
        <v>626</v>
      </c>
      <c r="F60" s="263" t="s">
        <v>627</v>
      </c>
      <c r="G60" s="245" t="s">
        <v>281</v>
      </c>
      <c r="H60" s="171"/>
      <c r="I60" s="171"/>
      <c r="J60" s="171"/>
      <c r="K60" s="171"/>
      <c r="L60" s="171"/>
      <c r="M60" s="171"/>
      <c r="N60" s="171"/>
      <c r="O60" s="171"/>
      <c r="P60" s="171"/>
      <c r="Q60" s="171"/>
      <c r="R60" s="171"/>
    </row>
    <row r="61" spans="1:21">
      <c r="A61" s="262" t="s">
        <v>268</v>
      </c>
      <c r="B61" s="189" t="s">
        <v>628</v>
      </c>
      <c r="C61" s="189">
        <v>8.3000000000000004E-2</v>
      </c>
      <c r="D61" s="189" t="s">
        <v>270</v>
      </c>
      <c r="E61" s="189" t="s">
        <v>629</v>
      </c>
      <c r="F61" s="263" t="s">
        <v>630</v>
      </c>
      <c r="G61" s="245" t="s">
        <v>281</v>
      </c>
      <c r="H61" s="171"/>
      <c r="I61" s="171"/>
      <c r="J61" s="171"/>
      <c r="K61" s="171"/>
      <c r="L61" s="171"/>
      <c r="M61" s="171"/>
      <c r="N61" s="171"/>
      <c r="O61" s="171"/>
      <c r="P61" s="171"/>
      <c r="Q61" s="171"/>
      <c r="R61" s="171"/>
    </row>
    <row r="62" spans="1:21">
      <c r="A62" s="262" t="s">
        <v>268</v>
      </c>
      <c r="B62" s="189" t="s">
        <v>631</v>
      </c>
      <c r="C62" s="189">
        <v>14.79</v>
      </c>
      <c r="D62" s="189" t="s">
        <v>632</v>
      </c>
      <c r="E62" s="189" t="s">
        <v>253</v>
      </c>
      <c r="F62" s="263" t="s">
        <v>633</v>
      </c>
      <c r="G62" s="245" t="s">
        <v>281</v>
      </c>
      <c r="H62" s="171"/>
      <c r="I62" s="171"/>
      <c r="J62" s="171"/>
      <c r="K62" s="171"/>
      <c r="L62" s="171"/>
      <c r="M62" s="171"/>
      <c r="N62" s="171"/>
      <c r="O62" s="171"/>
      <c r="P62" s="171"/>
      <c r="Q62" s="171"/>
    </row>
    <row r="63" spans="1:21">
      <c r="A63" s="262" t="s">
        <v>268</v>
      </c>
      <c r="B63" s="189" t="s">
        <v>634</v>
      </c>
      <c r="C63" s="189">
        <v>8.7900000000000006E-2</v>
      </c>
      <c r="D63" s="189" t="s">
        <v>270</v>
      </c>
      <c r="E63" s="189" t="s">
        <v>253</v>
      </c>
      <c r="F63" s="263" t="s">
        <v>635</v>
      </c>
      <c r="G63" s="245" t="s">
        <v>281</v>
      </c>
      <c r="H63" s="171"/>
      <c r="I63" s="171"/>
      <c r="J63" s="171"/>
      <c r="K63" s="171"/>
      <c r="L63" s="171"/>
      <c r="M63" s="171"/>
      <c r="N63" s="171"/>
      <c r="O63" s="171"/>
      <c r="P63" s="171"/>
      <c r="Q63" s="171"/>
    </row>
    <row r="64" spans="1:21">
      <c r="A64" s="262" t="s">
        <v>268</v>
      </c>
      <c r="B64" s="189" t="s">
        <v>636</v>
      </c>
      <c r="C64" s="189">
        <v>10</v>
      </c>
      <c r="D64" s="189" t="s">
        <v>637</v>
      </c>
      <c r="E64" s="189" t="s">
        <v>253</v>
      </c>
      <c r="F64" s="263" t="s">
        <v>638</v>
      </c>
      <c r="G64" s="245" t="s">
        <v>281</v>
      </c>
      <c r="H64" s="171"/>
    </row>
    <row r="65" spans="1:8">
      <c r="A65" s="262" t="s">
        <v>268</v>
      </c>
      <c r="B65" s="189" t="s">
        <v>639</v>
      </c>
      <c r="C65" s="189">
        <v>25</v>
      </c>
      <c r="D65" s="189" t="s">
        <v>640</v>
      </c>
      <c r="E65" s="189" t="s">
        <v>641</v>
      </c>
      <c r="F65" s="263" t="s">
        <v>642</v>
      </c>
      <c r="G65" s="245" t="s">
        <v>281</v>
      </c>
      <c r="H65" s="171"/>
    </row>
    <row r="66" spans="1:8">
      <c r="A66" s="262" t="s">
        <v>268</v>
      </c>
      <c r="B66" s="189" t="s">
        <v>643</v>
      </c>
      <c r="C66" s="189">
        <v>0.01</v>
      </c>
      <c r="D66" s="189" t="s">
        <v>270</v>
      </c>
      <c r="E66" s="189" t="s">
        <v>644</v>
      </c>
      <c r="F66" s="263" t="s">
        <v>645</v>
      </c>
      <c r="G66" s="245" t="s">
        <v>281</v>
      </c>
      <c r="H66" s="171"/>
    </row>
    <row r="67" spans="1:8">
      <c r="A67" s="262" t="s">
        <v>268</v>
      </c>
      <c r="B67" s="189" t="s">
        <v>646</v>
      </c>
      <c r="C67" s="189">
        <v>20</v>
      </c>
      <c r="D67" s="189" t="s">
        <v>545</v>
      </c>
      <c r="E67" s="189" t="s">
        <v>647</v>
      </c>
      <c r="F67" s="263" t="s">
        <v>648</v>
      </c>
      <c r="G67" s="245" t="s">
        <v>281</v>
      </c>
      <c r="H67" s="171"/>
    </row>
    <row r="68" spans="1:8">
      <c r="A68" s="262" t="s">
        <v>268</v>
      </c>
      <c r="B68" s="189" t="s">
        <v>649</v>
      </c>
      <c r="C68" s="189">
        <v>16.04</v>
      </c>
      <c r="D68" s="189" t="s">
        <v>650</v>
      </c>
      <c r="E68" s="189" t="s">
        <v>253</v>
      </c>
      <c r="F68" s="263" t="s">
        <v>651</v>
      </c>
      <c r="G68" s="245" t="s">
        <v>281</v>
      </c>
      <c r="H68" s="171"/>
    </row>
    <row r="69" spans="1:8">
      <c r="A69" s="262" t="s">
        <v>268</v>
      </c>
      <c r="B69" s="189" t="s">
        <v>652</v>
      </c>
      <c r="C69" s="189">
        <v>44.01</v>
      </c>
      <c r="D69" s="189" t="s">
        <v>650</v>
      </c>
      <c r="E69" s="189" t="s">
        <v>253</v>
      </c>
      <c r="F69" s="263" t="s">
        <v>653</v>
      </c>
      <c r="G69" s="245" t="s">
        <v>281</v>
      </c>
      <c r="H69" s="171"/>
    </row>
    <row r="70" spans="1:8">
      <c r="A70" s="262" t="s">
        <v>268</v>
      </c>
      <c r="B70" s="189" t="s">
        <v>654</v>
      </c>
      <c r="C70" s="189">
        <v>34.1</v>
      </c>
      <c r="D70" s="189" t="s">
        <v>650</v>
      </c>
      <c r="E70" s="189" t="s">
        <v>253</v>
      </c>
      <c r="F70" s="263" t="s">
        <v>655</v>
      </c>
      <c r="G70" s="245" t="s">
        <v>281</v>
      </c>
      <c r="H70" s="171"/>
    </row>
    <row r="71" spans="1:8">
      <c r="A71" s="262" t="s">
        <v>268</v>
      </c>
      <c r="B71" s="189" t="s">
        <v>656</v>
      </c>
      <c r="C71" s="189">
        <v>17</v>
      </c>
      <c r="D71" s="189" t="s">
        <v>650</v>
      </c>
      <c r="E71" s="189" t="s">
        <v>253</v>
      </c>
      <c r="F71" s="263" t="s">
        <v>657</v>
      </c>
      <c r="G71" s="245" t="s">
        <v>281</v>
      </c>
      <c r="H71" s="171"/>
    </row>
    <row r="72" spans="1:8">
      <c r="A72" s="262" t="s">
        <v>268</v>
      </c>
      <c r="B72" s="189" t="s">
        <v>658</v>
      </c>
      <c r="C72" s="189">
        <v>10000</v>
      </c>
      <c r="D72" s="189" t="s">
        <v>560</v>
      </c>
      <c r="E72" s="189" t="s">
        <v>253</v>
      </c>
      <c r="F72" s="263" t="s">
        <v>659</v>
      </c>
      <c r="G72" s="245" t="s">
        <v>281</v>
      </c>
      <c r="H72" s="171"/>
    </row>
    <row r="73" spans="1:8">
      <c r="A73" s="262" t="s">
        <v>268</v>
      </c>
      <c r="B73" s="189" t="s">
        <v>660</v>
      </c>
      <c r="C73" s="189">
        <v>1</v>
      </c>
      <c r="D73" s="189" t="s">
        <v>259</v>
      </c>
      <c r="E73" s="189" t="s">
        <v>253</v>
      </c>
      <c r="F73" s="263" t="s">
        <v>661</v>
      </c>
      <c r="G73" s="245" t="s">
        <v>281</v>
      </c>
      <c r="H73" s="171"/>
    </row>
    <row r="74" spans="1:8">
      <c r="A74" s="262" t="s">
        <v>268</v>
      </c>
      <c r="B74" s="189" t="s">
        <v>662</v>
      </c>
      <c r="C74" s="189">
        <v>1</v>
      </c>
      <c r="D74" s="189" t="s">
        <v>270</v>
      </c>
      <c r="E74" s="189" t="s">
        <v>253</v>
      </c>
      <c r="F74" s="263" t="s">
        <v>663</v>
      </c>
      <c r="G74" s="245" t="s">
        <v>281</v>
      </c>
      <c r="H74" s="171"/>
    </row>
    <row r="75" spans="1:8">
      <c r="A75" s="262" t="s">
        <v>268</v>
      </c>
      <c r="B75" s="189" t="s">
        <v>664</v>
      </c>
      <c r="C75" s="189">
        <v>0.12</v>
      </c>
      <c r="D75" s="189" t="s">
        <v>270</v>
      </c>
      <c r="E75" s="189" t="s">
        <v>253</v>
      </c>
      <c r="F75" s="263" t="s">
        <v>665</v>
      </c>
      <c r="G75" s="245" t="s">
        <v>281</v>
      </c>
      <c r="H75" s="171"/>
    </row>
    <row r="76" spans="1:8">
      <c r="A76" s="262" t="s">
        <v>268</v>
      </c>
      <c r="B76" s="189" t="s">
        <v>666</v>
      </c>
      <c r="C76" s="189">
        <v>10000</v>
      </c>
      <c r="D76" s="189" t="s">
        <v>667</v>
      </c>
      <c r="E76" s="189" t="s">
        <v>253</v>
      </c>
      <c r="F76" s="263" t="s">
        <v>668</v>
      </c>
      <c r="G76" s="245" t="s">
        <v>281</v>
      </c>
      <c r="H76" s="171"/>
    </row>
    <row r="77" spans="1:8">
      <c r="A77" s="262" t="s">
        <v>268</v>
      </c>
      <c r="B77" s="189" t="s">
        <v>669</v>
      </c>
      <c r="C77" s="189">
        <v>100</v>
      </c>
      <c r="D77" s="189" t="s">
        <v>670</v>
      </c>
      <c r="E77" s="189" t="s">
        <v>671</v>
      </c>
      <c r="F77" s="263" t="s">
        <v>2443</v>
      </c>
      <c r="G77" s="245" t="s">
        <v>281</v>
      </c>
      <c r="H77" s="171"/>
    </row>
    <row r="78" spans="1:8">
      <c r="A78" s="262" t="s">
        <v>268</v>
      </c>
      <c r="B78" s="189" t="s">
        <v>673</v>
      </c>
      <c r="C78" s="189">
        <v>100</v>
      </c>
      <c r="D78" s="189" t="s">
        <v>670</v>
      </c>
      <c r="E78" s="189" t="s">
        <v>674</v>
      </c>
      <c r="F78" s="263" t="s">
        <v>2444</v>
      </c>
      <c r="G78" s="245" t="s">
        <v>281</v>
      </c>
      <c r="H78" s="171"/>
    </row>
    <row r="79" spans="1:8">
      <c r="A79" s="262" t="s">
        <v>268</v>
      </c>
      <c r="B79" s="189" t="s">
        <v>676</v>
      </c>
      <c r="C79" s="189">
        <v>22.4</v>
      </c>
      <c r="D79" s="189" t="s">
        <v>677</v>
      </c>
      <c r="E79" s="189" t="s">
        <v>253</v>
      </c>
      <c r="F79" s="263" t="s">
        <v>678</v>
      </c>
      <c r="G79" s="245" t="s">
        <v>281</v>
      </c>
      <c r="H79" s="171"/>
    </row>
    <row r="80" spans="1:8">
      <c r="A80" s="262" t="s">
        <v>268</v>
      </c>
      <c r="B80" s="189" t="s">
        <v>679</v>
      </c>
      <c r="C80" s="189" t="s">
        <v>680</v>
      </c>
      <c r="D80" s="189" t="s">
        <v>259</v>
      </c>
      <c r="E80" s="264"/>
      <c r="F80" s="263" t="s">
        <v>681</v>
      </c>
      <c r="G80" s="245" t="s">
        <v>281</v>
      </c>
      <c r="H80" s="171"/>
    </row>
    <row r="81" spans="1:8">
      <c r="A81" s="262" t="s">
        <v>268</v>
      </c>
      <c r="B81" s="189" t="s">
        <v>682</v>
      </c>
      <c r="C81" s="189" t="s">
        <v>683</v>
      </c>
      <c r="D81" s="189" t="s">
        <v>684</v>
      </c>
      <c r="E81" s="264"/>
      <c r="F81" s="263" t="s">
        <v>685</v>
      </c>
      <c r="G81" s="245" t="s">
        <v>281</v>
      </c>
      <c r="H81" s="171"/>
    </row>
    <row r="82" spans="1:8">
      <c r="A82" s="262" t="s">
        <v>268</v>
      </c>
      <c r="B82" s="189" t="s">
        <v>613</v>
      </c>
      <c r="C82" s="189" t="s">
        <v>686</v>
      </c>
      <c r="D82" s="189" t="s">
        <v>259</v>
      </c>
      <c r="E82" s="264"/>
      <c r="F82" s="263" t="s">
        <v>687</v>
      </c>
      <c r="G82" s="245" t="s">
        <v>281</v>
      </c>
      <c r="H82" s="171"/>
    </row>
    <row r="83" spans="1:8">
      <c r="A83" s="262" t="s">
        <v>268</v>
      </c>
      <c r="B83" s="224" t="s">
        <v>565</v>
      </c>
      <c r="C83" s="224" t="s">
        <v>566</v>
      </c>
      <c r="D83" s="189" t="s">
        <v>270</v>
      </c>
      <c r="E83" s="264"/>
      <c r="F83" s="225" t="s">
        <v>567</v>
      </c>
      <c r="G83" s="245" t="s">
        <v>281</v>
      </c>
      <c r="H83" s="171"/>
    </row>
    <row r="84" spans="1:8">
      <c r="A84" s="262" t="s">
        <v>268</v>
      </c>
      <c r="B84" s="189" t="s">
        <v>688</v>
      </c>
      <c r="C84" s="189" t="s">
        <v>689</v>
      </c>
      <c r="D84" s="189" t="s">
        <v>408</v>
      </c>
      <c r="E84" s="264"/>
      <c r="F84" s="263" t="s">
        <v>606</v>
      </c>
      <c r="G84" s="245" t="s">
        <v>281</v>
      </c>
      <c r="H84" s="171"/>
    </row>
    <row r="85" spans="1:8">
      <c r="A85" s="262" t="s">
        <v>268</v>
      </c>
      <c r="B85" s="189" t="s">
        <v>611</v>
      </c>
      <c r="C85" s="189" t="s">
        <v>690</v>
      </c>
      <c r="D85" s="189" t="s">
        <v>259</v>
      </c>
      <c r="E85" s="264"/>
      <c r="F85" s="263" t="s">
        <v>691</v>
      </c>
      <c r="G85" s="245" t="s">
        <v>281</v>
      </c>
      <c r="H85" s="171"/>
    </row>
    <row r="86" spans="1:8">
      <c r="A86" s="262" t="s">
        <v>268</v>
      </c>
      <c r="B86" s="189" t="s">
        <v>692</v>
      </c>
      <c r="C86" s="189" t="s">
        <v>693</v>
      </c>
      <c r="D86" s="189" t="s">
        <v>408</v>
      </c>
      <c r="E86" s="264"/>
      <c r="F86" s="263" t="s">
        <v>609</v>
      </c>
      <c r="G86" s="245" t="s">
        <v>281</v>
      </c>
      <c r="H86" s="171"/>
    </row>
    <row r="87" spans="1:8">
      <c r="A87" s="262" t="s">
        <v>268</v>
      </c>
      <c r="B87" s="189" t="s">
        <v>694</v>
      </c>
      <c r="C87" s="189" t="s">
        <v>695</v>
      </c>
      <c r="D87" s="189" t="s">
        <v>259</v>
      </c>
      <c r="E87" s="264"/>
      <c r="F87" s="263" t="s">
        <v>594</v>
      </c>
      <c r="G87" s="245" t="s">
        <v>281</v>
      </c>
      <c r="H87" s="171"/>
    </row>
    <row r="88" spans="1:8">
      <c r="A88" s="262" t="s">
        <v>268</v>
      </c>
      <c r="B88" s="189" t="s">
        <v>696</v>
      </c>
      <c r="C88" s="189" t="s">
        <v>697</v>
      </c>
      <c r="D88" s="189" t="s">
        <v>511</v>
      </c>
      <c r="E88" s="264"/>
      <c r="F88" s="263" t="s">
        <v>698</v>
      </c>
      <c r="G88" s="245" t="s">
        <v>281</v>
      </c>
      <c r="H88" s="171"/>
    </row>
    <row r="89" spans="1:8">
      <c r="A89" s="262" t="s">
        <v>268</v>
      </c>
      <c r="B89" s="189" t="s">
        <v>599</v>
      </c>
      <c r="C89" s="189" t="s">
        <v>699</v>
      </c>
      <c r="D89" s="189" t="s">
        <v>259</v>
      </c>
      <c r="E89" s="264"/>
      <c r="F89" s="263" t="s">
        <v>700</v>
      </c>
      <c r="G89" s="245" t="s">
        <v>281</v>
      </c>
      <c r="H89" s="171"/>
    </row>
    <row r="90" spans="1:8">
      <c r="A90" s="262" t="s">
        <v>268</v>
      </c>
      <c r="B90" s="189" t="s">
        <v>584</v>
      </c>
      <c r="C90" s="189" t="s">
        <v>701</v>
      </c>
      <c r="D90" s="189" t="s">
        <v>275</v>
      </c>
      <c r="E90" s="264"/>
      <c r="F90" s="263" t="s">
        <v>702</v>
      </c>
      <c r="G90" s="245" t="s">
        <v>281</v>
      </c>
      <c r="H90" s="171"/>
    </row>
    <row r="91" spans="1:8">
      <c r="A91" s="239" t="s">
        <v>268</v>
      </c>
      <c r="B91" s="240" t="s">
        <v>703</v>
      </c>
      <c r="C91" s="240" t="s">
        <v>704</v>
      </c>
      <c r="D91" s="240" t="s">
        <v>259</v>
      </c>
      <c r="E91" s="265"/>
      <c r="F91" s="241" t="s">
        <v>705</v>
      </c>
      <c r="G91" s="245" t="s">
        <v>281</v>
      </c>
      <c r="H91" s="171"/>
    </row>
    <row r="92" spans="1:8">
      <c r="G92" s="245" t="s">
        <v>281</v>
      </c>
      <c r="H92" s="171"/>
    </row>
    <row r="93" spans="1:8" ht="18.75">
      <c r="A93" s="769" t="s">
        <v>2445</v>
      </c>
      <c r="B93" s="770"/>
      <c r="C93" s="770"/>
      <c r="D93" s="770"/>
      <c r="E93" s="770"/>
      <c r="F93" s="771"/>
      <c r="G93" s="245" t="s">
        <v>281</v>
      </c>
      <c r="H93" s="171"/>
    </row>
    <row r="94" spans="1:8">
      <c r="A94" s="211" t="s">
        <v>238</v>
      </c>
      <c r="B94" s="212" t="s">
        <v>239</v>
      </c>
      <c r="C94" s="212" t="s">
        <v>240</v>
      </c>
      <c r="D94" s="212" t="s">
        <v>134</v>
      </c>
      <c r="E94" s="212" t="s">
        <v>241</v>
      </c>
      <c r="F94" s="213" t="s">
        <v>242</v>
      </c>
      <c r="G94" s="245" t="s">
        <v>281</v>
      </c>
      <c r="H94" s="171"/>
    </row>
    <row r="95" spans="1:8">
      <c r="A95" s="216" t="s">
        <v>243</v>
      </c>
      <c r="B95" s="217" t="s">
        <v>707</v>
      </c>
      <c r="C95" s="267" t="s">
        <v>708</v>
      </c>
      <c r="D95" s="218" t="s">
        <v>259</v>
      </c>
      <c r="E95" s="218" t="s">
        <v>260</v>
      </c>
      <c r="F95" s="232" t="s">
        <v>709</v>
      </c>
      <c r="G95" s="245" t="s">
        <v>281</v>
      </c>
      <c r="H95" s="171"/>
    </row>
    <row r="96" spans="1:8">
      <c r="A96" s="221" t="s">
        <v>243</v>
      </c>
      <c r="B96" s="222" t="s">
        <v>710</v>
      </c>
      <c r="C96" s="235" t="s">
        <v>711</v>
      </c>
      <c r="D96" s="223" t="s">
        <v>259</v>
      </c>
      <c r="E96" s="223" t="s">
        <v>260</v>
      </c>
      <c r="F96" s="234" t="s">
        <v>709</v>
      </c>
      <c r="G96" s="245" t="s">
        <v>281</v>
      </c>
      <c r="H96" s="171"/>
    </row>
    <row r="97" spans="1:8">
      <c r="A97" s="221" t="s">
        <v>243</v>
      </c>
      <c r="B97" s="222" t="s">
        <v>712</v>
      </c>
      <c r="C97" s="235" t="s">
        <v>713</v>
      </c>
      <c r="D97" s="223" t="s">
        <v>259</v>
      </c>
      <c r="E97" s="223" t="s">
        <v>260</v>
      </c>
      <c r="F97" s="234" t="s">
        <v>709</v>
      </c>
      <c r="G97" s="245" t="s">
        <v>281</v>
      </c>
      <c r="H97" s="171"/>
    </row>
    <row r="98" spans="1:8">
      <c r="A98" s="221" t="s">
        <v>243</v>
      </c>
      <c r="B98" s="222" t="s">
        <v>714</v>
      </c>
      <c r="C98" s="235">
        <v>0</v>
      </c>
      <c r="D98" s="223" t="s">
        <v>715</v>
      </c>
      <c r="E98" s="223" t="s">
        <v>253</v>
      </c>
      <c r="F98" s="234" t="s">
        <v>716</v>
      </c>
      <c r="G98" s="245" t="s">
        <v>281</v>
      </c>
      <c r="H98" s="171"/>
    </row>
    <row r="99" spans="1:8">
      <c r="A99" s="221" t="s">
        <v>333</v>
      </c>
      <c r="B99" s="223" t="s">
        <v>225</v>
      </c>
      <c r="C99" s="223" t="s">
        <v>717</v>
      </c>
      <c r="D99" s="223" t="s">
        <v>259</v>
      </c>
      <c r="E99" s="223" t="s">
        <v>260</v>
      </c>
      <c r="F99" s="234" t="s">
        <v>718</v>
      </c>
      <c r="G99" s="245" t="s">
        <v>281</v>
      </c>
      <c r="H99" s="171"/>
    </row>
    <row r="100" spans="1:8">
      <c r="A100" s="221" t="s">
        <v>333</v>
      </c>
      <c r="B100" s="223" t="s">
        <v>340</v>
      </c>
      <c r="C100" s="223" t="s">
        <v>719</v>
      </c>
      <c r="D100" s="223" t="s">
        <v>259</v>
      </c>
      <c r="E100" s="223" t="s">
        <v>260</v>
      </c>
      <c r="F100" s="234" t="s">
        <v>720</v>
      </c>
      <c r="G100" s="245" t="s">
        <v>281</v>
      </c>
      <c r="H100" s="171"/>
    </row>
    <row r="101" spans="1:8">
      <c r="A101" s="221" t="s">
        <v>333</v>
      </c>
      <c r="B101" s="223" t="s">
        <v>174</v>
      </c>
      <c r="C101" s="223" t="s">
        <v>721</v>
      </c>
      <c r="D101" s="223" t="s">
        <v>259</v>
      </c>
      <c r="E101" s="223" t="s">
        <v>260</v>
      </c>
      <c r="F101" s="234" t="s">
        <v>718</v>
      </c>
      <c r="G101" s="245" t="s">
        <v>281</v>
      </c>
      <c r="H101" s="171"/>
    </row>
    <row r="102" spans="1:8">
      <c r="A102" s="221" t="s">
        <v>333</v>
      </c>
      <c r="B102" s="223" t="s">
        <v>179</v>
      </c>
      <c r="C102" s="223" t="s">
        <v>722</v>
      </c>
      <c r="D102" s="223" t="s">
        <v>259</v>
      </c>
      <c r="E102" s="223" t="s">
        <v>260</v>
      </c>
      <c r="F102" s="234" t="s">
        <v>718</v>
      </c>
      <c r="G102" s="245" t="s">
        <v>281</v>
      </c>
      <c r="H102" s="171"/>
    </row>
    <row r="103" spans="1:8">
      <c r="A103" s="221" t="s">
        <v>333</v>
      </c>
      <c r="B103" s="223" t="s">
        <v>188</v>
      </c>
      <c r="C103" s="223" t="s">
        <v>723</v>
      </c>
      <c r="D103" s="223" t="s">
        <v>259</v>
      </c>
      <c r="E103" s="223" t="s">
        <v>260</v>
      </c>
      <c r="F103" s="234" t="s">
        <v>718</v>
      </c>
      <c r="G103" s="245" t="s">
        <v>281</v>
      </c>
      <c r="H103" s="171"/>
    </row>
    <row r="104" spans="1:8">
      <c r="A104" s="221" t="s">
        <v>333</v>
      </c>
      <c r="B104" s="223" t="s">
        <v>184</v>
      </c>
      <c r="C104" s="223" t="s">
        <v>724</v>
      </c>
      <c r="D104" s="223" t="s">
        <v>259</v>
      </c>
      <c r="E104" s="223" t="s">
        <v>260</v>
      </c>
      <c r="F104" s="234" t="s">
        <v>718</v>
      </c>
      <c r="G104" s="245" t="s">
        <v>281</v>
      </c>
      <c r="H104" s="171"/>
    </row>
    <row r="105" spans="1:8">
      <c r="A105" s="221" t="s">
        <v>333</v>
      </c>
      <c r="B105" s="223" t="s">
        <v>192</v>
      </c>
      <c r="C105" s="223" t="s">
        <v>725</v>
      </c>
      <c r="D105" s="223" t="s">
        <v>259</v>
      </c>
      <c r="E105" s="223" t="s">
        <v>260</v>
      </c>
      <c r="F105" s="234" t="s">
        <v>718</v>
      </c>
      <c r="G105" s="245" t="s">
        <v>281</v>
      </c>
      <c r="H105" s="171"/>
    </row>
    <row r="106" spans="1:8">
      <c r="A106" s="221" t="s">
        <v>333</v>
      </c>
      <c r="B106" s="223" t="s">
        <v>399</v>
      </c>
      <c r="C106" s="223" t="s">
        <v>516</v>
      </c>
      <c r="D106" s="223" t="s">
        <v>259</v>
      </c>
      <c r="E106" s="223" t="s">
        <v>260</v>
      </c>
      <c r="F106" s="234" t="s">
        <v>720</v>
      </c>
      <c r="G106" s="245" t="s">
        <v>281</v>
      </c>
      <c r="H106" s="171"/>
    </row>
    <row r="107" spans="1:8">
      <c r="A107" s="221" t="s">
        <v>333</v>
      </c>
      <c r="B107" s="233" t="s">
        <v>726</v>
      </c>
      <c r="C107" s="235" t="s">
        <v>727</v>
      </c>
      <c r="D107" s="223" t="s">
        <v>408</v>
      </c>
      <c r="E107" s="223" t="s">
        <v>260</v>
      </c>
      <c r="F107" s="234" t="s">
        <v>728</v>
      </c>
      <c r="G107" s="245" t="s">
        <v>281</v>
      </c>
      <c r="H107" s="171"/>
    </row>
    <row r="108" spans="1:8">
      <c r="A108" s="221" t="s">
        <v>333</v>
      </c>
      <c r="B108" s="223" t="s">
        <v>217</v>
      </c>
      <c r="C108" s="223" t="s">
        <v>729</v>
      </c>
      <c r="D108" s="223" t="s">
        <v>259</v>
      </c>
      <c r="E108" s="223" t="s">
        <v>260</v>
      </c>
      <c r="F108" s="234" t="s">
        <v>718</v>
      </c>
      <c r="G108" s="245" t="s">
        <v>281</v>
      </c>
      <c r="H108" s="171"/>
    </row>
    <row r="109" spans="1:8">
      <c r="A109" s="221" t="s">
        <v>333</v>
      </c>
      <c r="B109" s="223" t="s">
        <v>205</v>
      </c>
      <c r="C109" s="223" t="s">
        <v>730</v>
      </c>
      <c r="D109" s="223" t="s">
        <v>259</v>
      </c>
      <c r="E109" s="223" t="s">
        <v>260</v>
      </c>
      <c r="F109" s="234" t="s">
        <v>718</v>
      </c>
      <c r="G109" s="245" t="s">
        <v>281</v>
      </c>
      <c r="H109" s="171"/>
    </row>
    <row r="110" spans="1:8">
      <c r="A110" s="221" t="s">
        <v>250</v>
      </c>
      <c r="B110" s="233" t="s">
        <v>588</v>
      </c>
      <c r="C110" s="223">
        <v>1</v>
      </c>
      <c r="D110" s="223" t="s">
        <v>259</v>
      </c>
      <c r="E110" s="223" t="s">
        <v>253</v>
      </c>
      <c r="F110" s="234" t="s">
        <v>731</v>
      </c>
      <c r="G110" s="245" t="s">
        <v>281</v>
      </c>
      <c r="H110" s="171"/>
    </row>
    <row r="111" spans="1:8">
      <c r="A111" s="221" t="s">
        <v>333</v>
      </c>
      <c r="B111" s="223" t="s">
        <v>196</v>
      </c>
      <c r="C111" s="223" t="s">
        <v>732</v>
      </c>
      <c r="D111" s="223" t="s">
        <v>259</v>
      </c>
      <c r="E111" s="223" t="s">
        <v>260</v>
      </c>
      <c r="F111" s="234" t="s">
        <v>718</v>
      </c>
      <c r="G111" s="245" t="s">
        <v>281</v>
      </c>
      <c r="H111" s="171"/>
    </row>
    <row r="112" spans="1:8">
      <c r="A112" s="221" t="s">
        <v>333</v>
      </c>
      <c r="B112" s="223" t="s">
        <v>200</v>
      </c>
      <c r="C112" s="223" t="s">
        <v>733</v>
      </c>
      <c r="D112" s="223" t="s">
        <v>259</v>
      </c>
      <c r="E112" s="223" t="s">
        <v>260</v>
      </c>
      <c r="F112" s="234" t="s">
        <v>718</v>
      </c>
      <c r="G112" s="245" t="s">
        <v>281</v>
      </c>
      <c r="H112" s="171"/>
    </row>
    <row r="113" spans="1:8">
      <c r="A113" s="221" t="s">
        <v>333</v>
      </c>
      <c r="B113" s="223" t="s">
        <v>433</v>
      </c>
      <c r="C113" s="223" t="s">
        <v>734</v>
      </c>
      <c r="D113" s="223" t="s">
        <v>259</v>
      </c>
      <c r="E113" s="223" t="s">
        <v>260</v>
      </c>
      <c r="F113" s="234" t="s">
        <v>735</v>
      </c>
      <c r="G113" s="245" t="s">
        <v>281</v>
      </c>
      <c r="H113" s="171"/>
    </row>
    <row r="114" spans="1:8">
      <c r="A114" s="221" t="s">
        <v>333</v>
      </c>
      <c r="B114" s="223" t="s">
        <v>433</v>
      </c>
      <c r="C114" s="223" t="s">
        <v>736</v>
      </c>
      <c r="D114" s="223" t="s">
        <v>259</v>
      </c>
      <c r="E114" s="223" t="s">
        <v>260</v>
      </c>
      <c r="F114" s="234" t="s">
        <v>737</v>
      </c>
      <c r="G114" s="245" t="s">
        <v>281</v>
      </c>
      <c r="H114" s="171"/>
    </row>
    <row r="115" spans="1:8">
      <c r="A115" s="221" t="s">
        <v>333</v>
      </c>
      <c r="B115" s="223" t="s">
        <v>449</v>
      </c>
      <c r="C115" s="223" t="s">
        <v>738</v>
      </c>
      <c r="D115" s="223" t="s">
        <v>259</v>
      </c>
      <c r="E115" s="223" t="s">
        <v>260</v>
      </c>
      <c r="F115" s="234" t="s">
        <v>718</v>
      </c>
      <c r="G115" s="245" t="s">
        <v>281</v>
      </c>
      <c r="H115" s="171"/>
    </row>
    <row r="116" spans="1:8">
      <c r="A116" s="221" t="s">
        <v>333</v>
      </c>
      <c r="B116" s="223" t="s">
        <v>229</v>
      </c>
      <c r="C116" s="223" t="s">
        <v>739</v>
      </c>
      <c r="D116" s="223" t="s">
        <v>740</v>
      </c>
      <c r="E116" s="223" t="s">
        <v>260</v>
      </c>
      <c r="F116" s="234" t="s">
        <v>718</v>
      </c>
      <c r="G116" s="245" t="s">
        <v>281</v>
      </c>
      <c r="H116" s="171"/>
    </row>
    <row r="117" spans="1:8">
      <c r="A117" s="221" t="s">
        <v>333</v>
      </c>
      <c r="B117" s="223" t="s">
        <v>209</v>
      </c>
      <c r="C117" s="223" t="s">
        <v>741</v>
      </c>
      <c r="D117" s="223" t="s">
        <v>259</v>
      </c>
      <c r="E117" s="223" t="s">
        <v>260</v>
      </c>
      <c r="F117" s="234" t="s">
        <v>718</v>
      </c>
      <c r="G117" s="245" t="s">
        <v>281</v>
      </c>
      <c r="H117" s="171"/>
    </row>
    <row r="118" spans="1:8">
      <c r="A118" s="262" t="s">
        <v>268</v>
      </c>
      <c r="B118" s="189" t="s">
        <v>120</v>
      </c>
      <c r="C118" s="189">
        <v>1595.3878300920983</v>
      </c>
      <c r="D118" s="189" t="s">
        <v>742</v>
      </c>
      <c r="E118" s="189" t="s">
        <v>2446</v>
      </c>
      <c r="F118" s="263" t="s">
        <v>744</v>
      </c>
      <c r="G118" s="245" t="s">
        <v>281</v>
      </c>
      <c r="H118" s="171"/>
    </row>
    <row r="119" spans="1:8">
      <c r="A119" s="262" t="s">
        <v>268</v>
      </c>
      <c r="B119" s="189" t="s">
        <v>340</v>
      </c>
      <c r="C119" s="189">
        <v>0.5</v>
      </c>
      <c r="D119" s="189" t="s">
        <v>270</v>
      </c>
      <c r="E119" s="189" t="s">
        <v>253</v>
      </c>
      <c r="F119" s="263" t="s">
        <v>3181</v>
      </c>
      <c r="G119" s="245" t="s">
        <v>281</v>
      </c>
      <c r="H119" s="171"/>
    </row>
    <row r="120" spans="1:8">
      <c r="A120" s="262" t="s">
        <v>268</v>
      </c>
      <c r="B120" s="189" t="s">
        <v>95</v>
      </c>
      <c r="C120" s="189">
        <v>0.86932309887597869</v>
      </c>
      <c r="D120" s="189" t="s">
        <v>270</v>
      </c>
      <c r="E120" s="189" t="s">
        <v>2447</v>
      </c>
      <c r="F120" s="263" t="s">
        <v>744</v>
      </c>
      <c r="G120" s="245" t="s">
        <v>281</v>
      </c>
      <c r="H120" s="171"/>
    </row>
    <row r="121" spans="1:8">
      <c r="A121" s="262" t="s">
        <v>268</v>
      </c>
      <c r="B121" s="189" t="s">
        <v>97</v>
      </c>
      <c r="C121" s="189">
        <v>0.21458148896863416</v>
      </c>
      <c r="D121" s="189" t="s">
        <v>742</v>
      </c>
      <c r="E121" s="189" t="s">
        <v>2448</v>
      </c>
      <c r="F121" s="263" t="s">
        <v>744</v>
      </c>
      <c r="G121" s="245" t="s">
        <v>281</v>
      </c>
      <c r="H121" s="171"/>
    </row>
    <row r="122" spans="1:8">
      <c r="A122" s="262" t="s">
        <v>268</v>
      </c>
      <c r="B122" s="189" t="s">
        <v>98</v>
      </c>
      <c r="C122" s="189">
        <v>4.2215520159085997</v>
      </c>
      <c r="D122" s="189" t="s">
        <v>742</v>
      </c>
      <c r="E122" s="189" t="s">
        <v>2449</v>
      </c>
      <c r="F122" s="263" t="s">
        <v>744</v>
      </c>
      <c r="G122" s="245" t="s">
        <v>281</v>
      </c>
      <c r="H122" s="171"/>
    </row>
    <row r="123" spans="1:8">
      <c r="A123" s="262" t="s">
        <v>268</v>
      </c>
      <c r="B123" s="189" t="s">
        <v>99</v>
      </c>
      <c r="C123" s="189">
        <v>7.8896585625315829</v>
      </c>
      <c r="D123" s="189" t="s">
        <v>742</v>
      </c>
      <c r="E123" s="189" t="s">
        <v>2450</v>
      </c>
      <c r="F123" s="263" t="s">
        <v>744</v>
      </c>
      <c r="G123" s="245" t="s">
        <v>281</v>
      </c>
      <c r="H123" s="171"/>
    </row>
    <row r="124" spans="1:8">
      <c r="A124" s="262" t="s">
        <v>268</v>
      </c>
      <c r="B124" s="189" t="s">
        <v>750</v>
      </c>
      <c r="C124" s="189">
        <v>0.6</v>
      </c>
      <c r="D124" s="189" t="s">
        <v>270</v>
      </c>
      <c r="E124" s="189" t="s">
        <v>253</v>
      </c>
      <c r="F124" s="263" t="s">
        <v>2451</v>
      </c>
      <c r="G124" s="245" t="s">
        <v>281</v>
      </c>
      <c r="H124" s="171"/>
    </row>
    <row r="125" spans="1:8">
      <c r="A125" s="262" t="s">
        <v>268</v>
      </c>
      <c r="B125" s="189" t="s">
        <v>100</v>
      </c>
      <c r="C125" s="189">
        <v>21.378572641363533</v>
      </c>
      <c r="D125" s="189" t="s">
        <v>742</v>
      </c>
      <c r="E125" s="189" t="s">
        <v>2452</v>
      </c>
      <c r="F125" s="263" t="s">
        <v>744</v>
      </c>
      <c r="G125" s="245" t="s">
        <v>281</v>
      </c>
      <c r="H125" s="171"/>
    </row>
    <row r="126" spans="1:8">
      <c r="A126" s="262" t="s">
        <v>268</v>
      </c>
      <c r="B126" s="189" t="s">
        <v>754</v>
      </c>
      <c r="C126" s="189">
        <v>5.5E-2</v>
      </c>
      <c r="D126" s="189" t="s">
        <v>270</v>
      </c>
      <c r="E126" s="189" t="s">
        <v>253</v>
      </c>
      <c r="F126" s="263" t="s">
        <v>755</v>
      </c>
      <c r="G126" s="245" t="s">
        <v>281</v>
      </c>
      <c r="H126" s="171"/>
    </row>
    <row r="127" spans="1:8">
      <c r="A127" s="262" t="s">
        <v>268</v>
      </c>
      <c r="B127" s="189" t="s">
        <v>118</v>
      </c>
      <c r="C127" s="189">
        <v>452.84588474651554</v>
      </c>
      <c r="D127" s="189" t="s">
        <v>742</v>
      </c>
      <c r="E127" s="189" t="s">
        <v>2453</v>
      </c>
      <c r="F127" s="263" t="s">
        <v>744</v>
      </c>
      <c r="G127" s="245" t="s">
        <v>281</v>
      </c>
      <c r="H127" s="171"/>
    </row>
    <row r="128" spans="1:8">
      <c r="A128" s="262" t="s">
        <v>268</v>
      </c>
      <c r="B128" s="189" t="s">
        <v>101</v>
      </c>
      <c r="C128" s="189">
        <v>4.2215520159086001E-2</v>
      </c>
      <c r="D128" s="189" t="s">
        <v>742</v>
      </c>
      <c r="E128" s="189" t="s">
        <v>2454</v>
      </c>
      <c r="F128" s="263" t="s">
        <v>744</v>
      </c>
      <c r="G128" s="245" t="s">
        <v>281</v>
      </c>
      <c r="H128" s="171"/>
    </row>
    <row r="129" spans="1:8">
      <c r="A129" s="262" t="s">
        <v>268</v>
      </c>
      <c r="B129" s="189" t="s">
        <v>758</v>
      </c>
      <c r="C129" s="189">
        <v>1.2500000000000001E-2</v>
      </c>
      <c r="D129" s="189" t="s">
        <v>270</v>
      </c>
      <c r="E129" s="189" t="s">
        <v>759</v>
      </c>
      <c r="F129" s="263" t="s">
        <v>760</v>
      </c>
      <c r="G129" s="245" t="s">
        <v>281</v>
      </c>
      <c r="H129" s="171"/>
    </row>
    <row r="130" spans="1:8">
      <c r="A130" s="262" t="s">
        <v>268</v>
      </c>
      <c r="B130" s="189" t="s">
        <v>104</v>
      </c>
      <c r="C130" s="189">
        <v>3.9572195364324831</v>
      </c>
      <c r="D130" s="189" t="s">
        <v>742</v>
      </c>
      <c r="E130" s="189" t="s">
        <v>2455</v>
      </c>
      <c r="F130" s="263" t="s">
        <v>744</v>
      </c>
      <c r="G130" s="245" t="s">
        <v>281</v>
      </c>
      <c r="H130" s="171"/>
    </row>
    <row r="131" spans="1:8">
      <c r="A131" s="262" t="s">
        <v>268</v>
      </c>
      <c r="B131" s="189" t="s">
        <v>433</v>
      </c>
      <c r="C131" s="189">
        <v>0</v>
      </c>
      <c r="D131" s="189" t="s">
        <v>270</v>
      </c>
      <c r="E131" s="189" t="s">
        <v>253</v>
      </c>
      <c r="F131" s="263" t="s">
        <v>3182</v>
      </c>
      <c r="G131" s="245" t="s">
        <v>281</v>
      </c>
      <c r="H131" s="171"/>
    </row>
    <row r="132" spans="1:8">
      <c r="A132" s="262" t="s">
        <v>268</v>
      </c>
      <c r="B132" s="189" t="s">
        <v>763</v>
      </c>
      <c r="C132" s="189">
        <v>0.39</v>
      </c>
      <c r="D132" s="189" t="s">
        <v>270</v>
      </c>
      <c r="E132" s="224" t="s">
        <v>764</v>
      </c>
      <c r="F132" s="263" t="s">
        <v>765</v>
      </c>
      <c r="G132" s="245" t="s">
        <v>281</v>
      </c>
      <c r="H132" s="171"/>
    </row>
    <row r="133" spans="1:8">
      <c r="A133" s="262" t="s">
        <v>268</v>
      </c>
      <c r="B133" s="189" t="s">
        <v>766</v>
      </c>
      <c r="C133" s="189">
        <v>9.5000000000000001E-2</v>
      </c>
      <c r="D133" s="189" t="s">
        <v>270</v>
      </c>
      <c r="E133" s="224" t="s">
        <v>767</v>
      </c>
      <c r="F133" s="263" t="s">
        <v>768</v>
      </c>
      <c r="G133" s="245" t="s">
        <v>281</v>
      </c>
      <c r="H133" s="171"/>
    </row>
    <row r="134" spans="1:8">
      <c r="A134" s="262" t="s">
        <v>268</v>
      </c>
      <c r="B134" s="189" t="s">
        <v>769</v>
      </c>
      <c r="C134" s="189">
        <v>0.5</v>
      </c>
      <c r="D134" s="189" t="s">
        <v>270</v>
      </c>
      <c r="E134" s="189" t="s">
        <v>253</v>
      </c>
      <c r="F134" s="263" t="s">
        <v>3183</v>
      </c>
      <c r="G134" s="245" t="s">
        <v>281</v>
      </c>
      <c r="H134" s="171"/>
    </row>
    <row r="135" spans="1:8">
      <c r="A135" s="262" t="s">
        <v>268</v>
      </c>
      <c r="B135" s="189" t="s">
        <v>105</v>
      </c>
      <c r="C135" s="189">
        <v>1.4376495390176738</v>
      </c>
      <c r="D135" s="189" t="s">
        <v>742</v>
      </c>
      <c r="E135" s="189" t="s">
        <v>2456</v>
      </c>
      <c r="F135" s="263" t="s">
        <v>744</v>
      </c>
      <c r="G135" s="245" t="s">
        <v>281</v>
      </c>
      <c r="H135" s="171"/>
    </row>
    <row r="136" spans="1:8">
      <c r="A136" s="262" t="s">
        <v>268</v>
      </c>
      <c r="B136" s="189" t="s">
        <v>117</v>
      </c>
      <c r="C136" s="189">
        <v>43518.18207731306</v>
      </c>
      <c r="D136" s="189" t="s">
        <v>742</v>
      </c>
      <c r="E136" s="189" t="s">
        <v>2457</v>
      </c>
      <c r="F136" s="263" t="s">
        <v>744</v>
      </c>
      <c r="G136" s="245" t="s">
        <v>281</v>
      </c>
      <c r="H136" s="171"/>
    </row>
    <row r="137" spans="1:8">
      <c r="A137" s="262" t="s">
        <v>268</v>
      </c>
      <c r="B137" s="189" t="s">
        <v>121</v>
      </c>
      <c r="C137" s="189">
        <v>21050.98020492903</v>
      </c>
      <c r="D137" s="189" t="s">
        <v>773</v>
      </c>
      <c r="E137" s="189" t="s">
        <v>2458</v>
      </c>
      <c r="F137" s="263" t="s">
        <v>775</v>
      </c>
      <c r="G137" s="245" t="s">
        <v>281</v>
      </c>
      <c r="H137" s="171"/>
    </row>
    <row r="138" spans="1:8">
      <c r="A138" s="262" t="s">
        <v>268</v>
      </c>
      <c r="B138" s="189" t="s">
        <v>87</v>
      </c>
      <c r="C138" s="189">
        <v>79785.566699076531</v>
      </c>
      <c r="D138" s="189" t="s">
        <v>773</v>
      </c>
      <c r="E138" s="189" t="s">
        <v>2459</v>
      </c>
      <c r="F138" s="263" t="s">
        <v>744</v>
      </c>
      <c r="G138" s="245" t="s">
        <v>281</v>
      </c>
      <c r="H138" s="171"/>
    </row>
    <row r="139" spans="1:8">
      <c r="A139" s="262" t="s">
        <v>268</v>
      </c>
      <c r="B139" s="189" t="s">
        <v>88</v>
      </c>
      <c r="C139" s="189">
        <v>10850.444068889079</v>
      </c>
      <c r="D139" s="189" t="s">
        <v>773</v>
      </c>
      <c r="E139" s="189" t="s">
        <v>2460</v>
      </c>
      <c r="F139" s="263" t="s">
        <v>778</v>
      </c>
      <c r="G139" s="245" t="s">
        <v>281</v>
      </c>
      <c r="H139" s="171"/>
    </row>
    <row r="140" spans="1:8">
      <c r="A140" s="262" t="s">
        <v>268</v>
      </c>
      <c r="B140" s="189" t="s">
        <v>110</v>
      </c>
      <c r="C140" s="189">
        <v>71.669288574080312</v>
      </c>
      <c r="D140" s="189" t="s">
        <v>742</v>
      </c>
      <c r="E140" s="189" t="s">
        <v>2461</v>
      </c>
      <c r="F140" s="263" t="s">
        <v>744</v>
      </c>
      <c r="G140" s="245" t="s">
        <v>281</v>
      </c>
      <c r="H140" s="171"/>
    </row>
    <row r="141" spans="1:8">
      <c r="A141" s="262" t="s">
        <v>268</v>
      </c>
      <c r="B141" s="189" t="s">
        <v>780</v>
      </c>
      <c r="C141" s="189" t="s">
        <v>781</v>
      </c>
      <c r="D141" s="269" t="s">
        <v>259</v>
      </c>
      <c r="E141" s="264"/>
      <c r="F141" s="263" t="s">
        <v>782</v>
      </c>
      <c r="G141" s="245" t="s">
        <v>281</v>
      </c>
      <c r="H141" s="171"/>
    </row>
    <row r="142" spans="1:8">
      <c r="A142" s="262" t="s">
        <v>268</v>
      </c>
      <c r="B142" s="189" t="s">
        <v>783</v>
      </c>
      <c r="C142" s="189" t="s">
        <v>784</v>
      </c>
      <c r="D142" s="269" t="s">
        <v>259</v>
      </c>
      <c r="E142" s="264"/>
      <c r="F142" s="263" t="s">
        <v>785</v>
      </c>
      <c r="G142" s="245" t="s">
        <v>281</v>
      </c>
      <c r="H142" s="171"/>
    </row>
    <row r="143" spans="1:8">
      <c r="A143" s="262" t="s">
        <v>268</v>
      </c>
      <c r="B143" s="189" t="s">
        <v>786</v>
      </c>
      <c r="C143" s="189" t="s">
        <v>787</v>
      </c>
      <c r="D143" s="269" t="s">
        <v>259</v>
      </c>
      <c r="E143" s="264"/>
      <c r="F143" s="263" t="s">
        <v>782</v>
      </c>
      <c r="G143" s="245" t="s">
        <v>281</v>
      </c>
      <c r="H143" s="171"/>
    </row>
    <row r="144" spans="1:8">
      <c r="A144" s="262" t="s">
        <v>268</v>
      </c>
      <c r="B144" s="189" t="s">
        <v>788</v>
      </c>
      <c r="C144" s="189" t="s">
        <v>789</v>
      </c>
      <c r="D144" s="269" t="s">
        <v>259</v>
      </c>
      <c r="E144" s="264"/>
      <c r="F144" s="263" t="s">
        <v>782</v>
      </c>
      <c r="G144" s="245" t="s">
        <v>281</v>
      </c>
      <c r="H144" s="171"/>
    </row>
    <row r="145" spans="1:8">
      <c r="A145" s="262" t="s">
        <v>268</v>
      </c>
      <c r="B145" s="189" t="s">
        <v>790</v>
      </c>
      <c r="C145" s="189" t="s">
        <v>791</v>
      </c>
      <c r="D145" s="269" t="s">
        <v>259</v>
      </c>
      <c r="E145" s="264"/>
      <c r="F145" s="263" t="s">
        <v>782</v>
      </c>
      <c r="G145" s="245" t="s">
        <v>281</v>
      </c>
      <c r="H145" s="171"/>
    </row>
    <row r="146" spans="1:8">
      <c r="A146" s="262" t="s">
        <v>268</v>
      </c>
      <c r="B146" s="189" t="s">
        <v>792</v>
      </c>
      <c r="C146" s="189" t="s">
        <v>793</v>
      </c>
      <c r="D146" s="269" t="s">
        <v>259</v>
      </c>
      <c r="E146" s="264"/>
      <c r="F146" s="263" t="s">
        <v>782</v>
      </c>
      <c r="G146" s="245" t="s">
        <v>281</v>
      </c>
      <c r="H146" s="171"/>
    </row>
    <row r="147" spans="1:8">
      <c r="A147" s="262" t="s">
        <v>268</v>
      </c>
      <c r="B147" s="189" t="s">
        <v>794</v>
      </c>
      <c r="C147" s="189" t="s">
        <v>795</v>
      </c>
      <c r="D147" s="269" t="s">
        <v>259</v>
      </c>
      <c r="E147" s="264"/>
      <c r="F147" s="263" t="s">
        <v>782</v>
      </c>
      <c r="G147" s="245" t="s">
        <v>281</v>
      </c>
      <c r="H147" s="171"/>
    </row>
    <row r="148" spans="1:8">
      <c r="A148" s="262" t="s">
        <v>268</v>
      </c>
      <c r="B148" s="189" t="s">
        <v>796</v>
      </c>
      <c r="C148" s="189" t="s">
        <v>797</v>
      </c>
      <c r="D148" s="269" t="s">
        <v>259</v>
      </c>
      <c r="E148" s="264"/>
      <c r="F148" s="263" t="s">
        <v>782</v>
      </c>
      <c r="G148" s="245" t="s">
        <v>281</v>
      </c>
      <c r="H148" s="171"/>
    </row>
    <row r="149" spans="1:8">
      <c r="A149" s="262" t="s">
        <v>268</v>
      </c>
      <c r="B149" s="189" t="s">
        <v>798</v>
      </c>
      <c r="C149" s="189" t="s">
        <v>799</v>
      </c>
      <c r="D149" s="269" t="s">
        <v>259</v>
      </c>
      <c r="E149" s="264"/>
      <c r="F149" s="263" t="s">
        <v>782</v>
      </c>
      <c r="G149" s="245" t="s">
        <v>281</v>
      </c>
      <c r="H149" s="171"/>
    </row>
    <row r="150" spans="1:8">
      <c r="A150" s="262" t="s">
        <v>268</v>
      </c>
      <c r="B150" s="189" t="s">
        <v>739</v>
      </c>
      <c r="C150" s="189" t="s">
        <v>800</v>
      </c>
      <c r="D150" s="269" t="s">
        <v>259</v>
      </c>
      <c r="E150" s="264"/>
      <c r="F150" s="263" t="s">
        <v>782</v>
      </c>
      <c r="G150" s="245" t="s">
        <v>281</v>
      </c>
      <c r="H150" s="171"/>
    </row>
    <row r="151" spans="1:8">
      <c r="A151" s="262" t="s">
        <v>268</v>
      </c>
      <c r="B151" s="189" t="s">
        <v>571</v>
      </c>
      <c r="C151" s="189" t="s">
        <v>2462</v>
      </c>
      <c r="D151" s="269" t="s">
        <v>259</v>
      </c>
      <c r="E151" s="264"/>
      <c r="F151" s="263" t="s">
        <v>785</v>
      </c>
      <c r="G151" s="245" t="s">
        <v>281</v>
      </c>
      <c r="H151" s="171"/>
    </row>
    <row r="152" spans="1:8">
      <c r="A152" s="262" t="s">
        <v>268</v>
      </c>
      <c r="B152" s="189" t="s">
        <v>802</v>
      </c>
      <c r="C152" s="189" t="s">
        <v>803</v>
      </c>
      <c r="D152" s="269" t="s">
        <v>259</v>
      </c>
      <c r="E152" s="264"/>
      <c r="F152" s="263" t="s">
        <v>782</v>
      </c>
      <c r="G152" s="245" t="s">
        <v>281</v>
      </c>
      <c r="H152" s="171"/>
    </row>
    <row r="153" spans="1:8">
      <c r="A153" s="262" t="s">
        <v>268</v>
      </c>
      <c r="B153" s="189" t="s">
        <v>804</v>
      </c>
      <c r="C153" s="189" t="s">
        <v>805</v>
      </c>
      <c r="D153" s="269" t="s">
        <v>259</v>
      </c>
      <c r="E153" s="264"/>
      <c r="F153" s="263" t="s">
        <v>806</v>
      </c>
      <c r="G153" s="245" t="s">
        <v>281</v>
      </c>
      <c r="H153" s="171"/>
    </row>
    <row r="154" spans="1:8">
      <c r="A154" s="262" t="s">
        <v>268</v>
      </c>
      <c r="B154" s="189" t="s">
        <v>807</v>
      </c>
      <c r="C154" s="189" t="s">
        <v>808</v>
      </c>
      <c r="D154" s="269" t="s">
        <v>259</v>
      </c>
      <c r="E154" s="264"/>
      <c r="F154" s="263" t="s">
        <v>809</v>
      </c>
      <c r="G154" s="245" t="s">
        <v>281</v>
      </c>
      <c r="H154" s="171"/>
    </row>
    <row r="155" spans="1:8">
      <c r="A155" s="262" t="s">
        <v>268</v>
      </c>
      <c r="B155" s="189" t="s">
        <v>810</v>
      </c>
      <c r="C155" s="189" t="s">
        <v>811</v>
      </c>
      <c r="D155" s="269" t="s">
        <v>259</v>
      </c>
      <c r="E155" s="264"/>
      <c r="F155" s="263" t="s">
        <v>782</v>
      </c>
      <c r="G155" s="245" t="s">
        <v>281</v>
      </c>
      <c r="H155" s="171"/>
    </row>
    <row r="156" spans="1:8">
      <c r="A156" s="262" t="s">
        <v>268</v>
      </c>
      <c r="B156" s="189" t="s">
        <v>812</v>
      </c>
      <c r="C156" s="189" t="s">
        <v>813</v>
      </c>
      <c r="D156" s="269" t="s">
        <v>259</v>
      </c>
      <c r="E156" s="264"/>
      <c r="F156" s="263" t="s">
        <v>782</v>
      </c>
      <c r="G156" s="245" t="s">
        <v>281</v>
      </c>
      <c r="H156" s="171"/>
    </row>
    <row r="157" spans="1:8">
      <c r="A157" s="262" t="s">
        <v>268</v>
      </c>
      <c r="B157" s="189" t="s">
        <v>814</v>
      </c>
      <c r="C157" s="189" t="s">
        <v>815</v>
      </c>
      <c r="D157" s="269" t="s">
        <v>259</v>
      </c>
      <c r="E157" s="264"/>
      <c r="F157" s="263" t="s">
        <v>782</v>
      </c>
      <c r="G157" s="245" t="s">
        <v>281</v>
      </c>
      <c r="H157" s="171"/>
    </row>
    <row r="158" spans="1:8">
      <c r="A158" s="262" t="s">
        <v>268</v>
      </c>
      <c r="B158" s="189" t="s">
        <v>816</v>
      </c>
      <c r="C158" s="189" t="s">
        <v>817</v>
      </c>
      <c r="D158" s="269" t="s">
        <v>259</v>
      </c>
      <c r="E158" s="264"/>
      <c r="F158" s="263" t="s">
        <v>782</v>
      </c>
      <c r="G158" s="245" t="s">
        <v>281</v>
      </c>
      <c r="H158" s="171"/>
    </row>
    <row r="159" spans="1:8">
      <c r="A159" s="262" t="s">
        <v>268</v>
      </c>
      <c r="B159" s="189" t="s">
        <v>818</v>
      </c>
      <c r="C159" s="189" t="s">
        <v>819</v>
      </c>
      <c r="D159" s="269" t="s">
        <v>259</v>
      </c>
      <c r="E159" s="264"/>
      <c r="F159" s="263" t="s">
        <v>2463</v>
      </c>
      <c r="G159" s="245" t="s">
        <v>281</v>
      </c>
      <c r="H159" s="171"/>
    </row>
    <row r="160" spans="1:8">
      <c r="A160" s="262" t="s">
        <v>268</v>
      </c>
      <c r="B160" s="189" t="s">
        <v>821</v>
      </c>
      <c r="C160" s="189" t="s">
        <v>822</v>
      </c>
      <c r="D160" s="269" t="s">
        <v>259</v>
      </c>
      <c r="E160" s="264"/>
      <c r="F160" s="263" t="s">
        <v>823</v>
      </c>
      <c r="G160" s="245" t="s">
        <v>281</v>
      </c>
      <c r="H160" s="171"/>
    </row>
    <row r="161" spans="1:8">
      <c r="A161" s="262" t="s">
        <v>268</v>
      </c>
      <c r="B161" s="189" t="s">
        <v>824</v>
      </c>
      <c r="C161" s="189" t="s">
        <v>825</v>
      </c>
      <c r="D161" s="269" t="s">
        <v>259</v>
      </c>
      <c r="E161" s="264"/>
      <c r="F161" s="263" t="s">
        <v>826</v>
      </c>
      <c r="G161" s="245" t="s">
        <v>281</v>
      </c>
      <c r="H161" s="171"/>
    </row>
    <row r="162" spans="1:8">
      <c r="A162" s="239" t="s">
        <v>268</v>
      </c>
      <c r="B162" s="240" t="s">
        <v>827</v>
      </c>
      <c r="C162" s="240" t="s">
        <v>828</v>
      </c>
      <c r="D162" s="270" t="s">
        <v>259</v>
      </c>
      <c r="E162" s="265"/>
      <c r="F162" s="241" t="s">
        <v>829</v>
      </c>
      <c r="G162" s="245" t="s">
        <v>281</v>
      </c>
      <c r="H162" s="171"/>
    </row>
    <row r="163" spans="1:8">
      <c r="G163" s="245" t="s">
        <v>281</v>
      </c>
      <c r="H163" s="171"/>
    </row>
    <row r="164" spans="1:8" ht="18.75">
      <c r="A164" s="769" t="s">
        <v>830</v>
      </c>
      <c r="B164" s="770"/>
      <c r="C164" s="770"/>
      <c r="D164" s="770"/>
      <c r="E164" s="770"/>
      <c r="F164" s="771"/>
      <c r="G164" s="245" t="s">
        <v>281</v>
      </c>
      <c r="H164" s="171"/>
    </row>
    <row r="165" spans="1:8">
      <c r="A165" s="211" t="s">
        <v>238</v>
      </c>
      <c r="B165" s="212" t="s">
        <v>239</v>
      </c>
      <c r="C165" s="212" t="s">
        <v>240</v>
      </c>
      <c r="D165" s="212" t="s">
        <v>134</v>
      </c>
      <c r="E165" s="212" t="s">
        <v>241</v>
      </c>
      <c r="F165" s="213" t="s">
        <v>242</v>
      </c>
      <c r="G165" s="245" t="s">
        <v>281</v>
      </c>
      <c r="H165" s="171"/>
    </row>
    <row r="166" spans="1:8">
      <c r="A166" s="216" t="s">
        <v>243</v>
      </c>
      <c r="B166" s="231" t="s">
        <v>832</v>
      </c>
      <c r="C166" s="218" t="s">
        <v>833</v>
      </c>
      <c r="D166" s="218" t="s">
        <v>504</v>
      </c>
      <c r="E166" s="218" t="s">
        <v>260</v>
      </c>
      <c r="F166" s="232" t="s">
        <v>834</v>
      </c>
      <c r="G166" s="245" t="s">
        <v>281</v>
      </c>
      <c r="H166" s="171"/>
    </row>
    <row r="167" spans="1:8">
      <c r="A167" s="221" t="s">
        <v>243</v>
      </c>
      <c r="B167" s="233" t="s">
        <v>835</v>
      </c>
      <c r="C167" s="223" t="s">
        <v>836</v>
      </c>
      <c r="D167" s="223" t="s">
        <v>504</v>
      </c>
      <c r="E167" s="223" t="s">
        <v>260</v>
      </c>
      <c r="F167" s="234" t="s">
        <v>837</v>
      </c>
      <c r="G167" s="245" t="s">
        <v>281</v>
      </c>
      <c r="H167" s="171"/>
    </row>
    <row r="168" spans="1:8">
      <c r="A168" s="221" t="s">
        <v>250</v>
      </c>
      <c r="B168" s="233" t="s">
        <v>601</v>
      </c>
      <c r="C168" s="223">
        <v>1</v>
      </c>
      <c r="D168" s="223" t="s">
        <v>504</v>
      </c>
      <c r="E168" s="223" t="s">
        <v>253</v>
      </c>
      <c r="F168" s="234" t="s">
        <v>831</v>
      </c>
      <c r="G168" s="245" t="s">
        <v>281</v>
      </c>
      <c r="H168" s="171"/>
    </row>
    <row r="169" spans="1:8">
      <c r="A169" s="262" t="s">
        <v>268</v>
      </c>
      <c r="B169" s="189" t="s">
        <v>838</v>
      </c>
      <c r="C169" s="189">
        <v>0.02</v>
      </c>
      <c r="D169" s="189" t="s">
        <v>270</v>
      </c>
      <c r="E169" s="189" t="s">
        <v>839</v>
      </c>
      <c r="F169" s="263" t="s">
        <v>840</v>
      </c>
      <c r="G169" s="245" t="s">
        <v>281</v>
      </c>
      <c r="H169" s="171"/>
    </row>
    <row r="170" spans="1:8">
      <c r="A170" s="239" t="s">
        <v>268</v>
      </c>
      <c r="B170" s="240" t="s">
        <v>841</v>
      </c>
      <c r="C170" s="240" t="s">
        <v>842</v>
      </c>
      <c r="D170" s="240" t="s">
        <v>270</v>
      </c>
      <c r="E170" s="265"/>
      <c r="F170" s="241" t="s">
        <v>843</v>
      </c>
      <c r="G170" s="245" t="s">
        <v>281</v>
      </c>
      <c r="H170" s="171"/>
    </row>
    <row r="171" spans="1:8">
      <c r="G171" s="245" t="s">
        <v>281</v>
      </c>
      <c r="H171" s="171"/>
    </row>
    <row r="172" spans="1:8" ht="18.75">
      <c r="A172" s="769" t="s">
        <v>844</v>
      </c>
      <c r="B172" s="770"/>
      <c r="C172" s="770"/>
      <c r="D172" s="770"/>
      <c r="E172" s="770"/>
      <c r="F172" s="771"/>
      <c r="G172" s="245" t="s">
        <v>281</v>
      </c>
      <c r="H172" s="171"/>
    </row>
    <row r="173" spans="1:8">
      <c r="A173" s="211" t="s">
        <v>238</v>
      </c>
      <c r="B173" s="212" t="s">
        <v>239</v>
      </c>
      <c r="C173" s="212" t="s">
        <v>240</v>
      </c>
      <c r="D173" s="212" t="s">
        <v>134</v>
      </c>
      <c r="E173" s="212" t="s">
        <v>241</v>
      </c>
      <c r="F173" s="213" t="s">
        <v>242</v>
      </c>
      <c r="G173" s="245" t="s">
        <v>281</v>
      </c>
      <c r="H173" s="171"/>
    </row>
    <row r="174" spans="1:8">
      <c r="A174" s="216" t="s">
        <v>845</v>
      </c>
      <c r="B174" s="231" t="s">
        <v>832</v>
      </c>
      <c r="C174" s="218">
        <v>1</v>
      </c>
      <c r="D174" s="218" t="s">
        <v>504</v>
      </c>
      <c r="E174" s="218" t="s">
        <v>253</v>
      </c>
      <c r="F174" s="232" t="s">
        <v>846</v>
      </c>
      <c r="G174" s="245" t="s">
        <v>281</v>
      </c>
      <c r="H174" s="171"/>
    </row>
    <row r="175" spans="1:8">
      <c r="A175" s="221" t="s">
        <v>333</v>
      </c>
      <c r="B175" s="223" t="s">
        <v>376</v>
      </c>
      <c r="C175" s="271">
        <v>5.5579999999999999E-8</v>
      </c>
      <c r="D175" s="223" t="s">
        <v>259</v>
      </c>
      <c r="E175" s="223" t="s">
        <v>847</v>
      </c>
      <c r="F175" s="234" t="s">
        <v>848</v>
      </c>
      <c r="G175" s="245" t="s">
        <v>281</v>
      </c>
      <c r="H175" s="171"/>
    </row>
    <row r="176" spans="1:8">
      <c r="A176" s="221" t="s">
        <v>333</v>
      </c>
      <c r="B176" s="223" t="s">
        <v>427</v>
      </c>
      <c r="C176" s="271">
        <v>4.1800000000000002E-4</v>
      </c>
      <c r="D176" s="223" t="s">
        <v>259</v>
      </c>
      <c r="E176" s="223" t="s">
        <v>849</v>
      </c>
      <c r="F176" s="234" t="s">
        <v>850</v>
      </c>
      <c r="G176" s="245" t="s">
        <v>281</v>
      </c>
      <c r="H176" s="171"/>
    </row>
    <row r="177" spans="1:8">
      <c r="A177" s="221" t="s">
        <v>333</v>
      </c>
      <c r="B177" s="223" t="s">
        <v>436</v>
      </c>
      <c r="C177" s="271">
        <v>4.5330000000000002E-7</v>
      </c>
      <c r="D177" s="223" t="s">
        <v>259</v>
      </c>
      <c r="E177" s="223" t="s">
        <v>851</v>
      </c>
      <c r="F177" s="234" t="s">
        <v>852</v>
      </c>
      <c r="G177" s="245" t="s">
        <v>281</v>
      </c>
      <c r="H177" s="171"/>
    </row>
    <row r="178" spans="1:8">
      <c r="A178" s="221" t="s">
        <v>333</v>
      </c>
      <c r="B178" s="223" t="s">
        <v>441</v>
      </c>
      <c r="C178" s="271">
        <v>8.4900000000000005E-7</v>
      </c>
      <c r="D178" s="223" t="s">
        <v>259</v>
      </c>
      <c r="E178" s="223" t="s">
        <v>853</v>
      </c>
      <c r="F178" s="234" t="s">
        <v>854</v>
      </c>
      <c r="G178" s="245" t="s">
        <v>281</v>
      </c>
      <c r="H178" s="171"/>
    </row>
    <row r="179" spans="1:8">
      <c r="A179" s="226" t="s">
        <v>333</v>
      </c>
      <c r="B179" s="228" t="s">
        <v>467</v>
      </c>
      <c r="C179" s="272">
        <v>9.2109999999999996E-8</v>
      </c>
      <c r="D179" s="228" t="s">
        <v>259</v>
      </c>
      <c r="E179" s="228" t="s">
        <v>855</v>
      </c>
      <c r="F179" s="255" t="s">
        <v>856</v>
      </c>
      <c r="G179" s="245" t="s">
        <v>281</v>
      </c>
      <c r="H179" s="171"/>
    </row>
    <row r="180" spans="1:8">
      <c r="G180" s="245" t="s">
        <v>281</v>
      </c>
      <c r="H180" s="171"/>
    </row>
    <row r="181" spans="1:8" ht="18.75">
      <c r="A181" s="769" t="s">
        <v>857</v>
      </c>
      <c r="B181" s="770"/>
      <c r="C181" s="770"/>
      <c r="D181" s="770"/>
      <c r="E181" s="770"/>
      <c r="F181" s="771"/>
      <c r="G181" s="245" t="s">
        <v>281</v>
      </c>
      <c r="H181" s="171"/>
    </row>
    <row r="182" spans="1:8">
      <c r="A182" s="211" t="s">
        <v>238</v>
      </c>
      <c r="B182" s="212" t="s">
        <v>239</v>
      </c>
      <c r="C182" s="212" t="s">
        <v>240</v>
      </c>
      <c r="D182" s="212" t="s">
        <v>134</v>
      </c>
      <c r="E182" s="212" t="s">
        <v>241</v>
      </c>
      <c r="F182" s="213" t="s">
        <v>242</v>
      </c>
      <c r="G182" s="245" t="s">
        <v>281</v>
      </c>
      <c r="H182" s="171"/>
    </row>
    <row r="183" spans="1:8">
      <c r="A183" s="216" t="s">
        <v>858</v>
      </c>
      <c r="B183" s="217" t="s">
        <v>859</v>
      </c>
      <c r="C183" s="218" t="s">
        <v>860</v>
      </c>
      <c r="D183" s="218" t="s">
        <v>275</v>
      </c>
      <c r="E183" s="218" t="s">
        <v>260</v>
      </c>
      <c r="F183" s="232" t="s">
        <v>861</v>
      </c>
      <c r="G183" s="245" t="s">
        <v>281</v>
      </c>
      <c r="H183" s="171"/>
    </row>
    <row r="184" spans="1:8">
      <c r="A184" s="221" t="s">
        <v>858</v>
      </c>
      <c r="B184" s="222" t="s">
        <v>862</v>
      </c>
      <c r="C184" s="223" t="s">
        <v>860</v>
      </c>
      <c r="D184" s="223" t="s">
        <v>275</v>
      </c>
      <c r="E184" s="223" t="s">
        <v>260</v>
      </c>
      <c r="F184" s="234" t="s">
        <v>863</v>
      </c>
      <c r="G184" s="245" t="s">
        <v>281</v>
      </c>
      <c r="H184" s="171"/>
    </row>
    <row r="185" spans="1:8">
      <c r="A185" s="221" t="s">
        <v>858</v>
      </c>
      <c r="B185" s="222" t="s">
        <v>864</v>
      </c>
      <c r="C185" s="223" t="s">
        <v>860</v>
      </c>
      <c r="D185" s="223" t="s">
        <v>275</v>
      </c>
      <c r="E185" s="223" t="s">
        <v>260</v>
      </c>
      <c r="F185" s="234" t="s">
        <v>865</v>
      </c>
      <c r="G185" s="245" t="s">
        <v>281</v>
      </c>
      <c r="H185" s="171"/>
    </row>
    <row r="186" spans="1:8">
      <c r="A186" s="221" t="s">
        <v>858</v>
      </c>
      <c r="B186" s="222" t="s">
        <v>866</v>
      </c>
      <c r="C186" s="271">
        <v>2.34818813314592E-4</v>
      </c>
      <c r="D186" s="223" t="s">
        <v>259</v>
      </c>
      <c r="E186" s="223" t="s">
        <v>867</v>
      </c>
      <c r="F186" s="234" t="s">
        <v>868</v>
      </c>
      <c r="G186" s="245" t="s">
        <v>281</v>
      </c>
      <c r="H186" s="171"/>
    </row>
    <row r="187" spans="1:8">
      <c r="A187" s="221" t="s">
        <v>858</v>
      </c>
      <c r="B187" s="222" t="s">
        <v>869</v>
      </c>
      <c r="C187" s="271">
        <v>-2.34818813314592E-4</v>
      </c>
      <c r="D187" s="223" t="s">
        <v>259</v>
      </c>
      <c r="E187" s="223" t="s">
        <v>870</v>
      </c>
      <c r="F187" s="234" t="s">
        <v>871</v>
      </c>
      <c r="G187" s="245" t="s">
        <v>281</v>
      </c>
      <c r="H187" s="171"/>
    </row>
    <row r="188" spans="1:8">
      <c r="A188" s="221" t="s">
        <v>845</v>
      </c>
      <c r="B188" s="233" t="s">
        <v>872</v>
      </c>
      <c r="C188" s="223" t="s">
        <v>873</v>
      </c>
      <c r="D188" s="223" t="s">
        <v>504</v>
      </c>
      <c r="E188" s="223" t="s">
        <v>260</v>
      </c>
      <c r="F188" s="234" t="s">
        <v>874</v>
      </c>
      <c r="G188" s="245" t="s">
        <v>281</v>
      </c>
      <c r="H188" s="171"/>
    </row>
    <row r="189" spans="1:8">
      <c r="A189" s="221" t="s">
        <v>333</v>
      </c>
      <c r="B189" s="223" t="s">
        <v>376</v>
      </c>
      <c r="C189" s="223" t="s">
        <v>875</v>
      </c>
      <c r="D189" s="223" t="s">
        <v>259</v>
      </c>
      <c r="E189" s="223" t="s">
        <v>260</v>
      </c>
      <c r="F189" s="234" t="s">
        <v>876</v>
      </c>
      <c r="G189" s="245" t="s">
        <v>281</v>
      </c>
      <c r="H189" s="171"/>
    </row>
    <row r="190" spans="1:8">
      <c r="A190" s="221" t="s">
        <v>333</v>
      </c>
      <c r="B190" s="223" t="s">
        <v>399</v>
      </c>
      <c r="C190" s="271">
        <v>1.9568384388558899E-5</v>
      </c>
      <c r="D190" s="223" t="s">
        <v>259</v>
      </c>
      <c r="E190" s="223" t="s">
        <v>877</v>
      </c>
      <c r="F190" s="234" t="s">
        <v>878</v>
      </c>
      <c r="G190" s="245" t="s">
        <v>281</v>
      </c>
      <c r="H190" s="171"/>
    </row>
    <row r="191" spans="1:8">
      <c r="A191" s="221" t="s">
        <v>845</v>
      </c>
      <c r="B191" s="233" t="s">
        <v>879</v>
      </c>
      <c r="C191" s="223">
        <v>1</v>
      </c>
      <c r="D191" s="223" t="s">
        <v>408</v>
      </c>
      <c r="E191" s="273" t="s">
        <v>253</v>
      </c>
      <c r="F191" s="234" t="s">
        <v>880</v>
      </c>
      <c r="G191" s="245" t="s">
        <v>281</v>
      </c>
      <c r="H191" s="171"/>
    </row>
    <row r="192" spans="1:8">
      <c r="A192" s="221" t="s">
        <v>845</v>
      </c>
      <c r="B192" s="233" t="s">
        <v>726</v>
      </c>
      <c r="C192" s="271" t="s">
        <v>818</v>
      </c>
      <c r="D192" s="223" t="s">
        <v>408</v>
      </c>
      <c r="E192" s="223" t="s">
        <v>260</v>
      </c>
      <c r="F192" s="234" t="s">
        <v>881</v>
      </c>
      <c r="G192" s="245" t="s">
        <v>281</v>
      </c>
      <c r="H192" s="171"/>
    </row>
    <row r="193" spans="1:8">
      <c r="A193" s="221" t="s">
        <v>333</v>
      </c>
      <c r="B193" s="223" t="s">
        <v>427</v>
      </c>
      <c r="C193" s="271" t="s">
        <v>882</v>
      </c>
      <c r="D193" s="223" t="s">
        <v>259</v>
      </c>
      <c r="E193" s="223" t="s">
        <v>260</v>
      </c>
      <c r="F193" s="234" t="s">
        <v>883</v>
      </c>
      <c r="G193" s="245" t="s">
        <v>281</v>
      </c>
      <c r="H193" s="171"/>
    </row>
    <row r="194" spans="1:8">
      <c r="A194" s="221" t="s">
        <v>333</v>
      </c>
      <c r="B194" s="223" t="s">
        <v>436</v>
      </c>
      <c r="C194" s="271" t="s">
        <v>884</v>
      </c>
      <c r="D194" s="223" t="s">
        <v>259</v>
      </c>
      <c r="E194" s="223" t="s">
        <v>260</v>
      </c>
      <c r="F194" s="234" t="s">
        <v>885</v>
      </c>
      <c r="G194" s="245" t="s">
        <v>281</v>
      </c>
      <c r="H194" s="171"/>
    </row>
    <row r="195" spans="1:8">
      <c r="A195" s="221" t="s">
        <v>333</v>
      </c>
      <c r="B195" s="223" t="s">
        <v>439</v>
      </c>
      <c r="C195" s="271">
        <v>1.56547075108678E-5</v>
      </c>
      <c r="D195" s="223" t="s">
        <v>259</v>
      </c>
      <c r="E195" s="223" t="s">
        <v>886</v>
      </c>
      <c r="F195" s="234" t="s">
        <v>887</v>
      </c>
      <c r="G195" s="245" t="s">
        <v>281</v>
      </c>
      <c r="H195" s="171"/>
    </row>
    <row r="196" spans="1:8">
      <c r="A196" s="221" t="s">
        <v>333</v>
      </c>
      <c r="B196" s="223" t="s">
        <v>888</v>
      </c>
      <c r="C196" s="271">
        <v>5.4791476287951101E-11</v>
      </c>
      <c r="D196" s="223" t="s">
        <v>259</v>
      </c>
      <c r="E196" s="223" t="s">
        <v>889</v>
      </c>
      <c r="F196" s="234" t="s">
        <v>890</v>
      </c>
      <c r="G196" s="245" t="s">
        <v>281</v>
      </c>
      <c r="H196" s="171"/>
    </row>
    <row r="197" spans="1:8">
      <c r="A197" s="221" t="s">
        <v>333</v>
      </c>
      <c r="B197" s="223" t="s">
        <v>467</v>
      </c>
      <c r="C197" s="223" t="s">
        <v>891</v>
      </c>
      <c r="D197" s="223" t="s">
        <v>259</v>
      </c>
      <c r="E197" s="223" t="s">
        <v>260</v>
      </c>
      <c r="F197" s="234" t="s">
        <v>892</v>
      </c>
      <c r="G197" s="245" t="s">
        <v>281</v>
      </c>
      <c r="H197" s="171"/>
    </row>
    <row r="198" spans="1:8">
      <c r="A198" s="262" t="s">
        <v>268</v>
      </c>
      <c r="B198" s="189" t="s">
        <v>534</v>
      </c>
      <c r="C198" s="189">
        <v>3.8900000000000002E-4</v>
      </c>
      <c r="D198" s="189" t="s">
        <v>259</v>
      </c>
      <c r="E198" s="189" t="s">
        <v>893</v>
      </c>
      <c r="F198" s="263" t="s">
        <v>894</v>
      </c>
      <c r="G198" s="245" t="s">
        <v>281</v>
      </c>
      <c r="H198" s="171"/>
    </row>
    <row r="199" spans="1:8">
      <c r="A199" s="262" t="s">
        <v>268</v>
      </c>
      <c r="B199" s="189" t="s">
        <v>620</v>
      </c>
      <c r="C199" s="189">
        <v>0.64</v>
      </c>
      <c r="D199" s="189" t="s">
        <v>270</v>
      </c>
      <c r="E199" s="189" t="s">
        <v>621</v>
      </c>
      <c r="F199" s="263" t="s">
        <v>622</v>
      </c>
      <c r="G199" s="245" t="s">
        <v>281</v>
      </c>
      <c r="H199" s="171"/>
    </row>
    <row r="200" spans="1:8">
      <c r="A200" s="262" t="s">
        <v>268</v>
      </c>
      <c r="B200" s="189" t="s">
        <v>875</v>
      </c>
      <c r="C200" s="189">
        <v>1.75E-3</v>
      </c>
      <c r="D200" s="189" t="s">
        <v>259</v>
      </c>
      <c r="E200" s="189" t="s">
        <v>895</v>
      </c>
      <c r="F200" s="263" t="s">
        <v>896</v>
      </c>
      <c r="G200" s="245" t="s">
        <v>281</v>
      </c>
      <c r="H200" s="171"/>
    </row>
    <row r="201" spans="1:8">
      <c r="A201" s="262" t="s">
        <v>268</v>
      </c>
      <c r="B201" s="189" t="s">
        <v>625</v>
      </c>
      <c r="C201" s="189">
        <v>0.37</v>
      </c>
      <c r="D201" s="189" t="s">
        <v>270</v>
      </c>
      <c r="E201" s="189" t="s">
        <v>626</v>
      </c>
      <c r="F201" s="263" t="s">
        <v>897</v>
      </c>
      <c r="G201" s="245" t="s">
        <v>281</v>
      </c>
      <c r="H201" s="171"/>
    </row>
    <row r="202" spans="1:8">
      <c r="A202" s="262" t="s">
        <v>268</v>
      </c>
      <c r="B202" s="189" t="s">
        <v>646</v>
      </c>
      <c r="C202" s="189">
        <v>80000</v>
      </c>
      <c r="D202" s="189" t="s">
        <v>898</v>
      </c>
      <c r="E202" s="189" t="s">
        <v>899</v>
      </c>
      <c r="F202" s="263" t="s">
        <v>900</v>
      </c>
      <c r="G202" s="245" t="s">
        <v>281</v>
      </c>
      <c r="H202" s="171"/>
    </row>
    <row r="203" spans="1:8">
      <c r="A203" s="262" t="s">
        <v>268</v>
      </c>
      <c r="B203" s="189" t="s">
        <v>901</v>
      </c>
      <c r="C203" s="189">
        <v>9.2400000000000002E-4</v>
      </c>
      <c r="D203" s="189" t="s">
        <v>259</v>
      </c>
      <c r="E203" s="189" t="s">
        <v>902</v>
      </c>
      <c r="F203" s="263" t="s">
        <v>903</v>
      </c>
      <c r="G203" s="245" t="s">
        <v>281</v>
      </c>
      <c r="H203" s="171"/>
    </row>
    <row r="204" spans="1:8">
      <c r="A204" s="262" t="s">
        <v>268</v>
      </c>
      <c r="B204" s="189" t="s">
        <v>88</v>
      </c>
      <c r="C204" s="189">
        <v>250</v>
      </c>
      <c r="D204" s="189" t="s">
        <v>904</v>
      </c>
      <c r="E204" s="189" t="s">
        <v>253</v>
      </c>
      <c r="F204" s="263" t="s">
        <v>2465</v>
      </c>
      <c r="G204" s="245" t="s">
        <v>281</v>
      </c>
      <c r="H204" s="171"/>
    </row>
    <row r="205" spans="1:8">
      <c r="A205" s="262" t="s">
        <v>268</v>
      </c>
      <c r="B205" s="189" t="s">
        <v>906</v>
      </c>
      <c r="C205" s="189">
        <v>160</v>
      </c>
      <c r="D205" s="189" t="s">
        <v>904</v>
      </c>
      <c r="E205" s="189" t="s">
        <v>253</v>
      </c>
      <c r="F205" s="263" t="s">
        <v>907</v>
      </c>
      <c r="G205" s="245" t="s">
        <v>281</v>
      </c>
      <c r="H205" s="171"/>
    </row>
    <row r="206" spans="1:8">
      <c r="A206" s="262" t="s">
        <v>268</v>
      </c>
      <c r="B206" s="189" t="s">
        <v>908</v>
      </c>
      <c r="C206" s="189">
        <v>3.4099999999999999E-4</v>
      </c>
      <c r="D206" s="189" t="s">
        <v>259</v>
      </c>
      <c r="E206" s="189" t="s">
        <v>909</v>
      </c>
      <c r="F206" s="263" t="s">
        <v>910</v>
      </c>
      <c r="G206" s="245" t="s">
        <v>281</v>
      </c>
      <c r="H206" s="171"/>
    </row>
    <row r="207" spans="1:8">
      <c r="A207" s="262" t="s">
        <v>268</v>
      </c>
      <c r="B207" s="189" t="s">
        <v>911</v>
      </c>
      <c r="C207" s="189" t="s">
        <v>912</v>
      </c>
      <c r="D207" s="189" t="s">
        <v>270</v>
      </c>
      <c r="E207" s="189" t="s">
        <v>260</v>
      </c>
      <c r="F207" s="263" t="s">
        <v>2873</v>
      </c>
      <c r="G207" s="245" t="s">
        <v>281</v>
      </c>
      <c r="H207" s="171"/>
    </row>
    <row r="208" spans="1:8">
      <c r="A208" s="262" t="s">
        <v>268</v>
      </c>
      <c r="B208" s="189" t="s">
        <v>818</v>
      </c>
      <c r="C208" s="189" t="s">
        <v>914</v>
      </c>
      <c r="D208" s="189" t="s">
        <v>408</v>
      </c>
      <c r="E208" s="264"/>
      <c r="F208" s="263" t="s">
        <v>414</v>
      </c>
      <c r="G208" s="245" t="s">
        <v>281</v>
      </c>
      <c r="H208" s="171"/>
    </row>
    <row r="209" spans="1:8">
      <c r="A209" s="262" t="s">
        <v>268</v>
      </c>
      <c r="B209" s="189" t="s">
        <v>915</v>
      </c>
      <c r="C209" s="189" t="s">
        <v>916</v>
      </c>
      <c r="D209" s="189" t="s">
        <v>275</v>
      </c>
      <c r="E209" s="264"/>
      <c r="F209" s="263" t="s">
        <v>917</v>
      </c>
      <c r="G209" s="245" t="s">
        <v>281</v>
      </c>
      <c r="H209" s="171"/>
    </row>
    <row r="210" spans="1:8">
      <c r="A210" s="262" t="s">
        <v>268</v>
      </c>
      <c r="B210" s="189" t="s">
        <v>918</v>
      </c>
      <c r="C210" s="189" t="s">
        <v>919</v>
      </c>
      <c r="D210" s="189" t="s">
        <v>408</v>
      </c>
      <c r="E210" s="264"/>
      <c r="F210" s="263" t="s">
        <v>920</v>
      </c>
      <c r="G210" s="245" t="s">
        <v>281</v>
      </c>
      <c r="H210" s="171"/>
    </row>
    <row r="211" spans="1:8">
      <c r="A211" s="262" t="s">
        <v>268</v>
      </c>
      <c r="B211" s="189" t="s">
        <v>921</v>
      </c>
      <c r="C211" s="189" t="s">
        <v>922</v>
      </c>
      <c r="D211" s="189" t="s">
        <v>270</v>
      </c>
      <c r="E211" s="264"/>
      <c r="F211" s="263" t="s">
        <v>923</v>
      </c>
      <c r="G211" s="245" t="s">
        <v>281</v>
      </c>
      <c r="H211" s="171"/>
    </row>
    <row r="212" spans="1:8">
      <c r="A212" s="239" t="s">
        <v>268</v>
      </c>
      <c r="B212" s="240" t="s">
        <v>924</v>
      </c>
      <c r="C212" s="240" t="s">
        <v>925</v>
      </c>
      <c r="D212" s="240" t="s">
        <v>684</v>
      </c>
      <c r="E212" s="265"/>
      <c r="F212" s="241" t="s">
        <v>926</v>
      </c>
      <c r="G212" s="245" t="s">
        <v>281</v>
      </c>
      <c r="H212" s="171"/>
    </row>
    <row r="213" spans="1:8">
      <c r="G213" s="245" t="s">
        <v>281</v>
      </c>
      <c r="H213" s="171"/>
    </row>
    <row r="214" spans="1:8" ht="18.75">
      <c r="A214" s="769" t="s">
        <v>2874</v>
      </c>
      <c r="B214" s="770"/>
      <c r="C214" s="770"/>
      <c r="D214" s="770"/>
      <c r="E214" s="770"/>
      <c r="F214" s="771"/>
      <c r="G214" s="245" t="s">
        <v>281</v>
      </c>
      <c r="H214" s="171"/>
    </row>
    <row r="215" spans="1:8">
      <c r="A215" s="211" t="s">
        <v>238</v>
      </c>
      <c r="B215" s="212" t="s">
        <v>239</v>
      </c>
      <c r="C215" s="212" t="s">
        <v>240</v>
      </c>
      <c r="D215" s="212" t="s">
        <v>134</v>
      </c>
      <c r="E215" s="212" t="s">
        <v>241</v>
      </c>
      <c r="F215" s="213" t="s">
        <v>242</v>
      </c>
      <c r="G215" s="245" t="s">
        <v>281</v>
      </c>
      <c r="H215" s="171"/>
    </row>
    <row r="216" spans="1:8">
      <c r="A216" s="216" t="s">
        <v>243</v>
      </c>
      <c r="B216" s="231" t="s">
        <v>2875</v>
      </c>
      <c r="C216" s="218">
        <v>1</v>
      </c>
      <c r="D216" s="218" t="s">
        <v>259</v>
      </c>
      <c r="E216" s="218" t="s">
        <v>253</v>
      </c>
      <c r="F216" s="232" t="s">
        <v>2876</v>
      </c>
      <c r="G216" s="245" t="s">
        <v>281</v>
      </c>
      <c r="H216" s="171"/>
    </row>
    <row r="217" spans="1:8">
      <c r="A217" s="221" t="s">
        <v>243</v>
      </c>
      <c r="B217" s="222" t="s">
        <v>326</v>
      </c>
      <c r="C217" s="223" t="s">
        <v>2877</v>
      </c>
      <c r="D217" s="223" t="s">
        <v>408</v>
      </c>
      <c r="E217" s="223" t="s">
        <v>260</v>
      </c>
      <c r="F217" s="234" t="s">
        <v>2029</v>
      </c>
      <c r="G217" s="245" t="s">
        <v>281</v>
      </c>
      <c r="H217" s="171"/>
    </row>
    <row r="218" spans="1:8">
      <c r="A218" s="221" t="s">
        <v>243</v>
      </c>
      <c r="B218" s="223" t="s">
        <v>2878</v>
      </c>
      <c r="C218" s="223" t="s">
        <v>1984</v>
      </c>
      <c r="D218" s="223" t="s">
        <v>275</v>
      </c>
      <c r="E218" s="223" t="s">
        <v>260</v>
      </c>
      <c r="F218" s="234" t="s">
        <v>1985</v>
      </c>
      <c r="G218" s="245" t="s">
        <v>281</v>
      </c>
      <c r="H218" s="171"/>
    </row>
    <row r="219" spans="1:8">
      <c r="A219" s="221" t="s">
        <v>243</v>
      </c>
      <c r="B219" s="223" t="s">
        <v>2879</v>
      </c>
      <c r="C219" s="223" t="s">
        <v>1987</v>
      </c>
      <c r="D219" s="223" t="s">
        <v>275</v>
      </c>
      <c r="E219" s="223" t="s">
        <v>260</v>
      </c>
      <c r="F219" s="234" t="s">
        <v>1988</v>
      </c>
      <c r="G219" s="245" t="s">
        <v>281</v>
      </c>
      <c r="H219" s="171"/>
    </row>
    <row r="220" spans="1:8">
      <c r="A220" s="221" t="s">
        <v>243</v>
      </c>
      <c r="B220" s="222" t="s">
        <v>2880</v>
      </c>
      <c r="C220" s="223" t="s">
        <v>1990</v>
      </c>
      <c r="D220" s="223" t="s">
        <v>259</v>
      </c>
      <c r="E220" s="223" t="s">
        <v>260</v>
      </c>
      <c r="F220" s="234" t="s">
        <v>1991</v>
      </c>
      <c r="G220" s="245" t="s">
        <v>281</v>
      </c>
      <c r="H220" s="171"/>
    </row>
    <row r="221" spans="1:8">
      <c r="A221" s="221" t="s">
        <v>243</v>
      </c>
      <c r="B221" s="222" t="s">
        <v>595</v>
      </c>
      <c r="C221" s="223">
        <v>0</v>
      </c>
      <c r="D221" s="223" t="s">
        <v>259</v>
      </c>
      <c r="E221" s="223" t="s">
        <v>253</v>
      </c>
      <c r="F221" s="234" t="s">
        <v>1992</v>
      </c>
      <c r="G221" s="245" t="s">
        <v>281</v>
      </c>
      <c r="H221" s="171"/>
    </row>
    <row r="222" spans="1:8">
      <c r="A222" s="221" t="s">
        <v>333</v>
      </c>
      <c r="B222" s="223" t="s">
        <v>1993</v>
      </c>
      <c r="C222" s="223" t="s">
        <v>1994</v>
      </c>
      <c r="D222" s="223" t="s">
        <v>511</v>
      </c>
      <c r="E222" s="223" t="s">
        <v>260</v>
      </c>
      <c r="F222" s="234" t="s">
        <v>1995</v>
      </c>
      <c r="G222" s="245" t="s">
        <v>281</v>
      </c>
      <c r="H222" s="171"/>
    </row>
    <row r="223" spans="1:8">
      <c r="A223" s="221" t="s">
        <v>333</v>
      </c>
      <c r="B223" s="223" t="s">
        <v>1996</v>
      </c>
      <c r="C223" s="223" t="s">
        <v>1997</v>
      </c>
      <c r="D223" s="223" t="s">
        <v>511</v>
      </c>
      <c r="E223" s="223" t="s">
        <v>260</v>
      </c>
      <c r="F223" s="234" t="s">
        <v>1998</v>
      </c>
      <c r="G223" s="245" t="s">
        <v>281</v>
      </c>
      <c r="H223" s="171"/>
    </row>
    <row r="224" spans="1:8">
      <c r="A224" s="221" t="s">
        <v>250</v>
      </c>
      <c r="B224" s="233" t="s">
        <v>726</v>
      </c>
      <c r="C224" s="235" t="s">
        <v>954</v>
      </c>
      <c r="D224" s="223" t="s">
        <v>408</v>
      </c>
      <c r="E224" s="223" t="s">
        <v>253</v>
      </c>
      <c r="F224" s="234" t="s">
        <v>2881</v>
      </c>
      <c r="G224" s="245" t="s">
        <v>281</v>
      </c>
      <c r="H224" s="171"/>
    </row>
    <row r="225" spans="1:8">
      <c r="A225" s="221" t="s">
        <v>250</v>
      </c>
      <c r="B225" s="233" t="s">
        <v>1019</v>
      </c>
      <c r="C225" s="223" t="s">
        <v>952</v>
      </c>
      <c r="D225" s="223" t="s">
        <v>408</v>
      </c>
      <c r="E225" s="223" t="s">
        <v>260</v>
      </c>
      <c r="F225" s="234" t="s">
        <v>1999</v>
      </c>
      <c r="G225" s="245" t="s">
        <v>281</v>
      </c>
      <c r="H225" s="171"/>
    </row>
    <row r="226" spans="1:8">
      <c r="A226" s="221" t="s">
        <v>250</v>
      </c>
      <c r="B226" s="233" t="s">
        <v>2000</v>
      </c>
      <c r="C226" s="223" t="s">
        <v>2001</v>
      </c>
      <c r="D226" s="223" t="s">
        <v>259</v>
      </c>
      <c r="E226" s="223" t="s">
        <v>260</v>
      </c>
      <c r="F226" s="234" t="s">
        <v>2002</v>
      </c>
      <c r="G226" s="245" t="s">
        <v>281</v>
      </c>
      <c r="H226" s="171"/>
    </row>
    <row r="227" spans="1:8">
      <c r="A227" s="221" t="s">
        <v>333</v>
      </c>
      <c r="B227" s="223" t="s">
        <v>2003</v>
      </c>
      <c r="C227" s="223" t="s">
        <v>882</v>
      </c>
      <c r="D227" s="223" t="s">
        <v>511</v>
      </c>
      <c r="E227" s="223" t="s">
        <v>260</v>
      </c>
      <c r="F227" s="234" t="s">
        <v>614</v>
      </c>
      <c r="G227" s="245" t="s">
        <v>281</v>
      </c>
      <c r="H227" s="171"/>
    </row>
    <row r="228" spans="1:8">
      <c r="A228" s="262" t="s">
        <v>268</v>
      </c>
      <c r="B228" s="189" t="s">
        <v>2004</v>
      </c>
      <c r="C228" s="189">
        <v>0.17599999999999999</v>
      </c>
      <c r="D228" s="189" t="s">
        <v>270</v>
      </c>
      <c r="E228" s="189" t="s">
        <v>2882</v>
      </c>
      <c r="F228" s="263" t="s">
        <v>2006</v>
      </c>
      <c r="G228" s="245" t="s">
        <v>281</v>
      </c>
      <c r="H228" s="171"/>
    </row>
    <row r="229" spans="1:8">
      <c r="A229" s="262" t="s">
        <v>268</v>
      </c>
      <c r="B229" s="189" t="s">
        <v>534</v>
      </c>
      <c r="C229" s="189">
        <v>1.2000000000000004E-2</v>
      </c>
      <c r="D229" s="189" t="s">
        <v>2007</v>
      </c>
      <c r="E229" s="189" t="s">
        <v>2883</v>
      </c>
      <c r="F229" s="263" t="s">
        <v>519</v>
      </c>
      <c r="G229" s="245" t="s">
        <v>281</v>
      </c>
      <c r="H229" s="171"/>
    </row>
    <row r="230" spans="1:8">
      <c r="A230" s="262" t="s">
        <v>268</v>
      </c>
      <c r="B230" s="189" t="s">
        <v>875</v>
      </c>
      <c r="C230" s="189">
        <v>0.58422434119792976</v>
      </c>
      <c r="D230" s="189" t="s">
        <v>2007</v>
      </c>
      <c r="E230" s="189" t="s">
        <v>2884</v>
      </c>
      <c r="F230" s="263" t="s">
        <v>2010</v>
      </c>
      <c r="G230" s="245" t="s">
        <v>281</v>
      </c>
      <c r="H230" s="171"/>
    </row>
    <row r="231" spans="1:8">
      <c r="A231" s="262" t="s">
        <v>268</v>
      </c>
      <c r="B231" s="189" t="s">
        <v>2011</v>
      </c>
      <c r="C231" s="189">
        <v>11.678899082568808</v>
      </c>
      <c r="D231" s="189" t="s">
        <v>2007</v>
      </c>
      <c r="E231" s="189" t="s">
        <v>2885</v>
      </c>
      <c r="F231" s="263" t="s">
        <v>2013</v>
      </c>
      <c r="G231" s="245" t="s">
        <v>281</v>
      </c>
      <c r="H231" s="171"/>
    </row>
    <row r="232" spans="1:8">
      <c r="A232" s="262" t="s">
        <v>268</v>
      </c>
      <c r="B232" s="189" t="s">
        <v>2015</v>
      </c>
      <c r="C232" s="189">
        <v>0.24</v>
      </c>
      <c r="D232" s="189" t="s">
        <v>270</v>
      </c>
      <c r="E232" s="189" t="s">
        <v>253</v>
      </c>
      <c r="F232" s="263" t="s">
        <v>2886</v>
      </c>
      <c r="G232" s="245" t="s">
        <v>281</v>
      </c>
      <c r="H232" s="171"/>
    </row>
    <row r="233" spans="1:8">
      <c r="A233" s="262" t="s">
        <v>268</v>
      </c>
      <c r="B233" s="189" t="s">
        <v>2017</v>
      </c>
      <c r="C233" s="189">
        <v>0.6</v>
      </c>
      <c r="D233" s="189" t="s">
        <v>270</v>
      </c>
      <c r="E233" s="189" t="s">
        <v>2018</v>
      </c>
      <c r="F233" s="263" t="s">
        <v>2019</v>
      </c>
      <c r="G233" s="245" t="s">
        <v>281</v>
      </c>
      <c r="H233" s="171"/>
    </row>
    <row r="234" spans="1:8">
      <c r="A234" s="262" t="s">
        <v>268</v>
      </c>
      <c r="B234" s="189" t="s">
        <v>2020</v>
      </c>
      <c r="C234" s="189">
        <v>12.71</v>
      </c>
      <c r="D234" s="189" t="s">
        <v>2021</v>
      </c>
      <c r="E234" s="189" t="s">
        <v>2022</v>
      </c>
      <c r="F234" s="263" t="s">
        <v>2023</v>
      </c>
      <c r="G234" s="245" t="s">
        <v>281</v>
      </c>
      <c r="H234" s="171"/>
    </row>
    <row r="235" spans="1:8">
      <c r="A235" s="262" t="s">
        <v>268</v>
      </c>
      <c r="B235" s="189" t="s">
        <v>2025</v>
      </c>
      <c r="C235" s="189">
        <v>22.68</v>
      </c>
      <c r="D235" s="189" t="s">
        <v>2021</v>
      </c>
      <c r="E235" s="189" t="s">
        <v>2026</v>
      </c>
      <c r="F235" s="263" t="s">
        <v>2027</v>
      </c>
      <c r="G235" s="245" t="s">
        <v>281</v>
      </c>
      <c r="H235" s="171"/>
    </row>
    <row r="236" spans="1:8">
      <c r="A236" s="262" t="s">
        <v>268</v>
      </c>
      <c r="B236" s="189" t="s">
        <v>2887</v>
      </c>
      <c r="C236" s="189">
        <v>0.13100000000000001</v>
      </c>
      <c r="D236" s="189" t="s">
        <v>408</v>
      </c>
      <c r="E236" s="189" t="s">
        <v>2888</v>
      </c>
      <c r="F236" s="263" t="s">
        <v>2029</v>
      </c>
      <c r="G236" s="245" t="s">
        <v>281</v>
      </c>
      <c r="H236" s="171"/>
    </row>
    <row r="237" spans="1:8">
      <c r="A237" s="262" t="s">
        <v>268</v>
      </c>
      <c r="B237" s="189" t="s">
        <v>646</v>
      </c>
      <c r="C237" s="189">
        <v>15</v>
      </c>
      <c r="D237" s="189" t="s">
        <v>545</v>
      </c>
      <c r="E237" s="189" t="s">
        <v>2030</v>
      </c>
      <c r="F237" s="263" t="s">
        <v>2031</v>
      </c>
      <c r="G237" s="245" t="s">
        <v>281</v>
      </c>
      <c r="H237" s="171"/>
    </row>
    <row r="238" spans="1:8">
      <c r="A238" s="262" t="s">
        <v>268</v>
      </c>
      <c r="B238" s="189" t="s">
        <v>660</v>
      </c>
      <c r="C238" s="189">
        <v>1</v>
      </c>
      <c r="D238" s="189" t="s">
        <v>259</v>
      </c>
      <c r="E238" s="189" t="s">
        <v>253</v>
      </c>
      <c r="F238" s="263" t="s">
        <v>2032</v>
      </c>
      <c r="G238" s="245" t="s">
        <v>281</v>
      </c>
      <c r="H238" s="171"/>
    </row>
    <row r="239" spans="1:8">
      <c r="A239" s="262" t="s">
        <v>268</v>
      </c>
      <c r="B239" s="189" t="s">
        <v>2033</v>
      </c>
      <c r="C239" s="189">
        <v>0.75700000000000001</v>
      </c>
      <c r="D239" s="189" t="s">
        <v>2034</v>
      </c>
      <c r="E239" s="189" t="s">
        <v>2889</v>
      </c>
      <c r="F239" s="263" t="s">
        <v>2036</v>
      </c>
      <c r="G239" s="245" t="s">
        <v>281</v>
      </c>
      <c r="H239" s="171"/>
    </row>
    <row r="240" spans="1:8">
      <c r="A240" s="262" t="s">
        <v>268</v>
      </c>
      <c r="B240" s="189" t="s">
        <v>995</v>
      </c>
      <c r="C240" s="189">
        <v>0</v>
      </c>
      <c r="D240" s="189" t="s">
        <v>270</v>
      </c>
      <c r="E240" s="189"/>
      <c r="F240" s="263" t="s">
        <v>2890</v>
      </c>
      <c r="G240" s="245" t="s">
        <v>281</v>
      </c>
      <c r="H240" s="171"/>
    </row>
    <row r="241" spans="1:8">
      <c r="A241" s="262" t="s">
        <v>268</v>
      </c>
      <c r="B241" s="189" t="s">
        <v>559</v>
      </c>
      <c r="C241" s="189">
        <v>1941</v>
      </c>
      <c r="D241" s="189" t="s">
        <v>560</v>
      </c>
      <c r="E241" s="189" t="s">
        <v>253</v>
      </c>
      <c r="F241" s="263" t="s">
        <v>2037</v>
      </c>
      <c r="G241" s="245" t="s">
        <v>281</v>
      </c>
      <c r="H241" s="171"/>
    </row>
    <row r="242" spans="1:8">
      <c r="A242" s="262" t="s">
        <v>268</v>
      </c>
      <c r="B242" s="189" t="s">
        <v>2038</v>
      </c>
      <c r="C242" s="189">
        <v>4872.5</v>
      </c>
      <c r="D242" s="189" t="s">
        <v>560</v>
      </c>
      <c r="E242" s="189" t="s">
        <v>253</v>
      </c>
      <c r="F242" s="263" t="s">
        <v>2039</v>
      </c>
      <c r="G242" s="245" t="s">
        <v>281</v>
      </c>
      <c r="H242" s="171"/>
    </row>
    <row r="243" spans="1:8">
      <c r="A243" s="262" t="s">
        <v>268</v>
      </c>
      <c r="B243" s="189" t="s">
        <v>2040</v>
      </c>
      <c r="C243" s="189" t="s">
        <v>2041</v>
      </c>
      <c r="D243" s="189" t="s">
        <v>2021</v>
      </c>
      <c r="E243" s="264"/>
      <c r="F243" s="263" t="s">
        <v>2042</v>
      </c>
      <c r="G243" s="245" t="s">
        <v>281</v>
      </c>
      <c r="H243" s="171"/>
    </row>
    <row r="244" spans="1:8">
      <c r="A244" s="262" t="s">
        <v>268</v>
      </c>
      <c r="B244" s="189" t="s">
        <v>818</v>
      </c>
      <c r="C244" s="189" t="s">
        <v>2891</v>
      </c>
      <c r="D244" s="189" t="s">
        <v>408</v>
      </c>
      <c r="E244" s="264"/>
      <c r="F244" s="263" t="s">
        <v>2892</v>
      </c>
      <c r="G244" s="245" t="s">
        <v>281</v>
      </c>
      <c r="H244" s="171"/>
    </row>
    <row r="245" spans="1:8">
      <c r="A245" s="262" t="s">
        <v>268</v>
      </c>
      <c r="B245" s="189" t="s">
        <v>983</v>
      </c>
      <c r="C245" s="189" t="s">
        <v>2043</v>
      </c>
      <c r="D245" s="189" t="s">
        <v>408</v>
      </c>
      <c r="E245" s="264"/>
      <c r="F245" s="263" t="s">
        <v>2044</v>
      </c>
      <c r="G245" s="245" t="s">
        <v>281</v>
      </c>
      <c r="H245" s="171"/>
    </row>
    <row r="246" spans="1:8">
      <c r="A246" s="262" t="s">
        <v>268</v>
      </c>
      <c r="B246" s="189" t="s">
        <v>1987</v>
      </c>
      <c r="C246" s="189" t="s">
        <v>2045</v>
      </c>
      <c r="D246" s="189" t="s">
        <v>275</v>
      </c>
      <c r="E246" s="305"/>
      <c r="F246" s="263" t="s">
        <v>2046</v>
      </c>
      <c r="G246" s="245" t="s">
        <v>281</v>
      </c>
      <c r="H246" s="171"/>
    </row>
    <row r="247" spans="1:8">
      <c r="A247" s="262" t="s">
        <v>268</v>
      </c>
      <c r="B247" s="189" t="s">
        <v>2047</v>
      </c>
      <c r="C247" s="189" t="s">
        <v>2048</v>
      </c>
      <c r="D247" s="189" t="s">
        <v>259</v>
      </c>
      <c r="E247" s="264"/>
      <c r="F247" s="263" t="s">
        <v>2049</v>
      </c>
      <c r="G247" s="245" t="s">
        <v>281</v>
      </c>
      <c r="H247" s="171"/>
    </row>
    <row r="248" spans="1:8">
      <c r="A248" s="262" t="s">
        <v>268</v>
      </c>
      <c r="B248" s="189" t="s">
        <v>2050</v>
      </c>
      <c r="C248" s="189" t="s">
        <v>2051</v>
      </c>
      <c r="D248" s="189" t="s">
        <v>560</v>
      </c>
      <c r="E248" s="264"/>
      <c r="F248" s="263" t="s">
        <v>2052</v>
      </c>
      <c r="G248" s="245" t="s">
        <v>281</v>
      </c>
      <c r="H248" s="171"/>
    </row>
    <row r="249" spans="1:8">
      <c r="A249" s="262" t="s">
        <v>268</v>
      </c>
      <c r="B249" s="189" t="s">
        <v>921</v>
      </c>
      <c r="C249" s="189" t="s">
        <v>2053</v>
      </c>
      <c r="D249" s="189" t="s">
        <v>270</v>
      </c>
      <c r="E249" s="264"/>
      <c r="F249" s="263" t="s">
        <v>2054</v>
      </c>
      <c r="G249" s="245" t="s">
        <v>281</v>
      </c>
      <c r="H249" s="171"/>
    </row>
    <row r="250" spans="1:8">
      <c r="A250" s="262" t="s">
        <v>268</v>
      </c>
      <c r="B250" s="189" t="s">
        <v>2055</v>
      </c>
      <c r="C250" s="189" t="s">
        <v>2056</v>
      </c>
      <c r="D250" s="189" t="s">
        <v>259</v>
      </c>
      <c r="E250" s="264"/>
      <c r="F250" s="263" t="s">
        <v>2057</v>
      </c>
      <c r="G250" s="245" t="s">
        <v>281</v>
      </c>
      <c r="H250" s="171"/>
    </row>
    <row r="251" spans="1:8">
      <c r="A251" s="262" t="s">
        <v>268</v>
      </c>
      <c r="B251" s="189" t="s">
        <v>2058</v>
      </c>
      <c r="C251" s="189" t="s">
        <v>2059</v>
      </c>
      <c r="D251" s="189" t="s">
        <v>259</v>
      </c>
      <c r="E251" s="264"/>
      <c r="F251" s="263" t="s">
        <v>2060</v>
      </c>
      <c r="G251" s="245" t="s">
        <v>281</v>
      </c>
      <c r="H251" s="171"/>
    </row>
    <row r="252" spans="1:8">
      <c r="A252" s="262" t="s">
        <v>268</v>
      </c>
      <c r="B252" s="189" t="s">
        <v>2061</v>
      </c>
      <c r="C252" s="189" t="s">
        <v>2893</v>
      </c>
      <c r="D252" s="189" t="s">
        <v>259</v>
      </c>
      <c r="E252" s="264"/>
      <c r="F252" s="263" t="s">
        <v>2063</v>
      </c>
      <c r="G252" s="245" t="s">
        <v>281</v>
      </c>
      <c r="H252" s="171"/>
    </row>
    <row r="253" spans="1:8">
      <c r="A253" s="239" t="s">
        <v>268</v>
      </c>
      <c r="B253" s="240" t="s">
        <v>2064</v>
      </c>
      <c r="C253" s="240" t="s">
        <v>2065</v>
      </c>
      <c r="D253" s="240" t="s">
        <v>259</v>
      </c>
      <c r="E253" s="265"/>
      <c r="F253" s="241" t="s">
        <v>2066</v>
      </c>
      <c r="G253" s="245" t="s">
        <v>281</v>
      </c>
      <c r="H253" s="171"/>
    </row>
    <row r="254" spans="1:8">
      <c r="A254" s="329"/>
      <c r="B254" s="329"/>
      <c r="C254" s="329"/>
      <c r="D254" s="329"/>
      <c r="E254" s="329"/>
      <c r="F254" s="332"/>
      <c r="G254" s="245" t="s">
        <v>281</v>
      </c>
      <c r="H254" s="171"/>
    </row>
    <row r="255" spans="1:8" ht="18.75">
      <c r="A255" s="769" t="s">
        <v>2067</v>
      </c>
      <c r="B255" s="770"/>
      <c r="C255" s="770"/>
      <c r="D255" s="770"/>
      <c r="E255" s="770"/>
      <c r="F255" s="771"/>
      <c r="G255" s="245" t="s">
        <v>281</v>
      </c>
      <c r="H255" s="171"/>
    </row>
    <row r="256" spans="1:8">
      <c r="A256" s="318" t="s">
        <v>238</v>
      </c>
      <c r="B256" s="319" t="s">
        <v>239</v>
      </c>
      <c r="C256" s="319" t="s">
        <v>240</v>
      </c>
      <c r="D256" s="319" t="s">
        <v>134</v>
      </c>
      <c r="E256" s="319" t="s">
        <v>241</v>
      </c>
      <c r="F256" s="320" t="s">
        <v>242</v>
      </c>
      <c r="G256" s="245" t="s">
        <v>281</v>
      </c>
      <c r="H256" s="171"/>
    </row>
    <row r="257" spans="1:8">
      <c r="A257" s="216" t="s">
        <v>858</v>
      </c>
      <c r="B257" s="217" t="s">
        <v>2068</v>
      </c>
      <c r="C257" s="218">
        <v>6.1999999999999998E-3</v>
      </c>
      <c r="D257" s="218" t="s">
        <v>259</v>
      </c>
      <c r="E257" s="218" t="s">
        <v>2069</v>
      </c>
      <c r="F257" s="232" t="s">
        <v>2070</v>
      </c>
      <c r="G257" s="245" t="s">
        <v>281</v>
      </c>
      <c r="H257" s="171"/>
    </row>
    <row r="258" spans="1:8">
      <c r="A258" s="221" t="s">
        <v>858</v>
      </c>
      <c r="B258" s="222" t="s">
        <v>2071</v>
      </c>
      <c r="C258" s="223">
        <v>2.5000000000000001E-2</v>
      </c>
      <c r="D258" s="223" t="s">
        <v>259</v>
      </c>
      <c r="E258" s="223" t="s">
        <v>2072</v>
      </c>
      <c r="F258" s="234" t="s">
        <v>2070</v>
      </c>
      <c r="G258" s="245" t="s">
        <v>281</v>
      </c>
      <c r="H258" s="171"/>
    </row>
    <row r="259" spans="1:8">
      <c r="A259" s="221" t="s">
        <v>858</v>
      </c>
      <c r="B259" s="222" t="s">
        <v>2073</v>
      </c>
      <c r="C259" s="223">
        <v>3.7199999999999997E-2</v>
      </c>
      <c r="D259" s="223" t="s">
        <v>259</v>
      </c>
      <c r="E259" s="223" t="s">
        <v>2074</v>
      </c>
      <c r="F259" s="234" t="s">
        <v>2070</v>
      </c>
      <c r="G259" s="245" t="s">
        <v>281</v>
      </c>
      <c r="H259" s="171"/>
    </row>
    <row r="260" spans="1:8">
      <c r="A260" s="221" t="s">
        <v>858</v>
      </c>
      <c r="B260" s="233" t="s">
        <v>2075</v>
      </c>
      <c r="C260" s="223" t="s">
        <v>2076</v>
      </c>
      <c r="D260" s="223" t="s">
        <v>259</v>
      </c>
      <c r="E260" s="223" t="s">
        <v>253</v>
      </c>
      <c r="F260" s="234" t="s">
        <v>2077</v>
      </c>
      <c r="G260" s="245" t="s">
        <v>281</v>
      </c>
      <c r="H260" s="171"/>
    </row>
    <row r="261" spans="1:8">
      <c r="A261" s="221" t="s">
        <v>858</v>
      </c>
      <c r="B261" s="222" t="s">
        <v>2078</v>
      </c>
      <c r="C261" s="223">
        <v>1.1000000000000001E-3</v>
      </c>
      <c r="D261" s="223" t="s">
        <v>1435</v>
      </c>
      <c r="E261" s="223" t="s">
        <v>2079</v>
      </c>
      <c r="F261" s="234" t="s">
        <v>2070</v>
      </c>
      <c r="G261" s="245" t="s">
        <v>281</v>
      </c>
      <c r="H261" s="171"/>
    </row>
    <row r="262" spans="1:8">
      <c r="A262" s="221" t="s">
        <v>858</v>
      </c>
      <c r="B262" s="222" t="s">
        <v>305</v>
      </c>
      <c r="C262" s="223">
        <v>1.24E-2</v>
      </c>
      <c r="D262" s="223" t="s">
        <v>259</v>
      </c>
      <c r="E262" s="223" t="s">
        <v>2080</v>
      </c>
      <c r="F262" s="234" t="s">
        <v>2070</v>
      </c>
      <c r="G262" s="245" t="s">
        <v>281</v>
      </c>
      <c r="H262" s="171"/>
    </row>
    <row r="263" spans="1:8">
      <c r="A263" s="221" t="s">
        <v>858</v>
      </c>
      <c r="B263" s="222" t="s">
        <v>507</v>
      </c>
      <c r="C263" s="223">
        <v>5.88</v>
      </c>
      <c r="D263" s="223" t="s">
        <v>259</v>
      </c>
      <c r="E263" s="223" t="s">
        <v>2081</v>
      </c>
      <c r="F263" s="234" t="s">
        <v>2070</v>
      </c>
      <c r="G263" s="245" t="s">
        <v>281</v>
      </c>
      <c r="H263" s="171"/>
    </row>
    <row r="264" spans="1:8">
      <c r="A264" s="221" t="s">
        <v>858</v>
      </c>
      <c r="B264" s="222" t="s">
        <v>941</v>
      </c>
      <c r="C264" s="223">
        <v>-338</v>
      </c>
      <c r="D264" s="223" t="s">
        <v>943</v>
      </c>
      <c r="E264" s="223" t="s">
        <v>253</v>
      </c>
      <c r="F264" s="234" t="s">
        <v>2082</v>
      </c>
      <c r="G264" s="245" t="s">
        <v>281</v>
      </c>
      <c r="H264" s="171"/>
    </row>
    <row r="265" spans="1:8">
      <c r="A265" s="221" t="s">
        <v>858</v>
      </c>
      <c r="B265" s="222" t="s">
        <v>2083</v>
      </c>
      <c r="C265" s="223">
        <v>7.9645599999999997E-4</v>
      </c>
      <c r="D265" s="223" t="s">
        <v>275</v>
      </c>
      <c r="E265" s="223" t="s">
        <v>2084</v>
      </c>
      <c r="F265" s="234" t="s">
        <v>2085</v>
      </c>
      <c r="G265" s="245" t="s">
        <v>281</v>
      </c>
      <c r="H265" s="171"/>
    </row>
    <row r="266" spans="1:8">
      <c r="A266" s="221" t="s">
        <v>858</v>
      </c>
      <c r="B266" s="222" t="s">
        <v>2086</v>
      </c>
      <c r="C266" s="223" t="s">
        <v>2087</v>
      </c>
      <c r="D266" s="223" t="s">
        <v>2088</v>
      </c>
      <c r="E266" s="223" t="s">
        <v>2089</v>
      </c>
      <c r="F266" s="234" t="s">
        <v>2090</v>
      </c>
      <c r="G266" s="245" t="s">
        <v>281</v>
      </c>
      <c r="H266" s="171"/>
    </row>
    <row r="267" spans="1:8">
      <c r="A267" s="221" t="s">
        <v>845</v>
      </c>
      <c r="B267" s="233" t="s">
        <v>1019</v>
      </c>
      <c r="C267" s="235" t="s">
        <v>2091</v>
      </c>
      <c r="D267" s="223" t="s">
        <v>408</v>
      </c>
      <c r="E267" s="223" t="s">
        <v>253</v>
      </c>
      <c r="F267" s="234" t="s">
        <v>2092</v>
      </c>
      <c r="G267" s="245" t="s">
        <v>281</v>
      </c>
      <c r="H267" s="171"/>
    </row>
    <row r="268" spans="1:8">
      <c r="A268" s="221" t="s">
        <v>845</v>
      </c>
      <c r="B268" s="233" t="s">
        <v>1989</v>
      </c>
      <c r="C268" s="223">
        <v>1000</v>
      </c>
      <c r="D268" s="223" t="s">
        <v>259</v>
      </c>
      <c r="E268" s="223" t="s">
        <v>253</v>
      </c>
      <c r="F268" s="234" t="s">
        <v>2093</v>
      </c>
      <c r="G268" s="245" t="s">
        <v>281</v>
      </c>
      <c r="H268" s="171"/>
    </row>
    <row r="269" spans="1:8">
      <c r="A269" s="262" t="s">
        <v>268</v>
      </c>
      <c r="B269" s="189" t="s">
        <v>2094</v>
      </c>
      <c r="C269" s="189">
        <v>2.1</v>
      </c>
      <c r="D269" s="189" t="s">
        <v>637</v>
      </c>
      <c r="E269" s="189" t="s">
        <v>2095</v>
      </c>
      <c r="F269" s="263" t="s">
        <v>2096</v>
      </c>
      <c r="G269" s="245" t="s">
        <v>281</v>
      </c>
      <c r="H269" s="171"/>
    </row>
    <row r="270" spans="1:8">
      <c r="A270" s="262" t="s">
        <v>268</v>
      </c>
      <c r="B270" s="189" t="s">
        <v>2097</v>
      </c>
      <c r="C270" s="189">
        <v>7.1</v>
      </c>
      <c r="D270" s="189" t="s">
        <v>637</v>
      </c>
      <c r="E270" s="189" t="s">
        <v>2098</v>
      </c>
      <c r="F270" s="263" t="s">
        <v>2099</v>
      </c>
      <c r="G270" s="245" t="s">
        <v>281</v>
      </c>
      <c r="H270" s="171"/>
    </row>
    <row r="271" spans="1:8">
      <c r="A271" s="262" t="s">
        <v>268</v>
      </c>
      <c r="B271" s="189" t="s">
        <v>2100</v>
      </c>
      <c r="C271" s="189">
        <v>40</v>
      </c>
      <c r="D271" s="189" t="s">
        <v>1348</v>
      </c>
      <c r="E271" s="189" t="s">
        <v>2101</v>
      </c>
      <c r="F271" s="263" t="s">
        <v>2102</v>
      </c>
      <c r="G271" s="245" t="s">
        <v>281</v>
      </c>
      <c r="H271" s="171"/>
    </row>
    <row r="272" spans="1:8">
      <c r="A272" s="262" t="s">
        <v>268</v>
      </c>
      <c r="B272" s="189" t="s">
        <v>2076</v>
      </c>
      <c r="C272" s="189">
        <v>216</v>
      </c>
      <c r="D272" s="189" t="s">
        <v>259</v>
      </c>
      <c r="E272" s="189" t="s">
        <v>253</v>
      </c>
      <c r="F272" s="263" t="s">
        <v>2103</v>
      </c>
      <c r="G272" s="245" t="s">
        <v>281</v>
      </c>
      <c r="H272" s="171"/>
    </row>
    <row r="273" spans="1:8">
      <c r="A273" s="262" t="s">
        <v>268</v>
      </c>
      <c r="B273" s="189" t="s">
        <v>2087</v>
      </c>
      <c r="C273" s="189" t="s">
        <v>2104</v>
      </c>
      <c r="D273" s="189" t="s">
        <v>2088</v>
      </c>
      <c r="E273" s="306"/>
      <c r="F273" s="263" t="s">
        <v>2105</v>
      </c>
      <c r="G273" s="245" t="s">
        <v>281</v>
      </c>
      <c r="H273" s="171"/>
    </row>
    <row r="274" spans="1:8">
      <c r="A274" s="262" t="s">
        <v>268</v>
      </c>
      <c r="B274" s="189" t="s">
        <v>660</v>
      </c>
      <c r="C274" s="189">
        <v>1000</v>
      </c>
      <c r="D274" s="189" t="s">
        <v>259</v>
      </c>
      <c r="E274" s="306"/>
      <c r="F274" s="263" t="s">
        <v>2106</v>
      </c>
      <c r="G274" s="245" t="s">
        <v>281</v>
      </c>
      <c r="H274" s="171"/>
    </row>
    <row r="275" spans="1:8">
      <c r="A275" s="262" t="s">
        <v>268</v>
      </c>
      <c r="B275" s="189" t="s">
        <v>2107</v>
      </c>
      <c r="C275" s="189">
        <v>0.53</v>
      </c>
      <c r="D275" s="189" t="s">
        <v>270</v>
      </c>
      <c r="E275" s="306"/>
      <c r="F275" s="263" t="s">
        <v>2108</v>
      </c>
      <c r="G275" s="245" t="s">
        <v>281</v>
      </c>
      <c r="H275" s="171"/>
    </row>
    <row r="276" spans="1:8">
      <c r="A276" s="239" t="s">
        <v>268</v>
      </c>
      <c r="B276" s="240" t="s">
        <v>628</v>
      </c>
      <c r="C276" s="240" t="s">
        <v>2109</v>
      </c>
      <c r="D276" s="240" t="s">
        <v>637</v>
      </c>
      <c r="E276" s="307"/>
      <c r="F276" s="241" t="s">
        <v>2092</v>
      </c>
      <c r="G276" s="245" t="s">
        <v>281</v>
      </c>
      <c r="H276" s="171"/>
    </row>
    <row r="277" spans="1:8">
      <c r="G277" s="245" t="s">
        <v>281</v>
      </c>
      <c r="H277" s="171"/>
    </row>
    <row r="278" spans="1:8" ht="18.75">
      <c r="A278" s="769" t="s">
        <v>2110</v>
      </c>
      <c r="B278" s="770"/>
      <c r="C278" s="770"/>
      <c r="D278" s="770"/>
      <c r="E278" s="770"/>
      <c r="F278" s="771"/>
      <c r="G278" s="245" t="s">
        <v>281</v>
      </c>
      <c r="H278" s="171"/>
    </row>
    <row r="279" spans="1:8">
      <c r="A279" s="211" t="s">
        <v>238</v>
      </c>
      <c r="B279" s="212" t="s">
        <v>239</v>
      </c>
      <c r="C279" s="212" t="s">
        <v>240</v>
      </c>
      <c r="D279" s="212" t="s">
        <v>134</v>
      </c>
      <c r="E279" s="212" t="s">
        <v>241</v>
      </c>
      <c r="F279" s="213" t="s">
        <v>242</v>
      </c>
      <c r="G279" s="245" t="s">
        <v>281</v>
      </c>
      <c r="H279" s="171"/>
    </row>
    <row r="280" spans="1:8">
      <c r="A280" s="216" t="s">
        <v>243</v>
      </c>
      <c r="B280" s="217" t="s">
        <v>274</v>
      </c>
      <c r="C280" s="218">
        <v>1.23833E-11</v>
      </c>
      <c r="D280" s="218" t="s">
        <v>275</v>
      </c>
      <c r="E280" s="218" t="s">
        <v>2894</v>
      </c>
      <c r="F280" s="232" t="s">
        <v>277</v>
      </c>
      <c r="G280" s="245" t="s">
        <v>281</v>
      </c>
      <c r="H280" s="171"/>
    </row>
    <row r="281" spans="1:8">
      <c r="A281" s="221" t="s">
        <v>243</v>
      </c>
      <c r="B281" s="222" t="s">
        <v>278</v>
      </c>
      <c r="C281" s="223">
        <v>3.4108699999999998E-11</v>
      </c>
      <c r="D281" s="223" t="s">
        <v>275</v>
      </c>
      <c r="E281" s="223" t="s">
        <v>2895</v>
      </c>
      <c r="F281" s="234" t="s">
        <v>280</v>
      </c>
      <c r="G281" s="245" t="s">
        <v>281</v>
      </c>
      <c r="H281" s="171"/>
    </row>
    <row r="282" spans="1:8">
      <c r="A282" s="221" t="s">
        <v>243</v>
      </c>
      <c r="B282" s="222" t="s">
        <v>282</v>
      </c>
      <c r="C282" s="223">
        <v>2.5000000000000002E-10</v>
      </c>
      <c r="D282" s="223" t="s">
        <v>275</v>
      </c>
      <c r="E282" s="223" t="s">
        <v>283</v>
      </c>
      <c r="F282" s="234" t="s">
        <v>2896</v>
      </c>
      <c r="G282" s="245" t="s">
        <v>281</v>
      </c>
      <c r="H282" s="171"/>
    </row>
    <row r="283" spans="1:8">
      <c r="A283" s="221" t="s">
        <v>243</v>
      </c>
      <c r="B283" s="222" t="s">
        <v>285</v>
      </c>
      <c r="C283" s="223">
        <v>8.4365500000000002E-9</v>
      </c>
      <c r="D283" s="223" t="s">
        <v>259</v>
      </c>
      <c r="E283" s="223" t="s">
        <v>2897</v>
      </c>
      <c r="F283" s="234" t="s">
        <v>287</v>
      </c>
      <c r="G283" s="245" t="s">
        <v>281</v>
      </c>
      <c r="H283" s="171"/>
    </row>
    <row r="284" spans="1:8">
      <c r="A284" s="221" t="s">
        <v>243</v>
      </c>
      <c r="B284" s="222" t="s">
        <v>288</v>
      </c>
      <c r="C284" s="223">
        <v>1.6395399999999999E-7</v>
      </c>
      <c r="D284" s="223" t="s">
        <v>259</v>
      </c>
      <c r="E284" s="223" t="s">
        <v>2898</v>
      </c>
      <c r="F284" s="234" t="s">
        <v>290</v>
      </c>
      <c r="G284" s="245" t="s">
        <v>281</v>
      </c>
      <c r="H284" s="171"/>
    </row>
    <row r="285" spans="1:8">
      <c r="A285" s="221" t="s">
        <v>243</v>
      </c>
      <c r="B285" s="222" t="s">
        <v>291</v>
      </c>
      <c r="C285" s="223">
        <v>3.0825499999999998E-6</v>
      </c>
      <c r="D285" s="223" t="s">
        <v>259</v>
      </c>
      <c r="E285" s="223" t="s">
        <v>2899</v>
      </c>
      <c r="F285" s="234" t="s">
        <v>293</v>
      </c>
      <c r="G285" s="245" t="s">
        <v>281</v>
      </c>
      <c r="H285" s="171"/>
    </row>
    <row r="286" spans="1:8">
      <c r="A286" s="221" t="s">
        <v>243</v>
      </c>
      <c r="B286" s="222" t="s">
        <v>294</v>
      </c>
      <c r="C286" s="223">
        <v>1.0726E-5</v>
      </c>
      <c r="D286" s="223" t="s">
        <v>259</v>
      </c>
      <c r="E286" s="223" t="s">
        <v>2900</v>
      </c>
      <c r="F286" s="234" t="s">
        <v>296</v>
      </c>
      <c r="G286" s="245" t="s">
        <v>281</v>
      </c>
      <c r="H286" s="171"/>
    </row>
    <row r="287" spans="1:8">
      <c r="A287" s="221" t="s">
        <v>243</v>
      </c>
      <c r="B287" s="222" t="s">
        <v>297</v>
      </c>
      <c r="C287" s="223">
        <v>1.5104499999999999E-4</v>
      </c>
      <c r="D287" s="223" t="s">
        <v>259</v>
      </c>
      <c r="E287" s="223" t="s">
        <v>2901</v>
      </c>
      <c r="F287" s="234" t="s">
        <v>299</v>
      </c>
      <c r="G287" s="245" t="s">
        <v>281</v>
      </c>
      <c r="H287" s="171"/>
    </row>
    <row r="288" spans="1:8">
      <c r="A288" s="221" t="s">
        <v>243</v>
      </c>
      <c r="B288" s="222" t="s">
        <v>300</v>
      </c>
      <c r="C288" s="223">
        <v>8.1320099999999994E-5</v>
      </c>
      <c r="D288" s="223" t="s">
        <v>259</v>
      </c>
      <c r="E288" s="223" t="s">
        <v>2902</v>
      </c>
      <c r="F288" s="234" t="s">
        <v>290</v>
      </c>
      <c r="G288" s="245" t="s">
        <v>281</v>
      </c>
      <c r="H288" s="171"/>
    </row>
    <row r="289" spans="1:8">
      <c r="A289" s="221" t="s">
        <v>243</v>
      </c>
      <c r="B289" s="222" t="s">
        <v>302</v>
      </c>
      <c r="C289" s="223">
        <v>1.9979899999999999E-4</v>
      </c>
      <c r="D289" s="223" t="s">
        <v>259</v>
      </c>
      <c r="E289" s="223" t="s">
        <v>2903</v>
      </c>
      <c r="F289" s="234" t="s">
        <v>304</v>
      </c>
      <c r="G289" s="245" t="s">
        <v>281</v>
      </c>
      <c r="H289" s="171"/>
    </row>
    <row r="290" spans="1:8">
      <c r="A290" s="221" t="s">
        <v>243</v>
      </c>
      <c r="B290" s="222" t="s">
        <v>305</v>
      </c>
      <c r="C290" s="223">
        <v>6.8923900000000002E-4</v>
      </c>
      <c r="D290" s="223" t="s">
        <v>259</v>
      </c>
      <c r="E290" s="223" t="s">
        <v>2904</v>
      </c>
      <c r="F290" s="234" t="s">
        <v>307</v>
      </c>
      <c r="G290" s="245" t="s">
        <v>281</v>
      </c>
      <c r="H290" s="171"/>
    </row>
    <row r="291" spans="1:8">
      <c r="A291" s="221" t="s">
        <v>243</v>
      </c>
      <c r="B291" s="222" t="s">
        <v>247</v>
      </c>
      <c r="C291" s="223">
        <v>9.4983000000000003E-4</v>
      </c>
      <c r="D291" s="223" t="s">
        <v>314</v>
      </c>
      <c r="E291" s="223" t="s">
        <v>2905</v>
      </c>
      <c r="F291" s="234" t="s">
        <v>316</v>
      </c>
      <c r="G291" s="245" t="s">
        <v>281</v>
      </c>
      <c r="H291" s="171"/>
    </row>
    <row r="292" spans="1:8">
      <c r="A292" s="221" t="s">
        <v>243</v>
      </c>
      <c r="B292" s="222" t="s">
        <v>311</v>
      </c>
      <c r="C292" s="223">
        <v>2.4108409999999999E-3</v>
      </c>
      <c r="D292" s="223" t="s">
        <v>259</v>
      </c>
      <c r="E292" s="223" t="s">
        <v>2906</v>
      </c>
      <c r="F292" s="234" t="s">
        <v>313</v>
      </c>
      <c r="G292" s="245" t="s">
        <v>281</v>
      </c>
      <c r="H292" s="171"/>
    </row>
    <row r="293" spans="1:8">
      <c r="A293" s="221" t="s">
        <v>243</v>
      </c>
      <c r="B293" s="222" t="s">
        <v>317</v>
      </c>
      <c r="C293" s="223">
        <v>1.1925289999999999E-3</v>
      </c>
      <c r="D293" s="223" t="s">
        <v>259</v>
      </c>
      <c r="E293" s="223" t="s">
        <v>2907</v>
      </c>
      <c r="F293" s="234" t="s">
        <v>319</v>
      </c>
      <c r="G293" s="245" t="s">
        <v>281</v>
      </c>
      <c r="H293" s="171"/>
    </row>
    <row r="294" spans="1:8">
      <c r="A294" s="221" t="s">
        <v>243</v>
      </c>
      <c r="B294" s="222" t="s">
        <v>320</v>
      </c>
      <c r="C294" s="223">
        <v>5.9440070000000003E-3</v>
      </c>
      <c r="D294" s="223" t="s">
        <v>259</v>
      </c>
      <c r="E294" s="223" t="s">
        <v>2908</v>
      </c>
      <c r="F294" s="234" t="s">
        <v>322</v>
      </c>
      <c r="G294" s="245" t="s">
        <v>281</v>
      </c>
      <c r="H294" s="171"/>
    </row>
    <row r="295" spans="1:8">
      <c r="A295" s="221" t="s">
        <v>243</v>
      </c>
      <c r="B295" s="222" t="s">
        <v>323</v>
      </c>
      <c r="C295" s="223">
        <v>1.9186160000000001E-2</v>
      </c>
      <c r="D295" s="223" t="s">
        <v>259</v>
      </c>
      <c r="E295" s="223" t="s">
        <v>2909</v>
      </c>
      <c r="F295" s="234" t="s">
        <v>325</v>
      </c>
      <c r="G295" s="245" t="s">
        <v>281</v>
      </c>
      <c r="H295" s="171"/>
    </row>
    <row r="296" spans="1:8">
      <c r="A296" s="221" t="s">
        <v>243</v>
      </c>
      <c r="B296" s="222" t="s">
        <v>330</v>
      </c>
      <c r="C296" s="223">
        <v>0.12715544100000001</v>
      </c>
      <c r="D296" s="223" t="s">
        <v>259</v>
      </c>
      <c r="E296" s="223" t="s">
        <v>2910</v>
      </c>
      <c r="F296" s="234" t="s">
        <v>332</v>
      </c>
      <c r="G296" s="245" t="s">
        <v>281</v>
      </c>
      <c r="H296" s="171"/>
    </row>
    <row r="297" spans="1:8">
      <c r="A297" s="221" t="s">
        <v>243</v>
      </c>
      <c r="B297" s="222" t="s">
        <v>326</v>
      </c>
      <c r="C297" s="223">
        <v>0.45082586699999999</v>
      </c>
      <c r="D297" s="223" t="s">
        <v>327</v>
      </c>
      <c r="E297" s="223" t="s">
        <v>2911</v>
      </c>
      <c r="F297" s="234" t="s">
        <v>329</v>
      </c>
      <c r="G297" s="245" t="s">
        <v>281</v>
      </c>
      <c r="H297" s="171"/>
    </row>
    <row r="298" spans="1:8">
      <c r="A298" s="221" t="s">
        <v>250</v>
      </c>
      <c r="B298" s="233" t="s">
        <v>2075</v>
      </c>
      <c r="C298" s="223">
        <v>1</v>
      </c>
      <c r="D298" s="223" t="s">
        <v>259</v>
      </c>
      <c r="E298" s="223" t="s">
        <v>253</v>
      </c>
      <c r="F298" s="234" t="s">
        <v>587</v>
      </c>
      <c r="G298" s="245" t="s">
        <v>281</v>
      </c>
      <c r="H298" s="171"/>
    </row>
    <row r="299" spans="1:8">
      <c r="A299" s="221" t="s">
        <v>333</v>
      </c>
      <c r="B299" s="223" t="s">
        <v>225</v>
      </c>
      <c r="C299" s="223">
        <v>3.9493499999999999E-10</v>
      </c>
      <c r="D299" s="223" t="s">
        <v>259</v>
      </c>
      <c r="E299" s="223" t="s">
        <v>2912</v>
      </c>
      <c r="F299" s="234" t="s">
        <v>335</v>
      </c>
      <c r="G299" s="245" t="s">
        <v>281</v>
      </c>
      <c r="H299" s="171"/>
    </row>
    <row r="300" spans="1:8">
      <c r="A300" s="221" t="s">
        <v>333</v>
      </c>
      <c r="B300" s="223" t="s">
        <v>225</v>
      </c>
      <c r="C300" s="223">
        <v>3.8221700000000002E-4</v>
      </c>
      <c r="D300" s="223" t="s">
        <v>259</v>
      </c>
      <c r="E300" s="223" t="s">
        <v>2913</v>
      </c>
      <c r="F300" s="234" t="s">
        <v>337</v>
      </c>
      <c r="G300" s="245" t="s">
        <v>281</v>
      </c>
      <c r="H300" s="171"/>
    </row>
    <row r="301" spans="1:8">
      <c r="A301" s="221" t="s">
        <v>333</v>
      </c>
      <c r="B301" s="223" t="s">
        <v>225</v>
      </c>
      <c r="C301" s="223">
        <v>4.9790800000000001E-8</v>
      </c>
      <c r="D301" s="223" t="s">
        <v>259</v>
      </c>
      <c r="E301" s="223" t="s">
        <v>2914</v>
      </c>
      <c r="F301" s="234" t="s">
        <v>339</v>
      </c>
      <c r="G301" s="245" t="s">
        <v>281</v>
      </c>
      <c r="H301" s="171"/>
    </row>
    <row r="302" spans="1:8">
      <c r="A302" s="221" t="s">
        <v>333</v>
      </c>
      <c r="B302" s="223" t="s">
        <v>340</v>
      </c>
      <c r="C302" s="223">
        <v>2.83454E-6</v>
      </c>
      <c r="D302" s="223" t="s">
        <v>259</v>
      </c>
      <c r="E302" s="223" t="s">
        <v>2915</v>
      </c>
      <c r="F302" s="234" t="s">
        <v>342</v>
      </c>
      <c r="G302" s="245" t="s">
        <v>281</v>
      </c>
      <c r="H302" s="171"/>
    </row>
    <row r="303" spans="1:8">
      <c r="A303" s="221" t="s">
        <v>333</v>
      </c>
      <c r="B303" s="223" t="s">
        <v>343</v>
      </c>
      <c r="C303" s="223">
        <v>1.82299E-10</v>
      </c>
      <c r="D303" s="223" t="s">
        <v>259</v>
      </c>
      <c r="E303" s="223" t="s">
        <v>2916</v>
      </c>
      <c r="F303" s="234" t="s">
        <v>337</v>
      </c>
      <c r="G303" s="245" t="s">
        <v>281</v>
      </c>
      <c r="H303" s="171"/>
    </row>
    <row r="304" spans="1:8">
      <c r="A304" s="221" t="s">
        <v>333</v>
      </c>
      <c r="B304" s="223" t="s">
        <v>343</v>
      </c>
      <c r="C304" s="223">
        <v>9.9312899999999998E-11</v>
      </c>
      <c r="D304" s="223" t="s">
        <v>259</v>
      </c>
      <c r="E304" s="223" t="s">
        <v>2917</v>
      </c>
      <c r="F304" s="234" t="s">
        <v>339</v>
      </c>
      <c r="G304" s="245" t="s">
        <v>281</v>
      </c>
      <c r="H304" s="171"/>
    </row>
    <row r="305" spans="1:8">
      <c r="A305" s="221" t="s">
        <v>333</v>
      </c>
      <c r="B305" s="223" t="s">
        <v>174</v>
      </c>
      <c r="C305" s="223">
        <v>1.7184899999999999E-9</v>
      </c>
      <c r="D305" s="223" t="s">
        <v>259</v>
      </c>
      <c r="E305" s="223" t="s">
        <v>2918</v>
      </c>
      <c r="F305" s="234" t="s">
        <v>335</v>
      </c>
      <c r="G305" s="245" t="s">
        <v>281</v>
      </c>
      <c r="H305" s="171"/>
    </row>
    <row r="306" spans="1:8">
      <c r="A306" s="221" t="s">
        <v>333</v>
      </c>
      <c r="B306" s="223" t="s">
        <v>347</v>
      </c>
      <c r="C306" s="223">
        <v>1.3374799999999999E-7</v>
      </c>
      <c r="D306" s="223" t="s">
        <v>259</v>
      </c>
      <c r="E306" s="223" t="s">
        <v>2919</v>
      </c>
      <c r="F306" s="234" t="s">
        <v>337</v>
      </c>
      <c r="G306" s="245" t="s">
        <v>281</v>
      </c>
      <c r="H306" s="171"/>
    </row>
    <row r="307" spans="1:8">
      <c r="A307" s="221" t="s">
        <v>333</v>
      </c>
      <c r="B307" s="223" t="s">
        <v>347</v>
      </c>
      <c r="C307" s="223">
        <v>9.3069400000000006E-8</v>
      </c>
      <c r="D307" s="223" t="s">
        <v>259</v>
      </c>
      <c r="E307" s="223" t="s">
        <v>2920</v>
      </c>
      <c r="F307" s="234" t="s">
        <v>339</v>
      </c>
      <c r="G307" s="245" t="s">
        <v>281</v>
      </c>
      <c r="H307" s="171"/>
    </row>
    <row r="308" spans="1:8">
      <c r="A308" s="221" t="s">
        <v>333</v>
      </c>
      <c r="B308" s="223" t="s">
        <v>350</v>
      </c>
      <c r="C308" s="223">
        <v>4.5543900000000002E-8</v>
      </c>
      <c r="D308" s="223" t="s">
        <v>259</v>
      </c>
      <c r="E308" s="223" t="s">
        <v>2921</v>
      </c>
      <c r="F308" s="234" t="s">
        <v>352</v>
      </c>
      <c r="G308" s="245" t="s">
        <v>281</v>
      </c>
      <c r="H308" s="171"/>
    </row>
    <row r="309" spans="1:8">
      <c r="A309" s="221" t="s">
        <v>333</v>
      </c>
      <c r="B309" s="223" t="s">
        <v>353</v>
      </c>
      <c r="C309" s="223">
        <v>9.5229800000000004E-11</v>
      </c>
      <c r="D309" s="223" t="s">
        <v>259</v>
      </c>
      <c r="E309" s="223" t="s">
        <v>2922</v>
      </c>
      <c r="F309" s="234" t="s">
        <v>352</v>
      </c>
      <c r="G309" s="245" t="s">
        <v>281</v>
      </c>
      <c r="H309" s="171"/>
    </row>
    <row r="310" spans="1:8">
      <c r="A310" s="221" t="s">
        <v>333</v>
      </c>
      <c r="B310" s="223" t="s">
        <v>355</v>
      </c>
      <c r="C310" s="223">
        <v>2.4062399999999997E-10</v>
      </c>
      <c r="D310" s="223" t="s">
        <v>259</v>
      </c>
      <c r="E310" s="223" t="s">
        <v>2923</v>
      </c>
      <c r="F310" s="234" t="s">
        <v>352</v>
      </c>
      <c r="G310" s="245" t="s">
        <v>281</v>
      </c>
      <c r="H310" s="171"/>
    </row>
    <row r="311" spans="1:8">
      <c r="A311" s="221" t="s">
        <v>333</v>
      </c>
      <c r="B311" s="223" t="s">
        <v>357</v>
      </c>
      <c r="C311" s="223">
        <v>1.0135000000000001E-12</v>
      </c>
      <c r="D311" s="223" t="s">
        <v>259</v>
      </c>
      <c r="E311" s="223" t="s">
        <v>2924</v>
      </c>
      <c r="F311" s="234" t="s">
        <v>359</v>
      </c>
      <c r="G311" s="245" t="s">
        <v>281</v>
      </c>
      <c r="H311" s="171"/>
    </row>
    <row r="312" spans="1:8">
      <c r="A312" s="221" t="s">
        <v>333</v>
      </c>
      <c r="B312" s="223" t="s">
        <v>364</v>
      </c>
      <c r="C312" s="223">
        <v>1.13323E-4</v>
      </c>
      <c r="D312" s="223" t="s">
        <v>259</v>
      </c>
      <c r="E312" s="223" t="s">
        <v>2925</v>
      </c>
      <c r="F312" s="234" t="s">
        <v>337</v>
      </c>
      <c r="G312" s="245" t="s">
        <v>281</v>
      </c>
      <c r="H312" s="171"/>
    </row>
    <row r="313" spans="1:8">
      <c r="A313" s="221" t="s">
        <v>333</v>
      </c>
      <c r="B313" s="223" t="s">
        <v>364</v>
      </c>
      <c r="C313" s="223">
        <v>3.4781099999999998E-5</v>
      </c>
      <c r="D313" s="223" t="s">
        <v>259</v>
      </c>
      <c r="E313" s="223" t="s">
        <v>2926</v>
      </c>
      <c r="F313" s="234" t="s">
        <v>339</v>
      </c>
      <c r="G313" s="245" t="s">
        <v>281</v>
      </c>
      <c r="H313" s="171"/>
    </row>
    <row r="314" spans="1:8">
      <c r="A314" s="221" t="s">
        <v>333</v>
      </c>
      <c r="B314" s="223" t="s">
        <v>179</v>
      </c>
      <c r="C314" s="223">
        <v>4.0108800000000003E-11</v>
      </c>
      <c r="D314" s="223" t="s">
        <v>259</v>
      </c>
      <c r="E314" s="223" t="s">
        <v>2927</v>
      </c>
      <c r="F314" s="234" t="s">
        <v>335</v>
      </c>
      <c r="G314" s="245" t="s">
        <v>281</v>
      </c>
      <c r="H314" s="171"/>
    </row>
    <row r="315" spans="1:8">
      <c r="A315" s="221" t="s">
        <v>333</v>
      </c>
      <c r="B315" s="223" t="s">
        <v>368</v>
      </c>
      <c r="C315" s="223">
        <v>1.26179E-8</v>
      </c>
      <c r="D315" s="223" t="s">
        <v>259</v>
      </c>
      <c r="E315" s="223" t="s">
        <v>2928</v>
      </c>
      <c r="F315" s="234" t="s">
        <v>337</v>
      </c>
      <c r="G315" s="245" t="s">
        <v>281</v>
      </c>
      <c r="H315" s="171"/>
    </row>
    <row r="316" spans="1:8">
      <c r="A316" s="221" t="s">
        <v>333</v>
      </c>
      <c r="B316" s="223" t="s">
        <v>368</v>
      </c>
      <c r="C316" s="223">
        <v>1.39892E-11</v>
      </c>
      <c r="D316" s="223" t="s">
        <v>259</v>
      </c>
      <c r="E316" s="223" t="s">
        <v>2929</v>
      </c>
      <c r="F316" s="234" t="s">
        <v>339</v>
      </c>
      <c r="G316" s="245" t="s">
        <v>281</v>
      </c>
      <c r="H316" s="171"/>
    </row>
    <row r="317" spans="1:8">
      <c r="A317" s="221" t="s">
        <v>333</v>
      </c>
      <c r="B317" s="223" t="s">
        <v>221</v>
      </c>
      <c r="C317" s="223">
        <v>6.1013200000000001E-5</v>
      </c>
      <c r="D317" s="223" t="s">
        <v>259</v>
      </c>
      <c r="E317" s="223" t="s">
        <v>2930</v>
      </c>
      <c r="F317" s="234" t="s">
        <v>335</v>
      </c>
      <c r="G317" s="245" t="s">
        <v>281</v>
      </c>
      <c r="H317" s="171"/>
    </row>
    <row r="318" spans="1:8">
      <c r="A318" s="221" t="s">
        <v>333</v>
      </c>
      <c r="B318" s="223" t="s">
        <v>371</v>
      </c>
      <c r="C318" s="223">
        <v>6.5402969999999996E-3</v>
      </c>
      <c r="D318" s="223" t="s">
        <v>259</v>
      </c>
      <c r="E318" s="223" t="s">
        <v>2931</v>
      </c>
      <c r="F318" s="234" t="s">
        <v>337</v>
      </c>
      <c r="G318" s="245" t="s">
        <v>281</v>
      </c>
      <c r="H318" s="171"/>
    </row>
    <row r="319" spans="1:8">
      <c r="A319" s="221" t="s">
        <v>333</v>
      </c>
      <c r="B319" s="223" t="s">
        <v>371</v>
      </c>
      <c r="C319" s="223">
        <v>1.3927699999999999E-4</v>
      </c>
      <c r="D319" s="223" t="s">
        <v>259</v>
      </c>
      <c r="E319" s="223" t="s">
        <v>2932</v>
      </c>
      <c r="F319" s="234" t="s">
        <v>339</v>
      </c>
      <c r="G319" s="245" t="s">
        <v>281</v>
      </c>
      <c r="H319" s="171"/>
    </row>
    <row r="320" spans="1:8">
      <c r="A320" s="221" t="s">
        <v>333</v>
      </c>
      <c r="B320" s="223" t="s">
        <v>374</v>
      </c>
      <c r="C320" s="223">
        <v>0.170270753</v>
      </c>
      <c r="D320" s="223" t="s">
        <v>259</v>
      </c>
      <c r="E320" s="223" t="s">
        <v>2933</v>
      </c>
      <c r="F320" s="234" t="s">
        <v>335</v>
      </c>
      <c r="G320" s="245" t="s">
        <v>281</v>
      </c>
      <c r="H320" s="171"/>
    </row>
    <row r="321" spans="1:8">
      <c r="A321" s="221" t="s">
        <v>333</v>
      </c>
      <c r="B321" s="223" t="s">
        <v>376</v>
      </c>
      <c r="C321" s="223">
        <v>7.7419300000000006E-5</v>
      </c>
      <c r="D321" s="223" t="s">
        <v>259</v>
      </c>
      <c r="E321" s="223" t="s">
        <v>2934</v>
      </c>
      <c r="F321" s="234" t="s">
        <v>359</v>
      </c>
      <c r="G321" s="245" t="s">
        <v>281</v>
      </c>
      <c r="H321" s="171"/>
    </row>
    <row r="322" spans="1:8">
      <c r="A322" s="221" t="s">
        <v>333</v>
      </c>
      <c r="B322" s="223" t="s">
        <v>188</v>
      </c>
      <c r="C322" s="223">
        <v>3.6945200000000002E-9</v>
      </c>
      <c r="D322" s="223" t="s">
        <v>259</v>
      </c>
      <c r="E322" s="223" t="s">
        <v>2935</v>
      </c>
      <c r="F322" s="234" t="s">
        <v>335</v>
      </c>
      <c r="G322" s="245" t="s">
        <v>281</v>
      </c>
      <c r="H322" s="171"/>
    </row>
    <row r="323" spans="1:8">
      <c r="A323" s="221" t="s">
        <v>333</v>
      </c>
      <c r="B323" s="223" t="s">
        <v>382</v>
      </c>
      <c r="C323" s="223">
        <v>2.2875000000000001E-7</v>
      </c>
      <c r="D323" s="223" t="s">
        <v>259</v>
      </c>
      <c r="E323" s="223" t="s">
        <v>2936</v>
      </c>
      <c r="F323" s="234" t="s">
        <v>337</v>
      </c>
      <c r="G323" s="245" t="s">
        <v>281</v>
      </c>
      <c r="H323" s="171"/>
    </row>
    <row r="324" spans="1:8">
      <c r="A324" s="221" t="s">
        <v>333</v>
      </c>
      <c r="B324" s="223" t="s">
        <v>382</v>
      </c>
      <c r="C324" s="223">
        <v>6.5982099999999994E-8</v>
      </c>
      <c r="D324" s="223" t="s">
        <v>259</v>
      </c>
      <c r="E324" s="223" t="s">
        <v>2937</v>
      </c>
      <c r="F324" s="234" t="s">
        <v>339</v>
      </c>
      <c r="G324" s="245" t="s">
        <v>281</v>
      </c>
      <c r="H324" s="171"/>
    </row>
    <row r="325" spans="1:8">
      <c r="A325" s="221" t="s">
        <v>333</v>
      </c>
      <c r="B325" s="223" t="s">
        <v>385</v>
      </c>
      <c r="C325" s="223">
        <v>5.4928600000000004E-10</v>
      </c>
      <c r="D325" s="223" t="s">
        <v>259</v>
      </c>
      <c r="E325" s="223" t="s">
        <v>2938</v>
      </c>
      <c r="F325" s="234" t="s">
        <v>339</v>
      </c>
      <c r="G325" s="245" t="s">
        <v>281</v>
      </c>
      <c r="H325" s="171"/>
    </row>
    <row r="326" spans="1:8">
      <c r="A326" s="221" t="s">
        <v>333</v>
      </c>
      <c r="B326" s="223" t="s">
        <v>184</v>
      </c>
      <c r="C326" s="223">
        <v>9.5934700000000008E-10</v>
      </c>
      <c r="D326" s="223" t="s">
        <v>259</v>
      </c>
      <c r="E326" s="223" t="s">
        <v>2939</v>
      </c>
      <c r="F326" s="234" t="s">
        <v>337</v>
      </c>
      <c r="G326" s="245" t="s">
        <v>281</v>
      </c>
      <c r="H326" s="171"/>
    </row>
    <row r="327" spans="1:8">
      <c r="A327" s="221" t="s">
        <v>333</v>
      </c>
      <c r="B327" s="223" t="s">
        <v>184</v>
      </c>
      <c r="C327" s="223">
        <v>1.6015799999999999E-12</v>
      </c>
      <c r="D327" s="223" t="s">
        <v>259</v>
      </c>
      <c r="E327" s="223" t="s">
        <v>2940</v>
      </c>
      <c r="F327" s="234" t="s">
        <v>339</v>
      </c>
      <c r="G327" s="245" t="s">
        <v>281</v>
      </c>
      <c r="H327" s="171"/>
    </row>
    <row r="328" spans="1:8">
      <c r="A328" s="221" t="s">
        <v>333</v>
      </c>
      <c r="B328" s="223" t="s">
        <v>390</v>
      </c>
      <c r="C328" s="223">
        <v>3.4645100000000001E-4</v>
      </c>
      <c r="D328" s="223" t="s">
        <v>259</v>
      </c>
      <c r="E328" s="223" t="s">
        <v>2941</v>
      </c>
      <c r="F328" s="234" t="s">
        <v>337</v>
      </c>
      <c r="G328" s="245" t="s">
        <v>281</v>
      </c>
      <c r="H328" s="171"/>
    </row>
    <row r="329" spans="1:8">
      <c r="A329" s="221" t="s">
        <v>333</v>
      </c>
      <c r="B329" s="223" t="s">
        <v>390</v>
      </c>
      <c r="C329" s="223">
        <v>3.5541799999999999E-5</v>
      </c>
      <c r="D329" s="223" t="s">
        <v>259</v>
      </c>
      <c r="E329" s="223" t="s">
        <v>2942</v>
      </c>
      <c r="F329" s="234" t="s">
        <v>339</v>
      </c>
      <c r="G329" s="245" t="s">
        <v>281</v>
      </c>
      <c r="H329" s="171"/>
    </row>
    <row r="330" spans="1:8">
      <c r="A330" s="221" t="s">
        <v>333</v>
      </c>
      <c r="B330" s="223" t="s">
        <v>192</v>
      </c>
      <c r="C330" s="223">
        <v>2.8567600000000001E-10</v>
      </c>
      <c r="D330" s="223" t="s">
        <v>259</v>
      </c>
      <c r="E330" s="223" t="s">
        <v>2943</v>
      </c>
      <c r="F330" s="234" t="s">
        <v>335</v>
      </c>
      <c r="G330" s="245" t="s">
        <v>281</v>
      </c>
      <c r="H330" s="171"/>
    </row>
    <row r="331" spans="1:8">
      <c r="A331" s="221" t="s">
        <v>333</v>
      </c>
      <c r="B331" s="223" t="s">
        <v>394</v>
      </c>
      <c r="C331" s="223">
        <v>2.9389299999999999E-6</v>
      </c>
      <c r="D331" s="223" t="s">
        <v>259</v>
      </c>
      <c r="E331" s="223" t="s">
        <v>2944</v>
      </c>
      <c r="F331" s="234" t="s">
        <v>337</v>
      </c>
      <c r="G331" s="245" t="s">
        <v>281</v>
      </c>
      <c r="H331" s="171"/>
    </row>
    <row r="332" spans="1:8">
      <c r="A332" s="221" t="s">
        <v>333</v>
      </c>
      <c r="B332" s="223" t="s">
        <v>394</v>
      </c>
      <c r="C332" s="223">
        <v>2.7062800000000001E-10</v>
      </c>
      <c r="D332" s="223" t="s">
        <v>259</v>
      </c>
      <c r="E332" s="223" t="s">
        <v>2945</v>
      </c>
      <c r="F332" s="234" t="s">
        <v>339</v>
      </c>
      <c r="G332" s="245" t="s">
        <v>281</v>
      </c>
      <c r="H332" s="171"/>
    </row>
    <row r="333" spans="1:8">
      <c r="A333" s="221" t="s">
        <v>333</v>
      </c>
      <c r="B333" s="223" t="s">
        <v>397</v>
      </c>
      <c r="C333" s="223">
        <v>6.9156299999999994E-5</v>
      </c>
      <c r="D333" s="223" t="s">
        <v>259</v>
      </c>
      <c r="E333" s="223" t="s">
        <v>2946</v>
      </c>
      <c r="F333" s="234" t="s">
        <v>342</v>
      </c>
      <c r="G333" s="245" t="s">
        <v>281</v>
      </c>
      <c r="H333" s="171"/>
    </row>
    <row r="334" spans="1:8">
      <c r="A334" s="221" t="s">
        <v>333</v>
      </c>
      <c r="B334" s="223" t="s">
        <v>399</v>
      </c>
      <c r="C334" s="223">
        <v>3.2189600000000001E-4</v>
      </c>
      <c r="D334" s="223" t="s">
        <v>259</v>
      </c>
      <c r="E334" s="223" t="s">
        <v>2947</v>
      </c>
      <c r="F334" s="234" t="s">
        <v>401</v>
      </c>
      <c r="G334" s="245" t="s">
        <v>281</v>
      </c>
      <c r="H334" s="171"/>
    </row>
    <row r="335" spans="1:8">
      <c r="A335" s="221" t="s">
        <v>333</v>
      </c>
      <c r="B335" s="223" t="s">
        <v>402</v>
      </c>
      <c r="C335" s="223">
        <v>9.1081499999999997E-14</v>
      </c>
      <c r="D335" s="223" t="s">
        <v>259</v>
      </c>
      <c r="E335" s="223" t="s">
        <v>2948</v>
      </c>
      <c r="F335" s="234" t="s">
        <v>359</v>
      </c>
      <c r="G335" s="245" t="s">
        <v>281</v>
      </c>
      <c r="H335" s="171"/>
    </row>
    <row r="336" spans="1:8">
      <c r="A336" s="221" t="s">
        <v>333</v>
      </c>
      <c r="B336" s="223" t="s">
        <v>404</v>
      </c>
      <c r="C336" s="223">
        <v>1.3709200000000001E-4</v>
      </c>
      <c r="D336" s="223" t="s">
        <v>259</v>
      </c>
      <c r="E336" s="223" t="s">
        <v>2949</v>
      </c>
      <c r="F336" s="234" t="s">
        <v>337</v>
      </c>
      <c r="G336" s="245" t="s">
        <v>281</v>
      </c>
      <c r="H336" s="171"/>
    </row>
    <row r="337" spans="1:8">
      <c r="A337" s="221" t="s">
        <v>333</v>
      </c>
      <c r="B337" s="223" t="s">
        <v>404</v>
      </c>
      <c r="C337" s="223">
        <v>1.55013E-5</v>
      </c>
      <c r="D337" s="223" t="s">
        <v>259</v>
      </c>
      <c r="E337" s="223" t="s">
        <v>2950</v>
      </c>
      <c r="F337" s="234" t="s">
        <v>339</v>
      </c>
      <c r="G337" s="245" t="s">
        <v>281</v>
      </c>
      <c r="H337" s="171"/>
    </row>
    <row r="338" spans="1:8">
      <c r="A338" s="221" t="s">
        <v>250</v>
      </c>
      <c r="B338" s="223" t="s">
        <v>2951</v>
      </c>
      <c r="C338" s="223">
        <v>3.9999999999999999E-19</v>
      </c>
      <c r="D338" s="223" t="s">
        <v>408</v>
      </c>
      <c r="E338" s="223" t="s">
        <v>2952</v>
      </c>
      <c r="F338" s="234" t="s">
        <v>2953</v>
      </c>
      <c r="G338" s="245" t="s">
        <v>281</v>
      </c>
      <c r="H338" s="171"/>
    </row>
    <row r="339" spans="1:8">
      <c r="A339" s="221" t="s">
        <v>333</v>
      </c>
      <c r="B339" s="223" t="s">
        <v>217</v>
      </c>
      <c r="C339" s="223">
        <v>3.5201600000000001E-10</v>
      </c>
      <c r="D339" s="223" t="s">
        <v>259</v>
      </c>
      <c r="E339" s="223" t="s">
        <v>2954</v>
      </c>
      <c r="F339" s="234" t="s">
        <v>335</v>
      </c>
      <c r="G339" s="245" t="s">
        <v>281</v>
      </c>
      <c r="H339" s="171"/>
    </row>
    <row r="340" spans="1:8">
      <c r="A340" s="221" t="s">
        <v>333</v>
      </c>
      <c r="B340" s="223" t="s">
        <v>418</v>
      </c>
      <c r="C340" s="223">
        <v>1.0064300000000001E-4</v>
      </c>
      <c r="D340" s="223" t="s">
        <v>259</v>
      </c>
      <c r="E340" s="223" t="s">
        <v>2955</v>
      </c>
      <c r="F340" s="234" t="s">
        <v>337</v>
      </c>
      <c r="G340" s="245" t="s">
        <v>281</v>
      </c>
      <c r="H340" s="171"/>
    </row>
    <row r="341" spans="1:8">
      <c r="A341" s="221" t="s">
        <v>333</v>
      </c>
      <c r="B341" s="223" t="s">
        <v>418</v>
      </c>
      <c r="C341" s="223">
        <v>3.9828199999999997E-9</v>
      </c>
      <c r="D341" s="223" t="s">
        <v>259</v>
      </c>
      <c r="E341" s="223" t="s">
        <v>2956</v>
      </c>
      <c r="F341" s="234" t="s">
        <v>339</v>
      </c>
      <c r="G341" s="245" t="s">
        <v>281</v>
      </c>
      <c r="H341" s="171"/>
    </row>
    <row r="342" spans="1:8">
      <c r="A342" s="221" t="s">
        <v>333</v>
      </c>
      <c r="B342" s="223" t="s">
        <v>205</v>
      </c>
      <c r="C342" s="223">
        <v>6.07139E-12</v>
      </c>
      <c r="D342" s="223" t="s">
        <v>259</v>
      </c>
      <c r="E342" s="223" t="s">
        <v>2957</v>
      </c>
      <c r="F342" s="234" t="s">
        <v>335</v>
      </c>
      <c r="G342" s="245" t="s">
        <v>281</v>
      </c>
      <c r="H342" s="171"/>
    </row>
    <row r="343" spans="1:8">
      <c r="A343" s="221" t="s">
        <v>333</v>
      </c>
      <c r="B343" s="223" t="s">
        <v>205</v>
      </c>
      <c r="C343" s="223">
        <v>5.19783E-8</v>
      </c>
      <c r="D343" s="223" t="s">
        <v>259</v>
      </c>
      <c r="E343" s="223" t="s">
        <v>2958</v>
      </c>
      <c r="F343" s="234" t="s">
        <v>337</v>
      </c>
      <c r="G343" s="245" t="s">
        <v>281</v>
      </c>
      <c r="H343" s="171"/>
    </row>
    <row r="344" spans="1:8">
      <c r="A344" s="221" t="s">
        <v>333</v>
      </c>
      <c r="B344" s="223" t="s">
        <v>205</v>
      </c>
      <c r="C344" s="223">
        <v>5.1690700000000003E-12</v>
      </c>
      <c r="D344" s="223" t="s">
        <v>259</v>
      </c>
      <c r="E344" s="223" t="s">
        <v>2959</v>
      </c>
      <c r="F344" s="234" t="s">
        <v>339</v>
      </c>
      <c r="G344" s="245" t="s">
        <v>281</v>
      </c>
      <c r="H344" s="171"/>
    </row>
    <row r="345" spans="1:8">
      <c r="A345" s="221" t="s">
        <v>333</v>
      </c>
      <c r="B345" s="223" t="s">
        <v>196</v>
      </c>
      <c r="C345" s="223">
        <v>4.7198099999999998E-11</v>
      </c>
      <c r="D345" s="223" t="s">
        <v>259</v>
      </c>
      <c r="E345" s="223" t="s">
        <v>2960</v>
      </c>
      <c r="F345" s="234" t="s">
        <v>335</v>
      </c>
      <c r="G345" s="245" t="s">
        <v>281</v>
      </c>
      <c r="H345" s="171"/>
    </row>
    <row r="346" spans="1:8">
      <c r="A346" s="221" t="s">
        <v>333</v>
      </c>
      <c r="B346" s="223" t="s">
        <v>196</v>
      </c>
      <c r="C346" s="223">
        <v>3.5100799999999999E-10</v>
      </c>
      <c r="D346" s="223" t="s">
        <v>259</v>
      </c>
      <c r="E346" s="223" t="s">
        <v>2961</v>
      </c>
      <c r="F346" s="234" t="s">
        <v>337</v>
      </c>
      <c r="G346" s="245" t="s">
        <v>281</v>
      </c>
      <c r="H346" s="171"/>
    </row>
    <row r="347" spans="1:8">
      <c r="A347" s="221" t="s">
        <v>333</v>
      </c>
      <c r="B347" s="223" t="s">
        <v>196</v>
      </c>
      <c r="C347" s="223">
        <v>8.8598699999999999E-12</v>
      </c>
      <c r="D347" s="223" t="s">
        <v>259</v>
      </c>
      <c r="E347" s="223" t="s">
        <v>2962</v>
      </c>
      <c r="F347" s="234" t="s">
        <v>339</v>
      </c>
      <c r="G347" s="245" t="s">
        <v>281</v>
      </c>
      <c r="H347" s="171"/>
    </row>
    <row r="348" spans="1:8">
      <c r="A348" s="221" t="s">
        <v>333</v>
      </c>
      <c r="B348" s="223" t="s">
        <v>427</v>
      </c>
      <c r="C348" s="223">
        <v>6.8315799999999998E-7</v>
      </c>
      <c r="D348" s="223" t="s">
        <v>259</v>
      </c>
      <c r="E348" s="223" t="s">
        <v>2963</v>
      </c>
      <c r="F348" s="234" t="s">
        <v>359</v>
      </c>
      <c r="G348" s="245" t="s">
        <v>281</v>
      </c>
      <c r="H348" s="171"/>
    </row>
    <row r="349" spans="1:8">
      <c r="A349" s="221" t="s">
        <v>333</v>
      </c>
      <c r="B349" s="223" t="s">
        <v>200</v>
      </c>
      <c r="C349" s="223">
        <v>8.4288500000000003E-10</v>
      </c>
      <c r="D349" s="223" t="s">
        <v>259</v>
      </c>
      <c r="E349" s="223" t="s">
        <v>2964</v>
      </c>
      <c r="F349" s="234" t="s">
        <v>335</v>
      </c>
      <c r="G349" s="245" t="s">
        <v>281</v>
      </c>
      <c r="H349" s="171"/>
    </row>
    <row r="350" spans="1:8">
      <c r="A350" s="221" t="s">
        <v>333</v>
      </c>
      <c r="B350" s="223" t="s">
        <v>430</v>
      </c>
      <c r="C350" s="223">
        <v>6.6623499999999998E-7</v>
      </c>
      <c r="D350" s="223" t="s">
        <v>259</v>
      </c>
      <c r="E350" s="223" t="s">
        <v>2965</v>
      </c>
      <c r="F350" s="234" t="s">
        <v>337</v>
      </c>
      <c r="G350" s="245" t="s">
        <v>281</v>
      </c>
      <c r="H350" s="171"/>
    </row>
    <row r="351" spans="1:8">
      <c r="A351" s="221" t="s">
        <v>333</v>
      </c>
      <c r="B351" s="223" t="s">
        <v>430</v>
      </c>
      <c r="C351" s="223">
        <v>4.6120000000000002E-10</v>
      </c>
      <c r="D351" s="223" t="s">
        <v>259</v>
      </c>
      <c r="E351" s="223" t="s">
        <v>2966</v>
      </c>
      <c r="F351" s="234" t="s">
        <v>339</v>
      </c>
      <c r="G351" s="245" t="s">
        <v>281</v>
      </c>
      <c r="H351" s="171"/>
    </row>
    <row r="352" spans="1:8">
      <c r="A352" s="221" t="s">
        <v>333</v>
      </c>
      <c r="B352" s="223" t="s">
        <v>433</v>
      </c>
      <c r="C352" s="223">
        <v>7.7409199999999999E-4</v>
      </c>
      <c r="D352" s="223" t="s">
        <v>259</v>
      </c>
      <c r="E352" s="223" t="s">
        <v>2967</v>
      </c>
      <c r="F352" s="234" t="s">
        <v>337</v>
      </c>
      <c r="G352" s="245" t="s">
        <v>281</v>
      </c>
      <c r="H352" s="171"/>
    </row>
    <row r="353" spans="1:8">
      <c r="A353" s="221" t="s">
        <v>333</v>
      </c>
      <c r="B353" s="223" t="s">
        <v>433</v>
      </c>
      <c r="C353" s="223">
        <v>2.7728399999999998E-4</v>
      </c>
      <c r="D353" s="223" t="s">
        <v>259</v>
      </c>
      <c r="E353" s="223" t="s">
        <v>2968</v>
      </c>
      <c r="F353" s="234" t="s">
        <v>339</v>
      </c>
      <c r="G353" s="245" t="s">
        <v>281</v>
      </c>
      <c r="H353" s="171"/>
    </row>
    <row r="354" spans="1:8">
      <c r="A354" s="221" t="s">
        <v>333</v>
      </c>
      <c r="B354" s="223" t="s">
        <v>436</v>
      </c>
      <c r="C354" s="223">
        <v>8.9760299999999996E-4</v>
      </c>
      <c r="D354" s="223" t="s">
        <v>259</v>
      </c>
      <c r="E354" s="223" t="s">
        <v>2969</v>
      </c>
      <c r="F354" s="234" t="s">
        <v>438</v>
      </c>
      <c r="G354" s="245" t="s">
        <v>281</v>
      </c>
      <c r="H354" s="171"/>
    </row>
    <row r="355" spans="1:8">
      <c r="A355" s="221" t="s">
        <v>333</v>
      </c>
      <c r="B355" s="223" t="s">
        <v>439</v>
      </c>
      <c r="C355" s="223">
        <v>2.0726899999999998E-6</v>
      </c>
      <c r="D355" s="223" t="s">
        <v>259</v>
      </c>
      <c r="E355" s="223" t="s">
        <v>2970</v>
      </c>
      <c r="F355" s="234" t="s">
        <v>352</v>
      </c>
      <c r="G355" s="245" t="s">
        <v>281</v>
      </c>
      <c r="H355" s="171"/>
    </row>
    <row r="356" spans="1:8">
      <c r="A356" s="221" t="s">
        <v>333</v>
      </c>
      <c r="B356" s="223" t="s">
        <v>441</v>
      </c>
      <c r="C356" s="223">
        <v>5.4375699999999998E-6</v>
      </c>
      <c r="D356" s="223" t="s">
        <v>259</v>
      </c>
      <c r="E356" s="223" t="s">
        <v>2971</v>
      </c>
      <c r="F356" s="234" t="s">
        <v>359</v>
      </c>
      <c r="G356" s="245" t="s">
        <v>281</v>
      </c>
      <c r="H356" s="171"/>
    </row>
    <row r="357" spans="1:8">
      <c r="A357" s="221" t="s">
        <v>333</v>
      </c>
      <c r="B357" s="223" t="s">
        <v>445</v>
      </c>
      <c r="C357" s="223">
        <v>2.7324500000000001E-8</v>
      </c>
      <c r="D357" s="223" t="s">
        <v>259</v>
      </c>
      <c r="E357" s="223" t="s">
        <v>2972</v>
      </c>
      <c r="F357" s="234" t="s">
        <v>359</v>
      </c>
      <c r="G357" s="245" t="s">
        <v>281</v>
      </c>
      <c r="H357" s="171"/>
    </row>
    <row r="358" spans="1:8">
      <c r="A358" s="221" t="s">
        <v>333</v>
      </c>
      <c r="B358" s="223" t="s">
        <v>447</v>
      </c>
      <c r="C358" s="223">
        <v>1.9833700000000001E-11</v>
      </c>
      <c r="D358" s="223" t="s">
        <v>259</v>
      </c>
      <c r="E358" s="223" t="s">
        <v>2973</v>
      </c>
      <c r="F358" s="234" t="s">
        <v>352</v>
      </c>
      <c r="G358" s="245" t="s">
        <v>281</v>
      </c>
      <c r="H358" s="171"/>
    </row>
    <row r="359" spans="1:8">
      <c r="A359" s="221" t="s">
        <v>333</v>
      </c>
      <c r="B359" s="223" t="s">
        <v>229</v>
      </c>
      <c r="C359" s="223">
        <v>4.6805499999999996E-6</v>
      </c>
      <c r="D359" s="223" t="s">
        <v>259</v>
      </c>
      <c r="E359" s="223" t="s">
        <v>2974</v>
      </c>
      <c r="F359" s="234" t="s">
        <v>335</v>
      </c>
      <c r="G359" s="245" t="s">
        <v>281</v>
      </c>
      <c r="H359" s="171"/>
    </row>
    <row r="360" spans="1:8">
      <c r="A360" s="221" t="s">
        <v>333</v>
      </c>
      <c r="B360" s="223" t="s">
        <v>455</v>
      </c>
      <c r="C360" s="223">
        <v>6.7977900000000004E-4</v>
      </c>
      <c r="D360" s="223" t="s">
        <v>259</v>
      </c>
      <c r="E360" s="223" t="s">
        <v>2975</v>
      </c>
      <c r="F360" s="234" t="s">
        <v>337</v>
      </c>
      <c r="G360" s="245" t="s">
        <v>281</v>
      </c>
      <c r="H360" s="171"/>
    </row>
    <row r="361" spans="1:8">
      <c r="A361" s="221" t="s">
        <v>333</v>
      </c>
      <c r="B361" s="223" t="s">
        <v>455</v>
      </c>
      <c r="C361" s="223">
        <v>2.5689899999999999E-4</v>
      </c>
      <c r="D361" s="223" t="s">
        <v>259</v>
      </c>
      <c r="E361" s="223" t="s">
        <v>2976</v>
      </c>
      <c r="F361" s="234" t="s">
        <v>339</v>
      </c>
      <c r="G361" s="245" t="s">
        <v>281</v>
      </c>
      <c r="H361" s="171"/>
    </row>
    <row r="362" spans="1:8">
      <c r="A362" s="221" t="s">
        <v>333</v>
      </c>
      <c r="B362" s="223" t="s">
        <v>213</v>
      </c>
      <c r="C362" s="223">
        <v>1.2255400000000001E-4</v>
      </c>
      <c r="D362" s="223" t="s">
        <v>259</v>
      </c>
      <c r="E362" s="223" t="s">
        <v>2977</v>
      </c>
      <c r="F362" s="234" t="s">
        <v>337</v>
      </c>
      <c r="G362" s="245" t="s">
        <v>281</v>
      </c>
      <c r="H362" s="171"/>
    </row>
    <row r="363" spans="1:8">
      <c r="A363" s="221" t="s">
        <v>333</v>
      </c>
      <c r="B363" s="223" t="s">
        <v>213</v>
      </c>
      <c r="C363" s="223">
        <v>2.7623900000000002E-7</v>
      </c>
      <c r="D363" s="223" t="s">
        <v>259</v>
      </c>
      <c r="E363" s="223" t="s">
        <v>2978</v>
      </c>
      <c r="F363" s="234" t="s">
        <v>339</v>
      </c>
      <c r="G363" s="245" t="s">
        <v>281</v>
      </c>
      <c r="H363" s="171"/>
    </row>
    <row r="364" spans="1:8">
      <c r="A364" s="221" t="s">
        <v>333</v>
      </c>
      <c r="B364" s="223" t="s">
        <v>461</v>
      </c>
      <c r="C364" s="223">
        <v>1.07344E-5</v>
      </c>
      <c r="D364" s="223" t="s">
        <v>259</v>
      </c>
      <c r="E364" s="223" t="s">
        <v>2979</v>
      </c>
      <c r="F364" s="234" t="s">
        <v>463</v>
      </c>
      <c r="G364" s="245" t="s">
        <v>281</v>
      </c>
      <c r="H364" s="171"/>
    </row>
    <row r="365" spans="1:8">
      <c r="A365" s="221" t="s">
        <v>333</v>
      </c>
      <c r="B365" s="223" t="s">
        <v>464</v>
      </c>
      <c r="C365" s="223">
        <v>4.3168069999999998E-3</v>
      </c>
      <c r="D365" s="223" t="s">
        <v>259</v>
      </c>
      <c r="E365" s="223" t="s">
        <v>2980</v>
      </c>
      <c r="F365" s="234" t="s">
        <v>337</v>
      </c>
      <c r="G365" s="245" t="s">
        <v>281</v>
      </c>
      <c r="H365" s="171"/>
    </row>
    <row r="366" spans="1:8">
      <c r="A366" s="221" t="s">
        <v>333</v>
      </c>
      <c r="B366" s="223" t="s">
        <v>464</v>
      </c>
      <c r="C366" s="223">
        <v>7.37804E-4</v>
      </c>
      <c r="D366" s="223" t="s">
        <v>259</v>
      </c>
      <c r="E366" s="223" t="s">
        <v>2981</v>
      </c>
      <c r="F366" s="234" t="s">
        <v>339</v>
      </c>
      <c r="G366" s="245" t="s">
        <v>281</v>
      </c>
      <c r="H366" s="171"/>
    </row>
    <row r="367" spans="1:8">
      <c r="A367" s="221" t="s">
        <v>333</v>
      </c>
      <c r="B367" s="223" t="s">
        <v>467</v>
      </c>
      <c r="C367" s="223">
        <v>1.92006E-5</v>
      </c>
      <c r="D367" s="223" t="s">
        <v>259</v>
      </c>
      <c r="E367" s="223" t="s">
        <v>2982</v>
      </c>
      <c r="F367" s="234" t="s">
        <v>335</v>
      </c>
      <c r="G367" s="245" t="s">
        <v>281</v>
      </c>
      <c r="H367" s="171"/>
    </row>
    <row r="368" spans="1:8">
      <c r="A368" s="221" t="s">
        <v>333</v>
      </c>
      <c r="B368" s="223" t="s">
        <v>469</v>
      </c>
      <c r="C368" s="223">
        <v>2.22843E-10</v>
      </c>
      <c r="D368" s="223" t="s">
        <v>259</v>
      </c>
      <c r="E368" s="223" t="s">
        <v>2983</v>
      </c>
      <c r="F368" s="234" t="s">
        <v>337</v>
      </c>
      <c r="G368" s="245" t="s">
        <v>281</v>
      </c>
      <c r="H368" s="171"/>
    </row>
    <row r="369" spans="1:8">
      <c r="A369" s="221" t="s">
        <v>333</v>
      </c>
      <c r="B369" s="223" t="s">
        <v>469</v>
      </c>
      <c r="C369" s="223">
        <v>3.7202599999999999E-13</v>
      </c>
      <c r="D369" s="223" t="s">
        <v>259</v>
      </c>
      <c r="E369" s="223" t="s">
        <v>2984</v>
      </c>
      <c r="F369" s="234" t="s">
        <v>339</v>
      </c>
      <c r="G369" s="245" t="s">
        <v>281</v>
      </c>
      <c r="H369" s="171"/>
    </row>
    <row r="370" spans="1:8">
      <c r="A370" s="221" t="s">
        <v>333</v>
      </c>
      <c r="B370" s="223" t="s">
        <v>472</v>
      </c>
      <c r="C370" s="223">
        <v>8.0515499999999997E-11</v>
      </c>
      <c r="D370" s="223" t="s">
        <v>259</v>
      </c>
      <c r="E370" s="223" t="s">
        <v>2985</v>
      </c>
      <c r="F370" s="234" t="s">
        <v>337</v>
      </c>
      <c r="G370" s="245" t="s">
        <v>281</v>
      </c>
      <c r="H370" s="171"/>
    </row>
    <row r="371" spans="1:8">
      <c r="A371" s="221" t="s">
        <v>333</v>
      </c>
      <c r="B371" s="223" t="s">
        <v>472</v>
      </c>
      <c r="C371" s="223">
        <v>1.3441700000000001E-13</v>
      </c>
      <c r="D371" s="223" t="s">
        <v>259</v>
      </c>
      <c r="E371" s="223" t="s">
        <v>2986</v>
      </c>
      <c r="F371" s="234" t="s">
        <v>339</v>
      </c>
      <c r="G371" s="245" t="s">
        <v>281</v>
      </c>
      <c r="H371" s="171"/>
    </row>
    <row r="372" spans="1:8">
      <c r="A372" s="221" t="s">
        <v>333</v>
      </c>
      <c r="B372" s="223" t="s">
        <v>475</v>
      </c>
      <c r="C372" s="223">
        <v>1.3709200000000001E-4</v>
      </c>
      <c r="D372" s="223" t="s">
        <v>259</v>
      </c>
      <c r="E372" s="223" t="s">
        <v>2949</v>
      </c>
      <c r="F372" s="234" t="s">
        <v>337</v>
      </c>
      <c r="G372" s="245" t="s">
        <v>281</v>
      </c>
      <c r="H372" s="171"/>
    </row>
    <row r="373" spans="1:8">
      <c r="A373" s="221" t="s">
        <v>333</v>
      </c>
      <c r="B373" s="223" t="s">
        <v>475</v>
      </c>
      <c r="C373" s="223">
        <v>1.5502299999999999E-5</v>
      </c>
      <c r="D373" s="223" t="s">
        <v>259</v>
      </c>
      <c r="E373" s="223" t="s">
        <v>2987</v>
      </c>
      <c r="F373" s="234" t="s">
        <v>339</v>
      </c>
      <c r="G373" s="245" t="s">
        <v>281</v>
      </c>
      <c r="H373" s="171"/>
    </row>
    <row r="374" spans="1:8">
      <c r="A374" s="221" t="s">
        <v>333</v>
      </c>
      <c r="B374" s="223" t="s">
        <v>477</v>
      </c>
      <c r="C374" s="223">
        <v>9.1087699999999998E-8</v>
      </c>
      <c r="D374" s="223" t="s">
        <v>259</v>
      </c>
      <c r="E374" s="223" t="s">
        <v>2988</v>
      </c>
      <c r="F374" s="234" t="s">
        <v>352</v>
      </c>
      <c r="G374" s="245" t="s">
        <v>281</v>
      </c>
      <c r="H374" s="171"/>
    </row>
    <row r="375" spans="1:8">
      <c r="A375" s="221" t="s">
        <v>333</v>
      </c>
      <c r="B375" s="223" t="s">
        <v>479</v>
      </c>
      <c r="C375" s="223">
        <v>5.6832600000000002E-8</v>
      </c>
      <c r="D375" s="223" t="s">
        <v>259</v>
      </c>
      <c r="E375" s="223" t="s">
        <v>2989</v>
      </c>
      <c r="F375" s="234" t="s">
        <v>337</v>
      </c>
      <c r="G375" s="245" t="s">
        <v>281</v>
      </c>
      <c r="H375" s="171"/>
    </row>
    <row r="376" spans="1:8">
      <c r="A376" s="221" t="s">
        <v>333</v>
      </c>
      <c r="B376" s="223" t="s">
        <v>479</v>
      </c>
      <c r="C376" s="223">
        <v>1.81468E-10</v>
      </c>
      <c r="D376" s="223" t="s">
        <v>259</v>
      </c>
      <c r="E376" s="223" t="s">
        <v>2990</v>
      </c>
      <c r="F376" s="234" t="s">
        <v>339</v>
      </c>
      <c r="G376" s="245" t="s">
        <v>281</v>
      </c>
      <c r="H376" s="171"/>
    </row>
    <row r="377" spans="1:8">
      <c r="A377" s="221" t="s">
        <v>333</v>
      </c>
      <c r="B377" s="223" t="s">
        <v>482</v>
      </c>
      <c r="C377" s="223">
        <v>2.9813219999999998E-3</v>
      </c>
      <c r="D377" s="223" t="s">
        <v>259</v>
      </c>
      <c r="E377" s="223" t="s">
        <v>2991</v>
      </c>
      <c r="F377" s="234" t="s">
        <v>484</v>
      </c>
      <c r="G377" s="245" t="s">
        <v>281</v>
      </c>
      <c r="H377" s="171"/>
    </row>
    <row r="378" spans="1:8">
      <c r="A378" s="221" t="s">
        <v>333</v>
      </c>
      <c r="B378" s="223" t="s">
        <v>209</v>
      </c>
      <c r="C378" s="223">
        <v>1.2880500000000001E-8</v>
      </c>
      <c r="D378" s="223" t="s">
        <v>259</v>
      </c>
      <c r="E378" s="223" t="s">
        <v>2992</v>
      </c>
      <c r="F378" s="234" t="s">
        <v>335</v>
      </c>
      <c r="G378" s="245" t="s">
        <v>281</v>
      </c>
      <c r="H378" s="171"/>
    </row>
    <row r="379" spans="1:8">
      <c r="A379" s="221" t="s">
        <v>333</v>
      </c>
      <c r="B379" s="223" t="s">
        <v>486</v>
      </c>
      <c r="C379" s="223">
        <v>8.6294999999999993E-6</v>
      </c>
      <c r="D379" s="223" t="s">
        <v>259</v>
      </c>
      <c r="E379" s="223" t="s">
        <v>2993</v>
      </c>
      <c r="F379" s="234" t="s">
        <v>337</v>
      </c>
      <c r="G379" s="245" t="s">
        <v>281</v>
      </c>
      <c r="H379" s="171"/>
    </row>
    <row r="380" spans="1:8">
      <c r="A380" s="226" t="s">
        <v>333</v>
      </c>
      <c r="B380" s="228" t="s">
        <v>486</v>
      </c>
      <c r="C380" s="228">
        <v>1.1749699999999999E-9</v>
      </c>
      <c r="D380" s="228" t="s">
        <v>259</v>
      </c>
      <c r="E380" s="228" t="s">
        <v>2994</v>
      </c>
      <c r="F380" s="255" t="s">
        <v>339</v>
      </c>
      <c r="G380" s="245" t="s">
        <v>281</v>
      </c>
      <c r="H380" s="171"/>
    </row>
    <row r="381" spans="1:8">
      <c r="G381" s="245" t="s">
        <v>281</v>
      </c>
      <c r="H381" s="171"/>
    </row>
    <row r="382" spans="1:8" ht="18.75">
      <c r="A382" s="769" t="s">
        <v>2211</v>
      </c>
      <c r="B382" s="770"/>
      <c r="C382" s="770"/>
      <c r="D382" s="770"/>
      <c r="E382" s="770"/>
      <c r="F382" s="771"/>
      <c r="G382" s="245" t="s">
        <v>281</v>
      </c>
      <c r="H382" s="171"/>
    </row>
    <row r="383" spans="1:8">
      <c r="A383" s="211" t="s">
        <v>238</v>
      </c>
      <c r="B383" s="212" t="s">
        <v>239</v>
      </c>
      <c r="C383" s="212" t="s">
        <v>240</v>
      </c>
      <c r="D383" s="212" t="s">
        <v>134</v>
      </c>
      <c r="E383" s="212" t="s">
        <v>241</v>
      </c>
      <c r="F383" s="213" t="s">
        <v>242</v>
      </c>
      <c r="G383" s="245" t="s">
        <v>281</v>
      </c>
      <c r="H383" s="171"/>
    </row>
    <row r="384" spans="1:8">
      <c r="A384" s="216" t="s">
        <v>243</v>
      </c>
      <c r="B384" s="231" t="s">
        <v>2000</v>
      </c>
      <c r="C384" s="218">
        <v>1</v>
      </c>
      <c r="D384" s="218" t="s">
        <v>259</v>
      </c>
      <c r="E384" s="218" t="s">
        <v>253</v>
      </c>
      <c r="F384" s="232" t="s">
        <v>3184</v>
      </c>
      <c r="G384" s="245" t="s">
        <v>281</v>
      </c>
      <c r="H384" s="171"/>
    </row>
    <row r="385" spans="1:8">
      <c r="A385" s="221" t="s">
        <v>243</v>
      </c>
      <c r="B385" s="222" t="s">
        <v>941</v>
      </c>
      <c r="C385" s="235" t="s">
        <v>942</v>
      </c>
      <c r="D385" s="223" t="s">
        <v>943</v>
      </c>
      <c r="E385" s="223" t="s">
        <v>253</v>
      </c>
      <c r="F385" s="234" t="s">
        <v>944</v>
      </c>
      <c r="G385" s="245" t="s">
        <v>281</v>
      </c>
      <c r="H385" s="171"/>
    </row>
    <row r="386" spans="1:8">
      <c r="A386" s="221" t="s">
        <v>243</v>
      </c>
      <c r="B386" s="222" t="s">
        <v>2214</v>
      </c>
      <c r="C386" s="235" t="s">
        <v>2215</v>
      </c>
      <c r="D386" s="223" t="s">
        <v>259</v>
      </c>
      <c r="E386" s="223" t="s">
        <v>253</v>
      </c>
      <c r="F386" s="234" t="s">
        <v>2216</v>
      </c>
      <c r="G386" s="245" t="s">
        <v>281</v>
      </c>
      <c r="H386" s="171"/>
    </row>
    <row r="387" spans="1:8">
      <c r="A387" s="221" t="s">
        <v>250</v>
      </c>
      <c r="B387" s="233" t="s">
        <v>2217</v>
      </c>
      <c r="C387" s="223" t="s">
        <v>950</v>
      </c>
      <c r="D387" s="223" t="s">
        <v>259</v>
      </c>
      <c r="E387" s="223" t="s">
        <v>253</v>
      </c>
      <c r="F387" s="234" t="s">
        <v>2996</v>
      </c>
      <c r="G387" s="245" t="s">
        <v>281</v>
      </c>
      <c r="H387" s="171"/>
    </row>
    <row r="388" spans="1:8">
      <c r="A388" s="221" t="s">
        <v>250</v>
      </c>
      <c r="B388" s="233" t="s">
        <v>1019</v>
      </c>
      <c r="C388" s="235" t="s">
        <v>952</v>
      </c>
      <c r="D388" s="223" t="s">
        <v>408</v>
      </c>
      <c r="E388" s="223" t="s">
        <v>2213</v>
      </c>
      <c r="F388" s="234" t="s">
        <v>953</v>
      </c>
      <c r="G388" s="245" t="s">
        <v>281</v>
      </c>
      <c r="H388" s="171"/>
    </row>
    <row r="389" spans="1:8">
      <c r="A389" s="221" t="s">
        <v>250</v>
      </c>
      <c r="B389" s="233" t="s">
        <v>726</v>
      </c>
      <c r="C389" s="235" t="s">
        <v>727</v>
      </c>
      <c r="D389" s="223" t="s">
        <v>408</v>
      </c>
      <c r="E389" s="223" t="s">
        <v>2213</v>
      </c>
      <c r="F389" s="234" t="s">
        <v>3185</v>
      </c>
      <c r="G389" s="245" t="s">
        <v>281</v>
      </c>
      <c r="H389" s="171"/>
    </row>
    <row r="390" spans="1:8">
      <c r="A390" s="221" t="s">
        <v>2218</v>
      </c>
      <c r="B390" s="273" t="s">
        <v>2219</v>
      </c>
      <c r="C390" s="235" t="s">
        <v>599</v>
      </c>
      <c r="D390" s="223" t="s">
        <v>259</v>
      </c>
      <c r="E390" s="223" t="s">
        <v>253</v>
      </c>
      <c r="F390" s="234" t="s">
        <v>3186</v>
      </c>
      <c r="G390" s="245" t="s">
        <v>281</v>
      </c>
      <c r="H390" s="171"/>
    </row>
    <row r="391" spans="1:8">
      <c r="A391" s="262" t="s">
        <v>268</v>
      </c>
      <c r="B391" s="308" t="s">
        <v>956</v>
      </c>
      <c r="C391" s="309">
        <v>0.06</v>
      </c>
      <c r="D391" s="189" t="s">
        <v>973</v>
      </c>
      <c r="E391" s="189" t="s">
        <v>253</v>
      </c>
      <c r="F391" s="263" t="s">
        <v>2221</v>
      </c>
      <c r="G391" s="245" t="s">
        <v>281</v>
      </c>
      <c r="H391" s="171"/>
    </row>
    <row r="392" spans="1:8">
      <c r="A392" s="262" t="s">
        <v>268</v>
      </c>
      <c r="B392" s="189" t="s">
        <v>528</v>
      </c>
      <c r="C392" s="189">
        <v>0.72</v>
      </c>
      <c r="D392" s="189" t="s">
        <v>270</v>
      </c>
      <c r="E392" s="189" t="s">
        <v>529</v>
      </c>
      <c r="F392" s="263" t="s">
        <v>2866</v>
      </c>
      <c r="G392" s="245" t="s">
        <v>281</v>
      </c>
      <c r="H392" s="171"/>
    </row>
    <row r="393" spans="1:8">
      <c r="A393" s="262" t="s">
        <v>268</v>
      </c>
      <c r="B393" s="189" t="s">
        <v>2222</v>
      </c>
      <c r="C393" s="189">
        <v>60</v>
      </c>
      <c r="D393" s="189" t="s">
        <v>962</v>
      </c>
      <c r="E393" s="189" t="s">
        <v>253</v>
      </c>
      <c r="F393" s="263" t="s">
        <v>2223</v>
      </c>
      <c r="G393" s="245" t="s">
        <v>281</v>
      </c>
      <c r="H393" s="171"/>
    </row>
    <row r="394" spans="1:8">
      <c r="A394" s="262" t="s">
        <v>268</v>
      </c>
      <c r="B394" s="189" t="s">
        <v>965</v>
      </c>
      <c r="C394" s="189">
        <v>60</v>
      </c>
      <c r="D394" s="189" t="s">
        <v>966</v>
      </c>
      <c r="E394" s="189" t="s">
        <v>967</v>
      </c>
      <c r="F394" s="263" t="s">
        <v>953</v>
      </c>
      <c r="G394" s="245" t="s">
        <v>281</v>
      </c>
      <c r="H394" s="171"/>
    </row>
    <row r="395" spans="1:8">
      <c r="A395" s="262" t="s">
        <v>268</v>
      </c>
      <c r="B395" s="189" t="s">
        <v>969</v>
      </c>
      <c r="C395" s="189">
        <v>920</v>
      </c>
      <c r="D395" s="189" t="s">
        <v>966</v>
      </c>
      <c r="E395" s="189" t="s">
        <v>970</v>
      </c>
      <c r="F395" s="263" t="s">
        <v>971</v>
      </c>
      <c r="G395" s="245" t="s">
        <v>281</v>
      </c>
      <c r="H395" s="171"/>
    </row>
    <row r="396" spans="1:8">
      <c r="A396" s="262" t="s">
        <v>268</v>
      </c>
      <c r="B396" s="189" t="s">
        <v>979</v>
      </c>
      <c r="C396" s="277">
        <v>90</v>
      </c>
      <c r="D396" s="189" t="s">
        <v>962</v>
      </c>
      <c r="E396" s="189" t="s">
        <v>253</v>
      </c>
      <c r="F396" s="263" t="s">
        <v>3187</v>
      </c>
      <c r="G396" s="245" t="s">
        <v>281</v>
      </c>
      <c r="H396" s="171"/>
    </row>
    <row r="397" spans="1:8">
      <c r="A397" s="262" t="s">
        <v>268</v>
      </c>
      <c r="B397" s="189" t="s">
        <v>976</v>
      </c>
      <c r="C397" s="277">
        <v>7.6999999999999999E-2</v>
      </c>
      <c r="D397" s="189" t="s">
        <v>773</v>
      </c>
      <c r="E397" s="189" t="s">
        <v>253</v>
      </c>
      <c r="F397" s="263" t="s">
        <v>2224</v>
      </c>
      <c r="G397" s="245" t="s">
        <v>281</v>
      </c>
      <c r="H397" s="171"/>
    </row>
    <row r="398" spans="1:8">
      <c r="A398" s="262" t="s">
        <v>268</v>
      </c>
      <c r="B398" s="189" t="s">
        <v>972</v>
      </c>
      <c r="C398" s="277">
        <v>0.25</v>
      </c>
      <c r="D398" s="189" t="s">
        <v>973</v>
      </c>
      <c r="E398" s="189" t="s">
        <v>974</v>
      </c>
      <c r="F398" s="263" t="s">
        <v>2225</v>
      </c>
      <c r="G398" s="245" t="s">
        <v>281</v>
      </c>
      <c r="H398" s="171"/>
    </row>
    <row r="399" spans="1:8">
      <c r="A399" s="262" t="s">
        <v>268</v>
      </c>
      <c r="B399" s="189" t="s">
        <v>2215</v>
      </c>
      <c r="C399" s="310" t="s">
        <v>2226</v>
      </c>
      <c r="D399" s="189" t="s">
        <v>1544</v>
      </c>
      <c r="E399" s="264"/>
      <c r="F399" s="263" t="s">
        <v>2227</v>
      </c>
      <c r="G399" s="245" t="s">
        <v>281</v>
      </c>
      <c r="H399" s="171"/>
    </row>
    <row r="400" spans="1:8">
      <c r="A400" s="262" t="s">
        <v>268</v>
      </c>
      <c r="B400" s="189" t="s">
        <v>599</v>
      </c>
      <c r="C400" s="310" t="s">
        <v>2228</v>
      </c>
      <c r="D400" s="189" t="s">
        <v>1544</v>
      </c>
      <c r="E400" s="264"/>
      <c r="F400" s="263" t="s">
        <v>2229</v>
      </c>
      <c r="G400" s="245" t="s">
        <v>281</v>
      </c>
      <c r="H400" s="171"/>
    </row>
    <row r="401" spans="1:8">
      <c r="A401" s="262" t="s">
        <v>268</v>
      </c>
      <c r="B401" s="189" t="s">
        <v>983</v>
      </c>
      <c r="C401" s="310" t="s">
        <v>984</v>
      </c>
      <c r="D401" s="189" t="s">
        <v>408</v>
      </c>
      <c r="E401" s="264"/>
      <c r="F401" s="263" t="s">
        <v>985</v>
      </c>
      <c r="G401" s="245" t="s">
        <v>281</v>
      </c>
      <c r="H401" s="171"/>
    </row>
    <row r="402" spans="1:8">
      <c r="A402" s="262" t="s">
        <v>268</v>
      </c>
      <c r="B402" s="189" t="s">
        <v>818</v>
      </c>
      <c r="C402" s="310" t="s">
        <v>2230</v>
      </c>
      <c r="D402" s="189" t="s">
        <v>408</v>
      </c>
      <c r="E402" s="264"/>
      <c r="F402" s="263" t="s">
        <v>1470</v>
      </c>
      <c r="G402" s="245" t="s">
        <v>281</v>
      </c>
      <c r="H402" s="171"/>
    </row>
    <row r="403" spans="1:8">
      <c r="A403" s="239" t="s">
        <v>268</v>
      </c>
      <c r="B403" s="240" t="s">
        <v>997</v>
      </c>
      <c r="C403" s="311" t="s">
        <v>2231</v>
      </c>
      <c r="D403" s="240" t="s">
        <v>259</v>
      </c>
      <c r="E403" s="265"/>
      <c r="F403" s="241" t="s">
        <v>999</v>
      </c>
      <c r="G403" s="245" t="s">
        <v>281</v>
      </c>
      <c r="H403" s="171"/>
    </row>
    <row r="404" spans="1:8">
      <c r="G404" s="245" t="s">
        <v>281</v>
      </c>
      <c r="H404" s="171"/>
    </row>
    <row r="405" spans="1:8" ht="18.75">
      <c r="A405" s="769" t="s">
        <v>2232</v>
      </c>
      <c r="B405" s="770"/>
      <c r="C405" s="770"/>
      <c r="D405" s="770"/>
      <c r="E405" s="770"/>
      <c r="F405" s="771"/>
      <c r="G405" s="245" t="s">
        <v>281</v>
      </c>
      <c r="H405" s="171"/>
    </row>
    <row r="406" spans="1:8">
      <c r="A406" s="211" t="s">
        <v>238</v>
      </c>
      <c r="B406" s="212" t="s">
        <v>239</v>
      </c>
      <c r="C406" s="212" t="s">
        <v>240</v>
      </c>
      <c r="D406" s="212" t="s">
        <v>134</v>
      </c>
      <c r="E406" s="212" t="s">
        <v>241</v>
      </c>
      <c r="F406" s="213" t="s">
        <v>242</v>
      </c>
      <c r="G406" s="245" t="s">
        <v>281</v>
      </c>
      <c r="H406" s="171"/>
    </row>
    <row r="407" spans="1:8">
      <c r="A407" s="216" t="s">
        <v>243</v>
      </c>
      <c r="B407" s="231" t="s">
        <v>1001</v>
      </c>
      <c r="C407" s="267" t="s">
        <v>1002</v>
      </c>
      <c r="D407" s="218" t="s">
        <v>259</v>
      </c>
      <c r="E407" s="218" t="s">
        <v>1003</v>
      </c>
      <c r="F407" s="232" t="s">
        <v>1004</v>
      </c>
      <c r="G407" s="245" t="s">
        <v>281</v>
      </c>
      <c r="H407" s="171"/>
    </row>
    <row r="408" spans="1:8">
      <c r="A408" s="221" t="s">
        <v>243</v>
      </c>
      <c r="B408" s="223" t="s">
        <v>2233</v>
      </c>
      <c r="C408" s="223" t="s">
        <v>1984</v>
      </c>
      <c r="D408" s="223" t="s">
        <v>275</v>
      </c>
      <c r="E408" s="223" t="s">
        <v>260</v>
      </c>
      <c r="F408" s="234" t="s">
        <v>2234</v>
      </c>
      <c r="G408" s="245" t="s">
        <v>281</v>
      </c>
      <c r="H408" s="171"/>
    </row>
    <row r="409" spans="1:8">
      <c r="A409" s="221" t="s">
        <v>243</v>
      </c>
      <c r="B409" s="223" t="s">
        <v>2235</v>
      </c>
      <c r="C409" s="223" t="s">
        <v>1984</v>
      </c>
      <c r="D409" s="223" t="s">
        <v>275</v>
      </c>
      <c r="E409" s="223" t="s">
        <v>260</v>
      </c>
      <c r="F409" s="234" t="s">
        <v>2236</v>
      </c>
      <c r="G409" s="245" t="s">
        <v>281</v>
      </c>
      <c r="H409" s="171"/>
    </row>
    <row r="410" spans="1:8">
      <c r="A410" s="221" t="s">
        <v>243</v>
      </c>
      <c r="B410" s="222" t="s">
        <v>1005</v>
      </c>
      <c r="C410" s="223">
        <v>0.01</v>
      </c>
      <c r="D410" s="223" t="s">
        <v>259</v>
      </c>
      <c r="E410" s="223" t="s">
        <v>1006</v>
      </c>
      <c r="F410" s="234" t="s">
        <v>1007</v>
      </c>
      <c r="G410" s="245" t="s">
        <v>281</v>
      </c>
      <c r="H410" s="171"/>
    </row>
    <row r="411" spans="1:8">
      <c r="A411" s="221" t="s">
        <v>243</v>
      </c>
      <c r="B411" s="233" t="s">
        <v>2217</v>
      </c>
      <c r="C411" s="223">
        <v>1</v>
      </c>
      <c r="D411" s="223" t="s">
        <v>259</v>
      </c>
      <c r="E411" s="223" t="s">
        <v>253</v>
      </c>
      <c r="F411" s="234" t="s">
        <v>2238</v>
      </c>
      <c r="G411" s="245" t="s">
        <v>281</v>
      </c>
      <c r="H411" s="171"/>
    </row>
    <row r="412" spans="1:8">
      <c r="A412" s="221" t="s">
        <v>243</v>
      </c>
      <c r="B412" s="222" t="s">
        <v>866</v>
      </c>
      <c r="C412" s="271">
        <v>8.3999999999999995E-5</v>
      </c>
      <c r="D412" s="223" t="s">
        <v>259</v>
      </c>
      <c r="E412" s="223" t="s">
        <v>1009</v>
      </c>
      <c r="F412" s="234" t="s">
        <v>1010</v>
      </c>
      <c r="G412" s="245" t="s">
        <v>281</v>
      </c>
      <c r="H412" s="171"/>
    </row>
    <row r="413" spans="1:8">
      <c r="A413" s="221" t="s">
        <v>333</v>
      </c>
      <c r="B413" s="223" t="s">
        <v>225</v>
      </c>
      <c r="C413" s="223" t="s">
        <v>173</v>
      </c>
      <c r="D413" s="223" t="s">
        <v>259</v>
      </c>
      <c r="E413" s="223" t="s">
        <v>253</v>
      </c>
      <c r="F413" s="234" t="s">
        <v>1012</v>
      </c>
      <c r="G413" s="245" t="s">
        <v>281</v>
      </c>
      <c r="H413" s="171"/>
    </row>
    <row r="414" spans="1:8">
      <c r="A414" s="221" t="s">
        <v>333</v>
      </c>
      <c r="B414" s="223" t="s">
        <v>174</v>
      </c>
      <c r="C414" s="223" t="s">
        <v>228</v>
      </c>
      <c r="D414" s="223" t="s">
        <v>259</v>
      </c>
      <c r="E414" s="223" t="s">
        <v>253</v>
      </c>
      <c r="F414" s="234" t="s">
        <v>1012</v>
      </c>
      <c r="G414" s="245" t="s">
        <v>281</v>
      </c>
      <c r="H414" s="171"/>
    </row>
    <row r="415" spans="1:8">
      <c r="A415" s="221" t="s">
        <v>333</v>
      </c>
      <c r="B415" s="223" t="s">
        <v>179</v>
      </c>
      <c r="C415" s="223" t="s">
        <v>178</v>
      </c>
      <c r="D415" s="223" t="s">
        <v>259</v>
      </c>
      <c r="E415" s="223" t="s">
        <v>253</v>
      </c>
      <c r="F415" s="234" t="s">
        <v>1012</v>
      </c>
      <c r="G415" s="245" t="s">
        <v>281</v>
      </c>
      <c r="H415" s="171"/>
    </row>
    <row r="416" spans="1:8">
      <c r="A416" s="221" t="s">
        <v>333</v>
      </c>
      <c r="B416" s="223" t="s">
        <v>221</v>
      </c>
      <c r="C416" s="223" t="s">
        <v>183</v>
      </c>
      <c r="D416" s="223" t="s">
        <v>259</v>
      </c>
      <c r="E416" s="223" t="s">
        <v>253</v>
      </c>
      <c r="F416" s="234" t="s">
        <v>1012</v>
      </c>
      <c r="G416" s="245" t="s">
        <v>281</v>
      </c>
      <c r="H416" s="171"/>
    </row>
    <row r="417" spans="1:8">
      <c r="A417" s="221" t="s">
        <v>333</v>
      </c>
      <c r="B417" s="223" t="s">
        <v>188</v>
      </c>
      <c r="C417" s="223" t="s">
        <v>187</v>
      </c>
      <c r="D417" s="223" t="s">
        <v>259</v>
      </c>
      <c r="E417" s="223" t="s">
        <v>253</v>
      </c>
      <c r="F417" s="234" t="s">
        <v>1012</v>
      </c>
      <c r="G417" s="245" t="s">
        <v>281</v>
      </c>
      <c r="H417" s="171"/>
    </row>
    <row r="418" spans="1:8">
      <c r="A418" s="221" t="s">
        <v>333</v>
      </c>
      <c r="B418" s="223" t="s">
        <v>184</v>
      </c>
      <c r="C418" s="223" t="s">
        <v>191</v>
      </c>
      <c r="D418" s="223" t="s">
        <v>259</v>
      </c>
      <c r="E418" s="223" t="s">
        <v>253</v>
      </c>
      <c r="F418" s="234" t="s">
        <v>1012</v>
      </c>
      <c r="G418" s="245" t="s">
        <v>281</v>
      </c>
      <c r="H418" s="171"/>
    </row>
    <row r="419" spans="1:8">
      <c r="A419" s="221" t="s">
        <v>333</v>
      </c>
      <c r="B419" s="223" t="s">
        <v>192</v>
      </c>
      <c r="C419" s="223" t="s">
        <v>195</v>
      </c>
      <c r="D419" s="223" t="s">
        <v>259</v>
      </c>
      <c r="E419" s="223" t="s">
        <v>253</v>
      </c>
      <c r="F419" s="234" t="s">
        <v>1012</v>
      </c>
      <c r="G419" s="245" t="s">
        <v>281</v>
      </c>
      <c r="H419" s="171"/>
    </row>
    <row r="420" spans="1:8">
      <c r="A420" s="221" t="s">
        <v>250</v>
      </c>
      <c r="B420" s="233" t="s">
        <v>1019</v>
      </c>
      <c r="C420" s="235" t="s">
        <v>952</v>
      </c>
      <c r="D420" s="223" t="s">
        <v>408</v>
      </c>
      <c r="E420" s="223" t="s">
        <v>260</v>
      </c>
      <c r="F420" s="234" t="s">
        <v>1020</v>
      </c>
      <c r="G420" s="245" t="s">
        <v>281</v>
      </c>
      <c r="H420" s="171"/>
    </row>
    <row r="421" spans="1:8">
      <c r="A421" s="221" t="s">
        <v>250</v>
      </c>
      <c r="B421" s="233" t="s">
        <v>3188</v>
      </c>
      <c r="C421" s="223" t="s">
        <v>1708</v>
      </c>
      <c r="D421" s="223" t="s">
        <v>259</v>
      </c>
      <c r="E421" s="223" t="s">
        <v>253</v>
      </c>
      <c r="F421" s="234" t="s">
        <v>2241</v>
      </c>
      <c r="G421" s="245" t="s">
        <v>281</v>
      </c>
      <c r="H421" s="171"/>
    </row>
    <row r="422" spans="1:8">
      <c r="A422" s="221" t="s">
        <v>333</v>
      </c>
      <c r="B422" s="223" t="s">
        <v>217</v>
      </c>
      <c r="C422" s="223" t="s">
        <v>199</v>
      </c>
      <c r="D422" s="223" t="s">
        <v>259</v>
      </c>
      <c r="E422" s="223" t="s">
        <v>253</v>
      </c>
      <c r="F422" s="234" t="s">
        <v>1012</v>
      </c>
      <c r="G422" s="245" t="s">
        <v>281</v>
      </c>
      <c r="H422" s="171"/>
    </row>
    <row r="423" spans="1:8">
      <c r="A423" s="221" t="s">
        <v>333</v>
      </c>
      <c r="B423" s="223" t="s">
        <v>205</v>
      </c>
      <c r="C423" s="223" t="s">
        <v>204</v>
      </c>
      <c r="D423" s="223" t="s">
        <v>259</v>
      </c>
      <c r="E423" s="223" t="s">
        <v>253</v>
      </c>
      <c r="F423" s="234" t="s">
        <v>1012</v>
      </c>
      <c r="G423" s="245" t="s">
        <v>281</v>
      </c>
      <c r="H423" s="171"/>
    </row>
    <row r="424" spans="1:8">
      <c r="A424" s="221" t="s">
        <v>333</v>
      </c>
      <c r="B424" s="223" t="s">
        <v>196</v>
      </c>
      <c r="C424" s="223" t="s">
        <v>208</v>
      </c>
      <c r="D424" s="223" t="s">
        <v>259</v>
      </c>
      <c r="E424" s="223" t="s">
        <v>253</v>
      </c>
      <c r="F424" s="234" t="s">
        <v>1012</v>
      </c>
      <c r="G424" s="245" t="s">
        <v>281</v>
      </c>
      <c r="H424" s="171"/>
    </row>
    <row r="425" spans="1:8">
      <c r="A425" s="221" t="s">
        <v>333</v>
      </c>
      <c r="B425" s="223" t="s">
        <v>200</v>
      </c>
      <c r="C425" s="223" t="s">
        <v>212</v>
      </c>
      <c r="D425" s="223" t="s">
        <v>259</v>
      </c>
      <c r="E425" s="223" t="s">
        <v>253</v>
      </c>
      <c r="F425" s="234" t="s">
        <v>1012</v>
      </c>
      <c r="G425" s="245" t="s">
        <v>281</v>
      </c>
      <c r="H425" s="171"/>
    </row>
    <row r="426" spans="1:8">
      <c r="A426" s="221" t="s">
        <v>333</v>
      </c>
      <c r="B426" s="223" t="s">
        <v>441</v>
      </c>
      <c r="C426" s="271">
        <v>4.8199999999999999E-5</v>
      </c>
      <c r="D426" s="223" t="s">
        <v>259</v>
      </c>
      <c r="E426" s="223" t="s">
        <v>1028</v>
      </c>
      <c r="F426" s="234" t="s">
        <v>1012</v>
      </c>
      <c r="G426" s="245" t="s">
        <v>281</v>
      </c>
      <c r="H426" s="171"/>
    </row>
    <row r="427" spans="1:8">
      <c r="A427" s="221" t="s">
        <v>333</v>
      </c>
      <c r="B427" s="223" t="s">
        <v>443</v>
      </c>
      <c r="C427" s="271">
        <v>1.36E-5</v>
      </c>
      <c r="D427" s="223" t="s">
        <v>259</v>
      </c>
      <c r="E427" s="223" t="s">
        <v>1029</v>
      </c>
      <c r="F427" s="234" t="s">
        <v>1012</v>
      </c>
      <c r="G427" s="245" t="s">
        <v>281</v>
      </c>
      <c r="H427" s="171"/>
    </row>
    <row r="428" spans="1:8">
      <c r="A428" s="221" t="s">
        <v>333</v>
      </c>
      <c r="B428" s="223" t="s">
        <v>445</v>
      </c>
      <c r="C428" s="271">
        <v>2.9099999999999999E-5</v>
      </c>
      <c r="D428" s="223" t="s">
        <v>259</v>
      </c>
      <c r="E428" s="223" t="s">
        <v>1030</v>
      </c>
      <c r="F428" s="234" t="s">
        <v>1012</v>
      </c>
      <c r="G428" s="245" t="s">
        <v>281</v>
      </c>
      <c r="H428" s="171"/>
    </row>
    <row r="429" spans="1:8">
      <c r="A429" s="221" t="s">
        <v>333</v>
      </c>
      <c r="B429" s="223" t="s">
        <v>449</v>
      </c>
      <c r="C429" s="223" t="s">
        <v>220</v>
      </c>
      <c r="D429" s="223" t="s">
        <v>259</v>
      </c>
      <c r="E429" s="223" t="s">
        <v>253</v>
      </c>
      <c r="F429" s="234" t="s">
        <v>1012</v>
      </c>
      <c r="G429" s="245" t="s">
        <v>281</v>
      </c>
      <c r="H429" s="171"/>
    </row>
    <row r="430" spans="1:8">
      <c r="A430" s="221" t="s">
        <v>333</v>
      </c>
      <c r="B430" s="223" t="s">
        <v>229</v>
      </c>
      <c r="C430" s="223" t="s">
        <v>224</v>
      </c>
      <c r="D430" s="223" t="s">
        <v>259</v>
      </c>
      <c r="E430" s="223" t="s">
        <v>253</v>
      </c>
      <c r="F430" s="234" t="s">
        <v>1012</v>
      </c>
      <c r="G430" s="245" t="s">
        <v>281</v>
      </c>
      <c r="H430" s="171"/>
    </row>
    <row r="431" spans="1:8">
      <c r="A431" s="221" t="s">
        <v>333</v>
      </c>
      <c r="B431" s="223" t="s">
        <v>213</v>
      </c>
      <c r="C431" s="223" t="s">
        <v>1033</v>
      </c>
      <c r="D431" s="223" t="s">
        <v>259</v>
      </c>
      <c r="E431" s="223" t="s">
        <v>253</v>
      </c>
      <c r="F431" s="234" t="s">
        <v>1012</v>
      </c>
      <c r="G431" s="245" t="s">
        <v>281</v>
      </c>
      <c r="H431" s="171"/>
    </row>
    <row r="432" spans="1:8">
      <c r="A432" s="221" t="s">
        <v>333</v>
      </c>
      <c r="B432" s="223" t="s">
        <v>209</v>
      </c>
      <c r="C432" s="223" t="s">
        <v>216</v>
      </c>
      <c r="D432" s="223" t="s">
        <v>259</v>
      </c>
      <c r="E432" s="223" t="s">
        <v>253</v>
      </c>
      <c r="F432" s="234" t="s">
        <v>1012</v>
      </c>
      <c r="G432" s="245" t="s">
        <v>281</v>
      </c>
      <c r="H432" s="171"/>
    </row>
    <row r="433" spans="1:8">
      <c r="A433" s="262" t="s">
        <v>268</v>
      </c>
      <c r="B433" s="189" t="s">
        <v>1036</v>
      </c>
      <c r="C433" s="189">
        <v>4.4999999999999997E-3</v>
      </c>
      <c r="D433" s="189" t="s">
        <v>259</v>
      </c>
      <c r="E433" s="189" t="s">
        <v>253</v>
      </c>
      <c r="F433" s="263" t="s">
        <v>1004</v>
      </c>
      <c r="G433" s="245" t="s">
        <v>281</v>
      </c>
      <c r="H433" s="171"/>
    </row>
    <row r="434" spans="1:8">
      <c r="A434" s="262" t="s">
        <v>268</v>
      </c>
      <c r="B434" s="189" t="s">
        <v>1037</v>
      </c>
      <c r="C434" s="189">
        <v>1.3180286468325898E-3</v>
      </c>
      <c r="D434" s="189" t="s">
        <v>773</v>
      </c>
      <c r="E434" s="189" t="s">
        <v>253</v>
      </c>
      <c r="F434" s="263" t="s">
        <v>2242</v>
      </c>
      <c r="G434" s="245" t="s">
        <v>281</v>
      </c>
      <c r="H434" s="171"/>
    </row>
    <row r="435" spans="1:8">
      <c r="A435" s="262" t="s">
        <v>268</v>
      </c>
      <c r="B435" s="189" t="s">
        <v>1039</v>
      </c>
      <c r="C435" s="189">
        <v>7.9409706547691586E-7</v>
      </c>
      <c r="D435" s="189" t="s">
        <v>773</v>
      </c>
      <c r="E435" s="189" t="s">
        <v>253</v>
      </c>
      <c r="F435" s="263" t="s">
        <v>2242</v>
      </c>
      <c r="G435" s="245" t="s">
        <v>281</v>
      </c>
      <c r="H435" s="171"/>
    </row>
    <row r="436" spans="1:8">
      <c r="A436" s="262" t="s">
        <v>268</v>
      </c>
      <c r="B436" s="189" t="s">
        <v>1040</v>
      </c>
      <c r="C436" s="189">
        <v>3.9617591573804886E-2</v>
      </c>
      <c r="D436" s="189" t="s">
        <v>773</v>
      </c>
      <c r="E436" s="189" t="s">
        <v>253</v>
      </c>
      <c r="F436" s="263" t="s">
        <v>2242</v>
      </c>
      <c r="G436" s="245" t="s">
        <v>281</v>
      </c>
      <c r="H436" s="171"/>
    </row>
    <row r="437" spans="1:8">
      <c r="A437" s="262" t="s">
        <v>268</v>
      </c>
      <c r="B437" s="189" t="s">
        <v>1041</v>
      </c>
      <c r="C437" s="189">
        <v>1.5421602170573611E-7</v>
      </c>
      <c r="D437" s="189" t="s">
        <v>773</v>
      </c>
      <c r="E437" s="189" t="s">
        <v>253</v>
      </c>
      <c r="F437" s="263" t="s">
        <v>2242</v>
      </c>
      <c r="G437" s="245" t="s">
        <v>281</v>
      </c>
      <c r="H437" s="171"/>
    </row>
    <row r="438" spans="1:8">
      <c r="A438" s="262" t="s">
        <v>268</v>
      </c>
      <c r="B438" s="189" t="s">
        <v>1042</v>
      </c>
      <c r="C438" s="189">
        <v>5.670947200057956E-6</v>
      </c>
      <c r="D438" s="189" t="s">
        <v>773</v>
      </c>
      <c r="E438" s="189" t="s">
        <v>253</v>
      </c>
      <c r="F438" s="263" t="s">
        <v>2242</v>
      </c>
      <c r="G438" s="245" t="s">
        <v>281</v>
      </c>
      <c r="H438" s="171"/>
    </row>
    <row r="439" spans="1:8">
      <c r="A439" s="262" t="s">
        <v>268</v>
      </c>
      <c r="B439" s="189" t="s">
        <v>1043</v>
      </c>
      <c r="C439" s="189">
        <v>3.391498631100261E-6</v>
      </c>
      <c r="D439" s="189" t="s">
        <v>773</v>
      </c>
      <c r="E439" s="189" t="s">
        <v>253</v>
      </c>
      <c r="F439" s="263" t="s">
        <v>2242</v>
      </c>
      <c r="G439" s="245" t="s">
        <v>281</v>
      </c>
      <c r="H439" s="171"/>
    </row>
    <row r="440" spans="1:8">
      <c r="A440" s="262" t="s">
        <v>268</v>
      </c>
      <c r="B440" s="189" t="s">
        <v>1044</v>
      </c>
      <c r="C440" s="189">
        <v>2.34055997194864E-5</v>
      </c>
      <c r="D440" s="189" t="s">
        <v>773</v>
      </c>
      <c r="E440" s="189" t="s">
        <v>253</v>
      </c>
      <c r="F440" s="263" t="s">
        <v>2242</v>
      </c>
      <c r="G440" s="245" t="s">
        <v>281</v>
      </c>
      <c r="H440" s="171"/>
    </row>
    <row r="441" spans="1:8">
      <c r="A441" s="262" t="s">
        <v>268</v>
      </c>
      <c r="B441" s="189" t="s">
        <v>1045</v>
      </c>
      <c r="C441" s="189">
        <v>2.7374512776759765E-4</v>
      </c>
      <c r="D441" s="189" t="s">
        <v>773</v>
      </c>
      <c r="E441" s="189" t="s">
        <v>253</v>
      </c>
      <c r="F441" s="263" t="s">
        <v>2242</v>
      </c>
      <c r="G441" s="245" t="s">
        <v>281</v>
      </c>
      <c r="H441" s="171"/>
    </row>
    <row r="442" spans="1:8">
      <c r="A442" s="262" t="s">
        <v>268</v>
      </c>
      <c r="B442" s="189" t="s">
        <v>1046</v>
      </c>
      <c r="C442" s="189">
        <v>5.3873998400550587E-8</v>
      </c>
      <c r="D442" s="189" t="s">
        <v>773</v>
      </c>
      <c r="E442" s="189" t="s">
        <v>253</v>
      </c>
      <c r="F442" s="263" t="s">
        <v>2242</v>
      </c>
      <c r="G442" s="245" t="s">
        <v>281</v>
      </c>
      <c r="H442" s="171"/>
    </row>
    <row r="443" spans="1:8">
      <c r="A443" s="262" t="s">
        <v>268</v>
      </c>
      <c r="B443" s="189" t="s">
        <v>1047</v>
      </c>
      <c r="C443" s="189">
        <v>2.6664708747339699E-2</v>
      </c>
      <c r="D443" s="189" t="s">
        <v>773</v>
      </c>
      <c r="E443" s="189" t="s">
        <v>253</v>
      </c>
      <c r="F443" s="263" t="s">
        <v>2242</v>
      </c>
      <c r="G443" s="245" t="s">
        <v>281</v>
      </c>
      <c r="H443" s="171"/>
    </row>
    <row r="444" spans="1:8">
      <c r="A444" s="262" t="s">
        <v>268</v>
      </c>
      <c r="B444" s="189" t="s">
        <v>1048</v>
      </c>
      <c r="C444" s="189">
        <v>4.1729507602841675E-6</v>
      </c>
      <c r="D444" s="189" t="s">
        <v>773</v>
      </c>
      <c r="E444" s="189" t="s">
        <v>253</v>
      </c>
      <c r="F444" s="263" t="s">
        <v>2242</v>
      </c>
      <c r="G444" s="245" t="s">
        <v>281</v>
      </c>
      <c r="H444" s="171"/>
    </row>
    <row r="445" spans="1:8">
      <c r="A445" s="262" t="s">
        <v>268</v>
      </c>
      <c r="B445" s="189" t="s">
        <v>1049</v>
      </c>
      <c r="C445" s="189">
        <v>1.4575752040948964E-2</v>
      </c>
      <c r="D445" s="189" t="s">
        <v>773</v>
      </c>
      <c r="E445" s="189" t="s">
        <v>253</v>
      </c>
      <c r="F445" s="263" t="s">
        <v>2242</v>
      </c>
      <c r="G445" s="245" t="s">
        <v>281</v>
      </c>
      <c r="H445" s="171"/>
    </row>
    <row r="446" spans="1:8">
      <c r="A446" s="262" t="s">
        <v>268</v>
      </c>
      <c r="B446" s="189" t="s">
        <v>1050</v>
      </c>
      <c r="C446" s="189">
        <v>1.8057103994960545E-6</v>
      </c>
      <c r="D446" s="189" t="s">
        <v>773</v>
      </c>
      <c r="E446" s="189" t="s">
        <v>253</v>
      </c>
      <c r="F446" s="263" t="s">
        <v>2242</v>
      </c>
      <c r="G446" s="245" t="s">
        <v>281</v>
      </c>
      <c r="H446" s="171"/>
    </row>
    <row r="447" spans="1:8">
      <c r="A447" s="262" t="s">
        <v>268</v>
      </c>
      <c r="B447" s="189" t="s">
        <v>1051</v>
      </c>
      <c r="C447" s="189">
        <v>5.8459379837780982E-2</v>
      </c>
      <c r="D447" s="189" t="s">
        <v>773</v>
      </c>
      <c r="E447" s="189" t="s">
        <v>253</v>
      </c>
      <c r="F447" s="263" t="s">
        <v>2242</v>
      </c>
      <c r="G447" s="245" t="s">
        <v>281</v>
      </c>
      <c r="H447" s="171"/>
    </row>
    <row r="448" spans="1:8">
      <c r="A448" s="262" t="s">
        <v>268</v>
      </c>
      <c r="B448" s="189" t="s">
        <v>1052</v>
      </c>
      <c r="C448" s="189">
        <v>6.3541942606153403E-5</v>
      </c>
      <c r="D448" s="189" t="s">
        <v>773</v>
      </c>
      <c r="E448" s="189" t="s">
        <v>253</v>
      </c>
      <c r="F448" s="263" t="s">
        <v>2242</v>
      </c>
      <c r="G448" s="245" t="s">
        <v>281</v>
      </c>
      <c r="H448" s="171"/>
    </row>
    <row r="449" spans="1:8">
      <c r="A449" s="262" t="s">
        <v>268</v>
      </c>
      <c r="B449" s="189" t="s">
        <v>1053</v>
      </c>
      <c r="C449" s="189">
        <v>0.9</v>
      </c>
      <c r="D449" s="189" t="s">
        <v>270</v>
      </c>
      <c r="E449" s="189" t="s">
        <v>253</v>
      </c>
      <c r="F449" s="263" t="s">
        <v>2245</v>
      </c>
      <c r="G449" s="245" t="s">
        <v>281</v>
      </c>
      <c r="H449" s="171"/>
    </row>
    <row r="450" spans="1:8">
      <c r="A450" s="262" t="s">
        <v>268</v>
      </c>
      <c r="B450" s="189" t="s">
        <v>983</v>
      </c>
      <c r="C450" s="189">
        <v>9.6000000000000002E-2</v>
      </c>
      <c r="D450" s="189" t="s">
        <v>408</v>
      </c>
      <c r="E450" s="189" t="s">
        <v>1054</v>
      </c>
      <c r="F450" s="263" t="s">
        <v>1020</v>
      </c>
      <c r="G450" s="245" t="s">
        <v>281</v>
      </c>
      <c r="H450" s="171"/>
    </row>
    <row r="451" spans="1:8">
      <c r="A451" s="262" t="s">
        <v>268</v>
      </c>
      <c r="B451" s="189" t="s">
        <v>1987</v>
      </c>
      <c r="C451" s="269">
        <v>8.4000000000000008E-9</v>
      </c>
      <c r="D451" s="189" t="s">
        <v>275</v>
      </c>
      <c r="E451" s="189" t="s">
        <v>2997</v>
      </c>
      <c r="F451" s="263" t="s">
        <v>2247</v>
      </c>
      <c r="G451" s="245" t="s">
        <v>281</v>
      </c>
      <c r="H451" s="171"/>
    </row>
    <row r="452" spans="1:8">
      <c r="A452" s="262" t="s">
        <v>268</v>
      </c>
      <c r="B452" s="189" t="s">
        <v>660</v>
      </c>
      <c r="C452" s="189">
        <v>1</v>
      </c>
      <c r="D452" s="189" t="s">
        <v>259</v>
      </c>
      <c r="E452" s="189" t="s">
        <v>253</v>
      </c>
      <c r="F452" s="263" t="s">
        <v>2248</v>
      </c>
      <c r="G452" s="245" t="s">
        <v>281</v>
      </c>
      <c r="H452" s="171"/>
    </row>
    <row r="453" spans="1:8">
      <c r="A453" s="262" t="s">
        <v>268</v>
      </c>
      <c r="B453" s="189" t="s">
        <v>1056</v>
      </c>
      <c r="C453" s="269">
        <v>9.09E-5</v>
      </c>
      <c r="D453" s="189" t="s">
        <v>259</v>
      </c>
      <c r="E453" s="189" t="s">
        <v>253</v>
      </c>
      <c r="F453" s="263" t="s">
        <v>1057</v>
      </c>
      <c r="G453" s="245" t="s">
        <v>281</v>
      </c>
      <c r="H453" s="171"/>
    </row>
    <row r="454" spans="1:8">
      <c r="A454" s="262" t="s">
        <v>268</v>
      </c>
      <c r="B454" s="189" t="s">
        <v>120</v>
      </c>
      <c r="C454" s="189" t="s">
        <v>1058</v>
      </c>
      <c r="D454" s="189" t="s">
        <v>259</v>
      </c>
      <c r="E454" s="264"/>
      <c r="F454" s="263" t="s">
        <v>1012</v>
      </c>
      <c r="G454" s="245" t="s">
        <v>281</v>
      </c>
      <c r="H454" s="171"/>
    </row>
    <row r="455" spans="1:8">
      <c r="A455" s="262" t="s">
        <v>268</v>
      </c>
      <c r="B455" s="189" t="s">
        <v>95</v>
      </c>
      <c r="C455" s="189" t="s">
        <v>1059</v>
      </c>
      <c r="D455" s="189" t="s">
        <v>259</v>
      </c>
      <c r="E455" s="264"/>
      <c r="F455" s="263" t="s">
        <v>1012</v>
      </c>
      <c r="G455" s="245" t="s">
        <v>281</v>
      </c>
      <c r="H455" s="171"/>
    </row>
    <row r="456" spans="1:8">
      <c r="A456" s="262" t="s">
        <v>268</v>
      </c>
      <c r="B456" s="189" t="s">
        <v>119</v>
      </c>
      <c r="C456" s="189" t="s">
        <v>1060</v>
      </c>
      <c r="D456" s="189" t="s">
        <v>259</v>
      </c>
      <c r="E456" s="264"/>
      <c r="F456" s="263" t="s">
        <v>1012</v>
      </c>
      <c r="G456" s="245" t="s">
        <v>281</v>
      </c>
      <c r="H456" s="171"/>
    </row>
    <row r="457" spans="1:8">
      <c r="A457" s="262" t="s">
        <v>268</v>
      </c>
      <c r="B457" s="189" t="s">
        <v>97</v>
      </c>
      <c r="C457" s="189" t="s">
        <v>1061</v>
      </c>
      <c r="D457" s="189" t="s">
        <v>259</v>
      </c>
      <c r="E457" s="264"/>
      <c r="F457" s="263" t="s">
        <v>1012</v>
      </c>
      <c r="G457" s="245" t="s">
        <v>281</v>
      </c>
      <c r="H457" s="171"/>
    </row>
    <row r="458" spans="1:8">
      <c r="A458" s="262" t="s">
        <v>268</v>
      </c>
      <c r="B458" s="189" t="s">
        <v>98</v>
      </c>
      <c r="C458" s="189" t="s">
        <v>1062</v>
      </c>
      <c r="D458" s="189" t="s">
        <v>259</v>
      </c>
      <c r="E458" s="264"/>
      <c r="F458" s="263" t="s">
        <v>1012</v>
      </c>
      <c r="G458" s="245" t="s">
        <v>281</v>
      </c>
      <c r="H458" s="171"/>
    </row>
    <row r="459" spans="1:8">
      <c r="A459" s="262" t="s">
        <v>268</v>
      </c>
      <c r="B459" s="189" t="s">
        <v>99</v>
      </c>
      <c r="C459" s="189" t="s">
        <v>1063</v>
      </c>
      <c r="D459" s="189" t="s">
        <v>259</v>
      </c>
      <c r="E459" s="264"/>
      <c r="F459" s="263" t="s">
        <v>1012</v>
      </c>
      <c r="G459" s="245" t="s">
        <v>281</v>
      </c>
      <c r="H459" s="171"/>
    </row>
    <row r="460" spans="1:8">
      <c r="A460" s="262" t="s">
        <v>268</v>
      </c>
      <c r="B460" s="189" t="s">
        <v>100</v>
      </c>
      <c r="C460" s="189" t="s">
        <v>1064</v>
      </c>
      <c r="D460" s="189" t="s">
        <v>259</v>
      </c>
      <c r="E460" s="264"/>
      <c r="F460" s="263" t="s">
        <v>1012</v>
      </c>
      <c r="G460" s="245" t="s">
        <v>281</v>
      </c>
      <c r="H460" s="171"/>
    </row>
    <row r="461" spans="1:8">
      <c r="A461" s="262" t="s">
        <v>268</v>
      </c>
      <c r="B461" s="189" t="s">
        <v>118</v>
      </c>
      <c r="C461" s="189" t="s">
        <v>1065</v>
      </c>
      <c r="D461" s="189" t="s">
        <v>259</v>
      </c>
      <c r="E461" s="264"/>
      <c r="F461" s="263" t="s">
        <v>1012</v>
      </c>
      <c r="G461" s="245" t="s">
        <v>281</v>
      </c>
      <c r="H461" s="171"/>
    </row>
    <row r="462" spans="1:8">
      <c r="A462" s="262" t="s">
        <v>268</v>
      </c>
      <c r="B462" s="189" t="s">
        <v>101</v>
      </c>
      <c r="C462" s="189" t="s">
        <v>1066</v>
      </c>
      <c r="D462" s="189" t="s">
        <v>259</v>
      </c>
      <c r="E462" s="264"/>
      <c r="F462" s="263" t="s">
        <v>1012</v>
      </c>
      <c r="G462" s="245" t="s">
        <v>281</v>
      </c>
      <c r="H462" s="171"/>
    </row>
    <row r="463" spans="1:8">
      <c r="A463" s="262" t="s">
        <v>268</v>
      </c>
      <c r="B463" s="189" t="s">
        <v>121</v>
      </c>
      <c r="C463" s="189" t="s">
        <v>1067</v>
      </c>
      <c r="D463" s="189" t="s">
        <v>259</v>
      </c>
      <c r="E463" s="264"/>
      <c r="F463" s="263" t="s">
        <v>1012</v>
      </c>
      <c r="G463" s="245" t="s">
        <v>281</v>
      </c>
      <c r="H463" s="171"/>
    </row>
    <row r="464" spans="1:8">
      <c r="A464" s="262" t="s">
        <v>268</v>
      </c>
      <c r="B464" s="189" t="s">
        <v>104</v>
      </c>
      <c r="C464" s="189" t="s">
        <v>1068</v>
      </c>
      <c r="D464" s="189" t="s">
        <v>259</v>
      </c>
      <c r="E464" s="264"/>
      <c r="F464" s="263" t="s">
        <v>1012</v>
      </c>
      <c r="G464" s="245" t="s">
        <v>281</v>
      </c>
      <c r="H464" s="171"/>
    </row>
    <row r="465" spans="1:8">
      <c r="A465" s="262" t="s">
        <v>268</v>
      </c>
      <c r="B465" s="189" t="s">
        <v>1710</v>
      </c>
      <c r="C465" s="189" t="s">
        <v>1070</v>
      </c>
      <c r="D465" s="189" t="s">
        <v>259</v>
      </c>
      <c r="E465" s="264"/>
      <c r="F465" s="263" t="s">
        <v>2249</v>
      </c>
      <c r="G465" s="245" t="s">
        <v>281</v>
      </c>
      <c r="H465" s="171"/>
    </row>
    <row r="466" spans="1:8">
      <c r="A466" s="262" t="s">
        <v>268</v>
      </c>
      <c r="B466" s="189" t="s">
        <v>88</v>
      </c>
      <c r="C466" s="189" t="s">
        <v>1072</v>
      </c>
      <c r="D466" s="189" t="s">
        <v>259</v>
      </c>
      <c r="E466" s="264"/>
      <c r="F466" s="263" t="s">
        <v>1012</v>
      </c>
      <c r="G466" s="245" t="s">
        <v>281</v>
      </c>
      <c r="H466" s="171"/>
    </row>
    <row r="467" spans="1:8">
      <c r="A467" s="262" t="s">
        <v>268</v>
      </c>
      <c r="B467" s="189" t="s">
        <v>105</v>
      </c>
      <c r="C467" s="189" t="s">
        <v>1073</v>
      </c>
      <c r="D467" s="189" t="s">
        <v>259</v>
      </c>
      <c r="E467" s="264"/>
      <c r="F467" s="263" t="s">
        <v>1012</v>
      </c>
      <c r="G467" s="245" t="s">
        <v>281</v>
      </c>
      <c r="H467" s="171"/>
    </row>
    <row r="468" spans="1:8">
      <c r="A468" s="262" t="s">
        <v>268</v>
      </c>
      <c r="B468" s="189" t="s">
        <v>117</v>
      </c>
      <c r="C468" s="189" t="s">
        <v>1074</v>
      </c>
      <c r="D468" s="189" t="s">
        <v>259</v>
      </c>
      <c r="E468" s="264"/>
      <c r="F468" s="263" t="s">
        <v>1012</v>
      </c>
      <c r="G468" s="245" t="s">
        <v>281</v>
      </c>
      <c r="H468" s="171"/>
    </row>
    <row r="469" spans="1:8">
      <c r="A469" s="239" t="s">
        <v>268</v>
      </c>
      <c r="B469" s="240" t="s">
        <v>110</v>
      </c>
      <c r="C469" s="240" t="s">
        <v>1075</v>
      </c>
      <c r="D469" s="240" t="s">
        <v>259</v>
      </c>
      <c r="E469" s="265"/>
      <c r="F469" s="241" t="s">
        <v>1012</v>
      </c>
      <c r="G469" s="245" t="s">
        <v>281</v>
      </c>
      <c r="H469" s="171"/>
    </row>
    <row r="470" spans="1:8">
      <c r="G470" s="245" t="s">
        <v>281</v>
      </c>
      <c r="H470" s="171"/>
    </row>
    <row r="471" spans="1:8" ht="18.75">
      <c r="A471" s="769" t="s">
        <v>3189</v>
      </c>
      <c r="B471" s="770"/>
      <c r="C471" s="770"/>
      <c r="D471" s="770"/>
      <c r="E471" s="770"/>
      <c r="F471" s="771"/>
      <c r="G471" s="245" t="s">
        <v>281</v>
      </c>
      <c r="H471" s="171"/>
    </row>
    <row r="472" spans="1:8">
      <c r="A472" s="211" t="s">
        <v>238</v>
      </c>
      <c r="B472" s="212" t="s">
        <v>239</v>
      </c>
      <c r="C472" s="212" t="s">
        <v>240</v>
      </c>
      <c r="D472" s="212" t="s">
        <v>134</v>
      </c>
      <c r="E472" s="212" t="s">
        <v>241</v>
      </c>
      <c r="F472" s="213" t="s">
        <v>242</v>
      </c>
      <c r="G472" s="245" t="s">
        <v>281</v>
      </c>
      <c r="H472" s="171"/>
    </row>
    <row r="473" spans="1:8">
      <c r="A473" s="221" t="s">
        <v>243</v>
      </c>
      <c r="B473" s="222" t="s">
        <v>1077</v>
      </c>
      <c r="C473" s="223">
        <v>1.1800000000000001E-3</v>
      </c>
      <c r="D473" s="223" t="s">
        <v>259</v>
      </c>
      <c r="E473" s="223" t="s">
        <v>1078</v>
      </c>
      <c r="F473" s="234" t="s">
        <v>1079</v>
      </c>
      <c r="G473" s="245" t="s">
        <v>281</v>
      </c>
      <c r="H473" s="171"/>
    </row>
    <row r="474" spans="1:8">
      <c r="A474" s="293" t="s">
        <v>243</v>
      </c>
      <c r="B474" s="233" t="s">
        <v>1080</v>
      </c>
      <c r="C474" s="223" t="s">
        <v>1002</v>
      </c>
      <c r="D474" s="223" t="s">
        <v>259</v>
      </c>
      <c r="E474" s="223" t="s">
        <v>253</v>
      </c>
      <c r="F474" s="234" t="s">
        <v>1081</v>
      </c>
      <c r="G474" s="245" t="s">
        <v>281</v>
      </c>
      <c r="H474" s="171"/>
    </row>
    <row r="475" spans="1:8">
      <c r="A475" s="293" t="s">
        <v>243</v>
      </c>
      <c r="B475" s="278" t="s">
        <v>1082</v>
      </c>
      <c r="C475" s="223" t="s">
        <v>1083</v>
      </c>
      <c r="D475" s="223" t="s">
        <v>504</v>
      </c>
      <c r="E475" s="223" t="s">
        <v>253</v>
      </c>
      <c r="F475" s="234" t="s">
        <v>1084</v>
      </c>
      <c r="G475" s="245" t="s">
        <v>281</v>
      </c>
      <c r="H475" s="171"/>
    </row>
    <row r="476" spans="1:8">
      <c r="A476" s="293" t="s">
        <v>243</v>
      </c>
      <c r="B476" s="222" t="s">
        <v>317</v>
      </c>
      <c r="C476" s="223">
        <v>1.0880000000000001E-2</v>
      </c>
      <c r="D476" s="223" t="s">
        <v>259</v>
      </c>
      <c r="E476" s="223" t="s">
        <v>3190</v>
      </c>
      <c r="F476" s="234" t="s">
        <v>1086</v>
      </c>
      <c r="G476" s="245" t="s">
        <v>281</v>
      </c>
      <c r="H476" s="171"/>
    </row>
    <row r="477" spans="1:8">
      <c r="A477" s="221" t="s">
        <v>243</v>
      </c>
      <c r="B477" s="273" t="s">
        <v>1087</v>
      </c>
      <c r="C477" s="223" t="s">
        <v>1088</v>
      </c>
      <c r="D477" s="223" t="s">
        <v>275</v>
      </c>
      <c r="E477" s="223" t="s">
        <v>253</v>
      </c>
      <c r="F477" s="234" t="s">
        <v>1089</v>
      </c>
      <c r="G477" s="245" t="s">
        <v>281</v>
      </c>
      <c r="H477" s="171"/>
    </row>
    <row r="478" spans="1:8">
      <c r="A478" s="221" t="s">
        <v>243</v>
      </c>
      <c r="B478" s="222" t="s">
        <v>1090</v>
      </c>
      <c r="C478" s="223" t="s">
        <v>915</v>
      </c>
      <c r="D478" s="223" t="s">
        <v>275</v>
      </c>
      <c r="E478" s="223" t="s">
        <v>1091</v>
      </c>
      <c r="F478" s="234" t="s">
        <v>1092</v>
      </c>
      <c r="G478" s="245" t="s">
        <v>281</v>
      </c>
      <c r="H478" s="171"/>
    </row>
    <row r="479" spans="1:8">
      <c r="A479" s="221" t="s">
        <v>243</v>
      </c>
      <c r="B479" s="222" t="s">
        <v>1093</v>
      </c>
      <c r="C479" s="223" t="s">
        <v>915</v>
      </c>
      <c r="D479" s="223" t="s">
        <v>275</v>
      </c>
      <c r="E479" s="223" t="s">
        <v>1091</v>
      </c>
      <c r="F479" s="234" t="s">
        <v>1092</v>
      </c>
      <c r="G479" s="245" t="s">
        <v>281</v>
      </c>
      <c r="H479" s="171"/>
    </row>
    <row r="480" spans="1:8">
      <c r="A480" s="221" t="s">
        <v>243</v>
      </c>
      <c r="B480" s="222" t="s">
        <v>1094</v>
      </c>
      <c r="C480" s="223" t="s">
        <v>915</v>
      </c>
      <c r="D480" s="223" t="s">
        <v>275</v>
      </c>
      <c r="E480" s="223" t="s">
        <v>1091</v>
      </c>
      <c r="F480" s="234" t="s">
        <v>1092</v>
      </c>
      <c r="G480" s="245" t="s">
        <v>281</v>
      </c>
      <c r="H480" s="171"/>
    </row>
    <row r="481" spans="1:8">
      <c r="A481" s="221" t="s">
        <v>243</v>
      </c>
      <c r="B481" s="233" t="s">
        <v>2240</v>
      </c>
      <c r="C481" s="223">
        <v>1</v>
      </c>
      <c r="D481" s="223" t="s">
        <v>259</v>
      </c>
      <c r="E481" s="223" t="s">
        <v>253</v>
      </c>
      <c r="F481" s="234" t="s">
        <v>587</v>
      </c>
      <c r="G481" s="245" t="s">
        <v>281</v>
      </c>
      <c r="H481" s="171"/>
    </row>
    <row r="482" spans="1:8">
      <c r="A482" s="221" t="s">
        <v>243</v>
      </c>
      <c r="B482" s="222" t="s">
        <v>1095</v>
      </c>
      <c r="C482" s="223" t="s">
        <v>1096</v>
      </c>
      <c r="D482" s="223" t="s">
        <v>259</v>
      </c>
      <c r="E482" s="223" t="s">
        <v>3191</v>
      </c>
      <c r="F482" s="234" t="s">
        <v>1098</v>
      </c>
      <c r="G482" s="245" t="s">
        <v>281</v>
      </c>
      <c r="H482" s="171"/>
    </row>
    <row r="483" spans="1:8">
      <c r="A483" s="221" t="s">
        <v>243</v>
      </c>
      <c r="B483" s="222" t="s">
        <v>866</v>
      </c>
      <c r="C483" s="223">
        <v>2.34818813314592E-4</v>
      </c>
      <c r="D483" s="223" t="s">
        <v>259</v>
      </c>
      <c r="E483" s="223" t="s">
        <v>1099</v>
      </c>
      <c r="F483" s="234" t="s">
        <v>1100</v>
      </c>
      <c r="G483" s="245" t="s">
        <v>281</v>
      </c>
      <c r="H483" s="171"/>
    </row>
    <row r="484" spans="1:8">
      <c r="A484" s="221" t="s">
        <v>243</v>
      </c>
      <c r="B484" s="222" t="s">
        <v>1101</v>
      </c>
      <c r="C484" s="223">
        <v>1.019048E-3</v>
      </c>
      <c r="D484" s="223" t="s">
        <v>259</v>
      </c>
      <c r="E484" s="223" t="s">
        <v>1102</v>
      </c>
      <c r="F484" s="234" t="s">
        <v>1103</v>
      </c>
      <c r="G484" s="245" t="s">
        <v>281</v>
      </c>
      <c r="H484" s="171"/>
    </row>
    <row r="485" spans="1:8">
      <c r="A485" s="221" t="s">
        <v>243</v>
      </c>
      <c r="B485" s="222" t="s">
        <v>1104</v>
      </c>
      <c r="C485" s="223">
        <v>-1.1800000000000001E-3</v>
      </c>
      <c r="D485" s="223" t="s">
        <v>259</v>
      </c>
      <c r="E485" s="223" t="s">
        <v>1105</v>
      </c>
      <c r="F485" s="234" t="s">
        <v>1106</v>
      </c>
      <c r="G485" s="245" t="s">
        <v>281</v>
      </c>
      <c r="H485" s="171"/>
    </row>
    <row r="486" spans="1:8">
      <c r="A486" s="221" t="s">
        <v>243</v>
      </c>
      <c r="B486" s="222" t="s">
        <v>247</v>
      </c>
      <c r="C486" s="223" t="s">
        <v>1107</v>
      </c>
      <c r="D486" s="223" t="s">
        <v>245</v>
      </c>
      <c r="E486" s="223" t="s">
        <v>3192</v>
      </c>
      <c r="F486" s="234" t="s">
        <v>1109</v>
      </c>
      <c r="G486" s="245" t="s">
        <v>281</v>
      </c>
      <c r="H486" s="171"/>
    </row>
    <row r="487" spans="1:8">
      <c r="A487" s="221" t="s">
        <v>243</v>
      </c>
      <c r="B487" s="222" t="s">
        <v>1110</v>
      </c>
      <c r="C487" s="223" t="s">
        <v>1111</v>
      </c>
      <c r="D487" s="223" t="s">
        <v>259</v>
      </c>
      <c r="E487" s="223" t="s">
        <v>3193</v>
      </c>
      <c r="F487" s="234" t="s">
        <v>1113</v>
      </c>
      <c r="G487" s="245" t="s">
        <v>281</v>
      </c>
      <c r="H487" s="171"/>
    </row>
    <row r="488" spans="1:8">
      <c r="A488" s="221" t="s">
        <v>243</v>
      </c>
      <c r="B488" s="222" t="s">
        <v>1114</v>
      </c>
      <c r="C488" s="223" t="s">
        <v>1115</v>
      </c>
      <c r="D488" s="223" t="s">
        <v>259</v>
      </c>
      <c r="E488" s="223" t="s">
        <v>3194</v>
      </c>
      <c r="F488" s="234" t="s">
        <v>1117</v>
      </c>
      <c r="G488" s="245" t="s">
        <v>281</v>
      </c>
      <c r="H488" s="171"/>
    </row>
    <row r="489" spans="1:8">
      <c r="A489" s="221" t="s">
        <v>243</v>
      </c>
      <c r="B489" s="222" t="s">
        <v>869</v>
      </c>
      <c r="C489" s="223">
        <v>-2.34818813314592E-4</v>
      </c>
      <c r="D489" s="223" t="s">
        <v>259</v>
      </c>
      <c r="E489" s="223" t="s">
        <v>1118</v>
      </c>
      <c r="F489" s="234" t="s">
        <v>1119</v>
      </c>
      <c r="G489" s="245" t="s">
        <v>281</v>
      </c>
      <c r="H489" s="171"/>
    </row>
    <row r="490" spans="1:8">
      <c r="A490" s="223" t="s">
        <v>243</v>
      </c>
      <c r="B490" s="222" t="s">
        <v>1120</v>
      </c>
      <c r="C490" s="223">
        <v>1.3953333E-2</v>
      </c>
      <c r="D490" s="223" t="s">
        <v>259</v>
      </c>
      <c r="E490" s="223" t="s">
        <v>1121</v>
      </c>
      <c r="F490" s="234" t="s">
        <v>1122</v>
      </c>
      <c r="G490" s="245" t="s">
        <v>281</v>
      </c>
      <c r="H490" s="171"/>
    </row>
    <row r="491" spans="1:8">
      <c r="A491" s="223" t="s">
        <v>243</v>
      </c>
      <c r="B491" s="222" t="s">
        <v>1123</v>
      </c>
      <c r="C491" s="223">
        <v>9.3333299999999995E-4</v>
      </c>
      <c r="D491" s="223" t="s">
        <v>259</v>
      </c>
      <c r="E491" s="223" t="s">
        <v>1124</v>
      </c>
      <c r="F491" s="234" t="s">
        <v>1122</v>
      </c>
      <c r="G491" s="245" t="s">
        <v>281</v>
      </c>
      <c r="H491" s="171"/>
    </row>
    <row r="492" spans="1:8">
      <c r="A492" s="223" t="s">
        <v>243</v>
      </c>
      <c r="B492" s="222" t="s">
        <v>1125</v>
      </c>
      <c r="C492" s="223">
        <v>8.5714299999999993E-6</v>
      </c>
      <c r="D492" s="223" t="s">
        <v>259</v>
      </c>
      <c r="E492" s="223" t="s">
        <v>1126</v>
      </c>
      <c r="F492" s="234" t="s">
        <v>1122</v>
      </c>
      <c r="G492" s="245" t="s">
        <v>281</v>
      </c>
      <c r="H492" s="171"/>
    </row>
    <row r="493" spans="1:8">
      <c r="A493" s="221" t="s">
        <v>333</v>
      </c>
      <c r="B493" s="223" t="s">
        <v>225</v>
      </c>
      <c r="C493" s="223">
        <v>9.9900000000000017E-10</v>
      </c>
      <c r="D493" s="223" t="s">
        <v>259</v>
      </c>
      <c r="E493" s="223" t="s">
        <v>3195</v>
      </c>
      <c r="F493" s="234" t="s">
        <v>1128</v>
      </c>
      <c r="G493" s="245" t="s">
        <v>281</v>
      </c>
    </row>
    <row r="494" spans="1:8">
      <c r="A494" s="221" t="s">
        <v>333</v>
      </c>
      <c r="B494" s="223" t="s">
        <v>225</v>
      </c>
      <c r="C494" s="223">
        <v>9.9900000000000005E-9</v>
      </c>
      <c r="D494" s="223" t="s">
        <v>259</v>
      </c>
      <c r="E494" s="223" t="s">
        <v>3196</v>
      </c>
      <c r="F494" s="234" t="s">
        <v>1130</v>
      </c>
      <c r="G494" s="245" t="s">
        <v>281</v>
      </c>
    </row>
    <row r="495" spans="1:8">
      <c r="A495" s="221" t="s">
        <v>333</v>
      </c>
      <c r="B495" s="223" t="s">
        <v>174</v>
      </c>
      <c r="C495" s="223">
        <v>5.7690000000000002E-9</v>
      </c>
      <c r="D495" s="223" t="s">
        <v>259</v>
      </c>
      <c r="E495" s="223" t="s">
        <v>3197</v>
      </c>
      <c r="F495" s="234" t="s">
        <v>1128</v>
      </c>
      <c r="G495" s="245" t="s">
        <v>281</v>
      </c>
    </row>
    <row r="496" spans="1:8">
      <c r="A496" s="221" t="s">
        <v>333</v>
      </c>
      <c r="B496" s="223" t="s">
        <v>174</v>
      </c>
      <c r="C496" s="223">
        <v>2.5920000000000001E-17</v>
      </c>
      <c r="D496" s="223" t="s">
        <v>259</v>
      </c>
      <c r="E496" s="223" t="s">
        <v>3198</v>
      </c>
      <c r="F496" s="234" t="s">
        <v>1130</v>
      </c>
      <c r="G496" s="245" t="s">
        <v>281</v>
      </c>
    </row>
    <row r="497" spans="1:7">
      <c r="A497" s="221" t="s">
        <v>333</v>
      </c>
      <c r="B497" s="223" t="s">
        <v>179</v>
      </c>
      <c r="C497" s="223">
        <v>7.2900000000000002E-11</v>
      </c>
      <c r="D497" s="223" t="s">
        <v>259</v>
      </c>
      <c r="E497" s="223" t="s">
        <v>3199</v>
      </c>
      <c r="F497" s="234" t="s">
        <v>1128</v>
      </c>
      <c r="G497" s="245" t="s">
        <v>281</v>
      </c>
    </row>
    <row r="498" spans="1:7">
      <c r="A498" s="221" t="s">
        <v>333</v>
      </c>
      <c r="B498" s="223" t="s">
        <v>179</v>
      </c>
      <c r="C498" s="223">
        <v>7.2899999999999998E-12</v>
      </c>
      <c r="D498" s="223" t="s">
        <v>259</v>
      </c>
      <c r="E498" s="223" t="s">
        <v>3200</v>
      </c>
      <c r="F498" s="234" t="s">
        <v>1130</v>
      </c>
      <c r="G498" s="245" t="s">
        <v>281</v>
      </c>
    </row>
    <row r="499" spans="1:7">
      <c r="A499" s="221" t="s">
        <v>333</v>
      </c>
      <c r="B499" s="223" t="s">
        <v>221</v>
      </c>
      <c r="C499" s="223">
        <v>2.8911600000000001E-4</v>
      </c>
      <c r="D499" s="223" t="s">
        <v>259</v>
      </c>
      <c r="E499" s="223" t="s">
        <v>3201</v>
      </c>
      <c r="F499" s="234" t="s">
        <v>1128</v>
      </c>
      <c r="G499" s="245" t="s">
        <v>281</v>
      </c>
    </row>
    <row r="500" spans="1:7">
      <c r="A500" s="221" t="s">
        <v>333</v>
      </c>
      <c r="B500" s="223" t="s">
        <v>221</v>
      </c>
      <c r="C500" s="223">
        <v>2.8911600000000001E-4</v>
      </c>
      <c r="D500" s="223" t="s">
        <v>259</v>
      </c>
      <c r="E500" s="223" t="s">
        <v>3201</v>
      </c>
      <c r="F500" s="234" t="s">
        <v>1130</v>
      </c>
      <c r="G500" s="245" t="s">
        <v>281</v>
      </c>
    </row>
    <row r="501" spans="1:7">
      <c r="A501" s="221" t="s">
        <v>333</v>
      </c>
      <c r="B501" s="223" t="s">
        <v>1137</v>
      </c>
      <c r="C501" s="223" t="s">
        <v>1138</v>
      </c>
      <c r="D501" s="223" t="s">
        <v>259</v>
      </c>
      <c r="E501" s="223" t="s">
        <v>260</v>
      </c>
      <c r="F501" s="234" t="s">
        <v>1128</v>
      </c>
      <c r="G501" s="245" t="s">
        <v>281</v>
      </c>
    </row>
    <row r="502" spans="1:7">
      <c r="A502" s="221" t="s">
        <v>333</v>
      </c>
      <c r="B502" s="223" t="s">
        <v>1139</v>
      </c>
      <c r="C502" s="223" t="s">
        <v>1140</v>
      </c>
      <c r="D502" s="223" t="s">
        <v>259</v>
      </c>
      <c r="E502" s="223" t="s">
        <v>260</v>
      </c>
      <c r="F502" s="234" t="s">
        <v>1128</v>
      </c>
      <c r="G502" s="245" t="s">
        <v>281</v>
      </c>
    </row>
    <row r="503" spans="1:7">
      <c r="A503" s="221" t="s">
        <v>333</v>
      </c>
      <c r="B503" s="223" t="s">
        <v>188</v>
      </c>
      <c r="C503" s="223">
        <v>2.7449999999999999E-9</v>
      </c>
      <c r="D503" s="223" t="s">
        <v>259</v>
      </c>
      <c r="E503" s="223" t="s">
        <v>3202</v>
      </c>
      <c r="F503" s="234" t="s">
        <v>1128</v>
      </c>
      <c r="G503" s="245" t="s">
        <v>281</v>
      </c>
    </row>
    <row r="504" spans="1:7">
      <c r="A504" s="221" t="s">
        <v>333</v>
      </c>
      <c r="B504" s="223" t="s">
        <v>188</v>
      </c>
      <c r="C504" s="223">
        <v>2.4390000000000001E-10</v>
      </c>
      <c r="D504" s="223" t="s">
        <v>259</v>
      </c>
      <c r="E504" s="223" t="s">
        <v>3203</v>
      </c>
      <c r="F504" s="234" t="s">
        <v>1130</v>
      </c>
      <c r="G504" s="245" t="s">
        <v>281</v>
      </c>
    </row>
    <row r="505" spans="1:7">
      <c r="A505" s="221" t="s">
        <v>333</v>
      </c>
      <c r="B505" s="223" t="s">
        <v>184</v>
      </c>
      <c r="C505" s="223">
        <v>9.5400000000000014E-9</v>
      </c>
      <c r="D505" s="223" t="s">
        <v>259</v>
      </c>
      <c r="E505" s="223" t="s">
        <v>3204</v>
      </c>
      <c r="F505" s="234" t="s">
        <v>1128</v>
      </c>
      <c r="G505" s="245" t="s">
        <v>281</v>
      </c>
    </row>
    <row r="506" spans="1:7">
      <c r="A506" s="221" t="s">
        <v>333</v>
      </c>
      <c r="B506" s="223" t="s">
        <v>184</v>
      </c>
      <c r="C506" s="223">
        <v>5.2199999999999998E-11</v>
      </c>
      <c r="D506" s="223" t="s">
        <v>259</v>
      </c>
      <c r="E506" s="223" t="s">
        <v>3205</v>
      </c>
      <c r="F506" s="234" t="s">
        <v>1130</v>
      </c>
      <c r="G506" s="245" t="s">
        <v>281</v>
      </c>
    </row>
    <row r="507" spans="1:7">
      <c r="A507" s="221" t="s">
        <v>333</v>
      </c>
      <c r="B507" s="223" t="s">
        <v>192</v>
      </c>
      <c r="C507" s="223">
        <v>1.9890000000000001E-9</v>
      </c>
      <c r="D507" s="223" t="s">
        <v>259</v>
      </c>
      <c r="E507" s="223" t="s">
        <v>3206</v>
      </c>
      <c r="F507" s="234" t="s">
        <v>1128</v>
      </c>
      <c r="G507" s="245" t="s">
        <v>281</v>
      </c>
    </row>
    <row r="508" spans="1:7">
      <c r="A508" s="221" t="s">
        <v>333</v>
      </c>
      <c r="B508" s="223" t="s">
        <v>192</v>
      </c>
      <c r="C508" s="223">
        <v>1.9890000000000001E-9</v>
      </c>
      <c r="D508" s="223" t="s">
        <v>259</v>
      </c>
      <c r="E508" s="223" t="s">
        <v>3207</v>
      </c>
      <c r="F508" s="234" t="s">
        <v>1130</v>
      </c>
      <c r="G508" s="245" t="s">
        <v>281</v>
      </c>
    </row>
    <row r="509" spans="1:7">
      <c r="A509" s="221" t="s">
        <v>333</v>
      </c>
      <c r="B509" s="223" t="s">
        <v>399</v>
      </c>
      <c r="C509" s="271">
        <v>3.7500000000000001E-6</v>
      </c>
      <c r="D509" s="223" t="s">
        <v>259</v>
      </c>
      <c r="E509" s="223" t="s">
        <v>1147</v>
      </c>
      <c r="F509" s="234" t="s">
        <v>1148</v>
      </c>
      <c r="G509" s="245" t="s">
        <v>281</v>
      </c>
    </row>
    <row r="510" spans="1:7">
      <c r="A510" s="221" t="s">
        <v>250</v>
      </c>
      <c r="B510" s="233" t="s">
        <v>1019</v>
      </c>
      <c r="C510" s="223" t="s">
        <v>1149</v>
      </c>
      <c r="D510" s="223" t="s">
        <v>408</v>
      </c>
      <c r="E510" s="223" t="s">
        <v>253</v>
      </c>
      <c r="F510" s="234" t="s">
        <v>1150</v>
      </c>
      <c r="G510" s="245" t="s">
        <v>281</v>
      </c>
    </row>
    <row r="511" spans="1:7">
      <c r="A511" s="221" t="s">
        <v>250</v>
      </c>
      <c r="B511" s="233" t="s">
        <v>1151</v>
      </c>
      <c r="C511" s="223" t="s">
        <v>818</v>
      </c>
      <c r="D511" s="223" t="s">
        <v>408</v>
      </c>
      <c r="E511" s="223" t="s">
        <v>253</v>
      </c>
      <c r="F511" s="234" t="s">
        <v>1152</v>
      </c>
      <c r="G511" s="245" t="s">
        <v>281</v>
      </c>
    </row>
    <row r="512" spans="1:7">
      <c r="A512" s="221" t="s">
        <v>333</v>
      </c>
      <c r="B512" s="223" t="s">
        <v>415</v>
      </c>
      <c r="C512" s="223" t="s">
        <v>1153</v>
      </c>
      <c r="D512" s="223" t="s">
        <v>259</v>
      </c>
      <c r="E512" s="223" t="s">
        <v>260</v>
      </c>
      <c r="F512" s="234" t="s">
        <v>1128</v>
      </c>
      <c r="G512" s="245" t="s">
        <v>281</v>
      </c>
    </row>
    <row r="513" spans="1:7">
      <c r="A513" s="221" t="s">
        <v>333</v>
      </c>
      <c r="B513" s="223" t="s">
        <v>217</v>
      </c>
      <c r="C513" s="223">
        <v>4.5450000000000003E-10</v>
      </c>
      <c r="D513" s="223" t="s">
        <v>259</v>
      </c>
      <c r="E513" s="223" t="s">
        <v>3208</v>
      </c>
      <c r="F513" s="234" t="s">
        <v>1128</v>
      </c>
      <c r="G513" s="245" t="s">
        <v>281</v>
      </c>
    </row>
    <row r="514" spans="1:7">
      <c r="A514" s="221" t="s">
        <v>333</v>
      </c>
      <c r="B514" s="223" t="s">
        <v>217</v>
      </c>
      <c r="C514" s="223">
        <v>4.5449999999999995E-9</v>
      </c>
      <c r="D514" s="223" t="s">
        <v>259</v>
      </c>
      <c r="E514" s="223" t="s">
        <v>3209</v>
      </c>
      <c r="F514" s="234" t="s">
        <v>1130</v>
      </c>
      <c r="G514" s="245" t="s">
        <v>281</v>
      </c>
    </row>
    <row r="515" spans="1:7">
      <c r="A515" s="221" t="s">
        <v>333</v>
      </c>
      <c r="B515" s="223" t="s">
        <v>205</v>
      </c>
      <c r="C515" s="223">
        <v>1.377E-10</v>
      </c>
      <c r="D515" s="223" t="s">
        <v>259</v>
      </c>
      <c r="E515" s="223" t="s">
        <v>3210</v>
      </c>
      <c r="F515" s="234" t="s">
        <v>1128</v>
      </c>
      <c r="G515" s="245" t="s">
        <v>281</v>
      </c>
    </row>
    <row r="516" spans="1:7">
      <c r="A516" s="221" t="s">
        <v>333</v>
      </c>
      <c r="B516" s="223" t="s">
        <v>205</v>
      </c>
      <c r="C516" s="223">
        <v>1.377E-10</v>
      </c>
      <c r="D516" s="223" t="s">
        <v>259</v>
      </c>
      <c r="E516" s="223" t="s">
        <v>3211</v>
      </c>
      <c r="F516" s="234" t="s">
        <v>1130</v>
      </c>
      <c r="G516" s="245" t="s">
        <v>281</v>
      </c>
    </row>
    <row r="517" spans="1:7">
      <c r="A517" s="221" t="s">
        <v>333</v>
      </c>
      <c r="B517" s="223" t="s">
        <v>196</v>
      </c>
      <c r="C517" s="223">
        <v>1.413E-9</v>
      </c>
      <c r="D517" s="223" t="s">
        <v>259</v>
      </c>
      <c r="E517" s="223" t="s">
        <v>3212</v>
      </c>
      <c r="F517" s="234" t="s">
        <v>1128</v>
      </c>
      <c r="G517" s="245" t="s">
        <v>281</v>
      </c>
    </row>
    <row r="518" spans="1:7">
      <c r="A518" s="221" t="s">
        <v>333</v>
      </c>
      <c r="B518" s="223" t="s">
        <v>196</v>
      </c>
      <c r="C518" s="223">
        <v>2.5290000000000001E-11</v>
      </c>
      <c r="D518" s="223" t="s">
        <v>259</v>
      </c>
      <c r="E518" s="223" t="s">
        <v>3213</v>
      </c>
      <c r="F518" s="234" t="s">
        <v>1130</v>
      </c>
      <c r="G518" s="245" t="s">
        <v>281</v>
      </c>
    </row>
    <row r="519" spans="1:7">
      <c r="A519" s="221" t="s">
        <v>333</v>
      </c>
      <c r="B519" s="223" t="s">
        <v>427</v>
      </c>
      <c r="C519" s="223" t="s">
        <v>568</v>
      </c>
      <c r="D519" s="223" t="s">
        <v>259</v>
      </c>
      <c r="E519" s="223" t="s">
        <v>260</v>
      </c>
      <c r="F519" s="234" t="s">
        <v>1128</v>
      </c>
      <c r="G519" s="245" t="s">
        <v>281</v>
      </c>
    </row>
    <row r="520" spans="1:7">
      <c r="A520" s="221" t="s">
        <v>333</v>
      </c>
      <c r="B520" s="223" t="s">
        <v>200</v>
      </c>
      <c r="C520" s="223">
        <v>4.8600000000000002E-9</v>
      </c>
      <c r="D520" s="223" t="s">
        <v>259</v>
      </c>
      <c r="E520" s="223" t="s">
        <v>3214</v>
      </c>
      <c r="F520" s="234" t="s">
        <v>1128</v>
      </c>
      <c r="G520" s="245" t="s">
        <v>281</v>
      </c>
    </row>
    <row r="521" spans="1:7">
      <c r="A521" s="221" t="s">
        <v>333</v>
      </c>
      <c r="B521" s="223" t="s">
        <v>200</v>
      </c>
      <c r="C521" s="223">
        <v>1.7190000000000002E-10</v>
      </c>
      <c r="D521" s="223" t="s">
        <v>259</v>
      </c>
      <c r="E521" s="223" t="s">
        <v>3215</v>
      </c>
      <c r="F521" s="234" t="s">
        <v>1130</v>
      </c>
      <c r="G521" s="245" t="s">
        <v>281</v>
      </c>
    </row>
    <row r="522" spans="1:7">
      <c r="A522" s="221" t="s">
        <v>333</v>
      </c>
      <c r="B522" s="223" t="s">
        <v>436</v>
      </c>
      <c r="C522" s="223" t="s">
        <v>1162</v>
      </c>
      <c r="D522" s="223" t="s">
        <v>259</v>
      </c>
      <c r="E522" s="223" t="s">
        <v>260</v>
      </c>
      <c r="F522" s="234" t="s">
        <v>1128</v>
      </c>
      <c r="G522" s="245" t="s">
        <v>281</v>
      </c>
    </row>
    <row r="523" spans="1:7">
      <c r="A523" s="221" t="s">
        <v>333</v>
      </c>
      <c r="B523" s="223" t="s">
        <v>439</v>
      </c>
      <c r="C523" s="271">
        <v>5.6300000000000003E-6</v>
      </c>
      <c r="D523" s="223" t="s">
        <v>259</v>
      </c>
      <c r="E523" s="223" t="s">
        <v>1163</v>
      </c>
      <c r="F523" s="234" t="s">
        <v>887</v>
      </c>
      <c r="G523" s="245" t="s">
        <v>281</v>
      </c>
    </row>
    <row r="524" spans="1:7">
      <c r="A524" s="221" t="s">
        <v>333</v>
      </c>
      <c r="B524" s="223" t="s">
        <v>441</v>
      </c>
      <c r="C524" s="223" t="s">
        <v>1164</v>
      </c>
      <c r="D524" s="223" t="s">
        <v>259</v>
      </c>
      <c r="E524" s="223" t="s">
        <v>260</v>
      </c>
      <c r="F524" s="234" t="s">
        <v>1128</v>
      </c>
      <c r="G524" s="245" t="s">
        <v>281</v>
      </c>
    </row>
    <row r="525" spans="1:7">
      <c r="A525" s="221" t="s">
        <v>333</v>
      </c>
      <c r="B525" s="223" t="s">
        <v>452</v>
      </c>
      <c r="C525" s="223">
        <v>1.377E-5</v>
      </c>
      <c r="D525" s="223" t="s">
        <v>259</v>
      </c>
      <c r="E525" s="223" t="s">
        <v>3216</v>
      </c>
      <c r="F525" s="234" t="s">
        <v>1128</v>
      </c>
      <c r="G525" s="245" t="s">
        <v>281</v>
      </c>
    </row>
    <row r="526" spans="1:7">
      <c r="A526" s="221" t="s">
        <v>333</v>
      </c>
      <c r="B526" s="223" t="s">
        <v>452</v>
      </c>
      <c r="C526" s="223">
        <v>1.494E-6</v>
      </c>
      <c r="D526" s="223" t="s">
        <v>259</v>
      </c>
      <c r="E526" s="223" t="s">
        <v>3217</v>
      </c>
      <c r="F526" s="234" t="s">
        <v>1130</v>
      </c>
      <c r="G526" s="245" t="s">
        <v>281</v>
      </c>
    </row>
    <row r="527" spans="1:7">
      <c r="A527" s="221" t="s">
        <v>333</v>
      </c>
      <c r="B527" s="223" t="s">
        <v>229</v>
      </c>
      <c r="C527" s="223">
        <v>2.4659999999999998E-5</v>
      </c>
      <c r="D527" s="223" t="s">
        <v>259</v>
      </c>
      <c r="E527" s="223" t="s">
        <v>3218</v>
      </c>
      <c r="F527" s="234" t="s">
        <v>1128</v>
      </c>
      <c r="G527" s="245" t="s">
        <v>281</v>
      </c>
    </row>
    <row r="528" spans="1:7">
      <c r="A528" s="221" t="s">
        <v>333</v>
      </c>
      <c r="B528" s="223" t="s">
        <v>229</v>
      </c>
      <c r="C528" s="223">
        <v>2.4659999999999998E-5</v>
      </c>
      <c r="D528" s="223" t="s">
        <v>259</v>
      </c>
      <c r="E528" s="223" t="s">
        <v>3218</v>
      </c>
      <c r="F528" s="234" t="s">
        <v>1130</v>
      </c>
      <c r="G528" s="245" t="s">
        <v>281</v>
      </c>
    </row>
    <row r="529" spans="1:9">
      <c r="A529" s="221" t="s">
        <v>333</v>
      </c>
      <c r="B529" s="223" t="s">
        <v>1168</v>
      </c>
      <c r="C529" s="223" t="s">
        <v>1169</v>
      </c>
      <c r="D529" s="223" t="s">
        <v>504</v>
      </c>
      <c r="E529" s="223" t="s">
        <v>260</v>
      </c>
      <c r="F529" s="234" t="s">
        <v>1170</v>
      </c>
      <c r="G529" s="245" t="s">
        <v>281</v>
      </c>
    </row>
    <row r="530" spans="1:9">
      <c r="A530" s="221" t="s">
        <v>333</v>
      </c>
      <c r="B530" s="223" t="s">
        <v>213</v>
      </c>
      <c r="C530" s="223">
        <v>8.2620000000000008E-8</v>
      </c>
      <c r="D530" s="223" t="s">
        <v>259</v>
      </c>
      <c r="E530" s="223" t="s">
        <v>3219</v>
      </c>
      <c r="F530" s="234" t="s">
        <v>1128</v>
      </c>
      <c r="G530" s="245" t="s">
        <v>281</v>
      </c>
    </row>
    <row r="531" spans="1:9">
      <c r="A531" s="221" t="s">
        <v>333</v>
      </c>
      <c r="B531" s="223" t="s">
        <v>213</v>
      </c>
      <c r="C531" s="223">
        <v>8.2620000000000008E-8</v>
      </c>
      <c r="D531" s="223" t="s">
        <v>259</v>
      </c>
      <c r="E531" s="223" t="s">
        <v>3219</v>
      </c>
      <c r="F531" s="234" t="s">
        <v>1130</v>
      </c>
      <c r="G531" s="245" t="s">
        <v>281</v>
      </c>
    </row>
    <row r="532" spans="1:9">
      <c r="A532" s="221" t="s">
        <v>333</v>
      </c>
      <c r="B532" s="223" t="s">
        <v>467</v>
      </c>
      <c r="C532" s="223" t="s">
        <v>1172</v>
      </c>
      <c r="D532" s="223" t="s">
        <v>259</v>
      </c>
      <c r="E532" s="223" t="s">
        <v>260</v>
      </c>
      <c r="F532" s="234" t="s">
        <v>1128</v>
      </c>
      <c r="G532" s="245" t="s">
        <v>281</v>
      </c>
    </row>
    <row r="533" spans="1:9">
      <c r="A533" s="221" t="s">
        <v>333</v>
      </c>
      <c r="B533" s="223" t="s">
        <v>209</v>
      </c>
      <c r="C533" s="223">
        <v>3.9510000000000001E-8</v>
      </c>
      <c r="D533" s="223" t="s">
        <v>259</v>
      </c>
      <c r="E533" s="223" t="s">
        <v>3220</v>
      </c>
      <c r="F533" s="234" t="s">
        <v>1128</v>
      </c>
      <c r="G533" s="245" t="s">
        <v>281</v>
      </c>
    </row>
    <row r="534" spans="1:9">
      <c r="A534" s="221" t="s">
        <v>333</v>
      </c>
      <c r="B534" s="223" t="s">
        <v>209</v>
      </c>
      <c r="C534" s="223">
        <v>3.9510000000000001E-9</v>
      </c>
      <c r="D534" s="223" t="s">
        <v>259</v>
      </c>
      <c r="E534" s="223" t="s">
        <v>3221</v>
      </c>
      <c r="F534" s="234" t="s">
        <v>1130</v>
      </c>
      <c r="G534" s="245" t="s">
        <v>281</v>
      </c>
    </row>
    <row r="535" spans="1:9">
      <c r="A535" s="325" t="s">
        <v>268</v>
      </c>
      <c r="B535" s="189" t="s">
        <v>1175</v>
      </c>
      <c r="C535" s="189">
        <v>0.91</v>
      </c>
      <c r="D535" s="189" t="s">
        <v>270</v>
      </c>
      <c r="E535" s="189" t="s">
        <v>253</v>
      </c>
      <c r="F535" s="263" t="s">
        <v>1176</v>
      </c>
      <c r="G535" s="245" t="s">
        <v>281</v>
      </c>
      <c r="H535" s="171"/>
      <c r="I535" s="204"/>
    </row>
    <row r="536" spans="1:9">
      <c r="A536" s="325" t="s">
        <v>268</v>
      </c>
      <c r="B536" s="189" t="s">
        <v>1177</v>
      </c>
      <c r="C536" s="189">
        <v>0.83699999999999997</v>
      </c>
      <c r="D536" s="189" t="s">
        <v>270</v>
      </c>
      <c r="E536" s="189" t="s">
        <v>253</v>
      </c>
      <c r="F536" s="263" t="s">
        <v>1178</v>
      </c>
      <c r="G536" s="245" t="s">
        <v>281</v>
      </c>
      <c r="H536" s="171"/>
      <c r="I536" s="204"/>
    </row>
    <row r="537" spans="1:9">
      <c r="A537" s="325" t="s">
        <v>268</v>
      </c>
      <c r="B537" s="189" t="s">
        <v>1179</v>
      </c>
      <c r="C537" s="189">
        <v>0.98499999999999999</v>
      </c>
      <c r="D537" s="189" t="s">
        <v>270</v>
      </c>
      <c r="E537" s="189" t="s">
        <v>253</v>
      </c>
      <c r="F537" s="263" t="s">
        <v>1180</v>
      </c>
      <c r="G537" s="245" t="s">
        <v>281</v>
      </c>
      <c r="H537" s="171"/>
    </row>
    <row r="538" spans="1:9">
      <c r="A538" s="325" t="s">
        <v>268</v>
      </c>
      <c r="B538" s="189" t="s">
        <v>1036</v>
      </c>
      <c r="C538" s="189">
        <v>0.23699999999999999</v>
      </c>
      <c r="D538" s="189" t="s">
        <v>1181</v>
      </c>
      <c r="E538" s="189" t="s">
        <v>253</v>
      </c>
      <c r="F538" s="263" t="s">
        <v>1182</v>
      </c>
      <c r="G538" s="245" t="s">
        <v>281</v>
      </c>
      <c r="H538" s="171"/>
      <c r="I538" s="204"/>
    </row>
    <row r="539" spans="1:9">
      <c r="A539" s="325" t="s">
        <v>268</v>
      </c>
      <c r="B539" s="189" t="s">
        <v>1183</v>
      </c>
      <c r="C539" s="189">
        <v>7.4451000000000003E-2</v>
      </c>
      <c r="D539" s="189" t="s">
        <v>1181</v>
      </c>
      <c r="E539" s="189" t="s">
        <v>253</v>
      </c>
      <c r="F539" s="263" t="s">
        <v>1184</v>
      </c>
      <c r="G539" s="245" t="s">
        <v>281</v>
      </c>
      <c r="H539" s="171"/>
    </row>
    <row r="540" spans="1:9">
      <c r="A540" s="325" t="s">
        <v>268</v>
      </c>
      <c r="B540" s="189" t="s">
        <v>1185</v>
      </c>
      <c r="C540" s="189">
        <v>1.4E-3</v>
      </c>
      <c r="D540" s="189" t="s">
        <v>973</v>
      </c>
      <c r="E540" s="189" t="s">
        <v>1186</v>
      </c>
      <c r="F540" s="263" t="s">
        <v>1187</v>
      </c>
      <c r="G540" s="245" t="s">
        <v>281</v>
      </c>
      <c r="H540" s="171"/>
      <c r="I540" s="204"/>
    </row>
    <row r="541" spans="1:9">
      <c r="A541" s="325" t="s">
        <v>268</v>
      </c>
      <c r="B541" s="189" t="s">
        <v>1188</v>
      </c>
      <c r="C541" s="189">
        <v>2.7927E-2</v>
      </c>
      <c r="D541" s="189" t="s">
        <v>773</v>
      </c>
      <c r="E541" s="294" t="s">
        <v>253</v>
      </c>
      <c r="F541" s="263" t="s">
        <v>1189</v>
      </c>
      <c r="G541" s="245" t="s">
        <v>281</v>
      </c>
      <c r="H541" s="171"/>
    </row>
    <row r="542" spans="1:9">
      <c r="A542" s="325" t="s">
        <v>268</v>
      </c>
      <c r="B542" s="189" t="s">
        <v>1190</v>
      </c>
      <c r="C542" s="189">
        <v>0.69979000000000002</v>
      </c>
      <c r="D542" s="189" t="s">
        <v>1191</v>
      </c>
      <c r="E542" s="294" t="s">
        <v>253</v>
      </c>
      <c r="F542" s="263" t="s">
        <v>1192</v>
      </c>
      <c r="G542" s="245" t="s">
        <v>281</v>
      </c>
      <c r="H542" s="171"/>
      <c r="I542" s="204"/>
    </row>
    <row r="543" spans="1:9">
      <c r="A543" s="325" t="s">
        <v>268</v>
      </c>
      <c r="B543" s="189" t="s">
        <v>1193</v>
      </c>
      <c r="C543" s="189">
        <v>2.1000000000000001E-2</v>
      </c>
      <c r="D543" s="294" t="s">
        <v>973</v>
      </c>
      <c r="E543" s="189" t="s">
        <v>1194</v>
      </c>
      <c r="F543" s="263" t="s">
        <v>1195</v>
      </c>
      <c r="G543" s="245" t="s">
        <v>281</v>
      </c>
      <c r="H543" s="171"/>
      <c r="I543" s="204"/>
    </row>
    <row r="544" spans="1:9">
      <c r="A544" s="325" t="s">
        <v>268</v>
      </c>
      <c r="B544" s="189" t="s">
        <v>1196</v>
      </c>
      <c r="C544" s="189">
        <v>0.1</v>
      </c>
      <c r="D544" s="189" t="s">
        <v>973</v>
      </c>
      <c r="E544" s="189" t="s">
        <v>253</v>
      </c>
      <c r="F544" s="263" t="s">
        <v>1197</v>
      </c>
      <c r="G544" s="245" t="s">
        <v>281</v>
      </c>
      <c r="H544" s="171"/>
    </row>
    <row r="545" spans="1:9">
      <c r="A545" s="325" t="s">
        <v>268</v>
      </c>
      <c r="B545" s="189" t="s">
        <v>1162</v>
      </c>
      <c r="C545" s="269">
        <v>4.3292999999999999E-4</v>
      </c>
      <c r="D545" s="189" t="s">
        <v>1181</v>
      </c>
      <c r="E545" s="189" t="s">
        <v>3222</v>
      </c>
      <c r="F545" s="263" t="s">
        <v>1199</v>
      </c>
      <c r="G545" s="245" t="s">
        <v>281</v>
      </c>
      <c r="H545" s="171"/>
    </row>
    <row r="546" spans="1:9">
      <c r="A546" s="325" t="s">
        <v>268</v>
      </c>
      <c r="B546" s="189" t="s">
        <v>1200</v>
      </c>
      <c r="C546" s="189">
        <v>0.98</v>
      </c>
      <c r="D546" s="189" t="s">
        <v>973</v>
      </c>
      <c r="E546" s="189" t="s">
        <v>1201</v>
      </c>
      <c r="F546" s="263" t="s">
        <v>1170</v>
      </c>
      <c r="G546" s="245" t="s">
        <v>281</v>
      </c>
      <c r="H546" s="171"/>
    </row>
    <row r="547" spans="1:9">
      <c r="A547" s="325" t="s">
        <v>268</v>
      </c>
      <c r="B547" s="189" t="s">
        <v>1202</v>
      </c>
      <c r="C547" s="189">
        <v>0.37</v>
      </c>
      <c r="D547" s="189" t="s">
        <v>973</v>
      </c>
      <c r="E547" s="189" t="s">
        <v>253</v>
      </c>
      <c r="F547" s="263" t="s">
        <v>1203</v>
      </c>
      <c r="G547" s="245" t="s">
        <v>281</v>
      </c>
      <c r="H547" s="171"/>
    </row>
    <row r="548" spans="1:9">
      <c r="A548" s="325" t="s">
        <v>268</v>
      </c>
      <c r="B548" s="189" t="s">
        <v>1204</v>
      </c>
      <c r="C548" s="189">
        <v>0.53</v>
      </c>
      <c r="D548" s="189" t="s">
        <v>973</v>
      </c>
      <c r="E548" s="189" t="s">
        <v>253</v>
      </c>
      <c r="F548" s="263" t="s">
        <v>1205</v>
      </c>
      <c r="G548" s="245" t="s">
        <v>281</v>
      </c>
      <c r="H548" s="171"/>
    </row>
    <row r="549" spans="1:9">
      <c r="A549" s="325" t="s">
        <v>268</v>
      </c>
      <c r="B549" s="189" t="s">
        <v>1206</v>
      </c>
      <c r="C549" s="189">
        <v>0.78927000000000003</v>
      </c>
      <c r="D549" s="189" t="s">
        <v>973</v>
      </c>
      <c r="E549" s="189" t="s">
        <v>253</v>
      </c>
      <c r="F549" s="263" t="s">
        <v>1207</v>
      </c>
      <c r="G549" s="245" t="s">
        <v>281</v>
      </c>
      <c r="H549" s="171"/>
      <c r="I549" s="204"/>
    </row>
    <row r="550" spans="1:9">
      <c r="A550" s="325" t="s">
        <v>268</v>
      </c>
      <c r="B550" s="189" t="s">
        <v>1208</v>
      </c>
      <c r="C550" s="189">
        <v>14.8385</v>
      </c>
      <c r="D550" s="189" t="s">
        <v>1209</v>
      </c>
      <c r="E550" s="189" t="s">
        <v>253</v>
      </c>
      <c r="F550" s="295" t="s">
        <v>1210</v>
      </c>
      <c r="G550" s="245" t="s">
        <v>281</v>
      </c>
      <c r="H550" s="171"/>
      <c r="I550" s="204"/>
    </row>
    <row r="551" spans="1:9">
      <c r="A551" s="325" t="s">
        <v>268</v>
      </c>
      <c r="B551" s="189" t="s">
        <v>1211</v>
      </c>
      <c r="C551" s="189">
        <v>20</v>
      </c>
      <c r="D551" s="294" t="s">
        <v>545</v>
      </c>
      <c r="E551" s="189" t="s">
        <v>1212</v>
      </c>
      <c r="F551" s="263" t="s">
        <v>1213</v>
      </c>
      <c r="G551" s="245" t="s">
        <v>281</v>
      </c>
      <c r="H551" s="171"/>
    </row>
    <row r="552" spans="1:9">
      <c r="A552" s="325" t="s">
        <v>268</v>
      </c>
      <c r="B552" s="189" t="s">
        <v>1214</v>
      </c>
      <c r="C552" s="189">
        <v>80000</v>
      </c>
      <c r="D552" s="294" t="s">
        <v>898</v>
      </c>
      <c r="E552" s="189" t="s">
        <v>899</v>
      </c>
      <c r="F552" s="263" t="s">
        <v>1215</v>
      </c>
      <c r="G552" s="245" t="s">
        <v>281</v>
      </c>
      <c r="H552" s="171"/>
    </row>
    <row r="553" spans="1:9">
      <c r="A553" s="325" t="s">
        <v>268</v>
      </c>
      <c r="B553" s="189" t="s">
        <v>88</v>
      </c>
      <c r="C553" s="189">
        <v>230</v>
      </c>
      <c r="D553" s="294" t="s">
        <v>904</v>
      </c>
      <c r="E553" s="189" t="s">
        <v>253</v>
      </c>
      <c r="F553" s="263" t="s">
        <v>1216</v>
      </c>
      <c r="G553" s="245" t="s">
        <v>281</v>
      </c>
      <c r="H553" s="171"/>
      <c r="I553" s="204"/>
    </row>
    <row r="554" spans="1:9">
      <c r="A554" s="325" t="s">
        <v>268</v>
      </c>
      <c r="B554" s="189" t="s">
        <v>906</v>
      </c>
      <c r="C554" s="189">
        <v>160</v>
      </c>
      <c r="D554" s="294" t="s">
        <v>904</v>
      </c>
      <c r="E554" s="189" t="s">
        <v>253</v>
      </c>
      <c r="F554" s="263" t="s">
        <v>1217</v>
      </c>
      <c r="G554" s="245" t="s">
        <v>281</v>
      </c>
      <c r="H554" s="171"/>
      <c r="I554" s="204"/>
    </row>
    <row r="555" spans="1:9">
      <c r="A555" s="325" t="s">
        <v>268</v>
      </c>
      <c r="B555" s="189" t="s">
        <v>1218</v>
      </c>
      <c r="C555" s="189">
        <v>2</v>
      </c>
      <c r="D555" s="189" t="s">
        <v>1219</v>
      </c>
      <c r="E555" s="189" t="s">
        <v>1220</v>
      </c>
      <c r="F555" s="295" t="s">
        <v>1221</v>
      </c>
      <c r="G555" s="245" t="s">
        <v>281</v>
      </c>
      <c r="H555" s="171"/>
    </row>
    <row r="556" spans="1:9">
      <c r="A556" s="325" t="s">
        <v>268</v>
      </c>
      <c r="B556" s="189" t="s">
        <v>1222</v>
      </c>
      <c r="C556" s="189">
        <v>2.0752000000000002</v>
      </c>
      <c r="D556" s="189" t="s">
        <v>1223</v>
      </c>
      <c r="E556" s="189" t="s">
        <v>253</v>
      </c>
      <c r="F556" s="263" t="s">
        <v>1224</v>
      </c>
      <c r="G556" s="245" t="s">
        <v>281</v>
      </c>
      <c r="H556" s="171"/>
    </row>
    <row r="557" spans="1:9">
      <c r="A557" s="325" t="s">
        <v>268</v>
      </c>
      <c r="B557" s="189" t="s">
        <v>1225</v>
      </c>
      <c r="C557" s="189">
        <v>255</v>
      </c>
      <c r="D557" s="294" t="s">
        <v>904</v>
      </c>
      <c r="E557" s="189" t="s">
        <v>253</v>
      </c>
      <c r="F557" s="263" t="s">
        <v>1226</v>
      </c>
      <c r="G557" s="245" t="s">
        <v>281</v>
      </c>
      <c r="H557" s="171"/>
    </row>
    <row r="558" spans="1:9">
      <c r="A558" s="325" t="s">
        <v>268</v>
      </c>
      <c r="B558" s="189" t="s">
        <v>1227</v>
      </c>
      <c r="C558" s="189">
        <v>5.2449999999999997E-3</v>
      </c>
      <c r="D558" s="189" t="s">
        <v>1181</v>
      </c>
      <c r="E558" s="189" t="s">
        <v>253</v>
      </c>
      <c r="F558" s="263" t="s">
        <v>1228</v>
      </c>
      <c r="G558" s="245" t="s">
        <v>281</v>
      </c>
      <c r="H558" s="171"/>
    </row>
    <row r="559" spans="1:9">
      <c r="A559" s="325" t="s">
        <v>268</v>
      </c>
      <c r="B559" s="189" t="s">
        <v>1229</v>
      </c>
      <c r="C559" s="189">
        <v>0.15</v>
      </c>
      <c r="D559" s="294" t="s">
        <v>973</v>
      </c>
      <c r="E559" s="189" t="s">
        <v>1230</v>
      </c>
      <c r="F559" s="263" t="s">
        <v>1231</v>
      </c>
      <c r="G559" s="245" t="s">
        <v>281</v>
      </c>
      <c r="H559" s="171"/>
    </row>
    <row r="560" spans="1:9">
      <c r="A560" s="325" t="s">
        <v>268</v>
      </c>
      <c r="B560" s="189" t="s">
        <v>1232</v>
      </c>
      <c r="C560" s="189">
        <v>2.0861999999999998</v>
      </c>
      <c r="D560" s="189" t="s">
        <v>1233</v>
      </c>
      <c r="E560" s="189" t="s">
        <v>253</v>
      </c>
      <c r="F560" s="295" t="s">
        <v>1234</v>
      </c>
      <c r="G560" s="245" t="s">
        <v>281</v>
      </c>
      <c r="H560" s="171"/>
    </row>
    <row r="561" spans="1:8">
      <c r="A561" s="325" t="s">
        <v>268</v>
      </c>
      <c r="B561" s="189" t="s">
        <v>1138</v>
      </c>
      <c r="C561" s="189" t="s">
        <v>1235</v>
      </c>
      <c r="D561" s="269" t="s">
        <v>1181</v>
      </c>
      <c r="E561" s="264"/>
      <c r="F561" s="263" t="s">
        <v>1236</v>
      </c>
      <c r="G561" s="245" t="s">
        <v>281</v>
      </c>
      <c r="H561" s="171"/>
    </row>
    <row r="562" spans="1:8">
      <c r="A562" s="325" t="s">
        <v>268</v>
      </c>
      <c r="B562" s="189" t="s">
        <v>1237</v>
      </c>
      <c r="C562" s="189" t="s">
        <v>1238</v>
      </c>
      <c r="D562" s="269" t="s">
        <v>1181</v>
      </c>
      <c r="E562" s="264"/>
      <c r="F562" s="263" t="s">
        <v>1239</v>
      </c>
      <c r="G562" s="245" t="s">
        <v>281</v>
      </c>
      <c r="H562" s="171"/>
    </row>
    <row r="563" spans="1:8">
      <c r="A563" s="325" t="s">
        <v>268</v>
      </c>
      <c r="B563" s="189" t="s">
        <v>983</v>
      </c>
      <c r="C563" s="189" t="s">
        <v>1240</v>
      </c>
      <c r="D563" s="269" t="s">
        <v>1241</v>
      </c>
      <c r="E563" s="264"/>
      <c r="F563" s="263" t="s">
        <v>1242</v>
      </c>
      <c r="G563" s="245" t="s">
        <v>281</v>
      </c>
      <c r="H563" s="171"/>
    </row>
    <row r="564" spans="1:8">
      <c r="A564" s="325" t="s">
        <v>268</v>
      </c>
      <c r="B564" s="189" t="s">
        <v>568</v>
      </c>
      <c r="C564" s="189" t="s">
        <v>1243</v>
      </c>
      <c r="D564" s="269" t="s">
        <v>1181</v>
      </c>
      <c r="E564" s="264"/>
      <c r="F564" s="263" t="s">
        <v>1244</v>
      </c>
      <c r="G564" s="245" t="s">
        <v>281</v>
      </c>
      <c r="H564" s="171"/>
    </row>
    <row r="565" spans="1:8">
      <c r="A565" s="325" t="s">
        <v>268</v>
      </c>
      <c r="B565" s="189" t="s">
        <v>1245</v>
      </c>
      <c r="C565" s="189" t="s">
        <v>1246</v>
      </c>
      <c r="D565" s="269" t="s">
        <v>1181</v>
      </c>
      <c r="E565" s="264"/>
      <c r="F565" s="263" t="s">
        <v>1247</v>
      </c>
      <c r="G565" s="245" t="s">
        <v>281</v>
      </c>
      <c r="H565" s="171"/>
    </row>
    <row r="566" spans="1:8">
      <c r="A566" s="325" t="s">
        <v>268</v>
      </c>
      <c r="B566" s="189" t="s">
        <v>1153</v>
      </c>
      <c r="C566" s="189" t="s">
        <v>1248</v>
      </c>
      <c r="D566" s="269" t="s">
        <v>1181</v>
      </c>
      <c r="E566" s="264"/>
      <c r="F566" s="263" t="s">
        <v>1249</v>
      </c>
      <c r="G566" s="245" t="s">
        <v>281</v>
      </c>
      <c r="H566" s="171"/>
    </row>
    <row r="567" spans="1:8">
      <c r="A567" s="325" t="s">
        <v>268</v>
      </c>
      <c r="B567" s="189" t="s">
        <v>1164</v>
      </c>
      <c r="C567" s="189" t="s">
        <v>1250</v>
      </c>
      <c r="D567" s="269" t="s">
        <v>1181</v>
      </c>
      <c r="E567" s="264"/>
      <c r="F567" s="263" t="s">
        <v>1251</v>
      </c>
      <c r="G567" s="245" t="s">
        <v>281</v>
      </c>
      <c r="H567" s="171"/>
    </row>
    <row r="568" spans="1:8">
      <c r="A568" s="325" t="s">
        <v>268</v>
      </c>
      <c r="B568" s="189" t="s">
        <v>1172</v>
      </c>
      <c r="C568" s="189" t="s">
        <v>1252</v>
      </c>
      <c r="D568" s="269" t="s">
        <v>1181</v>
      </c>
      <c r="E568" s="264"/>
      <c r="F568" s="263" t="s">
        <v>1253</v>
      </c>
      <c r="G568" s="245" t="s">
        <v>281</v>
      </c>
      <c r="H568" s="171"/>
    </row>
    <row r="569" spans="1:8">
      <c r="A569" s="325" t="s">
        <v>268</v>
      </c>
      <c r="B569" s="189" t="s">
        <v>818</v>
      </c>
      <c r="C569" s="189" t="s">
        <v>1254</v>
      </c>
      <c r="D569" s="269" t="s">
        <v>1241</v>
      </c>
      <c r="E569" s="264"/>
      <c r="F569" s="263" t="s">
        <v>1255</v>
      </c>
      <c r="G569" s="245" t="s">
        <v>281</v>
      </c>
      <c r="H569" s="171"/>
    </row>
    <row r="570" spans="1:8">
      <c r="A570" s="325" t="s">
        <v>268</v>
      </c>
      <c r="B570" s="189" t="s">
        <v>1256</v>
      </c>
      <c r="C570" s="189" t="s">
        <v>1257</v>
      </c>
      <c r="D570" s="189" t="s">
        <v>1258</v>
      </c>
      <c r="E570" s="326"/>
      <c r="F570" s="263" t="s">
        <v>1259</v>
      </c>
      <c r="G570" s="245" t="s">
        <v>281</v>
      </c>
      <c r="H570" s="171"/>
    </row>
    <row r="571" spans="1:8">
      <c r="A571" s="325" t="s">
        <v>268</v>
      </c>
      <c r="B571" s="189" t="s">
        <v>1096</v>
      </c>
      <c r="C571" s="189" t="s">
        <v>1260</v>
      </c>
      <c r="D571" s="269" t="s">
        <v>1181</v>
      </c>
      <c r="E571" s="264"/>
      <c r="F571" s="263" t="s">
        <v>1261</v>
      </c>
      <c r="G571" s="245" t="s">
        <v>281</v>
      </c>
      <c r="H571" s="171"/>
    </row>
    <row r="572" spans="1:8">
      <c r="A572" s="325" t="s">
        <v>268</v>
      </c>
      <c r="B572" s="189" t="s">
        <v>1262</v>
      </c>
      <c r="C572" s="189" t="s">
        <v>1263</v>
      </c>
      <c r="D572" s="269" t="s">
        <v>973</v>
      </c>
      <c r="E572" s="264"/>
      <c r="F572" s="263" t="s">
        <v>1264</v>
      </c>
      <c r="G572" s="245" t="s">
        <v>281</v>
      </c>
      <c r="H572" s="171"/>
    </row>
    <row r="573" spans="1:8">
      <c r="A573" s="325" t="s">
        <v>268</v>
      </c>
      <c r="B573" s="189" t="s">
        <v>1265</v>
      </c>
      <c r="C573" s="189" t="s">
        <v>1266</v>
      </c>
      <c r="D573" s="279" t="s">
        <v>1267</v>
      </c>
      <c r="E573" s="264"/>
      <c r="F573" s="263" t="s">
        <v>1268</v>
      </c>
      <c r="G573" s="245" t="s">
        <v>281</v>
      </c>
      <c r="H573" s="171"/>
    </row>
    <row r="574" spans="1:8">
      <c r="A574" s="325" t="s">
        <v>268</v>
      </c>
      <c r="B574" s="189" t="s">
        <v>915</v>
      </c>
      <c r="C574" s="189" t="s">
        <v>1269</v>
      </c>
      <c r="D574" s="269" t="s">
        <v>275</v>
      </c>
      <c r="E574" s="264"/>
      <c r="F574" s="263" t="s">
        <v>1270</v>
      </c>
      <c r="G574" s="245" t="s">
        <v>281</v>
      </c>
      <c r="H574" s="171"/>
    </row>
    <row r="575" spans="1:8">
      <c r="A575" s="325" t="s">
        <v>268</v>
      </c>
      <c r="B575" s="189" t="s">
        <v>1271</v>
      </c>
      <c r="C575" s="189" t="s">
        <v>1272</v>
      </c>
      <c r="D575" s="269" t="s">
        <v>275</v>
      </c>
      <c r="E575" s="264"/>
      <c r="F575" s="263" t="s">
        <v>1273</v>
      </c>
      <c r="G575" s="245" t="s">
        <v>281</v>
      </c>
      <c r="H575" s="171"/>
    </row>
    <row r="576" spans="1:8">
      <c r="A576" s="325" t="s">
        <v>268</v>
      </c>
      <c r="B576" s="189" t="s">
        <v>918</v>
      </c>
      <c r="C576" s="189" t="s">
        <v>1274</v>
      </c>
      <c r="D576" s="269" t="s">
        <v>1275</v>
      </c>
      <c r="E576" s="264"/>
      <c r="F576" s="263" t="s">
        <v>1276</v>
      </c>
      <c r="G576" s="245" t="s">
        <v>281</v>
      </c>
    </row>
    <row r="577" spans="1:7">
      <c r="A577" s="325" t="s">
        <v>268</v>
      </c>
      <c r="B577" s="189" t="s">
        <v>1277</v>
      </c>
      <c r="C577" s="189" t="s">
        <v>922</v>
      </c>
      <c r="D577" s="189" t="s">
        <v>973</v>
      </c>
      <c r="E577" s="264"/>
      <c r="F577" s="263" t="s">
        <v>1278</v>
      </c>
      <c r="G577" s="245" t="s">
        <v>281</v>
      </c>
    </row>
    <row r="578" spans="1:7">
      <c r="A578" s="325" t="s">
        <v>268</v>
      </c>
      <c r="B578" s="189" t="s">
        <v>1279</v>
      </c>
      <c r="C578" s="189" t="s">
        <v>1280</v>
      </c>
      <c r="D578" s="189" t="s">
        <v>973</v>
      </c>
      <c r="E578" s="264"/>
      <c r="F578" s="263" t="s">
        <v>1281</v>
      </c>
      <c r="G578" s="245" t="s">
        <v>281</v>
      </c>
    </row>
    <row r="579" spans="1:7">
      <c r="A579" s="327" t="s">
        <v>268</v>
      </c>
      <c r="B579" s="240" t="s">
        <v>1282</v>
      </c>
      <c r="C579" s="240" t="s">
        <v>1283</v>
      </c>
      <c r="D579" s="270" t="s">
        <v>1181</v>
      </c>
      <c r="E579" s="265"/>
      <c r="F579" s="241" t="s">
        <v>1117</v>
      </c>
      <c r="G579" s="245" t="s">
        <v>281</v>
      </c>
    </row>
    <row r="580" spans="1:7">
      <c r="G580" s="245" t="s">
        <v>281</v>
      </c>
    </row>
    <row r="581" spans="1:7" ht="18.75">
      <c r="A581" s="769" t="s">
        <v>1001</v>
      </c>
      <c r="B581" s="770"/>
      <c r="C581" s="770"/>
      <c r="D581" s="770"/>
      <c r="E581" s="770"/>
      <c r="F581" s="771"/>
      <c r="G581" s="245" t="s">
        <v>281</v>
      </c>
    </row>
    <row r="582" spans="1:7">
      <c r="A582" s="211" t="s">
        <v>238</v>
      </c>
      <c r="B582" s="212" t="s">
        <v>239</v>
      </c>
      <c r="C582" s="212" t="s">
        <v>240</v>
      </c>
      <c r="D582" s="212" t="s">
        <v>134</v>
      </c>
      <c r="E582" s="212" t="s">
        <v>241</v>
      </c>
      <c r="F582" s="213" t="s">
        <v>242</v>
      </c>
      <c r="G582" s="245" t="s">
        <v>281</v>
      </c>
    </row>
    <row r="583" spans="1:7">
      <c r="A583" s="216" t="s">
        <v>243</v>
      </c>
      <c r="B583" s="217" t="s">
        <v>1284</v>
      </c>
      <c r="C583" s="218">
        <v>1.935366E-3</v>
      </c>
      <c r="D583" s="218" t="s">
        <v>259</v>
      </c>
      <c r="E583" s="218" t="s">
        <v>3097</v>
      </c>
      <c r="F583" s="232" t="s">
        <v>1286</v>
      </c>
      <c r="G583" s="245" t="s">
        <v>281</v>
      </c>
    </row>
    <row r="584" spans="1:7">
      <c r="A584" s="221" t="s">
        <v>243</v>
      </c>
      <c r="B584" s="222" t="s">
        <v>1287</v>
      </c>
      <c r="C584" s="223">
        <v>1.4749799999999999E-6</v>
      </c>
      <c r="D584" s="223" t="s">
        <v>259</v>
      </c>
      <c r="E584" s="223" t="s">
        <v>1288</v>
      </c>
      <c r="F584" s="234" t="s">
        <v>1289</v>
      </c>
      <c r="G584" s="245" t="s">
        <v>281</v>
      </c>
    </row>
    <row r="585" spans="1:7">
      <c r="A585" s="221" t="s">
        <v>243</v>
      </c>
      <c r="B585" s="222" t="s">
        <v>317</v>
      </c>
      <c r="C585" s="223">
        <v>4.7683799999999999E-4</v>
      </c>
      <c r="D585" s="223" t="s">
        <v>259</v>
      </c>
      <c r="E585" s="223" t="s">
        <v>3098</v>
      </c>
      <c r="F585" s="234" t="s">
        <v>1291</v>
      </c>
      <c r="G585" s="245" t="s">
        <v>281</v>
      </c>
    </row>
    <row r="586" spans="1:7">
      <c r="A586" s="221" t="s">
        <v>243</v>
      </c>
      <c r="B586" s="222" t="s">
        <v>294</v>
      </c>
      <c r="C586" s="223">
        <v>1.3923000000000001E-7</v>
      </c>
      <c r="D586" s="223" t="s">
        <v>259</v>
      </c>
      <c r="E586" s="223" t="s">
        <v>3099</v>
      </c>
      <c r="F586" s="330" t="s">
        <v>1291</v>
      </c>
      <c r="G586" s="245" t="s">
        <v>281</v>
      </c>
    </row>
    <row r="587" spans="1:7">
      <c r="A587" s="221" t="s">
        <v>243</v>
      </c>
      <c r="B587" s="222" t="s">
        <v>1293</v>
      </c>
      <c r="C587" s="223">
        <v>9.14999E-8</v>
      </c>
      <c r="D587" s="223" t="s">
        <v>259</v>
      </c>
      <c r="E587" s="223" t="s">
        <v>3100</v>
      </c>
      <c r="F587" s="234" t="s">
        <v>1291</v>
      </c>
      <c r="G587" s="245" t="s">
        <v>281</v>
      </c>
    </row>
    <row r="588" spans="1:7">
      <c r="A588" s="221" t="s">
        <v>243</v>
      </c>
      <c r="B588" s="222" t="s">
        <v>1295</v>
      </c>
      <c r="C588" s="223">
        <v>1.4289999999999999E-7</v>
      </c>
      <c r="D588" s="223" t="s">
        <v>504</v>
      </c>
      <c r="E588" s="223" t="s">
        <v>1296</v>
      </c>
      <c r="F588" s="234" t="s">
        <v>1297</v>
      </c>
      <c r="G588" s="245" t="s">
        <v>281</v>
      </c>
    </row>
    <row r="589" spans="1:7">
      <c r="A589" s="221" t="s">
        <v>243</v>
      </c>
      <c r="B589" s="222" t="s">
        <v>1298</v>
      </c>
      <c r="C589" s="223">
        <v>4.8386542999999997E-2</v>
      </c>
      <c r="D589" s="223" t="s">
        <v>327</v>
      </c>
      <c r="E589" s="223" t="s">
        <v>1299</v>
      </c>
      <c r="F589" s="234" t="s">
        <v>1300</v>
      </c>
      <c r="G589" s="245" t="s">
        <v>281</v>
      </c>
    </row>
    <row r="590" spans="1:7">
      <c r="A590" s="221" t="s">
        <v>243</v>
      </c>
      <c r="B590" s="222" t="s">
        <v>1301</v>
      </c>
      <c r="C590" s="223">
        <v>2.84512E-3</v>
      </c>
      <c r="D590" s="223" t="s">
        <v>408</v>
      </c>
      <c r="E590" s="223" t="s">
        <v>3101</v>
      </c>
      <c r="F590" s="234" t="s">
        <v>1291</v>
      </c>
      <c r="G590" s="245" t="s">
        <v>281</v>
      </c>
    </row>
    <row r="591" spans="1:7">
      <c r="A591" s="221" t="s">
        <v>243</v>
      </c>
      <c r="B591" s="222" t="s">
        <v>1303</v>
      </c>
      <c r="C591" s="223">
        <v>3.2622630000000001E-3</v>
      </c>
      <c r="D591" s="223" t="s">
        <v>408</v>
      </c>
      <c r="E591" s="223" t="s">
        <v>3102</v>
      </c>
      <c r="F591" s="234" t="s">
        <v>1305</v>
      </c>
      <c r="G591" s="245" t="s">
        <v>281</v>
      </c>
    </row>
    <row r="592" spans="1:7">
      <c r="A592" s="221" t="s">
        <v>243</v>
      </c>
      <c r="B592" s="222" t="s">
        <v>1306</v>
      </c>
      <c r="C592" s="223">
        <v>3.8774600000000001E-4</v>
      </c>
      <c r="D592" s="223" t="s">
        <v>504</v>
      </c>
      <c r="E592" s="223" t="s">
        <v>1307</v>
      </c>
      <c r="F592" s="234" t="s">
        <v>1308</v>
      </c>
      <c r="G592" s="245" t="s">
        <v>281</v>
      </c>
    </row>
    <row r="593" spans="1:7">
      <c r="A593" s="221" t="s">
        <v>243</v>
      </c>
      <c r="B593" s="222" t="s">
        <v>1309</v>
      </c>
      <c r="C593" s="223">
        <v>3.8774600000000001E-4</v>
      </c>
      <c r="D593" s="223" t="s">
        <v>504</v>
      </c>
      <c r="E593" s="223" t="s">
        <v>1307</v>
      </c>
      <c r="F593" s="234" t="s">
        <v>1308</v>
      </c>
      <c r="G593" s="245" t="s">
        <v>281</v>
      </c>
    </row>
    <row r="594" spans="1:7">
      <c r="A594" s="221" t="s">
        <v>243</v>
      </c>
      <c r="B594" s="222" t="s">
        <v>1310</v>
      </c>
      <c r="C594" s="223">
        <v>8.4939100000000001E-5</v>
      </c>
      <c r="D594" s="223" t="s">
        <v>259</v>
      </c>
      <c r="E594" s="223" t="s">
        <v>1311</v>
      </c>
      <c r="F594" s="234" t="s">
        <v>1312</v>
      </c>
      <c r="G594" s="245" t="s">
        <v>281</v>
      </c>
    </row>
    <row r="595" spans="1:7">
      <c r="A595" s="221" t="s">
        <v>243</v>
      </c>
      <c r="B595" s="222" t="s">
        <v>1313</v>
      </c>
      <c r="C595" s="223">
        <v>0.16014249999999999</v>
      </c>
      <c r="D595" s="223" t="s">
        <v>259</v>
      </c>
      <c r="E595" s="223" t="s">
        <v>1314</v>
      </c>
      <c r="F595" s="234" t="s">
        <v>1315</v>
      </c>
      <c r="G595" s="245" t="s">
        <v>281</v>
      </c>
    </row>
    <row r="596" spans="1:7">
      <c r="A596" s="221" t="s">
        <v>243</v>
      </c>
      <c r="B596" s="222" t="s">
        <v>326</v>
      </c>
      <c r="C596" s="223">
        <v>9.4727279999999997E-3</v>
      </c>
      <c r="D596" s="223" t="s">
        <v>327</v>
      </c>
      <c r="E596" s="223" t="s">
        <v>3103</v>
      </c>
      <c r="F596" s="234" t="s">
        <v>1317</v>
      </c>
      <c r="G596" s="245" t="s">
        <v>281</v>
      </c>
    </row>
    <row r="597" spans="1:7">
      <c r="A597" s="221" t="s">
        <v>243</v>
      </c>
      <c r="B597" s="222" t="s">
        <v>1318</v>
      </c>
      <c r="C597" s="223">
        <v>8.6300979999999992E-3</v>
      </c>
      <c r="D597" s="223" t="s">
        <v>327</v>
      </c>
      <c r="E597" s="223" t="s">
        <v>3104</v>
      </c>
      <c r="F597" s="234" t="s">
        <v>1320</v>
      </c>
      <c r="G597" s="245" t="s">
        <v>281</v>
      </c>
    </row>
    <row r="598" spans="1:7">
      <c r="A598" s="221" t="s">
        <v>243</v>
      </c>
      <c r="B598" s="222" t="s">
        <v>1321</v>
      </c>
      <c r="C598" s="223">
        <v>1.6597196000000002E-2</v>
      </c>
      <c r="D598" s="223" t="s">
        <v>327</v>
      </c>
      <c r="E598" s="223" t="s">
        <v>3105</v>
      </c>
      <c r="F598" s="234" t="s">
        <v>1291</v>
      </c>
      <c r="G598" s="245" t="s">
        <v>281</v>
      </c>
    </row>
    <row r="599" spans="1:7">
      <c r="A599" s="221" t="s">
        <v>243</v>
      </c>
      <c r="B599" s="222" t="s">
        <v>300</v>
      </c>
      <c r="C599" s="223">
        <v>8.35377E-8</v>
      </c>
      <c r="D599" s="223" t="s">
        <v>259</v>
      </c>
      <c r="E599" s="223" t="s">
        <v>3106</v>
      </c>
      <c r="F599" s="234" t="s">
        <v>1291</v>
      </c>
      <c r="G599" s="245" t="s">
        <v>281</v>
      </c>
    </row>
    <row r="600" spans="1:7">
      <c r="A600" s="221" t="s">
        <v>243</v>
      </c>
      <c r="B600" s="222" t="s">
        <v>288</v>
      </c>
      <c r="C600" s="223">
        <v>9.7911990000000004E-3</v>
      </c>
      <c r="D600" s="223" t="s">
        <v>259</v>
      </c>
      <c r="E600" s="223" t="s">
        <v>3107</v>
      </c>
      <c r="F600" s="234" t="s">
        <v>1291</v>
      </c>
      <c r="G600" s="245" t="s">
        <v>281</v>
      </c>
    </row>
    <row r="601" spans="1:7">
      <c r="A601" s="221" t="s">
        <v>243</v>
      </c>
      <c r="B601" s="222" t="s">
        <v>1325</v>
      </c>
      <c r="C601" s="223">
        <v>7.160947E-3</v>
      </c>
      <c r="D601" s="223" t="s">
        <v>259</v>
      </c>
      <c r="E601" s="223" t="s">
        <v>3108</v>
      </c>
      <c r="F601" s="234" t="s">
        <v>1286</v>
      </c>
      <c r="G601" s="245" t="s">
        <v>281</v>
      </c>
    </row>
    <row r="602" spans="1:7">
      <c r="A602" s="221" t="s">
        <v>243</v>
      </c>
      <c r="B602" s="222" t="s">
        <v>282</v>
      </c>
      <c r="C602" s="223">
        <v>4.9473900000000004E-12</v>
      </c>
      <c r="D602" s="223" t="s">
        <v>275</v>
      </c>
      <c r="E602" s="223" t="s">
        <v>3109</v>
      </c>
      <c r="F602" s="234" t="s">
        <v>1291</v>
      </c>
      <c r="G602" s="245" t="s">
        <v>281</v>
      </c>
    </row>
    <row r="603" spans="1:7">
      <c r="A603" s="221" t="s">
        <v>243</v>
      </c>
      <c r="B603" s="222" t="s">
        <v>1328</v>
      </c>
      <c r="C603" s="223">
        <v>2.3874999999999999E-3</v>
      </c>
      <c r="D603" s="223" t="s">
        <v>259</v>
      </c>
      <c r="E603" s="223" t="s">
        <v>1329</v>
      </c>
      <c r="F603" s="234" t="s">
        <v>1330</v>
      </c>
      <c r="G603" s="245" t="s">
        <v>281</v>
      </c>
    </row>
    <row r="604" spans="1:7">
      <c r="A604" s="221" t="s">
        <v>243</v>
      </c>
      <c r="B604" s="222" t="s">
        <v>1331</v>
      </c>
      <c r="C604" s="223">
        <v>2.68492E-4</v>
      </c>
      <c r="D604" s="223" t="s">
        <v>259</v>
      </c>
      <c r="E604" s="223" t="s">
        <v>1332</v>
      </c>
      <c r="F604" s="234" t="s">
        <v>1333</v>
      </c>
      <c r="G604" s="245" t="s">
        <v>281</v>
      </c>
    </row>
    <row r="605" spans="1:7">
      <c r="A605" s="221" t="s">
        <v>243</v>
      </c>
      <c r="B605" s="222" t="s">
        <v>1334</v>
      </c>
      <c r="C605" s="223">
        <v>2.2348199999999999E-7</v>
      </c>
      <c r="D605" s="223" t="s">
        <v>259</v>
      </c>
      <c r="E605" s="223" t="s">
        <v>1335</v>
      </c>
      <c r="F605" s="234" t="s">
        <v>1289</v>
      </c>
      <c r="G605" s="245" t="s">
        <v>281</v>
      </c>
    </row>
    <row r="606" spans="1:7">
      <c r="A606" s="221" t="s">
        <v>243</v>
      </c>
      <c r="B606" s="222" t="s">
        <v>1336</v>
      </c>
      <c r="C606" s="223">
        <v>2.2348199999999999E-7</v>
      </c>
      <c r="D606" s="223" t="s">
        <v>259</v>
      </c>
      <c r="E606" s="223" t="s">
        <v>1335</v>
      </c>
      <c r="F606" s="234" t="s">
        <v>1289</v>
      </c>
      <c r="G606" s="245" t="s">
        <v>281</v>
      </c>
    </row>
    <row r="607" spans="1:7">
      <c r="A607" s="221" t="s">
        <v>243</v>
      </c>
      <c r="B607" s="222" t="s">
        <v>1337</v>
      </c>
      <c r="C607" s="223">
        <v>1.9789555E-2</v>
      </c>
      <c r="D607" s="223" t="s">
        <v>259</v>
      </c>
      <c r="E607" s="223" t="s">
        <v>3110</v>
      </c>
      <c r="F607" s="234" t="s">
        <v>1291</v>
      </c>
      <c r="G607" s="245" t="s">
        <v>281</v>
      </c>
    </row>
    <row r="608" spans="1:7">
      <c r="A608" s="221" t="s">
        <v>243</v>
      </c>
      <c r="B608" s="222" t="s">
        <v>320</v>
      </c>
      <c r="C608" s="223">
        <v>1.1920940000000001E-3</v>
      </c>
      <c r="D608" s="223" t="s">
        <v>259</v>
      </c>
      <c r="E608" s="223" t="s">
        <v>3111</v>
      </c>
      <c r="F608" s="234" t="s">
        <v>1291</v>
      </c>
      <c r="G608" s="245" t="s">
        <v>281</v>
      </c>
    </row>
    <row r="609" spans="1:7">
      <c r="A609" s="221" t="s">
        <v>243</v>
      </c>
      <c r="B609" s="222" t="s">
        <v>323</v>
      </c>
      <c r="C609" s="223">
        <v>8.7191979999999992E-3</v>
      </c>
      <c r="D609" s="223" t="s">
        <v>259</v>
      </c>
      <c r="E609" s="223" t="s">
        <v>3112</v>
      </c>
      <c r="F609" s="234" t="s">
        <v>1291</v>
      </c>
      <c r="G609" s="245" t="s">
        <v>281</v>
      </c>
    </row>
    <row r="610" spans="1:7">
      <c r="A610" s="221" t="s">
        <v>243</v>
      </c>
      <c r="B610" s="222" t="s">
        <v>308</v>
      </c>
      <c r="C610" s="223">
        <v>4.3556099999999999E-7</v>
      </c>
      <c r="D610" s="223" t="s">
        <v>259</v>
      </c>
      <c r="E610" s="223" t="s">
        <v>3113</v>
      </c>
      <c r="F610" s="234" t="s">
        <v>1291</v>
      </c>
      <c r="G610" s="245" t="s">
        <v>281</v>
      </c>
    </row>
    <row r="611" spans="1:7">
      <c r="A611" s="221" t="s">
        <v>243</v>
      </c>
      <c r="B611" s="222" t="s">
        <v>1342</v>
      </c>
      <c r="C611" s="223">
        <v>8.7158099999999995E-6</v>
      </c>
      <c r="D611" s="223" t="s">
        <v>259</v>
      </c>
      <c r="E611" s="223" t="s">
        <v>1343</v>
      </c>
      <c r="F611" s="234" t="s">
        <v>1289</v>
      </c>
      <c r="G611" s="245" t="s">
        <v>281</v>
      </c>
    </row>
    <row r="612" spans="1:7">
      <c r="A612" s="221" t="s">
        <v>243</v>
      </c>
      <c r="B612" s="222" t="s">
        <v>274</v>
      </c>
      <c r="C612" s="223">
        <v>2.48353E-12</v>
      </c>
      <c r="D612" s="223" t="s">
        <v>275</v>
      </c>
      <c r="E612" s="223" t="s">
        <v>3114</v>
      </c>
      <c r="F612" s="234" t="s">
        <v>1291</v>
      </c>
      <c r="G612" s="245" t="s">
        <v>281</v>
      </c>
    </row>
    <row r="613" spans="1:7">
      <c r="A613" s="221" t="s">
        <v>243</v>
      </c>
      <c r="B613" s="222" t="s">
        <v>1345</v>
      </c>
      <c r="C613" s="223">
        <v>6.68659E-5</v>
      </c>
      <c r="D613" s="223" t="s">
        <v>259</v>
      </c>
      <c r="E613" s="223" t="s">
        <v>1346</v>
      </c>
      <c r="F613" s="234" t="s">
        <v>1289</v>
      </c>
      <c r="G613" s="245" t="s">
        <v>281</v>
      </c>
    </row>
    <row r="614" spans="1:7">
      <c r="A614" s="221" t="s">
        <v>243</v>
      </c>
      <c r="B614" s="222" t="s">
        <v>1347</v>
      </c>
      <c r="C614" s="223">
        <v>9.533470000000001E-10</v>
      </c>
      <c r="D614" s="223" t="s">
        <v>1348</v>
      </c>
      <c r="E614" s="223" t="s">
        <v>1349</v>
      </c>
      <c r="F614" s="234" t="s">
        <v>1286</v>
      </c>
      <c r="G614" s="245" t="s">
        <v>281</v>
      </c>
    </row>
    <row r="615" spans="1:7">
      <c r="A615" s="221" t="s">
        <v>243</v>
      </c>
      <c r="B615" s="222" t="s">
        <v>278</v>
      </c>
      <c r="C615" s="223">
        <v>1.5500800000000001E-11</v>
      </c>
      <c r="D615" s="223" t="s">
        <v>275</v>
      </c>
      <c r="E615" s="223" t="s">
        <v>3115</v>
      </c>
      <c r="F615" s="234" t="s">
        <v>1291</v>
      </c>
      <c r="G615" s="245" t="s">
        <v>281</v>
      </c>
    </row>
    <row r="616" spans="1:7">
      <c r="A616" s="221" t="s">
        <v>243</v>
      </c>
      <c r="B616" s="222" t="s">
        <v>305</v>
      </c>
      <c r="C616" s="223">
        <v>2.4024000000000001E-6</v>
      </c>
      <c r="D616" s="223" t="s">
        <v>259</v>
      </c>
      <c r="E616" s="223" t="s">
        <v>3116</v>
      </c>
      <c r="F616" s="234" t="s">
        <v>1291</v>
      </c>
      <c r="G616" s="245" t="s">
        <v>281</v>
      </c>
    </row>
    <row r="617" spans="1:7">
      <c r="A617" s="221" t="s">
        <v>243</v>
      </c>
      <c r="B617" s="222" t="s">
        <v>1352</v>
      </c>
      <c r="C617" s="223">
        <v>3.0393599999999998E-6</v>
      </c>
      <c r="D617" s="223" t="s">
        <v>259</v>
      </c>
      <c r="E617" s="223" t="s">
        <v>1353</v>
      </c>
      <c r="F617" s="234" t="s">
        <v>1289</v>
      </c>
      <c r="G617" s="245" t="s">
        <v>281</v>
      </c>
    </row>
    <row r="618" spans="1:7">
      <c r="A618" s="221" t="s">
        <v>243</v>
      </c>
      <c r="B618" s="222" t="s">
        <v>1354</v>
      </c>
      <c r="C618" s="223">
        <v>8.9392900000000006E-8</v>
      </c>
      <c r="D618" s="223" t="s">
        <v>259</v>
      </c>
      <c r="E618" s="223" t="s">
        <v>1355</v>
      </c>
      <c r="F618" s="234" t="s">
        <v>1289</v>
      </c>
      <c r="G618" s="245" t="s">
        <v>281</v>
      </c>
    </row>
    <row r="619" spans="1:7">
      <c r="A619" s="221" t="s">
        <v>243</v>
      </c>
      <c r="B619" s="222" t="s">
        <v>595</v>
      </c>
      <c r="C619" s="223">
        <v>1.8577190000000001E-3</v>
      </c>
      <c r="D619" s="223" t="s">
        <v>259</v>
      </c>
      <c r="E619" s="223" t="s">
        <v>1356</v>
      </c>
      <c r="F619" s="234" t="s">
        <v>1289</v>
      </c>
      <c r="G619" s="245" t="s">
        <v>281</v>
      </c>
    </row>
    <row r="620" spans="1:7">
      <c r="A620" s="221" t="s">
        <v>243</v>
      </c>
      <c r="B620" s="222" t="s">
        <v>247</v>
      </c>
      <c r="C620" s="223">
        <v>1.7411519999999999E-3</v>
      </c>
      <c r="D620" s="223" t="s">
        <v>314</v>
      </c>
      <c r="E620" s="223" t="s">
        <v>3117</v>
      </c>
      <c r="F620" s="234" t="s">
        <v>316</v>
      </c>
      <c r="G620" s="245" t="s">
        <v>281</v>
      </c>
    </row>
    <row r="621" spans="1:7">
      <c r="A621" s="221" t="s">
        <v>243</v>
      </c>
      <c r="B621" s="222" t="s">
        <v>1358</v>
      </c>
      <c r="C621" s="223">
        <v>2.4895699999999999E-11</v>
      </c>
      <c r="D621" s="223" t="s">
        <v>275</v>
      </c>
      <c r="E621" s="223" t="s">
        <v>1359</v>
      </c>
      <c r="F621" s="234" t="s">
        <v>1286</v>
      </c>
      <c r="G621" s="245" t="s">
        <v>281</v>
      </c>
    </row>
    <row r="622" spans="1:7">
      <c r="A622" s="221" t="s">
        <v>333</v>
      </c>
      <c r="B622" s="223" t="s">
        <v>225</v>
      </c>
      <c r="C622" s="223">
        <v>6.5665699999999998E-7</v>
      </c>
      <c r="D622" s="223" t="s">
        <v>259</v>
      </c>
      <c r="E622" s="223" t="s">
        <v>3118</v>
      </c>
      <c r="F622" s="234" t="s">
        <v>1361</v>
      </c>
      <c r="G622" s="245" t="s">
        <v>281</v>
      </c>
    </row>
    <row r="623" spans="1:7">
      <c r="A623" s="221" t="s">
        <v>333</v>
      </c>
      <c r="B623" s="223" t="s">
        <v>225</v>
      </c>
      <c r="C623" s="223">
        <v>3.0520800000000002E-8</v>
      </c>
      <c r="D623" s="223" t="s">
        <v>259</v>
      </c>
      <c r="E623" s="223" t="s">
        <v>3119</v>
      </c>
      <c r="F623" s="234" t="s">
        <v>1363</v>
      </c>
      <c r="G623" s="245" t="s">
        <v>281</v>
      </c>
    </row>
    <row r="624" spans="1:7">
      <c r="A624" s="221" t="s">
        <v>333</v>
      </c>
      <c r="B624" s="223" t="s">
        <v>225</v>
      </c>
      <c r="C624" s="223">
        <v>9.2423690000000003E-3</v>
      </c>
      <c r="D624" s="223" t="s">
        <v>259</v>
      </c>
      <c r="E624" s="223" t="s">
        <v>3120</v>
      </c>
      <c r="F624" s="234" t="s">
        <v>1365</v>
      </c>
      <c r="G624" s="245" t="s">
        <v>281</v>
      </c>
    </row>
    <row r="625" spans="1:7">
      <c r="A625" s="221" t="s">
        <v>333</v>
      </c>
      <c r="B625" s="223" t="s">
        <v>225</v>
      </c>
      <c r="C625" s="223">
        <v>7.3569099999999997E-6</v>
      </c>
      <c r="D625" s="223" t="s">
        <v>259</v>
      </c>
      <c r="E625" s="223" t="s">
        <v>3121</v>
      </c>
      <c r="F625" s="234" t="s">
        <v>1361</v>
      </c>
      <c r="G625" s="245" t="s">
        <v>281</v>
      </c>
    </row>
    <row r="626" spans="1:7">
      <c r="A626" s="221" t="s">
        <v>333</v>
      </c>
      <c r="B626" s="223" t="s">
        <v>174</v>
      </c>
      <c r="C626" s="223">
        <v>7.4402999999999996E-11</v>
      </c>
      <c r="D626" s="223" t="s">
        <v>259</v>
      </c>
      <c r="E626" s="223" t="s">
        <v>3122</v>
      </c>
      <c r="F626" s="234" t="s">
        <v>1361</v>
      </c>
      <c r="G626" s="245" t="s">
        <v>281</v>
      </c>
    </row>
    <row r="627" spans="1:7">
      <c r="A627" s="221" t="s">
        <v>333</v>
      </c>
      <c r="B627" s="223" t="s">
        <v>174</v>
      </c>
      <c r="C627" s="223">
        <v>3.7050099999999998E-9</v>
      </c>
      <c r="D627" s="223" t="s">
        <v>259</v>
      </c>
      <c r="E627" s="223" t="s">
        <v>3123</v>
      </c>
      <c r="F627" s="234" t="s">
        <v>1363</v>
      </c>
      <c r="G627" s="245" t="s">
        <v>281</v>
      </c>
    </row>
    <row r="628" spans="1:7">
      <c r="A628" s="221" t="s">
        <v>333</v>
      </c>
      <c r="B628" s="223" t="s">
        <v>347</v>
      </c>
      <c r="C628" s="223">
        <v>5.2178999999999996E-6</v>
      </c>
      <c r="D628" s="223" t="s">
        <v>259</v>
      </c>
      <c r="E628" s="223" t="s">
        <v>3124</v>
      </c>
      <c r="F628" s="234" t="s">
        <v>1365</v>
      </c>
      <c r="G628" s="245" t="s">
        <v>281</v>
      </c>
    </row>
    <row r="629" spans="1:7">
      <c r="A629" s="221" t="s">
        <v>333</v>
      </c>
      <c r="B629" s="223" t="s">
        <v>347</v>
      </c>
      <c r="C629" s="223">
        <v>2.3289399999999999E-7</v>
      </c>
      <c r="D629" s="223" t="s">
        <v>259</v>
      </c>
      <c r="E629" s="223" t="s">
        <v>3125</v>
      </c>
      <c r="F629" s="234" t="s">
        <v>1361</v>
      </c>
      <c r="G629" s="245" t="s">
        <v>281</v>
      </c>
    </row>
    <row r="630" spans="1:7">
      <c r="A630" s="221" t="s">
        <v>250</v>
      </c>
      <c r="B630" s="233" t="s">
        <v>1080</v>
      </c>
      <c r="C630" s="223">
        <v>-1</v>
      </c>
      <c r="D630" s="223" t="s">
        <v>259</v>
      </c>
      <c r="E630" s="223" t="s">
        <v>253</v>
      </c>
      <c r="F630" s="234" t="s">
        <v>587</v>
      </c>
      <c r="G630" s="245" t="s">
        <v>281</v>
      </c>
    </row>
    <row r="631" spans="1:7">
      <c r="A631" s="221" t="s">
        <v>333</v>
      </c>
      <c r="B631" s="223" t="s">
        <v>179</v>
      </c>
      <c r="C631" s="223">
        <v>1.3748E-12</v>
      </c>
      <c r="D631" s="223" t="s">
        <v>259</v>
      </c>
      <c r="E631" s="223" t="s">
        <v>3126</v>
      </c>
      <c r="F631" s="234" t="s">
        <v>1361</v>
      </c>
      <c r="G631" s="245" t="s">
        <v>281</v>
      </c>
    </row>
    <row r="632" spans="1:7">
      <c r="A632" s="221" t="s">
        <v>333</v>
      </c>
      <c r="B632" s="223" t="s">
        <v>179</v>
      </c>
      <c r="C632" s="223">
        <v>3.3521199999999999E-10</v>
      </c>
      <c r="D632" s="223" t="s">
        <v>259</v>
      </c>
      <c r="E632" s="223" t="s">
        <v>3127</v>
      </c>
      <c r="F632" s="234" t="s">
        <v>1363</v>
      </c>
      <c r="G632" s="245" t="s">
        <v>281</v>
      </c>
    </row>
    <row r="633" spans="1:7">
      <c r="A633" s="221" t="s">
        <v>333</v>
      </c>
      <c r="B633" s="223" t="s">
        <v>368</v>
      </c>
      <c r="C633" s="223">
        <v>1.00893E-6</v>
      </c>
      <c r="D633" s="223" t="s">
        <v>259</v>
      </c>
      <c r="E633" s="223" t="s">
        <v>3128</v>
      </c>
      <c r="F633" s="234" t="s">
        <v>1365</v>
      </c>
      <c r="G633" s="245" t="s">
        <v>281</v>
      </c>
    </row>
    <row r="634" spans="1:7">
      <c r="A634" s="221" t="s">
        <v>333</v>
      </c>
      <c r="B634" s="223" t="s">
        <v>368</v>
      </c>
      <c r="C634" s="223">
        <v>2.55293E-8</v>
      </c>
      <c r="D634" s="223" t="s">
        <v>259</v>
      </c>
      <c r="E634" s="223" t="s">
        <v>3129</v>
      </c>
      <c r="F634" s="234" t="s">
        <v>1361</v>
      </c>
      <c r="G634" s="245" t="s">
        <v>281</v>
      </c>
    </row>
    <row r="635" spans="1:7">
      <c r="A635" s="221" t="s">
        <v>333</v>
      </c>
      <c r="B635" s="223" t="s">
        <v>221</v>
      </c>
      <c r="C635" s="223">
        <v>1.56318E-6</v>
      </c>
      <c r="D635" s="223" t="s">
        <v>259</v>
      </c>
      <c r="E635" s="223" t="s">
        <v>3130</v>
      </c>
      <c r="F635" s="234" t="s">
        <v>1361</v>
      </c>
      <c r="G635" s="245" t="s">
        <v>281</v>
      </c>
    </row>
    <row r="636" spans="1:7">
      <c r="A636" s="221" t="s">
        <v>333</v>
      </c>
      <c r="B636" s="223" t="s">
        <v>221</v>
      </c>
      <c r="C636" s="223">
        <v>2.38968E-6</v>
      </c>
      <c r="D636" s="223" t="s">
        <v>259</v>
      </c>
      <c r="E636" s="223" t="s">
        <v>3131</v>
      </c>
      <c r="F636" s="234" t="s">
        <v>1363</v>
      </c>
      <c r="G636" s="245" t="s">
        <v>281</v>
      </c>
    </row>
    <row r="637" spans="1:7">
      <c r="A637" s="221" t="s">
        <v>333</v>
      </c>
      <c r="B637" s="223" t="s">
        <v>371</v>
      </c>
      <c r="C637" s="223">
        <v>0.26338435199999999</v>
      </c>
      <c r="D637" s="223" t="s">
        <v>259</v>
      </c>
      <c r="E637" s="223" t="s">
        <v>3132</v>
      </c>
      <c r="F637" s="234" t="s">
        <v>1365</v>
      </c>
      <c r="G637" s="245" t="s">
        <v>281</v>
      </c>
    </row>
    <row r="638" spans="1:7">
      <c r="A638" s="221" t="s">
        <v>333</v>
      </c>
      <c r="B638" s="223" t="s">
        <v>371</v>
      </c>
      <c r="C638" s="223">
        <v>8.6245390000000005E-3</v>
      </c>
      <c r="D638" s="223" t="s">
        <v>259</v>
      </c>
      <c r="E638" s="223" t="s">
        <v>3133</v>
      </c>
      <c r="F638" s="234" t="s">
        <v>1361</v>
      </c>
      <c r="G638" s="245" t="s">
        <v>281</v>
      </c>
    </row>
    <row r="639" spans="1:7">
      <c r="A639" s="221" t="s">
        <v>333</v>
      </c>
      <c r="B639" s="223" t="s">
        <v>1379</v>
      </c>
      <c r="C639" s="223">
        <v>4.4110900000000001E-6</v>
      </c>
      <c r="D639" s="223" t="s">
        <v>259</v>
      </c>
      <c r="E639" s="223" t="s">
        <v>3134</v>
      </c>
      <c r="F639" s="234" t="s">
        <v>1361</v>
      </c>
      <c r="G639" s="245" t="s">
        <v>281</v>
      </c>
    </row>
    <row r="640" spans="1:7">
      <c r="A640" s="221" t="s">
        <v>333</v>
      </c>
      <c r="B640" s="223" t="s">
        <v>378</v>
      </c>
      <c r="C640" s="223">
        <v>5.7929040000000001E-2</v>
      </c>
      <c r="D640" s="223" t="s">
        <v>259</v>
      </c>
      <c r="E640" s="223" t="s">
        <v>3135</v>
      </c>
      <c r="F640" s="234" t="s">
        <v>1365</v>
      </c>
      <c r="G640" s="245" t="s">
        <v>281</v>
      </c>
    </row>
    <row r="641" spans="1:7">
      <c r="A641" s="221" t="s">
        <v>333</v>
      </c>
      <c r="B641" s="223" t="s">
        <v>378</v>
      </c>
      <c r="C641" s="223">
        <v>0.13289425299999999</v>
      </c>
      <c r="D641" s="223" t="s">
        <v>259</v>
      </c>
      <c r="E641" s="223" t="s">
        <v>3136</v>
      </c>
      <c r="F641" s="234" t="s">
        <v>1383</v>
      </c>
      <c r="G641" s="245" t="s">
        <v>281</v>
      </c>
    </row>
    <row r="642" spans="1:7">
      <c r="A642" s="221" t="s">
        <v>333</v>
      </c>
      <c r="B642" s="223" t="s">
        <v>188</v>
      </c>
      <c r="C642" s="223">
        <v>2.6085700000000001E-15</v>
      </c>
      <c r="D642" s="223" t="s">
        <v>259</v>
      </c>
      <c r="E642" s="223" t="s">
        <v>3137</v>
      </c>
      <c r="F642" s="234" t="s">
        <v>1361</v>
      </c>
      <c r="G642" s="245" t="s">
        <v>281</v>
      </c>
    </row>
    <row r="643" spans="1:7">
      <c r="A643" s="221" t="s">
        <v>333</v>
      </c>
      <c r="B643" s="223" t="s">
        <v>188</v>
      </c>
      <c r="C643" s="223">
        <v>1.7908200000000001E-11</v>
      </c>
      <c r="D643" s="223" t="s">
        <v>259</v>
      </c>
      <c r="E643" s="223" t="s">
        <v>3138</v>
      </c>
      <c r="F643" s="234" t="s">
        <v>1363</v>
      </c>
      <c r="G643" s="245" t="s">
        <v>281</v>
      </c>
    </row>
    <row r="644" spans="1:7">
      <c r="A644" s="221" t="s">
        <v>333</v>
      </c>
      <c r="B644" s="223" t="s">
        <v>382</v>
      </c>
      <c r="C644" s="223">
        <v>6.6855800000000002E-8</v>
      </c>
      <c r="D644" s="223" t="s">
        <v>259</v>
      </c>
      <c r="E644" s="223" t="s">
        <v>3139</v>
      </c>
      <c r="F644" s="234" t="s">
        <v>1365</v>
      </c>
      <c r="G644" s="245" t="s">
        <v>281</v>
      </c>
    </row>
    <row r="645" spans="1:7">
      <c r="A645" s="221" t="s">
        <v>333</v>
      </c>
      <c r="B645" s="223" t="s">
        <v>382</v>
      </c>
      <c r="C645" s="223">
        <v>3.75031E-8</v>
      </c>
      <c r="D645" s="223" t="s">
        <v>259</v>
      </c>
      <c r="E645" s="223" t="s">
        <v>3140</v>
      </c>
      <c r="F645" s="234" t="s">
        <v>1361</v>
      </c>
      <c r="G645" s="245" t="s">
        <v>281</v>
      </c>
    </row>
    <row r="646" spans="1:7">
      <c r="A646" s="221" t="s">
        <v>333</v>
      </c>
      <c r="B646" s="223" t="s">
        <v>385</v>
      </c>
      <c r="C646" s="223">
        <v>1.12438E-10</v>
      </c>
      <c r="D646" s="223" t="s">
        <v>259</v>
      </c>
      <c r="E646" s="223" t="s">
        <v>3141</v>
      </c>
      <c r="F646" s="234" t="s">
        <v>1361</v>
      </c>
      <c r="G646" s="245" t="s">
        <v>281</v>
      </c>
    </row>
    <row r="647" spans="1:7">
      <c r="A647" s="221" t="s">
        <v>333</v>
      </c>
      <c r="B647" s="223" t="s">
        <v>192</v>
      </c>
      <c r="C647" s="223">
        <v>6.0679100000000001E-11</v>
      </c>
      <c r="D647" s="223" t="s">
        <v>259</v>
      </c>
      <c r="E647" s="223" t="s">
        <v>3142</v>
      </c>
      <c r="F647" s="234" t="s">
        <v>1361</v>
      </c>
      <c r="G647" s="245" t="s">
        <v>281</v>
      </c>
    </row>
    <row r="648" spans="1:7">
      <c r="A648" s="221" t="s">
        <v>333</v>
      </c>
      <c r="B648" s="223" t="s">
        <v>192</v>
      </c>
      <c r="C648" s="223">
        <v>6.0679100000000001E-11</v>
      </c>
      <c r="D648" s="223" t="s">
        <v>259</v>
      </c>
      <c r="E648" s="223" t="s">
        <v>3142</v>
      </c>
      <c r="F648" s="234" t="s">
        <v>1363</v>
      </c>
      <c r="G648" s="245" t="s">
        <v>281</v>
      </c>
    </row>
    <row r="649" spans="1:7">
      <c r="A649" s="221" t="s">
        <v>333</v>
      </c>
      <c r="B649" s="223" t="s">
        <v>394</v>
      </c>
      <c r="C649" s="223">
        <v>1.60686E-4</v>
      </c>
      <c r="D649" s="223" t="s">
        <v>259</v>
      </c>
      <c r="E649" s="223" t="s">
        <v>3143</v>
      </c>
      <c r="F649" s="234" t="s">
        <v>1365</v>
      </c>
      <c r="G649" s="245" t="s">
        <v>281</v>
      </c>
    </row>
    <row r="650" spans="1:7">
      <c r="A650" s="221" t="s">
        <v>333</v>
      </c>
      <c r="B650" s="223" t="s">
        <v>394</v>
      </c>
      <c r="C650" s="223">
        <v>5.5091599999999999E-8</v>
      </c>
      <c r="D650" s="223" t="s">
        <v>259</v>
      </c>
      <c r="E650" s="223" t="s">
        <v>3144</v>
      </c>
      <c r="F650" s="234" t="s">
        <v>1361</v>
      </c>
      <c r="G650" s="245" t="s">
        <v>281</v>
      </c>
    </row>
    <row r="651" spans="1:7">
      <c r="A651" s="221" t="s">
        <v>333</v>
      </c>
      <c r="B651" s="223" t="s">
        <v>415</v>
      </c>
      <c r="C651" s="223">
        <v>1.8230200000000001E-3</v>
      </c>
      <c r="D651" s="223" t="s">
        <v>259</v>
      </c>
      <c r="E651" s="223" t="s">
        <v>3145</v>
      </c>
      <c r="F651" s="234" t="s">
        <v>1363</v>
      </c>
      <c r="G651" s="245" t="s">
        <v>281</v>
      </c>
    </row>
    <row r="652" spans="1:7">
      <c r="A652" s="221" t="s">
        <v>333</v>
      </c>
      <c r="B652" s="223" t="s">
        <v>217</v>
      </c>
      <c r="C652" s="223">
        <v>2.0059E-7</v>
      </c>
      <c r="D652" s="223" t="s">
        <v>259</v>
      </c>
      <c r="E652" s="223" t="s">
        <v>3146</v>
      </c>
      <c r="F652" s="234" t="s">
        <v>1361</v>
      </c>
      <c r="G652" s="245" t="s">
        <v>281</v>
      </c>
    </row>
    <row r="653" spans="1:7">
      <c r="A653" s="221" t="s">
        <v>333</v>
      </c>
      <c r="B653" s="223" t="s">
        <v>217</v>
      </c>
      <c r="C653" s="223">
        <v>1.74179E-9</v>
      </c>
      <c r="D653" s="223" t="s">
        <v>259</v>
      </c>
      <c r="E653" s="223" t="s">
        <v>3147</v>
      </c>
      <c r="F653" s="234" t="s">
        <v>1363</v>
      </c>
      <c r="G653" s="245" t="s">
        <v>281</v>
      </c>
    </row>
    <row r="654" spans="1:7">
      <c r="A654" s="221" t="s">
        <v>333</v>
      </c>
      <c r="B654" s="223" t="s">
        <v>418</v>
      </c>
      <c r="C654" s="223">
        <v>4.6877489999999997E-3</v>
      </c>
      <c r="D654" s="223" t="s">
        <v>259</v>
      </c>
      <c r="E654" s="223" t="s">
        <v>3148</v>
      </c>
      <c r="F654" s="234" t="s">
        <v>1365</v>
      </c>
      <c r="G654" s="245" t="s">
        <v>281</v>
      </c>
    </row>
    <row r="655" spans="1:7">
      <c r="A655" s="221" t="s">
        <v>333</v>
      </c>
      <c r="B655" s="223" t="s">
        <v>418</v>
      </c>
      <c r="C655" s="223">
        <v>5.5919900000000001E-6</v>
      </c>
      <c r="D655" s="223" t="s">
        <v>259</v>
      </c>
      <c r="E655" s="223" t="s">
        <v>3149</v>
      </c>
      <c r="F655" s="234" t="s">
        <v>1361</v>
      </c>
      <c r="G655" s="245" t="s">
        <v>281</v>
      </c>
    </row>
    <row r="656" spans="1:7">
      <c r="A656" s="221" t="s">
        <v>333</v>
      </c>
      <c r="B656" s="223" t="s">
        <v>205</v>
      </c>
      <c r="C656" s="223">
        <v>6.5200800000000002E-13</v>
      </c>
      <c r="D656" s="223" t="s">
        <v>259</v>
      </c>
      <c r="E656" s="223" t="s">
        <v>3150</v>
      </c>
      <c r="F656" s="234" t="s">
        <v>1361</v>
      </c>
      <c r="G656" s="245" t="s">
        <v>281</v>
      </c>
    </row>
    <row r="657" spans="1:7">
      <c r="A657" s="221" t="s">
        <v>333</v>
      </c>
      <c r="B657" s="223" t="s">
        <v>205</v>
      </c>
      <c r="C657" s="223">
        <v>6.5715600000000003E-12</v>
      </c>
      <c r="D657" s="223" t="s">
        <v>259</v>
      </c>
      <c r="E657" s="223" t="s">
        <v>3151</v>
      </c>
      <c r="F657" s="234" t="s">
        <v>1363</v>
      </c>
      <c r="G657" s="245" t="s">
        <v>281</v>
      </c>
    </row>
    <row r="658" spans="1:7">
      <c r="A658" s="221" t="s">
        <v>333</v>
      </c>
      <c r="B658" s="223" t="s">
        <v>205</v>
      </c>
      <c r="C658" s="223">
        <v>1.23848E-5</v>
      </c>
      <c r="D658" s="223" t="s">
        <v>259</v>
      </c>
      <c r="E658" s="223" t="s">
        <v>3152</v>
      </c>
      <c r="F658" s="234" t="s">
        <v>1365</v>
      </c>
      <c r="G658" s="245" t="s">
        <v>281</v>
      </c>
    </row>
    <row r="659" spans="1:7">
      <c r="A659" s="221" t="s">
        <v>333</v>
      </c>
      <c r="B659" s="223" t="s">
        <v>205</v>
      </c>
      <c r="C659" s="223">
        <v>2.1671300000000001E-9</v>
      </c>
      <c r="D659" s="223" t="s">
        <v>259</v>
      </c>
      <c r="E659" s="223" t="s">
        <v>3153</v>
      </c>
      <c r="F659" s="234" t="s">
        <v>1361</v>
      </c>
      <c r="G659" s="245" t="s">
        <v>281</v>
      </c>
    </row>
    <row r="660" spans="1:7">
      <c r="A660" s="221" t="s">
        <v>333</v>
      </c>
      <c r="B660" s="223" t="s">
        <v>196</v>
      </c>
      <c r="C660" s="223">
        <v>1.15772E-14</v>
      </c>
      <c r="D660" s="223" t="s">
        <v>259</v>
      </c>
      <c r="E660" s="223" t="s">
        <v>3154</v>
      </c>
      <c r="F660" s="234" t="s">
        <v>1361</v>
      </c>
      <c r="G660" s="245" t="s">
        <v>281</v>
      </c>
    </row>
    <row r="661" spans="1:7">
      <c r="A661" s="221" t="s">
        <v>333</v>
      </c>
      <c r="B661" s="223" t="s">
        <v>196</v>
      </c>
      <c r="C661" s="223">
        <v>2.73529E-9</v>
      </c>
      <c r="D661" s="223" t="s">
        <v>259</v>
      </c>
      <c r="E661" s="223" t="s">
        <v>3155</v>
      </c>
      <c r="F661" s="234" t="s">
        <v>1363</v>
      </c>
      <c r="G661" s="245" t="s">
        <v>281</v>
      </c>
    </row>
    <row r="662" spans="1:7">
      <c r="A662" s="221" t="s">
        <v>333</v>
      </c>
      <c r="B662" s="223" t="s">
        <v>196</v>
      </c>
      <c r="C662" s="223">
        <v>3.6072800000000003E-7</v>
      </c>
      <c r="D662" s="223" t="s">
        <v>259</v>
      </c>
      <c r="E662" s="223" t="s">
        <v>3156</v>
      </c>
      <c r="F662" s="234" t="s">
        <v>1365</v>
      </c>
      <c r="G662" s="245" t="s">
        <v>281</v>
      </c>
    </row>
    <row r="663" spans="1:7">
      <c r="A663" s="221" t="s">
        <v>333</v>
      </c>
      <c r="B663" s="223" t="s">
        <v>196</v>
      </c>
      <c r="C663" s="223">
        <v>2.1642200000000002E-9</v>
      </c>
      <c r="D663" s="223" t="s">
        <v>259</v>
      </c>
      <c r="E663" s="223" t="s">
        <v>3157</v>
      </c>
      <c r="F663" s="234" t="s">
        <v>1361</v>
      </c>
      <c r="G663" s="245" t="s">
        <v>281</v>
      </c>
    </row>
    <row r="664" spans="1:7">
      <c r="A664" s="221" t="s">
        <v>333</v>
      </c>
      <c r="B664" s="223" t="s">
        <v>1405</v>
      </c>
      <c r="C664" s="223">
        <v>1.2629900000000001E-7</v>
      </c>
      <c r="D664" s="223" t="s">
        <v>259</v>
      </c>
      <c r="E664" s="223" t="s">
        <v>3158</v>
      </c>
      <c r="F664" s="234" t="s">
        <v>1361</v>
      </c>
      <c r="G664" s="245" t="s">
        <v>281</v>
      </c>
    </row>
    <row r="665" spans="1:7">
      <c r="A665" s="221" t="s">
        <v>333</v>
      </c>
      <c r="B665" s="223" t="s">
        <v>200</v>
      </c>
      <c r="C665" s="223">
        <v>7.6364399999999999E-15</v>
      </c>
      <c r="D665" s="223" t="s">
        <v>259</v>
      </c>
      <c r="E665" s="223" t="s">
        <v>3159</v>
      </c>
      <c r="F665" s="234" t="s">
        <v>1361</v>
      </c>
      <c r="G665" s="245" t="s">
        <v>281</v>
      </c>
    </row>
    <row r="666" spans="1:7">
      <c r="A666" s="221" t="s">
        <v>333</v>
      </c>
      <c r="B666" s="223" t="s">
        <v>200</v>
      </c>
      <c r="C666" s="223">
        <v>1.1238499999999999E-10</v>
      </c>
      <c r="D666" s="223" t="s">
        <v>259</v>
      </c>
      <c r="E666" s="223" t="s">
        <v>3160</v>
      </c>
      <c r="F666" s="234" t="s">
        <v>1363</v>
      </c>
      <c r="G666" s="245" t="s">
        <v>281</v>
      </c>
    </row>
    <row r="667" spans="1:7">
      <c r="A667" s="221" t="s">
        <v>333</v>
      </c>
      <c r="B667" s="223" t="s">
        <v>430</v>
      </c>
      <c r="C667" s="223">
        <v>2.8379599999999998E-5</v>
      </c>
      <c r="D667" s="223" t="s">
        <v>259</v>
      </c>
      <c r="E667" s="223" t="s">
        <v>3161</v>
      </c>
      <c r="F667" s="234" t="s">
        <v>1365</v>
      </c>
      <c r="G667" s="245" t="s">
        <v>281</v>
      </c>
    </row>
    <row r="668" spans="1:7">
      <c r="A668" s="221" t="s">
        <v>333</v>
      </c>
      <c r="B668" s="223" t="s">
        <v>430</v>
      </c>
      <c r="C668" s="223">
        <v>2.7271200000000001E-7</v>
      </c>
      <c r="D668" s="223" t="s">
        <v>259</v>
      </c>
      <c r="E668" s="223" t="s">
        <v>3162</v>
      </c>
      <c r="F668" s="234" t="s">
        <v>1361</v>
      </c>
      <c r="G668" s="245" t="s">
        <v>281</v>
      </c>
    </row>
    <row r="669" spans="1:7">
      <c r="A669" s="221" t="s">
        <v>333</v>
      </c>
      <c r="B669" s="223" t="s">
        <v>1411</v>
      </c>
      <c r="C669" s="223">
        <v>2.5000000000000001E-4</v>
      </c>
      <c r="D669" s="223" t="s">
        <v>1412</v>
      </c>
      <c r="E669" s="223" t="s">
        <v>1413</v>
      </c>
      <c r="F669" s="234" t="s">
        <v>1414</v>
      </c>
      <c r="G669" s="245" t="s">
        <v>281</v>
      </c>
    </row>
    <row r="670" spans="1:7">
      <c r="A670" s="221" t="s">
        <v>333</v>
      </c>
      <c r="B670" s="223" t="s">
        <v>1415</v>
      </c>
      <c r="C670" s="223">
        <v>1.5E-3</v>
      </c>
      <c r="D670" s="223" t="s">
        <v>1412</v>
      </c>
      <c r="E670" s="223" t="s">
        <v>1416</v>
      </c>
      <c r="F670" s="234" t="s">
        <v>1417</v>
      </c>
      <c r="G670" s="245" t="s">
        <v>281</v>
      </c>
    </row>
    <row r="671" spans="1:7">
      <c r="A671" s="221" t="s">
        <v>333</v>
      </c>
      <c r="B671" s="223" t="s">
        <v>1418</v>
      </c>
      <c r="C671" s="223">
        <v>2.5000000000000001E-4</v>
      </c>
      <c r="D671" s="223" t="s">
        <v>1412</v>
      </c>
      <c r="E671" s="223" t="s">
        <v>1413</v>
      </c>
      <c r="F671" s="234" t="s">
        <v>1419</v>
      </c>
      <c r="G671" s="245" t="s">
        <v>281</v>
      </c>
    </row>
    <row r="672" spans="1:7">
      <c r="A672" s="221" t="s">
        <v>333</v>
      </c>
      <c r="B672" s="223" t="s">
        <v>1420</v>
      </c>
      <c r="C672" s="223">
        <v>1.8500000000000001E-3</v>
      </c>
      <c r="D672" s="223" t="s">
        <v>1412</v>
      </c>
      <c r="E672" s="223" t="s">
        <v>1421</v>
      </c>
      <c r="F672" s="234" t="s">
        <v>1422</v>
      </c>
      <c r="G672" s="245" t="s">
        <v>281</v>
      </c>
    </row>
    <row r="673" spans="1:7">
      <c r="A673" s="221" t="s">
        <v>333</v>
      </c>
      <c r="B673" s="223" t="s">
        <v>449</v>
      </c>
      <c r="C673" s="223">
        <v>2.0438019000000002E-2</v>
      </c>
      <c r="D673" s="223" t="s">
        <v>259</v>
      </c>
      <c r="E673" s="223" t="s">
        <v>3163</v>
      </c>
      <c r="F673" s="234" t="s">
        <v>1365</v>
      </c>
      <c r="G673" s="245" t="s">
        <v>281</v>
      </c>
    </row>
    <row r="674" spans="1:7">
      <c r="A674" s="221" t="s">
        <v>333</v>
      </c>
      <c r="B674" s="223" t="s">
        <v>449</v>
      </c>
      <c r="C674" s="223">
        <v>1.6291700000000001E-3</v>
      </c>
      <c r="D674" s="223" t="s">
        <v>259</v>
      </c>
      <c r="E674" s="223" t="s">
        <v>3164</v>
      </c>
      <c r="F674" s="234" t="s">
        <v>1361</v>
      </c>
      <c r="G674" s="245" t="s">
        <v>281</v>
      </c>
    </row>
    <row r="675" spans="1:7">
      <c r="A675" s="221" t="s">
        <v>333</v>
      </c>
      <c r="B675" s="223" t="s">
        <v>452</v>
      </c>
      <c r="C675" s="223">
        <v>9.5831199999999991E-7</v>
      </c>
      <c r="D675" s="223" t="s">
        <v>259</v>
      </c>
      <c r="E675" s="223" t="s">
        <v>3165</v>
      </c>
      <c r="F675" s="234" t="s">
        <v>1361</v>
      </c>
      <c r="G675" s="245" t="s">
        <v>281</v>
      </c>
    </row>
    <row r="676" spans="1:7">
      <c r="A676" s="221" t="s">
        <v>333</v>
      </c>
      <c r="B676" s="223" t="s">
        <v>229</v>
      </c>
      <c r="C676" s="223">
        <v>1.81974E-6</v>
      </c>
      <c r="D676" s="223" t="s">
        <v>259</v>
      </c>
      <c r="E676" s="223" t="s">
        <v>3166</v>
      </c>
      <c r="F676" s="234" t="s">
        <v>1363</v>
      </c>
      <c r="G676" s="245" t="s">
        <v>281</v>
      </c>
    </row>
    <row r="677" spans="1:7">
      <c r="A677" s="221" t="s">
        <v>333</v>
      </c>
      <c r="B677" s="223" t="s">
        <v>455</v>
      </c>
      <c r="C677" s="223">
        <v>2.9625196999999999E-2</v>
      </c>
      <c r="D677" s="223" t="s">
        <v>259</v>
      </c>
      <c r="E677" s="223" t="s">
        <v>3167</v>
      </c>
      <c r="F677" s="234" t="s">
        <v>1365</v>
      </c>
      <c r="G677" s="245" t="s">
        <v>281</v>
      </c>
    </row>
    <row r="678" spans="1:7">
      <c r="A678" s="221" t="s">
        <v>333</v>
      </c>
      <c r="B678" s="223" t="s">
        <v>455</v>
      </c>
      <c r="C678" s="223">
        <v>7.2789700000000001E-3</v>
      </c>
      <c r="D678" s="223" t="s">
        <v>259</v>
      </c>
      <c r="E678" s="223" t="s">
        <v>3168</v>
      </c>
      <c r="F678" s="234" t="s">
        <v>1383</v>
      </c>
      <c r="G678" s="245" t="s">
        <v>281</v>
      </c>
    </row>
    <row r="679" spans="1:7">
      <c r="A679" s="221" t="s">
        <v>333</v>
      </c>
      <c r="B679" s="223" t="s">
        <v>213</v>
      </c>
      <c r="C679" s="223">
        <v>-3.1568E-6</v>
      </c>
      <c r="D679" s="223" t="s">
        <v>259</v>
      </c>
      <c r="E679" s="223" t="s">
        <v>3169</v>
      </c>
      <c r="F679" s="234" t="s">
        <v>1361</v>
      </c>
      <c r="G679" s="245" t="s">
        <v>281</v>
      </c>
    </row>
    <row r="680" spans="1:7">
      <c r="A680" s="221" t="s">
        <v>333</v>
      </c>
      <c r="B680" s="223" t="s">
        <v>213</v>
      </c>
      <c r="C680" s="223">
        <v>-3.6062600000000002E-7</v>
      </c>
      <c r="D680" s="223" t="s">
        <v>259</v>
      </c>
      <c r="E680" s="223" t="s">
        <v>3170</v>
      </c>
      <c r="F680" s="234" t="s">
        <v>1363</v>
      </c>
      <c r="G680" s="245" t="s">
        <v>281</v>
      </c>
    </row>
    <row r="681" spans="1:7">
      <c r="A681" s="221" t="s">
        <v>333</v>
      </c>
      <c r="B681" s="223" t="s">
        <v>213</v>
      </c>
      <c r="C681" s="223">
        <v>-1.4613359999999999E-3</v>
      </c>
      <c r="D681" s="223" t="s">
        <v>259</v>
      </c>
      <c r="E681" s="223" t="s">
        <v>3171</v>
      </c>
      <c r="F681" s="234" t="s">
        <v>1365</v>
      </c>
      <c r="G681" s="245" t="s">
        <v>281</v>
      </c>
    </row>
    <row r="682" spans="1:7">
      <c r="A682" s="221" t="s">
        <v>333</v>
      </c>
      <c r="B682" s="223" t="s">
        <v>213</v>
      </c>
      <c r="C682" s="223">
        <v>-8.6801399999999999E-5</v>
      </c>
      <c r="D682" s="223" t="s">
        <v>259</v>
      </c>
      <c r="E682" s="223" t="s">
        <v>3172</v>
      </c>
      <c r="F682" s="234" t="s">
        <v>1361</v>
      </c>
      <c r="G682" s="245" t="s">
        <v>281</v>
      </c>
    </row>
    <row r="683" spans="1:7">
      <c r="A683" s="221" t="s">
        <v>333</v>
      </c>
      <c r="B683" s="223" t="s">
        <v>464</v>
      </c>
      <c r="C683" s="223">
        <v>6.1569529999999997E-3</v>
      </c>
      <c r="D683" s="223" t="s">
        <v>259</v>
      </c>
      <c r="E683" s="223" t="s">
        <v>3173</v>
      </c>
      <c r="F683" s="234" t="s">
        <v>1383</v>
      </c>
      <c r="G683" s="245" t="s">
        <v>281</v>
      </c>
    </row>
    <row r="684" spans="1:7">
      <c r="A684" s="221" t="s">
        <v>333</v>
      </c>
      <c r="B684" s="223" t="s">
        <v>1434</v>
      </c>
      <c r="C684" s="223">
        <v>5.0000000000000002E-5</v>
      </c>
      <c r="D684" s="223" t="s">
        <v>1435</v>
      </c>
      <c r="E684" s="223" t="s">
        <v>1436</v>
      </c>
      <c r="F684" s="234" t="s">
        <v>1437</v>
      </c>
      <c r="G684" s="245" t="s">
        <v>281</v>
      </c>
    </row>
    <row r="685" spans="1:7">
      <c r="A685" s="221" t="s">
        <v>333</v>
      </c>
      <c r="B685" s="223" t="s">
        <v>1438</v>
      </c>
      <c r="C685" s="223">
        <v>6.0000000000000002E-5</v>
      </c>
      <c r="D685" s="223" t="s">
        <v>1435</v>
      </c>
      <c r="E685" s="223" t="s">
        <v>1439</v>
      </c>
      <c r="F685" s="234" t="s">
        <v>1440</v>
      </c>
      <c r="G685" s="245" t="s">
        <v>281</v>
      </c>
    </row>
    <row r="686" spans="1:7">
      <c r="A686" s="221" t="s">
        <v>333</v>
      </c>
      <c r="B686" s="223" t="s">
        <v>1441</v>
      </c>
      <c r="C686" s="223">
        <v>5.0000000000000002E-5</v>
      </c>
      <c r="D686" s="223" t="s">
        <v>1435</v>
      </c>
      <c r="E686" s="223" t="s">
        <v>1436</v>
      </c>
      <c r="F686" s="234" t="s">
        <v>1442</v>
      </c>
      <c r="G686" s="245" t="s">
        <v>281</v>
      </c>
    </row>
    <row r="687" spans="1:7">
      <c r="A687" s="221" t="s">
        <v>333</v>
      </c>
      <c r="B687" s="223" t="s">
        <v>1443</v>
      </c>
      <c r="C687" s="223">
        <v>5.0000000000000002E-5</v>
      </c>
      <c r="D687" s="223" t="s">
        <v>1435</v>
      </c>
      <c r="E687" s="223" t="s">
        <v>1436</v>
      </c>
      <c r="F687" s="234" t="s">
        <v>1444</v>
      </c>
      <c r="G687" s="245" t="s">
        <v>281</v>
      </c>
    </row>
    <row r="688" spans="1:7">
      <c r="A688" s="221" t="s">
        <v>333</v>
      </c>
      <c r="B688" s="223" t="s">
        <v>1445</v>
      </c>
      <c r="C688" s="223">
        <v>5.0000000000000002E-5</v>
      </c>
      <c r="D688" s="223" t="s">
        <v>1435</v>
      </c>
      <c r="E688" s="223" t="s">
        <v>1436</v>
      </c>
      <c r="F688" s="234" t="s">
        <v>1446</v>
      </c>
      <c r="G688" s="245" t="s">
        <v>281</v>
      </c>
    </row>
    <row r="689" spans="1:7">
      <c r="A689" s="221" t="s">
        <v>333</v>
      </c>
      <c r="B689" s="223" t="s">
        <v>1447</v>
      </c>
      <c r="C689" s="223">
        <v>5.0000000000000002E-5</v>
      </c>
      <c r="D689" s="223" t="s">
        <v>1435</v>
      </c>
      <c r="E689" s="223" t="s">
        <v>1436</v>
      </c>
      <c r="F689" s="234" t="s">
        <v>1448</v>
      </c>
      <c r="G689" s="245" t="s">
        <v>281</v>
      </c>
    </row>
    <row r="690" spans="1:7">
      <c r="A690" s="221" t="s">
        <v>333</v>
      </c>
      <c r="B690" s="223" t="s">
        <v>1449</v>
      </c>
      <c r="C690" s="223">
        <v>1.0000000000000001E-5</v>
      </c>
      <c r="D690" s="223" t="s">
        <v>1435</v>
      </c>
      <c r="E690" s="223" t="s">
        <v>1450</v>
      </c>
      <c r="F690" s="234" t="s">
        <v>1451</v>
      </c>
      <c r="G690" s="245" t="s">
        <v>281</v>
      </c>
    </row>
    <row r="691" spans="1:7">
      <c r="A691" s="221" t="s">
        <v>333</v>
      </c>
      <c r="B691" s="223" t="s">
        <v>482</v>
      </c>
      <c r="C691" s="223">
        <v>1.1920940000000001E-3</v>
      </c>
      <c r="D691" s="223" t="s">
        <v>259</v>
      </c>
      <c r="E691" s="223" t="s">
        <v>3174</v>
      </c>
      <c r="F691" s="234" t="s">
        <v>1305</v>
      </c>
      <c r="G691" s="245" t="s">
        <v>281</v>
      </c>
    </row>
    <row r="692" spans="1:7">
      <c r="A692" s="221" t="s">
        <v>333</v>
      </c>
      <c r="B692" s="223" t="s">
        <v>1453</v>
      </c>
      <c r="C692" s="223">
        <v>6.7839300000000006E-5</v>
      </c>
      <c r="D692" s="223" t="s">
        <v>259</v>
      </c>
      <c r="E692" s="223" t="s">
        <v>1454</v>
      </c>
      <c r="F692" s="234" t="s">
        <v>1286</v>
      </c>
      <c r="G692" s="245" t="s">
        <v>281</v>
      </c>
    </row>
    <row r="693" spans="1:7">
      <c r="A693" s="221" t="s">
        <v>333</v>
      </c>
      <c r="B693" s="223" t="s">
        <v>1455</v>
      </c>
      <c r="C693" s="223">
        <v>6.7839300000000006E-5</v>
      </c>
      <c r="D693" s="223" t="s">
        <v>259</v>
      </c>
      <c r="E693" s="223" t="s">
        <v>1454</v>
      </c>
      <c r="F693" s="234" t="s">
        <v>1286</v>
      </c>
      <c r="G693" s="245" t="s">
        <v>281</v>
      </c>
    </row>
    <row r="694" spans="1:7">
      <c r="A694" s="221" t="s">
        <v>333</v>
      </c>
      <c r="B694" s="223" t="s">
        <v>209</v>
      </c>
      <c r="C694" s="223">
        <v>6.29558E-11</v>
      </c>
      <c r="D694" s="223" t="s">
        <v>259</v>
      </c>
      <c r="E694" s="223" t="s">
        <v>3175</v>
      </c>
      <c r="F694" s="234" t="s">
        <v>1361</v>
      </c>
      <c r="G694" s="245" t="s">
        <v>281</v>
      </c>
    </row>
    <row r="695" spans="1:7">
      <c r="A695" s="221" t="s">
        <v>333</v>
      </c>
      <c r="B695" s="223" t="s">
        <v>209</v>
      </c>
      <c r="C695" s="223">
        <v>1.2394999999999999E-9</v>
      </c>
      <c r="D695" s="223" t="s">
        <v>259</v>
      </c>
      <c r="E695" s="223" t="s">
        <v>3176</v>
      </c>
      <c r="F695" s="234" t="s">
        <v>1363</v>
      </c>
      <c r="G695" s="245" t="s">
        <v>281</v>
      </c>
    </row>
    <row r="696" spans="1:7">
      <c r="A696" s="221" t="s">
        <v>333</v>
      </c>
      <c r="B696" s="223" t="s">
        <v>486</v>
      </c>
      <c r="C696" s="223">
        <v>4.30944E-4</v>
      </c>
      <c r="D696" s="223" t="s">
        <v>259</v>
      </c>
      <c r="E696" s="223" t="s">
        <v>3177</v>
      </c>
      <c r="F696" s="234" t="s">
        <v>1365</v>
      </c>
      <c r="G696" s="245" t="s">
        <v>281</v>
      </c>
    </row>
    <row r="697" spans="1:7">
      <c r="A697" s="226" t="s">
        <v>333</v>
      </c>
      <c r="B697" s="228" t="s">
        <v>486</v>
      </c>
      <c r="C697" s="228">
        <v>1.7247899999999999E-6</v>
      </c>
      <c r="D697" s="228" t="s">
        <v>259</v>
      </c>
      <c r="E697" s="228" t="s">
        <v>3178</v>
      </c>
      <c r="F697" s="255" t="s">
        <v>1361</v>
      </c>
      <c r="G697" s="245" t="s">
        <v>281</v>
      </c>
    </row>
    <row r="698" spans="1:7">
      <c r="G698" s="245" t="s">
        <v>281</v>
      </c>
    </row>
    <row r="699" spans="1:7" ht="18.75">
      <c r="A699" s="769" t="s">
        <v>1460</v>
      </c>
      <c r="B699" s="770"/>
      <c r="C699" s="770"/>
      <c r="D699" s="770"/>
      <c r="E699" s="770"/>
      <c r="F699" s="771"/>
      <c r="G699" s="245" t="s">
        <v>281</v>
      </c>
    </row>
    <row r="700" spans="1:7">
      <c r="A700" s="211" t="s">
        <v>238</v>
      </c>
      <c r="B700" s="212" t="s">
        <v>239</v>
      </c>
      <c r="C700" s="212" t="s">
        <v>240</v>
      </c>
      <c r="D700" s="212" t="s">
        <v>134</v>
      </c>
      <c r="E700" s="212" t="s">
        <v>241</v>
      </c>
      <c r="F700" s="213" t="s">
        <v>242</v>
      </c>
      <c r="G700" s="245" t="s">
        <v>281</v>
      </c>
    </row>
    <row r="701" spans="1:7">
      <c r="A701" s="216" t="s">
        <v>845</v>
      </c>
      <c r="B701" s="231" t="s">
        <v>1082</v>
      </c>
      <c r="C701" s="218">
        <v>1</v>
      </c>
      <c r="D701" s="218" t="s">
        <v>504</v>
      </c>
      <c r="E701" s="218" t="s">
        <v>253</v>
      </c>
      <c r="F701" s="232" t="s">
        <v>1461</v>
      </c>
      <c r="G701" s="245" t="s">
        <v>281</v>
      </c>
    </row>
    <row r="702" spans="1:7">
      <c r="A702" s="221" t="s">
        <v>333</v>
      </c>
      <c r="B702" s="223" t="s">
        <v>376</v>
      </c>
      <c r="C702" s="271">
        <v>5.5579999999999999E-8</v>
      </c>
      <c r="D702" s="223" t="s">
        <v>259</v>
      </c>
      <c r="E702" s="223" t="s">
        <v>847</v>
      </c>
      <c r="F702" s="234" t="s">
        <v>848</v>
      </c>
      <c r="G702" s="245" t="s">
        <v>281</v>
      </c>
    </row>
    <row r="703" spans="1:7">
      <c r="A703" s="221" t="s">
        <v>333</v>
      </c>
      <c r="B703" s="223" t="s">
        <v>427</v>
      </c>
      <c r="C703" s="271">
        <v>4.1800000000000002E-4</v>
      </c>
      <c r="D703" s="223" t="s">
        <v>259</v>
      </c>
      <c r="E703" s="223" t="s">
        <v>849</v>
      </c>
      <c r="F703" s="234" t="s">
        <v>850</v>
      </c>
      <c r="G703" s="245" t="s">
        <v>281</v>
      </c>
    </row>
    <row r="704" spans="1:7">
      <c r="A704" s="221" t="s">
        <v>333</v>
      </c>
      <c r="B704" s="223" t="s">
        <v>436</v>
      </c>
      <c r="C704" s="271">
        <v>4.5330000000000002E-7</v>
      </c>
      <c r="D704" s="223" t="s">
        <v>259</v>
      </c>
      <c r="E704" s="223" t="s">
        <v>851</v>
      </c>
      <c r="F704" s="234" t="s">
        <v>852</v>
      </c>
      <c r="G704" s="245" t="s">
        <v>281</v>
      </c>
    </row>
    <row r="705" spans="1:7">
      <c r="A705" s="221" t="s">
        <v>333</v>
      </c>
      <c r="B705" s="223" t="s">
        <v>441</v>
      </c>
      <c r="C705" s="271">
        <v>8.4900000000000005E-7</v>
      </c>
      <c r="D705" s="223" t="s">
        <v>259</v>
      </c>
      <c r="E705" s="223" t="s">
        <v>853</v>
      </c>
      <c r="F705" s="234" t="s">
        <v>854</v>
      </c>
      <c r="G705" s="245" t="s">
        <v>281</v>
      </c>
    </row>
    <row r="706" spans="1:7">
      <c r="A706" s="226" t="s">
        <v>333</v>
      </c>
      <c r="B706" s="228" t="s">
        <v>467</v>
      </c>
      <c r="C706" s="272">
        <v>9.2109999999999996E-8</v>
      </c>
      <c r="D706" s="228" t="s">
        <v>259</v>
      </c>
      <c r="E706" s="228" t="s">
        <v>855</v>
      </c>
      <c r="F706" s="255" t="s">
        <v>856</v>
      </c>
      <c r="G706" s="245" t="s">
        <v>281</v>
      </c>
    </row>
    <row r="708" spans="1:7">
      <c r="A708" s="793" t="s">
        <v>489</v>
      </c>
      <c r="B708" s="794"/>
      <c r="C708" s="794"/>
    </row>
    <row r="709" spans="1:7">
      <c r="A709" s="179" t="s">
        <v>2593</v>
      </c>
      <c r="B709" s="180"/>
      <c r="C709" s="258">
        <v>0.19776119402985073</v>
      </c>
    </row>
    <row r="710" spans="1:7">
      <c r="A710" s="157" t="s">
        <v>2594</v>
      </c>
      <c r="C710" s="274">
        <v>0.30223880597014924</v>
      </c>
    </row>
    <row r="711" spans="1:7">
      <c r="A711" s="167" t="s">
        <v>3223</v>
      </c>
      <c r="B711" s="177"/>
      <c r="C711" s="259">
        <v>0.5</v>
      </c>
    </row>
    <row r="712" spans="1:7">
      <c r="A712" s="157" t="s">
        <v>929</v>
      </c>
      <c r="C712" s="274">
        <v>-7.7369439071566737E-2</v>
      </c>
    </row>
    <row r="713" spans="1:7">
      <c r="A713" s="157" t="s">
        <v>930</v>
      </c>
      <c r="C713" s="274">
        <v>-3.2882011605415859E-2</v>
      </c>
    </row>
    <row r="714" spans="1:7">
      <c r="A714" s="157" t="s">
        <v>3179</v>
      </c>
      <c r="B714" s="197"/>
      <c r="C714" s="274">
        <v>-3.6750483558994199E-2</v>
      </c>
    </row>
    <row r="715" spans="1:7">
      <c r="A715" s="157" t="s">
        <v>2435</v>
      </c>
      <c r="C715" s="274">
        <v>-5.9961315280464215E-2</v>
      </c>
    </row>
    <row r="716" spans="1:7">
      <c r="A716" s="157" t="s">
        <v>491</v>
      </c>
      <c r="C716" s="274">
        <v>-0.22437137330754353</v>
      </c>
    </row>
    <row r="717" spans="1:7">
      <c r="A717" s="167" t="s">
        <v>2596</v>
      </c>
      <c r="B717" s="177"/>
      <c r="C717" s="259">
        <v>-0.56866537717601551</v>
      </c>
    </row>
  </sheetData>
  <mergeCells count="18">
    <mergeCell ref="A581:F581"/>
    <mergeCell ref="A699:F699"/>
    <mergeCell ref="A708:C708"/>
    <mergeCell ref="A255:F255"/>
    <mergeCell ref="A278:F278"/>
    <mergeCell ref="A382:F382"/>
    <mergeCell ref="A405:F405"/>
    <mergeCell ref="A471:F471"/>
    <mergeCell ref="A93:F93"/>
    <mergeCell ref="A164:F164"/>
    <mergeCell ref="A172:F172"/>
    <mergeCell ref="A181:F181"/>
    <mergeCell ref="A214:F214"/>
    <mergeCell ref="A2:F2"/>
    <mergeCell ref="H2:U2"/>
    <mergeCell ref="A8:F8"/>
    <mergeCell ref="H23:U23"/>
    <mergeCell ref="A42:F42"/>
  </mergeCells>
  <pageMargins left="0.7" right="0.7" top="0.75" bottom="0.75" header="0.3" footer="0.3"/>
  <pageSetup paperSize="9" orientation="portrait" verticalDpi="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4" tint="0.79998168889431442"/>
  </sheetPr>
  <dimension ref="A1:U573"/>
  <sheetViews>
    <sheetView zoomScale="85" workbookViewId="0">
      <selection sqref="A1:F1"/>
    </sheetView>
  </sheetViews>
  <sheetFormatPr baseColWidth="10" defaultColWidth="9.140625" defaultRowHeight="15"/>
  <cols>
    <col min="1" max="1" width="8.85546875" style="171" bestFit="1" customWidth="1"/>
    <col min="2" max="2" width="64.85546875" style="171" bestFit="1" customWidth="1"/>
    <col min="3" max="3" width="37.28515625" style="171" bestFit="1" customWidth="1"/>
    <col min="4" max="4" width="14.5703125" style="171" customWidth="1"/>
    <col min="5" max="5" width="42.5703125" style="171" bestFit="1" customWidth="1"/>
    <col min="6" max="6" width="74.85546875" style="171" customWidth="1"/>
    <col min="12" max="12" width="10.5703125" bestFit="1" customWidth="1"/>
  </cols>
  <sheetData>
    <row r="1" spans="1:18" ht="18.75">
      <c r="A1" s="769" t="s">
        <v>236</v>
      </c>
      <c r="B1" s="770"/>
      <c r="C1" s="770"/>
      <c r="D1" s="770"/>
      <c r="E1" s="770"/>
      <c r="F1" s="771"/>
      <c r="H1" s="772" t="s">
        <v>237</v>
      </c>
      <c r="I1" s="773"/>
      <c r="J1" s="773"/>
      <c r="K1" s="773"/>
      <c r="L1" s="773"/>
      <c r="M1" s="773"/>
      <c r="N1" s="773"/>
      <c r="O1" s="773"/>
      <c r="P1" s="773"/>
      <c r="Q1" s="773"/>
      <c r="R1" s="774"/>
    </row>
    <row r="2" spans="1:18">
      <c r="A2" s="211" t="s">
        <v>238</v>
      </c>
      <c r="B2" s="212" t="s">
        <v>239</v>
      </c>
      <c r="C2" s="212" t="s">
        <v>240</v>
      </c>
      <c r="D2" s="212" t="s">
        <v>134</v>
      </c>
      <c r="E2" s="212" t="s">
        <v>241</v>
      </c>
      <c r="F2" s="213" t="s">
        <v>242</v>
      </c>
      <c r="H2" s="242"/>
      <c r="I2" s="243"/>
      <c r="J2" s="243"/>
      <c r="K2" s="243"/>
      <c r="L2" s="243"/>
      <c r="M2" s="243"/>
      <c r="N2" s="243"/>
      <c r="O2" s="243"/>
      <c r="P2" s="243"/>
      <c r="Q2" s="243"/>
      <c r="R2" s="244"/>
    </row>
    <row r="3" spans="1:18">
      <c r="A3" s="216" t="s">
        <v>243</v>
      </c>
      <c r="B3" s="217" t="s">
        <v>244</v>
      </c>
      <c r="C3" s="218">
        <v>5</v>
      </c>
      <c r="D3" s="218" t="s">
        <v>245</v>
      </c>
      <c r="E3" s="219" t="s">
        <v>246</v>
      </c>
      <c r="F3" s="220" t="s">
        <v>236</v>
      </c>
      <c r="H3" s="214"/>
      <c r="I3" s="6"/>
      <c r="J3" s="6"/>
      <c r="K3" s="6"/>
      <c r="L3" s="6"/>
      <c r="M3" s="6"/>
      <c r="N3" s="6"/>
      <c r="O3" s="6"/>
      <c r="P3" s="6"/>
      <c r="Q3" s="6"/>
      <c r="R3" s="215"/>
    </row>
    <row r="4" spans="1:18">
      <c r="A4" s="221" t="s">
        <v>243</v>
      </c>
      <c r="B4" s="222" t="s">
        <v>247</v>
      </c>
      <c r="C4" s="223">
        <v>40</v>
      </c>
      <c r="D4" s="223" t="s">
        <v>245</v>
      </c>
      <c r="E4" s="224" t="s">
        <v>248</v>
      </c>
      <c r="F4" s="225" t="s">
        <v>249</v>
      </c>
      <c r="G4" s="245" t="s">
        <v>281</v>
      </c>
      <c r="H4" s="214"/>
      <c r="I4" s="6"/>
      <c r="J4" s="6"/>
      <c r="K4" s="6"/>
      <c r="L4" s="6"/>
      <c r="M4" s="6"/>
      <c r="N4" s="6"/>
      <c r="O4" s="6"/>
      <c r="P4" s="6"/>
      <c r="Q4" s="6"/>
      <c r="R4" s="215"/>
    </row>
    <row r="5" spans="1:18">
      <c r="A5" s="226" t="s">
        <v>250</v>
      </c>
      <c r="B5" s="227" t="s">
        <v>251</v>
      </c>
      <c r="C5" s="228">
        <v>1</v>
      </c>
      <c r="D5" s="228" t="s">
        <v>252</v>
      </c>
      <c r="E5" s="229" t="s">
        <v>253</v>
      </c>
      <c r="F5" s="230" t="s">
        <v>254</v>
      </c>
      <c r="G5" s="245" t="s">
        <v>281</v>
      </c>
      <c r="H5" s="214"/>
      <c r="I5" s="6"/>
      <c r="J5" s="6"/>
      <c r="K5" s="6"/>
      <c r="L5" s="6"/>
      <c r="M5" s="6"/>
      <c r="N5" s="6"/>
      <c r="O5" s="6"/>
      <c r="P5" s="6"/>
      <c r="Q5" s="6"/>
      <c r="R5" s="215"/>
    </row>
    <row r="6" spans="1:18">
      <c r="G6" s="245" t="s">
        <v>281</v>
      </c>
      <c r="H6" s="214"/>
      <c r="I6" s="6"/>
      <c r="J6" s="6"/>
      <c r="K6" s="6"/>
      <c r="L6" s="6"/>
      <c r="M6" s="6"/>
      <c r="N6" s="6"/>
      <c r="O6" s="6"/>
      <c r="P6" s="6"/>
      <c r="Q6" s="6"/>
      <c r="R6" s="215"/>
    </row>
    <row r="7" spans="1:18" ht="18.75">
      <c r="A7" s="769" t="s">
        <v>493</v>
      </c>
      <c r="B7" s="770"/>
      <c r="C7" s="770"/>
      <c r="D7" s="770"/>
      <c r="E7" s="770"/>
      <c r="F7" s="771"/>
      <c r="G7" s="245" t="s">
        <v>281</v>
      </c>
      <c r="H7" s="214"/>
      <c r="I7" s="6"/>
      <c r="J7" s="6"/>
      <c r="K7" s="6"/>
      <c r="L7" s="6"/>
      <c r="M7" s="6"/>
      <c r="N7" s="6"/>
      <c r="O7" s="6"/>
      <c r="P7" s="6"/>
      <c r="Q7" s="6"/>
      <c r="R7" s="215"/>
    </row>
    <row r="8" spans="1:18">
      <c r="A8" s="211" t="s">
        <v>238</v>
      </c>
      <c r="B8" s="212" t="s">
        <v>239</v>
      </c>
      <c r="C8" s="212" t="s">
        <v>240</v>
      </c>
      <c r="D8" s="212" t="s">
        <v>134</v>
      </c>
      <c r="E8" s="212" t="s">
        <v>241</v>
      </c>
      <c r="F8" s="213" t="s">
        <v>242</v>
      </c>
      <c r="G8" s="245" t="s">
        <v>281</v>
      </c>
      <c r="H8" s="214"/>
      <c r="I8" s="6"/>
      <c r="J8" s="6"/>
      <c r="K8" s="6"/>
      <c r="L8" s="6"/>
      <c r="M8" s="6"/>
      <c r="N8" s="6"/>
      <c r="O8" s="6"/>
      <c r="P8" s="6"/>
      <c r="Q8" s="6"/>
      <c r="R8" s="215"/>
    </row>
    <row r="9" spans="1:18">
      <c r="A9" s="216" t="s">
        <v>243</v>
      </c>
      <c r="B9" s="231" t="s">
        <v>251</v>
      </c>
      <c r="C9" s="218">
        <v>1</v>
      </c>
      <c r="D9" s="218" t="s">
        <v>256</v>
      </c>
      <c r="E9" s="218" t="s">
        <v>253</v>
      </c>
      <c r="F9" s="232" t="s">
        <v>254</v>
      </c>
      <c r="G9" s="245" t="s">
        <v>281</v>
      </c>
      <c r="H9" s="214"/>
      <c r="I9" s="6"/>
      <c r="J9" s="6"/>
      <c r="K9" s="6"/>
      <c r="L9" s="6"/>
      <c r="M9" s="6"/>
      <c r="N9" s="6"/>
      <c r="O9" s="6"/>
      <c r="P9" s="6"/>
      <c r="Q9" s="6"/>
      <c r="R9" s="215"/>
    </row>
    <row r="10" spans="1:18">
      <c r="A10" s="221" t="s">
        <v>243</v>
      </c>
      <c r="B10" s="222" t="s">
        <v>495</v>
      </c>
      <c r="C10" s="223" t="s">
        <v>496</v>
      </c>
      <c r="D10" s="223" t="s">
        <v>275</v>
      </c>
      <c r="E10" s="223" t="s">
        <v>260</v>
      </c>
      <c r="F10" s="234" t="s">
        <v>497</v>
      </c>
      <c r="G10" s="245" t="s">
        <v>281</v>
      </c>
      <c r="H10" s="214"/>
      <c r="I10" s="6"/>
      <c r="J10" s="6"/>
      <c r="K10" s="6"/>
      <c r="L10" s="6"/>
      <c r="M10" s="6"/>
      <c r="N10" s="6"/>
      <c r="O10" s="6"/>
      <c r="P10" s="6"/>
      <c r="Q10" s="6"/>
      <c r="R10" s="215"/>
    </row>
    <row r="11" spans="1:18">
      <c r="A11" s="221" t="s">
        <v>243</v>
      </c>
      <c r="B11" s="222" t="s">
        <v>498</v>
      </c>
      <c r="C11" s="223" t="s">
        <v>499</v>
      </c>
      <c r="D11" s="223" t="s">
        <v>327</v>
      </c>
      <c r="E11" s="223" t="s">
        <v>500</v>
      </c>
      <c r="F11" s="234" t="s">
        <v>932</v>
      </c>
      <c r="G11" s="245" t="s">
        <v>281</v>
      </c>
      <c r="H11" s="214"/>
      <c r="I11" s="6"/>
      <c r="J11" s="6"/>
      <c r="K11" s="6"/>
      <c r="L11" s="6"/>
      <c r="M11" s="6"/>
      <c r="N11" s="6"/>
      <c r="O11" s="6"/>
      <c r="P11" s="6"/>
      <c r="Q11" s="6"/>
      <c r="R11" s="215"/>
    </row>
    <row r="12" spans="1:18">
      <c r="A12" s="221" t="s">
        <v>243</v>
      </c>
      <c r="B12" s="222" t="s">
        <v>262</v>
      </c>
      <c r="C12" s="235" t="s">
        <v>263</v>
      </c>
      <c r="D12" s="223" t="s">
        <v>494</v>
      </c>
      <c r="E12" s="223" t="s">
        <v>264</v>
      </c>
      <c r="F12" s="234" t="s">
        <v>933</v>
      </c>
      <c r="G12" s="245" t="s">
        <v>281</v>
      </c>
      <c r="H12" s="214"/>
      <c r="I12" s="6"/>
      <c r="J12" s="6"/>
      <c r="K12" s="6"/>
      <c r="L12" s="6"/>
      <c r="M12" s="6"/>
      <c r="N12" s="6"/>
      <c r="O12" s="6"/>
      <c r="P12" s="6"/>
      <c r="Q12" s="6"/>
      <c r="R12" s="215"/>
    </row>
    <row r="13" spans="1:18">
      <c r="A13" s="221" t="s">
        <v>243</v>
      </c>
      <c r="B13" s="222" t="s">
        <v>503</v>
      </c>
      <c r="C13" s="223">
        <f>200/7500</f>
        <v>2.6666666666666668E-2</v>
      </c>
      <c r="D13" s="223" t="s">
        <v>504</v>
      </c>
      <c r="E13" s="223" t="s">
        <v>505</v>
      </c>
      <c r="F13" s="234" t="s">
        <v>506</v>
      </c>
      <c r="G13" s="245" t="s">
        <v>281</v>
      </c>
      <c r="H13" s="214"/>
      <c r="I13" s="6"/>
      <c r="J13" s="6"/>
      <c r="K13" s="6"/>
      <c r="L13" s="6"/>
      <c r="M13" s="6"/>
      <c r="N13" s="6"/>
      <c r="O13" s="6"/>
      <c r="P13" s="6"/>
      <c r="Q13" s="6"/>
      <c r="R13" s="215"/>
    </row>
    <row r="14" spans="1:18">
      <c r="A14" s="221" t="s">
        <v>243</v>
      </c>
      <c r="B14" s="222" t="s">
        <v>507</v>
      </c>
      <c r="C14" s="223">
        <f>(150*1839)/38000</f>
        <v>7.2592105263157896</v>
      </c>
      <c r="D14" s="223" t="s">
        <v>259</v>
      </c>
      <c r="E14" s="223" t="s">
        <v>508</v>
      </c>
      <c r="F14" s="234" t="s">
        <v>509</v>
      </c>
      <c r="G14" s="245" t="s">
        <v>281</v>
      </c>
      <c r="H14" s="214"/>
      <c r="I14" s="6"/>
      <c r="J14" s="6"/>
      <c r="K14" s="6"/>
      <c r="L14" s="6"/>
      <c r="M14" s="6"/>
      <c r="N14" s="6"/>
      <c r="O14" s="6"/>
      <c r="P14" s="6"/>
      <c r="Q14" s="6"/>
      <c r="R14" s="215"/>
    </row>
    <row r="15" spans="1:18">
      <c r="A15" s="221" t="s">
        <v>333</v>
      </c>
      <c r="B15" s="223" t="s">
        <v>340</v>
      </c>
      <c r="C15" s="223" t="s">
        <v>510</v>
      </c>
      <c r="D15" s="223" t="s">
        <v>511</v>
      </c>
      <c r="E15" s="223" t="s">
        <v>260</v>
      </c>
      <c r="F15" s="234" t="s">
        <v>512</v>
      </c>
      <c r="G15" s="245" t="s">
        <v>281</v>
      </c>
      <c r="H15" s="214"/>
      <c r="I15" s="6"/>
      <c r="J15" s="6"/>
      <c r="K15" s="6"/>
      <c r="L15" s="6"/>
      <c r="M15" s="6"/>
      <c r="N15" s="6"/>
      <c r="O15" s="6"/>
      <c r="P15" s="6"/>
      <c r="Q15" s="6"/>
      <c r="R15" s="215"/>
    </row>
    <row r="16" spans="1:18">
      <c r="A16" s="221" t="s">
        <v>250</v>
      </c>
      <c r="B16" s="233" t="s">
        <v>1978</v>
      </c>
      <c r="C16" s="223" t="s">
        <v>514</v>
      </c>
      <c r="D16" s="223" t="s">
        <v>494</v>
      </c>
      <c r="E16" s="223" t="s">
        <v>260</v>
      </c>
      <c r="F16" s="234" t="s">
        <v>515</v>
      </c>
      <c r="G16" s="245" t="s">
        <v>281</v>
      </c>
      <c r="H16" s="214"/>
      <c r="I16" s="6"/>
      <c r="J16" s="6"/>
      <c r="K16" s="6"/>
      <c r="L16" s="6"/>
      <c r="M16" s="6"/>
      <c r="N16" s="6"/>
      <c r="O16" s="6"/>
      <c r="P16" s="6"/>
      <c r="Q16" s="6"/>
      <c r="R16" s="215"/>
    </row>
    <row r="17" spans="1:18">
      <c r="A17" s="221" t="s">
        <v>333</v>
      </c>
      <c r="B17" s="223" t="s">
        <v>399</v>
      </c>
      <c r="C17" s="223" t="s">
        <v>516</v>
      </c>
      <c r="D17" s="223" t="s">
        <v>511</v>
      </c>
      <c r="E17" s="223" t="s">
        <v>260</v>
      </c>
      <c r="F17" s="234" t="s">
        <v>517</v>
      </c>
      <c r="G17" s="245" t="s">
        <v>281</v>
      </c>
      <c r="H17" s="214"/>
      <c r="I17" s="6"/>
      <c r="J17" s="6"/>
      <c r="K17" s="6"/>
      <c r="L17" s="6"/>
      <c r="M17" s="6"/>
      <c r="N17" s="6"/>
      <c r="O17" s="6"/>
      <c r="P17" s="6"/>
      <c r="Q17" s="6"/>
      <c r="R17" s="215"/>
    </row>
    <row r="18" spans="1:18">
      <c r="A18" s="221" t="s">
        <v>333</v>
      </c>
      <c r="B18" s="223" t="s">
        <v>427</v>
      </c>
      <c r="C18" s="223" t="s">
        <v>518</v>
      </c>
      <c r="D18" s="223" t="s">
        <v>511</v>
      </c>
      <c r="E18" s="223" t="s">
        <v>260</v>
      </c>
      <c r="F18" s="234" t="s">
        <v>519</v>
      </c>
      <c r="G18" s="245" t="s">
        <v>281</v>
      </c>
      <c r="H18" s="214"/>
      <c r="I18" s="6"/>
      <c r="J18" s="6"/>
      <c r="K18" s="6"/>
      <c r="L18" s="6"/>
      <c r="M18" s="6"/>
      <c r="N18" s="6"/>
      <c r="O18" s="6"/>
      <c r="P18" s="6"/>
      <c r="Q18" s="6"/>
      <c r="R18" s="215"/>
    </row>
    <row r="19" spans="1:18">
      <c r="A19" s="221" t="s">
        <v>333</v>
      </c>
      <c r="B19" s="223" t="s">
        <v>439</v>
      </c>
      <c r="C19" s="223" t="s">
        <v>520</v>
      </c>
      <c r="D19" s="223" t="s">
        <v>511</v>
      </c>
      <c r="E19" s="223" t="s">
        <v>260</v>
      </c>
      <c r="F19" s="234" t="s">
        <v>521</v>
      </c>
      <c r="G19" s="245" t="s">
        <v>281</v>
      </c>
      <c r="H19" s="236"/>
      <c r="I19" s="237"/>
      <c r="J19" s="237"/>
      <c r="K19" s="237"/>
      <c r="L19" s="237"/>
      <c r="M19" s="237"/>
      <c r="N19" s="237"/>
      <c r="O19" s="237"/>
      <c r="P19" s="237"/>
      <c r="Q19" s="237"/>
      <c r="R19" s="238"/>
    </row>
    <row r="20" spans="1:18">
      <c r="A20" s="262" t="s">
        <v>268</v>
      </c>
      <c r="B20" s="189" t="s">
        <v>522</v>
      </c>
      <c r="C20" s="189">
        <v>0.95</v>
      </c>
      <c r="D20" s="189" t="s">
        <v>270</v>
      </c>
      <c r="E20" s="189" t="s">
        <v>523</v>
      </c>
      <c r="F20" s="263" t="s">
        <v>524</v>
      </c>
      <c r="G20" s="245" t="s">
        <v>281</v>
      </c>
    </row>
    <row r="21" spans="1:18">
      <c r="A21" s="262" t="s">
        <v>268</v>
      </c>
      <c r="B21" s="189" t="s">
        <v>525</v>
      </c>
      <c r="C21" s="189">
        <v>1.1200000000000001</v>
      </c>
      <c r="D21" s="189" t="s">
        <v>270</v>
      </c>
      <c r="E21" s="189" t="s">
        <v>526</v>
      </c>
      <c r="F21" s="263" t="s">
        <v>527</v>
      </c>
      <c r="G21" s="245" t="s">
        <v>281</v>
      </c>
      <c r="H21" s="772" t="s">
        <v>272</v>
      </c>
      <c r="I21" s="773"/>
      <c r="J21" s="773"/>
      <c r="K21" s="773"/>
      <c r="L21" s="773"/>
      <c r="M21" s="773"/>
      <c r="N21" s="773"/>
      <c r="O21" s="773"/>
      <c r="P21" s="773"/>
      <c r="Q21" s="773"/>
      <c r="R21" s="774"/>
    </row>
    <row r="22" spans="1:18">
      <c r="A22" s="262" t="s">
        <v>268</v>
      </c>
      <c r="B22" s="189" t="s">
        <v>528</v>
      </c>
      <c r="C22" s="189">
        <v>0.72</v>
      </c>
      <c r="D22" s="189" t="s">
        <v>270</v>
      </c>
      <c r="E22" s="189" t="s">
        <v>529</v>
      </c>
      <c r="F22" s="263" t="s">
        <v>530</v>
      </c>
      <c r="G22" s="245" t="s">
        <v>281</v>
      </c>
      <c r="H22" s="214"/>
      <c r="I22" s="6"/>
      <c r="J22" s="6"/>
      <c r="K22" s="6"/>
      <c r="L22" s="6"/>
      <c r="M22" s="6"/>
      <c r="N22" s="6"/>
      <c r="O22" s="6"/>
      <c r="P22" s="6"/>
      <c r="Q22" s="6"/>
      <c r="R22" s="215"/>
    </row>
    <row r="23" spans="1:18">
      <c r="A23" s="262" t="s">
        <v>268</v>
      </c>
      <c r="B23" s="189" t="s">
        <v>531</v>
      </c>
      <c r="C23" s="189">
        <v>0.1</v>
      </c>
      <c r="D23" s="189" t="s">
        <v>270</v>
      </c>
      <c r="E23" s="189" t="s">
        <v>532</v>
      </c>
      <c r="F23" s="263" t="s">
        <v>533</v>
      </c>
      <c r="G23" s="245" t="s">
        <v>281</v>
      </c>
      <c r="H23" s="214"/>
      <c r="I23" s="6"/>
      <c r="J23" s="6"/>
      <c r="K23" s="6"/>
      <c r="L23" s="6"/>
      <c r="M23" s="6"/>
      <c r="N23" s="6"/>
      <c r="O23" s="6"/>
      <c r="P23" s="6"/>
      <c r="Q23" s="6"/>
      <c r="R23" s="215"/>
    </row>
    <row r="24" spans="1:18">
      <c r="A24" s="262" t="s">
        <v>268</v>
      </c>
      <c r="B24" s="189" t="s">
        <v>534</v>
      </c>
      <c r="C24" s="189">
        <v>140</v>
      </c>
      <c r="D24" s="189" t="s">
        <v>535</v>
      </c>
      <c r="E24" s="189" t="s">
        <v>536</v>
      </c>
      <c r="F24" s="263" t="s">
        <v>537</v>
      </c>
      <c r="G24" s="245" t="s">
        <v>281</v>
      </c>
      <c r="H24" s="214"/>
      <c r="I24" s="6"/>
      <c r="J24" s="6"/>
      <c r="K24" s="6"/>
      <c r="L24" s="6"/>
      <c r="M24" s="6"/>
      <c r="N24" s="6"/>
      <c r="O24" s="6"/>
      <c r="P24" s="6"/>
      <c r="Q24" s="6"/>
      <c r="R24" s="215"/>
    </row>
    <row r="25" spans="1:18">
      <c r="A25" s="262" t="s">
        <v>268</v>
      </c>
      <c r="B25" s="189" t="s">
        <v>538</v>
      </c>
      <c r="C25" s="189">
        <v>0.52</v>
      </c>
      <c r="D25" s="189" t="s">
        <v>270</v>
      </c>
      <c r="E25" s="189" t="s">
        <v>539</v>
      </c>
      <c r="F25" s="263" t="s">
        <v>540</v>
      </c>
      <c r="G25" s="245" t="s">
        <v>281</v>
      </c>
      <c r="H25" s="214"/>
      <c r="I25" s="6"/>
      <c r="J25" s="6"/>
      <c r="K25" s="6"/>
      <c r="L25" s="6"/>
      <c r="M25" s="6"/>
      <c r="N25" s="6"/>
      <c r="O25" s="6"/>
      <c r="P25" s="6"/>
      <c r="Q25" s="6"/>
      <c r="R25" s="215"/>
    </row>
    <row r="26" spans="1:18">
      <c r="A26" s="262" t="s">
        <v>268</v>
      </c>
      <c r="B26" s="189" t="s">
        <v>541</v>
      </c>
      <c r="C26" s="189">
        <v>43</v>
      </c>
      <c r="D26" s="189" t="s">
        <v>542</v>
      </c>
      <c r="E26" s="189" t="s">
        <v>253</v>
      </c>
      <c r="F26" s="263" t="s">
        <v>543</v>
      </c>
      <c r="G26" s="245" t="s">
        <v>281</v>
      </c>
      <c r="H26" s="214"/>
      <c r="I26" s="6"/>
      <c r="J26" s="6"/>
      <c r="K26" s="6"/>
      <c r="L26" s="6"/>
      <c r="M26" s="6"/>
      <c r="N26" s="6"/>
      <c r="O26" s="6"/>
      <c r="P26" s="6"/>
      <c r="Q26" s="6"/>
      <c r="R26" s="215"/>
    </row>
    <row r="27" spans="1:18">
      <c r="A27" s="262" t="s">
        <v>268</v>
      </c>
      <c r="B27" s="189" t="s">
        <v>544</v>
      </c>
      <c r="C27" s="189">
        <v>10</v>
      </c>
      <c r="D27" s="189" t="s">
        <v>545</v>
      </c>
      <c r="E27" s="189" t="s">
        <v>546</v>
      </c>
      <c r="F27" s="263" t="s">
        <v>547</v>
      </c>
      <c r="G27" s="245" t="s">
        <v>281</v>
      </c>
      <c r="H27" s="214"/>
      <c r="I27" s="6"/>
      <c r="J27" s="6"/>
      <c r="K27" s="6"/>
      <c r="L27" s="6"/>
      <c r="M27" s="6"/>
      <c r="N27" s="6"/>
      <c r="O27" s="6"/>
      <c r="P27" s="6"/>
      <c r="Q27" s="6"/>
      <c r="R27" s="215"/>
    </row>
    <row r="28" spans="1:18">
      <c r="A28" s="262" t="s">
        <v>268</v>
      </c>
      <c r="B28" s="189" t="s">
        <v>548</v>
      </c>
      <c r="C28" s="189">
        <v>6</v>
      </c>
      <c r="D28" s="189" t="s">
        <v>549</v>
      </c>
      <c r="E28" s="189" t="s">
        <v>550</v>
      </c>
      <c r="F28" s="263" t="s">
        <v>551</v>
      </c>
      <c r="G28" s="245" t="s">
        <v>281</v>
      </c>
      <c r="H28" s="214"/>
      <c r="I28" s="6"/>
      <c r="J28" s="6"/>
      <c r="K28" s="6"/>
      <c r="L28" s="6"/>
      <c r="M28" s="6"/>
      <c r="N28" s="6"/>
      <c r="O28" s="6"/>
      <c r="P28" s="6"/>
      <c r="Q28" s="6"/>
      <c r="R28" s="215"/>
    </row>
    <row r="29" spans="1:18">
      <c r="A29" s="262" t="s">
        <v>268</v>
      </c>
      <c r="B29" s="189" t="s">
        <v>552</v>
      </c>
      <c r="C29" s="189">
        <v>6.5</v>
      </c>
      <c r="D29" s="189" t="s">
        <v>549</v>
      </c>
      <c r="E29" s="189" t="s">
        <v>553</v>
      </c>
      <c r="F29" s="263" t="s">
        <v>554</v>
      </c>
      <c r="G29" s="245" t="s">
        <v>281</v>
      </c>
      <c r="H29" s="214"/>
      <c r="I29" s="6"/>
      <c r="J29" s="6"/>
      <c r="K29" s="6"/>
      <c r="L29" s="6"/>
      <c r="M29" s="6"/>
      <c r="N29" s="6"/>
      <c r="O29" s="6"/>
      <c r="P29" s="6"/>
      <c r="Q29" s="6"/>
      <c r="R29" s="215"/>
    </row>
    <row r="30" spans="1:18">
      <c r="A30" s="262" t="s">
        <v>268</v>
      </c>
      <c r="B30" s="189" t="s">
        <v>555</v>
      </c>
      <c r="C30" s="189">
        <v>86</v>
      </c>
      <c r="D30" s="189" t="s">
        <v>549</v>
      </c>
      <c r="E30" s="189" t="s">
        <v>556</v>
      </c>
      <c r="F30" s="263" t="s">
        <v>557</v>
      </c>
      <c r="G30" s="245" t="s">
        <v>281</v>
      </c>
      <c r="H30" s="214"/>
      <c r="I30" s="6"/>
      <c r="J30" s="6"/>
      <c r="K30" s="6"/>
      <c r="L30" s="6"/>
      <c r="M30" s="6"/>
      <c r="N30" s="6"/>
      <c r="O30" s="6"/>
      <c r="P30" s="6"/>
      <c r="Q30" s="6"/>
      <c r="R30" s="215"/>
    </row>
    <row r="31" spans="1:18">
      <c r="A31" s="262" t="s">
        <v>268</v>
      </c>
      <c r="B31" s="189" t="s">
        <v>269</v>
      </c>
      <c r="C31" s="189">
        <v>3.2582228999999997E-2</v>
      </c>
      <c r="D31" s="189" t="s">
        <v>270</v>
      </c>
      <c r="E31" s="189" t="s">
        <v>558</v>
      </c>
      <c r="F31" s="263" t="s">
        <v>271</v>
      </c>
      <c r="G31" s="245" t="s">
        <v>281</v>
      </c>
      <c r="H31" s="214"/>
      <c r="I31" s="6"/>
      <c r="J31" s="6"/>
      <c r="K31" s="6"/>
      <c r="L31" s="6"/>
      <c r="M31" s="6"/>
      <c r="N31" s="6"/>
      <c r="O31" s="6"/>
      <c r="P31" s="6"/>
      <c r="Q31" s="6"/>
      <c r="R31" s="215"/>
    </row>
    <row r="32" spans="1:18">
      <c r="A32" s="262" t="s">
        <v>268</v>
      </c>
      <c r="B32" s="189" t="s">
        <v>559</v>
      </c>
      <c r="C32" s="189">
        <v>10000</v>
      </c>
      <c r="D32" s="189" t="s">
        <v>560</v>
      </c>
      <c r="E32" s="189" t="s">
        <v>253</v>
      </c>
      <c r="F32" s="263" t="s">
        <v>561</v>
      </c>
      <c r="G32" s="245" t="s">
        <v>281</v>
      </c>
      <c r="H32" s="214"/>
      <c r="I32" s="6"/>
      <c r="J32" s="6"/>
      <c r="K32" s="6"/>
      <c r="L32" s="6"/>
      <c r="M32" s="6"/>
      <c r="N32" s="6"/>
      <c r="O32" s="6"/>
      <c r="P32" s="6"/>
      <c r="Q32" s="6"/>
      <c r="R32" s="215"/>
    </row>
    <row r="33" spans="1:18">
      <c r="A33" s="262" t="s">
        <v>268</v>
      </c>
      <c r="B33" s="189" t="s">
        <v>562</v>
      </c>
      <c r="C33" s="189" t="s">
        <v>563</v>
      </c>
      <c r="D33" s="189" t="s">
        <v>275</v>
      </c>
      <c r="E33" s="264"/>
      <c r="F33" s="263" t="s">
        <v>564</v>
      </c>
      <c r="G33" s="245" t="s">
        <v>281</v>
      </c>
      <c r="H33" s="214"/>
      <c r="I33" s="6"/>
      <c r="J33" s="6"/>
      <c r="K33" s="6"/>
      <c r="L33" s="6"/>
      <c r="M33" s="6"/>
      <c r="N33" s="6"/>
      <c r="O33" s="6"/>
      <c r="P33" s="6"/>
      <c r="Q33" s="6"/>
      <c r="R33" s="215"/>
    </row>
    <row r="34" spans="1:18">
      <c r="A34" s="262" t="s">
        <v>268</v>
      </c>
      <c r="B34" s="224" t="s">
        <v>565</v>
      </c>
      <c r="C34" s="224" t="s">
        <v>566</v>
      </c>
      <c r="D34" s="189" t="s">
        <v>270</v>
      </c>
      <c r="E34" s="264"/>
      <c r="F34" s="225" t="s">
        <v>567</v>
      </c>
      <c r="G34" s="245" t="s">
        <v>281</v>
      </c>
      <c r="H34" s="214"/>
      <c r="I34" s="6"/>
      <c r="J34" s="6"/>
      <c r="K34" s="6"/>
      <c r="L34" s="6"/>
      <c r="M34" s="6"/>
      <c r="N34" s="6"/>
      <c r="O34" s="6"/>
      <c r="P34" s="6"/>
      <c r="Q34" s="6"/>
      <c r="R34" s="215"/>
    </row>
    <row r="35" spans="1:18">
      <c r="A35" s="262" t="s">
        <v>268</v>
      </c>
      <c r="B35" s="189" t="s">
        <v>568</v>
      </c>
      <c r="C35" s="189" t="s">
        <v>569</v>
      </c>
      <c r="D35" s="189" t="s">
        <v>511</v>
      </c>
      <c r="E35" s="264"/>
      <c r="F35" s="263" t="s">
        <v>570</v>
      </c>
      <c r="G35" s="245" t="s">
        <v>281</v>
      </c>
      <c r="H35" s="214"/>
      <c r="I35" s="6"/>
      <c r="J35" s="6"/>
      <c r="K35" s="6"/>
      <c r="L35" s="6"/>
      <c r="M35" s="6"/>
      <c r="N35" s="6"/>
      <c r="O35" s="6"/>
      <c r="P35" s="6"/>
      <c r="Q35" s="6"/>
      <c r="R35" s="215"/>
    </row>
    <row r="36" spans="1:18">
      <c r="A36" s="262" t="s">
        <v>268</v>
      </c>
      <c r="B36" s="189" t="s">
        <v>571</v>
      </c>
      <c r="C36" s="189" t="s">
        <v>572</v>
      </c>
      <c r="D36" s="189" t="s">
        <v>511</v>
      </c>
      <c r="E36" s="264"/>
      <c r="F36" s="263" t="s">
        <v>573</v>
      </c>
      <c r="G36" s="245" t="s">
        <v>281</v>
      </c>
      <c r="H36" s="214"/>
      <c r="I36" s="6"/>
      <c r="J36" s="6"/>
      <c r="K36" s="6"/>
      <c r="L36" s="6"/>
      <c r="M36" s="6"/>
      <c r="N36" s="6"/>
      <c r="O36" s="6"/>
      <c r="P36" s="6"/>
      <c r="Q36" s="6"/>
      <c r="R36" s="215"/>
    </row>
    <row r="37" spans="1:18">
      <c r="A37" s="262" t="s">
        <v>268</v>
      </c>
      <c r="B37" s="189" t="s">
        <v>574</v>
      </c>
      <c r="C37" s="189" t="s">
        <v>575</v>
      </c>
      <c r="D37" s="189" t="s">
        <v>511</v>
      </c>
      <c r="E37" s="264"/>
      <c r="F37" s="263" t="s">
        <v>576</v>
      </c>
      <c r="G37" s="245" t="s">
        <v>281</v>
      </c>
      <c r="H37" s="214"/>
      <c r="I37" s="6"/>
      <c r="J37" s="6"/>
      <c r="K37" s="6"/>
      <c r="L37" s="6"/>
      <c r="M37" s="6"/>
      <c r="N37" s="6"/>
      <c r="O37" s="6"/>
      <c r="P37" s="6"/>
      <c r="Q37" s="6"/>
      <c r="R37" s="215"/>
    </row>
    <row r="38" spans="1:18">
      <c r="A38" s="262" t="s">
        <v>268</v>
      </c>
      <c r="B38" s="189" t="s">
        <v>577</v>
      </c>
      <c r="C38" s="189" t="s">
        <v>578</v>
      </c>
      <c r="D38" s="189" t="s">
        <v>511</v>
      </c>
      <c r="E38" s="264"/>
      <c r="F38" s="263" t="s">
        <v>579</v>
      </c>
      <c r="G38" s="245" t="s">
        <v>281</v>
      </c>
      <c r="H38" s="214"/>
      <c r="I38" s="6"/>
      <c r="J38" s="6"/>
      <c r="K38" s="6"/>
      <c r="L38" s="6"/>
      <c r="M38" s="6"/>
      <c r="N38" s="6"/>
      <c r="O38" s="6"/>
      <c r="P38" s="6"/>
      <c r="Q38" s="6"/>
      <c r="R38" s="215"/>
    </row>
    <row r="39" spans="1:18">
      <c r="A39" s="239" t="s">
        <v>268</v>
      </c>
      <c r="B39" s="240" t="s">
        <v>580</v>
      </c>
      <c r="C39" s="240" t="s">
        <v>258</v>
      </c>
      <c r="D39" s="240" t="s">
        <v>494</v>
      </c>
      <c r="E39" s="265"/>
      <c r="F39" s="241" t="s">
        <v>581</v>
      </c>
      <c r="G39" s="245" t="s">
        <v>281</v>
      </c>
      <c r="H39" s="214"/>
      <c r="I39" s="6"/>
      <c r="J39" s="6"/>
      <c r="K39" s="6"/>
      <c r="L39" s="6"/>
      <c r="M39" s="6"/>
      <c r="N39" s="6"/>
      <c r="O39" s="6"/>
      <c r="P39" s="6"/>
      <c r="Q39" s="6"/>
      <c r="R39" s="215"/>
    </row>
    <row r="40" spans="1:18">
      <c r="G40" s="245" t="s">
        <v>281</v>
      </c>
      <c r="H40" s="214"/>
      <c r="I40" s="6"/>
      <c r="J40" s="6"/>
      <c r="K40" s="6"/>
      <c r="L40" s="6"/>
      <c r="M40" s="6"/>
      <c r="N40" s="6"/>
      <c r="O40" s="6"/>
      <c r="P40" s="6"/>
      <c r="Q40" s="6"/>
      <c r="R40" s="215"/>
    </row>
    <row r="41" spans="1:18" ht="18.75">
      <c r="A41" s="769" t="s">
        <v>1979</v>
      </c>
      <c r="B41" s="770"/>
      <c r="C41" s="770"/>
      <c r="D41" s="770"/>
      <c r="E41" s="770"/>
      <c r="F41" s="771"/>
      <c r="G41" s="245" t="s">
        <v>281</v>
      </c>
      <c r="H41" s="214"/>
      <c r="I41" s="6"/>
      <c r="J41" s="6"/>
      <c r="K41" s="6"/>
      <c r="L41" s="6"/>
      <c r="M41" s="6"/>
      <c r="N41" s="6"/>
      <c r="O41" s="6"/>
      <c r="P41" s="6"/>
      <c r="Q41" s="6"/>
      <c r="R41" s="215"/>
    </row>
    <row r="42" spans="1:18">
      <c r="A42" s="211" t="s">
        <v>238</v>
      </c>
      <c r="B42" s="212" t="s">
        <v>239</v>
      </c>
      <c r="C42" s="212" t="s">
        <v>240</v>
      </c>
      <c r="D42" s="212" t="s">
        <v>134</v>
      </c>
      <c r="E42" s="212" t="s">
        <v>241</v>
      </c>
      <c r="F42" s="213" t="s">
        <v>242</v>
      </c>
      <c r="G42" s="245" t="s">
        <v>281</v>
      </c>
      <c r="H42" s="214"/>
      <c r="I42" s="6"/>
      <c r="J42" s="6"/>
      <c r="K42" s="6"/>
      <c r="L42" s="6"/>
      <c r="M42" s="6"/>
      <c r="N42" s="6"/>
      <c r="O42" s="6"/>
      <c r="P42" s="6"/>
      <c r="Q42" s="6"/>
      <c r="R42" s="215"/>
    </row>
    <row r="43" spans="1:18">
      <c r="A43" s="216" t="s">
        <v>243</v>
      </c>
      <c r="B43" s="231" t="s">
        <v>1978</v>
      </c>
      <c r="C43" s="218">
        <v>1</v>
      </c>
      <c r="D43" s="218" t="s">
        <v>259</v>
      </c>
      <c r="E43" s="218" t="s">
        <v>253</v>
      </c>
      <c r="F43" s="232" t="s">
        <v>1980</v>
      </c>
      <c r="G43" s="245" t="s">
        <v>281</v>
      </c>
      <c r="H43" s="214"/>
      <c r="I43" s="6"/>
      <c r="J43" s="6"/>
      <c r="K43" s="6"/>
      <c r="L43" s="6"/>
      <c r="M43" s="6"/>
      <c r="N43" s="6"/>
      <c r="O43" s="6"/>
      <c r="P43" s="6"/>
      <c r="Q43" s="6"/>
      <c r="R43" s="215"/>
    </row>
    <row r="44" spans="1:18">
      <c r="A44" s="221" t="s">
        <v>243</v>
      </c>
      <c r="B44" s="222" t="s">
        <v>326</v>
      </c>
      <c r="C44" s="223" t="s">
        <v>1981</v>
      </c>
      <c r="D44" s="223" t="s">
        <v>408</v>
      </c>
      <c r="E44" s="223" t="s">
        <v>260</v>
      </c>
      <c r="F44" s="234" t="s">
        <v>1982</v>
      </c>
      <c r="G44" s="245" t="s">
        <v>281</v>
      </c>
      <c r="H44" s="236"/>
      <c r="I44" s="237"/>
      <c r="J44" s="237"/>
      <c r="K44" s="237"/>
      <c r="L44" s="237"/>
      <c r="M44" s="237"/>
      <c r="N44" s="237"/>
      <c r="O44" s="237"/>
      <c r="P44" s="237"/>
      <c r="Q44" s="237"/>
      <c r="R44" s="238"/>
    </row>
    <row r="45" spans="1:18">
      <c r="A45" s="221" t="s">
        <v>243</v>
      </c>
      <c r="B45" s="223" t="s">
        <v>1983</v>
      </c>
      <c r="C45" s="223" t="s">
        <v>1984</v>
      </c>
      <c r="D45" s="223" t="s">
        <v>275</v>
      </c>
      <c r="E45" s="223" t="s">
        <v>260</v>
      </c>
      <c r="F45" s="234" t="s">
        <v>1985</v>
      </c>
      <c r="G45" s="245" t="s">
        <v>281</v>
      </c>
    </row>
    <row r="46" spans="1:18">
      <c r="A46" s="221" t="s">
        <v>243</v>
      </c>
      <c r="B46" s="223" t="s">
        <v>1986</v>
      </c>
      <c r="C46" s="223" t="s">
        <v>1987</v>
      </c>
      <c r="D46" s="223" t="s">
        <v>275</v>
      </c>
      <c r="E46" s="223" t="s">
        <v>260</v>
      </c>
      <c r="F46" s="234" t="s">
        <v>1988</v>
      </c>
      <c r="G46" s="245" t="s">
        <v>281</v>
      </c>
      <c r="H46" s="248" t="s">
        <v>360</v>
      </c>
      <c r="I46" s="249"/>
      <c r="J46" s="249"/>
      <c r="K46" s="249"/>
      <c r="L46" s="250"/>
    </row>
    <row r="47" spans="1:18">
      <c r="A47" s="221" t="s">
        <v>243</v>
      </c>
      <c r="B47" s="233" t="s">
        <v>1989</v>
      </c>
      <c r="C47" s="223" t="s">
        <v>1990</v>
      </c>
      <c r="D47" s="223" t="s">
        <v>259</v>
      </c>
      <c r="E47" s="223" t="s">
        <v>260</v>
      </c>
      <c r="F47" s="234" t="s">
        <v>1991</v>
      </c>
      <c r="G47" s="245" t="s">
        <v>281</v>
      </c>
      <c r="H47" s="242" t="s">
        <v>2014</v>
      </c>
      <c r="I47" s="243"/>
      <c r="J47" s="243"/>
      <c r="K47" s="285">
        <v>19.09</v>
      </c>
      <c r="L47" s="244" t="s">
        <v>363</v>
      </c>
    </row>
    <row r="48" spans="1:18">
      <c r="A48" s="221" t="s">
        <v>243</v>
      </c>
      <c r="B48" s="222" t="s">
        <v>595</v>
      </c>
      <c r="C48" s="223">
        <v>0</v>
      </c>
      <c r="D48" s="223" t="s">
        <v>259</v>
      </c>
      <c r="E48" s="223" t="s">
        <v>253</v>
      </c>
      <c r="F48" s="234" t="s">
        <v>1992</v>
      </c>
      <c r="G48" s="245" t="s">
        <v>281</v>
      </c>
      <c r="H48" s="214" t="s">
        <v>960</v>
      </c>
      <c r="I48" s="6"/>
      <c r="J48" s="6"/>
      <c r="K48" s="275">
        <v>3.6575000000000002</v>
      </c>
      <c r="L48" s="215" t="s">
        <v>363</v>
      </c>
    </row>
    <row r="49" spans="1:21">
      <c r="A49" s="221" t="s">
        <v>333</v>
      </c>
      <c r="B49" s="223" t="s">
        <v>1993</v>
      </c>
      <c r="C49" s="223" t="s">
        <v>1994</v>
      </c>
      <c r="D49" s="223" t="s">
        <v>511</v>
      </c>
      <c r="E49" s="223" t="s">
        <v>260</v>
      </c>
      <c r="F49" s="234" t="s">
        <v>1995</v>
      </c>
      <c r="G49" s="245" t="s">
        <v>281</v>
      </c>
      <c r="H49" s="214" t="s">
        <v>964</v>
      </c>
      <c r="I49" s="6"/>
      <c r="J49" s="6"/>
      <c r="K49" s="275">
        <v>14.09</v>
      </c>
      <c r="L49" s="215" t="s">
        <v>363</v>
      </c>
    </row>
    <row r="50" spans="1:21">
      <c r="A50" s="221" t="s">
        <v>333</v>
      </c>
      <c r="B50" s="223" t="s">
        <v>1996</v>
      </c>
      <c r="C50" s="223" t="s">
        <v>1997</v>
      </c>
      <c r="D50" s="223" t="s">
        <v>511</v>
      </c>
      <c r="E50" s="223" t="s">
        <v>260</v>
      </c>
      <c r="F50" s="234" t="s">
        <v>1998</v>
      </c>
      <c r="G50" s="245" t="s">
        <v>281</v>
      </c>
      <c r="H50" s="214" t="s">
        <v>2024</v>
      </c>
      <c r="I50" s="6"/>
      <c r="J50" s="6"/>
      <c r="K50" s="275">
        <v>8.15</v>
      </c>
      <c r="L50" s="215" t="s">
        <v>363</v>
      </c>
    </row>
    <row r="51" spans="1:21">
      <c r="A51" s="221" t="s">
        <v>250</v>
      </c>
      <c r="B51" s="233" t="s">
        <v>1019</v>
      </c>
      <c r="C51" s="235" t="s">
        <v>952</v>
      </c>
      <c r="D51" s="223" t="s">
        <v>408</v>
      </c>
      <c r="E51" s="223" t="s">
        <v>260</v>
      </c>
      <c r="F51" s="234" t="s">
        <v>1999</v>
      </c>
      <c r="G51" s="245" t="s">
        <v>281</v>
      </c>
      <c r="H51" s="236" t="s">
        <v>968</v>
      </c>
      <c r="I51" s="237"/>
      <c r="J51" s="237"/>
      <c r="K51" s="276">
        <v>37.15</v>
      </c>
      <c r="L51" s="238" t="s">
        <v>363</v>
      </c>
    </row>
    <row r="52" spans="1:21">
      <c r="A52" s="221" t="s">
        <v>250</v>
      </c>
      <c r="B52" s="233" t="s">
        <v>2000</v>
      </c>
      <c r="C52" s="223" t="s">
        <v>2001</v>
      </c>
      <c r="D52" s="223" t="s">
        <v>259</v>
      </c>
      <c r="E52" s="223" t="s">
        <v>260</v>
      </c>
      <c r="F52" s="234" t="s">
        <v>2002</v>
      </c>
      <c r="G52" s="245" t="s">
        <v>281</v>
      </c>
      <c r="U52" s="204"/>
    </row>
    <row r="53" spans="1:21">
      <c r="A53" s="221" t="s">
        <v>333</v>
      </c>
      <c r="B53" s="223" t="s">
        <v>2003</v>
      </c>
      <c r="C53" s="223" t="s">
        <v>882</v>
      </c>
      <c r="D53" s="223" t="s">
        <v>511</v>
      </c>
      <c r="E53" s="223" t="s">
        <v>260</v>
      </c>
      <c r="F53" s="234" t="s">
        <v>614</v>
      </c>
      <c r="G53" s="245" t="s">
        <v>281</v>
      </c>
    </row>
    <row r="54" spans="1:21">
      <c r="A54" s="262" t="s">
        <v>268</v>
      </c>
      <c r="B54" s="189" t="s">
        <v>2004</v>
      </c>
      <c r="C54" s="189">
        <v>0.17599999999999999</v>
      </c>
      <c r="D54" s="189" t="s">
        <v>270</v>
      </c>
      <c r="E54" s="189" t="s">
        <v>2005</v>
      </c>
      <c r="F54" s="263" t="s">
        <v>2006</v>
      </c>
      <c r="G54" s="245" t="s">
        <v>281</v>
      </c>
      <c r="H54" s="171"/>
    </row>
    <row r="55" spans="1:21">
      <c r="A55" s="262" t="s">
        <v>268</v>
      </c>
      <c r="B55" s="189" t="s">
        <v>534</v>
      </c>
      <c r="C55" s="189">
        <v>1.8749999999999999E-2</v>
      </c>
      <c r="D55" s="189" t="s">
        <v>2007</v>
      </c>
      <c r="E55" s="189" t="s">
        <v>2008</v>
      </c>
      <c r="F55" s="263" t="s">
        <v>519</v>
      </c>
      <c r="G55" s="245" t="s">
        <v>281</v>
      </c>
      <c r="H55" s="171"/>
    </row>
    <row r="56" spans="1:21">
      <c r="A56" s="262" t="s">
        <v>268</v>
      </c>
      <c r="B56" s="189" t="s">
        <v>875</v>
      </c>
      <c r="C56" s="189">
        <v>0.43125000000000002</v>
      </c>
      <c r="D56" s="189" t="s">
        <v>2007</v>
      </c>
      <c r="E56" s="189" t="s">
        <v>2009</v>
      </c>
      <c r="F56" s="263" t="s">
        <v>2010</v>
      </c>
      <c r="G56" s="245" t="s">
        <v>281</v>
      </c>
      <c r="H56" s="171"/>
    </row>
    <row r="57" spans="1:21">
      <c r="A57" s="262" t="s">
        <v>268</v>
      </c>
      <c r="B57" s="189" t="s">
        <v>2011</v>
      </c>
      <c r="C57" s="189">
        <v>18.3</v>
      </c>
      <c r="D57" s="189" t="s">
        <v>2007</v>
      </c>
      <c r="E57" s="189" t="s">
        <v>2012</v>
      </c>
      <c r="F57" s="263" t="s">
        <v>2013</v>
      </c>
      <c r="G57" s="245" t="s">
        <v>281</v>
      </c>
      <c r="H57" s="171"/>
    </row>
    <row r="58" spans="1:21">
      <c r="A58" s="262" t="s">
        <v>268</v>
      </c>
      <c r="B58" s="189" t="s">
        <v>2015</v>
      </c>
      <c r="C58" s="189">
        <v>0.25</v>
      </c>
      <c r="D58" s="189" t="s">
        <v>270</v>
      </c>
      <c r="E58" s="189" t="s">
        <v>253</v>
      </c>
      <c r="F58" s="263" t="s">
        <v>2016</v>
      </c>
      <c r="G58" s="245" t="s">
        <v>281</v>
      </c>
      <c r="H58" s="171"/>
    </row>
    <row r="59" spans="1:21">
      <c r="A59" s="262" t="s">
        <v>268</v>
      </c>
      <c r="B59" s="189" t="s">
        <v>2017</v>
      </c>
      <c r="C59" s="189">
        <v>0.6</v>
      </c>
      <c r="D59" s="189" t="s">
        <v>270</v>
      </c>
      <c r="E59" s="189" t="s">
        <v>2018</v>
      </c>
      <c r="F59" s="263" t="s">
        <v>2019</v>
      </c>
      <c r="G59" s="245" t="s">
        <v>281</v>
      </c>
      <c r="H59" s="171"/>
    </row>
    <row r="60" spans="1:21">
      <c r="A60" s="262" t="s">
        <v>268</v>
      </c>
      <c r="B60" s="189" t="s">
        <v>2020</v>
      </c>
      <c r="C60" s="189">
        <v>12.71</v>
      </c>
      <c r="D60" s="189" t="s">
        <v>2021</v>
      </c>
      <c r="E60" s="189" t="s">
        <v>2022</v>
      </c>
      <c r="F60" s="263" t="s">
        <v>2023</v>
      </c>
      <c r="G60" s="245" t="s">
        <v>281</v>
      </c>
      <c r="H60" s="171"/>
    </row>
    <row r="61" spans="1:21">
      <c r="A61" s="262" t="s">
        <v>268</v>
      </c>
      <c r="B61" s="189" t="s">
        <v>2025</v>
      </c>
      <c r="C61" s="189">
        <v>22.68</v>
      </c>
      <c r="D61" s="189" t="s">
        <v>2021</v>
      </c>
      <c r="E61" s="189" t="s">
        <v>2026</v>
      </c>
      <c r="F61" s="263" t="s">
        <v>2027</v>
      </c>
      <c r="G61" s="245" t="s">
        <v>281</v>
      </c>
      <c r="H61" s="171"/>
    </row>
    <row r="62" spans="1:21">
      <c r="A62" s="262" t="s">
        <v>268</v>
      </c>
      <c r="B62" s="189" t="s">
        <v>818</v>
      </c>
      <c r="C62" s="189">
        <v>0.128</v>
      </c>
      <c r="D62" s="189" t="s">
        <v>408</v>
      </c>
      <c r="E62" s="189" t="s">
        <v>2028</v>
      </c>
      <c r="F62" s="263" t="s">
        <v>2029</v>
      </c>
      <c r="G62" s="245" t="s">
        <v>281</v>
      </c>
      <c r="H62" s="171"/>
      <c r="I62" s="171"/>
      <c r="J62" s="171"/>
      <c r="K62" s="171"/>
      <c r="L62" s="171"/>
      <c r="M62" s="171"/>
      <c r="N62" s="171"/>
      <c r="O62" s="171"/>
    </row>
    <row r="63" spans="1:21">
      <c r="A63" s="262" t="s">
        <v>268</v>
      </c>
      <c r="B63" s="189" t="s">
        <v>646</v>
      </c>
      <c r="C63" s="189">
        <v>15</v>
      </c>
      <c r="D63" s="189" t="s">
        <v>545</v>
      </c>
      <c r="E63" s="189" t="s">
        <v>2030</v>
      </c>
      <c r="F63" s="263" t="s">
        <v>2031</v>
      </c>
      <c r="G63" s="245" t="s">
        <v>281</v>
      </c>
      <c r="H63" s="171"/>
      <c r="I63" s="171"/>
      <c r="J63" s="171"/>
      <c r="K63" s="171"/>
      <c r="L63" s="171"/>
      <c r="M63" s="171"/>
      <c r="N63" s="171"/>
      <c r="O63" s="171"/>
    </row>
    <row r="64" spans="1:21">
      <c r="A64" s="262" t="s">
        <v>268</v>
      </c>
      <c r="B64" s="189" t="s">
        <v>660</v>
      </c>
      <c r="C64" s="189">
        <v>1</v>
      </c>
      <c r="D64" s="189" t="s">
        <v>259</v>
      </c>
      <c r="E64" s="189" t="s">
        <v>253</v>
      </c>
      <c r="F64" s="263" t="s">
        <v>2032</v>
      </c>
      <c r="G64" s="245" t="s">
        <v>281</v>
      </c>
      <c r="H64" s="171"/>
      <c r="I64" s="171"/>
      <c r="J64" s="171"/>
      <c r="K64" s="171"/>
      <c r="L64" s="171"/>
      <c r="M64" s="171"/>
      <c r="N64" s="171"/>
      <c r="O64" s="171"/>
    </row>
    <row r="65" spans="1:15">
      <c r="A65" s="262" t="s">
        <v>268</v>
      </c>
      <c r="B65" s="189" t="s">
        <v>2033</v>
      </c>
      <c r="C65" s="189">
        <v>0.51570000000000005</v>
      </c>
      <c r="D65" s="189" t="s">
        <v>2034</v>
      </c>
      <c r="E65" s="189" t="s">
        <v>2035</v>
      </c>
      <c r="F65" s="263" t="s">
        <v>2036</v>
      </c>
      <c r="G65" s="245" t="s">
        <v>281</v>
      </c>
      <c r="H65" s="171"/>
      <c r="I65" s="171"/>
      <c r="J65" s="171"/>
      <c r="K65" s="171"/>
      <c r="L65" s="171"/>
      <c r="M65" s="171"/>
      <c r="N65" s="171"/>
      <c r="O65" s="171"/>
    </row>
    <row r="66" spans="1:15">
      <c r="A66" s="262" t="s">
        <v>268</v>
      </c>
      <c r="B66" s="189" t="s">
        <v>559</v>
      </c>
      <c r="C66" s="189">
        <v>10000</v>
      </c>
      <c r="D66" s="189" t="s">
        <v>560</v>
      </c>
      <c r="E66" s="189" t="s">
        <v>253</v>
      </c>
      <c r="F66" s="263" t="s">
        <v>2037</v>
      </c>
      <c r="G66" s="245" t="s">
        <v>281</v>
      </c>
      <c r="H66" s="171"/>
      <c r="I66" s="171"/>
      <c r="J66" s="171"/>
      <c r="K66" s="171"/>
      <c r="L66" s="171"/>
      <c r="M66" s="171"/>
      <c r="N66" s="204"/>
      <c r="O66" s="171"/>
    </row>
    <row r="67" spans="1:15">
      <c r="A67" s="262" t="s">
        <v>268</v>
      </c>
      <c r="B67" s="189" t="s">
        <v>2038</v>
      </c>
      <c r="C67" s="189">
        <v>4937.5</v>
      </c>
      <c r="D67" s="189" t="s">
        <v>560</v>
      </c>
      <c r="E67" s="189" t="s">
        <v>253</v>
      </c>
      <c r="F67" s="263" t="s">
        <v>2039</v>
      </c>
      <c r="G67" s="245" t="s">
        <v>281</v>
      </c>
      <c r="H67" s="171"/>
      <c r="I67" s="171"/>
      <c r="J67" s="171"/>
      <c r="K67" s="171"/>
      <c r="L67" s="171"/>
      <c r="M67" s="171"/>
      <c r="N67" s="171"/>
      <c r="O67" s="171"/>
    </row>
    <row r="68" spans="1:15">
      <c r="A68" s="262" t="s">
        <v>268</v>
      </c>
      <c r="B68" s="189" t="s">
        <v>2040</v>
      </c>
      <c r="C68" s="189" t="s">
        <v>2041</v>
      </c>
      <c r="D68" s="189" t="s">
        <v>2021</v>
      </c>
      <c r="E68" s="264"/>
      <c r="F68" s="263" t="s">
        <v>2042</v>
      </c>
      <c r="G68" s="245" t="s">
        <v>281</v>
      </c>
      <c r="H68" s="171"/>
      <c r="I68" s="171"/>
      <c r="J68" s="171"/>
      <c r="K68" s="171"/>
      <c r="L68" s="171"/>
      <c r="M68" s="171"/>
      <c r="N68" s="171"/>
      <c r="O68" s="171"/>
    </row>
    <row r="69" spans="1:15">
      <c r="A69" s="262" t="s">
        <v>268</v>
      </c>
      <c r="B69" s="189" t="s">
        <v>983</v>
      </c>
      <c r="C69" s="189" t="s">
        <v>2043</v>
      </c>
      <c r="D69" s="189" t="s">
        <v>408</v>
      </c>
      <c r="E69" s="264"/>
      <c r="F69" s="263" t="s">
        <v>2044</v>
      </c>
      <c r="G69" s="245" t="s">
        <v>281</v>
      </c>
      <c r="H69" s="171"/>
      <c r="I69" s="171"/>
      <c r="J69" s="171"/>
      <c r="K69" s="171"/>
      <c r="L69" s="171"/>
      <c r="M69" s="171"/>
      <c r="N69" s="171"/>
      <c r="O69" s="171"/>
    </row>
    <row r="70" spans="1:15">
      <c r="A70" s="262" t="s">
        <v>268</v>
      </c>
      <c r="B70" s="189" t="s">
        <v>1987</v>
      </c>
      <c r="C70" s="189" t="s">
        <v>2045</v>
      </c>
      <c r="D70" s="189" t="s">
        <v>275</v>
      </c>
      <c r="E70" s="305"/>
      <c r="F70" s="263" t="s">
        <v>2046</v>
      </c>
      <c r="G70" s="245" t="s">
        <v>281</v>
      </c>
      <c r="H70" s="171"/>
      <c r="I70" s="171"/>
      <c r="J70" s="171"/>
      <c r="K70" s="171"/>
      <c r="L70" s="171"/>
      <c r="M70" s="171"/>
      <c r="N70" s="171"/>
      <c r="O70" s="171"/>
    </row>
    <row r="71" spans="1:15">
      <c r="A71" s="262" t="s">
        <v>268</v>
      </c>
      <c r="B71" s="189" t="s">
        <v>2047</v>
      </c>
      <c r="C71" s="189" t="s">
        <v>2048</v>
      </c>
      <c r="D71" s="189" t="s">
        <v>259</v>
      </c>
      <c r="E71" s="264"/>
      <c r="F71" s="263" t="s">
        <v>2049</v>
      </c>
      <c r="G71" s="245" t="s">
        <v>281</v>
      </c>
      <c r="H71" s="171"/>
      <c r="I71" s="171"/>
      <c r="J71" s="171"/>
      <c r="K71" s="171"/>
      <c r="L71" s="171"/>
      <c r="M71" s="171"/>
      <c r="N71" s="171"/>
      <c r="O71" s="171"/>
    </row>
    <row r="72" spans="1:15">
      <c r="A72" s="262" t="s">
        <v>268</v>
      </c>
      <c r="B72" s="189" t="s">
        <v>2050</v>
      </c>
      <c r="C72" s="189" t="s">
        <v>2051</v>
      </c>
      <c r="D72" s="189" t="s">
        <v>560</v>
      </c>
      <c r="E72" s="264"/>
      <c r="F72" s="263" t="s">
        <v>2052</v>
      </c>
      <c r="G72" s="245" t="s">
        <v>281</v>
      </c>
      <c r="H72" s="171"/>
      <c r="I72" s="171"/>
      <c r="J72" s="171"/>
      <c r="K72" s="171"/>
      <c r="L72" s="171"/>
      <c r="M72" s="171"/>
      <c r="N72" s="171"/>
      <c r="O72" s="171"/>
    </row>
    <row r="73" spans="1:15">
      <c r="A73" s="262" t="s">
        <v>268</v>
      </c>
      <c r="B73" s="189" t="s">
        <v>921</v>
      </c>
      <c r="C73" s="189" t="s">
        <v>2053</v>
      </c>
      <c r="D73" s="189" t="s">
        <v>270</v>
      </c>
      <c r="E73" s="264"/>
      <c r="F73" s="263" t="s">
        <v>2054</v>
      </c>
      <c r="G73" s="245" t="s">
        <v>281</v>
      </c>
      <c r="H73" s="171"/>
      <c r="I73" s="171"/>
      <c r="J73" s="171"/>
      <c r="K73" s="171"/>
      <c r="L73" s="171"/>
      <c r="M73" s="171"/>
      <c r="N73" s="171"/>
      <c r="O73" s="171"/>
    </row>
    <row r="74" spans="1:15">
      <c r="A74" s="262" t="s">
        <v>268</v>
      </c>
      <c r="B74" s="189" t="s">
        <v>2055</v>
      </c>
      <c r="C74" s="189" t="s">
        <v>2056</v>
      </c>
      <c r="D74" s="189" t="s">
        <v>259</v>
      </c>
      <c r="E74" s="264"/>
      <c r="F74" s="263" t="s">
        <v>2057</v>
      </c>
      <c r="G74" s="245" t="s">
        <v>281</v>
      </c>
      <c r="H74" s="171"/>
      <c r="I74" s="171"/>
      <c r="J74" s="171"/>
      <c r="K74" s="171"/>
      <c r="L74" s="171"/>
      <c r="M74" s="171"/>
      <c r="N74" s="171"/>
      <c r="O74" s="171"/>
    </row>
    <row r="75" spans="1:15">
      <c r="A75" s="262" t="s">
        <v>268</v>
      </c>
      <c r="B75" s="189" t="s">
        <v>2058</v>
      </c>
      <c r="C75" s="189" t="s">
        <v>2059</v>
      </c>
      <c r="D75" s="189" t="s">
        <v>259</v>
      </c>
      <c r="E75" s="264"/>
      <c r="F75" s="263" t="s">
        <v>2060</v>
      </c>
      <c r="G75" s="245" t="s">
        <v>281</v>
      </c>
      <c r="H75" s="171"/>
      <c r="I75" s="171"/>
      <c r="J75" s="171"/>
      <c r="K75" s="171"/>
      <c r="L75" s="171"/>
      <c r="M75" s="171"/>
      <c r="N75" s="204"/>
      <c r="O75" s="171"/>
    </row>
    <row r="76" spans="1:15">
      <c r="A76" s="262" t="s">
        <v>268</v>
      </c>
      <c r="B76" s="189" t="s">
        <v>2061</v>
      </c>
      <c r="C76" s="189" t="s">
        <v>2062</v>
      </c>
      <c r="D76" s="189" t="s">
        <v>259</v>
      </c>
      <c r="E76" s="264"/>
      <c r="F76" s="263" t="s">
        <v>2063</v>
      </c>
      <c r="G76" s="245" t="s">
        <v>281</v>
      </c>
      <c r="H76" s="171"/>
      <c r="I76" s="171"/>
      <c r="J76" s="171"/>
      <c r="K76" s="171"/>
      <c r="L76" s="171"/>
      <c r="M76" s="171"/>
      <c r="N76" s="171"/>
      <c r="O76" s="171"/>
    </row>
    <row r="77" spans="1:15">
      <c r="A77" s="239" t="s">
        <v>268</v>
      </c>
      <c r="B77" s="240" t="s">
        <v>2064</v>
      </c>
      <c r="C77" s="240" t="s">
        <v>2065</v>
      </c>
      <c r="D77" s="240" t="s">
        <v>259</v>
      </c>
      <c r="E77" s="265"/>
      <c r="F77" s="241" t="s">
        <v>2066</v>
      </c>
      <c r="G77" s="245" t="s">
        <v>281</v>
      </c>
      <c r="H77" s="171"/>
      <c r="I77" s="171"/>
      <c r="J77" s="171"/>
      <c r="K77" s="171"/>
      <c r="L77" s="171"/>
      <c r="M77" s="171"/>
      <c r="N77" s="171"/>
      <c r="O77" s="171"/>
    </row>
    <row r="78" spans="1:15">
      <c r="G78" s="245" t="s">
        <v>281</v>
      </c>
      <c r="H78" s="171"/>
      <c r="I78" s="171"/>
      <c r="J78" s="171"/>
      <c r="K78" s="171"/>
      <c r="L78" s="171"/>
      <c r="M78" s="171"/>
      <c r="N78" s="171"/>
      <c r="O78" s="171"/>
    </row>
    <row r="79" spans="1:15" ht="18.75">
      <c r="A79" s="769" t="s">
        <v>2067</v>
      </c>
      <c r="B79" s="770"/>
      <c r="C79" s="770"/>
      <c r="D79" s="770"/>
      <c r="E79" s="770"/>
      <c r="F79" s="771"/>
      <c r="G79" s="245" t="s">
        <v>281</v>
      </c>
      <c r="H79" s="171"/>
      <c r="I79" s="171"/>
      <c r="J79" s="171"/>
      <c r="K79" s="171"/>
      <c r="L79" s="171"/>
      <c r="M79" s="171"/>
      <c r="N79" s="171"/>
      <c r="O79" s="171"/>
    </row>
    <row r="80" spans="1:15">
      <c r="A80" s="211" t="s">
        <v>238</v>
      </c>
      <c r="B80" s="212" t="s">
        <v>239</v>
      </c>
      <c r="C80" s="212" t="s">
        <v>240</v>
      </c>
      <c r="D80" s="212" t="s">
        <v>134</v>
      </c>
      <c r="E80" s="212" t="s">
        <v>241</v>
      </c>
      <c r="F80" s="213" t="s">
        <v>242</v>
      </c>
      <c r="G80" s="245" t="s">
        <v>281</v>
      </c>
      <c r="H80" s="171"/>
      <c r="I80" s="171"/>
      <c r="J80" s="171"/>
      <c r="K80" s="171"/>
      <c r="L80" s="171"/>
      <c r="M80" s="171"/>
      <c r="N80" s="171"/>
      <c r="O80" s="171"/>
    </row>
    <row r="81" spans="1:15">
      <c r="A81" s="216" t="s">
        <v>858</v>
      </c>
      <c r="B81" s="217" t="s">
        <v>2068</v>
      </c>
      <c r="C81" s="218">
        <v>6.1999999999999998E-3</v>
      </c>
      <c r="D81" s="218" t="s">
        <v>259</v>
      </c>
      <c r="E81" s="218" t="s">
        <v>2069</v>
      </c>
      <c r="F81" s="232" t="s">
        <v>2070</v>
      </c>
      <c r="G81" s="245" t="s">
        <v>281</v>
      </c>
      <c r="H81" s="171"/>
      <c r="I81" s="171"/>
      <c r="J81" s="171"/>
      <c r="K81" s="171"/>
      <c r="L81" s="171"/>
      <c r="M81" s="171"/>
      <c r="N81" s="171"/>
      <c r="O81" s="171"/>
    </row>
    <row r="82" spans="1:15">
      <c r="A82" s="221" t="s">
        <v>858</v>
      </c>
      <c r="B82" s="222" t="s">
        <v>2071</v>
      </c>
      <c r="C82" s="223">
        <v>2.5000000000000001E-2</v>
      </c>
      <c r="D82" s="223" t="s">
        <v>259</v>
      </c>
      <c r="E82" s="223" t="s">
        <v>2072</v>
      </c>
      <c r="F82" s="234" t="s">
        <v>2070</v>
      </c>
      <c r="G82" s="245" t="s">
        <v>281</v>
      </c>
      <c r="H82" s="171"/>
      <c r="I82" s="171"/>
      <c r="J82" s="171"/>
      <c r="K82" s="171"/>
      <c r="L82" s="171"/>
      <c r="M82" s="171"/>
      <c r="N82" s="204"/>
      <c r="O82" s="171"/>
    </row>
    <row r="83" spans="1:15">
      <c r="A83" s="221" t="s">
        <v>858</v>
      </c>
      <c r="B83" s="222" t="s">
        <v>2073</v>
      </c>
      <c r="C83" s="223">
        <v>3.7199999999999997E-2</v>
      </c>
      <c r="D83" s="223" t="s">
        <v>259</v>
      </c>
      <c r="E83" s="223" t="s">
        <v>2074</v>
      </c>
      <c r="F83" s="234" t="s">
        <v>2070</v>
      </c>
      <c r="G83" s="245" t="s">
        <v>281</v>
      </c>
      <c r="H83" s="171"/>
      <c r="I83" s="171"/>
      <c r="J83" s="171"/>
      <c r="K83" s="171"/>
      <c r="L83" s="171"/>
      <c r="M83" s="171"/>
      <c r="N83" s="171"/>
      <c r="O83" s="171"/>
    </row>
    <row r="84" spans="1:15">
      <c r="A84" s="221" t="s">
        <v>858</v>
      </c>
      <c r="B84" s="233" t="s">
        <v>2075</v>
      </c>
      <c r="C84" s="223" t="s">
        <v>2076</v>
      </c>
      <c r="D84" s="223" t="s">
        <v>259</v>
      </c>
      <c r="E84" s="223" t="s">
        <v>253</v>
      </c>
      <c r="F84" s="234" t="s">
        <v>2077</v>
      </c>
      <c r="G84" s="245" t="s">
        <v>281</v>
      </c>
      <c r="H84" s="171"/>
      <c r="I84" s="171"/>
      <c r="J84" s="171"/>
      <c r="K84" s="171"/>
      <c r="L84" s="171"/>
      <c r="M84" s="171"/>
      <c r="N84" s="171"/>
      <c r="O84" s="171"/>
    </row>
    <row r="85" spans="1:15">
      <c r="A85" s="221" t="s">
        <v>858</v>
      </c>
      <c r="B85" s="222" t="s">
        <v>2078</v>
      </c>
      <c r="C85" s="223">
        <v>1.1000000000000001E-3</v>
      </c>
      <c r="D85" s="223" t="s">
        <v>1435</v>
      </c>
      <c r="E85" s="223" t="s">
        <v>2079</v>
      </c>
      <c r="F85" s="234" t="s">
        <v>2070</v>
      </c>
      <c r="G85" s="245" t="s">
        <v>281</v>
      </c>
      <c r="H85" s="171"/>
      <c r="I85" s="171"/>
      <c r="J85" s="171"/>
      <c r="K85" s="171"/>
      <c r="L85" s="171"/>
      <c r="M85" s="171"/>
      <c r="N85" s="171"/>
      <c r="O85" s="171"/>
    </row>
    <row r="86" spans="1:15">
      <c r="A86" s="221" t="s">
        <v>858</v>
      </c>
      <c r="B86" s="222" t="s">
        <v>305</v>
      </c>
      <c r="C86" s="223">
        <v>1.24E-2</v>
      </c>
      <c r="D86" s="223" t="s">
        <v>259</v>
      </c>
      <c r="E86" s="223" t="s">
        <v>2080</v>
      </c>
      <c r="F86" s="234" t="s">
        <v>2070</v>
      </c>
      <c r="G86" s="245" t="s">
        <v>281</v>
      </c>
      <c r="H86" s="171"/>
      <c r="I86" s="171"/>
      <c r="J86" s="171"/>
      <c r="K86" s="171"/>
      <c r="L86" s="171"/>
      <c r="M86" s="171"/>
      <c r="N86" s="171"/>
      <c r="O86" s="171"/>
    </row>
    <row r="87" spans="1:15">
      <c r="A87" s="221" t="s">
        <v>858</v>
      </c>
      <c r="B87" s="222" t="s">
        <v>507</v>
      </c>
      <c r="C87" s="223">
        <v>5.88</v>
      </c>
      <c r="D87" s="223" t="s">
        <v>259</v>
      </c>
      <c r="E87" s="223" t="s">
        <v>2081</v>
      </c>
      <c r="F87" s="234" t="s">
        <v>2070</v>
      </c>
      <c r="G87" s="245" t="s">
        <v>281</v>
      </c>
    </row>
    <row r="88" spans="1:15">
      <c r="A88" s="221" t="s">
        <v>858</v>
      </c>
      <c r="B88" s="222" t="s">
        <v>941</v>
      </c>
      <c r="C88" s="223">
        <v>-36</v>
      </c>
      <c r="D88" s="223" t="s">
        <v>943</v>
      </c>
      <c r="E88" s="223" t="s">
        <v>253</v>
      </c>
      <c r="F88" s="234" t="s">
        <v>2082</v>
      </c>
      <c r="G88" s="245" t="s">
        <v>281</v>
      </c>
    </row>
    <row r="89" spans="1:15">
      <c r="A89" s="221" t="s">
        <v>858</v>
      </c>
      <c r="B89" s="222" t="s">
        <v>2083</v>
      </c>
      <c r="C89" s="223">
        <v>7.9645599999999997E-4</v>
      </c>
      <c r="D89" s="223" t="s">
        <v>275</v>
      </c>
      <c r="E89" s="223" t="s">
        <v>2084</v>
      </c>
      <c r="F89" s="234" t="s">
        <v>2085</v>
      </c>
      <c r="G89" s="245" t="s">
        <v>281</v>
      </c>
    </row>
    <row r="90" spans="1:15">
      <c r="A90" s="221" t="s">
        <v>858</v>
      </c>
      <c r="B90" s="222" t="s">
        <v>2086</v>
      </c>
      <c r="C90" s="223" t="s">
        <v>2087</v>
      </c>
      <c r="D90" s="223" t="s">
        <v>2088</v>
      </c>
      <c r="E90" s="223" t="s">
        <v>2089</v>
      </c>
      <c r="F90" s="234" t="s">
        <v>2090</v>
      </c>
      <c r="G90" s="245" t="s">
        <v>281</v>
      </c>
    </row>
    <row r="91" spans="1:15">
      <c r="A91" s="221" t="s">
        <v>845</v>
      </c>
      <c r="B91" s="233" t="s">
        <v>1019</v>
      </c>
      <c r="C91" s="235" t="s">
        <v>2091</v>
      </c>
      <c r="D91" s="223" t="s">
        <v>408</v>
      </c>
      <c r="E91" s="223" t="s">
        <v>253</v>
      </c>
      <c r="F91" s="234" t="s">
        <v>2092</v>
      </c>
      <c r="G91" s="245" t="s">
        <v>281</v>
      </c>
    </row>
    <row r="92" spans="1:15">
      <c r="A92" s="221" t="s">
        <v>845</v>
      </c>
      <c r="B92" s="233" t="s">
        <v>1989</v>
      </c>
      <c r="C92" s="223">
        <v>1000</v>
      </c>
      <c r="D92" s="223" t="s">
        <v>259</v>
      </c>
      <c r="E92" s="223" t="s">
        <v>253</v>
      </c>
      <c r="F92" s="234" t="s">
        <v>2093</v>
      </c>
      <c r="G92" s="245" t="s">
        <v>281</v>
      </c>
    </row>
    <row r="93" spans="1:15">
      <c r="A93" s="262" t="s">
        <v>268</v>
      </c>
      <c r="B93" s="189" t="s">
        <v>2094</v>
      </c>
      <c r="C93" s="189">
        <v>2.1</v>
      </c>
      <c r="D93" s="189" t="s">
        <v>637</v>
      </c>
      <c r="E93" s="189" t="s">
        <v>2095</v>
      </c>
      <c r="F93" s="263" t="s">
        <v>2096</v>
      </c>
      <c r="G93" s="245" t="s">
        <v>281</v>
      </c>
    </row>
    <row r="94" spans="1:15">
      <c r="A94" s="262" t="s">
        <v>268</v>
      </c>
      <c r="B94" s="189" t="s">
        <v>2097</v>
      </c>
      <c r="C94" s="189">
        <v>7.1</v>
      </c>
      <c r="D94" s="189" t="s">
        <v>637</v>
      </c>
      <c r="E94" s="189" t="s">
        <v>2098</v>
      </c>
      <c r="F94" s="263" t="s">
        <v>2099</v>
      </c>
      <c r="G94" s="245" t="s">
        <v>281</v>
      </c>
    </row>
    <row r="95" spans="1:15">
      <c r="A95" s="262" t="s">
        <v>268</v>
      </c>
      <c r="B95" s="189" t="s">
        <v>2100</v>
      </c>
      <c r="C95" s="189">
        <v>40</v>
      </c>
      <c r="D95" s="189" t="s">
        <v>1348</v>
      </c>
      <c r="E95" s="189" t="s">
        <v>2101</v>
      </c>
      <c r="F95" s="263" t="s">
        <v>2102</v>
      </c>
      <c r="G95" s="245" t="s">
        <v>281</v>
      </c>
    </row>
    <row r="96" spans="1:15">
      <c r="A96" s="262" t="s">
        <v>268</v>
      </c>
      <c r="B96" s="189" t="s">
        <v>2076</v>
      </c>
      <c r="C96" s="189">
        <v>503</v>
      </c>
      <c r="D96" s="189" t="s">
        <v>259</v>
      </c>
      <c r="E96" s="189" t="s">
        <v>253</v>
      </c>
      <c r="F96" s="263" t="s">
        <v>2103</v>
      </c>
      <c r="G96" s="245" t="s">
        <v>281</v>
      </c>
    </row>
    <row r="97" spans="1:7">
      <c r="A97" s="262" t="s">
        <v>268</v>
      </c>
      <c r="B97" s="189" t="s">
        <v>2087</v>
      </c>
      <c r="C97" s="189" t="s">
        <v>2104</v>
      </c>
      <c r="D97" s="189" t="s">
        <v>2088</v>
      </c>
      <c r="E97" s="306"/>
      <c r="F97" s="263" t="s">
        <v>2105</v>
      </c>
      <c r="G97" s="245" t="s">
        <v>281</v>
      </c>
    </row>
    <row r="98" spans="1:7">
      <c r="A98" s="262" t="s">
        <v>268</v>
      </c>
      <c r="B98" s="189" t="s">
        <v>660</v>
      </c>
      <c r="C98" s="189">
        <v>1000</v>
      </c>
      <c r="D98" s="189" t="s">
        <v>259</v>
      </c>
      <c r="E98" s="306"/>
      <c r="F98" s="263" t="s">
        <v>2106</v>
      </c>
      <c r="G98" s="245" t="s">
        <v>281</v>
      </c>
    </row>
    <row r="99" spans="1:7">
      <c r="A99" s="262" t="s">
        <v>268</v>
      </c>
      <c r="B99" s="189" t="s">
        <v>2107</v>
      </c>
      <c r="C99" s="189">
        <v>0.53</v>
      </c>
      <c r="D99" s="189" t="s">
        <v>270</v>
      </c>
      <c r="E99" s="306"/>
      <c r="F99" s="263" t="s">
        <v>2108</v>
      </c>
      <c r="G99" s="245" t="s">
        <v>281</v>
      </c>
    </row>
    <row r="100" spans="1:7">
      <c r="A100" s="239" t="s">
        <v>268</v>
      </c>
      <c r="B100" s="240" t="s">
        <v>628</v>
      </c>
      <c r="C100" s="240" t="s">
        <v>2109</v>
      </c>
      <c r="D100" s="240" t="s">
        <v>637</v>
      </c>
      <c r="E100" s="307"/>
      <c r="F100" s="241" t="s">
        <v>2092</v>
      </c>
      <c r="G100" s="245" t="s">
        <v>281</v>
      </c>
    </row>
    <row r="101" spans="1:7">
      <c r="A101" s="148"/>
      <c r="B101" s="148"/>
      <c r="C101" s="148"/>
      <c r="D101" s="148"/>
      <c r="E101" s="148"/>
      <c r="F101" s="148"/>
      <c r="G101" s="245" t="s">
        <v>281</v>
      </c>
    </row>
    <row r="102" spans="1:7" ht="18.75">
      <c r="A102" s="769" t="s">
        <v>2110</v>
      </c>
      <c r="B102" s="770"/>
      <c r="C102" s="770"/>
      <c r="D102" s="770"/>
      <c r="E102" s="770"/>
      <c r="F102" s="771"/>
      <c r="G102" s="245" t="s">
        <v>281</v>
      </c>
    </row>
    <row r="103" spans="1:7">
      <c r="A103" s="211" t="s">
        <v>238</v>
      </c>
      <c r="B103" s="212" t="s">
        <v>239</v>
      </c>
      <c r="C103" s="212" t="s">
        <v>240</v>
      </c>
      <c r="D103" s="212" t="s">
        <v>134</v>
      </c>
      <c r="E103" s="212" t="s">
        <v>241</v>
      </c>
      <c r="F103" s="213" t="s">
        <v>242</v>
      </c>
      <c r="G103" s="245" t="s">
        <v>281</v>
      </c>
    </row>
    <row r="104" spans="1:7">
      <c r="A104" s="216" t="s">
        <v>243</v>
      </c>
      <c r="B104" s="217" t="s">
        <v>274</v>
      </c>
      <c r="C104" s="218">
        <v>1.2810000000000001E-11</v>
      </c>
      <c r="D104" s="218" t="s">
        <v>275</v>
      </c>
      <c r="E104" s="218" t="s">
        <v>2111</v>
      </c>
      <c r="F104" s="232" t="s">
        <v>277</v>
      </c>
      <c r="G104" s="245" t="s">
        <v>281</v>
      </c>
    </row>
    <row r="105" spans="1:7">
      <c r="A105" s="221" t="s">
        <v>243</v>
      </c>
      <c r="B105" s="222" t="s">
        <v>278</v>
      </c>
      <c r="C105" s="223">
        <v>4.9309800000000003E-11</v>
      </c>
      <c r="D105" s="223" t="s">
        <v>275</v>
      </c>
      <c r="E105" s="223" t="s">
        <v>2112</v>
      </c>
      <c r="F105" s="234" t="s">
        <v>280</v>
      </c>
      <c r="G105" s="245" t="s">
        <v>281</v>
      </c>
    </row>
    <row r="106" spans="1:7">
      <c r="A106" s="221" t="s">
        <v>243</v>
      </c>
      <c r="B106" s="222" t="s">
        <v>282</v>
      </c>
      <c r="C106" s="223">
        <v>2.5000000000000002E-10</v>
      </c>
      <c r="D106" s="223" t="s">
        <v>275</v>
      </c>
      <c r="E106" s="223" t="s">
        <v>283</v>
      </c>
      <c r="F106" s="234" t="s">
        <v>2113</v>
      </c>
      <c r="G106" s="245" t="s">
        <v>281</v>
      </c>
    </row>
    <row r="107" spans="1:7">
      <c r="A107" s="221" t="s">
        <v>243</v>
      </c>
      <c r="B107" s="222" t="s">
        <v>285</v>
      </c>
      <c r="C107" s="223">
        <v>1.8572199999999999E-9</v>
      </c>
      <c r="D107" s="223" t="s">
        <v>259</v>
      </c>
      <c r="E107" s="223" t="s">
        <v>2114</v>
      </c>
      <c r="F107" s="234" t="s">
        <v>287</v>
      </c>
      <c r="G107" s="245" t="s">
        <v>281</v>
      </c>
    </row>
    <row r="108" spans="1:7">
      <c r="A108" s="221" t="s">
        <v>243</v>
      </c>
      <c r="B108" s="222" t="s">
        <v>288</v>
      </c>
      <c r="C108" s="223">
        <v>3.6092899999999999E-8</v>
      </c>
      <c r="D108" s="223" t="s">
        <v>259</v>
      </c>
      <c r="E108" s="223" t="s">
        <v>2115</v>
      </c>
      <c r="F108" s="234" t="s">
        <v>290</v>
      </c>
      <c r="G108" s="245" t="s">
        <v>281</v>
      </c>
    </row>
    <row r="109" spans="1:7">
      <c r="A109" s="221" t="s">
        <v>243</v>
      </c>
      <c r="B109" s="222" t="s">
        <v>291</v>
      </c>
      <c r="C109" s="223">
        <v>1.2473999999999999E-6</v>
      </c>
      <c r="D109" s="223" t="s">
        <v>259</v>
      </c>
      <c r="E109" s="223" t="s">
        <v>2116</v>
      </c>
      <c r="F109" s="234" t="s">
        <v>293</v>
      </c>
      <c r="G109" s="245" t="s">
        <v>281</v>
      </c>
    </row>
    <row r="110" spans="1:7">
      <c r="A110" s="221" t="s">
        <v>243</v>
      </c>
      <c r="B110" s="222" t="s">
        <v>294</v>
      </c>
      <c r="C110" s="223">
        <v>5.05867E-6</v>
      </c>
      <c r="D110" s="223" t="s">
        <v>259</v>
      </c>
      <c r="E110" s="223" t="s">
        <v>2117</v>
      </c>
      <c r="F110" s="234" t="s">
        <v>296</v>
      </c>
      <c r="G110" s="245" t="s">
        <v>281</v>
      </c>
    </row>
    <row r="111" spans="1:7">
      <c r="A111" s="221" t="s">
        <v>243</v>
      </c>
      <c r="B111" s="222" t="s">
        <v>297</v>
      </c>
      <c r="C111" s="223">
        <v>6.1122499999999996E-5</v>
      </c>
      <c r="D111" s="223" t="s">
        <v>259</v>
      </c>
      <c r="E111" s="223" t="s">
        <v>2118</v>
      </c>
      <c r="F111" s="234" t="s">
        <v>299</v>
      </c>
      <c r="G111" s="245" t="s">
        <v>281</v>
      </c>
    </row>
    <row r="112" spans="1:7">
      <c r="A112" s="221" t="s">
        <v>243</v>
      </c>
      <c r="B112" s="222" t="s">
        <v>300</v>
      </c>
      <c r="C112" s="223">
        <v>8.6197699999999996E-5</v>
      </c>
      <c r="D112" s="223" t="s">
        <v>259</v>
      </c>
      <c r="E112" s="223" t="s">
        <v>2119</v>
      </c>
      <c r="F112" s="234" t="s">
        <v>290</v>
      </c>
      <c r="G112" s="245" t="s">
        <v>281</v>
      </c>
    </row>
    <row r="113" spans="1:7">
      <c r="A113" s="221" t="s">
        <v>243</v>
      </c>
      <c r="B113" s="222" t="s">
        <v>305</v>
      </c>
      <c r="C113" s="223">
        <v>1.6143700000000001E-4</v>
      </c>
      <c r="D113" s="223" t="s">
        <v>259</v>
      </c>
      <c r="E113" s="223" t="s">
        <v>2120</v>
      </c>
      <c r="F113" s="234" t="s">
        <v>307</v>
      </c>
      <c r="G113" s="245" t="s">
        <v>281</v>
      </c>
    </row>
    <row r="114" spans="1:7">
      <c r="A114" s="221" t="s">
        <v>243</v>
      </c>
      <c r="B114" s="222" t="s">
        <v>302</v>
      </c>
      <c r="C114" s="223">
        <v>2.16004E-4</v>
      </c>
      <c r="D114" s="223" t="s">
        <v>259</v>
      </c>
      <c r="E114" s="223" t="s">
        <v>2121</v>
      </c>
      <c r="F114" s="234" t="s">
        <v>304</v>
      </c>
      <c r="G114" s="245" t="s">
        <v>281</v>
      </c>
    </row>
    <row r="115" spans="1:7">
      <c r="A115" s="221" t="s">
        <v>243</v>
      </c>
      <c r="B115" s="222" t="s">
        <v>311</v>
      </c>
      <c r="C115" s="223">
        <v>9.7557999999999998E-4</v>
      </c>
      <c r="D115" s="223" t="s">
        <v>259</v>
      </c>
      <c r="E115" s="223" t="s">
        <v>2122</v>
      </c>
      <c r="F115" s="234" t="s">
        <v>313</v>
      </c>
      <c r="G115" s="245" t="s">
        <v>281</v>
      </c>
    </row>
    <row r="116" spans="1:7">
      <c r="A116" s="221" t="s">
        <v>243</v>
      </c>
      <c r="B116" s="222" t="s">
        <v>317</v>
      </c>
      <c r="C116" s="223">
        <v>1.2336140000000001E-3</v>
      </c>
      <c r="D116" s="223" t="s">
        <v>259</v>
      </c>
      <c r="E116" s="223" t="s">
        <v>2123</v>
      </c>
      <c r="F116" s="234" t="s">
        <v>319</v>
      </c>
      <c r="G116" s="245" t="s">
        <v>281</v>
      </c>
    </row>
    <row r="117" spans="1:7">
      <c r="A117" s="221" t="s">
        <v>243</v>
      </c>
      <c r="B117" s="222" t="s">
        <v>247</v>
      </c>
      <c r="C117" s="223">
        <v>1.3010840000000001E-3</v>
      </c>
      <c r="D117" s="223" t="s">
        <v>314</v>
      </c>
      <c r="E117" s="223" t="s">
        <v>2124</v>
      </c>
      <c r="F117" s="234" t="s">
        <v>316</v>
      </c>
      <c r="G117" s="245" t="s">
        <v>281</v>
      </c>
    </row>
    <row r="118" spans="1:7">
      <c r="A118" s="221" t="s">
        <v>243</v>
      </c>
      <c r="B118" s="222" t="s">
        <v>1321</v>
      </c>
      <c r="C118" s="223">
        <v>0.182432857</v>
      </c>
      <c r="D118" s="223" t="s">
        <v>408</v>
      </c>
      <c r="E118" s="223" t="s">
        <v>2125</v>
      </c>
      <c r="F118" s="234" t="s">
        <v>2126</v>
      </c>
      <c r="G118" s="245" t="s">
        <v>281</v>
      </c>
    </row>
    <row r="119" spans="1:7">
      <c r="A119" s="221" t="s">
        <v>243</v>
      </c>
      <c r="B119" s="222" t="s">
        <v>320</v>
      </c>
      <c r="C119" s="223">
        <v>6.1487900000000003E-3</v>
      </c>
      <c r="D119" s="223" t="s">
        <v>259</v>
      </c>
      <c r="E119" s="223" t="s">
        <v>2127</v>
      </c>
      <c r="F119" s="234" t="s">
        <v>322</v>
      </c>
      <c r="G119" s="245" t="s">
        <v>281</v>
      </c>
    </row>
    <row r="120" spans="1:7">
      <c r="A120" s="221" t="s">
        <v>243</v>
      </c>
      <c r="B120" s="222" t="s">
        <v>323</v>
      </c>
      <c r="C120" s="223">
        <v>2.7736789000000001E-2</v>
      </c>
      <c r="D120" s="223" t="s">
        <v>259</v>
      </c>
      <c r="E120" s="223" t="s">
        <v>2128</v>
      </c>
      <c r="F120" s="234" t="s">
        <v>325</v>
      </c>
      <c r="G120" s="245" t="s">
        <v>281</v>
      </c>
    </row>
    <row r="121" spans="1:7">
      <c r="A121" s="221" t="s">
        <v>243</v>
      </c>
      <c r="B121" s="222" t="s">
        <v>330</v>
      </c>
      <c r="C121" s="223">
        <v>5.9970043000000001E-2</v>
      </c>
      <c r="D121" s="223" t="s">
        <v>259</v>
      </c>
      <c r="E121" s="223" t="s">
        <v>2129</v>
      </c>
      <c r="F121" s="234" t="s">
        <v>332</v>
      </c>
      <c r="G121" s="245" t="s">
        <v>281</v>
      </c>
    </row>
    <row r="122" spans="1:7">
      <c r="A122" s="221" t="s">
        <v>243</v>
      </c>
      <c r="B122" s="222" t="s">
        <v>326</v>
      </c>
      <c r="C122" s="223">
        <v>0.182432857</v>
      </c>
      <c r="D122" s="223" t="s">
        <v>327</v>
      </c>
      <c r="E122" s="223" t="s">
        <v>2125</v>
      </c>
      <c r="F122" s="234" t="s">
        <v>329</v>
      </c>
      <c r="G122" s="245" t="s">
        <v>281</v>
      </c>
    </row>
    <row r="123" spans="1:7">
      <c r="A123" s="221" t="s">
        <v>250</v>
      </c>
      <c r="B123" s="233" t="s">
        <v>2075</v>
      </c>
      <c r="C123" s="223">
        <v>1</v>
      </c>
      <c r="D123" s="223" t="s">
        <v>259</v>
      </c>
      <c r="E123" s="223" t="s">
        <v>253</v>
      </c>
      <c r="F123" s="234" t="s">
        <v>587</v>
      </c>
      <c r="G123" s="245" t="s">
        <v>281</v>
      </c>
    </row>
    <row r="124" spans="1:7">
      <c r="A124" s="221" t="s">
        <v>333</v>
      </c>
      <c r="B124" s="223" t="s">
        <v>225</v>
      </c>
      <c r="C124" s="223">
        <v>8.6941100000000001E-11</v>
      </c>
      <c r="D124" s="223" t="s">
        <v>259</v>
      </c>
      <c r="E124" s="223" t="s">
        <v>2130</v>
      </c>
      <c r="F124" s="234" t="s">
        <v>335</v>
      </c>
      <c r="G124" s="245" t="s">
        <v>281</v>
      </c>
    </row>
    <row r="125" spans="1:7">
      <c r="A125" s="221" t="s">
        <v>333</v>
      </c>
      <c r="B125" s="223" t="s">
        <v>225</v>
      </c>
      <c r="C125" s="223">
        <v>9.3077699999999998E-5</v>
      </c>
      <c r="D125" s="223" t="s">
        <v>259</v>
      </c>
      <c r="E125" s="223" t="s">
        <v>2131</v>
      </c>
      <c r="F125" s="234" t="s">
        <v>337</v>
      </c>
      <c r="G125" s="245" t="s">
        <v>281</v>
      </c>
    </row>
    <row r="126" spans="1:7">
      <c r="A126" s="221" t="s">
        <v>333</v>
      </c>
      <c r="B126" s="223" t="s">
        <v>225</v>
      </c>
      <c r="C126" s="223">
        <v>2.58798E-8</v>
      </c>
      <c r="D126" s="223" t="s">
        <v>259</v>
      </c>
      <c r="E126" s="223" t="s">
        <v>2132</v>
      </c>
      <c r="F126" s="234" t="s">
        <v>339</v>
      </c>
      <c r="G126" s="245" t="s">
        <v>281</v>
      </c>
    </row>
    <row r="127" spans="1:7">
      <c r="A127" s="221" t="s">
        <v>333</v>
      </c>
      <c r="B127" s="223" t="s">
        <v>340</v>
      </c>
      <c r="C127" s="223">
        <v>1.14703E-6</v>
      </c>
      <c r="D127" s="223" t="s">
        <v>259</v>
      </c>
      <c r="E127" s="223" t="s">
        <v>2133</v>
      </c>
      <c r="F127" s="234" t="s">
        <v>342</v>
      </c>
      <c r="G127" s="245" t="s">
        <v>281</v>
      </c>
    </row>
    <row r="128" spans="1:7">
      <c r="A128" s="221" t="s">
        <v>333</v>
      </c>
      <c r="B128" s="223" t="s">
        <v>343</v>
      </c>
      <c r="C128" s="223">
        <v>1.8858000000000001E-10</v>
      </c>
      <c r="D128" s="223" t="s">
        <v>259</v>
      </c>
      <c r="E128" s="223" t="s">
        <v>2134</v>
      </c>
      <c r="F128" s="234" t="s">
        <v>337</v>
      </c>
      <c r="G128" s="245" t="s">
        <v>281</v>
      </c>
    </row>
    <row r="129" spans="1:7">
      <c r="A129" s="221" t="s">
        <v>333</v>
      </c>
      <c r="B129" s="223" t="s">
        <v>343</v>
      </c>
      <c r="C129" s="223">
        <v>1.02734E-10</v>
      </c>
      <c r="D129" s="223" t="s">
        <v>259</v>
      </c>
      <c r="E129" s="223" t="s">
        <v>2135</v>
      </c>
      <c r="F129" s="234" t="s">
        <v>339</v>
      </c>
      <c r="G129" s="245" t="s">
        <v>281</v>
      </c>
    </row>
    <row r="130" spans="1:7">
      <c r="A130" s="221" t="s">
        <v>333</v>
      </c>
      <c r="B130" s="223" t="s">
        <v>174</v>
      </c>
      <c r="C130" s="223">
        <v>3.7830799999999999E-10</v>
      </c>
      <c r="D130" s="223" t="s">
        <v>259</v>
      </c>
      <c r="E130" s="223" t="s">
        <v>2136</v>
      </c>
      <c r="F130" s="234" t="s">
        <v>335</v>
      </c>
      <c r="G130" s="245" t="s">
        <v>281</v>
      </c>
    </row>
    <row r="131" spans="1:7">
      <c r="A131" s="221" t="s">
        <v>333</v>
      </c>
      <c r="B131" s="223" t="s">
        <v>347</v>
      </c>
      <c r="C131" s="223">
        <v>2.9443300000000001E-8</v>
      </c>
      <c r="D131" s="223" t="s">
        <v>259</v>
      </c>
      <c r="E131" s="223" t="s">
        <v>2137</v>
      </c>
      <c r="F131" s="234" t="s">
        <v>337</v>
      </c>
      <c r="G131" s="245" t="s">
        <v>281</v>
      </c>
    </row>
    <row r="132" spans="1:7">
      <c r="A132" s="221" t="s">
        <v>333</v>
      </c>
      <c r="B132" s="223" t="s">
        <v>347</v>
      </c>
      <c r="C132" s="223">
        <v>2.95962E-8</v>
      </c>
      <c r="D132" s="223" t="s">
        <v>259</v>
      </c>
      <c r="E132" s="223" t="s">
        <v>2138</v>
      </c>
      <c r="F132" s="234" t="s">
        <v>339</v>
      </c>
      <c r="G132" s="245" t="s">
        <v>281</v>
      </c>
    </row>
    <row r="133" spans="1:7">
      <c r="A133" s="221" t="s">
        <v>333</v>
      </c>
      <c r="B133" s="223" t="s">
        <v>350</v>
      </c>
      <c r="C133" s="223">
        <v>4.4295900000000003E-8</v>
      </c>
      <c r="D133" s="223" t="s">
        <v>259</v>
      </c>
      <c r="E133" s="223" t="s">
        <v>2139</v>
      </c>
      <c r="F133" s="234" t="s">
        <v>352</v>
      </c>
      <c r="G133" s="245" t="s">
        <v>281</v>
      </c>
    </row>
    <row r="134" spans="1:7">
      <c r="A134" s="221" t="s">
        <v>333</v>
      </c>
      <c r="B134" s="223" t="s">
        <v>353</v>
      </c>
      <c r="C134" s="223">
        <v>9.2620300000000004E-11</v>
      </c>
      <c r="D134" s="223" t="s">
        <v>259</v>
      </c>
      <c r="E134" s="223" t="s">
        <v>2140</v>
      </c>
      <c r="F134" s="234" t="s">
        <v>352</v>
      </c>
      <c r="G134" s="245" t="s">
        <v>281</v>
      </c>
    </row>
    <row r="135" spans="1:7">
      <c r="A135" s="221" t="s">
        <v>333</v>
      </c>
      <c r="B135" s="223" t="s">
        <v>355</v>
      </c>
      <c r="C135" s="223">
        <v>2.3403000000000002E-10</v>
      </c>
      <c r="D135" s="223" t="s">
        <v>259</v>
      </c>
      <c r="E135" s="223" t="s">
        <v>2141</v>
      </c>
      <c r="F135" s="234" t="s">
        <v>352</v>
      </c>
      <c r="G135" s="245" t="s">
        <v>281</v>
      </c>
    </row>
    <row r="136" spans="1:7">
      <c r="A136" s="221" t="s">
        <v>333</v>
      </c>
      <c r="B136" s="223" t="s">
        <v>357</v>
      </c>
      <c r="C136" s="223">
        <v>9.8572500000000002E-13</v>
      </c>
      <c r="D136" s="223" t="s">
        <v>259</v>
      </c>
      <c r="E136" s="223" t="s">
        <v>2142</v>
      </c>
      <c r="F136" s="234" t="s">
        <v>359</v>
      </c>
      <c r="G136" s="245" t="s">
        <v>281</v>
      </c>
    </row>
    <row r="137" spans="1:7">
      <c r="A137" s="221" t="s">
        <v>333</v>
      </c>
      <c r="B137" s="223" t="s">
        <v>364</v>
      </c>
      <c r="C137" s="223">
        <v>1.4695299999999999E-4</v>
      </c>
      <c r="D137" s="223" t="s">
        <v>259</v>
      </c>
      <c r="E137" s="223" t="s">
        <v>2143</v>
      </c>
      <c r="F137" s="234" t="s">
        <v>337</v>
      </c>
      <c r="G137" s="245" t="s">
        <v>281</v>
      </c>
    </row>
    <row r="138" spans="1:7">
      <c r="A138" s="221" t="s">
        <v>333</v>
      </c>
      <c r="B138" s="223" t="s">
        <v>364</v>
      </c>
      <c r="C138" s="223">
        <v>4.5102699999999998E-5</v>
      </c>
      <c r="D138" s="223" t="s">
        <v>259</v>
      </c>
      <c r="E138" s="223" t="s">
        <v>2144</v>
      </c>
      <c r="F138" s="234" t="s">
        <v>339</v>
      </c>
      <c r="G138" s="245" t="s">
        <v>281</v>
      </c>
    </row>
    <row r="139" spans="1:7">
      <c r="A139" s="221" t="s">
        <v>333</v>
      </c>
      <c r="B139" s="223" t="s">
        <v>179</v>
      </c>
      <c r="C139" s="223">
        <v>8.8295599999999998E-12</v>
      </c>
      <c r="D139" s="223" t="s">
        <v>259</v>
      </c>
      <c r="E139" s="223" t="s">
        <v>2145</v>
      </c>
      <c r="F139" s="234" t="s">
        <v>335</v>
      </c>
      <c r="G139" s="245" t="s">
        <v>281</v>
      </c>
    </row>
    <row r="140" spans="1:7">
      <c r="A140" s="221" t="s">
        <v>333</v>
      </c>
      <c r="B140" s="223" t="s">
        <v>368</v>
      </c>
      <c r="C140" s="223">
        <v>2.7790399999999999E-9</v>
      </c>
      <c r="D140" s="223" t="s">
        <v>259</v>
      </c>
      <c r="E140" s="223" t="s">
        <v>2146</v>
      </c>
      <c r="F140" s="234" t="s">
        <v>337</v>
      </c>
      <c r="G140" s="245" t="s">
        <v>281</v>
      </c>
    </row>
    <row r="141" spans="1:7">
      <c r="A141" s="221" t="s">
        <v>333</v>
      </c>
      <c r="B141" s="223" t="s">
        <v>368</v>
      </c>
      <c r="C141" s="223">
        <v>3.0818199999999999E-12</v>
      </c>
      <c r="D141" s="223" t="s">
        <v>259</v>
      </c>
      <c r="E141" s="223" t="s">
        <v>2147</v>
      </c>
      <c r="F141" s="234" t="s">
        <v>339</v>
      </c>
      <c r="G141" s="245" t="s">
        <v>281</v>
      </c>
    </row>
    <row r="142" spans="1:7">
      <c r="A142" s="221" t="s">
        <v>333</v>
      </c>
      <c r="B142" s="223" t="s">
        <v>221</v>
      </c>
      <c r="C142" s="223">
        <v>3.7608100000000003E-5</v>
      </c>
      <c r="D142" s="223" t="s">
        <v>259</v>
      </c>
      <c r="E142" s="223" t="s">
        <v>2148</v>
      </c>
      <c r="F142" s="234" t="s">
        <v>335</v>
      </c>
      <c r="G142" s="245" t="s">
        <v>281</v>
      </c>
    </row>
    <row r="143" spans="1:7">
      <c r="A143" s="221" t="s">
        <v>333</v>
      </c>
      <c r="B143" s="223" t="s">
        <v>371</v>
      </c>
      <c r="C143" s="223">
        <v>4.0526529999999998E-3</v>
      </c>
      <c r="D143" s="223" t="s">
        <v>259</v>
      </c>
      <c r="E143" s="223" t="s">
        <v>2149</v>
      </c>
      <c r="F143" s="234" t="s">
        <v>337</v>
      </c>
      <c r="G143" s="245" t="s">
        <v>281</v>
      </c>
    </row>
    <row r="144" spans="1:7">
      <c r="A144" s="221" t="s">
        <v>333</v>
      </c>
      <c r="B144" s="223" t="s">
        <v>371</v>
      </c>
      <c r="C144" s="223">
        <v>8.5884799999999995E-5</v>
      </c>
      <c r="D144" s="223" t="s">
        <v>259</v>
      </c>
      <c r="E144" s="223" t="s">
        <v>2150</v>
      </c>
      <c r="F144" s="234" t="s">
        <v>339</v>
      </c>
      <c r="G144" s="245" t="s">
        <v>281</v>
      </c>
    </row>
    <row r="145" spans="1:7">
      <c r="A145" s="221" t="s">
        <v>333</v>
      </c>
      <c r="B145" s="223" t="s">
        <v>374</v>
      </c>
      <c r="C145" s="223">
        <v>0.22083971999999999</v>
      </c>
      <c r="D145" s="223" t="s">
        <v>259</v>
      </c>
      <c r="E145" s="223" t="s">
        <v>2151</v>
      </c>
      <c r="F145" s="234" t="s">
        <v>335</v>
      </c>
      <c r="G145" s="245" t="s">
        <v>281</v>
      </c>
    </row>
    <row r="146" spans="1:7">
      <c r="A146" s="221" t="s">
        <v>333</v>
      </c>
      <c r="B146" s="223" t="s">
        <v>376</v>
      </c>
      <c r="C146" s="223">
        <v>7.5297900000000003E-5</v>
      </c>
      <c r="D146" s="223" t="s">
        <v>259</v>
      </c>
      <c r="E146" s="223" t="s">
        <v>2152</v>
      </c>
      <c r="F146" s="234" t="s">
        <v>359</v>
      </c>
      <c r="G146" s="245" t="s">
        <v>281</v>
      </c>
    </row>
    <row r="147" spans="1:7">
      <c r="A147" s="221" t="s">
        <v>333</v>
      </c>
      <c r="B147" s="223" t="s">
        <v>188</v>
      </c>
      <c r="C147" s="223">
        <v>8.1331399999999999E-10</v>
      </c>
      <c r="D147" s="223" t="s">
        <v>259</v>
      </c>
      <c r="E147" s="223" t="s">
        <v>2153</v>
      </c>
      <c r="F147" s="234" t="s">
        <v>335</v>
      </c>
      <c r="G147" s="245" t="s">
        <v>281</v>
      </c>
    </row>
    <row r="148" spans="1:7">
      <c r="A148" s="221" t="s">
        <v>333</v>
      </c>
      <c r="B148" s="223" t="s">
        <v>382</v>
      </c>
      <c r="C148" s="223">
        <v>5.6343899999999999E-8</v>
      </c>
      <c r="D148" s="223" t="s">
        <v>259</v>
      </c>
      <c r="E148" s="223" t="s">
        <v>2154</v>
      </c>
      <c r="F148" s="234" t="s">
        <v>337</v>
      </c>
      <c r="G148" s="245" t="s">
        <v>281</v>
      </c>
    </row>
    <row r="149" spans="1:7">
      <c r="A149" s="221" t="s">
        <v>333</v>
      </c>
      <c r="B149" s="223" t="s">
        <v>382</v>
      </c>
      <c r="C149" s="223">
        <v>1.64206E-8</v>
      </c>
      <c r="D149" s="223" t="s">
        <v>259</v>
      </c>
      <c r="E149" s="223" t="s">
        <v>2155</v>
      </c>
      <c r="F149" s="234" t="s">
        <v>339</v>
      </c>
      <c r="G149" s="245" t="s">
        <v>281</v>
      </c>
    </row>
    <row r="150" spans="1:7">
      <c r="A150" s="221" t="s">
        <v>333</v>
      </c>
      <c r="B150" s="223" t="s">
        <v>385</v>
      </c>
      <c r="C150" s="223">
        <v>1.2092000000000001E-10</v>
      </c>
      <c r="D150" s="223" t="s">
        <v>259</v>
      </c>
      <c r="E150" s="223" t="s">
        <v>2156</v>
      </c>
      <c r="F150" s="234" t="s">
        <v>339</v>
      </c>
      <c r="G150" s="245" t="s">
        <v>281</v>
      </c>
    </row>
    <row r="151" spans="1:7">
      <c r="A151" s="221" t="s">
        <v>333</v>
      </c>
      <c r="B151" s="223" t="s">
        <v>184</v>
      </c>
      <c r="C151" s="223">
        <v>9.923990000000001E-10</v>
      </c>
      <c r="D151" s="223" t="s">
        <v>259</v>
      </c>
      <c r="E151" s="223" t="s">
        <v>2157</v>
      </c>
      <c r="F151" s="234" t="s">
        <v>337</v>
      </c>
      <c r="G151" s="245" t="s">
        <v>281</v>
      </c>
    </row>
    <row r="152" spans="1:7">
      <c r="A152" s="221" t="s">
        <v>333</v>
      </c>
      <c r="B152" s="223" t="s">
        <v>184</v>
      </c>
      <c r="C152" s="223">
        <v>1.6567599999999999E-12</v>
      </c>
      <c r="D152" s="223" t="s">
        <v>259</v>
      </c>
      <c r="E152" s="223" t="s">
        <v>2158</v>
      </c>
      <c r="F152" s="234" t="s">
        <v>339</v>
      </c>
      <c r="G152" s="245" t="s">
        <v>281</v>
      </c>
    </row>
    <row r="153" spans="1:7">
      <c r="A153" s="221" t="s">
        <v>333</v>
      </c>
      <c r="B153" s="223" t="s">
        <v>390</v>
      </c>
      <c r="C153" s="223">
        <v>4.49264E-4</v>
      </c>
      <c r="D153" s="223" t="s">
        <v>259</v>
      </c>
      <c r="E153" s="223" t="s">
        <v>2159</v>
      </c>
      <c r="F153" s="234" t="s">
        <v>337</v>
      </c>
      <c r="G153" s="245" t="s">
        <v>281</v>
      </c>
    </row>
    <row r="154" spans="1:7">
      <c r="A154" s="221" t="s">
        <v>333</v>
      </c>
      <c r="B154" s="223" t="s">
        <v>390</v>
      </c>
      <c r="C154" s="223">
        <v>4.6089199999999999E-5</v>
      </c>
      <c r="D154" s="223" t="s">
        <v>259</v>
      </c>
      <c r="E154" s="223" t="s">
        <v>2160</v>
      </c>
      <c r="F154" s="234" t="s">
        <v>339</v>
      </c>
      <c r="G154" s="245" t="s">
        <v>281</v>
      </c>
    </row>
    <row r="155" spans="1:7">
      <c r="A155" s="221" t="s">
        <v>333</v>
      </c>
      <c r="B155" s="223" t="s">
        <v>192</v>
      </c>
      <c r="C155" s="223">
        <v>6.2888700000000001E-11</v>
      </c>
      <c r="D155" s="223" t="s">
        <v>259</v>
      </c>
      <c r="E155" s="223" t="s">
        <v>2161</v>
      </c>
      <c r="F155" s="234" t="s">
        <v>335</v>
      </c>
      <c r="G155" s="245" t="s">
        <v>281</v>
      </c>
    </row>
    <row r="156" spans="1:7">
      <c r="A156" s="221" t="s">
        <v>333</v>
      </c>
      <c r="B156" s="223" t="s">
        <v>394</v>
      </c>
      <c r="C156" s="223">
        <v>6.47364E-7</v>
      </c>
      <c r="D156" s="223" t="s">
        <v>259</v>
      </c>
      <c r="E156" s="223" t="s">
        <v>2162</v>
      </c>
      <c r="F156" s="234" t="s">
        <v>337</v>
      </c>
      <c r="G156" s="245" t="s">
        <v>281</v>
      </c>
    </row>
    <row r="157" spans="1:7">
      <c r="A157" s="221" t="s">
        <v>333</v>
      </c>
      <c r="B157" s="223" t="s">
        <v>394</v>
      </c>
      <c r="C157" s="223">
        <v>6.0222000000000004E-11</v>
      </c>
      <c r="D157" s="223" t="s">
        <v>259</v>
      </c>
      <c r="E157" s="223" t="s">
        <v>2163</v>
      </c>
      <c r="F157" s="234" t="s">
        <v>339</v>
      </c>
      <c r="G157" s="245" t="s">
        <v>281</v>
      </c>
    </row>
    <row r="158" spans="1:7">
      <c r="A158" s="221" t="s">
        <v>333</v>
      </c>
      <c r="B158" s="223" t="s">
        <v>397</v>
      </c>
      <c r="C158" s="223">
        <v>2.6148599999999999E-5</v>
      </c>
      <c r="D158" s="223" t="s">
        <v>259</v>
      </c>
      <c r="E158" s="223" t="s">
        <v>2164</v>
      </c>
      <c r="F158" s="234" t="s">
        <v>342</v>
      </c>
      <c r="G158" s="245" t="s">
        <v>281</v>
      </c>
    </row>
    <row r="159" spans="1:7">
      <c r="A159" s="221" t="s">
        <v>333</v>
      </c>
      <c r="B159" s="223" t="s">
        <v>399</v>
      </c>
      <c r="C159" s="223">
        <v>1.21711E-4</v>
      </c>
      <c r="D159" s="223" t="s">
        <v>259</v>
      </c>
      <c r="E159" s="223" t="s">
        <v>2165</v>
      </c>
      <c r="F159" s="234" t="s">
        <v>401</v>
      </c>
      <c r="G159" s="245" t="s">
        <v>281</v>
      </c>
    </row>
    <row r="160" spans="1:7">
      <c r="A160" s="221" t="s">
        <v>333</v>
      </c>
      <c r="B160" s="223" t="s">
        <v>402</v>
      </c>
      <c r="C160" s="223">
        <v>8.8585699999999996E-14</v>
      </c>
      <c r="D160" s="223" t="s">
        <v>259</v>
      </c>
      <c r="E160" s="223" t="s">
        <v>2166</v>
      </c>
      <c r="F160" s="234" t="s">
        <v>359</v>
      </c>
      <c r="G160" s="245" t="s">
        <v>281</v>
      </c>
    </row>
    <row r="161" spans="1:7">
      <c r="A161" s="221" t="s">
        <v>333</v>
      </c>
      <c r="B161" s="223" t="s">
        <v>404</v>
      </c>
      <c r="C161" s="223">
        <v>1.77775E-4</v>
      </c>
      <c r="D161" s="223" t="s">
        <v>259</v>
      </c>
      <c r="E161" s="223" t="s">
        <v>2167</v>
      </c>
      <c r="F161" s="234" t="s">
        <v>337</v>
      </c>
      <c r="G161" s="245" t="s">
        <v>281</v>
      </c>
    </row>
    <row r="162" spans="1:7">
      <c r="A162" s="221" t="s">
        <v>333</v>
      </c>
      <c r="B162" s="223" t="s">
        <v>404</v>
      </c>
      <c r="C162" s="223">
        <v>2.0101800000000001E-5</v>
      </c>
      <c r="D162" s="223" t="s">
        <v>259</v>
      </c>
      <c r="E162" s="223" t="s">
        <v>2168</v>
      </c>
      <c r="F162" s="234" t="s">
        <v>339</v>
      </c>
      <c r="G162" s="245" t="s">
        <v>281</v>
      </c>
    </row>
    <row r="163" spans="1:7">
      <c r="A163" s="221" t="s">
        <v>333</v>
      </c>
      <c r="B163" s="223" t="s">
        <v>217</v>
      </c>
      <c r="C163" s="223">
        <v>7.7492900000000002E-11</v>
      </c>
      <c r="D163" s="223" t="s">
        <v>259</v>
      </c>
      <c r="E163" s="223" t="s">
        <v>2169</v>
      </c>
      <c r="F163" s="234" t="s">
        <v>335</v>
      </c>
      <c r="G163" s="245" t="s">
        <v>281</v>
      </c>
    </row>
    <row r="164" spans="1:7">
      <c r="A164" s="221" t="s">
        <v>333</v>
      </c>
      <c r="B164" s="223" t="s">
        <v>418</v>
      </c>
      <c r="C164" s="223">
        <v>2.22676E-5</v>
      </c>
      <c r="D164" s="223" t="s">
        <v>259</v>
      </c>
      <c r="E164" s="223" t="s">
        <v>2170</v>
      </c>
      <c r="F164" s="234" t="s">
        <v>337</v>
      </c>
      <c r="G164" s="245" t="s">
        <v>281</v>
      </c>
    </row>
    <row r="165" spans="1:7">
      <c r="A165" s="221" t="s">
        <v>333</v>
      </c>
      <c r="B165" s="223" t="s">
        <v>418</v>
      </c>
      <c r="C165" s="223">
        <v>1.06366E-9</v>
      </c>
      <c r="D165" s="223" t="s">
        <v>259</v>
      </c>
      <c r="E165" s="223" t="s">
        <v>2171</v>
      </c>
      <c r="F165" s="234" t="s">
        <v>339</v>
      </c>
      <c r="G165" s="245" t="s">
        <v>281</v>
      </c>
    </row>
    <row r="166" spans="1:7">
      <c r="A166" s="221" t="s">
        <v>333</v>
      </c>
      <c r="B166" s="223" t="s">
        <v>205</v>
      </c>
      <c r="C166" s="223">
        <v>1.3365599999999999E-12</v>
      </c>
      <c r="D166" s="223" t="s">
        <v>259</v>
      </c>
      <c r="E166" s="223" t="s">
        <v>2172</v>
      </c>
      <c r="F166" s="234" t="s">
        <v>335</v>
      </c>
      <c r="G166" s="245" t="s">
        <v>281</v>
      </c>
    </row>
    <row r="167" spans="1:7">
      <c r="A167" s="221" t="s">
        <v>333</v>
      </c>
      <c r="B167" s="223" t="s">
        <v>205</v>
      </c>
      <c r="C167" s="223">
        <v>1.1516100000000001E-8</v>
      </c>
      <c r="D167" s="223" t="s">
        <v>259</v>
      </c>
      <c r="E167" s="223" t="s">
        <v>2173</v>
      </c>
      <c r="F167" s="234" t="s">
        <v>337</v>
      </c>
      <c r="G167" s="245" t="s">
        <v>281</v>
      </c>
    </row>
    <row r="168" spans="1:7">
      <c r="A168" s="221" t="s">
        <v>333</v>
      </c>
      <c r="B168" s="223" t="s">
        <v>205</v>
      </c>
      <c r="C168" s="223">
        <v>1.2607199999999999E-12</v>
      </c>
      <c r="D168" s="223" t="s">
        <v>259</v>
      </c>
      <c r="E168" s="223" t="s">
        <v>2174</v>
      </c>
      <c r="F168" s="234" t="s">
        <v>339</v>
      </c>
      <c r="G168" s="245" t="s">
        <v>281</v>
      </c>
    </row>
    <row r="169" spans="1:7">
      <c r="A169" s="221" t="s">
        <v>333</v>
      </c>
      <c r="B169" s="223" t="s">
        <v>196</v>
      </c>
      <c r="C169" s="223">
        <v>1.03902E-11</v>
      </c>
      <c r="D169" s="223" t="s">
        <v>259</v>
      </c>
      <c r="E169" s="223" t="s">
        <v>2175</v>
      </c>
      <c r="F169" s="234" t="s">
        <v>335</v>
      </c>
      <c r="G169" s="245" t="s">
        <v>281</v>
      </c>
    </row>
    <row r="170" spans="1:7">
      <c r="A170" s="221" t="s">
        <v>333</v>
      </c>
      <c r="B170" s="223" t="s">
        <v>196</v>
      </c>
      <c r="C170" s="223">
        <v>7.8442899999999996E-11</v>
      </c>
      <c r="D170" s="223" t="s">
        <v>259</v>
      </c>
      <c r="E170" s="223" t="s">
        <v>2176</v>
      </c>
      <c r="F170" s="234" t="s">
        <v>337</v>
      </c>
      <c r="G170" s="245" t="s">
        <v>281</v>
      </c>
    </row>
    <row r="171" spans="1:7">
      <c r="A171" s="221" t="s">
        <v>333</v>
      </c>
      <c r="B171" s="223" t="s">
        <v>196</v>
      </c>
      <c r="C171" s="223">
        <v>1.9523700000000001E-12</v>
      </c>
      <c r="D171" s="223" t="s">
        <v>259</v>
      </c>
      <c r="E171" s="223" t="s">
        <v>2177</v>
      </c>
      <c r="F171" s="234" t="s">
        <v>339</v>
      </c>
      <c r="G171" s="245" t="s">
        <v>281</v>
      </c>
    </row>
    <row r="172" spans="1:7">
      <c r="A172" s="221" t="s">
        <v>333</v>
      </c>
      <c r="B172" s="223" t="s">
        <v>427</v>
      </c>
      <c r="C172" s="223">
        <v>6.6443800000000004E-7</v>
      </c>
      <c r="D172" s="223" t="s">
        <v>259</v>
      </c>
      <c r="E172" s="223" t="s">
        <v>2178</v>
      </c>
      <c r="F172" s="234" t="s">
        <v>359</v>
      </c>
      <c r="G172" s="245" t="s">
        <v>281</v>
      </c>
    </row>
    <row r="173" spans="1:7">
      <c r="A173" s="221" t="s">
        <v>333</v>
      </c>
      <c r="B173" s="223" t="s">
        <v>200</v>
      </c>
      <c r="C173" s="223">
        <v>1.85553E-10</v>
      </c>
      <c r="D173" s="223" t="s">
        <v>259</v>
      </c>
      <c r="E173" s="223" t="s">
        <v>2179</v>
      </c>
      <c r="F173" s="234" t="s">
        <v>335</v>
      </c>
      <c r="G173" s="245" t="s">
        <v>281</v>
      </c>
    </row>
    <row r="174" spans="1:7">
      <c r="A174" s="221" t="s">
        <v>333</v>
      </c>
      <c r="B174" s="223" t="s">
        <v>430</v>
      </c>
      <c r="C174" s="223">
        <v>1.55589E-7</v>
      </c>
      <c r="D174" s="223" t="s">
        <v>259</v>
      </c>
      <c r="E174" s="223" t="s">
        <v>2180</v>
      </c>
      <c r="F174" s="234" t="s">
        <v>337</v>
      </c>
      <c r="G174" s="245" t="s">
        <v>281</v>
      </c>
    </row>
    <row r="175" spans="1:7">
      <c r="A175" s="221" t="s">
        <v>333</v>
      </c>
      <c r="B175" s="223" t="s">
        <v>430</v>
      </c>
      <c r="C175" s="223">
        <v>1.1642700000000001E-10</v>
      </c>
      <c r="D175" s="223" t="s">
        <v>259</v>
      </c>
      <c r="E175" s="223" t="s">
        <v>2181</v>
      </c>
      <c r="F175" s="234" t="s">
        <v>339</v>
      </c>
      <c r="G175" s="245" t="s">
        <v>281</v>
      </c>
    </row>
    <row r="176" spans="1:7">
      <c r="A176" s="221" t="s">
        <v>333</v>
      </c>
      <c r="B176" s="223" t="s">
        <v>433</v>
      </c>
      <c r="C176" s="223">
        <v>2.9269000000000002E-4</v>
      </c>
      <c r="D176" s="223" t="s">
        <v>259</v>
      </c>
      <c r="E176" s="223" t="s">
        <v>2182</v>
      </c>
      <c r="F176" s="234" t="s">
        <v>337</v>
      </c>
      <c r="G176" s="245" t="s">
        <v>281</v>
      </c>
    </row>
    <row r="177" spans="1:7">
      <c r="A177" s="221" t="s">
        <v>333</v>
      </c>
      <c r="B177" s="223" t="s">
        <v>433</v>
      </c>
      <c r="C177" s="223">
        <v>1.04843E-4</v>
      </c>
      <c r="D177" s="223" t="s">
        <v>259</v>
      </c>
      <c r="E177" s="223" t="s">
        <v>2183</v>
      </c>
      <c r="F177" s="234" t="s">
        <v>339</v>
      </c>
      <c r="G177" s="245" t="s">
        <v>281</v>
      </c>
    </row>
    <row r="178" spans="1:7">
      <c r="A178" s="221" t="s">
        <v>333</v>
      </c>
      <c r="B178" s="223" t="s">
        <v>436</v>
      </c>
      <c r="C178" s="223">
        <v>3.6322699999999998E-4</v>
      </c>
      <c r="D178" s="223" t="s">
        <v>259</v>
      </c>
      <c r="E178" s="223" t="s">
        <v>2184</v>
      </c>
      <c r="F178" s="234" t="s">
        <v>438</v>
      </c>
      <c r="G178" s="245" t="s">
        <v>281</v>
      </c>
    </row>
    <row r="179" spans="1:7">
      <c r="A179" s="221" t="s">
        <v>333</v>
      </c>
      <c r="B179" s="223" t="s">
        <v>439</v>
      </c>
      <c r="C179" s="223">
        <v>2.0158900000000002E-6</v>
      </c>
      <c r="D179" s="223" t="s">
        <v>259</v>
      </c>
      <c r="E179" s="223" t="s">
        <v>2185</v>
      </c>
      <c r="F179" s="234" t="s">
        <v>352</v>
      </c>
      <c r="G179" s="245" t="s">
        <v>281</v>
      </c>
    </row>
    <row r="180" spans="1:7">
      <c r="A180" s="221" t="s">
        <v>333</v>
      </c>
      <c r="B180" s="223" t="s">
        <v>441</v>
      </c>
      <c r="C180" s="223">
        <v>5.2885700000000001E-6</v>
      </c>
      <c r="D180" s="223" t="s">
        <v>259</v>
      </c>
      <c r="E180" s="223" t="s">
        <v>2186</v>
      </c>
      <c r="F180" s="234" t="s">
        <v>359</v>
      </c>
      <c r="G180" s="245" t="s">
        <v>281</v>
      </c>
    </row>
    <row r="181" spans="1:7">
      <c r="A181" s="221" t="s">
        <v>333</v>
      </c>
      <c r="B181" s="223" t="s">
        <v>445</v>
      </c>
      <c r="C181" s="223">
        <v>2.65757E-8</v>
      </c>
      <c r="D181" s="223" t="s">
        <v>259</v>
      </c>
      <c r="E181" s="223" t="s">
        <v>2187</v>
      </c>
      <c r="F181" s="234" t="s">
        <v>359</v>
      </c>
      <c r="G181" s="245" t="s">
        <v>281</v>
      </c>
    </row>
    <row r="182" spans="1:7">
      <c r="A182" s="221" t="s">
        <v>333</v>
      </c>
      <c r="B182" s="223" t="s">
        <v>447</v>
      </c>
      <c r="C182" s="223">
        <v>1.9290200000000001E-11</v>
      </c>
      <c r="D182" s="223" t="s">
        <v>259</v>
      </c>
      <c r="E182" s="223" t="s">
        <v>2188</v>
      </c>
      <c r="F182" s="234" t="s">
        <v>352</v>
      </c>
      <c r="G182" s="245" t="s">
        <v>281</v>
      </c>
    </row>
    <row r="183" spans="1:7">
      <c r="A183" s="221" t="s">
        <v>333</v>
      </c>
      <c r="B183" s="223" t="s">
        <v>229</v>
      </c>
      <c r="C183" s="223">
        <v>1.46251E-5</v>
      </c>
      <c r="D183" s="223" t="s">
        <v>259</v>
      </c>
      <c r="E183" s="223" t="s">
        <v>2189</v>
      </c>
      <c r="F183" s="234" t="s">
        <v>335</v>
      </c>
      <c r="G183" s="245" t="s">
        <v>281</v>
      </c>
    </row>
    <row r="184" spans="1:7">
      <c r="A184" s="221" t="s">
        <v>333</v>
      </c>
      <c r="B184" s="223" t="s">
        <v>455</v>
      </c>
      <c r="C184" s="223">
        <v>2.12408E-3</v>
      </c>
      <c r="D184" s="223" t="s">
        <v>259</v>
      </c>
      <c r="E184" s="223" t="s">
        <v>2190</v>
      </c>
      <c r="F184" s="234" t="s">
        <v>337</v>
      </c>
      <c r="G184" s="245" t="s">
        <v>281</v>
      </c>
    </row>
    <row r="185" spans="1:7">
      <c r="A185" s="221" t="s">
        <v>333</v>
      </c>
      <c r="B185" s="223" t="s">
        <v>455</v>
      </c>
      <c r="C185" s="223">
        <v>8.0272199999999996E-4</v>
      </c>
      <c r="D185" s="223" t="s">
        <v>259</v>
      </c>
      <c r="E185" s="223" t="s">
        <v>2191</v>
      </c>
      <c r="F185" s="234" t="s">
        <v>339</v>
      </c>
      <c r="G185" s="245" t="s">
        <v>281</v>
      </c>
    </row>
    <row r="186" spans="1:7">
      <c r="A186" s="221" t="s">
        <v>333</v>
      </c>
      <c r="B186" s="223" t="s">
        <v>213</v>
      </c>
      <c r="C186" s="223">
        <v>1.0602699999999999E-8</v>
      </c>
      <c r="D186" s="223" t="s">
        <v>259</v>
      </c>
      <c r="E186" s="223" t="s">
        <v>2192</v>
      </c>
      <c r="F186" s="234" t="s">
        <v>335</v>
      </c>
      <c r="G186" s="245" t="s">
        <v>281</v>
      </c>
    </row>
    <row r="187" spans="1:7">
      <c r="A187" s="221" t="s">
        <v>333</v>
      </c>
      <c r="B187" s="223" t="s">
        <v>213</v>
      </c>
      <c r="C187" s="223">
        <v>5.2348399999999995E-4</v>
      </c>
      <c r="D187" s="223" t="s">
        <v>259</v>
      </c>
      <c r="E187" s="223" t="s">
        <v>2193</v>
      </c>
      <c r="F187" s="234" t="s">
        <v>337</v>
      </c>
      <c r="G187" s="245" t="s">
        <v>281</v>
      </c>
    </row>
    <row r="188" spans="1:7">
      <c r="A188" s="221" t="s">
        <v>333</v>
      </c>
      <c r="B188" s="223" t="s">
        <v>213</v>
      </c>
      <c r="C188" s="223">
        <v>1.6601199999999999E-6</v>
      </c>
      <c r="D188" s="223" t="s">
        <v>259</v>
      </c>
      <c r="E188" s="223" t="s">
        <v>2194</v>
      </c>
      <c r="F188" s="234" t="s">
        <v>339</v>
      </c>
      <c r="G188" s="245" t="s">
        <v>281</v>
      </c>
    </row>
    <row r="189" spans="1:7">
      <c r="A189" s="221" t="s">
        <v>333</v>
      </c>
      <c r="B189" s="223" t="s">
        <v>461</v>
      </c>
      <c r="C189" s="223">
        <v>5.0605299999999996E-6</v>
      </c>
      <c r="D189" s="223" t="s">
        <v>259</v>
      </c>
      <c r="E189" s="223" t="s">
        <v>2195</v>
      </c>
      <c r="F189" s="234" t="s">
        <v>463</v>
      </c>
      <c r="G189" s="245" t="s">
        <v>281</v>
      </c>
    </row>
    <row r="190" spans="1:7">
      <c r="A190" s="221" t="s">
        <v>333</v>
      </c>
      <c r="B190" s="223" t="s">
        <v>464</v>
      </c>
      <c r="C190" s="223">
        <v>6.6906300000000001E-4</v>
      </c>
      <c r="D190" s="223" t="s">
        <v>259</v>
      </c>
      <c r="E190" s="223" t="s">
        <v>2196</v>
      </c>
      <c r="F190" s="234" t="s">
        <v>337</v>
      </c>
      <c r="G190" s="245" t="s">
        <v>281</v>
      </c>
    </row>
    <row r="191" spans="1:7">
      <c r="A191" s="221" t="s">
        <v>333</v>
      </c>
      <c r="B191" s="223" t="s">
        <v>464</v>
      </c>
      <c r="C191" s="223">
        <v>1.1435200000000001E-4</v>
      </c>
      <c r="D191" s="223" t="s">
        <v>259</v>
      </c>
      <c r="E191" s="223" t="s">
        <v>2197</v>
      </c>
      <c r="F191" s="234" t="s">
        <v>339</v>
      </c>
      <c r="G191" s="245" t="s">
        <v>281</v>
      </c>
    </row>
    <row r="192" spans="1:7">
      <c r="A192" s="221" t="s">
        <v>333</v>
      </c>
      <c r="B192" s="223" t="s">
        <v>467</v>
      </c>
      <c r="C192" s="223">
        <v>2.9759000000000002E-6</v>
      </c>
      <c r="D192" s="223" t="s">
        <v>259</v>
      </c>
      <c r="E192" s="223" t="s">
        <v>2198</v>
      </c>
      <c r="F192" s="234" t="s">
        <v>335</v>
      </c>
      <c r="G192" s="245" t="s">
        <v>281</v>
      </c>
    </row>
    <row r="193" spans="1:7">
      <c r="A193" s="221" t="s">
        <v>333</v>
      </c>
      <c r="B193" s="223" t="s">
        <v>469</v>
      </c>
      <c r="C193" s="223">
        <v>2.30521E-10</v>
      </c>
      <c r="D193" s="223" t="s">
        <v>259</v>
      </c>
      <c r="E193" s="223" t="s">
        <v>2199</v>
      </c>
      <c r="F193" s="234" t="s">
        <v>337</v>
      </c>
      <c r="G193" s="245" t="s">
        <v>281</v>
      </c>
    </row>
    <row r="194" spans="1:7">
      <c r="A194" s="221" t="s">
        <v>333</v>
      </c>
      <c r="B194" s="223" t="s">
        <v>469</v>
      </c>
      <c r="C194" s="223">
        <v>3.8484300000000002E-13</v>
      </c>
      <c r="D194" s="223" t="s">
        <v>259</v>
      </c>
      <c r="E194" s="223" t="s">
        <v>2200</v>
      </c>
      <c r="F194" s="234" t="s">
        <v>339</v>
      </c>
      <c r="G194" s="245" t="s">
        <v>281</v>
      </c>
    </row>
    <row r="195" spans="1:7">
      <c r="A195" s="221" t="s">
        <v>333</v>
      </c>
      <c r="B195" s="223" t="s">
        <v>472</v>
      </c>
      <c r="C195" s="223">
        <v>8.32895E-11</v>
      </c>
      <c r="D195" s="223" t="s">
        <v>259</v>
      </c>
      <c r="E195" s="223" t="s">
        <v>2201</v>
      </c>
      <c r="F195" s="234" t="s">
        <v>337</v>
      </c>
      <c r="G195" s="245" t="s">
        <v>281</v>
      </c>
    </row>
    <row r="196" spans="1:7">
      <c r="A196" s="221" t="s">
        <v>333</v>
      </c>
      <c r="B196" s="223" t="s">
        <v>472</v>
      </c>
      <c r="C196" s="223">
        <v>1.39048E-13</v>
      </c>
      <c r="D196" s="223" t="s">
        <v>259</v>
      </c>
      <c r="E196" s="223" t="s">
        <v>2202</v>
      </c>
      <c r="F196" s="234" t="s">
        <v>339</v>
      </c>
      <c r="G196" s="245" t="s">
        <v>281</v>
      </c>
    </row>
    <row r="197" spans="1:7">
      <c r="A197" s="221" t="s">
        <v>333</v>
      </c>
      <c r="B197" s="223" t="s">
        <v>475</v>
      </c>
      <c r="C197" s="223">
        <v>1.77775E-4</v>
      </c>
      <c r="D197" s="223" t="s">
        <v>259</v>
      </c>
      <c r="E197" s="223" t="s">
        <v>2167</v>
      </c>
      <c r="F197" s="234" t="s">
        <v>337</v>
      </c>
      <c r="G197" s="245" t="s">
        <v>281</v>
      </c>
    </row>
    <row r="198" spans="1:7">
      <c r="A198" s="221" t="s">
        <v>333</v>
      </c>
      <c r="B198" s="223" t="s">
        <v>475</v>
      </c>
      <c r="C198" s="223">
        <v>2.01028E-5</v>
      </c>
      <c r="D198" s="223" t="s">
        <v>259</v>
      </c>
      <c r="E198" s="223" t="s">
        <v>2203</v>
      </c>
      <c r="F198" s="234" t="s">
        <v>339</v>
      </c>
      <c r="G198" s="245" t="s">
        <v>281</v>
      </c>
    </row>
    <row r="199" spans="1:7">
      <c r="A199" s="221" t="s">
        <v>333</v>
      </c>
      <c r="B199" s="223" t="s">
        <v>477</v>
      </c>
      <c r="C199" s="223">
        <v>8.8591800000000006E-8</v>
      </c>
      <c r="D199" s="223" t="s">
        <v>259</v>
      </c>
      <c r="E199" s="223" t="s">
        <v>2204</v>
      </c>
      <c r="F199" s="234" t="s">
        <v>352</v>
      </c>
      <c r="G199" s="245" t="s">
        <v>281</v>
      </c>
    </row>
    <row r="200" spans="1:7">
      <c r="A200" s="221" t="s">
        <v>333</v>
      </c>
      <c r="B200" s="223" t="s">
        <v>479</v>
      </c>
      <c r="C200" s="223">
        <v>5.8790599999999998E-8</v>
      </c>
      <c r="D200" s="223" t="s">
        <v>259</v>
      </c>
      <c r="E200" s="223" t="s">
        <v>2205</v>
      </c>
      <c r="F200" s="234" t="s">
        <v>337</v>
      </c>
      <c r="G200" s="245" t="s">
        <v>281</v>
      </c>
    </row>
    <row r="201" spans="1:7">
      <c r="A201" s="221" t="s">
        <v>333</v>
      </c>
      <c r="B201" s="223" t="s">
        <v>479</v>
      </c>
      <c r="C201" s="223">
        <v>1.8772E-10</v>
      </c>
      <c r="D201" s="223" t="s">
        <v>259</v>
      </c>
      <c r="E201" s="223" t="s">
        <v>2206</v>
      </c>
      <c r="F201" s="234" t="s">
        <v>339</v>
      </c>
      <c r="G201" s="245" t="s">
        <v>281</v>
      </c>
    </row>
    <row r="202" spans="1:7">
      <c r="A202" s="221" t="s">
        <v>333</v>
      </c>
      <c r="B202" s="223" t="s">
        <v>482</v>
      </c>
      <c r="C202" s="223">
        <v>3.0840350000000002E-3</v>
      </c>
      <c r="D202" s="223" t="s">
        <v>259</v>
      </c>
      <c r="E202" s="223" t="s">
        <v>2207</v>
      </c>
      <c r="F202" s="234" t="s">
        <v>484</v>
      </c>
      <c r="G202" s="245" t="s">
        <v>281</v>
      </c>
    </row>
    <row r="203" spans="1:7">
      <c r="A203" s="221" t="s">
        <v>333</v>
      </c>
      <c r="B203" s="223" t="s">
        <v>209</v>
      </c>
      <c r="C203" s="223">
        <v>2.8355099999999999E-9</v>
      </c>
      <c r="D203" s="223" t="s">
        <v>259</v>
      </c>
      <c r="E203" s="223" t="s">
        <v>2208</v>
      </c>
      <c r="F203" s="234" t="s">
        <v>335</v>
      </c>
      <c r="G203" s="245" t="s">
        <v>281</v>
      </c>
    </row>
    <row r="204" spans="1:7">
      <c r="A204" s="221" t="s">
        <v>333</v>
      </c>
      <c r="B204" s="223" t="s">
        <v>486</v>
      </c>
      <c r="C204" s="223">
        <v>1.9002400000000001E-6</v>
      </c>
      <c r="D204" s="223" t="s">
        <v>259</v>
      </c>
      <c r="E204" s="223" t="s">
        <v>2209</v>
      </c>
      <c r="F204" s="234" t="s">
        <v>337</v>
      </c>
      <c r="G204" s="245" t="s">
        <v>281</v>
      </c>
    </row>
    <row r="205" spans="1:7">
      <c r="A205" s="226" t="s">
        <v>333</v>
      </c>
      <c r="B205" s="228" t="s">
        <v>486</v>
      </c>
      <c r="C205" s="228">
        <v>2.5956599999999998E-10</v>
      </c>
      <c r="D205" s="228" t="s">
        <v>259</v>
      </c>
      <c r="E205" s="228" t="s">
        <v>2210</v>
      </c>
      <c r="F205" s="255" t="s">
        <v>339</v>
      </c>
      <c r="G205" s="245" t="s">
        <v>281</v>
      </c>
    </row>
    <row r="206" spans="1:7">
      <c r="G206" s="245" t="s">
        <v>281</v>
      </c>
    </row>
    <row r="207" spans="1:7" ht="18.75">
      <c r="A207" s="769" t="s">
        <v>2211</v>
      </c>
      <c r="B207" s="770"/>
      <c r="C207" s="770"/>
      <c r="D207" s="770"/>
      <c r="E207" s="770"/>
      <c r="F207" s="771"/>
      <c r="G207" s="245" t="s">
        <v>281</v>
      </c>
    </row>
    <row r="208" spans="1:7">
      <c r="A208" s="211" t="s">
        <v>238</v>
      </c>
      <c r="B208" s="212" t="s">
        <v>239</v>
      </c>
      <c r="C208" s="212" t="s">
        <v>240</v>
      </c>
      <c r="D208" s="212" t="s">
        <v>134</v>
      </c>
      <c r="E208" s="212" t="s">
        <v>241</v>
      </c>
      <c r="F208" s="213" t="s">
        <v>242</v>
      </c>
      <c r="G208" s="245" t="s">
        <v>281</v>
      </c>
    </row>
    <row r="209" spans="1:7">
      <c r="A209" s="216" t="s">
        <v>243</v>
      </c>
      <c r="B209" s="231" t="s">
        <v>2000</v>
      </c>
      <c r="C209" s="218">
        <v>1</v>
      </c>
      <c r="D209" s="218" t="s">
        <v>259</v>
      </c>
      <c r="E209" s="218" t="s">
        <v>253</v>
      </c>
      <c r="F209" s="232" t="s">
        <v>2212</v>
      </c>
      <c r="G209" s="245" t="s">
        <v>281</v>
      </c>
    </row>
    <row r="210" spans="1:7">
      <c r="A210" s="221" t="s">
        <v>243</v>
      </c>
      <c r="B210" s="222" t="s">
        <v>326</v>
      </c>
      <c r="C210" s="223" t="s">
        <v>818</v>
      </c>
      <c r="D210" s="223" t="s">
        <v>408</v>
      </c>
      <c r="E210" s="223" t="s">
        <v>2213</v>
      </c>
      <c r="F210" s="234" t="s">
        <v>938</v>
      </c>
      <c r="G210" s="245" t="s">
        <v>281</v>
      </c>
    </row>
    <row r="211" spans="1:7">
      <c r="A211" s="221" t="s">
        <v>243</v>
      </c>
      <c r="B211" s="222" t="s">
        <v>941</v>
      </c>
      <c r="C211" s="235" t="s">
        <v>942</v>
      </c>
      <c r="D211" s="223" t="s">
        <v>943</v>
      </c>
      <c r="E211" s="223" t="s">
        <v>253</v>
      </c>
      <c r="F211" s="234" t="s">
        <v>944</v>
      </c>
      <c r="G211" s="245" t="s">
        <v>281</v>
      </c>
    </row>
    <row r="212" spans="1:7">
      <c r="A212" s="221" t="s">
        <v>243</v>
      </c>
      <c r="B212" s="222" t="s">
        <v>2214</v>
      </c>
      <c r="C212" s="235" t="s">
        <v>2215</v>
      </c>
      <c r="D212" s="223" t="s">
        <v>259</v>
      </c>
      <c r="E212" s="223" t="s">
        <v>253</v>
      </c>
      <c r="F212" s="234" t="s">
        <v>2216</v>
      </c>
      <c r="G212" s="245" t="s">
        <v>281</v>
      </c>
    </row>
    <row r="213" spans="1:7">
      <c r="A213" s="221" t="s">
        <v>250</v>
      </c>
      <c r="B213" s="233" t="s">
        <v>2217</v>
      </c>
      <c r="C213" s="223" t="s">
        <v>950</v>
      </c>
      <c r="D213" s="223" t="s">
        <v>259</v>
      </c>
      <c r="E213" s="223" t="s">
        <v>253</v>
      </c>
      <c r="F213" s="234" t="s">
        <v>951</v>
      </c>
      <c r="G213" s="245" t="s">
        <v>281</v>
      </c>
    </row>
    <row r="214" spans="1:7">
      <c r="A214" s="221" t="s">
        <v>250</v>
      </c>
      <c r="B214" s="233" t="s">
        <v>1019</v>
      </c>
      <c r="C214" s="235" t="s">
        <v>952</v>
      </c>
      <c r="D214" s="223" t="s">
        <v>408</v>
      </c>
      <c r="E214" s="223" t="s">
        <v>2213</v>
      </c>
      <c r="F214" s="234" t="s">
        <v>953</v>
      </c>
      <c r="G214" s="245" t="s">
        <v>281</v>
      </c>
    </row>
    <row r="215" spans="1:7">
      <c r="A215" s="221" t="s">
        <v>2218</v>
      </c>
      <c r="B215" s="273" t="s">
        <v>2219</v>
      </c>
      <c r="C215" s="235" t="s">
        <v>599</v>
      </c>
      <c r="D215" s="223" t="s">
        <v>259</v>
      </c>
      <c r="E215" s="223" t="s">
        <v>253</v>
      </c>
      <c r="F215" s="234" t="s">
        <v>2220</v>
      </c>
      <c r="G215" s="245" t="s">
        <v>281</v>
      </c>
    </row>
    <row r="216" spans="1:7">
      <c r="A216" s="262" t="s">
        <v>268</v>
      </c>
      <c r="B216" s="308" t="s">
        <v>956</v>
      </c>
      <c r="C216" s="309">
        <v>0.06</v>
      </c>
      <c r="D216" s="189" t="s">
        <v>973</v>
      </c>
      <c r="E216" s="189" t="s">
        <v>253</v>
      </c>
      <c r="F216" s="263" t="s">
        <v>2221</v>
      </c>
      <c r="G216" s="245" t="s">
        <v>281</v>
      </c>
    </row>
    <row r="217" spans="1:7">
      <c r="A217" s="262" t="s">
        <v>268</v>
      </c>
      <c r="B217" s="189" t="s">
        <v>528</v>
      </c>
      <c r="C217" s="189">
        <v>0.72</v>
      </c>
      <c r="D217" s="189" t="s">
        <v>270</v>
      </c>
      <c r="E217" s="189" t="s">
        <v>529</v>
      </c>
      <c r="F217" s="263" t="s">
        <v>530</v>
      </c>
      <c r="G217" s="245" t="s">
        <v>281</v>
      </c>
    </row>
    <row r="218" spans="1:7">
      <c r="A218" s="262" t="s">
        <v>268</v>
      </c>
      <c r="B218" s="189" t="s">
        <v>2222</v>
      </c>
      <c r="C218" s="189">
        <v>60</v>
      </c>
      <c r="D218" s="189" t="s">
        <v>962</v>
      </c>
      <c r="E218" s="189" t="s">
        <v>253</v>
      </c>
      <c r="F218" s="263" t="s">
        <v>2223</v>
      </c>
      <c r="G218" s="245" t="s">
        <v>281</v>
      </c>
    </row>
    <row r="219" spans="1:7">
      <c r="A219" s="262" t="s">
        <v>268</v>
      </c>
      <c r="B219" s="189" t="s">
        <v>965</v>
      </c>
      <c r="C219" s="189">
        <v>60</v>
      </c>
      <c r="D219" s="189" t="s">
        <v>966</v>
      </c>
      <c r="E219" s="189" t="s">
        <v>967</v>
      </c>
      <c r="F219" s="263" t="s">
        <v>953</v>
      </c>
      <c r="G219" s="245" t="s">
        <v>281</v>
      </c>
    </row>
    <row r="220" spans="1:7">
      <c r="A220" s="262" t="s">
        <v>268</v>
      </c>
      <c r="B220" s="189" t="s">
        <v>969</v>
      </c>
      <c r="C220" s="189">
        <v>920</v>
      </c>
      <c r="D220" s="189" t="s">
        <v>966</v>
      </c>
      <c r="E220" s="189" t="s">
        <v>970</v>
      </c>
      <c r="F220" s="263" t="s">
        <v>971</v>
      </c>
      <c r="G220" s="245" t="s">
        <v>281</v>
      </c>
    </row>
    <row r="221" spans="1:7">
      <c r="A221" s="262" t="s">
        <v>268</v>
      </c>
      <c r="B221" s="189" t="s">
        <v>979</v>
      </c>
      <c r="C221" s="277">
        <v>85</v>
      </c>
      <c r="D221" s="189" t="s">
        <v>962</v>
      </c>
      <c r="E221" s="189" t="s">
        <v>253</v>
      </c>
      <c r="F221" s="263" t="s">
        <v>980</v>
      </c>
      <c r="G221" s="245" t="s">
        <v>281</v>
      </c>
    </row>
    <row r="222" spans="1:7">
      <c r="A222" s="262" t="s">
        <v>268</v>
      </c>
      <c r="B222" s="189" t="s">
        <v>976</v>
      </c>
      <c r="C222" s="277">
        <v>0.03</v>
      </c>
      <c r="D222" s="189" t="s">
        <v>773</v>
      </c>
      <c r="E222" s="189" t="s">
        <v>253</v>
      </c>
      <c r="F222" s="263" t="s">
        <v>2224</v>
      </c>
      <c r="G222" s="245" t="s">
        <v>281</v>
      </c>
    </row>
    <row r="223" spans="1:7">
      <c r="A223" s="262" t="s">
        <v>268</v>
      </c>
      <c r="B223" s="189" t="s">
        <v>972</v>
      </c>
      <c r="C223" s="277">
        <v>0.25</v>
      </c>
      <c r="D223" s="189" t="s">
        <v>973</v>
      </c>
      <c r="E223" s="189" t="s">
        <v>974</v>
      </c>
      <c r="F223" s="263" t="s">
        <v>2225</v>
      </c>
      <c r="G223" s="245" t="s">
        <v>281</v>
      </c>
    </row>
    <row r="224" spans="1:7">
      <c r="A224" s="262" t="s">
        <v>268</v>
      </c>
      <c r="B224" s="189" t="s">
        <v>2215</v>
      </c>
      <c r="C224" s="310" t="s">
        <v>2226</v>
      </c>
      <c r="D224" s="189" t="s">
        <v>1544</v>
      </c>
      <c r="E224" s="264"/>
      <c r="F224" s="263" t="s">
        <v>2227</v>
      </c>
      <c r="G224" s="245" t="s">
        <v>281</v>
      </c>
    </row>
    <row r="225" spans="1:7">
      <c r="A225" s="262" t="s">
        <v>268</v>
      </c>
      <c r="B225" s="189" t="s">
        <v>599</v>
      </c>
      <c r="C225" s="310" t="s">
        <v>2228</v>
      </c>
      <c r="D225" s="189" t="s">
        <v>1544</v>
      </c>
      <c r="E225" s="264"/>
      <c r="F225" s="263" t="s">
        <v>2229</v>
      </c>
      <c r="G225" s="245" t="s">
        <v>281</v>
      </c>
    </row>
    <row r="226" spans="1:7">
      <c r="A226" s="262" t="s">
        <v>268</v>
      </c>
      <c r="B226" s="189" t="s">
        <v>983</v>
      </c>
      <c r="C226" s="310" t="s">
        <v>984</v>
      </c>
      <c r="D226" s="189" t="s">
        <v>408</v>
      </c>
      <c r="E226" s="264"/>
      <c r="F226" s="263" t="s">
        <v>985</v>
      </c>
      <c r="G226" s="245" t="s">
        <v>281</v>
      </c>
    </row>
    <row r="227" spans="1:7">
      <c r="A227" s="262" t="s">
        <v>268</v>
      </c>
      <c r="B227" s="189" t="s">
        <v>818</v>
      </c>
      <c r="C227" s="310" t="s">
        <v>2230</v>
      </c>
      <c r="D227" s="189" t="s">
        <v>408</v>
      </c>
      <c r="E227" s="264"/>
      <c r="F227" s="263" t="s">
        <v>1470</v>
      </c>
      <c r="G227" s="245" t="s">
        <v>281</v>
      </c>
    </row>
    <row r="228" spans="1:7">
      <c r="A228" s="239" t="s">
        <v>268</v>
      </c>
      <c r="B228" s="240" t="s">
        <v>997</v>
      </c>
      <c r="C228" s="311" t="s">
        <v>2231</v>
      </c>
      <c r="D228" s="240" t="s">
        <v>259</v>
      </c>
      <c r="E228" s="265"/>
      <c r="F228" s="241" t="s">
        <v>999</v>
      </c>
      <c r="G228" s="245" t="s">
        <v>281</v>
      </c>
    </row>
    <row r="229" spans="1:7">
      <c r="G229" s="245" t="s">
        <v>281</v>
      </c>
    </row>
    <row r="230" spans="1:7" ht="18.75">
      <c r="A230" s="769" t="s">
        <v>2232</v>
      </c>
      <c r="B230" s="770"/>
      <c r="C230" s="770"/>
      <c r="D230" s="770"/>
      <c r="E230" s="770"/>
      <c r="F230" s="771"/>
      <c r="G230" s="245" t="s">
        <v>281</v>
      </c>
    </row>
    <row r="231" spans="1:7">
      <c r="A231" s="211" t="s">
        <v>238</v>
      </c>
      <c r="B231" s="212" t="s">
        <v>239</v>
      </c>
      <c r="C231" s="212" t="s">
        <v>240</v>
      </c>
      <c r="D231" s="212" t="s">
        <v>134</v>
      </c>
      <c r="E231" s="212" t="s">
        <v>241</v>
      </c>
      <c r="F231" s="213" t="s">
        <v>242</v>
      </c>
      <c r="G231" s="245" t="s">
        <v>281</v>
      </c>
    </row>
    <row r="232" spans="1:7">
      <c r="A232" s="216" t="s">
        <v>243</v>
      </c>
      <c r="B232" s="231" t="s">
        <v>1001</v>
      </c>
      <c r="C232" s="267" t="s">
        <v>1002</v>
      </c>
      <c r="D232" s="218" t="s">
        <v>252</v>
      </c>
      <c r="E232" s="218" t="s">
        <v>1003</v>
      </c>
      <c r="F232" s="232" t="s">
        <v>1004</v>
      </c>
      <c r="G232" s="245" t="s">
        <v>281</v>
      </c>
    </row>
    <row r="233" spans="1:7">
      <c r="A233" s="221" t="s">
        <v>243</v>
      </c>
      <c r="B233" s="223" t="s">
        <v>2233</v>
      </c>
      <c r="C233" s="223" t="s">
        <v>1984</v>
      </c>
      <c r="D233" s="223" t="s">
        <v>1851</v>
      </c>
      <c r="E233" s="223" t="s">
        <v>260</v>
      </c>
      <c r="F233" s="234" t="s">
        <v>2234</v>
      </c>
      <c r="G233" s="245" t="s">
        <v>281</v>
      </c>
    </row>
    <row r="234" spans="1:7">
      <c r="A234" s="221" t="s">
        <v>243</v>
      </c>
      <c r="B234" s="223" t="s">
        <v>2235</v>
      </c>
      <c r="C234" s="223" t="s">
        <v>1984</v>
      </c>
      <c r="D234" s="223" t="s">
        <v>1851</v>
      </c>
      <c r="E234" s="223" t="s">
        <v>260</v>
      </c>
      <c r="F234" s="234" t="s">
        <v>2236</v>
      </c>
      <c r="G234" s="245" t="s">
        <v>281</v>
      </c>
    </row>
    <row r="235" spans="1:7">
      <c r="A235" s="221" t="s">
        <v>243</v>
      </c>
      <c r="B235" s="222" t="s">
        <v>1005</v>
      </c>
      <c r="C235" s="223">
        <v>0.01</v>
      </c>
      <c r="D235" s="223" t="s">
        <v>259</v>
      </c>
      <c r="E235" s="223" t="s">
        <v>1006</v>
      </c>
      <c r="F235" s="234" t="s">
        <v>1007</v>
      </c>
      <c r="G235" s="245" t="s">
        <v>281</v>
      </c>
    </row>
    <row r="236" spans="1:7">
      <c r="A236" s="221" t="s">
        <v>243</v>
      </c>
      <c r="B236" s="233" t="s">
        <v>2217</v>
      </c>
      <c r="C236" s="223">
        <v>1</v>
      </c>
      <c r="D236" s="223" t="s">
        <v>252</v>
      </c>
      <c r="E236" s="223" t="s">
        <v>253</v>
      </c>
      <c r="F236" s="234" t="s">
        <v>2238</v>
      </c>
      <c r="G236" s="245" t="s">
        <v>281</v>
      </c>
    </row>
    <row r="237" spans="1:7">
      <c r="A237" s="221" t="s">
        <v>243</v>
      </c>
      <c r="B237" s="222" t="s">
        <v>866</v>
      </c>
      <c r="C237" s="271">
        <v>8.3999999999999995E-5</v>
      </c>
      <c r="D237" s="223" t="s">
        <v>252</v>
      </c>
      <c r="E237" s="223" t="s">
        <v>1009</v>
      </c>
      <c r="F237" s="234" t="s">
        <v>1010</v>
      </c>
      <c r="G237" s="245" t="s">
        <v>281</v>
      </c>
    </row>
    <row r="238" spans="1:7">
      <c r="A238" s="221" t="s">
        <v>243</v>
      </c>
      <c r="B238" s="222" t="s">
        <v>869</v>
      </c>
      <c r="C238" s="271">
        <v>-8.3999999999999995E-5</v>
      </c>
      <c r="D238" s="223" t="s">
        <v>252</v>
      </c>
      <c r="E238" s="223" t="s">
        <v>3224</v>
      </c>
      <c r="F238" s="234" t="s">
        <v>3225</v>
      </c>
      <c r="G238" s="245" t="s">
        <v>281</v>
      </c>
    </row>
    <row r="239" spans="1:7">
      <c r="A239" s="221" t="s">
        <v>333</v>
      </c>
      <c r="B239" s="223" t="s">
        <v>225</v>
      </c>
      <c r="C239" s="223" t="s">
        <v>173</v>
      </c>
      <c r="D239" s="223" t="s">
        <v>252</v>
      </c>
      <c r="E239" s="223" t="s">
        <v>253</v>
      </c>
      <c r="F239" s="234" t="s">
        <v>1012</v>
      </c>
      <c r="G239" s="245" t="s">
        <v>281</v>
      </c>
    </row>
    <row r="240" spans="1:7">
      <c r="A240" s="221" t="s">
        <v>333</v>
      </c>
      <c r="B240" s="223" t="s">
        <v>174</v>
      </c>
      <c r="C240" s="223" t="s">
        <v>228</v>
      </c>
      <c r="D240" s="223" t="s">
        <v>252</v>
      </c>
      <c r="E240" s="223" t="s">
        <v>253</v>
      </c>
      <c r="F240" s="234" t="s">
        <v>1012</v>
      </c>
      <c r="G240" s="245" t="s">
        <v>281</v>
      </c>
    </row>
    <row r="241" spans="1:7">
      <c r="A241" s="221" t="s">
        <v>333</v>
      </c>
      <c r="B241" s="223" t="s">
        <v>179</v>
      </c>
      <c r="C241" s="223" t="s">
        <v>178</v>
      </c>
      <c r="D241" s="223" t="s">
        <v>252</v>
      </c>
      <c r="E241" s="223" t="s">
        <v>253</v>
      </c>
      <c r="F241" s="234" t="s">
        <v>1012</v>
      </c>
      <c r="G241" s="245" t="s">
        <v>281</v>
      </c>
    </row>
    <row r="242" spans="1:7">
      <c r="A242" s="221" t="s">
        <v>333</v>
      </c>
      <c r="B242" s="223" t="s">
        <v>221</v>
      </c>
      <c r="C242" s="223" t="s">
        <v>183</v>
      </c>
      <c r="D242" s="223" t="s">
        <v>252</v>
      </c>
      <c r="E242" s="223" t="s">
        <v>253</v>
      </c>
      <c r="F242" s="234" t="s">
        <v>1012</v>
      </c>
      <c r="G242" s="245" t="s">
        <v>281</v>
      </c>
    </row>
    <row r="243" spans="1:7">
      <c r="A243" s="221" t="s">
        <v>333</v>
      </c>
      <c r="B243" s="223" t="s">
        <v>188</v>
      </c>
      <c r="C243" s="223" t="s">
        <v>187</v>
      </c>
      <c r="D243" s="223" t="s">
        <v>252</v>
      </c>
      <c r="E243" s="223" t="s">
        <v>253</v>
      </c>
      <c r="F243" s="234" t="s">
        <v>1012</v>
      </c>
      <c r="G243" s="245" t="s">
        <v>281</v>
      </c>
    </row>
    <row r="244" spans="1:7">
      <c r="A244" s="221" t="s">
        <v>333</v>
      </c>
      <c r="B244" s="223" t="s">
        <v>184</v>
      </c>
      <c r="C244" s="223" t="s">
        <v>191</v>
      </c>
      <c r="D244" s="223" t="s">
        <v>252</v>
      </c>
      <c r="E244" s="223" t="s">
        <v>253</v>
      </c>
      <c r="F244" s="234" t="s">
        <v>1012</v>
      </c>
      <c r="G244" s="245" t="s">
        <v>281</v>
      </c>
    </row>
    <row r="245" spans="1:7">
      <c r="A245" s="221" t="s">
        <v>333</v>
      </c>
      <c r="B245" s="223" t="s">
        <v>192</v>
      </c>
      <c r="C245" s="223" t="s">
        <v>195</v>
      </c>
      <c r="D245" s="223" t="s">
        <v>252</v>
      </c>
      <c r="E245" s="223" t="s">
        <v>253</v>
      </c>
      <c r="F245" s="234" t="s">
        <v>1012</v>
      </c>
      <c r="G245" s="245" t="s">
        <v>281</v>
      </c>
    </row>
    <row r="246" spans="1:7">
      <c r="A246" s="221" t="s">
        <v>250</v>
      </c>
      <c r="B246" s="233" t="s">
        <v>1019</v>
      </c>
      <c r="C246" s="235" t="s">
        <v>952</v>
      </c>
      <c r="D246" s="223" t="s">
        <v>1904</v>
      </c>
      <c r="E246" s="223" t="s">
        <v>260</v>
      </c>
      <c r="F246" s="234" t="s">
        <v>1020</v>
      </c>
      <c r="G246" s="245" t="s">
        <v>281</v>
      </c>
    </row>
    <row r="247" spans="1:7">
      <c r="A247" s="221" t="s">
        <v>250</v>
      </c>
      <c r="B247" s="233" t="s">
        <v>2240</v>
      </c>
      <c r="C247" s="223" t="s">
        <v>1708</v>
      </c>
      <c r="D247" s="223" t="s">
        <v>252</v>
      </c>
      <c r="E247" s="223" t="s">
        <v>253</v>
      </c>
      <c r="F247" s="234" t="s">
        <v>2241</v>
      </c>
      <c r="G247" s="245" t="s">
        <v>281</v>
      </c>
    </row>
    <row r="248" spans="1:7">
      <c r="A248" s="221" t="s">
        <v>333</v>
      </c>
      <c r="B248" s="223" t="s">
        <v>217</v>
      </c>
      <c r="C248" s="223" t="s">
        <v>199</v>
      </c>
      <c r="D248" s="223" t="s">
        <v>252</v>
      </c>
      <c r="E248" s="223" t="s">
        <v>253</v>
      </c>
      <c r="F248" s="234" t="s">
        <v>1012</v>
      </c>
      <c r="G248" s="245" t="s">
        <v>281</v>
      </c>
    </row>
    <row r="249" spans="1:7">
      <c r="A249" s="221" t="s">
        <v>333</v>
      </c>
      <c r="B249" s="223" t="s">
        <v>205</v>
      </c>
      <c r="C249" s="223" t="s">
        <v>204</v>
      </c>
      <c r="D249" s="223" t="s">
        <v>252</v>
      </c>
      <c r="E249" s="223" t="s">
        <v>253</v>
      </c>
      <c r="F249" s="234" t="s">
        <v>1012</v>
      </c>
      <c r="G249" s="245" t="s">
        <v>281</v>
      </c>
    </row>
    <row r="250" spans="1:7">
      <c r="A250" s="221" t="s">
        <v>333</v>
      </c>
      <c r="B250" s="223" t="s">
        <v>196</v>
      </c>
      <c r="C250" s="223" t="s">
        <v>208</v>
      </c>
      <c r="D250" s="223" t="s">
        <v>252</v>
      </c>
      <c r="E250" s="223" t="s">
        <v>253</v>
      </c>
      <c r="F250" s="234" t="s">
        <v>1012</v>
      </c>
      <c r="G250" s="245" t="s">
        <v>281</v>
      </c>
    </row>
    <row r="251" spans="1:7">
      <c r="A251" s="221" t="s">
        <v>333</v>
      </c>
      <c r="B251" s="223" t="s">
        <v>200</v>
      </c>
      <c r="C251" s="223" t="s">
        <v>212</v>
      </c>
      <c r="D251" s="223" t="s">
        <v>252</v>
      </c>
      <c r="E251" s="223" t="s">
        <v>253</v>
      </c>
      <c r="F251" s="234" t="s">
        <v>1012</v>
      </c>
      <c r="G251" s="245" t="s">
        <v>281</v>
      </c>
    </row>
    <row r="252" spans="1:7">
      <c r="A252" s="221" t="s">
        <v>333</v>
      </c>
      <c r="B252" s="223" t="s">
        <v>441</v>
      </c>
      <c r="C252" s="271">
        <v>4.8199999999999999E-5</v>
      </c>
      <c r="D252" s="223" t="s">
        <v>252</v>
      </c>
      <c r="E252" s="223" t="s">
        <v>1028</v>
      </c>
      <c r="F252" s="234" t="s">
        <v>1012</v>
      </c>
      <c r="G252" s="245" t="s">
        <v>281</v>
      </c>
    </row>
    <row r="253" spans="1:7">
      <c r="A253" s="221" t="s">
        <v>333</v>
      </c>
      <c r="B253" s="223" t="s">
        <v>443</v>
      </c>
      <c r="C253" s="271">
        <v>1.36E-5</v>
      </c>
      <c r="D253" s="223" t="s">
        <v>252</v>
      </c>
      <c r="E253" s="223" t="s">
        <v>1029</v>
      </c>
      <c r="F253" s="234" t="s">
        <v>1012</v>
      </c>
      <c r="G253" s="245" t="s">
        <v>281</v>
      </c>
    </row>
    <row r="254" spans="1:7">
      <c r="A254" s="221" t="s">
        <v>333</v>
      </c>
      <c r="B254" s="223" t="s">
        <v>445</v>
      </c>
      <c r="C254" s="271">
        <v>2.9099999999999999E-5</v>
      </c>
      <c r="D254" s="223" t="s">
        <v>252</v>
      </c>
      <c r="E254" s="223" t="s">
        <v>1030</v>
      </c>
      <c r="F254" s="234" t="s">
        <v>1012</v>
      </c>
      <c r="G254" s="245" t="s">
        <v>281</v>
      </c>
    </row>
    <row r="255" spans="1:7">
      <c r="A255" s="221" t="s">
        <v>333</v>
      </c>
      <c r="B255" s="223" t="s">
        <v>449</v>
      </c>
      <c r="C255" s="223" t="s">
        <v>220</v>
      </c>
      <c r="D255" s="223" t="s">
        <v>252</v>
      </c>
      <c r="E255" s="223" t="s">
        <v>253</v>
      </c>
      <c r="F255" s="234" t="s">
        <v>1012</v>
      </c>
      <c r="G255" s="245" t="s">
        <v>281</v>
      </c>
    </row>
    <row r="256" spans="1:7">
      <c r="A256" s="221" t="s">
        <v>333</v>
      </c>
      <c r="B256" s="223" t="s">
        <v>229</v>
      </c>
      <c r="C256" s="223" t="s">
        <v>224</v>
      </c>
      <c r="D256" s="223" t="s">
        <v>252</v>
      </c>
      <c r="E256" s="223" t="s">
        <v>253</v>
      </c>
      <c r="F256" s="234" t="s">
        <v>1012</v>
      </c>
      <c r="G256" s="245" t="s">
        <v>281</v>
      </c>
    </row>
    <row r="257" spans="1:7">
      <c r="A257" s="221" t="s">
        <v>333</v>
      </c>
      <c r="B257" s="223" t="s">
        <v>213</v>
      </c>
      <c r="C257" s="223" t="s">
        <v>1033</v>
      </c>
      <c r="D257" s="223" t="s">
        <v>252</v>
      </c>
      <c r="E257" s="223" t="s">
        <v>253</v>
      </c>
      <c r="F257" s="234" t="s">
        <v>1012</v>
      </c>
      <c r="G257" s="245" t="s">
        <v>281</v>
      </c>
    </row>
    <row r="258" spans="1:7">
      <c r="A258" s="221" t="s">
        <v>333</v>
      </c>
      <c r="B258" s="223" t="s">
        <v>209</v>
      </c>
      <c r="C258" s="223" t="s">
        <v>216</v>
      </c>
      <c r="D258" s="223" t="s">
        <v>252</v>
      </c>
      <c r="E258" s="223" t="s">
        <v>253</v>
      </c>
      <c r="F258" s="234" t="s">
        <v>1012</v>
      </c>
      <c r="G258" s="245" t="s">
        <v>281</v>
      </c>
    </row>
    <row r="259" spans="1:7">
      <c r="A259" s="262" t="s">
        <v>268</v>
      </c>
      <c r="B259" s="189" t="s">
        <v>1036</v>
      </c>
      <c r="C259" s="189">
        <v>4.4999999999999997E-3</v>
      </c>
      <c r="D259" s="189" t="s">
        <v>252</v>
      </c>
      <c r="E259" s="189" t="s">
        <v>253</v>
      </c>
      <c r="F259" s="263" t="s">
        <v>1004</v>
      </c>
      <c r="G259" s="245" t="s">
        <v>281</v>
      </c>
    </row>
    <row r="260" spans="1:7">
      <c r="A260" s="262" t="s">
        <v>268</v>
      </c>
      <c r="B260" s="189" t="s">
        <v>1037</v>
      </c>
      <c r="C260" s="189">
        <v>9.0142621202327056E-4</v>
      </c>
      <c r="D260" s="189" t="s">
        <v>3226</v>
      </c>
      <c r="E260" s="189" t="s">
        <v>253</v>
      </c>
      <c r="F260" s="263" t="s">
        <v>2242</v>
      </c>
      <c r="G260" s="245" t="s">
        <v>281</v>
      </c>
    </row>
    <row r="261" spans="1:7">
      <c r="A261" s="262" t="s">
        <v>268</v>
      </c>
      <c r="B261" s="189" t="s">
        <v>1039</v>
      </c>
      <c r="C261" s="189">
        <v>5.4309890109890123E-7</v>
      </c>
      <c r="D261" s="189" t="s">
        <v>3226</v>
      </c>
      <c r="E261" s="189" t="s">
        <v>253</v>
      </c>
      <c r="F261" s="263" t="s">
        <v>2242</v>
      </c>
      <c r="G261" s="245" t="s">
        <v>281</v>
      </c>
    </row>
    <row r="262" spans="1:7">
      <c r="A262" s="262" t="s">
        <v>268</v>
      </c>
      <c r="B262" s="189" t="s">
        <v>1040</v>
      </c>
      <c r="C262" s="189">
        <v>1.0838106011635424E-2</v>
      </c>
      <c r="D262" s="189" t="s">
        <v>3226</v>
      </c>
      <c r="E262" s="189" t="s">
        <v>253</v>
      </c>
      <c r="F262" s="263" t="s">
        <v>2242</v>
      </c>
      <c r="G262" s="245" t="s">
        <v>281</v>
      </c>
    </row>
    <row r="263" spans="1:7">
      <c r="A263" s="262" t="s">
        <v>268</v>
      </c>
      <c r="B263" s="189" t="s">
        <v>1041</v>
      </c>
      <c r="C263" s="189">
        <v>1.0547142857142857E-7</v>
      </c>
      <c r="D263" s="189" t="s">
        <v>3226</v>
      </c>
      <c r="E263" s="189" t="s">
        <v>253</v>
      </c>
      <c r="F263" s="263" t="s">
        <v>2242</v>
      </c>
      <c r="G263" s="245" t="s">
        <v>281</v>
      </c>
    </row>
    <row r="264" spans="1:7">
      <c r="A264" s="262" t="s">
        <v>268</v>
      </c>
      <c r="B264" s="189" t="s">
        <v>1042</v>
      </c>
      <c r="C264" s="189">
        <v>3.87847446670976E-6</v>
      </c>
      <c r="D264" s="189" t="s">
        <v>3226</v>
      </c>
      <c r="E264" s="189" t="s">
        <v>253</v>
      </c>
      <c r="F264" s="263" t="s">
        <v>2242</v>
      </c>
      <c r="G264" s="245" t="s">
        <v>281</v>
      </c>
    </row>
    <row r="265" spans="1:7">
      <c r="A265" s="262" t="s">
        <v>268</v>
      </c>
      <c r="B265" s="189" t="s">
        <v>1043</v>
      </c>
      <c r="C265" s="189">
        <v>2.3195138978668386E-6</v>
      </c>
      <c r="D265" s="189" t="s">
        <v>3226</v>
      </c>
      <c r="E265" s="189" t="s">
        <v>253</v>
      </c>
      <c r="F265" s="263" t="s">
        <v>2242</v>
      </c>
      <c r="G265" s="245" t="s">
        <v>281</v>
      </c>
    </row>
    <row r="266" spans="1:7">
      <c r="A266" s="262" t="s">
        <v>268</v>
      </c>
      <c r="B266" s="189" t="s">
        <v>1044</v>
      </c>
      <c r="C266" s="189">
        <v>1.6007558823529407E-5</v>
      </c>
      <c r="D266" s="189" t="s">
        <v>3226</v>
      </c>
      <c r="E266" s="189" t="s">
        <v>253</v>
      </c>
      <c r="F266" s="263" t="s">
        <v>2242</v>
      </c>
      <c r="G266" s="245" t="s">
        <v>281</v>
      </c>
    </row>
    <row r="267" spans="1:7">
      <c r="A267" s="262" t="s">
        <v>268</v>
      </c>
      <c r="B267" s="189" t="s">
        <v>1045</v>
      </c>
      <c r="C267" s="189">
        <v>1.8721978021978022E-4</v>
      </c>
      <c r="D267" s="189" t="s">
        <v>3226</v>
      </c>
      <c r="E267" s="189" t="s">
        <v>253</v>
      </c>
      <c r="F267" s="263" t="s">
        <v>2242</v>
      </c>
      <c r="G267" s="245" t="s">
        <v>281</v>
      </c>
    </row>
    <row r="268" spans="1:7">
      <c r="A268" s="262" t="s">
        <v>268</v>
      </c>
      <c r="B268" s="189" t="s">
        <v>1046</v>
      </c>
      <c r="C268" s="189">
        <v>3.6845507433742718E-8</v>
      </c>
      <c r="D268" s="189" t="s">
        <v>3226</v>
      </c>
      <c r="E268" s="189" t="s">
        <v>253</v>
      </c>
      <c r="F268" s="263" t="s">
        <v>2242</v>
      </c>
      <c r="G268" s="245" t="s">
        <v>281</v>
      </c>
    </row>
    <row r="269" spans="1:7">
      <c r="A269" s="262" t="s">
        <v>268</v>
      </c>
      <c r="B269" s="189" t="s">
        <v>1047</v>
      </c>
      <c r="C269" s="189">
        <v>3.6746393018745956E-3</v>
      </c>
      <c r="D269" s="189" t="s">
        <v>3226</v>
      </c>
      <c r="E269" s="189" t="s">
        <v>253</v>
      </c>
      <c r="F269" s="263" t="s">
        <v>2242</v>
      </c>
      <c r="G269" s="245" t="s">
        <v>281</v>
      </c>
    </row>
    <row r="270" spans="1:7">
      <c r="A270" s="262" t="s">
        <v>268</v>
      </c>
      <c r="B270" s="189" t="s">
        <v>1048</v>
      </c>
      <c r="C270" s="292">
        <v>2.8539646735617321E-6</v>
      </c>
      <c r="D270" s="189" t="s">
        <v>3226</v>
      </c>
      <c r="E270" s="189" t="s">
        <v>253</v>
      </c>
      <c r="F270" s="263" t="s">
        <v>2242</v>
      </c>
      <c r="G270" s="245" t="s">
        <v>281</v>
      </c>
    </row>
    <row r="271" spans="1:7">
      <c r="A271" s="262" t="s">
        <v>268</v>
      </c>
      <c r="B271" s="189" t="s">
        <v>1049</v>
      </c>
      <c r="C271" s="224">
        <v>9.9686489980607626E-3</v>
      </c>
      <c r="D271" s="189" t="s">
        <v>3226</v>
      </c>
      <c r="E271" s="189" t="s">
        <v>253</v>
      </c>
      <c r="F271" s="263" t="s">
        <v>2242</v>
      </c>
      <c r="G271" s="245" t="s">
        <v>281</v>
      </c>
    </row>
    <row r="272" spans="1:7">
      <c r="A272" s="262" t="s">
        <v>268</v>
      </c>
      <c r="B272" s="189" t="s">
        <v>1050</v>
      </c>
      <c r="C272" s="292">
        <v>1.2349615384615384E-6</v>
      </c>
      <c r="D272" s="189" t="s">
        <v>3226</v>
      </c>
      <c r="E272" s="189" t="s">
        <v>253</v>
      </c>
      <c r="F272" s="263" t="s">
        <v>2242</v>
      </c>
      <c r="G272" s="245" t="s">
        <v>281</v>
      </c>
    </row>
    <row r="273" spans="1:7">
      <c r="A273" s="262" t="s">
        <v>268</v>
      </c>
      <c r="B273" s="189" t="s">
        <v>1051</v>
      </c>
      <c r="C273" s="224">
        <v>3.956859399345293E-3</v>
      </c>
      <c r="D273" s="189" t="s">
        <v>3226</v>
      </c>
      <c r="E273" s="189" t="s">
        <v>253</v>
      </c>
      <c r="F273" s="263" t="s">
        <v>2242</v>
      </c>
      <c r="G273" s="245" t="s">
        <v>281</v>
      </c>
    </row>
    <row r="274" spans="1:7">
      <c r="A274" s="262" t="s">
        <v>268</v>
      </c>
      <c r="B274" s="189" t="s">
        <v>1052</v>
      </c>
      <c r="C274" s="292">
        <v>4.3457608274078866E-5</v>
      </c>
      <c r="D274" s="189" t="s">
        <v>3226</v>
      </c>
      <c r="E274" s="189" t="s">
        <v>253</v>
      </c>
      <c r="F274" s="263" t="s">
        <v>2242</v>
      </c>
      <c r="G274" s="245" t="s">
        <v>281</v>
      </c>
    </row>
    <row r="275" spans="1:7">
      <c r="A275" s="262" t="s">
        <v>268</v>
      </c>
      <c r="B275" s="189" t="s">
        <v>1053</v>
      </c>
      <c r="C275" s="189">
        <v>0.85</v>
      </c>
      <c r="D275" s="189" t="s">
        <v>270</v>
      </c>
      <c r="E275" s="189" t="s">
        <v>253</v>
      </c>
      <c r="F275" s="263" t="s">
        <v>2245</v>
      </c>
      <c r="G275" s="245" t="s">
        <v>281</v>
      </c>
    </row>
    <row r="276" spans="1:7">
      <c r="A276" s="262" t="s">
        <v>268</v>
      </c>
      <c r="B276" s="189" t="s">
        <v>983</v>
      </c>
      <c r="C276" s="189">
        <v>9.6000000000000002E-2</v>
      </c>
      <c r="D276" s="189" t="s">
        <v>408</v>
      </c>
      <c r="E276" s="189" t="s">
        <v>1054</v>
      </c>
      <c r="F276" s="263" t="s">
        <v>1020</v>
      </c>
      <c r="G276" s="245" t="s">
        <v>281</v>
      </c>
    </row>
    <row r="277" spans="1:7">
      <c r="A277" s="262" t="s">
        <v>268</v>
      </c>
      <c r="B277" s="189" t="s">
        <v>1987</v>
      </c>
      <c r="C277" s="269">
        <v>4.4299999999999998E-9</v>
      </c>
      <c r="D277" s="189" t="s">
        <v>275</v>
      </c>
      <c r="E277" s="189" t="s">
        <v>2246</v>
      </c>
      <c r="F277" s="263" t="s">
        <v>2247</v>
      </c>
      <c r="G277" s="245" t="s">
        <v>281</v>
      </c>
    </row>
    <row r="278" spans="1:7">
      <c r="A278" s="262" t="s">
        <v>268</v>
      </c>
      <c r="B278" s="189" t="s">
        <v>660</v>
      </c>
      <c r="C278" s="189">
        <v>1</v>
      </c>
      <c r="D278" s="189" t="s">
        <v>259</v>
      </c>
      <c r="E278" s="189" t="s">
        <v>253</v>
      </c>
      <c r="F278" s="263" t="s">
        <v>2248</v>
      </c>
      <c r="G278" s="245" t="s">
        <v>281</v>
      </c>
    </row>
    <row r="279" spans="1:7">
      <c r="A279" s="262" t="s">
        <v>268</v>
      </c>
      <c r="B279" s="189" t="s">
        <v>1056</v>
      </c>
      <c r="C279" s="269">
        <v>9.09E-5</v>
      </c>
      <c r="D279" s="189" t="s">
        <v>259</v>
      </c>
      <c r="E279" s="189" t="s">
        <v>253</v>
      </c>
      <c r="F279" s="263" t="s">
        <v>1057</v>
      </c>
      <c r="G279" s="245" t="s">
        <v>281</v>
      </c>
    </row>
    <row r="280" spans="1:7">
      <c r="A280" s="262" t="s">
        <v>268</v>
      </c>
      <c r="B280" s="189" t="s">
        <v>120</v>
      </c>
      <c r="C280" s="189" t="s">
        <v>1058</v>
      </c>
      <c r="D280" s="189" t="s">
        <v>259</v>
      </c>
      <c r="E280" s="264"/>
      <c r="F280" s="263" t="s">
        <v>1012</v>
      </c>
      <c r="G280" s="245" t="s">
        <v>281</v>
      </c>
    </row>
    <row r="281" spans="1:7">
      <c r="A281" s="262" t="s">
        <v>268</v>
      </c>
      <c r="B281" s="189" t="s">
        <v>95</v>
      </c>
      <c r="C281" s="189" t="s">
        <v>1059</v>
      </c>
      <c r="D281" s="189" t="s">
        <v>259</v>
      </c>
      <c r="E281" s="264"/>
      <c r="F281" s="263" t="s">
        <v>1012</v>
      </c>
      <c r="G281" s="245" t="s">
        <v>281</v>
      </c>
    </row>
    <row r="282" spans="1:7">
      <c r="A282" s="262" t="s">
        <v>268</v>
      </c>
      <c r="B282" s="189" t="s">
        <v>119</v>
      </c>
      <c r="C282" s="189" t="s">
        <v>1060</v>
      </c>
      <c r="D282" s="189" t="s">
        <v>259</v>
      </c>
      <c r="E282" s="264"/>
      <c r="F282" s="263" t="s">
        <v>1012</v>
      </c>
      <c r="G282" s="245" t="s">
        <v>281</v>
      </c>
    </row>
    <row r="283" spans="1:7">
      <c r="A283" s="262" t="s">
        <v>268</v>
      </c>
      <c r="B283" s="189" t="s">
        <v>97</v>
      </c>
      <c r="C283" s="189" t="s">
        <v>1061</v>
      </c>
      <c r="D283" s="189" t="s">
        <v>259</v>
      </c>
      <c r="E283" s="264"/>
      <c r="F283" s="263" t="s">
        <v>1012</v>
      </c>
      <c r="G283" s="245" t="s">
        <v>281</v>
      </c>
    </row>
    <row r="284" spans="1:7">
      <c r="A284" s="262" t="s">
        <v>268</v>
      </c>
      <c r="B284" s="189" t="s">
        <v>98</v>
      </c>
      <c r="C284" s="189" t="s">
        <v>1062</v>
      </c>
      <c r="D284" s="189" t="s">
        <v>259</v>
      </c>
      <c r="E284" s="264"/>
      <c r="F284" s="263" t="s">
        <v>1012</v>
      </c>
      <c r="G284" s="245" t="s">
        <v>281</v>
      </c>
    </row>
    <row r="285" spans="1:7">
      <c r="A285" s="262" t="s">
        <v>268</v>
      </c>
      <c r="B285" s="189" t="s">
        <v>99</v>
      </c>
      <c r="C285" s="189" t="s">
        <v>1063</v>
      </c>
      <c r="D285" s="189" t="s">
        <v>259</v>
      </c>
      <c r="E285" s="264"/>
      <c r="F285" s="263" t="s">
        <v>1012</v>
      </c>
      <c r="G285" s="245" t="s">
        <v>281</v>
      </c>
    </row>
    <row r="286" spans="1:7">
      <c r="A286" s="262" t="s">
        <v>268</v>
      </c>
      <c r="B286" s="189" t="s">
        <v>100</v>
      </c>
      <c r="C286" s="189" t="s">
        <v>1064</v>
      </c>
      <c r="D286" s="189" t="s">
        <v>259</v>
      </c>
      <c r="E286" s="264"/>
      <c r="F286" s="263" t="s">
        <v>1012</v>
      </c>
      <c r="G286" s="245" t="s">
        <v>281</v>
      </c>
    </row>
    <row r="287" spans="1:7">
      <c r="A287" s="262" t="s">
        <v>268</v>
      </c>
      <c r="B287" s="189" t="s">
        <v>118</v>
      </c>
      <c r="C287" s="189" t="s">
        <v>1065</v>
      </c>
      <c r="D287" s="189" t="s">
        <v>259</v>
      </c>
      <c r="E287" s="264"/>
      <c r="F287" s="263" t="s">
        <v>1012</v>
      </c>
      <c r="G287" s="245" t="s">
        <v>281</v>
      </c>
    </row>
    <row r="288" spans="1:7">
      <c r="A288" s="262" t="s">
        <v>268</v>
      </c>
      <c r="B288" s="189" t="s">
        <v>101</v>
      </c>
      <c r="C288" s="189" t="s">
        <v>1066</v>
      </c>
      <c r="D288" s="189" t="s">
        <v>259</v>
      </c>
      <c r="E288" s="264"/>
      <c r="F288" s="263" t="s">
        <v>1012</v>
      </c>
      <c r="G288" s="245" t="s">
        <v>281</v>
      </c>
    </row>
    <row r="289" spans="1:7">
      <c r="A289" s="262" t="s">
        <v>268</v>
      </c>
      <c r="B289" s="189" t="s">
        <v>121</v>
      </c>
      <c r="C289" s="189" t="s">
        <v>1067</v>
      </c>
      <c r="D289" s="189" t="s">
        <v>259</v>
      </c>
      <c r="E289" s="264"/>
      <c r="F289" s="263" t="s">
        <v>1012</v>
      </c>
      <c r="G289" s="245" t="s">
        <v>281</v>
      </c>
    </row>
    <row r="290" spans="1:7">
      <c r="A290" s="262" t="s">
        <v>268</v>
      </c>
      <c r="B290" s="189" t="s">
        <v>104</v>
      </c>
      <c r="C290" s="189" t="s">
        <v>1068</v>
      </c>
      <c r="D290" s="189" t="s">
        <v>259</v>
      </c>
      <c r="E290" s="264"/>
      <c r="F290" s="263" t="s">
        <v>1012</v>
      </c>
      <c r="G290" s="245" t="s">
        <v>281</v>
      </c>
    </row>
    <row r="291" spans="1:7">
      <c r="A291" s="262" t="s">
        <v>268</v>
      </c>
      <c r="B291" s="189" t="s">
        <v>1710</v>
      </c>
      <c r="C291" s="189" t="s">
        <v>1070</v>
      </c>
      <c r="D291" s="189" t="s">
        <v>259</v>
      </c>
      <c r="E291" s="264"/>
      <c r="F291" s="263" t="s">
        <v>2249</v>
      </c>
      <c r="G291" s="245" t="s">
        <v>281</v>
      </c>
    </row>
    <row r="292" spans="1:7">
      <c r="A292" s="262" t="s">
        <v>268</v>
      </c>
      <c r="B292" s="189" t="s">
        <v>88</v>
      </c>
      <c r="C292" s="189" t="s">
        <v>1072</v>
      </c>
      <c r="D292" s="189" t="s">
        <v>259</v>
      </c>
      <c r="E292" s="264"/>
      <c r="F292" s="263" t="s">
        <v>1012</v>
      </c>
      <c r="G292" s="245" t="s">
        <v>281</v>
      </c>
    </row>
    <row r="293" spans="1:7">
      <c r="A293" s="262" t="s">
        <v>268</v>
      </c>
      <c r="B293" s="189" t="s">
        <v>105</v>
      </c>
      <c r="C293" s="189" t="s">
        <v>1073</v>
      </c>
      <c r="D293" s="189" t="s">
        <v>259</v>
      </c>
      <c r="E293" s="264"/>
      <c r="F293" s="263" t="s">
        <v>1012</v>
      </c>
      <c r="G293" s="245" t="s">
        <v>281</v>
      </c>
    </row>
    <row r="294" spans="1:7">
      <c r="A294" s="262" t="s">
        <v>268</v>
      </c>
      <c r="B294" s="189" t="s">
        <v>117</v>
      </c>
      <c r="C294" s="189" t="s">
        <v>1074</v>
      </c>
      <c r="D294" s="189" t="s">
        <v>259</v>
      </c>
      <c r="E294" s="264"/>
      <c r="F294" s="263" t="s">
        <v>1012</v>
      </c>
      <c r="G294" s="245" t="s">
        <v>281</v>
      </c>
    </row>
    <row r="295" spans="1:7">
      <c r="A295" s="239" t="s">
        <v>268</v>
      </c>
      <c r="B295" s="240" t="s">
        <v>110</v>
      </c>
      <c r="C295" s="240" t="s">
        <v>1075</v>
      </c>
      <c r="D295" s="240" t="s">
        <v>259</v>
      </c>
      <c r="E295" s="265"/>
      <c r="F295" s="241" t="s">
        <v>1012</v>
      </c>
      <c r="G295" s="245" t="s">
        <v>281</v>
      </c>
    </row>
    <row r="296" spans="1:7">
      <c r="A296" s="148"/>
      <c r="B296" s="148"/>
      <c r="C296" s="148"/>
      <c r="D296" s="148"/>
      <c r="E296" s="148"/>
      <c r="G296" s="245" t="s">
        <v>281</v>
      </c>
    </row>
    <row r="297" spans="1:7" ht="18.75">
      <c r="A297" s="769" t="s">
        <v>3227</v>
      </c>
      <c r="B297" s="770"/>
      <c r="C297" s="770"/>
      <c r="D297" s="770"/>
      <c r="E297" s="770"/>
      <c r="F297" s="771"/>
      <c r="G297" s="245" t="s">
        <v>281</v>
      </c>
    </row>
    <row r="298" spans="1:7">
      <c r="A298" s="211" t="s">
        <v>238</v>
      </c>
      <c r="B298" s="212" t="s">
        <v>239</v>
      </c>
      <c r="C298" s="212" t="s">
        <v>240</v>
      </c>
      <c r="D298" s="212" t="s">
        <v>134</v>
      </c>
      <c r="E298" s="212" t="s">
        <v>241</v>
      </c>
      <c r="F298" s="213" t="s">
        <v>242</v>
      </c>
      <c r="G298" s="245" t="s">
        <v>281</v>
      </c>
    </row>
    <row r="299" spans="1:7">
      <c r="A299" s="221" t="s">
        <v>243</v>
      </c>
      <c r="B299" s="222" t="s">
        <v>1077</v>
      </c>
      <c r="C299" s="223">
        <v>1.1800000000000001E-3</v>
      </c>
      <c r="D299" s="223" t="s">
        <v>259</v>
      </c>
      <c r="E299" s="223" t="s">
        <v>1078</v>
      </c>
      <c r="F299" s="234" t="s">
        <v>1079</v>
      </c>
      <c r="G299" s="245" t="s">
        <v>281</v>
      </c>
    </row>
    <row r="300" spans="1:7">
      <c r="A300" s="293" t="s">
        <v>243</v>
      </c>
      <c r="B300" s="233" t="s">
        <v>1080</v>
      </c>
      <c r="C300" s="223" t="s">
        <v>1002</v>
      </c>
      <c r="D300" s="223" t="s">
        <v>259</v>
      </c>
      <c r="E300" s="223" t="s">
        <v>253</v>
      </c>
      <c r="F300" s="234" t="s">
        <v>1081</v>
      </c>
      <c r="G300" s="245" t="s">
        <v>281</v>
      </c>
    </row>
    <row r="301" spans="1:7">
      <c r="A301" s="293" t="s">
        <v>243</v>
      </c>
      <c r="B301" s="278" t="s">
        <v>1082</v>
      </c>
      <c r="C301" s="223" t="s">
        <v>1083</v>
      </c>
      <c r="D301" s="223" t="s">
        <v>504</v>
      </c>
      <c r="E301" s="223" t="s">
        <v>253</v>
      </c>
      <c r="F301" s="234" t="s">
        <v>1084</v>
      </c>
      <c r="G301" s="245" t="s">
        <v>281</v>
      </c>
    </row>
    <row r="302" spans="1:7">
      <c r="A302" s="293" t="s">
        <v>243</v>
      </c>
      <c r="B302" s="222" t="s">
        <v>317</v>
      </c>
      <c r="C302" s="223">
        <v>4.6800000000000001E-3</v>
      </c>
      <c r="D302" s="223" t="s">
        <v>259</v>
      </c>
      <c r="E302" s="223" t="s">
        <v>3228</v>
      </c>
      <c r="F302" s="234" t="s">
        <v>1086</v>
      </c>
      <c r="G302" s="245" t="s">
        <v>281</v>
      </c>
    </row>
    <row r="303" spans="1:7">
      <c r="A303" s="221" t="s">
        <v>243</v>
      </c>
      <c r="B303" s="273" t="s">
        <v>1087</v>
      </c>
      <c r="C303" s="223" t="s">
        <v>1088</v>
      </c>
      <c r="D303" s="223" t="s">
        <v>275</v>
      </c>
      <c r="E303" s="223" t="s">
        <v>253</v>
      </c>
      <c r="F303" s="234" t="s">
        <v>1089</v>
      </c>
      <c r="G303" s="245" t="s">
        <v>281</v>
      </c>
    </row>
    <row r="304" spans="1:7">
      <c r="A304" s="221" t="s">
        <v>243</v>
      </c>
      <c r="B304" s="222" t="s">
        <v>1090</v>
      </c>
      <c r="C304" s="223" t="s">
        <v>915</v>
      </c>
      <c r="D304" s="223" t="s">
        <v>275</v>
      </c>
      <c r="E304" s="223" t="s">
        <v>1091</v>
      </c>
      <c r="F304" s="234" t="s">
        <v>1092</v>
      </c>
      <c r="G304" s="245" t="s">
        <v>281</v>
      </c>
    </row>
    <row r="305" spans="1:7">
      <c r="A305" s="221" t="s">
        <v>243</v>
      </c>
      <c r="B305" s="222" t="s">
        <v>1093</v>
      </c>
      <c r="C305" s="223" t="s">
        <v>915</v>
      </c>
      <c r="D305" s="223" t="s">
        <v>275</v>
      </c>
      <c r="E305" s="223" t="s">
        <v>1091</v>
      </c>
      <c r="F305" s="234" t="s">
        <v>1092</v>
      </c>
      <c r="G305" s="245" t="s">
        <v>281</v>
      </c>
    </row>
    <row r="306" spans="1:7">
      <c r="A306" s="221" t="s">
        <v>243</v>
      </c>
      <c r="B306" s="222" t="s">
        <v>1094</v>
      </c>
      <c r="C306" s="223" t="s">
        <v>915</v>
      </c>
      <c r="D306" s="223" t="s">
        <v>275</v>
      </c>
      <c r="E306" s="223" t="s">
        <v>1091</v>
      </c>
      <c r="F306" s="234" t="s">
        <v>1092</v>
      </c>
      <c r="G306" s="245" t="s">
        <v>281</v>
      </c>
    </row>
    <row r="307" spans="1:7">
      <c r="A307" s="221" t="s">
        <v>243</v>
      </c>
      <c r="B307" s="233" t="s">
        <v>2240</v>
      </c>
      <c r="C307" s="223">
        <v>1</v>
      </c>
      <c r="D307" s="223" t="s">
        <v>259</v>
      </c>
      <c r="E307" s="223" t="s">
        <v>253</v>
      </c>
      <c r="F307" s="234" t="s">
        <v>587</v>
      </c>
      <c r="G307" s="245" t="s">
        <v>281</v>
      </c>
    </row>
    <row r="308" spans="1:7">
      <c r="A308" s="221" t="s">
        <v>243</v>
      </c>
      <c r="B308" s="222" t="s">
        <v>1095</v>
      </c>
      <c r="C308" s="223" t="s">
        <v>1096</v>
      </c>
      <c r="D308" s="223" t="s">
        <v>259</v>
      </c>
      <c r="E308" s="223" t="s">
        <v>3229</v>
      </c>
      <c r="F308" s="234" t="s">
        <v>1098</v>
      </c>
      <c r="G308" s="245" t="s">
        <v>281</v>
      </c>
    </row>
    <row r="309" spans="1:7">
      <c r="A309" s="221" t="s">
        <v>243</v>
      </c>
      <c r="B309" s="222" t="s">
        <v>866</v>
      </c>
      <c r="C309" s="223">
        <v>2.34818813314592E-4</v>
      </c>
      <c r="D309" s="223" t="s">
        <v>259</v>
      </c>
      <c r="E309" s="223" t="s">
        <v>1099</v>
      </c>
      <c r="F309" s="234" t="s">
        <v>1100</v>
      </c>
      <c r="G309" s="245" t="s">
        <v>281</v>
      </c>
    </row>
    <row r="310" spans="1:7">
      <c r="A310" s="221" t="s">
        <v>243</v>
      </c>
      <c r="B310" s="222" t="s">
        <v>1101</v>
      </c>
      <c r="C310" s="223">
        <v>1.019048E-3</v>
      </c>
      <c r="D310" s="223" t="s">
        <v>259</v>
      </c>
      <c r="E310" s="223" t="s">
        <v>1102</v>
      </c>
      <c r="F310" s="234" t="s">
        <v>1103</v>
      </c>
      <c r="G310" s="245" t="s">
        <v>281</v>
      </c>
    </row>
    <row r="311" spans="1:7">
      <c r="A311" s="221" t="s">
        <v>243</v>
      </c>
      <c r="B311" s="222" t="s">
        <v>1104</v>
      </c>
      <c r="C311" s="223">
        <v>-1.1800000000000001E-3</v>
      </c>
      <c r="D311" s="223" t="s">
        <v>259</v>
      </c>
      <c r="E311" s="223" t="s">
        <v>1105</v>
      </c>
      <c r="F311" s="234" t="s">
        <v>1106</v>
      </c>
      <c r="G311" s="245" t="s">
        <v>281</v>
      </c>
    </row>
    <row r="312" spans="1:7">
      <c r="A312" s="221" t="s">
        <v>243</v>
      </c>
      <c r="B312" s="222" t="s">
        <v>247</v>
      </c>
      <c r="C312" s="223" t="s">
        <v>1107</v>
      </c>
      <c r="D312" s="223" t="s">
        <v>245</v>
      </c>
      <c r="E312" s="223" t="s">
        <v>3230</v>
      </c>
      <c r="F312" s="234" t="s">
        <v>1109</v>
      </c>
      <c r="G312" s="245" t="s">
        <v>281</v>
      </c>
    </row>
    <row r="313" spans="1:7">
      <c r="A313" s="221" t="s">
        <v>243</v>
      </c>
      <c r="B313" s="222" t="s">
        <v>1110</v>
      </c>
      <c r="C313" s="223" t="s">
        <v>1111</v>
      </c>
      <c r="D313" s="223" t="s">
        <v>259</v>
      </c>
      <c r="E313" s="223" t="s">
        <v>3231</v>
      </c>
      <c r="F313" s="234" t="s">
        <v>1113</v>
      </c>
      <c r="G313" s="245" t="s">
        <v>281</v>
      </c>
    </row>
    <row r="314" spans="1:7">
      <c r="A314" s="221" t="s">
        <v>243</v>
      </c>
      <c r="B314" s="222" t="s">
        <v>1114</v>
      </c>
      <c r="C314" s="223" t="s">
        <v>1115</v>
      </c>
      <c r="D314" s="223" t="s">
        <v>259</v>
      </c>
      <c r="E314" s="223" t="s">
        <v>3232</v>
      </c>
      <c r="F314" s="234" t="s">
        <v>1117</v>
      </c>
      <c r="G314" s="245" t="s">
        <v>281</v>
      </c>
    </row>
    <row r="315" spans="1:7">
      <c r="A315" s="221" t="s">
        <v>243</v>
      </c>
      <c r="B315" s="222" t="s">
        <v>869</v>
      </c>
      <c r="C315" s="223">
        <v>-2.34818813314592E-4</v>
      </c>
      <c r="D315" s="223" t="s">
        <v>259</v>
      </c>
      <c r="E315" s="223" t="s">
        <v>1118</v>
      </c>
      <c r="F315" s="234" t="s">
        <v>1119</v>
      </c>
      <c r="G315" s="245" t="s">
        <v>281</v>
      </c>
    </row>
    <row r="316" spans="1:7">
      <c r="A316" s="221" t="s">
        <v>243</v>
      </c>
      <c r="B316" s="222" t="s">
        <v>1120</v>
      </c>
      <c r="C316" s="223">
        <v>1.3953333E-2</v>
      </c>
      <c r="D316" s="223" t="s">
        <v>259</v>
      </c>
      <c r="E316" s="223" t="s">
        <v>1121</v>
      </c>
      <c r="F316" s="234" t="s">
        <v>1122</v>
      </c>
      <c r="G316" s="245" t="s">
        <v>281</v>
      </c>
    </row>
    <row r="317" spans="1:7">
      <c r="A317" s="221" t="s">
        <v>243</v>
      </c>
      <c r="B317" s="222" t="s">
        <v>1123</v>
      </c>
      <c r="C317" s="223">
        <v>9.3333299999999995E-4</v>
      </c>
      <c r="D317" s="223" t="s">
        <v>259</v>
      </c>
      <c r="E317" s="223" t="s">
        <v>1124</v>
      </c>
      <c r="F317" s="234" t="s">
        <v>1122</v>
      </c>
      <c r="G317" s="245" t="s">
        <v>281</v>
      </c>
    </row>
    <row r="318" spans="1:7">
      <c r="A318" s="221" t="s">
        <v>243</v>
      </c>
      <c r="B318" s="222" t="s">
        <v>1125</v>
      </c>
      <c r="C318" s="223">
        <v>8.5714299999999993E-6</v>
      </c>
      <c r="D318" s="223" t="s">
        <v>259</v>
      </c>
      <c r="E318" s="223" t="s">
        <v>1126</v>
      </c>
      <c r="F318" s="234" t="s">
        <v>1122</v>
      </c>
      <c r="G318" s="245" t="s">
        <v>281</v>
      </c>
    </row>
    <row r="319" spans="1:7">
      <c r="A319" s="221" t="s">
        <v>2725</v>
      </c>
      <c r="B319" s="223" t="s">
        <v>225</v>
      </c>
      <c r="C319" s="223">
        <v>6.2475000000000004E-10</v>
      </c>
      <c r="D319" s="223" t="s">
        <v>259</v>
      </c>
      <c r="E319" s="223" t="s">
        <v>3233</v>
      </c>
      <c r="F319" s="234" t="s">
        <v>1128</v>
      </c>
      <c r="G319" s="245" t="s">
        <v>281</v>
      </c>
    </row>
    <row r="320" spans="1:7">
      <c r="A320" s="221" t="s">
        <v>3234</v>
      </c>
      <c r="B320" s="223" t="s">
        <v>225</v>
      </c>
      <c r="C320" s="223">
        <v>6.2474999999999994E-9</v>
      </c>
      <c r="D320" s="223" t="s">
        <v>259</v>
      </c>
      <c r="E320" s="223" t="s">
        <v>3235</v>
      </c>
      <c r="F320" s="234" t="s">
        <v>1130</v>
      </c>
      <c r="G320" s="245" t="s">
        <v>281</v>
      </c>
    </row>
    <row r="321" spans="1:10">
      <c r="A321" s="221" t="s">
        <v>2733</v>
      </c>
      <c r="B321" s="223" t="s">
        <v>174</v>
      </c>
      <c r="C321" s="223">
        <v>3.6125000000000001E-9</v>
      </c>
      <c r="D321" s="223" t="s">
        <v>259</v>
      </c>
      <c r="E321" s="223" t="s">
        <v>3236</v>
      </c>
      <c r="F321" s="234" t="s">
        <v>1128</v>
      </c>
      <c r="G321" s="245" t="s">
        <v>281</v>
      </c>
    </row>
    <row r="322" spans="1:10">
      <c r="A322" s="221" t="s">
        <v>3237</v>
      </c>
      <c r="B322" s="223" t="s">
        <v>174</v>
      </c>
      <c r="C322" s="223">
        <v>1.6234999999999997E-17</v>
      </c>
      <c r="D322" s="223" t="s">
        <v>259</v>
      </c>
      <c r="E322" s="223" t="s">
        <v>3238</v>
      </c>
      <c r="F322" s="234" t="s">
        <v>1130</v>
      </c>
      <c r="G322" s="245" t="s">
        <v>281</v>
      </c>
    </row>
    <row r="323" spans="1:10">
      <c r="A323" s="221" t="s">
        <v>2747</v>
      </c>
      <c r="B323" s="223" t="s">
        <v>179</v>
      </c>
      <c r="C323" s="223">
        <v>4.573E-11</v>
      </c>
      <c r="D323" s="223" t="s">
        <v>259</v>
      </c>
      <c r="E323" s="223" t="s">
        <v>3239</v>
      </c>
      <c r="F323" s="234" t="s">
        <v>1128</v>
      </c>
      <c r="G323" s="245" t="s">
        <v>281</v>
      </c>
    </row>
    <row r="324" spans="1:10">
      <c r="A324" s="221" t="s">
        <v>3240</v>
      </c>
      <c r="B324" s="223" t="s">
        <v>179</v>
      </c>
      <c r="C324" s="223">
        <v>4.573E-12</v>
      </c>
      <c r="D324" s="223" t="s">
        <v>259</v>
      </c>
      <c r="E324" s="223" t="s">
        <v>3241</v>
      </c>
      <c r="F324" s="234" t="s">
        <v>1130</v>
      </c>
      <c r="G324" s="245" t="s">
        <v>281</v>
      </c>
    </row>
    <row r="325" spans="1:10">
      <c r="A325" s="221" t="s">
        <v>2740</v>
      </c>
      <c r="B325" s="223" t="s">
        <v>221</v>
      </c>
      <c r="C325" s="223">
        <v>7.2504999999999998E-5</v>
      </c>
      <c r="D325" s="223" t="s">
        <v>259</v>
      </c>
      <c r="E325" s="223" t="s">
        <v>3242</v>
      </c>
      <c r="F325" s="234" t="s">
        <v>1128</v>
      </c>
      <c r="G325" s="245" t="s">
        <v>281</v>
      </c>
    </row>
    <row r="326" spans="1:10">
      <c r="A326" s="221" t="s">
        <v>3243</v>
      </c>
      <c r="B326" s="223" t="s">
        <v>221</v>
      </c>
      <c r="C326" s="223">
        <v>7.2504999999999998E-5</v>
      </c>
      <c r="D326" s="223" t="s">
        <v>259</v>
      </c>
      <c r="E326" s="223" t="s">
        <v>3242</v>
      </c>
      <c r="F326" s="234" t="s">
        <v>1130</v>
      </c>
      <c r="G326" s="245" t="s">
        <v>281</v>
      </c>
    </row>
    <row r="327" spans="1:10">
      <c r="A327" s="221" t="s">
        <v>333</v>
      </c>
      <c r="B327" s="223" t="s">
        <v>1137</v>
      </c>
      <c r="C327" s="223" t="s">
        <v>1138</v>
      </c>
      <c r="D327" s="223" t="s">
        <v>259</v>
      </c>
      <c r="E327" s="223" t="s">
        <v>260</v>
      </c>
      <c r="F327" s="234" t="s">
        <v>1128</v>
      </c>
      <c r="G327" s="245" t="s">
        <v>281</v>
      </c>
    </row>
    <row r="328" spans="1:10">
      <c r="A328" s="221" t="s">
        <v>333</v>
      </c>
      <c r="B328" s="223" t="s">
        <v>1139</v>
      </c>
      <c r="C328" s="223" t="s">
        <v>1140</v>
      </c>
      <c r="D328" s="223" t="s">
        <v>259</v>
      </c>
      <c r="E328" s="223" t="s">
        <v>260</v>
      </c>
      <c r="F328" s="234" t="s">
        <v>1128</v>
      </c>
      <c r="G328" s="245" t="s">
        <v>281</v>
      </c>
    </row>
    <row r="329" spans="1:10">
      <c r="A329" s="221" t="s">
        <v>2760</v>
      </c>
      <c r="B329" s="223" t="s">
        <v>188</v>
      </c>
      <c r="C329" s="223">
        <v>1.7254999999999999E-9</v>
      </c>
      <c r="D329" s="223" t="s">
        <v>259</v>
      </c>
      <c r="E329" s="223" t="s">
        <v>3244</v>
      </c>
      <c r="F329" s="234" t="s">
        <v>1128</v>
      </c>
      <c r="G329" s="245" t="s">
        <v>281</v>
      </c>
    </row>
    <row r="330" spans="1:10">
      <c r="A330" s="221" t="s">
        <v>3245</v>
      </c>
      <c r="B330" s="223" t="s">
        <v>188</v>
      </c>
      <c r="C330" s="223">
        <v>1.5299999999999999E-10</v>
      </c>
      <c r="D330" s="223" t="s">
        <v>259</v>
      </c>
      <c r="E330" s="223" t="s">
        <v>3246</v>
      </c>
      <c r="F330" s="234" t="s">
        <v>1130</v>
      </c>
      <c r="G330" s="245" t="s">
        <v>281</v>
      </c>
    </row>
    <row r="331" spans="1:10">
      <c r="A331" s="221" t="s">
        <v>3247</v>
      </c>
      <c r="B331" s="223" t="s">
        <v>184</v>
      </c>
      <c r="C331" s="223">
        <v>5.9924999999999997E-9</v>
      </c>
      <c r="D331" s="223" t="s">
        <v>259</v>
      </c>
      <c r="E331" s="223" t="s">
        <v>3248</v>
      </c>
      <c r="F331" s="234" t="s">
        <v>1128</v>
      </c>
      <c r="G331" s="245" t="s">
        <v>281</v>
      </c>
    </row>
    <row r="332" spans="1:10">
      <c r="A332" s="221" t="s">
        <v>3249</v>
      </c>
      <c r="B332" s="223" t="s">
        <v>184</v>
      </c>
      <c r="C332" s="223">
        <v>3.2725000000000002E-11</v>
      </c>
      <c r="D332" s="223" t="s">
        <v>259</v>
      </c>
      <c r="E332" s="223" t="s">
        <v>3250</v>
      </c>
      <c r="F332" s="234" t="s">
        <v>1130</v>
      </c>
      <c r="G332" s="245" t="s">
        <v>281</v>
      </c>
    </row>
    <row r="333" spans="1:10">
      <c r="A333" s="221" t="s">
        <v>2766</v>
      </c>
      <c r="B333" s="223" t="s">
        <v>192</v>
      </c>
      <c r="C333" s="223">
        <v>1.2495000000000001E-9</v>
      </c>
      <c r="D333" s="223" t="s">
        <v>259</v>
      </c>
      <c r="E333" s="223" t="s">
        <v>3251</v>
      </c>
      <c r="F333" s="234" t="s">
        <v>1128</v>
      </c>
      <c r="G333" s="245" t="s">
        <v>281</v>
      </c>
    </row>
    <row r="334" spans="1:10">
      <c r="A334" s="221" t="s">
        <v>3252</v>
      </c>
      <c r="B334" s="223" t="s">
        <v>192</v>
      </c>
      <c r="C334" s="223">
        <v>1.2495000000000001E-9</v>
      </c>
      <c r="D334" s="223" t="s">
        <v>259</v>
      </c>
      <c r="E334" s="223" t="s">
        <v>3253</v>
      </c>
      <c r="F334" s="234" t="s">
        <v>1130</v>
      </c>
      <c r="G334" s="245" t="s">
        <v>281</v>
      </c>
      <c r="J334" s="204"/>
    </row>
    <row r="335" spans="1:10">
      <c r="A335" s="221" t="s">
        <v>333</v>
      </c>
      <c r="B335" s="223" t="s">
        <v>399</v>
      </c>
      <c r="C335" s="223">
        <v>3.7500000000000001E-6</v>
      </c>
      <c r="D335" s="223" t="s">
        <v>259</v>
      </c>
      <c r="E335" s="223" t="s">
        <v>1147</v>
      </c>
      <c r="F335" s="234" t="s">
        <v>1148</v>
      </c>
      <c r="G335" s="245" t="s">
        <v>281</v>
      </c>
    </row>
    <row r="336" spans="1:10">
      <c r="A336" s="333" t="s">
        <v>250</v>
      </c>
      <c r="B336" s="233" t="s">
        <v>1019</v>
      </c>
      <c r="C336" s="223" t="s">
        <v>1149</v>
      </c>
      <c r="D336" s="223" t="s">
        <v>408</v>
      </c>
      <c r="E336" s="223" t="s">
        <v>253</v>
      </c>
      <c r="F336" s="234" t="s">
        <v>1150</v>
      </c>
      <c r="G336" s="245" t="s">
        <v>281</v>
      </c>
    </row>
    <row r="337" spans="1:10">
      <c r="A337" s="333" t="s">
        <v>250</v>
      </c>
      <c r="B337" s="233" t="s">
        <v>1151</v>
      </c>
      <c r="C337" s="223" t="s">
        <v>818</v>
      </c>
      <c r="D337" s="223" t="s">
        <v>408</v>
      </c>
      <c r="E337" s="223" t="s">
        <v>253</v>
      </c>
      <c r="F337" s="234" t="s">
        <v>1152</v>
      </c>
      <c r="G337" s="245" t="s">
        <v>281</v>
      </c>
    </row>
    <row r="338" spans="1:10">
      <c r="A338" s="221" t="s">
        <v>333</v>
      </c>
      <c r="B338" s="223" t="s">
        <v>415</v>
      </c>
      <c r="C338" s="223" t="s">
        <v>1153</v>
      </c>
      <c r="D338" s="223" t="s">
        <v>259</v>
      </c>
      <c r="E338" s="223" t="s">
        <v>260</v>
      </c>
      <c r="F338" s="234" t="s">
        <v>1128</v>
      </c>
      <c r="G338" s="245" t="s">
        <v>281</v>
      </c>
    </row>
    <row r="339" spans="1:10">
      <c r="A339" s="221" t="s">
        <v>2775</v>
      </c>
      <c r="B339" s="223" t="s">
        <v>217</v>
      </c>
      <c r="C339" s="223">
        <v>2.8559999999999998E-10</v>
      </c>
      <c r="D339" s="223" t="s">
        <v>259</v>
      </c>
      <c r="E339" s="223" t="s">
        <v>3254</v>
      </c>
      <c r="F339" s="234" t="s">
        <v>1128</v>
      </c>
      <c r="G339" s="245" t="s">
        <v>281</v>
      </c>
    </row>
    <row r="340" spans="1:10">
      <c r="A340" s="221" t="s">
        <v>3255</v>
      </c>
      <c r="B340" s="223" t="s">
        <v>217</v>
      </c>
      <c r="C340" s="223">
        <v>2.8560000000000001E-9</v>
      </c>
      <c r="D340" s="223" t="s">
        <v>259</v>
      </c>
      <c r="E340" s="223" t="s">
        <v>3256</v>
      </c>
      <c r="F340" s="234" t="s">
        <v>1130</v>
      </c>
      <c r="G340" s="245" t="s">
        <v>281</v>
      </c>
    </row>
    <row r="341" spans="1:10">
      <c r="A341" s="221" t="s">
        <v>2812</v>
      </c>
      <c r="B341" s="223" t="s">
        <v>205</v>
      </c>
      <c r="C341" s="223">
        <v>8.6699999999999995E-11</v>
      </c>
      <c r="D341" s="223" t="s">
        <v>259</v>
      </c>
      <c r="E341" s="223" t="s">
        <v>3257</v>
      </c>
      <c r="F341" s="234" t="s">
        <v>1128</v>
      </c>
      <c r="G341" s="245" t="s">
        <v>281</v>
      </c>
    </row>
    <row r="342" spans="1:10">
      <c r="A342" s="221" t="s">
        <v>3258</v>
      </c>
      <c r="B342" s="223" t="s">
        <v>205</v>
      </c>
      <c r="C342" s="223">
        <v>8.6699999999999995E-11</v>
      </c>
      <c r="D342" s="223" t="s">
        <v>259</v>
      </c>
      <c r="E342" s="223" t="s">
        <v>3259</v>
      </c>
      <c r="F342" s="234" t="s">
        <v>1130</v>
      </c>
      <c r="G342" s="245" t="s">
        <v>281</v>
      </c>
    </row>
    <row r="343" spans="1:10">
      <c r="A343" s="221" t="s">
        <v>2791</v>
      </c>
      <c r="B343" s="223" t="s">
        <v>196</v>
      </c>
      <c r="C343" s="223">
        <v>8.8399999999999995E-10</v>
      </c>
      <c r="D343" s="223" t="s">
        <v>259</v>
      </c>
      <c r="E343" s="223" t="s">
        <v>3260</v>
      </c>
      <c r="F343" s="234" t="s">
        <v>1128</v>
      </c>
      <c r="G343" s="245" t="s">
        <v>281</v>
      </c>
    </row>
    <row r="344" spans="1:10">
      <c r="A344" s="221" t="s">
        <v>3261</v>
      </c>
      <c r="B344" s="223" t="s">
        <v>196</v>
      </c>
      <c r="C344" s="223">
        <v>1.5895E-11</v>
      </c>
      <c r="D344" s="223" t="s">
        <v>259</v>
      </c>
      <c r="E344" s="223" t="s">
        <v>3262</v>
      </c>
      <c r="F344" s="234" t="s">
        <v>1130</v>
      </c>
      <c r="G344" s="245" t="s">
        <v>281</v>
      </c>
    </row>
    <row r="345" spans="1:10">
      <c r="A345" s="221" t="s">
        <v>333</v>
      </c>
      <c r="B345" s="223" t="s">
        <v>427</v>
      </c>
      <c r="C345" s="223" t="s">
        <v>568</v>
      </c>
      <c r="D345" s="223" t="s">
        <v>259</v>
      </c>
      <c r="E345" s="223" t="s">
        <v>260</v>
      </c>
      <c r="F345" s="234" t="s">
        <v>1128</v>
      </c>
      <c r="G345" s="245" t="s">
        <v>281</v>
      </c>
    </row>
    <row r="346" spans="1:10">
      <c r="A346" s="221" t="s">
        <v>2801</v>
      </c>
      <c r="B346" s="223" t="s">
        <v>200</v>
      </c>
      <c r="C346" s="223">
        <v>3.0514999999999996E-9</v>
      </c>
      <c r="D346" s="223" t="s">
        <v>259</v>
      </c>
      <c r="E346" s="223" t="s">
        <v>3263</v>
      </c>
      <c r="F346" s="234" t="s">
        <v>1128</v>
      </c>
      <c r="G346" s="245" t="s">
        <v>281</v>
      </c>
    </row>
    <row r="347" spans="1:10">
      <c r="A347" s="221" t="s">
        <v>3264</v>
      </c>
      <c r="B347" s="223" t="s">
        <v>200</v>
      </c>
      <c r="C347" s="223">
        <v>1.0795E-10</v>
      </c>
      <c r="D347" s="223" t="s">
        <v>259</v>
      </c>
      <c r="E347" s="223" t="s">
        <v>3265</v>
      </c>
      <c r="F347" s="234" t="s">
        <v>1130</v>
      </c>
      <c r="G347" s="245" t="s">
        <v>281</v>
      </c>
      <c r="J347" s="204"/>
    </row>
    <row r="348" spans="1:10">
      <c r="A348" s="221" t="s">
        <v>333</v>
      </c>
      <c r="B348" s="223" t="s">
        <v>436</v>
      </c>
      <c r="C348" s="223" t="s">
        <v>1162</v>
      </c>
      <c r="D348" s="223" t="s">
        <v>259</v>
      </c>
      <c r="E348" s="223" t="s">
        <v>260</v>
      </c>
      <c r="F348" s="234" t="s">
        <v>1128</v>
      </c>
      <c r="G348" s="245" t="s">
        <v>281</v>
      </c>
    </row>
    <row r="349" spans="1:10">
      <c r="A349" s="221" t="s">
        <v>333</v>
      </c>
      <c r="B349" s="223" t="s">
        <v>439</v>
      </c>
      <c r="C349" s="223">
        <v>5.6300000000000003E-6</v>
      </c>
      <c r="D349" s="223" t="s">
        <v>259</v>
      </c>
      <c r="E349" s="223" t="s">
        <v>1163</v>
      </c>
      <c r="F349" s="234" t="s">
        <v>887</v>
      </c>
      <c r="G349" s="245" t="s">
        <v>281</v>
      </c>
    </row>
    <row r="350" spans="1:10">
      <c r="A350" s="221" t="s">
        <v>333</v>
      </c>
      <c r="B350" s="223" t="s">
        <v>441</v>
      </c>
      <c r="C350" s="223" t="s">
        <v>1164</v>
      </c>
      <c r="D350" s="223" t="s">
        <v>259</v>
      </c>
      <c r="E350" s="223" t="s">
        <v>260</v>
      </c>
      <c r="F350" s="234" t="s">
        <v>1128</v>
      </c>
      <c r="G350" s="245" t="s">
        <v>281</v>
      </c>
    </row>
    <row r="351" spans="1:10">
      <c r="A351" s="221" t="s">
        <v>3266</v>
      </c>
      <c r="B351" s="223" t="s">
        <v>452</v>
      </c>
      <c r="C351" s="223">
        <v>8.585E-6</v>
      </c>
      <c r="D351" s="223" t="s">
        <v>259</v>
      </c>
      <c r="E351" s="223" t="s">
        <v>3267</v>
      </c>
      <c r="F351" s="234" t="s">
        <v>1128</v>
      </c>
      <c r="G351" s="245" t="s">
        <v>281</v>
      </c>
    </row>
    <row r="352" spans="1:10">
      <c r="A352" s="221" t="s">
        <v>3268</v>
      </c>
      <c r="B352" s="223" t="s">
        <v>452</v>
      </c>
      <c r="C352" s="223">
        <v>9.3500000000000005E-7</v>
      </c>
      <c r="D352" s="223" t="s">
        <v>259</v>
      </c>
      <c r="E352" s="223" t="s">
        <v>3269</v>
      </c>
      <c r="F352" s="234" t="s">
        <v>1130</v>
      </c>
      <c r="G352" s="245" t="s">
        <v>281</v>
      </c>
    </row>
    <row r="353" spans="1:8">
      <c r="A353" s="221" t="s">
        <v>2796</v>
      </c>
      <c r="B353" s="223" t="s">
        <v>229</v>
      </c>
      <c r="C353" s="223">
        <v>1.5469999999999999E-5</v>
      </c>
      <c r="D353" s="223" t="s">
        <v>259</v>
      </c>
      <c r="E353" s="223" t="s">
        <v>3270</v>
      </c>
      <c r="F353" s="234" t="s">
        <v>1128</v>
      </c>
      <c r="G353" s="245" t="s">
        <v>281</v>
      </c>
    </row>
    <row r="354" spans="1:8">
      <c r="A354" s="221" t="s">
        <v>3271</v>
      </c>
      <c r="B354" s="223" t="s">
        <v>229</v>
      </c>
      <c r="C354" s="223">
        <v>1.5469999999999999E-5</v>
      </c>
      <c r="D354" s="223" t="s">
        <v>259</v>
      </c>
      <c r="E354" s="223" t="s">
        <v>3270</v>
      </c>
      <c r="F354" s="234" t="s">
        <v>1130</v>
      </c>
      <c r="G354" s="245" t="s">
        <v>281</v>
      </c>
    </row>
    <row r="355" spans="1:8">
      <c r="A355" s="221" t="s">
        <v>333</v>
      </c>
      <c r="B355" s="223" t="s">
        <v>1168</v>
      </c>
      <c r="C355" s="223" t="s">
        <v>1169</v>
      </c>
      <c r="D355" s="223" t="s">
        <v>504</v>
      </c>
      <c r="E355" s="223" t="s">
        <v>260</v>
      </c>
      <c r="F355" s="234" t="s">
        <v>1170</v>
      </c>
      <c r="G355" s="245" t="s">
        <v>281</v>
      </c>
    </row>
    <row r="356" spans="1:8">
      <c r="A356" s="221" t="s">
        <v>2833</v>
      </c>
      <c r="B356" s="223" t="s">
        <v>213</v>
      </c>
      <c r="C356" s="223">
        <v>5.2359999999999997E-9</v>
      </c>
      <c r="D356" s="223" t="s">
        <v>259</v>
      </c>
      <c r="E356" s="223" t="s">
        <v>3272</v>
      </c>
      <c r="F356" s="234" t="s">
        <v>1128</v>
      </c>
      <c r="G356" s="245" t="s">
        <v>281</v>
      </c>
    </row>
    <row r="357" spans="1:8">
      <c r="A357" s="221" t="s">
        <v>3273</v>
      </c>
      <c r="B357" s="223" t="s">
        <v>213</v>
      </c>
      <c r="C357" s="223">
        <v>5.2359999999999997E-9</v>
      </c>
      <c r="D357" s="223" t="s">
        <v>259</v>
      </c>
      <c r="E357" s="223" t="s">
        <v>3272</v>
      </c>
      <c r="F357" s="234" t="s">
        <v>1130</v>
      </c>
      <c r="G357" s="245" t="s">
        <v>281</v>
      </c>
    </row>
    <row r="358" spans="1:8">
      <c r="A358" s="221" t="s">
        <v>333</v>
      </c>
      <c r="B358" s="223" t="s">
        <v>467</v>
      </c>
      <c r="C358" s="223" t="s">
        <v>1172</v>
      </c>
      <c r="D358" s="223" t="s">
        <v>259</v>
      </c>
      <c r="E358" s="223" t="s">
        <v>260</v>
      </c>
      <c r="F358" s="234" t="s">
        <v>1128</v>
      </c>
      <c r="G358" s="245" t="s">
        <v>281</v>
      </c>
    </row>
    <row r="359" spans="1:8">
      <c r="A359" s="221" t="s">
        <v>3274</v>
      </c>
      <c r="B359" s="223" t="s">
        <v>209</v>
      </c>
      <c r="C359" s="223">
        <v>2.4734999999999999E-8</v>
      </c>
      <c r="D359" s="223" t="s">
        <v>259</v>
      </c>
      <c r="E359" s="223" t="s">
        <v>3275</v>
      </c>
      <c r="F359" s="234" t="s">
        <v>1128</v>
      </c>
      <c r="G359" s="245" t="s">
        <v>281</v>
      </c>
    </row>
    <row r="360" spans="1:8">
      <c r="A360" s="221" t="s">
        <v>3276</v>
      </c>
      <c r="B360" s="223" t="s">
        <v>209</v>
      </c>
      <c r="C360" s="223">
        <v>2.4735000000000002E-9</v>
      </c>
      <c r="D360" s="223" t="s">
        <v>259</v>
      </c>
      <c r="E360" s="223" t="s">
        <v>3277</v>
      </c>
      <c r="F360" s="234" t="s">
        <v>1130</v>
      </c>
      <c r="G360" s="245" t="s">
        <v>281</v>
      </c>
    </row>
    <row r="361" spans="1:8">
      <c r="A361" s="325" t="s">
        <v>268</v>
      </c>
      <c r="B361" s="189" t="s">
        <v>1175</v>
      </c>
      <c r="C361" s="189">
        <v>0.91</v>
      </c>
      <c r="D361" s="189" t="s">
        <v>270</v>
      </c>
      <c r="E361" s="189" t="s">
        <v>253</v>
      </c>
      <c r="F361" s="263" t="s">
        <v>1176</v>
      </c>
      <c r="G361" s="245" t="s">
        <v>281</v>
      </c>
    </row>
    <row r="362" spans="1:8">
      <c r="A362" s="325" t="s">
        <v>268</v>
      </c>
      <c r="B362" s="189" t="s">
        <v>1177</v>
      </c>
      <c r="C362" s="189">
        <v>0.83699999999999997</v>
      </c>
      <c r="D362" s="189" t="s">
        <v>270</v>
      </c>
      <c r="E362" s="189" t="s">
        <v>253</v>
      </c>
      <c r="F362" s="263" t="s">
        <v>1178</v>
      </c>
      <c r="G362" s="245" t="s">
        <v>281</v>
      </c>
    </row>
    <row r="363" spans="1:8">
      <c r="A363" s="325" t="s">
        <v>268</v>
      </c>
      <c r="B363" s="189" t="s">
        <v>1179</v>
      </c>
      <c r="C363" s="189">
        <v>0.99</v>
      </c>
      <c r="D363" s="189" t="s">
        <v>270</v>
      </c>
      <c r="E363" s="189" t="s">
        <v>253</v>
      </c>
      <c r="F363" s="263" t="s">
        <v>1180</v>
      </c>
      <c r="G363" s="245" t="s">
        <v>281</v>
      </c>
    </row>
    <row r="364" spans="1:8">
      <c r="A364" s="325" t="s">
        <v>268</v>
      </c>
      <c r="B364" s="189" t="s">
        <v>1036</v>
      </c>
      <c r="C364" s="189">
        <v>6.8804147999999996E-2</v>
      </c>
      <c r="D364" s="189" t="s">
        <v>1181</v>
      </c>
      <c r="E364" s="189" t="s">
        <v>253</v>
      </c>
      <c r="F364" s="263" t="s">
        <v>1182</v>
      </c>
      <c r="G364" s="245" t="s">
        <v>281</v>
      </c>
    </row>
    <row r="365" spans="1:8">
      <c r="A365" s="325" t="s">
        <v>268</v>
      </c>
      <c r="B365" s="189" t="s">
        <v>1183</v>
      </c>
      <c r="C365">
        <v>0.15828999999999999</v>
      </c>
      <c r="D365" s="189" t="s">
        <v>1181</v>
      </c>
      <c r="E365" s="189" t="s">
        <v>253</v>
      </c>
      <c r="F365" s="263" t="s">
        <v>1184</v>
      </c>
      <c r="G365" s="245" t="s">
        <v>281</v>
      </c>
      <c r="H365" s="204"/>
    </row>
    <row r="366" spans="1:8">
      <c r="A366" s="325" t="s">
        <v>268</v>
      </c>
      <c r="B366" s="189" t="s">
        <v>1185</v>
      </c>
      <c r="C366" s="189">
        <v>1.4E-3</v>
      </c>
      <c r="D366" s="189" t="s">
        <v>973</v>
      </c>
      <c r="E366" s="189" t="s">
        <v>1186</v>
      </c>
      <c r="F366" s="263" t="s">
        <v>1187</v>
      </c>
      <c r="G366" s="245" t="s">
        <v>281</v>
      </c>
    </row>
    <row r="367" spans="1:8">
      <c r="A367" s="325" t="s">
        <v>268</v>
      </c>
      <c r="B367" s="189" t="s">
        <v>1188</v>
      </c>
      <c r="C367" s="189">
        <v>1.8537000000000001E-2</v>
      </c>
      <c r="D367" s="189" t="s">
        <v>773</v>
      </c>
      <c r="E367" s="189" t="s">
        <v>253</v>
      </c>
      <c r="F367" s="263" t="s">
        <v>1189</v>
      </c>
      <c r="G367" s="245" t="s">
        <v>281</v>
      </c>
    </row>
    <row r="368" spans="1:8">
      <c r="A368" s="325" t="s">
        <v>268</v>
      </c>
      <c r="B368" s="189" t="s">
        <v>1190</v>
      </c>
      <c r="C368">
        <v>0.60894999999999999</v>
      </c>
      <c r="D368" s="189" t="s">
        <v>1191</v>
      </c>
      <c r="E368" s="189" t="s">
        <v>253</v>
      </c>
      <c r="F368" s="263" t="s">
        <v>1192</v>
      </c>
      <c r="G368" s="245" t="s">
        <v>281</v>
      </c>
    </row>
    <row r="369" spans="1:8">
      <c r="A369" s="325" t="s">
        <v>268</v>
      </c>
      <c r="B369" s="189" t="s">
        <v>1193</v>
      </c>
      <c r="C369" s="189">
        <v>2.1000000000000001E-2</v>
      </c>
      <c r="D369" s="189" t="s">
        <v>973</v>
      </c>
      <c r="E369" s="189" t="s">
        <v>1194</v>
      </c>
      <c r="F369" s="263" t="s">
        <v>1195</v>
      </c>
      <c r="G369" s="245" t="s">
        <v>281</v>
      </c>
    </row>
    <row r="370" spans="1:8">
      <c r="A370" s="325" t="s">
        <v>268</v>
      </c>
      <c r="B370" s="189" t="s">
        <v>1196</v>
      </c>
      <c r="C370" s="189">
        <v>0.15</v>
      </c>
      <c r="D370" s="189" t="s">
        <v>973</v>
      </c>
      <c r="E370" s="189" t="s">
        <v>253</v>
      </c>
      <c r="F370" s="263" t="s">
        <v>1197</v>
      </c>
      <c r="G370" s="245" t="s">
        <v>281</v>
      </c>
    </row>
    <row r="371" spans="1:8">
      <c r="A371" s="325" t="s">
        <v>268</v>
      </c>
      <c r="B371" s="189" t="s">
        <v>1162</v>
      </c>
      <c r="C371">
        <v>5.8396999999999995E-4</v>
      </c>
      <c r="D371" s="189" t="s">
        <v>1181</v>
      </c>
      <c r="E371" t="s">
        <v>3278</v>
      </c>
      <c r="F371" s="263" t="s">
        <v>1199</v>
      </c>
      <c r="G371" s="245" t="s">
        <v>281</v>
      </c>
    </row>
    <row r="372" spans="1:8">
      <c r="A372" s="325" t="s">
        <v>268</v>
      </c>
      <c r="B372" s="189" t="s">
        <v>1200</v>
      </c>
      <c r="C372" s="189">
        <v>0.98</v>
      </c>
      <c r="D372" s="189" t="s">
        <v>973</v>
      </c>
      <c r="E372" s="189" t="s">
        <v>1201</v>
      </c>
      <c r="F372" s="263" t="s">
        <v>1170</v>
      </c>
      <c r="G372" s="245" t="s">
        <v>281</v>
      </c>
    </row>
    <row r="373" spans="1:8">
      <c r="A373" s="325" t="s">
        <v>268</v>
      </c>
      <c r="B373" s="189" t="s">
        <v>1202</v>
      </c>
      <c r="C373" s="189">
        <v>0.37</v>
      </c>
      <c r="D373" s="189" t="s">
        <v>973</v>
      </c>
      <c r="E373" s="189" t="s">
        <v>253</v>
      </c>
      <c r="F373" s="263" t="s">
        <v>1203</v>
      </c>
      <c r="G373" s="245" t="s">
        <v>281</v>
      </c>
      <c r="H373" s="204"/>
    </row>
    <row r="374" spans="1:8">
      <c r="A374" s="325" t="s">
        <v>268</v>
      </c>
      <c r="B374" s="189" t="s">
        <v>1204</v>
      </c>
      <c r="C374" s="189">
        <v>0.53</v>
      </c>
      <c r="D374" s="189" t="s">
        <v>973</v>
      </c>
      <c r="E374" s="189" t="s">
        <v>253</v>
      </c>
      <c r="F374" s="263" t="s">
        <v>1205</v>
      </c>
      <c r="G374" s="245" t="s">
        <v>281</v>
      </c>
    </row>
    <row r="375" spans="1:8">
      <c r="A375" s="325" t="s">
        <v>268</v>
      </c>
      <c r="B375" s="189" t="s">
        <v>1206</v>
      </c>
      <c r="C375">
        <v>0.79591999999999996</v>
      </c>
      <c r="D375" s="189" t="s">
        <v>973</v>
      </c>
      <c r="E375" s="189" t="s">
        <v>253</v>
      </c>
      <c r="F375" s="263" t="s">
        <v>1207</v>
      </c>
      <c r="G375" s="245" t="s">
        <v>281</v>
      </c>
    </row>
    <row r="376" spans="1:8">
      <c r="A376" s="325" t="s">
        <v>268</v>
      </c>
      <c r="B376" s="189" t="s">
        <v>1208</v>
      </c>
      <c r="C376" s="189">
        <v>21.5808</v>
      </c>
      <c r="D376" s="189" t="s">
        <v>1209</v>
      </c>
      <c r="E376" s="189" t="s">
        <v>253</v>
      </c>
      <c r="F376" s="295" t="s">
        <v>1210</v>
      </c>
      <c r="G376" s="245" t="s">
        <v>281</v>
      </c>
    </row>
    <row r="377" spans="1:8">
      <c r="A377" s="325" t="s">
        <v>268</v>
      </c>
      <c r="B377" s="189" t="s">
        <v>1211</v>
      </c>
      <c r="C377" s="189">
        <v>20</v>
      </c>
      <c r="D377" s="189" t="s">
        <v>545</v>
      </c>
      <c r="E377" s="189" t="s">
        <v>1212</v>
      </c>
      <c r="F377" s="263" t="s">
        <v>1213</v>
      </c>
      <c r="G377" s="245" t="s">
        <v>281</v>
      </c>
    </row>
    <row r="378" spans="1:8">
      <c r="A378" s="325" t="s">
        <v>268</v>
      </c>
      <c r="B378" s="189" t="s">
        <v>1214</v>
      </c>
      <c r="C378" s="189">
        <v>80000</v>
      </c>
      <c r="D378" s="189" t="s">
        <v>898</v>
      </c>
      <c r="E378" s="189" t="s">
        <v>899</v>
      </c>
      <c r="F378" s="263" t="s">
        <v>1215</v>
      </c>
      <c r="G378" s="245" t="s">
        <v>281</v>
      </c>
    </row>
    <row r="379" spans="1:8">
      <c r="A379" s="325" t="s">
        <v>268</v>
      </c>
      <c r="B379" s="189" t="s">
        <v>88</v>
      </c>
      <c r="C379" s="189">
        <v>317</v>
      </c>
      <c r="D379" s="189" t="s">
        <v>904</v>
      </c>
      <c r="E379" s="189" t="s">
        <v>253</v>
      </c>
      <c r="F379" s="263" t="s">
        <v>1216</v>
      </c>
      <c r="G379" s="245" t="s">
        <v>281</v>
      </c>
    </row>
    <row r="380" spans="1:8">
      <c r="A380" s="325" t="s">
        <v>268</v>
      </c>
      <c r="B380" s="189" t="s">
        <v>906</v>
      </c>
      <c r="C380" s="189">
        <v>160</v>
      </c>
      <c r="D380" s="189" t="s">
        <v>904</v>
      </c>
      <c r="E380" s="189" t="s">
        <v>253</v>
      </c>
      <c r="F380" s="263" t="s">
        <v>1217</v>
      </c>
      <c r="G380" s="245" t="s">
        <v>281</v>
      </c>
    </row>
    <row r="381" spans="1:8">
      <c r="A381" s="325" t="s">
        <v>268</v>
      </c>
      <c r="B381" s="189" t="s">
        <v>1218</v>
      </c>
      <c r="C381" s="189">
        <v>2</v>
      </c>
      <c r="D381" s="189" t="s">
        <v>1219</v>
      </c>
      <c r="E381" s="189" t="s">
        <v>1220</v>
      </c>
      <c r="F381" s="295" t="s">
        <v>1221</v>
      </c>
      <c r="G381" s="245" t="s">
        <v>281</v>
      </c>
    </row>
    <row r="382" spans="1:8">
      <c r="A382" s="325" t="s">
        <v>268</v>
      </c>
      <c r="B382" s="189" t="s">
        <v>1222</v>
      </c>
      <c r="C382">
        <v>2.7250999999999999</v>
      </c>
      <c r="D382" s="189" t="s">
        <v>1223</v>
      </c>
      <c r="E382" s="189" t="s">
        <v>253</v>
      </c>
      <c r="F382" s="263" t="s">
        <v>1224</v>
      </c>
      <c r="G382" s="245" t="s">
        <v>281</v>
      </c>
    </row>
    <row r="383" spans="1:8">
      <c r="A383" s="325" t="s">
        <v>268</v>
      </c>
      <c r="B383" s="189" t="s">
        <v>1225</v>
      </c>
      <c r="C383" s="189">
        <v>255</v>
      </c>
      <c r="D383" s="189" t="s">
        <v>904</v>
      </c>
      <c r="E383" s="189" t="s">
        <v>253</v>
      </c>
      <c r="F383" s="263" t="s">
        <v>1226</v>
      </c>
      <c r="G383" s="245" t="s">
        <v>281</v>
      </c>
    </row>
    <row r="384" spans="1:8">
      <c r="A384" s="325" t="s">
        <v>268</v>
      </c>
      <c r="B384" s="189" t="s">
        <v>1227</v>
      </c>
      <c r="C384" s="189">
        <v>3.4207E-3</v>
      </c>
      <c r="D384" s="189" t="s">
        <v>1181</v>
      </c>
      <c r="E384" s="189" t="s">
        <v>253</v>
      </c>
      <c r="F384" s="263" t="s">
        <v>1228</v>
      </c>
      <c r="G384" s="245" t="s">
        <v>281</v>
      </c>
    </row>
    <row r="385" spans="1:7">
      <c r="A385" s="325" t="s">
        <v>268</v>
      </c>
      <c r="B385" s="189" t="s">
        <v>1229</v>
      </c>
      <c r="C385" s="189">
        <v>0.15</v>
      </c>
      <c r="D385" s="189" t="s">
        <v>973</v>
      </c>
      <c r="E385" s="189" t="s">
        <v>1230</v>
      </c>
      <c r="F385" s="263" t="s">
        <v>1231</v>
      </c>
      <c r="G385" s="245" t="s">
        <v>281</v>
      </c>
    </row>
    <row r="386" spans="1:7">
      <c r="A386" s="325" t="s">
        <v>268</v>
      </c>
      <c r="B386" s="189" t="s">
        <v>1232</v>
      </c>
      <c r="C386">
        <v>2.1429</v>
      </c>
      <c r="D386" s="189" t="s">
        <v>1233</v>
      </c>
      <c r="E386" s="189" t="s">
        <v>253</v>
      </c>
      <c r="F386" s="295" t="s">
        <v>1234</v>
      </c>
      <c r="G386" s="245" t="s">
        <v>281</v>
      </c>
    </row>
    <row r="387" spans="1:7">
      <c r="A387" s="325" t="s">
        <v>268</v>
      </c>
      <c r="B387" s="189" t="s">
        <v>1138</v>
      </c>
      <c r="C387" s="189" t="s">
        <v>1235</v>
      </c>
      <c r="D387" s="269" t="s">
        <v>1181</v>
      </c>
      <c r="E387" s="264" t="s">
        <v>281</v>
      </c>
      <c r="F387" s="263" t="s">
        <v>1236</v>
      </c>
      <c r="G387" s="245" t="s">
        <v>281</v>
      </c>
    </row>
    <row r="388" spans="1:7">
      <c r="A388" s="325" t="s">
        <v>268</v>
      </c>
      <c r="B388" s="189" t="s">
        <v>1237</v>
      </c>
      <c r="C388" s="189" t="s">
        <v>1238</v>
      </c>
      <c r="D388" s="269" t="s">
        <v>1181</v>
      </c>
      <c r="E388" s="264" t="s">
        <v>281</v>
      </c>
      <c r="F388" s="263" t="s">
        <v>1239</v>
      </c>
      <c r="G388" s="245" t="s">
        <v>281</v>
      </c>
    </row>
    <row r="389" spans="1:7">
      <c r="A389" s="325" t="s">
        <v>268</v>
      </c>
      <c r="B389" s="189" t="s">
        <v>983</v>
      </c>
      <c r="C389" s="189" t="s">
        <v>1240</v>
      </c>
      <c r="D389" s="269" t="s">
        <v>1241</v>
      </c>
      <c r="E389" s="264" t="s">
        <v>281</v>
      </c>
      <c r="F389" s="263" t="s">
        <v>1242</v>
      </c>
      <c r="G389" s="245" t="s">
        <v>281</v>
      </c>
    </row>
    <row r="390" spans="1:7">
      <c r="A390" s="325" t="s">
        <v>268</v>
      </c>
      <c r="B390" s="189" t="s">
        <v>568</v>
      </c>
      <c r="C390" s="189" t="s">
        <v>1243</v>
      </c>
      <c r="D390" s="269" t="s">
        <v>1181</v>
      </c>
      <c r="E390" s="264" t="s">
        <v>281</v>
      </c>
      <c r="F390" s="263" t="s">
        <v>1244</v>
      </c>
      <c r="G390" s="245" t="s">
        <v>281</v>
      </c>
    </row>
    <row r="391" spans="1:7">
      <c r="A391" s="325" t="s">
        <v>268</v>
      </c>
      <c r="B391" s="189" t="s">
        <v>1245</v>
      </c>
      <c r="C391" s="189" t="s">
        <v>1246</v>
      </c>
      <c r="D391" s="269" t="s">
        <v>1181</v>
      </c>
      <c r="E391" s="264" t="s">
        <v>281</v>
      </c>
      <c r="F391" s="263" t="s">
        <v>1247</v>
      </c>
      <c r="G391" s="245" t="s">
        <v>281</v>
      </c>
    </row>
    <row r="392" spans="1:7">
      <c r="A392" s="325" t="s">
        <v>268</v>
      </c>
      <c r="B392" s="189" t="s">
        <v>1153</v>
      </c>
      <c r="C392" s="189" t="s">
        <v>1248</v>
      </c>
      <c r="D392" s="269" t="s">
        <v>1181</v>
      </c>
      <c r="E392" s="264" t="s">
        <v>281</v>
      </c>
      <c r="F392" s="263" t="s">
        <v>1249</v>
      </c>
      <c r="G392" s="245" t="s">
        <v>281</v>
      </c>
    </row>
    <row r="393" spans="1:7">
      <c r="A393" s="325" t="s">
        <v>268</v>
      </c>
      <c r="B393" s="189" t="s">
        <v>1164</v>
      </c>
      <c r="C393" s="189" t="s">
        <v>1250</v>
      </c>
      <c r="D393" s="269" t="s">
        <v>1181</v>
      </c>
      <c r="E393" s="264" t="s">
        <v>281</v>
      </c>
      <c r="F393" s="263" t="s">
        <v>1251</v>
      </c>
      <c r="G393" s="245" t="s">
        <v>281</v>
      </c>
    </row>
    <row r="394" spans="1:7">
      <c r="A394" s="325" t="s">
        <v>268</v>
      </c>
      <c r="B394" s="189" t="s">
        <v>1172</v>
      </c>
      <c r="C394" s="189" t="s">
        <v>1252</v>
      </c>
      <c r="D394" s="269" t="s">
        <v>1181</v>
      </c>
      <c r="E394" s="264" t="s">
        <v>281</v>
      </c>
      <c r="F394" s="263" t="s">
        <v>1253</v>
      </c>
      <c r="G394" s="245" t="s">
        <v>281</v>
      </c>
    </row>
    <row r="395" spans="1:7">
      <c r="A395" s="325" t="s">
        <v>268</v>
      </c>
      <c r="B395" s="189" t="s">
        <v>818</v>
      </c>
      <c r="C395" s="189" t="s">
        <v>1254</v>
      </c>
      <c r="D395" s="269" t="s">
        <v>1241</v>
      </c>
      <c r="E395" s="264" t="s">
        <v>281</v>
      </c>
      <c r="F395" s="263" t="s">
        <v>1255</v>
      </c>
      <c r="G395" s="245" t="s">
        <v>281</v>
      </c>
    </row>
    <row r="396" spans="1:7">
      <c r="A396" s="325" t="s">
        <v>268</v>
      </c>
      <c r="B396" s="189" t="s">
        <v>1256</v>
      </c>
      <c r="C396" s="189" t="s">
        <v>1257</v>
      </c>
      <c r="D396" s="189" t="s">
        <v>1258</v>
      </c>
      <c r="E396" s="264" t="s">
        <v>281</v>
      </c>
      <c r="F396" s="263" t="s">
        <v>1259</v>
      </c>
      <c r="G396" s="245" t="s">
        <v>281</v>
      </c>
    </row>
    <row r="397" spans="1:7">
      <c r="A397" s="325" t="s">
        <v>268</v>
      </c>
      <c r="B397" s="189" t="s">
        <v>1096</v>
      </c>
      <c r="C397" s="189" t="s">
        <v>1260</v>
      </c>
      <c r="D397" s="269" t="s">
        <v>1181</v>
      </c>
      <c r="E397" s="264" t="s">
        <v>281</v>
      </c>
      <c r="F397" s="263" t="s">
        <v>1261</v>
      </c>
      <c r="G397" s="245" t="s">
        <v>281</v>
      </c>
    </row>
    <row r="398" spans="1:7">
      <c r="A398" s="325" t="s">
        <v>268</v>
      </c>
      <c r="B398" s="189" t="s">
        <v>1262</v>
      </c>
      <c r="C398" s="189" t="s">
        <v>1263</v>
      </c>
      <c r="D398" s="269" t="s">
        <v>973</v>
      </c>
      <c r="E398" s="264" t="s">
        <v>281</v>
      </c>
      <c r="F398" s="263" t="s">
        <v>1264</v>
      </c>
      <c r="G398" s="245" t="s">
        <v>281</v>
      </c>
    </row>
    <row r="399" spans="1:7">
      <c r="A399" s="325" t="s">
        <v>268</v>
      </c>
      <c r="B399" s="189" t="s">
        <v>1265</v>
      </c>
      <c r="C399" s="189" t="s">
        <v>1266</v>
      </c>
      <c r="D399" s="279" t="s">
        <v>1267</v>
      </c>
      <c r="E399" s="264" t="s">
        <v>281</v>
      </c>
      <c r="F399" s="263" t="s">
        <v>1268</v>
      </c>
      <c r="G399" s="245" t="s">
        <v>281</v>
      </c>
    </row>
    <row r="400" spans="1:7">
      <c r="A400" s="325" t="s">
        <v>268</v>
      </c>
      <c r="B400" s="189" t="s">
        <v>915</v>
      </c>
      <c r="C400" s="189" t="s">
        <v>1269</v>
      </c>
      <c r="D400" s="269" t="s">
        <v>275</v>
      </c>
      <c r="E400" s="264" t="s">
        <v>281</v>
      </c>
      <c r="F400" s="263" t="s">
        <v>1270</v>
      </c>
      <c r="G400" s="245" t="s">
        <v>281</v>
      </c>
    </row>
    <row r="401" spans="1:7">
      <c r="A401" s="325" t="s">
        <v>268</v>
      </c>
      <c r="B401" s="189" t="s">
        <v>1271</v>
      </c>
      <c r="C401" s="189" t="s">
        <v>1272</v>
      </c>
      <c r="D401" s="269" t="s">
        <v>275</v>
      </c>
      <c r="E401" s="264" t="s">
        <v>281</v>
      </c>
      <c r="F401" s="263" t="s">
        <v>1273</v>
      </c>
      <c r="G401" s="245" t="s">
        <v>281</v>
      </c>
    </row>
    <row r="402" spans="1:7">
      <c r="A402" s="325" t="s">
        <v>268</v>
      </c>
      <c r="B402" s="189" t="s">
        <v>918</v>
      </c>
      <c r="C402" s="189" t="s">
        <v>1274</v>
      </c>
      <c r="D402" s="269" t="s">
        <v>1275</v>
      </c>
      <c r="E402" s="264" t="s">
        <v>281</v>
      </c>
      <c r="F402" s="263" t="s">
        <v>1276</v>
      </c>
      <c r="G402" s="245" t="s">
        <v>281</v>
      </c>
    </row>
    <row r="403" spans="1:7">
      <c r="A403" s="325" t="s">
        <v>268</v>
      </c>
      <c r="B403" s="189" t="s">
        <v>1277</v>
      </c>
      <c r="C403" s="189" t="s">
        <v>922</v>
      </c>
      <c r="D403" s="189" t="s">
        <v>973</v>
      </c>
      <c r="E403" s="264" t="s">
        <v>281</v>
      </c>
      <c r="F403" s="263" t="s">
        <v>1278</v>
      </c>
      <c r="G403" s="245" t="s">
        <v>281</v>
      </c>
    </row>
    <row r="404" spans="1:7">
      <c r="A404" s="325" t="s">
        <v>268</v>
      </c>
      <c r="B404" s="189" t="s">
        <v>1279</v>
      </c>
      <c r="C404" s="189" t="s">
        <v>1280</v>
      </c>
      <c r="D404" s="189" t="s">
        <v>973</v>
      </c>
      <c r="E404" s="264" t="s">
        <v>281</v>
      </c>
      <c r="F404" s="263" t="s">
        <v>1281</v>
      </c>
      <c r="G404" s="245" t="s">
        <v>281</v>
      </c>
    </row>
    <row r="405" spans="1:7">
      <c r="A405" s="327" t="s">
        <v>268</v>
      </c>
      <c r="B405" s="240" t="s">
        <v>1282</v>
      </c>
      <c r="C405" s="240" t="s">
        <v>1283</v>
      </c>
      <c r="D405" s="270" t="s">
        <v>1181</v>
      </c>
      <c r="E405" s="265" t="s">
        <v>281</v>
      </c>
      <c r="F405" s="241" t="s">
        <v>1117</v>
      </c>
      <c r="G405" s="245" t="s">
        <v>281</v>
      </c>
    </row>
    <row r="406" spans="1:7">
      <c r="G406" s="245" t="s">
        <v>281</v>
      </c>
    </row>
    <row r="407" spans="1:7" ht="18.75">
      <c r="A407" s="769" t="s">
        <v>1001</v>
      </c>
      <c r="B407" s="770"/>
      <c r="C407" s="770"/>
      <c r="D407" s="770"/>
      <c r="E407" s="770"/>
      <c r="F407" s="771"/>
      <c r="G407" s="245" t="s">
        <v>281</v>
      </c>
    </row>
    <row r="408" spans="1:7">
      <c r="A408" s="211" t="s">
        <v>238</v>
      </c>
      <c r="B408" s="212" t="s">
        <v>239</v>
      </c>
      <c r="C408" s="212" t="s">
        <v>240</v>
      </c>
      <c r="D408" s="212" t="s">
        <v>134</v>
      </c>
      <c r="E408" s="212" t="s">
        <v>241</v>
      </c>
      <c r="F408" s="213" t="s">
        <v>242</v>
      </c>
      <c r="G408" s="245" t="s">
        <v>281</v>
      </c>
    </row>
    <row r="409" spans="1:7">
      <c r="A409" s="216" t="s">
        <v>243</v>
      </c>
      <c r="B409" s="217" t="s">
        <v>1284</v>
      </c>
      <c r="C409" s="218">
        <v>4.0033580000000003E-3</v>
      </c>
      <c r="D409" s="218" t="s">
        <v>259</v>
      </c>
      <c r="E409" s="218" t="s">
        <v>2353</v>
      </c>
      <c r="F409" s="232" t="s">
        <v>1286</v>
      </c>
      <c r="G409" s="245" t="s">
        <v>281</v>
      </c>
    </row>
    <row r="410" spans="1:7">
      <c r="A410" s="221" t="s">
        <v>243</v>
      </c>
      <c r="B410" s="222" t="s">
        <v>1287</v>
      </c>
      <c r="C410" s="223">
        <v>1.4749799999999999E-6</v>
      </c>
      <c r="D410" s="223" t="s">
        <v>259</v>
      </c>
      <c r="E410" s="223" t="s">
        <v>1288</v>
      </c>
      <c r="F410" s="234" t="s">
        <v>1289</v>
      </c>
      <c r="G410" s="245" t="s">
        <v>281</v>
      </c>
    </row>
    <row r="411" spans="1:7">
      <c r="A411" s="221" t="s">
        <v>243</v>
      </c>
      <c r="B411" s="222" t="s">
        <v>317</v>
      </c>
      <c r="C411" s="223">
        <v>7.2858000000000005E-4</v>
      </c>
      <c r="D411" s="223" t="s">
        <v>259</v>
      </c>
      <c r="E411" s="223" t="s">
        <v>2354</v>
      </c>
      <c r="F411" s="234" t="s">
        <v>1291</v>
      </c>
      <c r="G411" s="245" t="s">
        <v>281</v>
      </c>
    </row>
    <row r="412" spans="1:7">
      <c r="A412" s="221" t="s">
        <v>243</v>
      </c>
      <c r="B412" s="222" t="s">
        <v>294</v>
      </c>
      <c r="C412" s="223">
        <v>2.8799999999999998E-7</v>
      </c>
      <c r="D412" s="223" t="s">
        <v>259</v>
      </c>
      <c r="E412" s="223" t="s">
        <v>2355</v>
      </c>
      <c r="F412" s="234" t="s">
        <v>1291</v>
      </c>
      <c r="G412" s="245" t="s">
        <v>281</v>
      </c>
    </row>
    <row r="413" spans="1:7">
      <c r="A413" s="221" t="s">
        <v>243</v>
      </c>
      <c r="B413" s="222" t="s">
        <v>1293</v>
      </c>
      <c r="C413" s="223">
        <v>1.8927E-7</v>
      </c>
      <c r="D413" s="223" t="s">
        <v>259</v>
      </c>
      <c r="E413" s="223" t="s">
        <v>2356</v>
      </c>
      <c r="F413" s="234" t="s">
        <v>1291</v>
      </c>
      <c r="G413" s="245" t="s">
        <v>281</v>
      </c>
    </row>
    <row r="414" spans="1:7">
      <c r="A414" s="221" t="s">
        <v>243</v>
      </c>
      <c r="B414" s="222" t="s">
        <v>1295</v>
      </c>
      <c r="C414" s="223">
        <v>1.4289999999999999E-7</v>
      </c>
      <c r="D414" s="223" t="s">
        <v>504</v>
      </c>
      <c r="E414" s="223" t="s">
        <v>1296</v>
      </c>
      <c r="F414" s="234" t="s">
        <v>1297</v>
      </c>
      <c r="G414" s="245" t="s">
        <v>281</v>
      </c>
    </row>
    <row r="415" spans="1:7">
      <c r="A415" s="221" t="s">
        <v>243</v>
      </c>
      <c r="B415" s="222" t="s">
        <v>1298</v>
      </c>
      <c r="C415" s="223">
        <v>4.8386542999999997E-2</v>
      </c>
      <c r="D415" s="223" t="s">
        <v>327</v>
      </c>
      <c r="E415" s="223" t="s">
        <v>1299</v>
      </c>
      <c r="F415" s="234" t="s">
        <v>1300</v>
      </c>
      <c r="G415" s="245" t="s">
        <v>281</v>
      </c>
    </row>
    <row r="416" spans="1:7">
      <c r="A416" s="221" t="s">
        <v>243</v>
      </c>
      <c r="B416" s="222" t="s">
        <v>1301</v>
      </c>
      <c r="C416" s="223">
        <v>4.3943309999999996E-3</v>
      </c>
      <c r="D416" s="223" t="s">
        <v>408</v>
      </c>
      <c r="E416" s="223" t="s">
        <v>2357</v>
      </c>
      <c r="F416" s="234" t="s">
        <v>1291</v>
      </c>
      <c r="G416" s="245" t="s">
        <v>281</v>
      </c>
    </row>
    <row r="417" spans="1:7">
      <c r="A417" s="221" t="s">
        <v>243</v>
      </c>
      <c r="B417" s="222" t="s">
        <v>1303</v>
      </c>
      <c r="C417" s="223">
        <v>4.963716E-3</v>
      </c>
      <c r="D417" s="223" t="s">
        <v>408</v>
      </c>
      <c r="E417" s="223" t="s">
        <v>2358</v>
      </c>
      <c r="F417" s="234" t="s">
        <v>1305</v>
      </c>
      <c r="G417" s="245" t="s">
        <v>281</v>
      </c>
    </row>
    <row r="418" spans="1:7">
      <c r="A418" s="221" t="s">
        <v>243</v>
      </c>
      <c r="B418" s="222" t="s">
        <v>1306</v>
      </c>
      <c r="C418" s="223">
        <v>3.8774600000000001E-4</v>
      </c>
      <c r="D418" s="223" t="s">
        <v>504</v>
      </c>
      <c r="E418" s="223" t="s">
        <v>1307</v>
      </c>
      <c r="F418" s="234" t="s">
        <v>1308</v>
      </c>
      <c r="G418" s="245" t="s">
        <v>281</v>
      </c>
    </row>
    <row r="419" spans="1:7">
      <c r="A419" s="221" t="s">
        <v>243</v>
      </c>
      <c r="B419" s="222" t="s">
        <v>1309</v>
      </c>
      <c r="C419" s="223">
        <v>3.8774600000000001E-4</v>
      </c>
      <c r="D419" s="223" t="s">
        <v>504</v>
      </c>
      <c r="E419" s="223" t="s">
        <v>1307</v>
      </c>
      <c r="F419" s="234" t="s">
        <v>1308</v>
      </c>
      <c r="G419" s="245" t="s">
        <v>281</v>
      </c>
    </row>
    <row r="420" spans="1:7">
      <c r="A420" s="221" t="s">
        <v>243</v>
      </c>
      <c r="B420" s="222" t="s">
        <v>1310</v>
      </c>
      <c r="C420" s="223">
        <v>8.4939100000000001E-5</v>
      </c>
      <c r="D420" s="223" t="s">
        <v>259</v>
      </c>
      <c r="E420" s="223" t="s">
        <v>1311</v>
      </c>
      <c r="F420" s="234" t="s">
        <v>1312</v>
      </c>
      <c r="G420" s="245" t="s">
        <v>281</v>
      </c>
    </row>
    <row r="421" spans="1:7">
      <c r="A421" s="221" t="s">
        <v>243</v>
      </c>
      <c r="B421" s="222" t="s">
        <v>1313</v>
      </c>
      <c r="C421" s="223">
        <v>0.16014249999999999</v>
      </c>
      <c r="D421" s="223" t="s">
        <v>259</v>
      </c>
      <c r="E421" s="223" t="s">
        <v>1314</v>
      </c>
      <c r="F421" s="234" t="s">
        <v>1315</v>
      </c>
      <c r="G421" s="245" t="s">
        <v>281</v>
      </c>
    </row>
    <row r="422" spans="1:7">
      <c r="A422" s="221" t="s">
        <v>243</v>
      </c>
      <c r="B422" s="222" t="s">
        <v>326</v>
      </c>
      <c r="C422" s="223">
        <v>1.4586203000000001E-2</v>
      </c>
      <c r="D422" s="223" t="s">
        <v>327</v>
      </c>
      <c r="E422" s="223" t="s">
        <v>2359</v>
      </c>
      <c r="F422" s="234" t="s">
        <v>1317</v>
      </c>
      <c r="G422" s="245" t="s">
        <v>281</v>
      </c>
    </row>
    <row r="423" spans="1:7">
      <c r="A423" s="221" t="s">
        <v>243</v>
      </c>
      <c r="B423" s="222" t="s">
        <v>1318</v>
      </c>
      <c r="C423" s="223">
        <v>1.2419467999999999E-2</v>
      </c>
      <c r="D423" s="223" t="s">
        <v>327</v>
      </c>
      <c r="E423" s="223" t="s">
        <v>2360</v>
      </c>
      <c r="F423" s="234" t="s">
        <v>1320</v>
      </c>
      <c r="G423" s="245" t="s">
        <v>281</v>
      </c>
    </row>
    <row r="424" spans="1:7">
      <c r="A424" s="221" t="s">
        <v>243</v>
      </c>
      <c r="B424" s="222" t="s">
        <v>1321</v>
      </c>
      <c r="C424" s="223">
        <v>2.5634615999999999E-2</v>
      </c>
      <c r="D424" s="223" t="s">
        <v>327</v>
      </c>
      <c r="E424" s="223" t="s">
        <v>2361</v>
      </c>
      <c r="F424" s="234" t="s">
        <v>1291</v>
      </c>
      <c r="G424" s="245" t="s">
        <v>281</v>
      </c>
    </row>
    <row r="425" spans="1:7">
      <c r="A425" s="221" t="s">
        <v>243</v>
      </c>
      <c r="B425" s="222" t="s">
        <v>300</v>
      </c>
      <c r="C425" s="223">
        <v>1.7280000000000001E-7</v>
      </c>
      <c r="D425" s="223" t="s">
        <v>259</v>
      </c>
      <c r="E425" s="223" t="s">
        <v>2362</v>
      </c>
      <c r="F425" s="234" t="s">
        <v>1291</v>
      </c>
      <c r="G425" s="245" t="s">
        <v>281</v>
      </c>
    </row>
    <row r="426" spans="1:7">
      <c r="A426" s="221" t="s">
        <v>243</v>
      </c>
      <c r="B426" s="222" t="s">
        <v>288</v>
      </c>
      <c r="C426" s="223">
        <v>2.0253369E-2</v>
      </c>
      <c r="D426" s="223" t="s">
        <v>259</v>
      </c>
      <c r="E426" s="223" t="s">
        <v>2363</v>
      </c>
      <c r="F426" s="234" t="s">
        <v>1291</v>
      </c>
      <c r="G426" s="245" t="s">
        <v>281</v>
      </c>
    </row>
    <row r="427" spans="1:7">
      <c r="A427" s="221" t="s">
        <v>243</v>
      </c>
      <c r="B427" s="222" t="s">
        <v>1325</v>
      </c>
      <c r="C427" s="223">
        <v>1.481262E-2</v>
      </c>
      <c r="D427" s="223" t="s">
        <v>259</v>
      </c>
      <c r="E427" s="223" t="s">
        <v>2364</v>
      </c>
      <c r="F427" s="234" t="s">
        <v>1286</v>
      </c>
      <c r="G427" s="245" t="s">
        <v>281</v>
      </c>
    </row>
    <row r="428" spans="1:7">
      <c r="A428" s="221" t="s">
        <v>243</v>
      </c>
      <c r="B428" s="222" t="s">
        <v>282</v>
      </c>
      <c r="C428" s="223">
        <v>7.64132E-12</v>
      </c>
      <c r="D428" s="223" t="s">
        <v>275</v>
      </c>
      <c r="E428" s="223" t="s">
        <v>2365</v>
      </c>
      <c r="F428" s="234" t="s">
        <v>1291</v>
      </c>
      <c r="G428" s="245" t="s">
        <v>281</v>
      </c>
    </row>
    <row r="429" spans="1:7">
      <c r="A429" s="221" t="s">
        <v>243</v>
      </c>
      <c r="B429" s="222" t="s">
        <v>1328</v>
      </c>
      <c r="C429" s="223">
        <v>2.3874999999999999E-3</v>
      </c>
      <c r="D429" s="223" t="s">
        <v>259</v>
      </c>
      <c r="E429" s="223" t="s">
        <v>1329</v>
      </c>
      <c r="F429" s="234" t="s">
        <v>1330</v>
      </c>
      <c r="G429" s="245" t="s">
        <v>281</v>
      </c>
    </row>
    <row r="430" spans="1:7">
      <c r="A430" s="221" t="s">
        <v>243</v>
      </c>
      <c r="B430" s="222" t="s">
        <v>1331</v>
      </c>
      <c r="C430" s="223">
        <v>2.68492E-4</v>
      </c>
      <c r="D430" s="223" t="s">
        <v>259</v>
      </c>
      <c r="E430" s="223" t="s">
        <v>1332</v>
      </c>
      <c r="F430" s="234" t="s">
        <v>1333</v>
      </c>
      <c r="G430" s="245" t="s">
        <v>281</v>
      </c>
    </row>
    <row r="431" spans="1:7">
      <c r="A431" s="221" t="s">
        <v>243</v>
      </c>
      <c r="B431" s="222" t="s">
        <v>1334</v>
      </c>
      <c r="C431" s="223">
        <v>2.2348199999999999E-7</v>
      </c>
      <c r="D431" s="223" t="s">
        <v>259</v>
      </c>
      <c r="E431" s="223" t="s">
        <v>1335</v>
      </c>
      <c r="F431" s="234" t="s">
        <v>1289</v>
      </c>
      <c r="G431" s="245" t="s">
        <v>281</v>
      </c>
    </row>
    <row r="432" spans="1:7">
      <c r="A432" s="221" t="s">
        <v>243</v>
      </c>
      <c r="B432" s="222" t="s">
        <v>1336</v>
      </c>
      <c r="C432" s="223">
        <v>2.2348199999999999E-7</v>
      </c>
      <c r="D432" s="223" t="s">
        <v>259</v>
      </c>
      <c r="E432" s="223" t="s">
        <v>1335</v>
      </c>
      <c r="F432" s="234" t="s">
        <v>1289</v>
      </c>
      <c r="G432" s="245" t="s">
        <v>281</v>
      </c>
    </row>
    <row r="433" spans="1:7">
      <c r="A433" s="221" t="s">
        <v>243</v>
      </c>
      <c r="B433" s="222" t="s">
        <v>1337</v>
      </c>
      <c r="C433" s="223">
        <v>3.0565261999999999E-2</v>
      </c>
      <c r="D433" s="223" t="s">
        <v>259</v>
      </c>
      <c r="E433" s="223" t="s">
        <v>2366</v>
      </c>
      <c r="F433" s="234" t="s">
        <v>1291</v>
      </c>
      <c r="G433" s="245" t="s">
        <v>281</v>
      </c>
    </row>
    <row r="434" spans="1:7">
      <c r="A434" s="221" t="s">
        <v>243</v>
      </c>
      <c r="B434" s="222" t="s">
        <v>320</v>
      </c>
      <c r="C434" s="223">
        <v>1.8214500000000001E-3</v>
      </c>
      <c r="D434" s="223" t="s">
        <v>259</v>
      </c>
      <c r="E434" s="223" t="s">
        <v>2367</v>
      </c>
      <c r="F434" s="234" t="s">
        <v>1291</v>
      </c>
      <c r="G434" s="245" t="s">
        <v>281</v>
      </c>
    </row>
    <row r="435" spans="1:7">
      <c r="A435" s="221" t="s">
        <v>243</v>
      </c>
      <c r="B435" s="222" t="s">
        <v>323</v>
      </c>
      <c r="C435" s="223">
        <v>1.1799301E-2</v>
      </c>
      <c r="D435" s="223" t="s">
        <v>259</v>
      </c>
      <c r="E435" s="223" t="s">
        <v>2368</v>
      </c>
      <c r="F435" s="234" t="s">
        <v>1291</v>
      </c>
      <c r="G435" s="245" t="s">
        <v>281</v>
      </c>
    </row>
    <row r="436" spans="1:7">
      <c r="A436" s="221" t="s">
        <v>243</v>
      </c>
      <c r="B436" s="222" t="s">
        <v>308</v>
      </c>
      <c r="C436" s="223">
        <v>9.0096900000000003E-7</v>
      </c>
      <c r="D436" s="223" t="s">
        <v>259</v>
      </c>
      <c r="E436" s="223" t="s">
        <v>2369</v>
      </c>
      <c r="F436" s="234" t="s">
        <v>1291</v>
      </c>
      <c r="G436" s="245" t="s">
        <v>281</v>
      </c>
    </row>
    <row r="437" spans="1:7">
      <c r="A437" s="221" t="s">
        <v>243</v>
      </c>
      <c r="B437" s="222" t="s">
        <v>1342</v>
      </c>
      <c r="C437" s="223">
        <v>8.7158099999999995E-6</v>
      </c>
      <c r="D437" s="223" t="s">
        <v>259</v>
      </c>
      <c r="E437" s="223" t="s">
        <v>1343</v>
      </c>
      <c r="F437" s="234" t="s">
        <v>1289</v>
      </c>
      <c r="G437" s="245" t="s">
        <v>281</v>
      </c>
    </row>
    <row r="438" spans="1:7">
      <c r="A438" s="221" t="s">
        <v>243</v>
      </c>
      <c r="B438" s="222" t="s">
        <v>274</v>
      </c>
      <c r="C438" s="223">
        <v>3.7946900000000003E-12</v>
      </c>
      <c r="D438" s="223" t="s">
        <v>275</v>
      </c>
      <c r="E438" s="223" t="s">
        <v>2370</v>
      </c>
      <c r="F438" s="234" t="s">
        <v>1291</v>
      </c>
      <c r="G438" s="245" t="s">
        <v>281</v>
      </c>
    </row>
    <row r="439" spans="1:7">
      <c r="A439" s="221" t="s">
        <v>243</v>
      </c>
      <c r="B439" s="222" t="s">
        <v>1345</v>
      </c>
      <c r="C439" s="223">
        <v>6.68659E-5</v>
      </c>
      <c r="D439" s="223" t="s">
        <v>259</v>
      </c>
      <c r="E439" s="223" t="s">
        <v>1346</v>
      </c>
      <c r="F439" s="234" t="s">
        <v>1289</v>
      </c>
      <c r="G439" s="245" t="s">
        <v>281</v>
      </c>
    </row>
    <row r="440" spans="1:7">
      <c r="A440" s="221" t="s">
        <v>243</v>
      </c>
      <c r="B440" s="222" t="s">
        <v>1347</v>
      </c>
      <c r="C440" s="223">
        <v>9.533470000000001E-10</v>
      </c>
      <c r="D440" s="223" t="s">
        <v>1348</v>
      </c>
      <c r="E440" s="223" t="s">
        <v>1349</v>
      </c>
      <c r="F440" s="234" t="s">
        <v>1286</v>
      </c>
      <c r="G440" s="245" t="s">
        <v>281</v>
      </c>
    </row>
    <row r="441" spans="1:7">
      <c r="A441" s="221" t="s">
        <v>243</v>
      </c>
      <c r="B441" s="222" t="s">
        <v>278</v>
      </c>
      <c r="C441" s="223">
        <v>2.0976500000000001E-11</v>
      </c>
      <c r="D441" s="223" t="s">
        <v>275</v>
      </c>
      <c r="E441" s="223" t="s">
        <v>2371</v>
      </c>
      <c r="F441" s="234" t="s">
        <v>1291</v>
      </c>
      <c r="G441" s="245" t="s">
        <v>281</v>
      </c>
    </row>
    <row r="442" spans="1:7">
      <c r="A442" s="221" t="s">
        <v>243</v>
      </c>
      <c r="B442" s="222" t="s">
        <v>305</v>
      </c>
      <c r="C442" s="223">
        <v>4.9694399999999996E-6</v>
      </c>
      <c r="D442" s="223" t="s">
        <v>259</v>
      </c>
      <c r="E442" s="223" t="s">
        <v>2372</v>
      </c>
      <c r="F442" s="234" t="s">
        <v>1291</v>
      </c>
      <c r="G442" s="245" t="s">
        <v>281</v>
      </c>
    </row>
    <row r="443" spans="1:7">
      <c r="A443" s="221" t="s">
        <v>243</v>
      </c>
      <c r="B443" s="222" t="s">
        <v>1352</v>
      </c>
      <c r="C443" s="223">
        <v>3.0393599999999998E-6</v>
      </c>
      <c r="D443" s="223" t="s">
        <v>259</v>
      </c>
      <c r="E443" s="223" t="s">
        <v>1353</v>
      </c>
      <c r="F443" s="234" t="s">
        <v>1289</v>
      </c>
      <c r="G443" s="245" t="s">
        <v>281</v>
      </c>
    </row>
    <row r="444" spans="1:7">
      <c r="A444" s="221" t="s">
        <v>243</v>
      </c>
      <c r="B444" s="222" t="s">
        <v>1354</v>
      </c>
      <c r="C444" s="223">
        <v>8.9392900000000006E-8</v>
      </c>
      <c r="D444" s="223" t="s">
        <v>259</v>
      </c>
      <c r="E444" s="223" t="s">
        <v>1355</v>
      </c>
      <c r="F444" s="234" t="s">
        <v>1289</v>
      </c>
      <c r="G444" s="245" t="s">
        <v>281</v>
      </c>
    </row>
    <row r="445" spans="1:7">
      <c r="A445" s="221" t="s">
        <v>243</v>
      </c>
      <c r="B445" s="222" t="s">
        <v>595</v>
      </c>
      <c r="C445" s="223">
        <v>1.8577190000000001E-3</v>
      </c>
      <c r="D445" s="223" t="s">
        <v>259</v>
      </c>
      <c r="E445" s="223" t="s">
        <v>1356</v>
      </c>
      <c r="F445" s="234" t="s">
        <v>1289</v>
      </c>
      <c r="G445" s="245" t="s">
        <v>281</v>
      </c>
    </row>
    <row r="446" spans="1:7">
      <c r="A446" s="221" t="s">
        <v>243</v>
      </c>
      <c r="B446" s="222" t="s">
        <v>247</v>
      </c>
      <c r="C446" s="223">
        <v>3.115769E-3</v>
      </c>
      <c r="D446" s="223" t="s">
        <v>314</v>
      </c>
      <c r="E446" s="223" t="s">
        <v>2373</v>
      </c>
      <c r="F446" s="234" t="s">
        <v>316</v>
      </c>
      <c r="G446" s="245" t="s">
        <v>281</v>
      </c>
    </row>
    <row r="447" spans="1:7">
      <c r="A447" s="221" t="s">
        <v>243</v>
      </c>
      <c r="B447" s="222" t="s">
        <v>1358</v>
      </c>
      <c r="C447" s="223">
        <v>2.4895699999999999E-11</v>
      </c>
      <c r="D447" s="223" t="s">
        <v>275</v>
      </c>
      <c r="E447" s="223" t="s">
        <v>1359</v>
      </c>
      <c r="F447" s="234" t="s">
        <v>1286</v>
      </c>
      <c r="G447" s="245" t="s">
        <v>281</v>
      </c>
    </row>
    <row r="448" spans="1:7">
      <c r="A448" s="221" t="s">
        <v>333</v>
      </c>
      <c r="B448" s="223" t="s">
        <v>225</v>
      </c>
      <c r="C448" s="223">
        <v>1.35831E-6</v>
      </c>
      <c r="D448" s="223" t="s">
        <v>259</v>
      </c>
      <c r="E448" s="223" t="s">
        <v>2374</v>
      </c>
      <c r="F448" s="234" t="s">
        <v>1361</v>
      </c>
      <c r="G448" s="245" t="s">
        <v>281</v>
      </c>
    </row>
    <row r="449" spans="1:7">
      <c r="A449" s="221" t="s">
        <v>333</v>
      </c>
      <c r="B449" s="223" t="s">
        <v>225</v>
      </c>
      <c r="C449" s="223">
        <v>6.3133100000000006E-8</v>
      </c>
      <c r="D449" s="223" t="s">
        <v>259</v>
      </c>
      <c r="E449" s="223" t="s">
        <v>2375</v>
      </c>
      <c r="F449" s="234" t="s">
        <v>1363</v>
      </c>
      <c r="G449" s="245" t="s">
        <v>281</v>
      </c>
    </row>
    <row r="450" spans="1:7">
      <c r="A450" s="221" t="s">
        <v>333</v>
      </c>
      <c r="B450" s="223" t="s">
        <v>225</v>
      </c>
      <c r="C450" s="223">
        <v>1.9118098E-2</v>
      </c>
      <c r="D450" s="223" t="s">
        <v>259</v>
      </c>
      <c r="E450" s="223" t="s">
        <v>2376</v>
      </c>
      <c r="F450" s="234" t="s">
        <v>1365</v>
      </c>
      <c r="G450" s="245" t="s">
        <v>281</v>
      </c>
    </row>
    <row r="451" spans="1:7">
      <c r="A451" s="221" t="s">
        <v>333</v>
      </c>
      <c r="B451" s="223" t="s">
        <v>225</v>
      </c>
      <c r="C451" s="223">
        <v>1.5218000000000001E-5</v>
      </c>
      <c r="D451" s="223" t="s">
        <v>259</v>
      </c>
      <c r="E451" s="223" t="s">
        <v>2377</v>
      </c>
      <c r="F451" s="234" t="s">
        <v>1361</v>
      </c>
      <c r="G451" s="245" t="s">
        <v>281</v>
      </c>
    </row>
    <row r="452" spans="1:7">
      <c r="A452" s="221" t="s">
        <v>333</v>
      </c>
      <c r="B452" s="223" t="s">
        <v>174</v>
      </c>
      <c r="C452" s="223">
        <v>1.53905E-10</v>
      </c>
      <c r="D452" s="223" t="s">
        <v>259</v>
      </c>
      <c r="E452" s="223" t="s">
        <v>2378</v>
      </c>
      <c r="F452" s="234" t="s">
        <v>1361</v>
      </c>
      <c r="G452" s="245" t="s">
        <v>281</v>
      </c>
    </row>
    <row r="453" spans="1:7">
      <c r="A453" s="221" t="s">
        <v>333</v>
      </c>
      <c r="B453" s="223" t="s">
        <v>174</v>
      </c>
      <c r="C453" s="223">
        <v>7.6639099999999994E-9</v>
      </c>
      <c r="D453" s="223" t="s">
        <v>259</v>
      </c>
      <c r="E453" s="223" t="s">
        <v>2379</v>
      </c>
      <c r="F453" s="234" t="s">
        <v>1363</v>
      </c>
      <c r="G453" s="245" t="s">
        <v>281</v>
      </c>
    </row>
    <row r="454" spans="1:7">
      <c r="A454" s="221" t="s">
        <v>333</v>
      </c>
      <c r="B454" s="223" t="s">
        <v>347</v>
      </c>
      <c r="C454" s="223">
        <v>1.0793400000000001E-5</v>
      </c>
      <c r="D454" s="223" t="s">
        <v>259</v>
      </c>
      <c r="E454" s="223" t="s">
        <v>2380</v>
      </c>
      <c r="F454" s="234" t="s">
        <v>1365</v>
      </c>
      <c r="G454" s="245" t="s">
        <v>281</v>
      </c>
    </row>
    <row r="455" spans="1:7">
      <c r="A455" s="221" t="s">
        <v>333</v>
      </c>
      <c r="B455" s="223" t="s">
        <v>347</v>
      </c>
      <c r="C455" s="223">
        <v>4.8174800000000003E-7</v>
      </c>
      <c r="D455" s="223" t="s">
        <v>259</v>
      </c>
      <c r="E455" s="223" t="s">
        <v>2381</v>
      </c>
      <c r="F455" s="234" t="s">
        <v>1361</v>
      </c>
      <c r="G455" s="245" t="s">
        <v>281</v>
      </c>
    </row>
    <row r="456" spans="1:7">
      <c r="A456" s="221" t="s">
        <v>333</v>
      </c>
      <c r="B456" s="233" t="s">
        <v>1080</v>
      </c>
      <c r="C456" s="223">
        <v>-1</v>
      </c>
      <c r="D456" s="223" t="s">
        <v>259</v>
      </c>
      <c r="E456" s="223" t="s">
        <v>253</v>
      </c>
      <c r="F456" s="234" t="s">
        <v>587</v>
      </c>
      <c r="G456" s="245" t="s">
        <v>281</v>
      </c>
    </row>
    <row r="457" spans="1:7">
      <c r="A457" s="221" t="s">
        <v>333</v>
      </c>
      <c r="B457" s="223" t="s">
        <v>179</v>
      </c>
      <c r="C457" s="223">
        <v>2.8438100000000002E-12</v>
      </c>
      <c r="D457" s="223" t="s">
        <v>259</v>
      </c>
      <c r="E457" s="223" t="s">
        <v>2382</v>
      </c>
      <c r="F457" s="234" t="s">
        <v>1361</v>
      </c>
      <c r="G457" s="245" t="s">
        <v>281</v>
      </c>
    </row>
    <row r="458" spans="1:7">
      <c r="A458" s="221" t="s">
        <v>333</v>
      </c>
      <c r="B458" s="223" t="s">
        <v>179</v>
      </c>
      <c r="C458" s="223">
        <v>6.9339599999999997E-10</v>
      </c>
      <c r="D458" s="223" t="s">
        <v>259</v>
      </c>
      <c r="E458" s="223" t="s">
        <v>2383</v>
      </c>
      <c r="F458" s="234" t="s">
        <v>1363</v>
      </c>
      <c r="G458" s="245" t="s">
        <v>281</v>
      </c>
    </row>
    <row r="459" spans="1:7">
      <c r="A459" s="221" t="s">
        <v>333</v>
      </c>
      <c r="B459" s="223" t="s">
        <v>368</v>
      </c>
      <c r="C459" s="223">
        <v>2.0869899999999998E-6</v>
      </c>
      <c r="D459" s="223" t="s">
        <v>259</v>
      </c>
      <c r="E459" s="223" t="s">
        <v>2384</v>
      </c>
      <c r="F459" s="234" t="s">
        <v>1365</v>
      </c>
      <c r="G459" s="245" t="s">
        <v>281</v>
      </c>
    </row>
    <row r="460" spans="1:7">
      <c r="A460" s="221" t="s">
        <v>333</v>
      </c>
      <c r="B460" s="223" t="s">
        <v>368</v>
      </c>
      <c r="C460" s="223">
        <v>5.2807999999999999E-8</v>
      </c>
      <c r="D460" s="223" t="s">
        <v>259</v>
      </c>
      <c r="E460" s="223" t="s">
        <v>2385</v>
      </c>
      <c r="F460" s="234" t="s">
        <v>1361</v>
      </c>
      <c r="G460" s="245" t="s">
        <v>281</v>
      </c>
    </row>
    <row r="461" spans="1:7">
      <c r="A461" s="221" t="s">
        <v>333</v>
      </c>
      <c r="B461" s="223" t="s">
        <v>221</v>
      </c>
      <c r="C461" s="223">
        <v>1.2933899999999999E-6</v>
      </c>
      <c r="D461" s="223" t="s">
        <v>259</v>
      </c>
      <c r="E461" s="223" t="s">
        <v>2386</v>
      </c>
      <c r="F461" s="234" t="s">
        <v>1361</v>
      </c>
      <c r="G461" s="245" t="s">
        <v>281</v>
      </c>
    </row>
    <row r="462" spans="1:7">
      <c r="A462" s="221" t="s">
        <v>333</v>
      </c>
      <c r="B462" s="223" t="s">
        <v>221</v>
      </c>
      <c r="C462" s="223">
        <v>1.9772400000000001E-6</v>
      </c>
      <c r="D462" s="223" t="s">
        <v>259</v>
      </c>
      <c r="E462" s="223" t="s">
        <v>2387</v>
      </c>
      <c r="F462" s="234" t="s">
        <v>1363</v>
      </c>
      <c r="G462" s="245" t="s">
        <v>281</v>
      </c>
    </row>
    <row r="463" spans="1:7">
      <c r="A463" s="221" t="s">
        <v>333</v>
      </c>
      <c r="B463" s="223" t="s">
        <v>371</v>
      </c>
      <c r="C463" s="223">
        <v>0.21792715300000001</v>
      </c>
      <c r="D463" s="223" t="s">
        <v>259</v>
      </c>
      <c r="E463" s="223" t="s">
        <v>2388</v>
      </c>
      <c r="F463" s="234" t="s">
        <v>1365</v>
      </c>
      <c r="G463" s="245" t="s">
        <v>281</v>
      </c>
    </row>
    <row r="464" spans="1:7">
      <c r="A464" s="221" t="s">
        <v>333</v>
      </c>
      <c r="B464" s="223" t="s">
        <v>371</v>
      </c>
      <c r="C464" s="223">
        <v>7.1360390000000003E-3</v>
      </c>
      <c r="D464" s="223" t="s">
        <v>259</v>
      </c>
      <c r="E464" s="223" t="s">
        <v>2389</v>
      </c>
      <c r="F464" s="234" t="s">
        <v>1361</v>
      </c>
      <c r="G464" s="245" t="s">
        <v>281</v>
      </c>
    </row>
    <row r="465" spans="1:7">
      <c r="A465" s="221" t="s">
        <v>333</v>
      </c>
      <c r="B465" s="223" t="s">
        <v>1379</v>
      </c>
      <c r="C465" s="223">
        <v>6.8129999999999998E-6</v>
      </c>
      <c r="D465" s="223" t="s">
        <v>259</v>
      </c>
      <c r="E465" s="223" t="s">
        <v>2390</v>
      </c>
      <c r="F465" s="234" t="s">
        <v>1361</v>
      </c>
      <c r="G465" s="245" t="s">
        <v>281</v>
      </c>
    </row>
    <row r="466" spans="1:7">
      <c r="A466" s="221" t="s">
        <v>333</v>
      </c>
      <c r="B466" s="223" t="s">
        <v>378</v>
      </c>
      <c r="C466" s="223">
        <v>0.11982783499999999</v>
      </c>
      <c r="D466" s="223" t="s">
        <v>259</v>
      </c>
      <c r="E466" s="223" t="s">
        <v>2391</v>
      </c>
      <c r="F466" s="234" t="s">
        <v>1365</v>
      </c>
      <c r="G466" s="245" t="s">
        <v>281</v>
      </c>
    </row>
    <row r="467" spans="1:7">
      <c r="A467" s="221" t="s">
        <v>333</v>
      </c>
      <c r="B467" s="223" t="s">
        <v>378</v>
      </c>
      <c r="C467" s="223">
        <v>0.274895471</v>
      </c>
      <c r="D467" s="223" t="s">
        <v>259</v>
      </c>
      <c r="E467" s="223" t="s">
        <v>2392</v>
      </c>
      <c r="F467" s="234" t="s">
        <v>1383</v>
      </c>
      <c r="G467" s="245" t="s">
        <v>281</v>
      </c>
    </row>
    <row r="468" spans="1:7">
      <c r="A468" s="221" t="s">
        <v>333</v>
      </c>
      <c r="B468" s="223" t="s">
        <v>188</v>
      </c>
      <c r="C468" s="223">
        <v>5.3959E-15</v>
      </c>
      <c r="D468" s="223" t="s">
        <v>259</v>
      </c>
      <c r="E468" s="223" t="s">
        <v>2393</v>
      </c>
      <c r="F468" s="234" t="s">
        <v>1361</v>
      </c>
      <c r="G468" s="245" t="s">
        <v>281</v>
      </c>
    </row>
    <row r="469" spans="1:7">
      <c r="A469" s="221" t="s">
        <v>333</v>
      </c>
      <c r="B469" s="223" t="s">
        <v>188</v>
      </c>
      <c r="C469" s="223">
        <v>3.7043599999999999E-11</v>
      </c>
      <c r="D469" s="223" t="s">
        <v>259</v>
      </c>
      <c r="E469" s="223" t="s">
        <v>2394</v>
      </c>
      <c r="F469" s="234" t="s">
        <v>1363</v>
      </c>
      <c r="G469" s="245" t="s">
        <v>281</v>
      </c>
    </row>
    <row r="470" spans="1:7">
      <c r="A470" s="221" t="s">
        <v>333</v>
      </c>
      <c r="B470" s="223" t="s">
        <v>382</v>
      </c>
      <c r="C470" s="223">
        <v>1.3829300000000001E-7</v>
      </c>
      <c r="D470" s="223" t="s">
        <v>259</v>
      </c>
      <c r="E470" s="223" t="s">
        <v>2395</v>
      </c>
      <c r="F470" s="234" t="s">
        <v>1365</v>
      </c>
      <c r="G470" s="245" t="s">
        <v>281</v>
      </c>
    </row>
    <row r="471" spans="1:7">
      <c r="A471" s="221" t="s">
        <v>333</v>
      </c>
      <c r="B471" s="223" t="s">
        <v>382</v>
      </c>
      <c r="C471" s="223">
        <v>7.7576200000000003E-8</v>
      </c>
      <c r="D471" s="223" t="s">
        <v>259</v>
      </c>
      <c r="E471" s="223" t="s">
        <v>2396</v>
      </c>
      <c r="F471" s="234" t="s">
        <v>1361</v>
      </c>
      <c r="G471" s="245" t="s">
        <v>281</v>
      </c>
    </row>
    <row r="472" spans="1:7">
      <c r="A472" s="221" t="s">
        <v>333</v>
      </c>
      <c r="B472" s="223" t="s">
        <v>385</v>
      </c>
      <c r="C472" s="223">
        <v>2.32582E-10</v>
      </c>
      <c r="D472" s="223" t="s">
        <v>259</v>
      </c>
      <c r="E472" s="223" t="s">
        <v>2397</v>
      </c>
      <c r="F472" s="234" t="s">
        <v>1361</v>
      </c>
      <c r="G472" s="245" t="s">
        <v>281</v>
      </c>
    </row>
    <row r="473" spans="1:7">
      <c r="A473" s="221" t="s">
        <v>333</v>
      </c>
      <c r="B473" s="223" t="s">
        <v>192</v>
      </c>
      <c r="C473" s="223">
        <v>1.2551599999999999E-10</v>
      </c>
      <c r="D473" s="223" t="s">
        <v>259</v>
      </c>
      <c r="E473" s="223" t="s">
        <v>2398</v>
      </c>
      <c r="F473" s="234" t="s">
        <v>1361</v>
      </c>
      <c r="G473" s="245" t="s">
        <v>281</v>
      </c>
    </row>
    <row r="474" spans="1:7">
      <c r="A474" s="221" t="s">
        <v>333</v>
      </c>
      <c r="B474" s="223" t="s">
        <v>192</v>
      </c>
      <c r="C474" s="223">
        <v>1.2551599999999999E-10</v>
      </c>
      <c r="D474" s="223" t="s">
        <v>259</v>
      </c>
      <c r="E474" s="223" t="s">
        <v>2398</v>
      </c>
      <c r="F474" s="234" t="s">
        <v>1363</v>
      </c>
      <c r="G474" s="245" t="s">
        <v>281</v>
      </c>
    </row>
    <row r="475" spans="1:7">
      <c r="A475" s="221" t="s">
        <v>333</v>
      </c>
      <c r="B475" s="223" t="s">
        <v>394</v>
      </c>
      <c r="C475" s="223">
        <v>3.3238199999999999E-4</v>
      </c>
      <c r="D475" s="223" t="s">
        <v>259</v>
      </c>
      <c r="E475" s="223" t="s">
        <v>2399</v>
      </c>
      <c r="F475" s="234" t="s">
        <v>1365</v>
      </c>
      <c r="G475" s="245" t="s">
        <v>281</v>
      </c>
    </row>
    <row r="476" spans="1:7">
      <c r="A476" s="221" t="s">
        <v>333</v>
      </c>
      <c r="B476" s="223" t="s">
        <v>394</v>
      </c>
      <c r="C476" s="223">
        <v>1.1395899999999999E-7</v>
      </c>
      <c r="D476" s="223" t="s">
        <v>259</v>
      </c>
      <c r="E476" s="223" t="s">
        <v>2400</v>
      </c>
      <c r="F476" s="234" t="s">
        <v>1361</v>
      </c>
      <c r="G476" s="245" t="s">
        <v>281</v>
      </c>
    </row>
    <row r="477" spans="1:7">
      <c r="A477" s="221" t="s">
        <v>333</v>
      </c>
      <c r="B477" s="223" t="s">
        <v>415</v>
      </c>
      <c r="C477" s="223">
        <v>3.770968E-3</v>
      </c>
      <c r="D477" s="223" t="s">
        <v>259</v>
      </c>
      <c r="E477" s="223" t="s">
        <v>2401</v>
      </c>
      <c r="F477" s="234" t="s">
        <v>1363</v>
      </c>
      <c r="G477" s="245" t="s">
        <v>281</v>
      </c>
    </row>
    <row r="478" spans="1:7">
      <c r="A478" s="221" t="s">
        <v>333</v>
      </c>
      <c r="B478" s="223" t="s">
        <v>217</v>
      </c>
      <c r="C478" s="223">
        <v>4.1492600000000002E-7</v>
      </c>
      <c r="D478" s="223" t="s">
        <v>259</v>
      </c>
      <c r="E478" s="223" t="s">
        <v>2402</v>
      </c>
      <c r="F478" s="234" t="s">
        <v>1361</v>
      </c>
      <c r="G478" s="245" t="s">
        <v>281</v>
      </c>
    </row>
    <row r="479" spans="1:7">
      <c r="A479" s="221" t="s">
        <v>333</v>
      </c>
      <c r="B479" s="223" t="s">
        <v>217</v>
      </c>
      <c r="C479" s="223">
        <v>3.60294E-9</v>
      </c>
      <c r="D479" s="223" t="s">
        <v>259</v>
      </c>
      <c r="E479" s="223" t="s">
        <v>2403</v>
      </c>
      <c r="F479" s="234" t="s">
        <v>1363</v>
      </c>
      <c r="G479" s="245" t="s">
        <v>281</v>
      </c>
    </row>
    <row r="480" spans="1:7">
      <c r="A480" s="221" t="s">
        <v>333</v>
      </c>
      <c r="B480" s="223" t="s">
        <v>418</v>
      </c>
      <c r="C480" s="223">
        <v>9.6967400000000006E-3</v>
      </c>
      <c r="D480" s="223" t="s">
        <v>259</v>
      </c>
      <c r="E480" s="223" t="s">
        <v>2404</v>
      </c>
      <c r="F480" s="234" t="s">
        <v>1365</v>
      </c>
      <c r="G480" s="245" t="s">
        <v>281</v>
      </c>
    </row>
    <row r="481" spans="1:7">
      <c r="A481" s="221" t="s">
        <v>333</v>
      </c>
      <c r="B481" s="223" t="s">
        <v>418</v>
      </c>
      <c r="C481" s="223">
        <v>1.15672E-5</v>
      </c>
      <c r="D481" s="223" t="s">
        <v>259</v>
      </c>
      <c r="E481" s="223" t="s">
        <v>2405</v>
      </c>
      <c r="F481" s="234" t="s">
        <v>1361</v>
      </c>
      <c r="G481" s="245" t="s">
        <v>281</v>
      </c>
    </row>
    <row r="482" spans="1:7">
      <c r="A482" s="221" t="s">
        <v>333</v>
      </c>
      <c r="B482" s="223" t="s">
        <v>205</v>
      </c>
      <c r="C482" s="223">
        <v>1.3487000000000001E-12</v>
      </c>
      <c r="D482" s="223" t="s">
        <v>259</v>
      </c>
      <c r="E482" s="223" t="s">
        <v>2406</v>
      </c>
      <c r="F482" s="234" t="s">
        <v>1361</v>
      </c>
      <c r="G482" s="245" t="s">
        <v>281</v>
      </c>
    </row>
    <row r="483" spans="1:7">
      <c r="A483" s="221" t="s">
        <v>333</v>
      </c>
      <c r="B483" s="223" t="s">
        <v>205</v>
      </c>
      <c r="C483" s="223">
        <v>1.3593499999999999E-11</v>
      </c>
      <c r="D483" s="223" t="s">
        <v>259</v>
      </c>
      <c r="E483" s="223" t="s">
        <v>2407</v>
      </c>
      <c r="F483" s="234" t="s">
        <v>1363</v>
      </c>
      <c r="G483" s="245" t="s">
        <v>281</v>
      </c>
    </row>
    <row r="484" spans="1:7">
      <c r="A484" s="221" t="s">
        <v>333</v>
      </c>
      <c r="B484" s="223" t="s">
        <v>205</v>
      </c>
      <c r="C484" s="223">
        <v>2.5618299999999998E-5</v>
      </c>
      <c r="D484" s="223" t="s">
        <v>259</v>
      </c>
      <c r="E484" s="223" t="s">
        <v>2408</v>
      </c>
      <c r="F484" s="234" t="s">
        <v>1365</v>
      </c>
      <c r="G484" s="245" t="s">
        <v>281</v>
      </c>
    </row>
    <row r="485" spans="1:7">
      <c r="A485" s="221" t="s">
        <v>333</v>
      </c>
      <c r="B485" s="223" t="s">
        <v>205</v>
      </c>
      <c r="C485" s="223">
        <v>4.4827699999999998E-9</v>
      </c>
      <c r="D485" s="223" t="s">
        <v>259</v>
      </c>
      <c r="E485" s="223" t="s">
        <v>2409</v>
      </c>
      <c r="F485" s="234" t="s">
        <v>1361</v>
      </c>
      <c r="G485" s="245" t="s">
        <v>281</v>
      </c>
    </row>
    <row r="486" spans="1:7">
      <c r="A486" s="221" t="s">
        <v>333</v>
      </c>
      <c r="B486" s="223" t="s">
        <v>196</v>
      </c>
      <c r="C486" s="223">
        <v>2.39478E-14</v>
      </c>
      <c r="D486" s="223" t="s">
        <v>259</v>
      </c>
      <c r="E486" s="223" t="s">
        <v>2410</v>
      </c>
      <c r="F486" s="234" t="s">
        <v>1361</v>
      </c>
      <c r="G486" s="245" t="s">
        <v>281</v>
      </c>
    </row>
    <row r="487" spans="1:7">
      <c r="A487" s="221" t="s">
        <v>333</v>
      </c>
      <c r="B487" s="223" t="s">
        <v>196</v>
      </c>
      <c r="C487" s="223">
        <v>5.6580199999999999E-9</v>
      </c>
      <c r="D487" s="223" t="s">
        <v>259</v>
      </c>
      <c r="E487" s="223" t="s">
        <v>2411</v>
      </c>
      <c r="F487" s="234" t="s">
        <v>1363</v>
      </c>
      <c r="G487" s="245" t="s">
        <v>281</v>
      </c>
    </row>
    <row r="488" spans="1:7">
      <c r="A488" s="221" t="s">
        <v>333</v>
      </c>
      <c r="B488" s="223" t="s">
        <v>196</v>
      </c>
      <c r="C488" s="223">
        <v>7.46175E-7</v>
      </c>
      <c r="D488" s="223" t="s">
        <v>259</v>
      </c>
      <c r="E488" s="223" t="s">
        <v>2412</v>
      </c>
      <c r="F488" s="234" t="s">
        <v>1365</v>
      </c>
      <c r="G488" s="245" t="s">
        <v>281</v>
      </c>
    </row>
    <row r="489" spans="1:7">
      <c r="A489" s="221" t="s">
        <v>333</v>
      </c>
      <c r="B489" s="223" t="s">
        <v>196</v>
      </c>
      <c r="C489" s="223">
        <v>4.47674E-9</v>
      </c>
      <c r="D489" s="223" t="s">
        <v>259</v>
      </c>
      <c r="E489" s="223" t="s">
        <v>2413</v>
      </c>
      <c r="F489" s="234" t="s">
        <v>1361</v>
      </c>
      <c r="G489" s="245" t="s">
        <v>281</v>
      </c>
    </row>
    <row r="490" spans="1:7">
      <c r="A490" s="221" t="s">
        <v>333</v>
      </c>
      <c r="B490" s="223" t="s">
        <v>1405</v>
      </c>
      <c r="C490" s="223">
        <v>1.9507000000000001E-7</v>
      </c>
      <c r="D490" s="223" t="s">
        <v>259</v>
      </c>
      <c r="E490" s="223" t="s">
        <v>2414</v>
      </c>
      <c r="F490" s="234" t="s">
        <v>1361</v>
      </c>
      <c r="G490" s="245" t="s">
        <v>281</v>
      </c>
    </row>
    <row r="491" spans="1:7">
      <c r="A491" s="221" t="s">
        <v>333</v>
      </c>
      <c r="B491" s="223" t="s">
        <v>200</v>
      </c>
      <c r="C491" s="223">
        <v>1.5796199999999999E-14</v>
      </c>
      <c r="D491" s="223" t="s">
        <v>259</v>
      </c>
      <c r="E491" s="223" t="s">
        <v>2415</v>
      </c>
      <c r="F491" s="234" t="s">
        <v>1361</v>
      </c>
      <c r="G491" s="245" t="s">
        <v>281</v>
      </c>
    </row>
    <row r="492" spans="1:7">
      <c r="A492" s="221" t="s">
        <v>333</v>
      </c>
      <c r="B492" s="223" t="s">
        <v>200</v>
      </c>
      <c r="C492" s="223">
        <v>2.3247100000000001E-10</v>
      </c>
      <c r="D492" s="223" t="s">
        <v>259</v>
      </c>
      <c r="E492" s="223" t="s">
        <v>2416</v>
      </c>
      <c r="F492" s="234" t="s">
        <v>1363</v>
      </c>
      <c r="G492" s="245" t="s">
        <v>281</v>
      </c>
    </row>
    <row r="493" spans="1:7">
      <c r="A493" s="221" t="s">
        <v>333</v>
      </c>
      <c r="B493" s="223" t="s">
        <v>430</v>
      </c>
      <c r="C493" s="223">
        <v>5.8703999999999999E-5</v>
      </c>
      <c r="D493" s="223" t="s">
        <v>259</v>
      </c>
      <c r="E493" s="223" t="s">
        <v>2417</v>
      </c>
      <c r="F493" s="234" t="s">
        <v>1365</v>
      </c>
      <c r="G493" s="245" t="s">
        <v>281</v>
      </c>
    </row>
    <row r="494" spans="1:7">
      <c r="A494" s="221" t="s">
        <v>333</v>
      </c>
      <c r="B494" s="223" t="s">
        <v>430</v>
      </c>
      <c r="C494" s="223">
        <v>5.6411200000000004E-7</v>
      </c>
      <c r="D494" s="223" t="s">
        <v>259</v>
      </c>
      <c r="E494" s="223" t="s">
        <v>2418</v>
      </c>
      <c r="F494" s="234" t="s">
        <v>1361</v>
      </c>
      <c r="G494" s="245" t="s">
        <v>281</v>
      </c>
    </row>
    <row r="495" spans="1:7">
      <c r="A495" s="221" t="s">
        <v>333</v>
      </c>
      <c r="B495" s="223" t="s">
        <v>1411</v>
      </c>
      <c r="C495" s="223">
        <v>2.5000000000000001E-4</v>
      </c>
      <c r="D495" s="223" t="s">
        <v>1412</v>
      </c>
      <c r="E495" s="223" t="s">
        <v>1413</v>
      </c>
      <c r="F495" s="234" t="s">
        <v>1414</v>
      </c>
      <c r="G495" s="245" t="s">
        <v>281</v>
      </c>
    </row>
    <row r="496" spans="1:7">
      <c r="A496" s="221" t="s">
        <v>333</v>
      </c>
      <c r="B496" s="223" t="s">
        <v>1415</v>
      </c>
      <c r="C496" s="223">
        <v>1.5E-3</v>
      </c>
      <c r="D496" s="223" t="s">
        <v>1412</v>
      </c>
      <c r="E496" s="223" t="s">
        <v>1416</v>
      </c>
      <c r="F496" s="234" t="s">
        <v>1417</v>
      </c>
      <c r="G496" s="245" t="s">
        <v>281</v>
      </c>
    </row>
    <row r="497" spans="1:7">
      <c r="A497" s="221" t="s">
        <v>333</v>
      </c>
      <c r="B497" s="223" t="s">
        <v>1418</v>
      </c>
      <c r="C497" s="223">
        <v>2.5000000000000001E-4</v>
      </c>
      <c r="D497" s="223" t="s">
        <v>1412</v>
      </c>
      <c r="E497" s="223" t="s">
        <v>1413</v>
      </c>
      <c r="F497" s="234" t="s">
        <v>1419</v>
      </c>
      <c r="G497" s="245" t="s">
        <v>281</v>
      </c>
    </row>
    <row r="498" spans="1:7">
      <c r="A498" s="221" t="s">
        <v>333</v>
      </c>
      <c r="B498" s="223" t="s">
        <v>1420</v>
      </c>
      <c r="C498" s="223">
        <v>1.8500000000000001E-3</v>
      </c>
      <c r="D498" s="223" t="s">
        <v>1412</v>
      </c>
      <c r="E498" s="223" t="s">
        <v>1421</v>
      </c>
      <c r="F498" s="234" t="s">
        <v>1422</v>
      </c>
      <c r="G498" s="245" t="s">
        <v>281</v>
      </c>
    </row>
    <row r="499" spans="1:7">
      <c r="A499" s="221" t="s">
        <v>333</v>
      </c>
      <c r="B499" s="223" t="s">
        <v>449</v>
      </c>
      <c r="C499" s="223">
        <v>4.2276611999999998E-2</v>
      </c>
      <c r="D499" s="223" t="s">
        <v>259</v>
      </c>
      <c r="E499" s="223" t="s">
        <v>2419</v>
      </c>
      <c r="F499" s="234" t="s">
        <v>1365</v>
      </c>
      <c r="G499" s="245" t="s">
        <v>281</v>
      </c>
    </row>
    <row r="500" spans="1:7">
      <c r="A500" s="221" t="s">
        <v>333</v>
      </c>
      <c r="B500" s="223" t="s">
        <v>449</v>
      </c>
      <c r="C500" s="223">
        <v>3.369983E-3</v>
      </c>
      <c r="D500" s="223" t="s">
        <v>259</v>
      </c>
      <c r="E500" s="223" t="s">
        <v>2420</v>
      </c>
      <c r="F500" s="234" t="s">
        <v>1361</v>
      </c>
      <c r="G500" s="245" t="s">
        <v>281</v>
      </c>
    </row>
    <row r="501" spans="1:7">
      <c r="A501" s="221" t="s">
        <v>333</v>
      </c>
      <c r="B501" s="223" t="s">
        <v>452</v>
      </c>
      <c r="C501" s="223">
        <v>1.9822900000000002E-6</v>
      </c>
      <c r="D501" s="223" t="s">
        <v>259</v>
      </c>
      <c r="E501" s="223" t="s">
        <v>2421</v>
      </c>
      <c r="F501" s="234" t="s">
        <v>1361</v>
      </c>
      <c r="G501" s="245" t="s">
        <v>281</v>
      </c>
    </row>
    <row r="502" spans="1:7">
      <c r="A502" s="221" t="s">
        <v>333</v>
      </c>
      <c r="B502" s="223" t="s">
        <v>229</v>
      </c>
      <c r="C502" s="223">
        <v>3.76419E-6</v>
      </c>
      <c r="D502" s="223" t="s">
        <v>259</v>
      </c>
      <c r="E502" s="223" t="s">
        <v>2422</v>
      </c>
      <c r="F502" s="234" t="s">
        <v>1363</v>
      </c>
      <c r="G502" s="245" t="s">
        <v>281</v>
      </c>
    </row>
    <row r="503" spans="1:7">
      <c r="A503" s="221" t="s">
        <v>333</v>
      </c>
      <c r="B503" s="223" t="s">
        <v>455</v>
      </c>
      <c r="C503" s="223">
        <v>6.1280545999999998E-2</v>
      </c>
      <c r="D503" s="223" t="s">
        <v>259</v>
      </c>
      <c r="E503" s="223" t="s">
        <v>2423</v>
      </c>
      <c r="F503" s="234" t="s">
        <v>1365</v>
      </c>
      <c r="G503" s="245" t="s">
        <v>281</v>
      </c>
    </row>
    <row r="504" spans="1:7">
      <c r="A504" s="221" t="s">
        <v>333</v>
      </c>
      <c r="B504" s="223" t="s">
        <v>455</v>
      </c>
      <c r="C504" s="223">
        <v>1.5056752E-2</v>
      </c>
      <c r="D504" s="223" t="s">
        <v>259</v>
      </c>
      <c r="E504" s="223" t="s">
        <v>2424</v>
      </c>
      <c r="F504" s="234" t="s">
        <v>1383</v>
      </c>
      <c r="G504" s="245" t="s">
        <v>281</v>
      </c>
    </row>
    <row r="505" spans="1:7">
      <c r="A505" s="221" t="s">
        <v>333</v>
      </c>
      <c r="B505" s="223" t="s">
        <v>213</v>
      </c>
      <c r="C505" s="223">
        <v>-1.2329300000000001E-5</v>
      </c>
      <c r="D505" s="223" t="s">
        <v>259</v>
      </c>
      <c r="E505" s="223" t="s">
        <v>2425</v>
      </c>
      <c r="F505" s="234" t="s">
        <v>1361</v>
      </c>
      <c r="G505" s="245" t="s">
        <v>281</v>
      </c>
    </row>
    <row r="506" spans="1:7">
      <c r="A506" s="221" t="s">
        <v>333</v>
      </c>
      <c r="B506" s="223" t="s">
        <v>213</v>
      </c>
      <c r="C506" s="223">
        <v>-1.40847E-6</v>
      </c>
      <c r="D506" s="223" t="s">
        <v>259</v>
      </c>
      <c r="E506" s="223" t="s">
        <v>2426</v>
      </c>
      <c r="F506" s="234" t="s">
        <v>1363</v>
      </c>
      <c r="G506" s="245" t="s">
        <v>281</v>
      </c>
    </row>
    <row r="507" spans="1:7">
      <c r="A507" s="221" t="s">
        <v>333</v>
      </c>
      <c r="B507" s="223" t="s">
        <v>213</v>
      </c>
      <c r="C507" s="223">
        <v>-5.7074309999999998E-3</v>
      </c>
      <c r="D507" s="223" t="s">
        <v>259</v>
      </c>
      <c r="E507" s="223" t="s">
        <v>2427</v>
      </c>
      <c r="F507" s="234" t="s">
        <v>1365</v>
      </c>
      <c r="G507" s="245" t="s">
        <v>281</v>
      </c>
    </row>
    <row r="508" spans="1:7">
      <c r="A508" s="221" t="s">
        <v>333</v>
      </c>
      <c r="B508" s="223" t="s">
        <v>213</v>
      </c>
      <c r="C508" s="223">
        <v>-3.39014E-4</v>
      </c>
      <c r="D508" s="223" t="s">
        <v>259</v>
      </c>
      <c r="E508" s="223" t="s">
        <v>2428</v>
      </c>
      <c r="F508" s="234" t="s">
        <v>1361</v>
      </c>
      <c r="G508" s="245" t="s">
        <v>281</v>
      </c>
    </row>
    <row r="509" spans="1:7">
      <c r="A509" s="221" t="s">
        <v>333</v>
      </c>
      <c r="B509" s="223" t="s">
        <v>464</v>
      </c>
      <c r="C509" s="223">
        <v>1.2735829000000001E-2</v>
      </c>
      <c r="D509" s="223" t="s">
        <v>259</v>
      </c>
      <c r="E509" s="223" t="s">
        <v>2429</v>
      </c>
      <c r="F509" s="234" t="s">
        <v>1383</v>
      </c>
      <c r="G509" s="245" t="s">
        <v>281</v>
      </c>
    </row>
    <row r="510" spans="1:7">
      <c r="A510" s="221" t="s">
        <v>333</v>
      </c>
      <c r="B510" s="223" t="s">
        <v>1434</v>
      </c>
      <c r="C510" s="223">
        <v>5.0000000000000002E-5</v>
      </c>
      <c r="D510" s="223" t="s">
        <v>1435</v>
      </c>
      <c r="E510" s="223" t="s">
        <v>1436</v>
      </c>
      <c r="F510" s="234" t="s">
        <v>1437</v>
      </c>
      <c r="G510" s="245" t="s">
        <v>281</v>
      </c>
    </row>
    <row r="511" spans="1:7">
      <c r="A511" s="221" t="s">
        <v>333</v>
      </c>
      <c r="B511" s="223" t="s">
        <v>1438</v>
      </c>
      <c r="C511" s="223">
        <v>6.0000000000000002E-5</v>
      </c>
      <c r="D511" s="223" t="s">
        <v>1435</v>
      </c>
      <c r="E511" s="223" t="s">
        <v>1439</v>
      </c>
      <c r="F511" s="234" t="s">
        <v>1440</v>
      </c>
      <c r="G511" s="245" t="s">
        <v>281</v>
      </c>
    </row>
    <row r="512" spans="1:7">
      <c r="A512" s="221" t="s">
        <v>333</v>
      </c>
      <c r="B512" s="223" t="s">
        <v>1441</v>
      </c>
      <c r="C512" s="223">
        <v>5.0000000000000002E-5</v>
      </c>
      <c r="D512" s="223" t="s">
        <v>1435</v>
      </c>
      <c r="E512" s="223" t="s">
        <v>1436</v>
      </c>
      <c r="F512" s="234" t="s">
        <v>1442</v>
      </c>
      <c r="G512" s="245" t="s">
        <v>281</v>
      </c>
    </row>
    <row r="513" spans="1:7">
      <c r="A513" s="221" t="s">
        <v>333</v>
      </c>
      <c r="B513" s="223" t="s">
        <v>1443</v>
      </c>
      <c r="C513" s="223">
        <v>5.0000000000000002E-5</v>
      </c>
      <c r="D513" s="223" t="s">
        <v>1435</v>
      </c>
      <c r="E513" s="223" t="s">
        <v>1436</v>
      </c>
      <c r="F513" s="234" t="s">
        <v>1444</v>
      </c>
      <c r="G513" s="245" t="s">
        <v>281</v>
      </c>
    </row>
    <row r="514" spans="1:7">
      <c r="A514" s="221" t="s">
        <v>333</v>
      </c>
      <c r="B514" s="223" t="s">
        <v>1445</v>
      </c>
      <c r="C514" s="223">
        <v>5.0000000000000002E-5</v>
      </c>
      <c r="D514" s="223" t="s">
        <v>1435</v>
      </c>
      <c r="E514" s="223" t="s">
        <v>1436</v>
      </c>
      <c r="F514" s="234" t="s">
        <v>1446</v>
      </c>
      <c r="G514" s="245" t="s">
        <v>281</v>
      </c>
    </row>
    <row r="515" spans="1:7">
      <c r="A515" s="221" t="s">
        <v>333</v>
      </c>
      <c r="B515" s="223" t="s">
        <v>1447</v>
      </c>
      <c r="C515" s="223">
        <v>5.0000000000000002E-5</v>
      </c>
      <c r="D515" s="223" t="s">
        <v>1435</v>
      </c>
      <c r="E515" s="223" t="s">
        <v>1436</v>
      </c>
      <c r="F515" s="234" t="s">
        <v>1448</v>
      </c>
      <c r="G515" s="245" t="s">
        <v>281</v>
      </c>
    </row>
    <row r="516" spans="1:7">
      <c r="A516" s="221" t="s">
        <v>333</v>
      </c>
      <c r="B516" s="223" t="s">
        <v>1449</v>
      </c>
      <c r="C516" s="223">
        <v>1.0000000000000001E-5</v>
      </c>
      <c r="D516" s="223" t="s">
        <v>1435</v>
      </c>
      <c r="E516" s="223" t="s">
        <v>1450</v>
      </c>
      <c r="F516" s="234" t="s">
        <v>1451</v>
      </c>
      <c r="G516" s="245" t="s">
        <v>281</v>
      </c>
    </row>
    <row r="517" spans="1:7">
      <c r="A517" s="221" t="s">
        <v>333</v>
      </c>
      <c r="B517" s="223" t="s">
        <v>482</v>
      </c>
      <c r="C517" s="223">
        <v>1.8214500000000001E-3</v>
      </c>
      <c r="D517" s="223" t="s">
        <v>259</v>
      </c>
      <c r="E517" s="223" t="s">
        <v>2430</v>
      </c>
      <c r="F517" s="234" t="s">
        <v>1305</v>
      </c>
      <c r="G517" s="245" t="s">
        <v>281</v>
      </c>
    </row>
    <row r="518" spans="1:7">
      <c r="A518" s="221" t="s">
        <v>333</v>
      </c>
      <c r="B518" s="223" t="s">
        <v>1453</v>
      </c>
      <c r="C518" s="223">
        <v>6.7839300000000006E-5</v>
      </c>
      <c r="D518" s="223" t="s">
        <v>259</v>
      </c>
      <c r="E518" s="223" t="s">
        <v>1454</v>
      </c>
      <c r="F518" s="234" t="s">
        <v>1286</v>
      </c>
      <c r="G518" s="245" t="s">
        <v>281</v>
      </c>
    </row>
    <row r="519" spans="1:7">
      <c r="A519" s="221" t="s">
        <v>333</v>
      </c>
      <c r="B519" s="223" t="s">
        <v>1455</v>
      </c>
      <c r="C519" s="223">
        <v>6.7839300000000006E-5</v>
      </c>
      <c r="D519" s="223" t="s">
        <v>259</v>
      </c>
      <c r="E519" s="223" t="s">
        <v>1454</v>
      </c>
      <c r="F519" s="234" t="s">
        <v>1286</v>
      </c>
      <c r="G519" s="245" t="s">
        <v>281</v>
      </c>
    </row>
    <row r="520" spans="1:7">
      <c r="A520" s="221" t="s">
        <v>333</v>
      </c>
      <c r="B520" s="223" t="s">
        <v>209</v>
      </c>
      <c r="C520" s="223">
        <v>1.3022599999999999E-10</v>
      </c>
      <c r="D520" s="223" t="s">
        <v>259</v>
      </c>
      <c r="E520" s="223" t="s">
        <v>2431</v>
      </c>
      <c r="F520" s="234" t="s">
        <v>1361</v>
      </c>
      <c r="G520" s="245" t="s">
        <v>281</v>
      </c>
    </row>
    <row r="521" spans="1:7">
      <c r="A521" s="221" t="s">
        <v>333</v>
      </c>
      <c r="B521" s="223" t="s">
        <v>209</v>
      </c>
      <c r="C521" s="223">
        <v>2.5639400000000001E-9</v>
      </c>
      <c r="D521" s="223" t="s">
        <v>259</v>
      </c>
      <c r="E521" s="223" t="s">
        <v>2432</v>
      </c>
      <c r="F521" s="234" t="s">
        <v>1363</v>
      </c>
      <c r="G521" s="245" t="s">
        <v>281</v>
      </c>
    </row>
    <row r="522" spans="1:7">
      <c r="A522" s="221" t="s">
        <v>333</v>
      </c>
      <c r="B522" s="223" t="s">
        <v>486</v>
      </c>
      <c r="C522" s="223">
        <v>8.9141999999999997E-4</v>
      </c>
      <c r="D522" s="223" t="s">
        <v>259</v>
      </c>
      <c r="E522" s="223" t="s">
        <v>2433</v>
      </c>
      <c r="F522" s="234" t="s">
        <v>1365</v>
      </c>
      <c r="G522" s="245" t="s">
        <v>281</v>
      </c>
    </row>
    <row r="523" spans="1:7">
      <c r="A523" s="226" t="s">
        <v>333</v>
      </c>
      <c r="B523" s="228" t="s">
        <v>486</v>
      </c>
      <c r="C523" s="228">
        <v>3.5677799999999998E-6</v>
      </c>
      <c r="D523" s="228" t="s">
        <v>259</v>
      </c>
      <c r="E523" s="228" t="s">
        <v>2434</v>
      </c>
      <c r="F523" s="255" t="s">
        <v>1361</v>
      </c>
      <c r="G523" s="245" t="s">
        <v>281</v>
      </c>
    </row>
    <row r="524" spans="1:7">
      <c r="G524" s="245" t="s">
        <v>281</v>
      </c>
    </row>
    <row r="525" spans="1:7" ht="18.75">
      <c r="A525" s="769" t="s">
        <v>1460</v>
      </c>
      <c r="B525" s="770"/>
      <c r="C525" s="770"/>
      <c r="D525" s="770"/>
      <c r="E525" s="770"/>
      <c r="F525" s="771"/>
      <c r="G525" s="245" t="s">
        <v>281</v>
      </c>
    </row>
    <row r="526" spans="1:7">
      <c r="A526" s="211" t="s">
        <v>238</v>
      </c>
      <c r="B526" s="212" t="s">
        <v>239</v>
      </c>
      <c r="C526" s="212" t="s">
        <v>240</v>
      </c>
      <c r="D526" s="212" t="s">
        <v>134</v>
      </c>
      <c r="E526" s="212" t="s">
        <v>241</v>
      </c>
      <c r="F526" s="213" t="s">
        <v>242</v>
      </c>
      <c r="G526" s="245" t="s">
        <v>281</v>
      </c>
    </row>
    <row r="527" spans="1:7">
      <c r="A527" s="216" t="s">
        <v>845</v>
      </c>
      <c r="B527" s="231" t="s">
        <v>1082</v>
      </c>
      <c r="C527" s="218">
        <v>1</v>
      </c>
      <c r="D527" s="218" t="s">
        <v>504</v>
      </c>
      <c r="E527" s="218" t="s">
        <v>253</v>
      </c>
      <c r="F527" s="232" t="s">
        <v>1461</v>
      </c>
      <c r="G527" s="245" t="s">
        <v>281</v>
      </c>
    </row>
    <row r="528" spans="1:7">
      <c r="A528" s="221" t="s">
        <v>333</v>
      </c>
      <c r="B528" s="223" t="s">
        <v>376</v>
      </c>
      <c r="C528" s="271">
        <v>5.5579999999999999E-8</v>
      </c>
      <c r="D528" s="223" t="s">
        <v>259</v>
      </c>
      <c r="E528" s="223" t="s">
        <v>847</v>
      </c>
      <c r="F528" s="234" t="s">
        <v>848</v>
      </c>
      <c r="G528" s="245" t="s">
        <v>281</v>
      </c>
    </row>
    <row r="529" spans="1:7">
      <c r="A529" s="221" t="s">
        <v>333</v>
      </c>
      <c r="B529" s="223" t="s">
        <v>427</v>
      </c>
      <c r="C529" s="271">
        <v>4.1800000000000002E-4</v>
      </c>
      <c r="D529" s="223" t="s">
        <v>259</v>
      </c>
      <c r="E529" s="223" t="s">
        <v>849</v>
      </c>
      <c r="F529" s="234" t="s">
        <v>850</v>
      </c>
      <c r="G529" s="245" t="s">
        <v>281</v>
      </c>
    </row>
    <row r="530" spans="1:7">
      <c r="A530" s="221" t="s">
        <v>333</v>
      </c>
      <c r="B530" s="223" t="s">
        <v>436</v>
      </c>
      <c r="C530" s="271">
        <v>4.5330000000000002E-7</v>
      </c>
      <c r="D530" s="223" t="s">
        <v>259</v>
      </c>
      <c r="E530" s="223" t="s">
        <v>851</v>
      </c>
      <c r="F530" s="234" t="s">
        <v>852</v>
      </c>
      <c r="G530" s="245" t="s">
        <v>281</v>
      </c>
    </row>
    <row r="531" spans="1:7">
      <c r="A531" s="221" t="s">
        <v>333</v>
      </c>
      <c r="B531" s="223" t="s">
        <v>441</v>
      </c>
      <c r="C531" s="271">
        <v>8.4900000000000005E-7</v>
      </c>
      <c r="D531" s="223" t="s">
        <v>259</v>
      </c>
      <c r="E531" s="223" t="s">
        <v>853</v>
      </c>
      <c r="F531" s="234" t="s">
        <v>854</v>
      </c>
      <c r="G531" s="245" t="s">
        <v>281</v>
      </c>
    </row>
    <row r="532" spans="1:7">
      <c r="A532" s="226" t="s">
        <v>333</v>
      </c>
      <c r="B532" s="228" t="s">
        <v>467</v>
      </c>
      <c r="C532" s="272">
        <v>9.2109999999999996E-8</v>
      </c>
      <c r="D532" s="228" t="s">
        <v>259</v>
      </c>
      <c r="E532" s="228" t="s">
        <v>855</v>
      </c>
      <c r="F532" s="255" t="s">
        <v>856</v>
      </c>
      <c r="G532" s="245" t="s">
        <v>281</v>
      </c>
    </row>
    <row r="533" spans="1:7">
      <c r="G533" s="245" t="s">
        <v>281</v>
      </c>
    </row>
    <row r="534" spans="1:7">
      <c r="A534" s="796" t="s">
        <v>489</v>
      </c>
      <c r="B534" s="796"/>
      <c r="C534" s="796"/>
      <c r="G534" s="245" t="s">
        <v>281</v>
      </c>
    </row>
    <row r="535" spans="1:7">
      <c r="A535" s="179" t="s">
        <v>2593</v>
      </c>
      <c r="B535" s="180"/>
      <c r="C535" s="258">
        <v>0.34288824383164013</v>
      </c>
      <c r="G535" s="245" t="s">
        <v>281</v>
      </c>
    </row>
    <row r="536" spans="1:7">
      <c r="A536" s="157" t="s">
        <v>2594</v>
      </c>
      <c r="C536" s="274">
        <v>0.52249637155297524</v>
      </c>
      <c r="G536" s="245" t="s">
        <v>281</v>
      </c>
    </row>
    <row r="537" spans="1:7">
      <c r="A537" s="167" t="s">
        <v>3279</v>
      </c>
      <c r="B537" s="177"/>
      <c r="C537" s="259">
        <v>0.13461538461538461</v>
      </c>
      <c r="G537" s="245" t="s">
        <v>281</v>
      </c>
    </row>
    <row r="538" spans="1:7">
      <c r="A538" s="179" t="s">
        <v>1464</v>
      </c>
      <c r="B538" s="334"/>
      <c r="C538" s="258">
        <v>-0.13461538461538461</v>
      </c>
      <c r="G538" s="245" t="s">
        <v>281</v>
      </c>
    </row>
    <row r="539" spans="1:7">
      <c r="A539" s="157" t="s">
        <v>2435</v>
      </c>
      <c r="C539" s="274">
        <v>-0.32932692307692307</v>
      </c>
      <c r="G539" s="245" t="s">
        <v>281</v>
      </c>
    </row>
    <row r="540" spans="1:7">
      <c r="A540" s="167" t="s">
        <v>2596</v>
      </c>
      <c r="B540" s="177"/>
      <c r="C540" s="259">
        <v>-0.53605769230769229</v>
      </c>
      <c r="G540" s="245" t="s">
        <v>281</v>
      </c>
    </row>
    <row r="541" spans="1:7">
      <c r="G541" s="245" t="s">
        <v>281</v>
      </c>
    </row>
    <row r="542" spans="1:7">
      <c r="G542" s="245" t="s">
        <v>281</v>
      </c>
    </row>
    <row r="543" spans="1:7">
      <c r="G543" s="245" t="s">
        <v>281</v>
      </c>
    </row>
    <row r="544" spans="1:7">
      <c r="G544" s="245" t="s">
        <v>281</v>
      </c>
    </row>
    <row r="545" spans="7:7">
      <c r="G545" s="245" t="s">
        <v>281</v>
      </c>
    </row>
    <row r="546" spans="7:7">
      <c r="G546" s="245" t="s">
        <v>281</v>
      </c>
    </row>
    <row r="547" spans="7:7">
      <c r="G547" s="245" t="s">
        <v>281</v>
      </c>
    </row>
    <row r="548" spans="7:7">
      <c r="G548" s="245" t="s">
        <v>281</v>
      </c>
    </row>
    <row r="549" spans="7:7">
      <c r="G549" s="245" t="s">
        <v>281</v>
      </c>
    </row>
    <row r="550" spans="7:7">
      <c r="G550" s="245" t="s">
        <v>281</v>
      </c>
    </row>
    <row r="551" spans="7:7">
      <c r="G551" s="245" t="s">
        <v>281</v>
      </c>
    </row>
    <row r="552" spans="7:7">
      <c r="G552" s="245" t="s">
        <v>281</v>
      </c>
    </row>
    <row r="553" spans="7:7">
      <c r="G553" s="245" t="s">
        <v>281</v>
      </c>
    </row>
    <row r="554" spans="7:7">
      <c r="G554" s="245" t="s">
        <v>281</v>
      </c>
    </row>
    <row r="555" spans="7:7">
      <c r="G555" s="245" t="s">
        <v>281</v>
      </c>
    </row>
    <row r="556" spans="7:7">
      <c r="G556" s="245" t="s">
        <v>281</v>
      </c>
    </row>
    <row r="557" spans="7:7">
      <c r="G557" s="245" t="s">
        <v>281</v>
      </c>
    </row>
    <row r="558" spans="7:7">
      <c r="G558" s="245" t="s">
        <v>281</v>
      </c>
    </row>
    <row r="559" spans="7:7">
      <c r="G559" s="245" t="s">
        <v>281</v>
      </c>
    </row>
    <row r="560" spans="7:7">
      <c r="G560" s="245" t="s">
        <v>281</v>
      </c>
    </row>
    <row r="561" spans="7:7">
      <c r="G561" s="245" t="s">
        <v>281</v>
      </c>
    </row>
    <row r="562" spans="7:7">
      <c r="G562" s="245" t="s">
        <v>281</v>
      </c>
    </row>
    <row r="563" spans="7:7">
      <c r="G563" s="245" t="s">
        <v>281</v>
      </c>
    </row>
    <row r="564" spans="7:7">
      <c r="G564" s="245" t="s">
        <v>281</v>
      </c>
    </row>
    <row r="565" spans="7:7">
      <c r="G565" s="245" t="s">
        <v>281</v>
      </c>
    </row>
    <row r="566" spans="7:7">
      <c r="G566" s="245" t="s">
        <v>281</v>
      </c>
    </row>
    <row r="567" spans="7:7">
      <c r="G567" s="245" t="s">
        <v>281</v>
      </c>
    </row>
    <row r="568" spans="7:7">
      <c r="G568" s="245" t="s">
        <v>281</v>
      </c>
    </row>
    <row r="569" spans="7:7">
      <c r="G569" s="245" t="s">
        <v>281</v>
      </c>
    </row>
    <row r="570" spans="7:7">
      <c r="G570" s="245" t="s">
        <v>281</v>
      </c>
    </row>
    <row r="571" spans="7:7">
      <c r="G571" s="245" t="s">
        <v>281</v>
      </c>
    </row>
    <row r="572" spans="7:7">
      <c r="G572" s="245" t="s">
        <v>281</v>
      </c>
    </row>
    <row r="573" spans="7:7">
      <c r="G573" s="245" t="s">
        <v>281</v>
      </c>
    </row>
  </sheetData>
  <mergeCells count="13">
    <mergeCell ref="A407:F407"/>
    <mergeCell ref="A525:F525"/>
    <mergeCell ref="A534:C534"/>
    <mergeCell ref="A79:F79"/>
    <mergeCell ref="A102:F102"/>
    <mergeCell ref="A207:F207"/>
    <mergeCell ref="A230:F230"/>
    <mergeCell ref="A297:F297"/>
    <mergeCell ref="A1:F1"/>
    <mergeCell ref="H1:R1"/>
    <mergeCell ref="A7:F7"/>
    <mergeCell ref="H21:R21"/>
    <mergeCell ref="A41:F41"/>
  </mergeCells>
  <pageMargins left="0.7" right="0.7" top="0.75" bottom="0.75" header="0.3" footer="0.3"/>
  <pageSetup paperSize="9" orientation="portrait"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9" tint="0.79998168889431442"/>
    <pageSetUpPr fitToPage="1"/>
  </sheetPr>
  <dimension ref="A1:R131"/>
  <sheetViews>
    <sheetView workbookViewId="0">
      <selection sqref="A1:F1"/>
    </sheetView>
  </sheetViews>
  <sheetFormatPr baseColWidth="10" defaultColWidth="9.140625" defaultRowHeight="15" outlineLevelRow="1"/>
  <cols>
    <col min="1" max="1" width="12.140625" style="171" customWidth="1"/>
    <col min="2" max="2" width="27.42578125" style="171" customWidth="1"/>
    <col min="3" max="3" width="25.85546875" style="171" customWidth="1"/>
    <col min="4" max="4" width="21" style="171" customWidth="1"/>
    <col min="5" max="5" width="43.85546875" style="171" bestFit="1" customWidth="1"/>
    <col min="6" max="6" width="83.5703125" style="171" bestFit="1" customWidth="1"/>
    <col min="13" max="13" width="10" bestFit="1" customWidth="1"/>
    <col min="18" max="18" width="27.140625" customWidth="1"/>
  </cols>
  <sheetData>
    <row r="1" spans="1:18" ht="18.75">
      <c r="A1" s="769" t="s">
        <v>236</v>
      </c>
      <c r="B1" s="770"/>
      <c r="C1" s="770"/>
      <c r="D1" s="770"/>
      <c r="E1" s="770"/>
      <c r="F1" s="771"/>
      <c r="I1" s="797" t="s">
        <v>237</v>
      </c>
      <c r="J1" s="798"/>
      <c r="K1" s="798"/>
      <c r="L1" s="798"/>
      <c r="M1" s="798"/>
      <c r="N1" s="798"/>
      <c r="O1" s="798"/>
      <c r="P1" s="798"/>
      <c r="Q1" s="798"/>
      <c r="R1" s="799"/>
    </row>
    <row r="2" spans="1:18">
      <c r="A2" s="211" t="s">
        <v>238</v>
      </c>
      <c r="B2" s="212" t="s">
        <v>239</v>
      </c>
      <c r="C2" s="212" t="s">
        <v>240</v>
      </c>
      <c r="D2" s="212" t="s">
        <v>134</v>
      </c>
      <c r="E2" s="212" t="s">
        <v>241</v>
      </c>
      <c r="F2" s="213" t="s">
        <v>242</v>
      </c>
      <c r="I2" s="242"/>
      <c r="J2" s="243"/>
      <c r="K2" s="243"/>
      <c r="L2" s="243"/>
      <c r="M2" s="243"/>
      <c r="N2" s="243"/>
      <c r="O2" s="243"/>
      <c r="P2" s="243"/>
      <c r="Q2" s="243"/>
      <c r="R2" s="244"/>
    </row>
    <row r="3" spans="1:18" outlineLevel="1">
      <c r="A3" s="216" t="s">
        <v>243</v>
      </c>
      <c r="B3" s="217" t="s">
        <v>244</v>
      </c>
      <c r="C3" s="218">
        <f>5*0.272</f>
        <v>1.36</v>
      </c>
      <c r="D3" s="218" t="s">
        <v>245</v>
      </c>
      <c r="E3" s="219" t="s">
        <v>3280</v>
      </c>
      <c r="F3" s="220" t="s">
        <v>3281</v>
      </c>
      <c r="G3" t="s">
        <v>281</v>
      </c>
      <c r="I3" s="214"/>
      <c r="J3" s="6"/>
      <c r="K3" s="6"/>
      <c r="L3" s="6"/>
      <c r="M3" s="6"/>
      <c r="N3" s="6"/>
      <c r="O3" s="6"/>
      <c r="P3" s="6"/>
      <c r="Q3" s="6"/>
      <c r="R3" s="215"/>
    </row>
    <row r="4" spans="1:18" outlineLevel="1">
      <c r="A4" s="221" t="s">
        <v>243</v>
      </c>
      <c r="B4" s="222" t="s">
        <v>247</v>
      </c>
      <c r="C4" s="223">
        <v>40</v>
      </c>
      <c r="D4" s="223" t="s">
        <v>245</v>
      </c>
      <c r="E4" s="224" t="s">
        <v>248</v>
      </c>
      <c r="F4" s="225" t="s">
        <v>249</v>
      </c>
      <c r="G4" t="s">
        <v>281</v>
      </c>
      <c r="I4" s="214"/>
      <c r="J4" s="6"/>
      <c r="K4" s="6"/>
      <c r="L4" s="6"/>
      <c r="M4" s="6"/>
      <c r="N4" s="6"/>
      <c r="O4" s="6"/>
      <c r="P4" s="6"/>
      <c r="Q4" s="6"/>
      <c r="R4" s="215"/>
    </row>
    <row r="5" spans="1:18" outlineLevel="1">
      <c r="A5" s="226" t="s">
        <v>250</v>
      </c>
      <c r="B5" s="227" t="s">
        <v>251</v>
      </c>
      <c r="C5" s="228">
        <v>1</v>
      </c>
      <c r="D5" s="228" t="s">
        <v>252</v>
      </c>
      <c r="E5" s="229" t="s">
        <v>253</v>
      </c>
      <c r="F5" s="230" t="s">
        <v>254</v>
      </c>
      <c r="G5" t="s">
        <v>281</v>
      </c>
      <c r="I5" s="214"/>
      <c r="J5" s="6"/>
      <c r="K5" s="6"/>
      <c r="L5" s="6"/>
      <c r="M5" s="6"/>
      <c r="N5" s="6"/>
      <c r="O5" s="6"/>
      <c r="P5" s="6"/>
      <c r="Q5" s="6"/>
      <c r="R5" s="215"/>
    </row>
    <row r="6" spans="1:18">
      <c r="G6" t="s">
        <v>281</v>
      </c>
      <c r="I6" s="214"/>
      <c r="J6" s="6"/>
      <c r="K6" s="6"/>
      <c r="L6" s="6"/>
      <c r="M6" s="6"/>
      <c r="N6" s="6"/>
      <c r="O6" s="6"/>
      <c r="P6" s="6"/>
      <c r="Q6" s="6"/>
      <c r="R6" s="215"/>
    </row>
    <row r="7" spans="1:18" ht="18.75">
      <c r="A7" s="769" t="s">
        <v>255</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outlineLevel="1">
      <c r="A9" s="216" t="s">
        <v>243</v>
      </c>
      <c r="B9" s="317" t="s">
        <v>251</v>
      </c>
      <c r="C9" s="218">
        <v>1</v>
      </c>
      <c r="D9" s="218" t="s">
        <v>256</v>
      </c>
      <c r="E9" s="218" t="s">
        <v>253</v>
      </c>
      <c r="F9" s="232" t="s">
        <v>254</v>
      </c>
      <c r="G9" t="s">
        <v>281</v>
      </c>
      <c r="I9" s="214"/>
      <c r="J9" s="6"/>
      <c r="K9" s="6"/>
      <c r="L9" s="6"/>
      <c r="M9" s="6"/>
      <c r="N9" s="6"/>
      <c r="O9" s="6"/>
      <c r="P9" s="6"/>
      <c r="Q9" s="6"/>
      <c r="R9" s="215"/>
    </row>
    <row r="10" spans="1:18" outlineLevel="1">
      <c r="A10" s="221" t="s">
        <v>243</v>
      </c>
      <c r="B10" s="233" t="s">
        <v>3282</v>
      </c>
      <c r="C10" s="223" t="s">
        <v>258</v>
      </c>
      <c r="D10" s="223" t="s">
        <v>259</v>
      </c>
      <c r="E10" s="223" t="s">
        <v>260</v>
      </c>
      <c r="F10" s="234" t="s">
        <v>3283</v>
      </c>
      <c r="G10" t="s">
        <v>281</v>
      </c>
      <c r="I10" s="214"/>
      <c r="J10" s="6"/>
      <c r="K10" s="6"/>
      <c r="L10" s="6"/>
      <c r="M10" s="6"/>
      <c r="N10" s="6"/>
      <c r="O10" s="6"/>
      <c r="P10" s="6"/>
      <c r="Q10" s="6"/>
      <c r="R10" s="215"/>
    </row>
    <row r="11" spans="1:18" outlineLevel="1">
      <c r="A11" s="221" t="s">
        <v>243</v>
      </c>
      <c r="B11" s="222" t="s">
        <v>262</v>
      </c>
      <c r="C11" s="235" t="s">
        <v>263</v>
      </c>
      <c r="D11" s="223" t="s">
        <v>259</v>
      </c>
      <c r="E11" s="223" t="s">
        <v>264</v>
      </c>
      <c r="F11" s="234" t="s">
        <v>265</v>
      </c>
      <c r="G11" t="s">
        <v>281</v>
      </c>
      <c r="I11" s="214"/>
      <c r="J11" s="6"/>
      <c r="K11" s="6"/>
      <c r="L11" s="6"/>
      <c r="M11" s="6"/>
      <c r="N11" s="6"/>
      <c r="O11" s="6"/>
      <c r="P11" s="6"/>
      <c r="Q11" s="6"/>
      <c r="R11" s="215"/>
    </row>
    <row r="12" spans="1:18" outlineLevel="1">
      <c r="A12" s="221" t="s">
        <v>250</v>
      </c>
      <c r="B12" s="233" t="s">
        <v>3284</v>
      </c>
      <c r="C12" s="223">
        <v>1</v>
      </c>
      <c r="D12" s="223" t="s">
        <v>259</v>
      </c>
      <c r="E12" s="223" t="s">
        <v>253</v>
      </c>
      <c r="F12" s="234" t="s">
        <v>3285</v>
      </c>
      <c r="G12" t="s">
        <v>281</v>
      </c>
      <c r="I12" s="214"/>
      <c r="J12" s="6"/>
      <c r="K12" s="6"/>
      <c r="L12" s="6"/>
      <c r="M12" s="6"/>
      <c r="N12" s="6"/>
      <c r="O12" s="6"/>
      <c r="P12" s="6"/>
      <c r="Q12" s="6"/>
      <c r="R12" s="215"/>
    </row>
    <row r="13" spans="1:18" outlineLevel="1">
      <c r="A13" s="239" t="s">
        <v>268</v>
      </c>
      <c r="B13" s="240" t="s">
        <v>269</v>
      </c>
      <c r="C13" s="240">
        <v>3.2582228999999997E-2</v>
      </c>
      <c r="D13" s="240" t="s">
        <v>270</v>
      </c>
      <c r="E13" s="240" t="s">
        <v>264</v>
      </c>
      <c r="F13" s="241" t="s">
        <v>3286</v>
      </c>
      <c r="G13" t="s">
        <v>281</v>
      </c>
      <c r="I13" s="214"/>
      <c r="J13" s="6"/>
      <c r="K13" s="6"/>
      <c r="L13" s="6"/>
      <c r="M13" s="6"/>
      <c r="N13" s="6"/>
      <c r="O13" s="6"/>
      <c r="P13" s="6"/>
      <c r="Q13" s="6"/>
      <c r="R13" s="215"/>
    </row>
    <row r="14" spans="1:18">
      <c r="G14" t="s">
        <v>281</v>
      </c>
      <c r="I14" s="236"/>
      <c r="J14" s="237"/>
      <c r="K14" s="237"/>
      <c r="L14" s="237"/>
      <c r="M14" s="237"/>
      <c r="N14" s="237"/>
      <c r="O14" s="237"/>
      <c r="P14" s="237"/>
      <c r="Q14" s="237"/>
      <c r="R14" s="238"/>
    </row>
    <row r="15" spans="1:18" ht="18.75">
      <c r="A15" s="769" t="s">
        <v>3287</v>
      </c>
      <c r="B15" s="770"/>
      <c r="C15" s="770"/>
      <c r="D15" s="770"/>
      <c r="E15" s="770"/>
      <c r="F15" s="771"/>
      <c r="G15" t="s">
        <v>281</v>
      </c>
    </row>
    <row r="16" spans="1:18">
      <c r="A16" s="211" t="s">
        <v>238</v>
      </c>
      <c r="B16" s="212" t="s">
        <v>239</v>
      </c>
      <c r="C16" s="212" t="s">
        <v>240</v>
      </c>
      <c r="D16" s="212" t="s">
        <v>134</v>
      </c>
      <c r="E16" s="212" t="s">
        <v>241</v>
      </c>
      <c r="F16" s="213" t="s">
        <v>242</v>
      </c>
      <c r="G16" t="s">
        <v>281</v>
      </c>
      <c r="I16" s="772" t="s">
        <v>272</v>
      </c>
      <c r="J16" s="773"/>
      <c r="K16" s="773"/>
      <c r="L16" s="773"/>
      <c r="M16" s="773"/>
      <c r="N16" s="773"/>
      <c r="O16" s="773"/>
      <c r="P16" s="773"/>
      <c r="Q16" s="773"/>
      <c r="R16" s="774"/>
    </row>
    <row r="17" spans="1:18" outlineLevel="1">
      <c r="A17" s="216" t="s">
        <v>243</v>
      </c>
      <c r="B17" s="217" t="s">
        <v>311</v>
      </c>
      <c r="C17" s="218">
        <v>7.9802200000000001E-4</v>
      </c>
      <c r="D17" s="218" t="s">
        <v>259</v>
      </c>
      <c r="E17" s="218" t="s">
        <v>3288</v>
      </c>
      <c r="F17" s="232" t="s">
        <v>313</v>
      </c>
      <c r="G17" t="s">
        <v>281</v>
      </c>
      <c r="I17" s="214"/>
      <c r="J17" s="6"/>
      <c r="K17" s="6"/>
      <c r="L17" s="6"/>
      <c r="M17" s="6"/>
      <c r="N17" s="6"/>
      <c r="O17" s="6"/>
      <c r="P17" s="6"/>
      <c r="Q17" s="6"/>
      <c r="R17" s="215"/>
    </row>
    <row r="18" spans="1:18" outlineLevel="1">
      <c r="A18" s="221" t="s">
        <v>243</v>
      </c>
      <c r="B18" s="222" t="s">
        <v>285</v>
      </c>
      <c r="C18" s="223">
        <v>1.7196299999999999E-7</v>
      </c>
      <c r="D18" s="223" t="s">
        <v>259</v>
      </c>
      <c r="E18" s="223" t="s">
        <v>3289</v>
      </c>
      <c r="F18" s="234" t="s">
        <v>287</v>
      </c>
      <c r="G18" t="s">
        <v>281</v>
      </c>
      <c r="H18" s="4"/>
      <c r="I18" s="214"/>
      <c r="J18" s="6"/>
      <c r="K18" s="6"/>
      <c r="L18" s="6"/>
      <c r="M18" s="6"/>
      <c r="N18" s="6"/>
      <c r="O18" s="6"/>
      <c r="P18" s="6"/>
      <c r="Q18" s="6"/>
      <c r="R18" s="215"/>
    </row>
    <row r="19" spans="1:18" outlineLevel="1">
      <c r="A19" s="221" t="s">
        <v>243</v>
      </c>
      <c r="B19" s="222" t="s">
        <v>317</v>
      </c>
      <c r="C19" s="223">
        <v>5.4976110000000003E-3</v>
      </c>
      <c r="D19" s="223" t="s">
        <v>259</v>
      </c>
      <c r="E19" s="223" t="s">
        <v>3290</v>
      </c>
      <c r="F19" s="234" t="s">
        <v>319</v>
      </c>
      <c r="G19" t="s">
        <v>281</v>
      </c>
      <c r="H19" s="4"/>
      <c r="I19" s="214"/>
      <c r="J19" s="6"/>
      <c r="K19" s="6"/>
      <c r="L19" s="6"/>
      <c r="M19" s="6"/>
      <c r="N19" s="6"/>
      <c r="O19" s="6"/>
      <c r="P19" s="6"/>
      <c r="Q19" s="6"/>
      <c r="R19" s="215"/>
    </row>
    <row r="20" spans="1:18" outlineLevel="1">
      <c r="A20" s="221" t="s">
        <v>243</v>
      </c>
      <c r="B20" s="222" t="s">
        <v>291</v>
      </c>
      <c r="C20" s="223">
        <v>1.02037E-6</v>
      </c>
      <c r="D20" s="223" t="s">
        <v>259</v>
      </c>
      <c r="E20" s="223" t="s">
        <v>3291</v>
      </c>
      <c r="F20" s="234" t="s">
        <v>293</v>
      </c>
      <c r="G20" t="s">
        <v>281</v>
      </c>
      <c r="H20" s="4"/>
      <c r="I20" s="214"/>
      <c r="J20" s="6"/>
      <c r="K20" s="6"/>
      <c r="L20" s="6"/>
      <c r="M20" s="6"/>
      <c r="N20" s="6"/>
      <c r="O20" s="6"/>
      <c r="P20" s="6"/>
      <c r="Q20" s="6"/>
      <c r="R20" s="215"/>
    </row>
    <row r="21" spans="1:18" outlineLevel="1">
      <c r="A21" s="221" t="s">
        <v>243</v>
      </c>
      <c r="B21" s="222" t="s">
        <v>326</v>
      </c>
      <c r="C21" s="223">
        <v>0.149229741</v>
      </c>
      <c r="D21" s="223" t="s">
        <v>327</v>
      </c>
      <c r="E21" s="223" t="s">
        <v>3292</v>
      </c>
      <c r="F21" s="234" t="s">
        <v>329</v>
      </c>
      <c r="G21" t="s">
        <v>281</v>
      </c>
      <c r="H21" s="4"/>
      <c r="I21" s="214"/>
      <c r="J21" s="6"/>
      <c r="K21" s="6"/>
      <c r="L21" s="6"/>
      <c r="M21" s="6"/>
      <c r="N21" s="6"/>
      <c r="O21" s="6"/>
      <c r="P21" s="6"/>
      <c r="Q21" s="6"/>
      <c r="R21" s="215"/>
    </row>
    <row r="22" spans="1:18" outlineLevel="1">
      <c r="A22" s="221" t="s">
        <v>243</v>
      </c>
      <c r="B22" s="222" t="s">
        <v>300</v>
      </c>
      <c r="C22" s="223">
        <v>3.9589999999999997E-4</v>
      </c>
      <c r="D22" s="223" t="s">
        <v>259</v>
      </c>
      <c r="E22" s="223" t="s">
        <v>3293</v>
      </c>
      <c r="F22" s="234" t="s">
        <v>290</v>
      </c>
      <c r="G22" t="s">
        <v>281</v>
      </c>
      <c r="H22" s="4"/>
      <c r="I22" s="214"/>
      <c r="J22" s="6"/>
      <c r="K22" s="6"/>
      <c r="L22" s="6"/>
      <c r="M22" s="6"/>
      <c r="N22" s="6"/>
      <c r="O22" s="6"/>
      <c r="P22" s="6"/>
      <c r="Q22" s="6"/>
      <c r="R22" s="215"/>
    </row>
    <row r="23" spans="1:18" outlineLevel="1">
      <c r="A23" s="221" t="s">
        <v>243</v>
      </c>
      <c r="B23" s="222" t="s">
        <v>302</v>
      </c>
      <c r="C23" s="223">
        <v>9.7544199999999998E-4</v>
      </c>
      <c r="D23" s="223" t="s">
        <v>259</v>
      </c>
      <c r="E23" s="223" t="s">
        <v>3294</v>
      </c>
      <c r="F23" s="234" t="s">
        <v>304</v>
      </c>
      <c r="G23" t="s">
        <v>281</v>
      </c>
      <c r="H23" s="4"/>
      <c r="I23" s="214"/>
      <c r="J23" s="6"/>
      <c r="K23" s="6"/>
      <c r="L23" s="6"/>
      <c r="M23" s="6"/>
      <c r="N23" s="6"/>
      <c r="O23" s="6"/>
      <c r="P23" s="6"/>
      <c r="Q23" s="6"/>
      <c r="R23" s="215"/>
    </row>
    <row r="24" spans="1:18" outlineLevel="1">
      <c r="A24" s="221" t="s">
        <v>243</v>
      </c>
      <c r="B24" s="222" t="s">
        <v>288</v>
      </c>
      <c r="C24" s="223">
        <v>7.6838299999999998E-7</v>
      </c>
      <c r="D24" s="223" t="s">
        <v>259</v>
      </c>
      <c r="E24" s="223" t="s">
        <v>3295</v>
      </c>
      <c r="F24" s="234" t="s">
        <v>290</v>
      </c>
      <c r="G24" t="s">
        <v>281</v>
      </c>
      <c r="H24" s="4"/>
      <c r="I24" s="214"/>
      <c r="J24" s="6"/>
      <c r="K24" s="6"/>
      <c r="L24" s="6"/>
      <c r="M24" s="6"/>
      <c r="N24" s="6"/>
      <c r="O24" s="6"/>
      <c r="P24" s="6"/>
      <c r="Q24" s="6"/>
      <c r="R24" s="215"/>
    </row>
    <row r="25" spans="1:18" outlineLevel="1">
      <c r="A25" s="221" t="s">
        <v>243</v>
      </c>
      <c r="B25" s="222" t="s">
        <v>282</v>
      </c>
      <c r="C25" s="223">
        <v>2.5000000000000002E-10</v>
      </c>
      <c r="D25" s="223" t="s">
        <v>275</v>
      </c>
      <c r="E25" s="223" t="s">
        <v>283</v>
      </c>
      <c r="F25" s="234" t="s">
        <v>3296</v>
      </c>
      <c r="G25" t="s">
        <v>281</v>
      </c>
      <c r="H25" s="4"/>
      <c r="I25" s="214"/>
      <c r="J25" s="6"/>
      <c r="K25" s="6"/>
      <c r="L25" s="6"/>
      <c r="M25" s="6"/>
      <c r="N25" s="6"/>
      <c r="O25" s="6"/>
      <c r="P25" s="6"/>
      <c r="Q25" s="6"/>
      <c r="R25" s="215"/>
    </row>
    <row r="26" spans="1:18" outlineLevel="1">
      <c r="A26" s="221" t="s">
        <v>243</v>
      </c>
      <c r="B26" s="222" t="s">
        <v>320</v>
      </c>
      <c r="C26" s="223">
        <v>2.7402135000000001E-2</v>
      </c>
      <c r="D26" s="223" t="s">
        <v>259</v>
      </c>
      <c r="E26" s="223" t="s">
        <v>3297</v>
      </c>
      <c r="F26" s="234" t="s">
        <v>322</v>
      </c>
      <c r="G26" t="s">
        <v>281</v>
      </c>
      <c r="H26" s="4"/>
      <c r="I26" s="214"/>
      <c r="J26" s="6"/>
      <c r="K26" s="6"/>
      <c r="L26" s="6"/>
      <c r="M26" s="6"/>
      <c r="N26" s="6"/>
      <c r="O26" s="6"/>
      <c r="P26" s="6"/>
      <c r="Q26" s="6"/>
      <c r="R26" s="215"/>
    </row>
    <row r="27" spans="1:18" outlineLevel="1">
      <c r="A27" s="221" t="s">
        <v>243</v>
      </c>
      <c r="B27" s="222" t="s">
        <v>323</v>
      </c>
      <c r="C27" s="223">
        <v>0.186959284</v>
      </c>
      <c r="D27" s="223" t="s">
        <v>259</v>
      </c>
      <c r="E27" s="223" t="s">
        <v>3298</v>
      </c>
      <c r="F27" s="234" t="s">
        <v>325</v>
      </c>
      <c r="G27" t="s">
        <v>281</v>
      </c>
      <c r="H27" s="4"/>
      <c r="I27" s="214"/>
      <c r="J27" s="6"/>
      <c r="K27" s="6"/>
      <c r="L27" s="6"/>
      <c r="M27" s="6"/>
      <c r="N27" s="6"/>
      <c r="O27" s="6"/>
      <c r="P27" s="6"/>
      <c r="Q27" s="6"/>
      <c r="R27" s="215"/>
    </row>
    <row r="28" spans="1:18" outlineLevel="1">
      <c r="A28" s="221" t="s">
        <v>243</v>
      </c>
      <c r="B28" s="222" t="s">
        <v>308</v>
      </c>
      <c r="C28" s="223">
        <v>6.0567499999999996E-4</v>
      </c>
      <c r="D28" s="223" t="s">
        <v>259</v>
      </c>
      <c r="E28" s="223" t="s">
        <v>3299</v>
      </c>
      <c r="F28" s="234" t="s">
        <v>310</v>
      </c>
      <c r="G28" t="s">
        <v>281</v>
      </c>
      <c r="H28" s="4"/>
      <c r="I28" s="214"/>
      <c r="J28" s="6"/>
      <c r="K28" s="6"/>
      <c r="L28" s="6"/>
      <c r="M28" s="6"/>
      <c r="N28" s="6"/>
      <c r="O28" s="6"/>
      <c r="P28" s="6"/>
      <c r="Q28" s="6"/>
      <c r="R28" s="215"/>
    </row>
    <row r="29" spans="1:18" outlineLevel="1">
      <c r="A29" s="221" t="s">
        <v>243</v>
      </c>
      <c r="B29" s="222" t="s">
        <v>274</v>
      </c>
      <c r="C29" s="223">
        <v>5.7087800000000003E-11</v>
      </c>
      <c r="D29" s="223" t="s">
        <v>275</v>
      </c>
      <c r="E29" s="223" t="s">
        <v>3300</v>
      </c>
      <c r="F29" s="234" t="s">
        <v>277</v>
      </c>
      <c r="G29" t="s">
        <v>281</v>
      </c>
      <c r="H29" s="4"/>
      <c r="I29" s="214"/>
      <c r="J29" s="6"/>
      <c r="K29" s="6"/>
      <c r="L29" s="6"/>
      <c r="M29" s="6"/>
      <c r="N29" s="6"/>
      <c r="O29" s="6"/>
      <c r="P29" s="6"/>
      <c r="Q29" s="6"/>
      <c r="R29" s="215"/>
    </row>
    <row r="30" spans="1:18" outlineLevel="1">
      <c r="A30" s="221" t="s">
        <v>243</v>
      </c>
      <c r="B30" s="222" t="s">
        <v>278</v>
      </c>
      <c r="C30" s="223">
        <v>3.3237199999999998E-10</v>
      </c>
      <c r="D30" s="223" t="s">
        <v>275</v>
      </c>
      <c r="E30" s="223" t="s">
        <v>3301</v>
      </c>
      <c r="F30" s="234" t="s">
        <v>280</v>
      </c>
      <c r="G30" t="s">
        <v>281</v>
      </c>
      <c r="H30" s="4"/>
      <c r="I30" s="214"/>
      <c r="J30" s="6"/>
      <c r="K30" s="6"/>
      <c r="L30" s="6"/>
      <c r="M30" s="6"/>
      <c r="N30" s="6"/>
      <c r="O30" s="6"/>
      <c r="P30" s="6"/>
      <c r="Q30" s="6"/>
      <c r="R30" s="215"/>
    </row>
    <row r="31" spans="1:18" outlineLevel="1">
      <c r="A31" s="221" t="s">
        <v>243</v>
      </c>
      <c r="B31" s="222" t="s">
        <v>305</v>
      </c>
      <c r="C31" s="223">
        <v>7.0660299999999998E-4</v>
      </c>
      <c r="D31" s="223" t="s">
        <v>259</v>
      </c>
      <c r="E31" s="223" t="s">
        <v>3302</v>
      </c>
      <c r="F31" s="234" t="s">
        <v>307</v>
      </c>
      <c r="G31" t="s">
        <v>281</v>
      </c>
      <c r="H31" s="4"/>
      <c r="I31" s="214"/>
      <c r="J31" s="6"/>
      <c r="K31" s="6"/>
      <c r="L31" s="6"/>
      <c r="M31" s="6"/>
      <c r="N31" s="6"/>
      <c r="O31" s="6"/>
      <c r="P31" s="6"/>
      <c r="Q31" s="6"/>
      <c r="R31" s="215"/>
    </row>
    <row r="32" spans="1:18" outlineLevel="1">
      <c r="A32" s="221" t="s">
        <v>243</v>
      </c>
      <c r="B32" s="222" t="s">
        <v>297</v>
      </c>
      <c r="C32" s="223">
        <v>4.9998099999999998E-5</v>
      </c>
      <c r="D32" s="223" t="s">
        <v>259</v>
      </c>
      <c r="E32" s="223" t="s">
        <v>3303</v>
      </c>
      <c r="F32" s="234" t="s">
        <v>299</v>
      </c>
      <c r="G32" t="s">
        <v>281</v>
      </c>
      <c r="H32" s="4"/>
      <c r="I32" s="214"/>
      <c r="J32" s="6"/>
      <c r="K32" s="6"/>
      <c r="L32" s="6"/>
      <c r="M32" s="6"/>
      <c r="N32" s="6"/>
      <c r="O32" s="6"/>
      <c r="P32" s="6"/>
      <c r="Q32" s="6"/>
      <c r="R32" s="215"/>
    </row>
    <row r="33" spans="1:18" outlineLevel="1">
      <c r="A33" s="221" t="s">
        <v>243</v>
      </c>
      <c r="B33" s="222" t="s">
        <v>247</v>
      </c>
      <c r="C33" s="223">
        <v>8.3363429999999995E-3</v>
      </c>
      <c r="D33" s="223" t="s">
        <v>314</v>
      </c>
      <c r="E33" s="223" t="s">
        <v>3304</v>
      </c>
      <c r="F33" s="234" t="s">
        <v>316</v>
      </c>
      <c r="G33" t="s">
        <v>281</v>
      </c>
      <c r="H33" s="4"/>
      <c r="I33" s="214"/>
      <c r="J33" s="6"/>
      <c r="K33" s="6"/>
      <c r="L33" s="6"/>
      <c r="M33" s="6"/>
      <c r="N33" s="6"/>
      <c r="O33" s="6"/>
      <c r="P33" s="6"/>
      <c r="Q33" s="6"/>
      <c r="R33" s="215"/>
    </row>
    <row r="34" spans="1:18" outlineLevel="1">
      <c r="A34" s="221" t="s">
        <v>243</v>
      </c>
      <c r="B34" s="222" t="s">
        <v>330</v>
      </c>
      <c r="C34" s="223">
        <v>0.57053988600000005</v>
      </c>
      <c r="D34" s="223" t="s">
        <v>259</v>
      </c>
      <c r="E34" s="223" t="s">
        <v>3305</v>
      </c>
      <c r="F34" s="234" t="s">
        <v>332</v>
      </c>
      <c r="G34" t="s">
        <v>281</v>
      </c>
      <c r="H34" s="4"/>
      <c r="I34" s="214"/>
      <c r="J34" s="6"/>
      <c r="K34" s="6"/>
      <c r="L34" s="6"/>
      <c r="M34" s="6"/>
      <c r="N34" s="6"/>
      <c r="O34" s="6"/>
      <c r="P34" s="6"/>
      <c r="Q34" s="6"/>
      <c r="R34" s="215"/>
    </row>
    <row r="35" spans="1:18" outlineLevel="1">
      <c r="A35" s="221" t="s">
        <v>333</v>
      </c>
      <c r="B35" s="223" t="s">
        <v>225</v>
      </c>
      <c r="C35" s="223">
        <v>1.1864600000000001E-9</v>
      </c>
      <c r="D35" s="223" t="s">
        <v>259</v>
      </c>
      <c r="E35" s="223" t="s">
        <v>3306</v>
      </c>
      <c r="F35" s="234" t="s">
        <v>335</v>
      </c>
      <c r="G35" t="s">
        <v>281</v>
      </c>
      <c r="H35" s="4"/>
      <c r="I35" s="214"/>
      <c r="J35" s="6"/>
      <c r="K35" s="6"/>
      <c r="L35" s="6"/>
      <c r="M35" s="6"/>
      <c r="N35" s="6"/>
      <c r="O35" s="6"/>
      <c r="P35" s="6"/>
      <c r="Q35" s="6"/>
      <c r="R35" s="215"/>
    </row>
    <row r="36" spans="1:18" outlineLevel="1">
      <c r="A36" s="221" t="s">
        <v>333</v>
      </c>
      <c r="B36" s="223" t="s">
        <v>225</v>
      </c>
      <c r="C36" s="223">
        <v>1.1658790000000001E-3</v>
      </c>
      <c r="D36" s="223" t="s">
        <v>259</v>
      </c>
      <c r="E36" s="223" t="s">
        <v>3307</v>
      </c>
      <c r="F36" s="234" t="s">
        <v>337</v>
      </c>
      <c r="G36" t="s">
        <v>281</v>
      </c>
      <c r="H36" s="4"/>
      <c r="I36" s="214"/>
      <c r="J36" s="6"/>
      <c r="K36" s="6"/>
      <c r="L36" s="6"/>
      <c r="M36" s="6"/>
      <c r="N36" s="6"/>
      <c r="O36" s="6"/>
      <c r="P36" s="6"/>
      <c r="Q36" s="6"/>
      <c r="R36" s="215"/>
    </row>
    <row r="37" spans="1:18" outlineLevel="1">
      <c r="A37" s="221" t="s">
        <v>333</v>
      </c>
      <c r="B37" s="223" t="s">
        <v>225</v>
      </c>
      <c r="C37" s="223">
        <v>1.79002E-7</v>
      </c>
      <c r="D37" s="223" t="s">
        <v>259</v>
      </c>
      <c r="E37" s="223" t="s">
        <v>3308</v>
      </c>
      <c r="F37" s="234" t="s">
        <v>339</v>
      </c>
      <c r="G37" t="s">
        <v>281</v>
      </c>
      <c r="H37" s="4"/>
      <c r="I37" s="214"/>
      <c r="J37" s="6"/>
      <c r="K37" s="6"/>
      <c r="L37" s="6"/>
      <c r="M37" s="6"/>
      <c r="N37" s="6"/>
      <c r="O37" s="6"/>
      <c r="P37" s="6"/>
      <c r="Q37" s="6"/>
      <c r="R37" s="215"/>
    </row>
    <row r="38" spans="1:18" outlineLevel="1">
      <c r="A38" s="221" t="s">
        <v>333</v>
      </c>
      <c r="B38" s="223" t="s">
        <v>340</v>
      </c>
      <c r="C38" s="223">
        <v>9.3827200000000005E-7</v>
      </c>
      <c r="D38" s="223" t="s">
        <v>259</v>
      </c>
      <c r="E38" s="223" t="s">
        <v>3309</v>
      </c>
      <c r="F38" s="234" t="s">
        <v>342</v>
      </c>
      <c r="G38" t="s">
        <v>281</v>
      </c>
      <c r="H38" s="4"/>
      <c r="I38" s="214"/>
      <c r="J38" s="6"/>
      <c r="K38" s="6"/>
      <c r="L38" s="6"/>
      <c r="M38" s="6"/>
      <c r="N38" s="6"/>
      <c r="O38" s="6"/>
      <c r="P38" s="6"/>
      <c r="Q38" s="6"/>
      <c r="R38" s="215"/>
    </row>
    <row r="39" spans="1:18" outlineLevel="1">
      <c r="A39" s="221" t="s">
        <v>333</v>
      </c>
      <c r="B39" s="223" t="s">
        <v>343</v>
      </c>
      <c r="C39" s="223">
        <v>8.4040699999999997E-10</v>
      </c>
      <c r="D39" s="223" t="s">
        <v>259</v>
      </c>
      <c r="E39" s="223" t="s">
        <v>3310</v>
      </c>
      <c r="F39" s="234" t="s">
        <v>337</v>
      </c>
      <c r="G39" t="s">
        <v>281</v>
      </c>
      <c r="H39" s="4"/>
      <c r="I39" s="214"/>
      <c r="J39" s="6"/>
      <c r="K39" s="6"/>
      <c r="L39" s="6"/>
      <c r="M39" s="6"/>
      <c r="N39" s="6"/>
      <c r="O39" s="6"/>
      <c r="P39" s="6"/>
      <c r="Q39" s="6"/>
      <c r="R39" s="215"/>
    </row>
    <row r="40" spans="1:18" outlineLevel="1">
      <c r="A40" s="221" t="s">
        <v>333</v>
      </c>
      <c r="B40" s="223" t="s">
        <v>343</v>
      </c>
      <c r="C40" s="223">
        <v>4.5783700000000002E-10</v>
      </c>
      <c r="D40" s="223" t="s">
        <v>259</v>
      </c>
      <c r="E40" s="223" t="s">
        <v>3311</v>
      </c>
      <c r="F40" s="234" t="s">
        <v>339</v>
      </c>
      <c r="G40" t="s">
        <v>281</v>
      </c>
      <c r="H40" s="4"/>
      <c r="I40" s="214"/>
      <c r="J40" s="6"/>
      <c r="K40" s="6"/>
      <c r="L40" s="6"/>
      <c r="M40" s="6"/>
      <c r="N40" s="6"/>
      <c r="O40" s="6"/>
      <c r="P40" s="6"/>
      <c r="Q40" s="6"/>
      <c r="R40" s="215"/>
    </row>
    <row r="41" spans="1:18" outlineLevel="1">
      <c r="A41" s="221" t="s">
        <v>333</v>
      </c>
      <c r="B41" s="223" t="s">
        <v>174</v>
      </c>
      <c r="C41" s="223">
        <v>7.2351900000000001E-9</v>
      </c>
      <c r="D41" s="223" t="s">
        <v>259</v>
      </c>
      <c r="E41" s="223" t="s">
        <v>3312</v>
      </c>
      <c r="F41" s="234" t="s">
        <v>335</v>
      </c>
      <c r="G41" t="s">
        <v>281</v>
      </c>
      <c r="H41" s="4"/>
      <c r="I41" s="214"/>
      <c r="J41" s="6"/>
      <c r="K41" s="6"/>
      <c r="L41" s="6"/>
      <c r="M41" s="6"/>
      <c r="N41" s="6"/>
      <c r="O41" s="6"/>
      <c r="P41" s="6"/>
      <c r="Q41" s="6"/>
      <c r="R41" s="215"/>
    </row>
    <row r="42" spans="1:18" outlineLevel="1">
      <c r="A42" s="221" t="s">
        <v>333</v>
      </c>
      <c r="B42" s="223" t="s">
        <v>347</v>
      </c>
      <c r="C42" s="223">
        <v>5.6310600000000001E-7</v>
      </c>
      <c r="D42" s="223" t="s">
        <v>259</v>
      </c>
      <c r="E42" s="223" t="s">
        <v>3313</v>
      </c>
      <c r="F42" s="234" t="s">
        <v>337</v>
      </c>
      <c r="G42" t="s">
        <v>281</v>
      </c>
      <c r="H42" s="4"/>
      <c r="I42" s="214"/>
      <c r="J42" s="6"/>
      <c r="K42" s="6"/>
      <c r="L42" s="6"/>
      <c r="M42" s="6"/>
      <c r="N42" s="6"/>
      <c r="O42" s="6"/>
      <c r="P42" s="6"/>
      <c r="Q42" s="6"/>
      <c r="R42" s="215"/>
    </row>
    <row r="43" spans="1:18" outlineLevel="1">
      <c r="A43" s="221" t="s">
        <v>333</v>
      </c>
      <c r="B43" s="223" t="s">
        <v>347</v>
      </c>
      <c r="C43" s="223">
        <v>3.9631399999999998E-7</v>
      </c>
      <c r="D43" s="223" t="s">
        <v>259</v>
      </c>
      <c r="E43" s="223" t="s">
        <v>3314</v>
      </c>
      <c r="F43" s="234" t="s">
        <v>339</v>
      </c>
      <c r="G43" t="s">
        <v>281</v>
      </c>
      <c r="H43" s="4"/>
      <c r="I43" s="214"/>
      <c r="J43" s="6"/>
      <c r="K43" s="6"/>
      <c r="L43" s="6"/>
      <c r="M43" s="6"/>
      <c r="N43" s="6"/>
      <c r="O43" s="6"/>
      <c r="P43" s="6"/>
      <c r="Q43" s="6"/>
      <c r="R43" s="215"/>
    </row>
    <row r="44" spans="1:18" outlineLevel="1">
      <c r="A44" s="221" t="s">
        <v>333</v>
      </c>
      <c r="B44" s="223" t="s">
        <v>350</v>
      </c>
      <c r="C44" s="223">
        <v>4.16909E-8</v>
      </c>
      <c r="D44" s="223" t="s">
        <v>259</v>
      </c>
      <c r="E44" s="223" t="s">
        <v>3315</v>
      </c>
      <c r="F44" s="234" t="s">
        <v>352</v>
      </c>
      <c r="G44" t="s">
        <v>281</v>
      </c>
      <c r="H44" s="4"/>
      <c r="I44" s="214"/>
      <c r="J44" s="6"/>
      <c r="K44" s="6"/>
      <c r="L44" s="6"/>
      <c r="M44" s="6"/>
      <c r="N44" s="6"/>
      <c r="O44" s="6"/>
      <c r="P44" s="6"/>
      <c r="Q44" s="6"/>
      <c r="R44" s="215"/>
    </row>
    <row r="45" spans="1:18" outlineLevel="1">
      <c r="A45" s="221" t="s">
        <v>333</v>
      </c>
      <c r="B45" s="223" t="s">
        <v>353</v>
      </c>
      <c r="C45" s="223">
        <v>8.7173400000000006E-11</v>
      </c>
      <c r="D45" s="223" t="s">
        <v>259</v>
      </c>
      <c r="E45" s="223" t="s">
        <v>3316</v>
      </c>
      <c r="F45" s="234" t="s">
        <v>352</v>
      </c>
      <c r="G45" t="s">
        <v>281</v>
      </c>
      <c r="H45" s="4"/>
      <c r="I45" s="214"/>
      <c r="J45" s="6"/>
      <c r="K45" s="6"/>
      <c r="L45" s="6"/>
      <c r="M45" s="6"/>
      <c r="N45" s="6"/>
      <c r="O45" s="6"/>
      <c r="P45" s="6"/>
      <c r="Q45" s="6"/>
      <c r="R45" s="215"/>
    </row>
    <row r="46" spans="1:18" outlineLevel="1">
      <c r="A46" s="221" t="s">
        <v>333</v>
      </c>
      <c r="B46" s="223" t="s">
        <v>355</v>
      </c>
      <c r="C46" s="223">
        <v>2.2026700000000001E-10</v>
      </c>
      <c r="D46" s="223" t="s">
        <v>259</v>
      </c>
      <c r="E46" s="223" t="s">
        <v>3317</v>
      </c>
      <c r="F46" s="234" t="s">
        <v>352</v>
      </c>
      <c r="G46" t="s">
        <v>281</v>
      </c>
      <c r="H46" s="4"/>
      <c r="I46" s="214"/>
      <c r="J46" s="6"/>
      <c r="K46" s="6"/>
      <c r="L46" s="6"/>
      <c r="M46" s="6"/>
      <c r="N46" s="6"/>
      <c r="O46" s="6"/>
      <c r="P46" s="6"/>
      <c r="Q46" s="6"/>
      <c r="R46" s="215"/>
    </row>
    <row r="47" spans="1:18" outlineLevel="1">
      <c r="A47" s="221" t="s">
        <v>333</v>
      </c>
      <c r="B47" s="223" t="s">
        <v>357</v>
      </c>
      <c r="C47" s="223">
        <v>9.2775500000000002E-13</v>
      </c>
      <c r="D47" s="223" t="s">
        <v>259</v>
      </c>
      <c r="E47" s="223" t="s">
        <v>3318</v>
      </c>
      <c r="F47" s="234" t="s">
        <v>359</v>
      </c>
      <c r="G47" t="s">
        <v>281</v>
      </c>
      <c r="H47" s="4"/>
      <c r="I47" s="236"/>
      <c r="J47" s="237"/>
      <c r="K47" s="237"/>
      <c r="L47" s="237"/>
      <c r="M47" s="237"/>
      <c r="N47" s="237"/>
      <c r="O47" s="237"/>
      <c r="P47" s="237"/>
      <c r="Q47" s="237"/>
      <c r="R47" s="238"/>
    </row>
    <row r="48" spans="1:18" outlineLevel="1">
      <c r="A48" s="221" t="s">
        <v>333</v>
      </c>
      <c r="B48" s="233" t="s">
        <v>3282</v>
      </c>
      <c r="C48" s="223">
        <v>1</v>
      </c>
      <c r="D48" s="223" t="s">
        <v>259</v>
      </c>
      <c r="E48" s="223" t="s">
        <v>253</v>
      </c>
      <c r="F48" s="234" t="s">
        <v>587</v>
      </c>
      <c r="G48" t="s">
        <v>281</v>
      </c>
      <c r="H48" s="4"/>
    </row>
    <row r="49" spans="1:13" outlineLevel="1">
      <c r="A49" s="221" t="s">
        <v>333</v>
      </c>
      <c r="B49" s="223" t="s">
        <v>364</v>
      </c>
      <c r="C49" s="223">
        <v>3.4953600000000001E-4</v>
      </c>
      <c r="D49" s="223" t="s">
        <v>259</v>
      </c>
      <c r="E49" s="223" t="s">
        <v>3319</v>
      </c>
      <c r="F49" s="234" t="s">
        <v>337</v>
      </c>
      <c r="G49" t="s">
        <v>281</v>
      </c>
      <c r="H49" s="4"/>
      <c r="I49" s="248" t="s">
        <v>360</v>
      </c>
      <c r="J49" s="249"/>
      <c r="K49" s="249"/>
      <c r="L49" s="249"/>
      <c r="M49" s="250"/>
    </row>
    <row r="50" spans="1:13" outlineLevel="1">
      <c r="A50" s="221" t="s">
        <v>333</v>
      </c>
      <c r="B50" s="223" t="s">
        <v>364</v>
      </c>
      <c r="C50" s="223">
        <v>1.07279E-4</v>
      </c>
      <c r="D50" s="223" t="s">
        <v>259</v>
      </c>
      <c r="E50" s="223" t="s">
        <v>3320</v>
      </c>
      <c r="F50" s="234" t="s">
        <v>339</v>
      </c>
      <c r="G50" t="s">
        <v>281</v>
      </c>
      <c r="H50" s="4"/>
      <c r="I50" s="236" t="s">
        <v>3321</v>
      </c>
      <c r="J50" s="237"/>
      <c r="K50" s="237"/>
      <c r="L50" s="276">
        <v>78</v>
      </c>
      <c r="M50" s="238" t="s">
        <v>363</v>
      </c>
    </row>
    <row r="51" spans="1:13" outlineLevel="1">
      <c r="A51" s="221" t="s">
        <v>333</v>
      </c>
      <c r="B51" s="223" t="s">
        <v>179</v>
      </c>
      <c r="C51" s="223">
        <v>1.0761E-10</v>
      </c>
      <c r="D51" s="223" t="s">
        <v>259</v>
      </c>
      <c r="E51" s="223" t="s">
        <v>3322</v>
      </c>
      <c r="F51" s="234" t="s">
        <v>335</v>
      </c>
      <c r="G51" t="s">
        <v>281</v>
      </c>
      <c r="H51" s="4"/>
    </row>
    <row r="52" spans="1:13" outlineLevel="1">
      <c r="A52" s="221" t="s">
        <v>333</v>
      </c>
      <c r="B52" s="223" t="s">
        <v>368</v>
      </c>
      <c r="C52" s="223">
        <v>3.38562E-8</v>
      </c>
      <c r="D52" s="223" t="s">
        <v>259</v>
      </c>
      <c r="E52" s="223" t="s">
        <v>3323</v>
      </c>
      <c r="F52" s="234" t="s">
        <v>337</v>
      </c>
      <c r="G52" t="s">
        <v>281</v>
      </c>
      <c r="H52" s="4"/>
    </row>
    <row r="53" spans="1:13" outlineLevel="1">
      <c r="A53" s="221" t="s">
        <v>333</v>
      </c>
      <c r="B53" s="223" t="s">
        <v>368</v>
      </c>
      <c r="C53" s="223">
        <v>3.7537499999999998E-11</v>
      </c>
      <c r="D53" s="223" t="s">
        <v>259</v>
      </c>
      <c r="E53" s="223" t="s">
        <v>3324</v>
      </c>
      <c r="F53" s="234" t="s">
        <v>339</v>
      </c>
      <c r="G53" t="s">
        <v>281</v>
      </c>
      <c r="H53" s="4"/>
    </row>
    <row r="54" spans="1:13" outlineLevel="1">
      <c r="A54" s="221" t="s">
        <v>333</v>
      </c>
      <c r="B54" s="223" t="s">
        <v>221</v>
      </c>
      <c r="C54" s="223">
        <v>1.61173E-4</v>
      </c>
      <c r="D54" s="223" t="s">
        <v>259</v>
      </c>
      <c r="E54" s="223" t="s">
        <v>3325</v>
      </c>
      <c r="F54" s="234" t="s">
        <v>335</v>
      </c>
      <c r="G54" t="s">
        <v>281</v>
      </c>
      <c r="H54" s="4"/>
    </row>
    <row r="55" spans="1:13" outlineLevel="1">
      <c r="A55" s="221" t="s">
        <v>333</v>
      </c>
      <c r="B55" s="223" t="s">
        <v>371</v>
      </c>
      <c r="C55" s="223">
        <v>1.7377001999999999E-2</v>
      </c>
      <c r="D55" s="223" t="s">
        <v>259</v>
      </c>
      <c r="E55" s="223" t="s">
        <v>3326</v>
      </c>
      <c r="F55" s="234" t="s">
        <v>337</v>
      </c>
      <c r="G55" t="s">
        <v>281</v>
      </c>
      <c r="H55" s="4"/>
    </row>
    <row r="56" spans="1:13" outlineLevel="1">
      <c r="A56" s="221" t="s">
        <v>333</v>
      </c>
      <c r="B56" s="223" t="s">
        <v>371</v>
      </c>
      <c r="C56" s="223">
        <v>3.6808199999999999E-4</v>
      </c>
      <c r="D56" s="223" t="s">
        <v>259</v>
      </c>
      <c r="E56" s="223" t="s">
        <v>3327</v>
      </c>
      <c r="F56" s="234" t="s">
        <v>339</v>
      </c>
      <c r="G56" t="s">
        <v>281</v>
      </c>
      <c r="H56" s="4"/>
    </row>
    <row r="57" spans="1:13" outlineLevel="1">
      <c r="A57" s="221" t="s">
        <v>333</v>
      </c>
      <c r="B57" s="223" t="s">
        <v>374</v>
      </c>
      <c r="C57" s="223">
        <v>0.52544857599999995</v>
      </c>
      <c r="D57" s="223" t="s">
        <v>259</v>
      </c>
      <c r="E57" s="223" t="s">
        <v>3328</v>
      </c>
      <c r="F57" s="234" t="s">
        <v>335</v>
      </c>
      <c r="G57" t="s">
        <v>281</v>
      </c>
      <c r="H57" s="4"/>
    </row>
    <row r="58" spans="1:13" outlineLevel="1">
      <c r="A58" s="221" t="s">
        <v>333</v>
      </c>
      <c r="B58" s="223" t="s">
        <v>376</v>
      </c>
      <c r="C58" s="223">
        <v>7.0869699999999997E-5</v>
      </c>
      <c r="D58" s="223" t="s">
        <v>259</v>
      </c>
      <c r="E58" s="223" t="s">
        <v>3329</v>
      </c>
      <c r="F58" s="234" t="s">
        <v>359</v>
      </c>
      <c r="G58" t="s">
        <v>281</v>
      </c>
      <c r="H58" s="4"/>
    </row>
    <row r="59" spans="1:13" outlineLevel="1">
      <c r="A59" s="221" t="s">
        <v>333</v>
      </c>
      <c r="B59" s="223" t="s">
        <v>378</v>
      </c>
      <c r="C59" s="223">
        <v>2.6731200000000002E-4</v>
      </c>
      <c r="D59" s="223" t="s">
        <v>259</v>
      </c>
      <c r="E59" s="223" t="s">
        <v>3330</v>
      </c>
      <c r="F59" s="234" t="s">
        <v>337</v>
      </c>
      <c r="G59" t="s">
        <v>281</v>
      </c>
      <c r="H59" s="4"/>
    </row>
    <row r="60" spans="1:13" outlineLevel="1">
      <c r="A60" s="221" t="s">
        <v>333</v>
      </c>
      <c r="B60" s="223" t="s">
        <v>378</v>
      </c>
      <c r="C60" s="223">
        <v>1.8024810000000001E-3</v>
      </c>
      <c r="D60" s="223" t="s">
        <v>259</v>
      </c>
      <c r="E60" s="223" t="s">
        <v>3331</v>
      </c>
      <c r="F60" s="234" t="s">
        <v>339</v>
      </c>
      <c r="G60" t="s">
        <v>281</v>
      </c>
      <c r="H60" s="4"/>
    </row>
    <row r="61" spans="1:13" outlineLevel="1">
      <c r="A61" s="221" t="s">
        <v>333</v>
      </c>
      <c r="B61" s="223" t="s">
        <v>188</v>
      </c>
      <c r="C61" s="223">
        <v>5.2672000000000002E-9</v>
      </c>
      <c r="D61" s="223" t="s">
        <v>259</v>
      </c>
      <c r="E61" s="223" t="s">
        <v>3332</v>
      </c>
      <c r="F61" s="234" t="s">
        <v>335</v>
      </c>
      <c r="G61" t="s">
        <v>281</v>
      </c>
      <c r="H61" s="4"/>
    </row>
    <row r="62" spans="1:13" outlineLevel="1">
      <c r="A62" s="221" t="s">
        <v>333</v>
      </c>
      <c r="B62" s="223" t="s">
        <v>382</v>
      </c>
      <c r="C62" s="223">
        <v>3.4953500000000001E-7</v>
      </c>
      <c r="D62" s="223" t="s">
        <v>259</v>
      </c>
      <c r="E62" s="223" t="s">
        <v>3333</v>
      </c>
      <c r="F62" s="234" t="s">
        <v>337</v>
      </c>
      <c r="G62" t="s">
        <v>281</v>
      </c>
      <c r="H62" s="4"/>
    </row>
    <row r="63" spans="1:13" outlineLevel="1">
      <c r="A63" s="221" t="s">
        <v>333</v>
      </c>
      <c r="B63" s="223" t="s">
        <v>382</v>
      </c>
      <c r="C63" s="223">
        <v>1.0148099999999999E-7</v>
      </c>
      <c r="D63" s="223" t="s">
        <v>259</v>
      </c>
      <c r="E63" s="223" t="s">
        <v>3334</v>
      </c>
      <c r="F63" s="234" t="s">
        <v>339</v>
      </c>
      <c r="G63" t="s">
        <v>281</v>
      </c>
      <c r="H63" s="4"/>
    </row>
    <row r="64" spans="1:13" outlineLevel="1">
      <c r="A64" s="221" t="s">
        <v>333</v>
      </c>
      <c r="B64" s="223" t="s">
        <v>385</v>
      </c>
      <c r="C64" s="223">
        <v>7.8310499999999995E-10</v>
      </c>
      <c r="D64" s="223" t="s">
        <v>259</v>
      </c>
      <c r="E64" s="223" t="s">
        <v>3335</v>
      </c>
      <c r="F64" s="234" t="s">
        <v>339</v>
      </c>
      <c r="G64" t="s">
        <v>281</v>
      </c>
      <c r="H64" s="4"/>
    </row>
    <row r="65" spans="1:8" outlineLevel="1">
      <c r="A65" s="221" t="s">
        <v>333</v>
      </c>
      <c r="B65" s="223" t="s">
        <v>184</v>
      </c>
      <c r="C65" s="223">
        <v>1.7758100000000001E-9</v>
      </c>
      <c r="D65" s="223" t="s">
        <v>259</v>
      </c>
      <c r="E65" s="223" t="s">
        <v>3336</v>
      </c>
      <c r="F65" s="234" t="s">
        <v>335</v>
      </c>
      <c r="G65" t="s">
        <v>281</v>
      </c>
      <c r="H65" s="4"/>
    </row>
    <row r="66" spans="1:8" outlineLevel="1">
      <c r="A66" s="221" t="s">
        <v>333</v>
      </c>
      <c r="B66" s="223" t="s">
        <v>184</v>
      </c>
      <c r="C66" s="223">
        <v>8.5851200000000003E-7</v>
      </c>
      <c r="D66" s="223" t="s">
        <v>259</v>
      </c>
      <c r="E66" s="223" t="s">
        <v>3337</v>
      </c>
      <c r="F66" s="234" t="s">
        <v>337</v>
      </c>
      <c r="G66" t="s">
        <v>281</v>
      </c>
      <c r="H66" s="4"/>
    </row>
    <row r="67" spans="1:8" outlineLevel="1">
      <c r="A67" s="221" t="s">
        <v>333</v>
      </c>
      <c r="B67" s="223" t="s">
        <v>184</v>
      </c>
      <c r="C67" s="223">
        <v>1.6806000000000001E-10</v>
      </c>
      <c r="D67" s="223" t="s">
        <v>259</v>
      </c>
      <c r="E67" s="223" t="s">
        <v>3338</v>
      </c>
      <c r="F67" s="234" t="s">
        <v>339</v>
      </c>
      <c r="G67" t="s">
        <v>281</v>
      </c>
      <c r="H67" s="4"/>
    </row>
    <row r="68" spans="1:8" outlineLevel="1">
      <c r="A68" s="221" t="s">
        <v>333</v>
      </c>
      <c r="B68" s="223" t="s">
        <v>390</v>
      </c>
      <c r="C68" s="223">
        <v>1.068598E-3</v>
      </c>
      <c r="D68" s="223" t="s">
        <v>259</v>
      </c>
      <c r="E68" s="223" t="s">
        <v>3339</v>
      </c>
      <c r="F68" s="234" t="s">
        <v>337</v>
      </c>
      <c r="G68" t="s">
        <v>281</v>
      </c>
      <c r="H68" s="4"/>
    </row>
    <row r="69" spans="1:8" outlineLevel="1">
      <c r="A69" s="221" t="s">
        <v>333</v>
      </c>
      <c r="B69" s="223" t="s">
        <v>390</v>
      </c>
      <c r="C69" s="223">
        <v>1.09626E-4</v>
      </c>
      <c r="D69" s="223" t="s">
        <v>259</v>
      </c>
      <c r="E69" s="223" t="s">
        <v>3340</v>
      </c>
      <c r="F69" s="234" t="s">
        <v>339</v>
      </c>
      <c r="G69" t="s">
        <v>281</v>
      </c>
      <c r="H69" s="4"/>
    </row>
    <row r="70" spans="1:8" outlineLevel="1">
      <c r="A70" s="221" t="s">
        <v>333</v>
      </c>
      <c r="B70" s="223" t="s">
        <v>192</v>
      </c>
      <c r="C70" s="223">
        <v>8.6324000000000001E-10</v>
      </c>
      <c r="D70" s="223" t="s">
        <v>259</v>
      </c>
      <c r="E70" s="223" t="s">
        <v>3341</v>
      </c>
      <c r="F70" s="234" t="s">
        <v>335</v>
      </c>
      <c r="G70" t="s">
        <v>281</v>
      </c>
      <c r="H70" s="4"/>
    </row>
    <row r="71" spans="1:8" outlineLevel="1">
      <c r="A71" s="221" t="s">
        <v>333</v>
      </c>
      <c r="B71" s="223" t="s">
        <v>394</v>
      </c>
      <c r="C71" s="223">
        <v>8.8814600000000002E-6</v>
      </c>
      <c r="D71" s="223" t="s">
        <v>259</v>
      </c>
      <c r="E71" s="223" t="s">
        <v>3342</v>
      </c>
      <c r="F71" s="234" t="s">
        <v>337</v>
      </c>
      <c r="G71" t="s">
        <v>281</v>
      </c>
      <c r="H71" s="4"/>
    </row>
    <row r="72" spans="1:8" outlineLevel="1">
      <c r="A72" s="221" t="s">
        <v>333</v>
      </c>
      <c r="B72" s="223" t="s">
        <v>394</v>
      </c>
      <c r="C72" s="223">
        <v>8.1902900000000001E-10</v>
      </c>
      <c r="D72" s="223" t="s">
        <v>259</v>
      </c>
      <c r="E72" s="223" t="s">
        <v>3343</v>
      </c>
      <c r="F72" s="234" t="s">
        <v>339</v>
      </c>
      <c r="G72" t="s">
        <v>281</v>
      </c>
      <c r="H72" s="4"/>
    </row>
    <row r="73" spans="1:8" outlineLevel="1">
      <c r="A73" s="221" t="s">
        <v>333</v>
      </c>
      <c r="B73" s="223" t="s">
        <v>397</v>
      </c>
      <c r="C73" s="223">
        <v>1.8724199999999999E-5</v>
      </c>
      <c r="D73" s="223" t="s">
        <v>259</v>
      </c>
      <c r="E73" s="223" t="s">
        <v>3344</v>
      </c>
      <c r="F73" s="234" t="s">
        <v>342</v>
      </c>
      <c r="G73" t="s">
        <v>281</v>
      </c>
      <c r="H73" s="4"/>
    </row>
    <row r="74" spans="1:8" outlineLevel="1">
      <c r="A74" s="221" t="s">
        <v>333</v>
      </c>
      <c r="B74" s="223" t="s">
        <v>399</v>
      </c>
      <c r="C74" s="223">
        <v>8.7153900000000006E-5</v>
      </c>
      <c r="D74" s="223" t="s">
        <v>259</v>
      </c>
      <c r="E74" s="223" t="s">
        <v>3345</v>
      </c>
      <c r="F74" s="234" t="s">
        <v>401</v>
      </c>
      <c r="G74" t="s">
        <v>281</v>
      </c>
      <c r="H74" s="4"/>
    </row>
    <row r="75" spans="1:8" outlineLevel="1">
      <c r="A75" s="221" t="s">
        <v>333</v>
      </c>
      <c r="B75" s="223" t="s">
        <v>402</v>
      </c>
      <c r="C75" s="223">
        <v>8.3376100000000002E-14</v>
      </c>
      <c r="D75" s="223" t="s">
        <v>259</v>
      </c>
      <c r="E75" s="223" t="s">
        <v>3346</v>
      </c>
      <c r="F75" s="234" t="s">
        <v>359</v>
      </c>
      <c r="G75" t="s">
        <v>281</v>
      </c>
      <c r="H75" s="4"/>
    </row>
    <row r="76" spans="1:8" outlineLevel="1">
      <c r="A76" s="221" t="s">
        <v>333</v>
      </c>
      <c r="B76" s="223" t="s">
        <v>404</v>
      </c>
      <c r="C76" s="223">
        <v>4.2284700000000001E-4</v>
      </c>
      <c r="D76" s="223" t="s">
        <v>259</v>
      </c>
      <c r="E76" s="223" t="s">
        <v>3347</v>
      </c>
      <c r="F76" s="234" t="s">
        <v>337</v>
      </c>
      <c r="G76" t="s">
        <v>281</v>
      </c>
      <c r="H76" s="4"/>
    </row>
    <row r="77" spans="1:8" outlineLevel="1">
      <c r="A77" s="221" t="s">
        <v>333</v>
      </c>
      <c r="B77" s="223" t="s">
        <v>404</v>
      </c>
      <c r="C77" s="223">
        <v>4.7814400000000001E-5</v>
      </c>
      <c r="D77" s="223" t="s">
        <v>259</v>
      </c>
      <c r="E77" s="223" t="s">
        <v>3348</v>
      </c>
      <c r="F77" s="234" t="s">
        <v>339</v>
      </c>
      <c r="G77" t="s">
        <v>281</v>
      </c>
      <c r="H77" s="4"/>
    </row>
    <row r="78" spans="1:8" outlineLevel="1">
      <c r="A78" s="221" t="s">
        <v>333</v>
      </c>
      <c r="B78" s="233" t="s">
        <v>407</v>
      </c>
      <c r="C78" s="223">
        <v>0.110006162</v>
      </c>
      <c r="D78" s="223" t="s">
        <v>408</v>
      </c>
      <c r="E78" s="223" t="s">
        <v>3349</v>
      </c>
      <c r="F78" s="234" t="s">
        <v>2589</v>
      </c>
      <c r="G78" t="s">
        <v>281</v>
      </c>
      <c r="H78" s="4"/>
    </row>
    <row r="79" spans="1:8" outlineLevel="1">
      <c r="A79" s="221" t="s">
        <v>333</v>
      </c>
      <c r="B79" s="233" t="s">
        <v>3350</v>
      </c>
      <c r="C79" s="223">
        <v>0.64754754999999997</v>
      </c>
      <c r="D79" s="223" t="s">
        <v>408</v>
      </c>
      <c r="E79" s="223" t="s">
        <v>3351</v>
      </c>
      <c r="F79" s="234" t="s">
        <v>2591</v>
      </c>
      <c r="G79" t="s">
        <v>281</v>
      </c>
      <c r="H79" s="4"/>
    </row>
    <row r="80" spans="1:8" outlineLevel="1">
      <c r="A80" s="221" t="s">
        <v>333</v>
      </c>
      <c r="B80" s="223" t="s">
        <v>415</v>
      </c>
      <c r="C80" s="223">
        <v>1.21101E-6</v>
      </c>
      <c r="D80" s="223" t="s">
        <v>259</v>
      </c>
      <c r="E80" s="223" t="s">
        <v>3352</v>
      </c>
      <c r="F80" s="234" t="s">
        <v>335</v>
      </c>
      <c r="G80" t="s">
        <v>281</v>
      </c>
      <c r="H80" s="4"/>
    </row>
    <row r="81" spans="1:8" outlineLevel="1">
      <c r="A81" s="221" t="s">
        <v>333</v>
      </c>
      <c r="B81" s="223" t="s">
        <v>217</v>
      </c>
      <c r="C81" s="223">
        <v>3.7869900000000004E-9</v>
      </c>
      <c r="D81" s="223" t="s">
        <v>259</v>
      </c>
      <c r="E81" s="223" t="s">
        <v>3353</v>
      </c>
      <c r="F81" s="234" t="s">
        <v>335</v>
      </c>
      <c r="G81" t="s">
        <v>281</v>
      </c>
      <c r="H81" s="4"/>
    </row>
    <row r="82" spans="1:8" outlineLevel="1">
      <c r="A82" s="221" t="s">
        <v>333</v>
      </c>
      <c r="B82" s="223" t="s">
        <v>418</v>
      </c>
      <c r="C82" s="223">
        <v>1.0818749999999999E-3</v>
      </c>
      <c r="D82" s="223" t="s">
        <v>259</v>
      </c>
      <c r="E82" s="223" t="s">
        <v>3354</v>
      </c>
      <c r="F82" s="234" t="s">
        <v>337</v>
      </c>
      <c r="G82" t="s">
        <v>281</v>
      </c>
      <c r="H82" s="4"/>
    </row>
    <row r="83" spans="1:8" outlineLevel="1">
      <c r="A83" s="221" t="s">
        <v>333</v>
      </c>
      <c r="B83" s="223" t="s">
        <v>418</v>
      </c>
      <c r="C83" s="223">
        <v>4.1436299999999998E-8</v>
      </c>
      <c r="D83" s="223" t="s">
        <v>259</v>
      </c>
      <c r="E83" s="223" t="s">
        <v>3355</v>
      </c>
      <c r="F83" s="234" t="s">
        <v>339</v>
      </c>
      <c r="G83" t="s">
        <v>281</v>
      </c>
      <c r="H83" s="4"/>
    </row>
    <row r="84" spans="1:8" outlineLevel="1">
      <c r="A84" s="221" t="s">
        <v>333</v>
      </c>
      <c r="B84" s="223" t="s">
        <v>205</v>
      </c>
      <c r="C84" s="223">
        <v>1.3666100000000001E-9</v>
      </c>
      <c r="D84" s="223" t="s">
        <v>259</v>
      </c>
      <c r="E84" s="223" t="s">
        <v>3356</v>
      </c>
      <c r="F84" s="234" t="s">
        <v>335</v>
      </c>
      <c r="G84" t="s">
        <v>281</v>
      </c>
      <c r="H84" s="4"/>
    </row>
    <row r="85" spans="1:8" outlineLevel="1">
      <c r="A85" s="221" t="s">
        <v>333</v>
      </c>
      <c r="B85" s="223" t="s">
        <v>205</v>
      </c>
      <c r="C85" s="223">
        <v>1.16799E-5</v>
      </c>
      <c r="D85" s="223" t="s">
        <v>259</v>
      </c>
      <c r="E85" s="223" t="s">
        <v>3357</v>
      </c>
      <c r="F85" s="234" t="s">
        <v>337</v>
      </c>
      <c r="G85" t="s">
        <v>281</v>
      </c>
      <c r="H85" s="4"/>
    </row>
    <row r="86" spans="1:8" outlineLevel="1">
      <c r="A86" s="221" t="s">
        <v>333</v>
      </c>
      <c r="B86" s="223" t="s">
        <v>205</v>
      </c>
      <c r="C86" s="223">
        <v>1.1302499999999999E-9</v>
      </c>
      <c r="D86" s="223" t="s">
        <v>259</v>
      </c>
      <c r="E86" s="223" t="s">
        <v>3358</v>
      </c>
      <c r="F86" s="234" t="s">
        <v>339</v>
      </c>
      <c r="G86" t="s">
        <v>281</v>
      </c>
      <c r="H86" s="4"/>
    </row>
    <row r="87" spans="1:8" outlineLevel="1">
      <c r="A87" s="221" t="s">
        <v>333</v>
      </c>
      <c r="B87" s="223" t="s">
        <v>196</v>
      </c>
      <c r="C87" s="223">
        <v>9.6204100000000003E-10</v>
      </c>
      <c r="D87" s="223" t="s">
        <v>259</v>
      </c>
      <c r="E87" s="223" t="s">
        <v>3359</v>
      </c>
      <c r="F87" s="234" t="s">
        <v>335</v>
      </c>
      <c r="G87" t="s">
        <v>281</v>
      </c>
      <c r="H87" s="4"/>
    </row>
    <row r="88" spans="1:8" outlineLevel="1">
      <c r="A88" s="221" t="s">
        <v>333</v>
      </c>
      <c r="B88" s="223" t="s">
        <v>196</v>
      </c>
      <c r="C88" s="223">
        <v>7.13191E-9</v>
      </c>
      <c r="D88" s="223" t="s">
        <v>259</v>
      </c>
      <c r="E88" s="223" t="s">
        <v>3360</v>
      </c>
      <c r="F88" s="234" t="s">
        <v>337</v>
      </c>
      <c r="G88" t="s">
        <v>281</v>
      </c>
      <c r="H88" s="4"/>
    </row>
    <row r="89" spans="1:8" outlineLevel="1">
      <c r="A89" s="221" t="s">
        <v>333</v>
      </c>
      <c r="B89" s="223" t="s">
        <v>196</v>
      </c>
      <c r="C89" s="223">
        <v>1.8055300000000001E-10</v>
      </c>
      <c r="D89" s="223" t="s">
        <v>259</v>
      </c>
      <c r="E89" s="223" t="s">
        <v>3361</v>
      </c>
      <c r="F89" s="234" t="s">
        <v>339</v>
      </c>
      <c r="G89" t="s">
        <v>281</v>
      </c>
      <c r="H89" s="4"/>
    </row>
    <row r="90" spans="1:8" outlineLevel="1">
      <c r="A90" s="221" t="s">
        <v>333</v>
      </c>
      <c r="B90" s="223" t="s">
        <v>427</v>
      </c>
      <c r="C90" s="223">
        <v>6.2536300000000001E-7</v>
      </c>
      <c r="D90" s="223" t="s">
        <v>259</v>
      </c>
      <c r="E90" s="223" t="s">
        <v>3362</v>
      </c>
      <c r="F90" s="234" t="s">
        <v>359</v>
      </c>
      <c r="G90" t="s">
        <v>281</v>
      </c>
      <c r="H90" s="4"/>
    </row>
    <row r="91" spans="1:8" outlineLevel="1">
      <c r="A91" s="221" t="s">
        <v>333</v>
      </c>
      <c r="B91" s="223" t="s">
        <v>200</v>
      </c>
      <c r="C91" s="223">
        <v>4.3570900000000003E-9</v>
      </c>
      <c r="D91" s="223" t="s">
        <v>259</v>
      </c>
      <c r="E91" s="223" t="s">
        <v>3363</v>
      </c>
      <c r="F91" s="234" t="s">
        <v>335</v>
      </c>
      <c r="G91" t="s">
        <v>281</v>
      </c>
      <c r="H91" s="4"/>
    </row>
    <row r="92" spans="1:8" outlineLevel="1">
      <c r="A92" s="221" t="s">
        <v>333</v>
      </c>
      <c r="B92" s="223" t="s">
        <v>430</v>
      </c>
      <c r="C92" s="223">
        <v>3.4378100000000002E-6</v>
      </c>
      <c r="D92" s="223" t="s">
        <v>259</v>
      </c>
      <c r="E92" s="223" t="s">
        <v>3364</v>
      </c>
      <c r="F92" s="234" t="s">
        <v>337</v>
      </c>
      <c r="G92" t="s">
        <v>281</v>
      </c>
      <c r="H92" s="4"/>
    </row>
    <row r="93" spans="1:8" outlineLevel="1">
      <c r="A93" s="221" t="s">
        <v>333</v>
      </c>
      <c r="B93" s="223" t="s">
        <v>430</v>
      </c>
      <c r="C93" s="223">
        <v>2.3738299999999999E-9</v>
      </c>
      <c r="D93" s="223" t="s">
        <v>259</v>
      </c>
      <c r="E93" s="223" t="s">
        <v>3365</v>
      </c>
      <c r="F93" s="234" t="s">
        <v>339</v>
      </c>
      <c r="G93" t="s">
        <v>281</v>
      </c>
      <c r="H93" s="4"/>
    </row>
    <row r="94" spans="1:8" outlineLevel="1">
      <c r="A94" s="221" t="s">
        <v>333</v>
      </c>
      <c r="B94" s="223" t="s">
        <v>433</v>
      </c>
      <c r="C94" s="223">
        <v>2.0958700000000001E-4</v>
      </c>
      <c r="D94" s="223" t="s">
        <v>259</v>
      </c>
      <c r="E94" s="223" t="s">
        <v>3366</v>
      </c>
      <c r="F94" s="234" t="s">
        <v>337</v>
      </c>
      <c r="G94" t="s">
        <v>281</v>
      </c>
      <c r="H94" s="4"/>
    </row>
    <row r="95" spans="1:8" outlineLevel="1">
      <c r="A95" s="221" t="s">
        <v>333</v>
      </c>
      <c r="B95" s="223" t="s">
        <v>433</v>
      </c>
      <c r="C95" s="223">
        <v>7.5075199999999996E-5</v>
      </c>
      <c r="D95" s="223" t="s">
        <v>259</v>
      </c>
      <c r="E95" s="223" t="s">
        <v>3367</v>
      </c>
      <c r="F95" s="234" t="s">
        <v>339</v>
      </c>
      <c r="G95" t="s">
        <v>281</v>
      </c>
      <c r="H95" s="4"/>
    </row>
    <row r="96" spans="1:8" outlineLevel="1">
      <c r="A96" s="221" t="s">
        <v>333</v>
      </c>
      <c r="B96" s="223" t="s">
        <v>436</v>
      </c>
      <c r="C96" s="223">
        <v>2.9711899999999999E-4</v>
      </c>
      <c r="D96" s="223" t="s">
        <v>259</v>
      </c>
      <c r="E96" s="223" t="s">
        <v>3368</v>
      </c>
      <c r="F96" s="234" t="s">
        <v>438</v>
      </c>
      <c r="G96" t="s">
        <v>281</v>
      </c>
      <c r="H96" s="4"/>
    </row>
    <row r="97" spans="1:8" outlineLevel="1">
      <c r="A97" s="221" t="s">
        <v>333</v>
      </c>
      <c r="B97" s="223" t="s">
        <v>439</v>
      </c>
      <c r="C97" s="223">
        <v>1.8973400000000001E-6</v>
      </c>
      <c r="D97" s="223" t="s">
        <v>259</v>
      </c>
      <c r="E97" s="223" t="s">
        <v>3369</v>
      </c>
      <c r="F97" s="234" t="s">
        <v>352</v>
      </c>
      <c r="G97" t="s">
        <v>281</v>
      </c>
      <c r="H97" s="4"/>
    </row>
    <row r="98" spans="1:8" outlineLevel="1">
      <c r="A98" s="221" t="s">
        <v>333</v>
      </c>
      <c r="B98" s="223" t="s">
        <v>441</v>
      </c>
      <c r="C98" s="223">
        <v>4.9775500000000003E-6</v>
      </c>
      <c r="D98" s="223" t="s">
        <v>259</v>
      </c>
      <c r="E98" s="223" t="s">
        <v>3370</v>
      </c>
      <c r="F98" s="234" t="s">
        <v>359</v>
      </c>
      <c r="G98" t="s">
        <v>281</v>
      </c>
      <c r="H98" s="4"/>
    </row>
    <row r="99" spans="1:8" outlineLevel="1">
      <c r="A99" s="221" t="s">
        <v>333</v>
      </c>
      <c r="B99" s="223" t="s">
        <v>445</v>
      </c>
      <c r="C99" s="223">
        <v>2.5012799999999999E-8</v>
      </c>
      <c r="D99" s="223" t="s">
        <v>259</v>
      </c>
      <c r="E99" s="223" t="s">
        <v>3371</v>
      </c>
      <c r="F99" s="234" t="s">
        <v>359</v>
      </c>
      <c r="G99" t="s">
        <v>281</v>
      </c>
      <c r="H99" s="4"/>
    </row>
    <row r="100" spans="1:8" outlineLevel="1">
      <c r="A100" s="221" t="s">
        <v>333</v>
      </c>
      <c r="B100" s="223" t="s">
        <v>447</v>
      </c>
      <c r="C100" s="223">
        <v>1.8155800000000001E-11</v>
      </c>
      <c r="D100" s="223" t="s">
        <v>259</v>
      </c>
      <c r="E100" s="223" t="s">
        <v>3372</v>
      </c>
      <c r="F100" s="234" t="s">
        <v>352</v>
      </c>
      <c r="G100" t="s">
        <v>281</v>
      </c>
      <c r="H100" s="4"/>
    </row>
    <row r="101" spans="1:8" outlineLevel="1">
      <c r="A101" s="221" t="s">
        <v>333</v>
      </c>
      <c r="B101" s="223" t="s">
        <v>449</v>
      </c>
      <c r="C101" s="223">
        <v>8.2859899999999996E-5</v>
      </c>
      <c r="D101" s="223" t="s">
        <v>259</v>
      </c>
      <c r="E101" s="223" t="s">
        <v>3373</v>
      </c>
      <c r="F101" s="234" t="s">
        <v>337</v>
      </c>
      <c r="G101" t="s">
        <v>281</v>
      </c>
      <c r="H101" s="4"/>
    </row>
    <row r="102" spans="1:8" outlineLevel="1">
      <c r="A102" s="221" t="s">
        <v>333</v>
      </c>
      <c r="B102" s="223" t="s">
        <v>449</v>
      </c>
      <c r="C102" s="223">
        <v>1.3718200000000001E-6</v>
      </c>
      <c r="D102" s="223" t="s">
        <v>259</v>
      </c>
      <c r="E102" s="223" t="s">
        <v>3374</v>
      </c>
      <c r="F102" s="234" t="s">
        <v>339</v>
      </c>
      <c r="G102" t="s">
        <v>281</v>
      </c>
      <c r="H102" s="4"/>
    </row>
    <row r="103" spans="1:8" outlineLevel="1">
      <c r="A103" s="221" t="s">
        <v>333</v>
      </c>
      <c r="B103" s="223" t="s">
        <v>452</v>
      </c>
      <c r="C103" s="223">
        <v>9.3629200000000003E-7</v>
      </c>
      <c r="D103" s="223" t="s">
        <v>259</v>
      </c>
      <c r="E103" s="223" t="s">
        <v>3375</v>
      </c>
      <c r="F103" s="234" t="s">
        <v>335</v>
      </c>
      <c r="G103" t="s">
        <v>281</v>
      </c>
      <c r="H103" s="4"/>
    </row>
    <row r="104" spans="1:8" outlineLevel="1">
      <c r="A104" s="221" t="s">
        <v>333</v>
      </c>
      <c r="B104" s="223" t="s">
        <v>229</v>
      </c>
      <c r="C104" s="223">
        <v>1.88604E-5</v>
      </c>
      <c r="D104" s="223" t="s">
        <v>259</v>
      </c>
      <c r="E104" s="223" t="s">
        <v>3376</v>
      </c>
      <c r="F104" s="234" t="s">
        <v>335</v>
      </c>
      <c r="G104" t="s">
        <v>281</v>
      </c>
      <c r="H104" s="4"/>
    </row>
    <row r="105" spans="1:8" outlineLevel="1">
      <c r="A105" s="221" t="s">
        <v>333</v>
      </c>
      <c r="B105" s="223" t="s">
        <v>455</v>
      </c>
      <c r="C105" s="223">
        <v>2.7391809999999998E-3</v>
      </c>
      <c r="D105" s="223" t="s">
        <v>259</v>
      </c>
      <c r="E105" s="223" t="s">
        <v>3377</v>
      </c>
      <c r="F105" s="234" t="s">
        <v>337</v>
      </c>
      <c r="G105" t="s">
        <v>281</v>
      </c>
      <c r="H105" s="4"/>
    </row>
    <row r="106" spans="1:8" outlineLevel="1">
      <c r="A106" s="221" t="s">
        <v>333</v>
      </c>
      <c r="B106" s="223" t="s">
        <v>455</v>
      </c>
      <c r="C106" s="223">
        <v>1.0351780000000001E-3</v>
      </c>
      <c r="D106" s="223" t="s">
        <v>259</v>
      </c>
      <c r="E106" s="223" t="s">
        <v>3378</v>
      </c>
      <c r="F106" s="234" t="s">
        <v>339</v>
      </c>
      <c r="G106" t="s">
        <v>281</v>
      </c>
      <c r="H106" s="4"/>
    </row>
    <row r="107" spans="1:8" outlineLevel="1">
      <c r="A107" s="221" t="s">
        <v>333</v>
      </c>
      <c r="B107" s="223" t="s">
        <v>213</v>
      </c>
      <c r="C107" s="223">
        <v>9.5794799999999994E-8</v>
      </c>
      <c r="D107" s="223" t="s">
        <v>259</v>
      </c>
      <c r="E107" s="223" t="s">
        <v>3379</v>
      </c>
      <c r="F107" s="234" t="s">
        <v>335</v>
      </c>
      <c r="G107" t="s">
        <v>281</v>
      </c>
      <c r="H107" s="4"/>
    </row>
    <row r="108" spans="1:8" outlineLevel="1">
      <c r="A108" s="221" t="s">
        <v>333</v>
      </c>
      <c r="B108" s="223" t="s">
        <v>213</v>
      </c>
      <c r="C108" s="223">
        <v>4.1492020000000003E-3</v>
      </c>
      <c r="D108" s="223" t="s">
        <v>259</v>
      </c>
      <c r="E108" s="223" t="s">
        <v>3380</v>
      </c>
      <c r="F108" s="234" t="s">
        <v>337</v>
      </c>
      <c r="G108" t="s">
        <v>281</v>
      </c>
      <c r="H108" s="4"/>
    </row>
    <row r="109" spans="1:8" outlineLevel="1">
      <c r="A109" s="221" t="s">
        <v>333</v>
      </c>
      <c r="B109" s="223" t="s">
        <v>213</v>
      </c>
      <c r="C109" s="223">
        <v>1.3690799999999999E-5</v>
      </c>
      <c r="D109" s="223" t="s">
        <v>259</v>
      </c>
      <c r="E109" s="223" t="s">
        <v>3381</v>
      </c>
      <c r="F109" s="234" t="s">
        <v>339</v>
      </c>
      <c r="G109" t="s">
        <v>281</v>
      </c>
      <c r="H109" s="4"/>
    </row>
    <row r="110" spans="1:8" outlineLevel="1">
      <c r="A110" s="221" t="s">
        <v>333</v>
      </c>
      <c r="B110" s="223" t="s">
        <v>461</v>
      </c>
      <c r="C110" s="223">
        <v>4.8298899999999999E-5</v>
      </c>
      <c r="D110" s="223" t="s">
        <v>259</v>
      </c>
      <c r="E110" s="223" t="s">
        <v>3382</v>
      </c>
      <c r="F110" s="234" t="s">
        <v>463</v>
      </c>
      <c r="G110" t="s">
        <v>281</v>
      </c>
      <c r="H110" s="4"/>
    </row>
    <row r="111" spans="1:8" outlineLevel="1">
      <c r="A111" s="221" t="s">
        <v>333</v>
      </c>
      <c r="B111" s="223" t="s">
        <v>464</v>
      </c>
      <c r="C111" s="223">
        <v>1.442203E-3</v>
      </c>
      <c r="D111" s="223" t="s">
        <v>259</v>
      </c>
      <c r="E111" s="223" t="s">
        <v>3383</v>
      </c>
      <c r="F111" s="234" t="s">
        <v>337</v>
      </c>
      <c r="G111" t="s">
        <v>281</v>
      </c>
      <c r="H111" s="4"/>
    </row>
    <row r="112" spans="1:8" outlineLevel="1">
      <c r="A112" s="221" t="s">
        <v>333</v>
      </c>
      <c r="B112" s="223" t="s">
        <v>464</v>
      </c>
      <c r="C112" s="223">
        <v>2.4649300000000003E-4</v>
      </c>
      <c r="D112" s="223" t="s">
        <v>259</v>
      </c>
      <c r="E112" s="223" t="s">
        <v>3384</v>
      </c>
      <c r="F112" s="234" t="s">
        <v>339</v>
      </c>
      <c r="G112" t="s">
        <v>281</v>
      </c>
      <c r="H112" s="4"/>
    </row>
    <row r="113" spans="1:8" outlineLevel="1">
      <c r="A113" s="221" t="s">
        <v>333</v>
      </c>
      <c r="B113" s="223" t="s">
        <v>467</v>
      </c>
      <c r="C113" s="223">
        <v>6.4147200000000003E-6</v>
      </c>
      <c r="D113" s="223" t="s">
        <v>259</v>
      </c>
      <c r="E113" s="223" t="s">
        <v>3385</v>
      </c>
      <c r="F113" s="234" t="s">
        <v>335</v>
      </c>
      <c r="G113" t="s">
        <v>281</v>
      </c>
      <c r="H113" s="4"/>
    </row>
    <row r="114" spans="1:8" outlineLevel="1">
      <c r="A114" s="221" t="s">
        <v>333</v>
      </c>
      <c r="B114" s="223" t="s">
        <v>469</v>
      </c>
      <c r="C114" s="223">
        <v>1.0273199999999999E-9</v>
      </c>
      <c r="D114" s="223" t="s">
        <v>259</v>
      </c>
      <c r="E114" s="223" t="s">
        <v>3386</v>
      </c>
      <c r="F114" s="234" t="s">
        <v>337</v>
      </c>
      <c r="G114" t="s">
        <v>281</v>
      </c>
      <c r="H114" s="4"/>
    </row>
    <row r="115" spans="1:8" outlineLevel="1">
      <c r="A115" s="221" t="s">
        <v>333</v>
      </c>
      <c r="B115" s="223" t="s">
        <v>469</v>
      </c>
      <c r="C115" s="223">
        <v>1.71505E-12</v>
      </c>
      <c r="D115" s="223" t="s">
        <v>259</v>
      </c>
      <c r="E115" s="223" t="s">
        <v>3387</v>
      </c>
      <c r="F115" s="234" t="s">
        <v>339</v>
      </c>
      <c r="G115" t="s">
        <v>281</v>
      </c>
      <c r="H115" s="4"/>
    </row>
    <row r="116" spans="1:8" outlineLevel="1">
      <c r="A116" s="221" t="s">
        <v>333</v>
      </c>
      <c r="B116" s="223" t="s">
        <v>472</v>
      </c>
      <c r="C116" s="223">
        <v>3.7118E-10</v>
      </c>
      <c r="D116" s="223" t="s">
        <v>259</v>
      </c>
      <c r="E116" s="223" t="s">
        <v>3388</v>
      </c>
      <c r="F116" s="234" t="s">
        <v>337</v>
      </c>
      <c r="G116" t="s">
        <v>281</v>
      </c>
      <c r="H116" s="4"/>
    </row>
    <row r="117" spans="1:8" outlineLevel="1">
      <c r="A117" s="221" t="s">
        <v>333</v>
      </c>
      <c r="B117" s="223" t="s">
        <v>472</v>
      </c>
      <c r="C117" s="223">
        <v>6.1966600000000004E-13</v>
      </c>
      <c r="D117" s="223" t="s">
        <v>259</v>
      </c>
      <c r="E117" s="223" t="s">
        <v>3389</v>
      </c>
      <c r="F117" s="234" t="s">
        <v>339</v>
      </c>
      <c r="G117" t="s">
        <v>281</v>
      </c>
      <c r="H117" s="4"/>
    </row>
    <row r="118" spans="1:8" outlineLevel="1">
      <c r="A118" s="221" t="s">
        <v>333</v>
      </c>
      <c r="B118" s="223" t="s">
        <v>475</v>
      </c>
      <c r="C118" s="223">
        <v>4.2284700000000001E-4</v>
      </c>
      <c r="D118" s="223" t="s">
        <v>259</v>
      </c>
      <c r="E118" s="223" t="s">
        <v>3347</v>
      </c>
      <c r="F118" s="234" t="s">
        <v>337</v>
      </c>
      <c r="G118" t="s">
        <v>281</v>
      </c>
      <c r="H118" s="4"/>
    </row>
    <row r="119" spans="1:8" outlineLevel="1">
      <c r="A119" s="221" t="s">
        <v>333</v>
      </c>
      <c r="B119" s="223" t="s">
        <v>475</v>
      </c>
      <c r="C119" s="223">
        <v>4.7815400000000003E-5</v>
      </c>
      <c r="D119" s="223" t="s">
        <v>259</v>
      </c>
      <c r="E119" s="223" t="s">
        <v>3390</v>
      </c>
      <c r="F119" s="234" t="s">
        <v>339</v>
      </c>
      <c r="G119" t="s">
        <v>281</v>
      </c>
      <c r="H119" s="4"/>
    </row>
    <row r="120" spans="1:8" outlineLevel="1">
      <c r="A120" s="221" t="s">
        <v>333</v>
      </c>
      <c r="B120" s="223" t="s">
        <v>477</v>
      </c>
      <c r="C120" s="223">
        <v>8.3381800000000001E-8</v>
      </c>
      <c r="D120" s="223" t="s">
        <v>259</v>
      </c>
      <c r="E120" s="223" t="s">
        <v>3391</v>
      </c>
      <c r="F120" s="234" t="s">
        <v>352</v>
      </c>
      <c r="G120" t="s">
        <v>281</v>
      </c>
      <c r="H120" s="4"/>
    </row>
    <row r="121" spans="1:8" outlineLevel="1">
      <c r="A121" s="221" t="s">
        <v>333</v>
      </c>
      <c r="B121" s="223" t="s">
        <v>479</v>
      </c>
      <c r="C121" s="223">
        <v>2.6200100000000002E-7</v>
      </c>
      <c r="D121" s="223" t="s">
        <v>259</v>
      </c>
      <c r="E121" s="223" t="s">
        <v>3392</v>
      </c>
      <c r="F121" s="234" t="s">
        <v>337</v>
      </c>
      <c r="G121" t="s">
        <v>281</v>
      </c>
      <c r="H121" s="4"/>
    </row>
    <row r="122" spans="1:8" outlineLevel="1">
      <c r="A122" s="221" t="s">
        <v>333</v>
      </c>
      <c r="B122" s="223" t="s">
        <v>479</v>
      </c>
      <c r="C122" s="223">
        <v>8.3657399999999997E-10</v>
      </c>
      <c r="D122" s="223" t="s">
        <v>259</v>
      </c>
      <c r="E122" s="223" t="s">
        <v>3393</v>
      </c>
      <c r="F122" s="234" t="s">
        <v>339</v>
      </c>
      <c r="G122" t="s">
        <v>281</v>
      </c>
      <c r="H122" s="4"/>
    </row>
    <row r="123" spans="1:8" outlineLevel="1">
      <c r="A123" s="221" t="s">
        <v>333</v>
      </c>
      <c r="B123" s="223" t="s">
        <v>482</v>
      </c>
      <c r="C123" s="223">
        <v>1.3744025999999999E-2</v>
      </c>
      <c r="D123" s="223" t="s">
        <v>259</v>
      </c>
      <c r="E123" s="223" t="s">
        <v>3394</v>
      </c>
      <c r="F123" s="234" t="s">
        <v>484</v>
      </c>
      <c r="G123" t="s">
        <v>281</v>
      </c>
      <c r="H123" s="4"/>
    </row>
    <row r="124" spans="1:8" outlineLevel="1">
      <c r="A124" s="221" t="s">
        <v>333</v>
      </c>
      <c r="B124" s="223" t="s">
        <v>209</v>
      </c>
      <c r="C124" s="223">
        <v>4.3210000000000001E-8</v>
      </c>
      <c r="D124" s="223" t="s">
        <v>259</v>
      </c>
      <c r="E124" s="223" t="s">
        <v>3395</v>
      </c>
      <c r="F124" s="234" t="s">
        <v>335</v>
      </c>
      <c r="G124" t="s">
        <v>281</v>
      </c>
      <c r="H124" s="4"/>
    </row>
    <row r="125" spans="1:8" outlineLevel="1">
      <c r="A125" s="221" t="s">
        <v>333</v>
      </c>
      <c r="B125" s="223" t="s">
        <v>486</v>
      </c>
      <c r="C125" s="223">
        <v>2.8950199999999999E-5</v>
      </c>
      <c r="D125" s="223" t="s">
        <v>259</v>
      </c>
      <c r="E125" s="223" t="s">
        <v>3396</v>
      </c>
      <c r="F125" s="234" t="s">
        <v>337</v>
      </c>
      <c r="G125" t="s">
        <v>281</v>
      </c>
      <c r="H125" s="4"/>
    </row>
    <row r="126" spans="1:8" outlineLevel="1">
      <c r="A126" s="226" t="s">
        <v>333</v>
      </c>
      <c r="B126" s="228" t="s">
        <v>486</v>
      </c>
      <c r="C126" s="228">
        <v>3.9430700000000001E-9</v>
      </c>
      <c r="D126" s="228" t="s">
        <v>259</v>
      </c>
      <c r="E126" s="228" t="s">
        <v>3397</v>
      </c>
      <c r="F126" s="255" t="s">
        <v>339</v>
      </c>
      <c r="G126" t="s">
        <v>281</v>
      </c>
      <c r="H126" s="4"/>
    </row>
    <row r="128" spans="1:8" ht="15.75" customHeight="1">
      <c r="A128" s="775" t="s">
        <v>489</v>
      </c>
      <c r="B128" s="776"/>
      <c r="C128" s="776"/>
      <c r="D128" s="777"/>
    </row>
    <row r="129" spans="1:4">
      <c r="A129" s="256" t="s">
        <v>490</v>
      </c>
      <c r="B129" s="256"/>
      <c r="C129" s="335"/>
      <c r="D129" s="257">
        <v>1</v>
      </c>
    </row>
    <row r="130" spans="1:4">
      <c r="A130" s="179" t="s">
        <v>491</v>
      </c>
      <c r="B130" s="180"/>
      <c r="C130" s="180"/>
      <c r="D130" s="258">
        <v>-0.49347349086565101</v>
      </c>
    </row>
    <row r="131" spans="1:4">
      <c r="A131" s="167" t="s">
        <v>931</v>
      </c>
      <c r="B131" s="177"/>
      <c r="C131" s="177"/>
      <c r="D131" s="259">
        <v>-0.5065265091343486</v>
      </c>
    </row>
  </sheetData>
  <mergeCells count="6">
    <mergeCell ref="A128:D128"/>
    <mergeCell ref="A1:F1"/>
    <mergeCell ref="I1:R1"/>
    <mergeCell ref="A7:F7"/>
    <mergeCell ref="A15:F15"/>
    <mergeCell ref="I16:R16"/>
  </mergeCells>
  <pageMargins left="0.7" right="0.7" top="0.75" bottom="0.75" header="0.3" footer="0.3"/>
  <pageSetup paperSize="9" scale="50" fitToHeight="0" orientation="landscape"/>
  <headerFooter>
    <oddHeader>&amp;C&amp;20A.2.1.2 LCI for I (OFMSW)</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9" tint="0.79998168889431442"/>
    <pageSetUpPr fitToPage="1"/>
  </sheetPr>
  <dimension ref="A1:U325"/>
  <sheetViews>
    <sheetView zoomScale="85" workbookViewId="0">
      <selection sqref="A1:F1"/>
    </sheetView>
  </sheetViews>
  <sheetFormatPr baseColWidth="10" defaultColWidth="9.140625" defaultRowHeight="15" outlineLevelRow="1"/>
  <cols>
    <col min="1" max="1" width="12.28515625" style="171" customWidth="1"/>
    <col min="2" max="2" width="33.42578125" style="171" customWidth="1"/>
    <col min="3" max="3" width="27" style="171" customWidth="1"/>
    <col min="4" max="4" width="12.42578125" style="171" bestFit="1" customWidth="1"/>
    <col min="5" max="5" width="56.140625" style="171" bestFit="1" customWidth="1"/>
    <col min="6" max="6" width="75.42578125" style="171" customWidth="1"/>
    <col min="13" max="13" width="10" bestFit="1" customWidth="1"/>
    <col min="21" max="21" width="28.28515625" customWidth="1"/>
  </cols>
  <sheetData>
    <row r="1" spans="1:21" ht="18.75">
      <c r="A1" s="769" t="s">
        <v>236</v>
      </c>
      <c r="B1" s="770"/>
      <c r="C1" s="770"/>
      <c r="D1" s="770"/>
      <c r="E1" s="770"/>
      <c r="F1" s="771"/>
      <c r="I1" s="800" t="s">
        <v>237</v>
      </c>
      <c r="J1" s="801"/>
      <c r="K1" s="801"/>
      <c r="L1" s="801"/>
      <c r="M1" s="801"/>
      <c r="N1" s="801"/>
      <c r="O1" s="801"/>
      <c r="P1" s="801"/>
      <c r="Q1" s="801"/>
      <c r="R1" s="801"/>
      <c r="S1" s="801"/>
      <c r="T1" s="801"/>
      <c r="U1" s="802"/>
    </row>
    <row r="2" spans="1:21">
      <c r="A2" s="211" t="s">
        <v>238</v>
      </c>
      <c r="B2" s="212" t="s">
        <v>239</v>
      </c>
      <c r="C2" s="212" t="s">
        <v>240</v>
      </c>
      <c r="D2" s="212" t="s">
        <v>134</v>
      </c>
      <c r="E2" s="212" t="s">
        <v>241</v>
      </c>
      <c r="F2" s="213" t="s">
        <v>242</v>
      </c>
      <c r="I2" s="336"/>
      <c r="J2" s="337"/>
      <c r="K2" s="337"/>
      <c r="L2" s="337"/>
      <c r="M2" s="337"/>
      <c r="N2" s="337"/>
      <c r="O2" s="337"/>
      <c r="P2" s="337"/>
      <c r="Q2" s="337"/>
      <c r="R2" s="337"/>
      <c r="S2" s="337"/>
      <c r="T2" s="337"/>
      <c r="U2" s="338"/>
    </row>
    <row r="3" spans="1:21" outlineLevel="1">
      <c r="A3" s="216" t="s">
        <v>243</v>
      </c>
      <c r="B3" s="217" t="s">
        <v>244</v>
      </c>
      <c r="C3" s="218">
        <v>5</v>
      </c>
      <c r="D3" s="218" t="s">
        <v>245</v>
      </c>
      <c r="E3" s="218" t="s">
        <v>246</v>
      </c>
      <c r="F3" s="232" t="s">
        <v>236</v>
      </c>
      <c r="I3" s="339"/>
      <c r="J3" s="9"/>
      <c r="K3" s="9"/>
      <c r="L3" s="9"/>
      <c r="M3" s="9"/>
      <c r="N3" s="9"/>
      <c r="O3" s="9"/>
      <c r="P3" s="9"/>
      <c r="Q3" s="9"/>
      <c r="R3" s="9"/>
      <c r="S3" s="9"/>
      <c r="T3" s="9"/>
      <c r="U3" s="340"/>
    </row>
    <row r="4" spans="1:21" outlineLevel="1">
      <c r="A4" s="221" t="s">
        <v>243</v>
      </c>
      <c r="B4" s="222" t="s">
        <v>247</v>
      </c>
      <c r="C4" s="223">
        <v>40</v>
      </c>
      <c r="D4" s="223" t="s">
        <v>245</v>
      </c>
      <c r="E4" s="223" t="s">
        <v>248</v>
      </c>
      <c r="F4" s="234" t="s">
        <v>249</v>
      </c>
      <c r="G4" s="245" t="s">
        <v>281</v>
      </c>
      <c r="I4" s="339"/>
      <c r="J4" s="9"/>
      <c r="K4" s="9"/>
      <c r="L4" s="9"/>
      <c r="M4" s="9"/>
      <c r="N4" s="9"/>
      <c r="O4" s="9"/>
      <c r="P4" s="9"/>
      <c r="Q4" s="9"/>
      <c r="R4" s="9"/>
      <c r="S4" s="9"/>
      <c r="T4" s="9"/>
      <c r="U4" s="340"/>
    </row>
    <row r="5" spans="1:21" outlineLevel="1">
      <c r="A5" s="226" t="s">
        <v>250</v>
      </c>
      <c r="B5" s="227" t="s">
        <v>251</v>
      </c>
      <c r="C5" s="228">
        <v>1</v>
      </c>
      <c r="D5" s="228" t="s">
        <v>252</v>
      </c>
      <c r="E5" s="228" t="s">
        <v>253</v>
      </c>
      <c r="F5" s="255" t="s">
        <v>254</v>
      </c>
      <c r="G5" s="245" t="s">
        <v>281</v>
      </c>
      <c r="I5" s="339"/>
      <c r="J5" s="9"/>
      <c r="K5" s="9"/>
      <c r="L5" s="9"/>
      <c r="M5" s="9"/>
      <c r="N5" s="9"/>
      <c r="O5" s="9"/>
      <c r="P5" s="9"/>
      <c r="Q5" s="9"/>
      <c r="R5" s="9"/>
      <c r="S5" s="9"/>
      <c r="T5" s="9"/>
      <c r="U5" s="340"/>
    </row>
    <row r="6" spans="1:21">
      <c r="G6" s="245" t="s">
        <v>281</v>
      </c>
      <c r="I6" s="339"/>
      <c r="J6" s="9"/>
      <c r="K6" s="9"/>
      <c r="L6" s="9"/>
      <c r="M6" s="9"/>
      <c r="N6" s="9"/>
      <c r="O6" s="9"/>
      <c r="P6" s="9"/>
      <c r="Q6" s="9"/>
      <c r="R6" s="9"/>
      <c r="S6" s="9"/>
      <c r="T6" s="9"/>
      <c r="U6" s="340"/>
    </row>
    <row r="7" spans="1:21" ht="18.75">
      <c r="A7" s="769" t="s">
        <v>493</v>
      </c>
      <c r="B7" s="770"/>
      <c r="C7" s="770"/>
      <c r="D7" s="770"/>
      <c r="E7" s="770"/>
      <c r="F7" s="771"/>
      <c r="G7" s="245" t="s">
        <v>281</v>
      </c>
      <c r="I7" s="339"/>
      <c r="J7" s="9"/>
      <c r="K7" s="9"/>
      <c r="L7" s="9"/>
      <c r="M7" s="9"/>
      <c r="N7" s="9"/>
      <c r="O7" s="9"/>
      <c r="P7" s="9"/>
      <c r="Q7" s="9"/>
      <c r="R7" s="9"/>
      <c r="S7" s="9"/>
      <c r="T7" s="9"/>
      <c r="U7" s="340"/>
    </row>
    <row r="8" spans="1:21">
      <c r="A8" s="211" t="s">
        <v>238</v>
      </c>
      <c r="B8" s="212" t="s">
        <v>239</v>
      </c>
      <c r="C8" s="212" t="s">
        <v>240</v>
      </c>
      <c r="D8" s="212" t="s">
        <v>134</v>
      </c>
      <c r="E8" s="212" t="s">
        <v>241</v>
      </c>
      <c r="F8" s="213" t="s">
        <v>242</v>
      </c>
      <c r="G8" s="245" t="s">
        <v>281</v>
      </c>
      <c r="I8" s="339"/>
      <c r="J8" s="9"/>
      <c r="K8" s="9"/>
      <c r="L8" s="9"/>
      <c r="M8" s="9"/>
      <c r="N8" s="9"/>
      <c r="O8" s="9"/>
      <c r="P8" s="9"/>
      <c r="Q8" s="9"/>
      <c r="R8" s="9"/>
      <c r="S8" s="9"/>
      <c r="T8" s="9"/>
      <c r="U8" s="340"/>
    </row>
    <row r="9" spans="1:21" outlineLevel="1">
      <c r="A9" s="216" t="s">
        <v>243</v>
      </c>
      <c r="B9" s="317" t="s">
        <v>251</v>
      </c>
      <c r="C9" s="218">
        <v>1</v>
      </c>
      <c r="D9" s="218" t="s">
        <v>256</v>
      </c>
      <c r="E9" s="218" t="s">
        <v>253</v>
      </c>
      <c r="F9" s="232" t="s">
        <v>254</v>
      </c>
      <c r="G9" s="245" t="s">
        <v>281</v>
      </c>
      <c r="I9" s="339"/>
      <c r="J9" s="9"/>
      <c r="K9" s="9"/>
      <c r="L9" s="9"/>
      <c r="M9" s="9"/>
      <c r="N9" s="9"/>
      <c r="O9" s="9"/>
      <c r="P9" s="9"/>
      <c r="Q9" s="9"/>
      <c r="R9" s="9"/>
      <c r="S9" s="9"/>
      <c r="T9" s="9"/>
      <c r="U9" s="340"/>
    </row>
    <row r="10" spans="1:21" outlineLevel="1">
      <c r="A10" s="221" t="s">
        <v>243</v>
      </c>
      <c r="B10" s="222" t="s">
        <v>495</v>
      </c>
      <c r="C10" s="223" t="s">
        <v>496</v>
      </c>
      <c r="D10" s="223" t="s">
        <v>275</v>
      </c>
      <c r="E10" s="223" t="s">
        <v>260</v>
      </c>
      <c r="F10" s="234" t="s">
        <v>497</v>
      </c>
      <c r="G10" s="245" t="s">
        <v>281</v>
      </c>
      <c r="I10" s="339"/>
      <c r="J10" s="9"/>
      <c r="K10" s="9"/>
      <c r="L10" s="9"/>
      <c r="M10" s="9"/>
      <c r="N10" s="9"/>
      <c r="O10" s="9"/>
      <c r="P10" s="9"/>
      <c r="Q10" s="9"/>
      <c r="R10" s="9"/>
      <c r="S10" s="9"/>
      <c r="T10" s="9"/>
      <c r="U10" s="340"/>
    </row>
    <row r="11" spans="1:21" outlineLevel="1">
      <c r="A11" s="221" t="s">
        <v>243</v>
      </c>
      <c r="B11" s="222" t="s">
        <v>498</v>
      </c>
      <c r="C11" s="223" t="s">
        <v>499</v>
      </c>
      <c r="D11" s="223" t="s">
        <v>327</v>
      </c>
      <c r="E11" s="223" t="s">
        <v>500</v>
      </c>
      <c r="F11" s="234" t="s">
        <v>932</v>
      </c>
      <c r="G11" s="245" t="s">
        <v>281</v>
      </c>
      <c r="I11" s="339"/>
      <c r="J11" s="9"/>
      <c r="K11" s="9"/>
      <c r="L11" s="9"/>
      <c r="M11" s="9"/>
      <c r="N11" s="9"/>
      <c r="O11" s="9"/>
      <c r="P11" s="9"/>
      <c r="Q11" s="9"/>
      <c r="R11" s="9"/>
      <c r="S11" s="9"/>
      <c r="T11" s="9"/>
      <c r="U11" s="340"/>
    </row>
    <row r="12" spans="1:21" outlineLevel="1">
      <c r="A12" s="221" t="s">
        <v>243</v>
      </c>
      <c r="B12" s="222" t="s">
        <v>262</v>
      </c>
      <c r="C12" s="235" t="s">
        <v>263</v>
      </c>
      <c r="D12" s="223" t="s">
        <v>494</v>
      </c>
      <c r="E12" s="223" t="s">
        <v>264</v>
      </c>
      <c r="F12" s="234" t="s">
        <v>933</v>
      </c>
      <c r="G12" s="245" t="s">
        <v>281</v>
      </c>
      <c r="I12" s="339"/>
      <c r="J12" s="9"/>
      <c r="K12" s="9"/>
      <c r="L12" s="9"/>
      <c r="M12" s="9"/>
      <c r="N12" s="9"/>
      <c r="O12" s="9"/>
      <c r="P12" s="9"/>
      <c r="Q12" s="9"/>
      <c r="R12" s="9"/>
      <c r="S12" s="9"/>
      <c r="T12" s="9"/>
      <c r="U12" s="340"/>
    </row>
    <row r="13" spans="1:21" outlineLevel="1">
      <c r="A13" s="221" t="s">
        <v>243</v>
      </c>
      <c r="B13" s="222" t="s">
        <v>503</v>
      </c>
      <c r="C13" s="223">
        <f>200/7500</f>
        <v>2.6666666666666668E-2</v>
      </c>
      <c r="D13" s="223" t="s">
        <v>504</v>
      </c>
      <c r="E13" s="223" t="s">
        <v>505</v>
      </c>
      <c r="F13" s="234" t="s">
        <v>506</v>
      </c>
      <c r="G13" s="245" t="s">
        <v>281</v>
      </c>
      <c r="I13" s="339"/>
      <c r="J13" s="9"/>
      <c r="K13" s="9"/>
      <c r="L13" s="9"/>
      <c r="M13" s="9"/>
      <c r="N13" s="9"/>
      <c r="O13" s="9"/>
      <c r="P13" s="9"/>
      <c r="Q13" s="9"/>
      <c r="R13" s="9"/>
      <c r="S13" s="9"/>
      <c r="T13" s="9"/>
      <c r="U13" s="340"/>
    </row>
    <row r="14" spans="1:21" outlineLevel="1">
      <c r="A14" s="221" t="s">
        <v>243</v>
      </c>
      <c r="B14" s="222" t="s">
        <v>507</v>
      </c>
      <c r="C14" s="223">
        <f>(150*1839)/38000</f>
        <v>7.2592105263157896</v>
      </c>
      <c r="D14" s="223" t="s">
        <v>259</v>
      </c>
      <c r="E14" s="223" t="s">
        <v>508</v>
      </c>
      <c r="F14" s="234" t="s">
        <v>509</v>
      </c>
      <c r="G14" s="245" t="s">
        <v>281</v>
      </c>
      <c r="I14" s="339"/>
      <c r="J14" s="9"/>
      <c r="K14" s="9"/>
      <c r="L14" s="9"/>
      <c r="M14" s="9"/>
      <c r="N14" s="9"/>
      <c r="O14" s="9"/>
      <c r="P14" s="9"/>
      <c r="Q14" s="9"/>
      <c r="R14" s="9"/>
      <c r="S14" s="9"/>
      <c r="T14" s="9"/>
      <c r="U14" s="340"/>
    </row>
    <row r="15" spans="1:21" outlineLevel="1">
      <c r="A15" s="221" t="s">
        <v>333</v>
      </c>
      <c r="B15" s="223" t="s">
        <v>340</v>
      </c>
      <c r="C15" s="223" t="s">
        <v>510</v>
      </c>
      <c r="D15" s="223" t="s">
        <v>511</v>
      </c>
      <c r="E15" s="223" t="s">
        <v>260</v>
      </c>
      <c r="F15" s="234" t="s">
        <v>512</v>
      </c>
      <c r="G15" s="245" t="s">
        <v>281</v>
      </c>
      <c r="I15" s="339"/>
      <c r="J15" s="9"/>
      <c r="K15" s="9"/>
      <c r="L15" s="9"/>
      <c r="M15" s="9"/>
      <c r="N15" s="9"/>
      <c r="O15" s="9"/>
      <c r="P15" s="9"/>
      <c r="Q15" s="9"/>
      <c r="R15" s="9"/>
      <c r="S15" s="9"/>
      <c r="T15" s="9"/>
      <c r="U15" s="340"/>
    </row>
    <row r="16" spans="1:21" outlineLevel="1">
      <c r="A16" s="221" t="s">
        <v>250</v>
      </c>
      <c r="B16" s="233" t="s">
        <v>3398</v>
      </c>
      <c r="C16" s="223" t="s">
        <v>3399</v>
      </c>
      <c r="D16" s="223" t="s">
        <v>494</v>
      </c>
      <c r="E16" s="223" t="s">
        <v>260</v>
      </c>
      <c r="F16" s="234" t="s">
        <v>3400</v>
      </c>
      <c r="G16" s="245" t="s">
        <v>281</v>
      </c>
      <c r="I16" s="339"/>
      <c r="J16" s="9"/>
      <c r="K16" s="9"/>
      <c r="L16" s="9"/>
      <c r="M16" s="9"/>
      <c r="N16" s="9"/>
      <c r="O16" s="9"/>
      <c r="P16" s="9"/>
      <c r="Q16" s="9"/>
      <c r="R16" s="9"/>
      <c r="S16" s="9"/>
      <c r="T16" s="9"/>
      <c r="U16" s="340"/>
    </row>
    <row r="17" spans="1:21" outlineLevel="1">
      <c r="A17" s="221" t="s">
        <v>333</v>
      </c>
      <c r="B17" s="223" t="s">
        <v>399</v>
      </c>
      <c r="C17" s="223" t="s">
        <v>516</v>
      </c>
      <c r="D17" s="223" t="s">
        <v>511</v>
      </c>
      <c r="E17" s="223" t="s">
        <v>260</v>
      </c>
      <c r="F17" s="234" t="s">
        <v>517</v>
      </c>
      <c r="G17" s="245" t="s">
        <v>281</v>
      </c>
      <c r="I17" s="339"/>
      <c r="J17" s="9"/>
      <c r="K17" s="9"/>
      <c r="L17" s="9"/>
      <c r="M17" s="9"/>
      <c r="N17" s="9"/>
      <c r="O17" s="9"/>
      <c r="P17" s="9"/>
      <c r="Q17" s="9"/>
      <c r="R17" s="9"/>
      <c r="S17" s="9"/>
      <c r="T17" s="9"/>
      <c r="U17" s="340"/>
    </row>
    <row r="18" spans="1:21" outlineLevel="1">
      <c r="A18" s="221" t="s">
        <v>333</v>
      </c>
      <c r="B18" s="223" t="s">
        <v>427</v>
      </c>
      <c r="C18" s="223" t="s">
        <v>518</v>
      </c>
      <c r="D18" s="223" t="s">
        <v>511</v>
      </c>
      <c r="E18" s="223" t="s">
        <v>260</v>
      </c>
      <c r="F18" s="234" t="s">
        <v>519</v>
      </c>
      <c r="G18" s="245" t="s">
        <v>281</v>
      </c>
      <c r="I18" s="339"/>
      <c r="J18" s="9"/>
      <c r="K18" s="9"/>
      <c r="L18" s="9"/>
      <c r="M18" s="9"/>
      <c r="N18" s="9"/>
      <c r="O18" s="9"/>
      <c r="P18" s="9"/>
      <c r="Q18" s="9"/>
      <c r="R18" s="9"/>
      <c r="S18" s="9"/>
      <c r="T18" s="9"/>
      <c r="U18" s="340"/>
    </row>
    <row r="19" spans="1:21" outlineLevel="1">
      <c r="A19" s="221" t="s">
        <v>333</v>
      </c>
      <c r="B19" s="223" t="s">
        <v>439</v>
      </c>
      <c r="C19" s="223" t="s">
        <v>520</v>
      </c>
      <c r="D19" s="223" t="s">
        <v>511</v>
      </c>
      <c r="E19" s="223" t="s">
        <v>260</v>
      </c>
      <c r="F19" s="234" t="s">
        <v>521</v>
      </c>
      <c r="G19" s="245" t="s">
        <v>281</v>
      </c>
      <c r="I19" s="339"/>
      <c r="J19" s="9"/>
      <c r="K19" s="9"/>
      <c r="L19" s="9"/>
      <c r="M19" s="9"/>
      <c r="N19" s="9"/>
      <c r="O19" s="9"/>
      <c r="P19" s="9"/>
      <c r="Q19" s="9"/>
      <c r="R19" s="9"/>
      <c r="S19" s="9"/>
      <c r="T19" s="9"/>
      <c r="U19" s="340"/>
    </row>
    <row r="20" spans="1:21" outlineLevel="1">
      <c r="A20" s="262" t="s">
        <v>268</v>
      </c>
      <c r="B20" s="189" t="s">
        <v>522</v>
      </c>
      <c r="C20" s="189">
        <v>0.95</v>
      </c>
      <c r="D20" s="189" t="s">
        <v>270</v>
      </c>
      <c r="E20" s="189" t="s">
        <v>523</v>
      </c>
      <c r="F20" s="263" t="s">
        <v>524</v>
      </c>
      <c r="G20" s="245" t="s">
        <v>281</v>
      </c>
      <c r="I20" s="341"/>
      <c r="J20" s="342"/>
      <c r="K20" s="342"/>
      <c r="L20" s="342"/>
      <c r="M20" s="342"/>
      <c r="N20" s="342"/>
      <c r="O20" s="342"/>
      <c r="P20" s="342"/>
      <c r="Q20" s="342"/>
      <c r="R20" s="342"/>
      <c r="S20" s="342"/>
      <c r="T20" s="342"/>
      <c r="U20" s="343"/>
    </row>
    <row r="21" spans="1:21" outlineLevel="1">
      <c r="A21" s="262" t="s">
        <v>268</v>
      </c>
      <c r="B21" s="189" t="s">
        <v>525</v>
      </c>
      <c r="C21" s="189">
        <v>1.1200000000000001</v>
      </c>
      <c r="D21" s="189" t="s">
        <v>270</v>
      </c>
      <c r="E21" s="189" t="s">
        <v>526</v>
      </c>
      <c r="F21" s="263" t="s">
        <v>527</v>
      </c>
      <c r="G21" s="245" t="s">
        <v>281</v>
      </c>
    </row>
    <row r="22" spans="1:21" outlineLevel="1">
      <c r="A22" s="262" t="s">
        <v>268</v>
      </c>
      <c r="B22" s="189" t="s">
        <v>528</v>
      </c>
      <c r="C22" s="189">
        <v>0.72</v>
      </c>
      <c r="D22" s="189" t="s">
        <v>270</v>
      </c>
      <c r="E22" s="189" t="s">
        <v>529</v>
      </c>
      <c r="F22" s="263" t="s">
        <v>530</v>
      </c>
      <c r="G22" s="245" t="s">
        <v>281</v>
      </c>
      <c r="I22" s="772" t="s">
        <v>272</v>
      </c>
      <c r="J22" s="773"/>
      <c r="K22" s="773"/>
      <c r="L22" s="773"/>
      <c r="M22" s="773"/>
      <c r="N22" s="773"/>
      <c r="O22" s="773"/>
      <c r="P22" s="773"/>
      <c r="Q22" s="773"/>
      <c r="R22" s="773"/>
      <c r="S22" s="773"/>
      <c r="T22" s="773"/>
      <c r="U22" s="774"/>
    </row>
    <row r="23" spans="1:21" outlineLevel="1">
      <c r="A23" s="262" t="s">
        <v>268</v>
      </c>
      <c r="B23" s="189" t="s">
        <v>531</v>
      </c>
      <c r="C23" s="189">
        <v>0.1</v>
      </c>
      <c r="D23" s="189" t="s">
        <v>270</v>
      </c>
      <c r="E23" s="189" t="s">
        <v>3401</v>
      </c>
      <c r="F23" s="263" t="s">
        <v>533</v>
      </c>
      <c r="G23" s="245" t="s">
        <v>281</v>
      </c>
      <c r="I23" s="803"/>
      <c r="J23" s="804"/>
      <c r="K23" s="804"/>
      <c r="L23" s="804"/>
      <c r="M23" s="804"/>
      <c r="N23" s="804"/>
      <c r="O23" s="804"/>
      <c r="P23" s="804"/>
      <c r="Q23" s="804"/>
      <c r="R23" s="804"/>
      <c r="S23" s="804"/>
      <c r="T23" s="804"/>
      <c r="U23" s="805"/>
    </row>
    <row r="24" spans="1:21" outlineLevel="1">
      <c r="A24" s="262" t="s">
        <v>268</v>
      </c>
      <c r="B24" s="189" t="s">
        <v>534</v>
      </c>
      <c r="C24" s="189">
        <v>140</v>
      </c>
      <c r="D24" s="189" t="s">
        <v>549</v>
      </c>
      <c r="E24" s="189" t="s">
        <v>536</v>
      </c>
      <c r="F24" s="263" t="s">
        <v>537</v>
      </c>
      <c r="G24" s="245" t="s">
        <v>281</v>
      </c>
      <c r="I24" s="806"/>
      <c r="J24" s="807"/>
      <c r="K24" s="807"/>
      <c r="L24" s="807"/>
      <c r="M24" s="807"/>
      <c r="N24" s="807"/>
      <c r="O24" s="807"/>
      <c r="P24" s="807"/>
      <c r="Q24" s="807"/>
      <c r="R24" s="807"/>
      <c r="S24" s="807"/>
      <c r="T24" s="807"/>
      <c r="U24" s="808"/>
    </row>
    <row r="25" spans="1:21" outlineLevel="1">
      <c r="A25" s="262" t="s">
        <v>268</v>
      </c>
      <c r="B25" s="189" t="s">
        <v>538</v>
      </c>
      <c r="C25" s="189">
        <v>0.52</v>
      </c>
      <c r="D25" s="189" t="s">
        <v>270</v>
      </c>
      <c r="E25" s="189" t="s">
        <v>539</v>
      </c>
      <c r="F25" s="263" t="s">
        <v>540</v>
      </c>
      <c r="G25" s="245" t="s">
        <v>281</v>
      </c>
      <c r="I25" s="806"/>
      <c r="J25" s="807"/>
      <c r="K25" s="807"/>
      <c r="L25" s="807"/>
      <c r="M25" s="807"/>
      <c r="N25" s="807"/>
      <c r="O25" s="807"/>
      <c r="P25" s="807"/>
      <c r="Q25" s="807"/>
      <c r="R25" s="807"/>
      <c r="S25" s="807"/>
      <c r="T25" s="807"/>
      <c r="U25" s="808"/>
    </row>
    <row r="26" spans="1:21" outlineLevel="1">
      <c r="A26" s="262" t="s">
        <v>268</v>
      </c>
      <c r="B26" s="189" t="s">
        <v>541</v>
      </c>
      <c r="C26" s="189">
        <v>43</v>
      </c>
      <c r="D26" s="189" t="s">
        <v>542</v>
      </c>
      <c r="E26" s="189" t="s">
        <v>253</v>
      </c>
      <c r="F26" s="263" t="s">
        <v>543</v>
      </c>
      <c r="G26" s="245" t="s">
        <v>281</v>
      </c>
      <c r="I26" s="806"/>
      <c r="J26" s="807"/>
      <c r="K26" s="807"/>
      <c r="L26" s="807"/>
      <c r="M26" s="807"/>
      <c r="N26" s="807"/>
      <c r="O26" s="807"/>
      <c r="P26" s="807"/>
      <c r="Q26" s="807"/>
      <c r="R26" s="807"/>
      <c r="S26" s="807"/>
      <c r="T26" s="807"/>
      <c r="U26" s="808"/>
    </row>
    <row r="27" spans="1:21" outlineLevel="1">
      <c r="A27" s="262" t="s">
        <v>268</v>
      </c>
      <c r="B27" s="189" t="s">
        <v>544</v>
      </c>
      <c r="C27" s="189">
        <v>10</v>
      </c>
      <c r="D27" s="189" t="s">
        <v>545</v>
      </c>
      <c r="E27" s="189" t="s">
        <v>546</v>
      </c>
      <c r="F27" s="263" t="s">
        <v>547</v>
      </c>
      <c r="G27" s="245" t="s">
        <v>281</v>
      </c>
      <c r="I27" s="806"/>
      <c r="J27" s="807"/>
      <c r="K27" s="807"/>
      <c r="L27" s="807"/>
      <c r="M27" s="807"/>
      <c r="N27" s="807"/>
      <c r="O27" s="807"/>
      <c r="P27" s="807"/>
      <c r="Q27" s="807"/>
      <c r="R27" s="807"/>
      <c r="S27" s="807"/>
      <c r="T27" s="807"/>
      <c r="U27" s="808"/>
    </row>
    <row r="28" spans="1:21" outlineLevel="1">
      <c r="A28" s="262" t="s">
        <v>268</v>
      </c>
      <c r="B28" s="189" t="s">
        <v>548</v>
      </c>
      <c r="C28" s="189">
        <v>6</v>
      </c>
      <c r="D28" s="189" t="s">
        <v>549</v>
      </c>
      <c r="E28" s="189" t="s">
        <v>550</v>
      </c>
      <c r="F28" s="263" t="s">
        <v>551</v>
      </c>
      <c r="G28" s="245" t="s">
        <v>281</v>
      </c>
      <c r="I28" s="806"/>
      <c r="J28" s="807"/>
      <c r="K28" s="807"/>
      <c r="L28" s="807"/>
      <c r="M28" s="807"/>
      <c r="N28" s="807"/>
      <c r="O28" s="807"/>
      <c r="P28" s="807"/>
      <c r="Q28" s="807"/>
      <c r="R28" s="807"/>
      <c r="S28" s="807"/>
      <c r="T28" s="807"/>
      <c r="U28" s="808"/>
    </row>
    <row r="29" spans="1:21" outlineLevel="1">
      <c r="A29" s="262" t="s">
        <v>268</v>
      </c>
      <c r="B29" s="189" t="s">
        <v>552</v>
      </c>
      <c r="C29" s="189">
        <v>6.5</v>
      </c>
      <c r="D29" s="189" t="s">
        <v>549</v>
      </c>
      <c r="E29" s="189" t="s">
        <v>553</v>
      </c>
      <c r="F29" s="263" t="s">
        <v>554</v>
      </c>
      <c r="G29" s="245" t="s">
        <v>281</v>
      </c>
      <c r="I29" s="806"/>
      <c r="J29" s="807"/>
      <c r="K29" s="807"/>
      <c r="L29" s="807"/>
      <c r="M29" s="807"/>
      <c r="N29" s="807"/>
      <c r="O29" s="807"/>
      <c r="P29" s="807"/>
      <c r="Q29" s="807"/>
      <c r="R29" s="807"/>
      <c r="S29" s="807"/>
      <c r="T29" s="807"/>
      <c r="U29" s="808"/>
    </row>
    <row r="30" spans="1:21" outlineLevel="1">
      <c r="A30" s="262" t="s">
        <v>268</v>
      </c>
      <c r="B30" s="189" t="s">
        <v>555</v>
      </c>
      <c r="C30" s="189">
        <v>86</v>
      </c>
      <c r="D30" s="189" t="s">
        <v>549</v>
      </c>
      <c r="E30" s="189" t="s">
        <v>556</v>
      </c>
      <c r="F30" s="263" t="s">
        <v>557</v>
      </c>
      <c r="G30" s="245" t="s">
        <v>281</v>
      </c>
      <c r="I30" s="806"/>
      <c r="J30" s="807"/>
      <c r="K30" s="807"/>
      <c r="L30" s="807"/>
      <c r="M30" s="807"/>
      <c r="N30" s="807"/>
      <c r="O30" s="807"/>
      <c r="P30" s="807"/>
      <c r="Q30" s="807"/>
      <c r="R30" s="807"/>
      <c r="S30" s="807"/>
      <c r="T30" s="807"/>
      <c r="U30" s="808"/>
    </row>
    <row r="31" spans="1:21" outlineLevel="1">
      <c r="A31" s="262" t="s">
        <v>268</v>
      </c>
      <c r="B31" s="189" t="s">
        <v>269</v>
      </c>
      <c r="C31" s="189">
        <v>3.2582228999999997E-2</v>
      </c>
      <c r="D31" s="189" t="s">
        <v>270</v>
      </c>
      <c r="E31" s="189" t="s">
        <v>558</v>
      </c>
      <c r="F31" s="263" t="s">
        <v>3402</v>
      </c>
      <c r="G31" s="245" t="s">
        <v>281</v>
      </c>
      <c r="I31" s="806"/>
      <c r="J31" s="807"/>
      <c r="K31" s="807"/>
      <c r="L31" s="807"/>
      <c r="M31" s="807"/>
      <c r="N31" s="807"/>
      <c r="O31" s="807"/>
      <c r="P31" s="807"/>
      <c r="Q31" s="807"/>
      <c r="R31" s="807"/>
      <c r="S31" s="807"/>
      <c r="T31" s="807"/>
      <c r="U31" s="808"/>
    </row>
    <row r="32" spans="1:21" outlineLevel="1">
      <c r="A32" s="262" t="s">
        <v>268</v>
      </c>
      <c r="B32" s="189" t="s">
        <v>559</v>
      </c>
      <c r="C32" s="189">
        <v>40000</v>
      </c>
      <c r="D32" s="189" t="s">
        <v>560</v>
      </c>
      <c r="E32" s="189" t="s">
        <v>253</v>
      </c>
      <c r="F32" s="263" t="s">
        <v>561</v>
      </c>
      <c r="G32" s="245" t="s">
        <v>281</v>
      </c>
      <c r="I32" s="806"/>
      <c r="J32" s="807"/>
      <c r="K32" s="807"/>
      <c r="L32" s="807"/>
      <c r="M32" s="807"/>
      <c r="N32" s="807"/>
      <c r="O32" s="807"/>
      <c r="P32" s="807"/>
      <c r="Q32" s="807"/>
      <c r="R32" s="807"/>
      <c r="S32" s="807"/>
      <c r="T32" s="807"/>
      <c r="U32" s="808"/>
    </row>
    <row r="33" spans="1:21" outlineLevel="1">
      <c r="A33" s="262" t="s">
        <v>268</v>
      </c>
      <c r="B33" s="189" t="s">
        <v>562</v>
      </c>
      <c r="C33" s="189" t="s">
        <v>563</v>
      </c>
      <c r="D33" s="189" t="s">
        <v>275</v>
      </c>
      <c r="E33" s="264"/>
      <c r="F33" s="263" t="s">
        <v>564</v>
      </c>
      <c r="G33" s="245" t="s">
        <v>281</v>
      </c>
      <c r="I33" s="806"/>
      <c r="J33" s="807"/>
      <c r="K33" s="807"/>
      <c r="L33" s="807"/>
      <c r="M33" s="807"/>
      <c r="N33" s="807"/>
      <c r="O33" s="807"/>
      <c r="P33" s="807"/>
      <c r="Q33" s="807"/>
      <c r="R33" s="807"/>
      <c r="S33" s="807"/>
      <c r="T33" s="807"/>
      <c r="U33" s="808"/>
    </row>
    <row r="34" spans="1:21" outlineLevel="1">
      <c r="A34" s="262" t="s">
        <v>268</v>
      </c>
      <c r="B34" s="189" t="s">
        <v>568</v>
      </c>
      <c r="C34" s="189" t="s">
        <v>569</v>
      </c>
      <c r="D34" s="189" t="s">
        <v>511</v>
      </c>
      <c r="E34" s="264"/>
      <c r="F34" s="263" t="s">
        <v>570</v>
      </c>
      <c r="G34" s="245" t="s">
        <v>281</v>
      </c>
      <c r="I34" s="806"/>
      <c r="J34" s="807"/>
      <c r="K34" s="807"/>
      <c r="L34" s="807"/>
      <c r="M34" s="807"/>
      <c r="N34" s="807"/>
      <c r="O34" s="807"/>
      <c r="P34" s="807"/>
      <c r="Q34" s="807"/>
      <c r="R34" s="807"/>
      <c r="S34" s="807"/>
      <c r="T34" s="807"/>
      <c r="U34" s="808"/>
    </row>
    <row r="35" spans="1:21" outlineLevel="1">
      <c r="A35" s="262" t="s">
        <v>268</v>
      </c>
      <c r="B35" s="189" t="s">
        <v>571</v>
      </c>
      <c r="C35" s="189" t="s">
        <v>3403</v>
      </c>
      <c r="D35" s="189" t="s">
        <v>511</v>
      </c>
      <c r="E35" s="264"/>
      <c r="F35" s="263" t="s">
        <v>573</v>
      </c>
      <c r="G35" s="245" t="s">
        <v>281</v>
      </c>
      <c r="I35" s="806"/>
      <c r="J35" s="807"/>
      <c r="K35" s="807"/>
      <c r="L35" s="807"/>
      <c r="M35" s="807"/>
      <c r="N35" s="807"/>
      <c r="O35" s="807"/>
      <c r="P35" s="807"/>
      <c r="Q35" s="807"/>
      <c r="R35" s="807"/>
      <c r="S35" s="807"/>
      <c r="T35" s="807"/>
      <c r="U35" s="808"/>
    </row>
    <row r="36" spans="1:21" outlineLevel="1">
      <c r="A36" s="262" t="s">
        <v>268</v>
      </c>
      <c r="B36" s="189" t="s">
        <v>574</v>
      </c>
      <c r="C36" s="189" t="s">
        <v>3404</v>
      </c>
      <c r="D36" s="189" t="s">
        <v>511</v>
      </c>
      <c r="E36" s="264"/>
      <c r="F36" s="263" t="s">
        <v>576</v>
      </c>
      <c r="G36" s="245" t="s">
        <v>281</v>
      </c>
      <c r="I36" s="806"/>
      <c r="J36" s="807"/>
      <c r="K36" s="807"/>
      <c r="L36" s="807"/>
      <c r="M36" s="807"/>
      <c r="N36" s="807"/>
      <c r="O36" s="807"/>
      <c r="P36" s="807"/>
      <c r="Q36" s="807"/>
      <c r="R36" s="807"/>
      <c r="S36" s="807"/>
      <c r="T36" s="807"/>
      <c r="U36" s="808"/>
    </row>
    <row r="37" spans="1:21" outlineLevel="1">
      <c r="A37" s="262" t="s">
        <v>268</v>
      </c>
      <c r="B37" s="189" t="s">
        <v>577</v>
      </c>
      <c r="C37" s="189" t="s">
        <v>578</v>
      </c>
      <c r="D37" s="189" t="s">
        <v>511</v>
      </c>
      <c r="E37" s="264"/>
      <c r="F37" s="263" t="s">
        <v>579</v>
      </c>
      <c r="G37" s="245" t="s">
        <v>281</v>
      </c>
      <c r="I37" s="806"/>
      <c r="J37" s="807"/>
      <c r="K37" s="807"/>
      <c r="L37" s="807"/>
      <c r="M37" s="807"/>
      <c r="N37" s="807"/>
      <c r="O37" s="807"/>
      <c r="P37" s="807"/>
      <c r="Q37" s="807"/>
      <c r="R37" s="807"/>
      <c r="S37" s="807"/>
      <c r="T37" s="807"/>
      <c r="U37" s="808"/>
    </row>
    <row r="38" spans="1:21" outlineLevel="1">
      <c r="A38" s="239" t="s">
        <v>268</v>
      </c>
      <c r="B38" s="240" t="s">
        <v>580</v>
      </c>
      <c r="C38" s="240" t="s">
        <v>258</v>
      </c>
      <c r="D38" s="240" t="s">
        <v>494</v>
      </c>
      <c r="E38" s="265"/>
      <c r="F38" s="241" t="s">
        <v>581</v>
      </c>
      <c r="G38" s="245" t="s">
        <v>281</v>
      </c>
      <c r="I38" s="806"/>
      <c r="J38" s="807"/>
      <c r="K38" s="807"/>
      <c r="L38" s="807"/>
      <c r="M38" s="807"/>
      <c r="N38" s="807"/>
      <c r="O38" s="807"/>
      <c r="P38" s="807"/>
      <c r="Q38" s="807"/>
      <c r="R38" s="807"/>
      <c r="S38" s="807"/>
      <c r="T38" s="807"/>
      <c r="U38" s="808"/>
    </row>
    <row r="39" spans="1:21">
      <c r="A39" s="157"/>
      <c r="F39" s="172"/>
      <c r="G39" s="245" t="s">
        <v>281</v>
      </c>
      <c r="I39" s="806"/>
      <c r="J39" s="807"/>
      <c r="K39" s="807"/>
      <c r="L39" s="807"/>
      <c r="M39" s="807"/>
      <c r="N39" s="807"/>
      <c r="O39" s="807"/>
      <c r="P39" s="807"/>
      <c r="Q39" s="807"/>
      <c r="R39" s="807"/>
      <c r="S39" s="807"/>
      <c r="T39" s="807"/>
      <c r="U39" s="808"/>
    </row>
    <row r="40" spans="1:21" ht="18.75">
      <c r="A40" s="769" t="s">
        <v>3405</v>
      </c>
      <c r="B40" s="770"/>
      <c r="C40" s="770"/>
      <c r="D40" s="770"/>
      <c r="E40" s="770"/>
      <c r="F40" s="771"/>
      <c r="G40" s="245" t="s">
        <v>281</v>
      </c>
      <c r="I40" s="806"/>
      <c r="J40" s="807"/>
      <c r="K40" s="807"/>
      <c r="L40" s="807"/>
      <c r="M40" s="807"/>
      <c r="N40" s="807"/>
      <c r="O40" s="807"/>
      <c r="P40" s="807"/>
      <c r="Q40" s="807"/>
      <c r="R40" s="807"/>
      <c r="S40" s="807"/>
      <c r="T40" s="807"/>
      <c r="U40" s="808"/>
    </row>
    <row r="41" spans="1:21">
      <c r="A41" s="211" t="s">
        <v>238</v>
      </c>
      <c r="B41" s="212" t="s">
        <v>239</v>
      </c>
      <c r="C41" s="212" t="s">
        <v>240</v>
      </c>
      <c r="D41" s="212" t="s">
        <v>134</v>
      </c>
      <c r="E41" s="212" t="s">
        <v>241</v>
      </c>
      <c r="F41" s="213" t="s">
        <v>242</v>
      </c>
      <c r="G41" s="245" t="s">
        <v>281</v>
      </c>
      <c r="I41" s="806"/>
      <c r="J41" s="807"/>
      <c r="K41" s="807"/>
      <c r="L41" s="807"/>
      <c r="M41" s="807"/>
      <c r="N41" s="807"/>
      <c r="O41" s="807"/>
      <c r="P41" s="807"/>
      <c r="Q41" s="807"/>
      <c r="R41" s="807"/>
      <c r="S41" s="807"/>
      <c r="T41" s="807"/>
      <c r="U41" s="808"/>
    </row>
    <row r="42" spans="1:21" outlineLevel="1">
      <c r="A42" s="216" t="s">
        <v>243</v>
      </c>
      <c r="B42" s="217" t="s">
        <v>583</v>
      </c>
      <c r="C42" s="218" t="s">
        <v>584</v>
      </c>
      <c r="D42" s="218" t="s">
        <v>275</v>
      </c>
      <c r="E42" s="218" t="s">
        <v>260</v>
      </c>
      <c r="F42" s="232" t="s">
        <v>585</v>
      </c>
      <c r="G42" s="245" t="s">
        <v>281</v>
      </c>
      <c r="I42" s="806"/>
      <c r="J42" s="807"/>
      <c r="K42" s="807"/>
      <c r="L42" s="807"/>
      <c r="M42" s="807"/>
      <c r="N42" s="807"/>
      <c r="O42" s="807"/>
      <c r="P42" s="807"/>
      <c r="Q42" s="807"/>
      <c r="R42" s="807"/>
      <c r="S42" s="807"/>
      <c r="T42" s="807"/>
      <c r="U42" s="808"/>
    </row>
    <row r="43" spans="1:21" outlineLevel="1">
      <c r="A43" s="221" t="s">
        <v>243</v>
      </c>
      <c r="B43" s="233" t="s">
        <v>3398</v>
      </c>
      <c r="C43" s="223" t="s">
        <v>586</v>
      </c>
      <c r="D43" s="223" t="s">
        <v>259</v>
      </c>
      <c r="E43" s="223" t="s">
        <v>253</v>
      </c>
      <c r="F43" s="234" t="s">
        <v>587</v>
      </c>
      <c r="G43" s="245" t="s">
        <v>281</v>
      </c>
      <c r="I43" s="806"/>
      <c r="J43" s="807"/>
      <c r="K43" s="807"/>
      <c r="L43" s="807"/>
      <c r="M43" s="807"/>
      <c r="N43" s="807"/>
      <c r="O43" s="807"/>
      <c r="P43" s="807"/>
      <c r="Q43" s="807"/>
      <c r="R43" s="807"/>
      <c r="S43" s="807"/>
      <c r="T43" s="807"/>
      <c r="U43" s="808"/>
    </row>
    <row r="44" spans="1:21" outlineLevel="1">
      <c r="A44" s="221" t="s">
        <v>243</v>
      </c>
      <c r="B44" s="233" t="s">
        <v>3406</v>
      </c>
      <c r="C44" s="223" t="s">
        <v>589</v>
      </c>
      <c r="D44" s="223" t="s">
        <v>259</v>
      </c>
      <c r="E44" s="223" t="s">
        <v>260</v>
      </c>
      <c r="F44" s="234" t="s">
        <v>3407</v>
      </c>
      <c r="G44" s="245" t="s">
        <v>281</v>
      </c>
      <c r="I44" s="806"/>
      <c r="J44" s="807"/>
      <c r="K44" s="807"/>
      <c r="L44" s="807"/>
      <c r="M44" s="807"/>
      <c r="N44" s="807"/>
      <c r="O44" s="807"/>
      <c r="P44" s="807"/>
      <c r="Q44" s="807"/>
      <c r="R44" s="807"/>
      <c r="S44" s="807"/>
      <c r="T44" s="807"/>
      <c r="U44" s="808"/>
    </row>
    <row r="45" spans="1:21" outlineLevel="1">
      <c r="A45" s="221" t="s">
        <v>243</v>
      </c>
      <c r="B45" s="222" t="s">
        <v>591</v>
      </c>
      <c r="C45" s="223" t="s">
        <v>592</v>
      </c>
      <c r="D45" s="223" t="s">
        <v>259</v>
      </c>
      <c r="E45" s="223" t="s">
        <v>3408</v>
      </c>
      <c r="F45" s="234" t="s">
        <v>594</v>
      </c>
      <c r="G45" s="245" t="s">
        <v>281</v>
      </c>
      <c r="I45" s="806"/>
      <c r="J45" s="807"/>
      <c r="K45" s="807"/>
      <c r="L45" s="807"/>
      <c r="M45" s="807"/>
      <c r="N45" s="807"/>
      <c r="O45" s="807"/>
      <c r="P45" s="807"/>
      <c r="Q45" s="807"/>
      <c r="R45" s="807"/>
      <c r="S45" s="807"/>
      <c r="T45" s="807"/>
      <c r="U45" s="808"/>
    </row>
    <row r="46" spans="1:21" outlineLevel="1">
      <c r="A46" s="221" t="s">
        <v>243</v>
      </c>
      <c r="B46" s="222" t="s">
        <v>595</v>
      </c>
      <c r="C46" s="223" t="s">
        <v>3409</v>
      </c>
      <c r="D46" s="223" t="s">
        <v>259</v>
      </c>
      <c r="E46" s="223" t="s">
        <v>260</v>
      </c>
      <c r="F46" s="234" t="s">
        <v>3410</v>
      </c>
      <c r="G46" s="245" t="s">
        <v>281</v>
      </c>
      <c r="I46" s="806"/>
      <c r="J46" s="807"/>
      <c r="K46" s="807"/>
      <c r="L46" s="807"/>
      <c r="M46" s="807"/>
      <c r="N46" s="807"/>
      <c r="O46" s="807"/>
      <c r="P46" s="807"/>
      <c r="Q46" s="807"/>
      <c r="R46" s="807"/>
      <c r="S46" s="807"/>
      <c r="T46" s="807"/>
      <c r="U46" s="808"/>
    </row>
    <row r="47" spans="1:21" outlineLevel="1">
      <c r="A47" s="221" t="s">
        <v>333</v>
      </c>
      <c r="B47" s="223" t="s">
        <v>340</v>
      </c>
      <c r="C47" s="223" t="s">
        <v>599</v>
      </c>
      <c r="D47" s="223" t="s">
        <v>259</v>
      </c>
      <c r="E47" s="223" t="s">
        <v>260</v>
      </c>
      <c r="F47" s="234" t="s">
        <v>600</v>
      </c>
      <c r="G47" s="245" t="s">
        <v>281</v>
      </c>
      <c r="I47" s="806"/>
      <c r="J47" s="807"/>
      <c r="K47" s="807"/>
      <c r="L47" s="807"/>
      <c r="M47" s="807"/>
      <c r="N47" s="807"/>
      <c r="O47" s="807"/>
      <c r="P47" s="807"/>
      <c r="Q47" s="807"/>
      <c r="R47" s="807"/>
      <c r="S47" s="807"/>
      <c r="T47" s="807"/>
      <c r="U47" s="808"/>
    </row>
    <row r="48" spans="1:21" outlineLevel="1">
      <c r="A48" s="221" t="s">
        <v>250</v>
      </c>
      <c r="B48" s="233" t="s">
        <v>3411</v>
      </c>
      <c r="C48" s="223" t="s">
        <v>602</v>
      </c>
      <c r="D48" s="223" t="s">
        <v>504</v>
      </c>
      <c r="E48" s="223" t="s">
        <v>260</v>
      </c>
      <c r="F48" s="234" t="s">
        <v>603</v>
      </c>
      <c r="G48" s="245" t="s">
        <v>281</v>
      </c>
      <c r="I48" s="806"/>
      <c r="J48" s="807"/>
      <c r="K48" s="807"/>
      <c r="L48" s="807"/>
      <c r="M48" s="807"/>
      <c r="N48" s="807"/>
      <c r="O48" s="807"/>
      <c r="P48" s="807"/>
      <c r="Q48" s="807"/>
      <c r="R48" s="807"/>
      <c r="S48" s="807"/>
      <c r="T48" s="807"/>
      <c r="U48" s="808"/>
    </row>
    <row r="49" spans="1:21" outlineLevel="1">
      <c r="A49" s="221" t="s">
        <v>333</v>
      </c>
      <c r="B49" s="223" t="s">
        <v>399</v>
      </c>
      <c r="C49" s="223" t="s">
        <v>3412</v>
      </c>
      <c r="D49" s="223" t="s">
        <v>259</v>
      </c>
      <c r="E49" s="223" t="s">
        <v>3413</v>
      </c>
      <c r="F49" s="234" t="s">
        <v>2442</v>
      </c>
      <c r="G49" s="245" t="s">
        <v>281</v>
      </c>
      <c r="I49" s="806"/>
      <c r="J49" s="807"/>
      <c r="K49" s="807"/>
      <c r="L49" s="807"/>
      <c r="M49" s="807"/>
      <c r="N49" s="807"/>
      <c r="O49" s="807"/>
      <c r="P49" s="807"/>
      <c r="Q49" s="807"/>
      <c r="R49" s="807"/>
      <c r="S49" s="807"/>
      <c r="T49" s="807"/>
      <c r="U49" s="808"/>
    </row>
    <row r="50" spans="1:21" outlineLevel="1">
      <c r="A50" s="221" t="s">
        <v>250</v>
      </c>
      <c r="B50" s="233" t="s">
        <v>604</v>
      </c>
      <c r="C50" s="235" t="s">
        <v>605</v>
      </c>
      <c r="D50" s="223" t="s">
        <v>408</v>
      </c>
      <c r="E50" s="223" t="s">
        <v>260</v>
      </c>
      <c r="F50" s="234" t="s">
        <v>606</v>
      </c>
      <c r="G50" s="245" t="s">
        <v>281</v>
      </c>
      <c r="I50" s="809"/>
      <c r="J50" s="810"/>
      <c r="K50" s="810"/>
      <c r="L50" s="810"/>
      <c r="M50" s="810"/>
      <c r="N50" s="810"/>
      <c r="O50" s="810"/>
      <c r="P50" s="810"/>
      <c r="Q50" s="810"/>
      <c r="R50" s="810"/>
      <c r="S50" s="810"/>
      <c r="T50" s="810"/>
      <c r="U50" s="811"/>
    </row>
    <row r="51" spans="1:21" outlineLevel="1">
      <c r="A51" s="221" t="s">
        <v>250</v>
      </c>
      <c r="B51" s="233" t="s">
        <v>607</v>
      </c>
      <c r="C51" s="235" t="s">
        <v>608</v>
      </c>
      <c r="D51" s="223" t="s">
        <v>408</v>
      </c>
      <c r="E51" s="223" t="s">
        <v>260</v>
      </c>
      <c r="F51" s="234" t="s">
        <v>609</v>
      </c>
      <c r="G51" s="245" t="s">
        <v>281</v>
      </c>
    </row>
    <row r="52" spans="1:21" outlineLevel="1">
      <c r="A52" s="221" t="s">
        <v>333</v>
      </c>
      <c r="B52" s="223" t="s">
        <v>610</v>
      </c>
      <c r="C52" s="223" t="s">
        <v>611</v>
      </c>
      <c r="D52" s="223" t="s">
        <v>259</v>
      </c>
      <c r="E52" s="223" t="s">
        <v>260</v>
      </c>
      <c r="F52" s="234" t="s">
        <v>612</v>
      </c>
      <c r="G52" s="245" t="s">
        <v>281</v>
      </c>
      <c r="I52" s="248" t="s">
        <v>360</v>
      </c>
      <c r="J52" s="249"/>
      <c r="K52" s="249"/>
      <c r="L52" s="249"/>
      <c r="M52" s="250"/>
    </row>
    <row r="53" spans="1:21" outlineLevel="1">
      <c r="A53" s="221" t="s">
        <v>333</v>
      </c>
      <c r="B53" s="223" t="s">
        <v>427</v>
      </c>
      <c r="C53" s="223" t="s">
        <v>613</v>
      </c>
      <c r="D53" s="223" t="s">
        <v>259</v>
      </c>
      <c r="E53" s="223" t="s">
        <v>260</v>
      </c>
      <c r="F53" s="234" t="s">
        <v>614</v>
      </c>
      <c r="G53" s="245" t="s">
        <v>281</v>
      </c>
      <c r="I53" s="242" t="s">
        <v>3414</v>
      </c>
      <c r="J53" s="243"/>
      <c r="K53" s="243"/>
      <c r="L53" s="285">
        <v>15.3</v>
      </c>
      <c r="M53" s="244" t="s">
        <v>363</v>
      </c>
    </row>
    <row r="54" spans="1:21" outlineLevel="1">
      <c r="A54" s="262" t="s">
        <v>268</v>
      </c>
      <c r="B54" s="189" t="s">
        <v>615</v>
      </c>
      <c r="C54" s="189">
        <v>9.6850000000000006E-2</v>
      </c>
      <c r="D54" s="189" t="s">
        <v>616</v>
      </c>
      <c r="E54" s="189" t="s">
        <v>3415</v>
      </c>
      <c r="F54" s="263" t="s">
        <v>3416</v>
      </c>
      <c r="G54" s="245" t="s">
        <v>281</v>
      </c>
      <c r="I54" s="236" t="s">
        <v>3417</v>
      </c>
      <c r="J54" s="237"/>
      <c r="K54" s="237"/>
      <c r="L54" s="276">
        <v>16.5</v>
      </c>
      <c r="M54" s="238" t="s">
        <v>363</v>
      </c>
    </row>
    <row r="55" spans="1:21" outlineLevel="1">
      <c r="A55" s="262" t="s">
        <v>268</v>
      </c>
      <c r="B55" s="189" t="s">
        <v>620</v>
      </c>
      <c r="C55" s="189">
        <v>0.5716</v>
      </c>
      <c r="D55" s="189" t="s">
        <v>270</v>
      </c>
      <c r="E55" s="189" t="s">
        <v>3418</v>
      </c>
      <c r="F55" s="263" t="s">
        <v>622</v>
      </c>
      <c r="G55" s="245" t="s">
        <v>281</v>
      </c>
    </row>
    <row r="56" spans="1:21" outlineLevel="1">
      <c r="A56" s="262" t="s">
        <v>268</v>
      </c>
      <c r="B56" s="189" t="s">
        <v>623</v>
      </c>
      <c r="C56" s="189">
        <v>0.37659999999999999</v>
      </c>
      <c r="D56" s="189" t="s">
        <v>270</v>
      </c>
      <c r="E56" s="189" t="s">
        <v>3419</v>
      </c>
      <c r="F56" s="263" t="s">
        <v>2871</v>
      </c>
      <c r="G56" s="245" t="s">
        <v>281</v>
      </c>
    </row>
    <row r="57" spans="1:21" outlineLevel="1">
      <c r="A57" s="262" t="s">
        <v>268</v>
      </c>
      <c r="B57" s="189" t="s">
        <v>625</v>
      </c>
      <c r="C57" s="189">
        <v>0.37</v>
      </c>
      <c r="D57" s="189" t="s">
        <v>270</v>
      </c>
      <c r="E57" s="189" t="s">
        <v>626</v>
      </c>
      <c r="F57" s="263" t="s">
        <v>627</v>
      </c>
      <c r="G57" s="245" t="s">
        <v>281</v>
      </c>
    </row>
    <row r="58" spans="1:21" outlineLevel="1">
      <c r="A58" s="262" t="s">
        <v>268</v>
      </c>
      <c r="B58" s="189" t="s">
        <v>628</v>
      </c>
      <c r="C58" s="189">
        <v>7.8E-2</v>
      </c>
      <c r="D58" s="189" t="s">
        <v>270</v>
      </c>
      <c r="E58" s="189" t="s">
        <v>3420</v>
      </c>
      <c r="F58" s="263" t="s">
        <v>630</v>
      </c>
      <c r="G58" s="245" t="s">
        <v>281</v>
      </c>
    </row>
    <row r="59" spans="1:21" outlineLevel="1">
      <c r="A59" s="262" t="s">
        <v>268</v>
      </c>
      <c r="B59" s="189" t="s">
        <v>631</v>
      </c>
      <c r="C59" s="189">
        <v>14.79</v>
      </c>
      <c r="D59" s="189" t="s">
        <v>632</v>
      </c>
      <c r="E59" s="189" t="s">
        <v>253</v>
      </c>
      <c r="F59" s="263" t="s">
        <v>633</v>
      </c>
      <c r="G59" s="245" t="s">
        <v>281</v>
      </c>
    </row>
    <row r="60" spans="1:21" outlineLevel="1">
      <c r="A60" s="262" t="s">
        <v>268</v>
      </c>
      <c r="B60" s="189" t="s">
        <v>634</v>
      </c>
      <c r="C60" s="189">
        <v>0.104</v>
      </c>
      <c r="D60" s="189" t="s">
        <v>270</v>
      </c>
      <c r="E60" s="189" t="s">
        <v>253</v>
      </c>
      <c r="F60" s="263" t="s">
        <v>635</v>
      </c>
      <c r="G60" s="245" t="s">
        <v>281</v>
      </c>
    </row>
    <row r="61" spans="1:21" outlineLevel="1">
      <c r="A61" s="262" t="s">
        <v>268</v>
      </c>
      <c r="B61" s="189" t="s">
        <v>636</v>
      </c>
      <c r="C61" s="189">
        <v>10</v>
      </c>
      <c r="D61" s="189" t="s">
        <v>637</v>
      </c>
      <c r="E61" s="189" t="s">
        <v>253</v>
      </c>
      <c r="F61" s="263" t="s">
        <v>638</v>
      </c>
      <c r="G61" s="245" t="s">
        <v>281</v>
      </c>
    </row>
    <row r="62" spans="1:21" outlineLevel="1">
      <c r="A62" s="262" t="s">
        <v>268</v>
      </c>
      <c r="B62" s="189" t="s">
        <v>639</v>
      </c>
      <c r="C62" s="189">
        <v>21</v>
      </c>
      <c r="D62" s="189" t="s">
        <v>640</v>
      </c>
      <c r="E62" s="189" t="s">
        <v>3421</v>
      </c>
      <c r="F62" s="263" t="s">
        <v>642</v>
      </c>
      <c r="G62" s="245" t="s">
        <v>281</v>
      </c>
    </row>
    <row r="63" spans="1:21" outlineLevel="1">
      <c r="A63" s="262" t="s">
        <v>268</v>
      </c>
      <c r="B63" s="189" t="s">
        <v>643</v>
      </c>
      <c r="C63" s="189">
        <v>0.01</v>
      </c>
      <c r="D63" s="189" t="s">
        <v>270</v>
      </c>
      <c r="E63" s="189" t="s">
        <v>644</v>
      </c>
      <c r="F63" s="263" t="s">
        <v>645</v>
      </c>
      <c r="G63" s="245" t="s">
        <v>281</v>
      </c>
    </row>
    <row r="64" spans="1:21" outlineLevel="1">
      <c r="A64" s="262" t="s">
        <v>268</v>
      </c>
      <c r="B64" s="189" t="s">
        <v>646</v>
      </c>
      <c r="C64" s="189">
        <v>20</v>
      </c>
      <c r="D64" s="189" t="s">
        <v>545</v>
      </c>
      <c r="E64" s="189" t="s">
        <v>647</v>
      </c>
      <c r="F64" s="263" t="s">
        <v>648</v>
      </c>
      <c r="G64" s="245" t="s">
        <v>281</v>
      </c>
    </row>
    <row r="65" spans="1:7" outlineLevel="1">
      <c r="A65" s="262" t="s">
        <v>268</v>
      </c>
      <c r="B65" s="189" t="s">
        <v>649</v>
      </c>
      <c r="C65" s="189">
        <v>16.04</v>
      </c>
      <c r="D65" s="189" t="s">
        <v>650</v>
      </c>
      <c r="E65" s="189" t="s">
        <v>253</v>
      </c>
      <c r="F65" s="263" t="s">
        <v>651</v>
      </c>
      <c r="G65" s="245" t="s">
        <v>281</v>
      </c>
    </row>
    <row r="66" spans="1:7" outlineLevel="1">
      <c r="A66" s="262" t="s">
        <v>268</v>
      </c>
      <c r="B66" s="189" t="s">
        <v>652</v>
      </c>
      <c r="C66" s="189">
        <v>44.01</v>
      </c>
      <c r="D66" s="189" t="s">
        <v>650</v>
      </c>
      <c r="E66" s="189" t="s">
        <v>253</v>
      </c>
      <c r="F66" s="263" t="s">
        <v>653</v>
      </c>
      <c r="G66" s="245" t="s">
        <v>281</v>
      </c>
    </row>
    <row r="67" spans="1:7" outlineLevel="1">
      <c r="A67" s="262" t="s">
        <v>268</v>
      </c>
      <c r="B67" s="189" t="s">
        <v>654</v>
      </c>
      <c r="C67" s="189">
        <v>34.1</v>
      </c>
      <c r="D67" s="189" t="s">
        <v>650</v>
      </c>
      <c r="E67" s="189" t="s">
        <v>253</v>
      </c>
      <c r="F67" s="263" t="s">
        <v>655</v>
      </c>
      <c r="G67" s="245" t="s">
        <v>281</v>
      </c>
    </row>
    <row r="68" spans="1:7" outlineLevel="1">
      <c r="A68" s="262" t="s">
        <v>268</v>
      </c>
      <c r="B68" s="189" t="s">
        <v>656</v>
      </c>
      <c r="C68" s="189">
        <v>17</v>
      </c>
      <c r="D68" s="189" t="s">
        <v>650</v>
      </c>
      <c r="E68" s="189" t="s">
        <v>253</v>
      </c>
      <c r="F68" s="263" t="s">
        <v>657</v>
      </c>
      <c r="G68" s="245" t="s">
        <v>281</v>
      </c>
    </row>
    <row r="69" spans="1:7" outlineLevel="1">
      <c r="A69" s="262" t="s">
        <v>268</v>
      </c>
      <c r="B69" s="189" t="s">
        <v>658</v>
      </c>
      <c r="C69" s="189">
        <v>10000</v>
      </c>
      <c r="D69" s="189" t="s">
        <v>560</v>
      </c>
      <c r="E69" s="189" t="s">
        <v>253</v>
      </c>
      <c r="F69" s="263" t="s">
        <v>659</v>
      </c>
      <c r="G69" s="245" t="s">
        <v>281</v>
      </c>
    </row>
    <row r="70" spans="1:7" outlineLevel="1">
      <c r="A70" s="262" t="s">
        <v>268</v>
      </c>
      <c r="B70" s="189" t="s">
        <v>660</v>
      </c>
      <c r="C70" s="189">
        <v>1</v>
      </c>
      <c r="D70" s="189" t="s">
        <v>259</v>
      </c>
      <c r="E70" s="189" t="s">
        <v>253</v>
      </c>
      <c r="F70" s="263" t="s">
        <v>661</v>
      </c>
      <c r="G70" s="245" t="s">
        <v>281</v>
      </c>
    </row>
    <row r="71" spans="1:7" outlineLevel="1">
      <c r="A71" s="262" t="s">
        <v>268</v>
      </c>
      <c r="B71" s="189" t="s">
        <v>662</v>
      </c>
      <c r="C71" s="189">
        <v>2</v>
      </c>
      <c r="D71" s="189" t="s">
        <v>270</v>
      </c>
      <c r="E71" s="189" t="s">
        <v>253</v>
      </c>
      <c r="F71" s="263" t="s">
        <v>663</v>
      </c>
      <c r="G71" s="245" t="s">
        <v>281</v>
      </c>
    </row>
    <row r="72" spans="1:7" outlineLevel="1">
      <c r="A72" s="262" t="s">
        <v>268</v>
      </c>
      <c r="B72" s="189" t="s">
        <v>664</v>
      </c>
      <c r="C72" s="189">
        <v>0.28000000000000003</v>
      </c>
      <c r="D72" s="189" t="s">
        <v>270</v>
      </c>
      <c r="E72" s="189" t="s">
        <v>253</v>
      </c>
      <c r="F72" s="263" t="s">
        <v>3422</v>
      </c>
      <c r="G72" s="245" t="s">
        <v>281</v>
      </c>
    </row>
    <row r="73" spans="1:7" outlineLevel="1">
      <c r="A73" s="262" t="s">
        <v>268</v>
      </c>
      <c r="B73" s="189" t="s">
        <v>666</v>
      </c>
      <c r="C73" s="189">
        <v>40000</v>
      </c>
      <c r="D73" s="189" t="s">
        <v>667</v>
      </c>
      <c r="E73" s="189" t="s">
        <v>253</v>
      </c>
      <c r="F73" s="263" t="s">
        <v>668</v>
      </c>
      <c r="G73" s="245" t="s">
        <v>281</v>
      </c>
    </row>
    <row r="74" spans="1:7" outlineLevel="1">
      <c r="A74" s="262" t="s">
        <v>268</v>
      </c>
      <c r="B74" s="189" t="s">
        <v>669</v>
      </c>
      <c r="C74" s="189">
        <v>100</v>
      </c>
      <c r="D74" s="189" t="s">
        <v>670</v>
      </c>
      <c r="E74" s="189" t="s">
        <v>671</v>
      </c>
      <c r="F74" s="263" t="s">
        <v>2443</v>
      </c>
      <c r="G74" s="245" t="s">
        <v>281</v>
      </c>
    </row>
    <row r="75" spans="1:7" outlineLevel="1">
      <c r="A75" s="262" t="s">
        <v>268</v>
      </c>
      <c r="B75" s="189" t="s">
        <v>673</v>
      </c>
      <c r="C75" s="189">
        <v>100</v>
      </c>
      <c r="D75" s="189" t="s">
        <v>670</v>
      </c>
      <c r="E75" s="189" t="s">
        <v>674</v>
      </c>
      <c r="F75" s="263" t="s">
        <v>2444</v>
      </c>
      <c r="G75" s="245" t="s">
        <v>281</v>
      </c>
    </row>
    <row r="76" spans="1:7" outlineLevel="1">
      <c r="A76" s="262" t="s">
        <v>268</v>
      </c>
      <c r="B76" s="189" t="s">
        <v>679</v>
      </c>
      <c r="C76" s="189" t="s">
        <v>3423</v>
      </c>
      <c r="D76" s="189" t="s">
        <v>259</v>
      </c>
      <c r="E76" s="189" t="s">
        <v>260</v>
      </c>
      <c r="F76" s="263" t="s">
        <v>3424</v>
      </c>
      <c r="G76" s="245" t="s">
        <v>281</v>
      </c>
    </row>
    <row r="77" spans="1:7" outlineLevel="1">
      <c r="A77" s="262" t="s">
        <v>268</v>
      </c>
      <c r="B77" s="189" t="s">
        <v>676</v>
      </c>
      <c r="C77" s="189">
        <v>22.4</v>
      </c>
      <c r="D77" s="189" t="s">
        <v>677</v>
      </c>
      <c r="E77" s="189" t="s">
        <v>253</v>
      </c>
      <c r="F77" s="263" t="s">
        <v>678</v>
      </c>
      <c r="G77" s="245" t="s">
        <v>281</v>
      </c>
    </row>
    <row r="78" spans="1:7" outlineLevel="1">
      <c r="A78" s="262" t="s">
        <v>268</v>
      </c>
      <c r="B78" s="189" t="s">
        <v>3425</v>
      </c>
      <c r="C78" s="189">
        <v>0.18</v>
      </c>
      <c r="D78" s="189" t="s">
        <v>270</v>
      </c>
      <c r="E78" s="189" t="s">
        <v>253</v>
      </c>
      <c r="F78" s="263" t="s">
        <v>3426</v>
      </c>
      <c r="G78" s="245" t="s">
        <v>281</v>
      </c>
    </row>
    <row r="79" spans="1:7" outlineLevel="1">
      <c r="A79" s="262" t="s">
        <v>268</v>
      </c>
      <c r="B79" s="189" t="s">
        <v>682</v>
      </c>
      <c r="C79" s="189" t="s">
        <v>683</v>
      </c>
      <c r="D79" s="189" t="s">
        <v>684</v>
      </c>
      <c r="E79" s="264"/>
      <c r="F79" s="263" t="s">
        <v>685</v>
      </c>
      <c r="G79" s="245" t="s">
        <v>281</v>
      </c>
    </row>
    <row r="80" spans="1:7" outlineLevel="1">
      <c r="A80" s="262" t="s">
        <v>268</v>
      </c>
      <c r="B80" s="189" t="s">
        <v>613</v>
      </c>
      <c r="C80" s="189" t="s">
        <v>686</v>
      </c>
      <c r="D80" s="189" t="s">
        <v>259</v>
      </c>
      <c r="E80" s="264"/>
      <c r="F80" s="263" t="s">
        <v>687</v>
      </c>
      <c r="G80" s="245" t="s">
        <v>281</v>
      </c>
    </row>
    <row r="81" spans="1:7" outlineLevel="1">
      <c r="A81" s="262" t="s">
        <v>268</v>
      </c>
      <c r="B81" s="189" t="s">
        <v>688</v>
      </c>
      <c r="C81" s="189" t="s">
        <v>3427</v>
      </c>
      <c r="D81" s="189" t="s">
        <v>408</v>
      </c>
      <c r="E81" s="264"/>
      <c r="F81" s="263" t="s">
        <v>606</v>
      </c>
      <c r="G81" s="245" t="s">
        <v>281</v>
      </c>
    </row>
    <row r="82" spans="1:7" outlineLevel="1">
      <c r="A82" s="262" t="s">
        <v>268</v>
      </c>
      <c r="B82" s="189" t="s">
        <v>611</v>
      </c>
      <c r="C82" s="189" t="s">
        <v>690</v>
      </c>
      <c r="D82" s="189" t="s">
        <v>259</v>
      </c>
      <c r="E82" s="264"/>
      <c r="F82" s="263" t="s">
        <v>691</v>
      </c>
      <c r="G82" s="245" t="s">
        <v>281</v>
      </c>
    </row>
    <row r="83" spans="1:7" outlineLevel="1">
      <c r="A83" s="262" t="s">
        <v>268</v>
      </c>
      <c r="B83" s="189" t="s">
        <v>692</v>
      </c>
      <c r="C83" s="189" t="s">
        <v>3428</v>
      </c>
      <c r="D83" s="189" t="s">
        <v>408</v>
      </c>
      <c r="E83" s="264"/>
      <c r="F83" s="263" t="s">
        <v>609</v>
      </c>
      <c r="G83" s="245" t="s">
        <v>281</v>
      </c>
    </row>
    <row r="84" spans="1:7" outlineLevel="1">
      <c r="A84" s="262" t="s">
        <v>268</v>
      </c>
      <c r="B84" s="189" t="s">
        <v>694</v>
      </c>
      <c r="C84" s="189" t="s">
        <v>695</v>
      </c>
      <c r="D84" s="189" t="s">
        <v>259</v>
      </c>
      <c r="E84" s="264"/>
      <c r="F84" s="263" t="s">
        <v>594</v>
      </c>
      <c r="G84" s="245" t="s">
        <v>281</v>
      </c>
    </row>
    <row r="85" spans="1:7" outlineLevel="1">
      <c r="A85" s="262" t="s">
        <v>268</v>
      </c>
      <c r="B85" s="189" t="s">
        <v>696</v>
      </c>
      <c r="C85" s="189" t="s">
        <v>697</v>
      </c>
      <c r="D85" s="189" t="s">
        <v>511</v>
      </c>
      <c r="E85" s="264"/>
      <c r="F85" s="263" t="s">
        <v>698</v>
      </c>
      <c r="G85" s="245" t="s">
        <v>281</v>
      </c>
    </row>
    <row r="86" spans="1:7" outlineLevel="1">
      <c r="A86" s="262" t="s">
        <v>268</v>
      </c>
      <c r="B86" s="189" t="s">
        <v>599</v>
      </c>
      <c r="C86" s="189" t="s">
        <v>699</v>
      </c>
      <c r="D86" s="189" t="s">
        <v>259</v>
      </c>
      <c r="E86" s="264"/>
      <c r="F86" s="263" t="s">
        <v>700</v>
      </c>
      <c r="G86" s="245" t="s">
        <v>281</v>
      </c>
    </row>
    <row r="87" spans="1:7" outlineLevel="1">
      <c r="A87" s="262" t="s">
        <v>268</v>
      </c>
      <c r="B87" s="189" t="s">
        <v>584</v>
      </c>
      <c r="C87" s="189" t="s">
        <v>701</v>
      </c>
      <c r="D87" s="189" t="s">
        <v>275</v>
      </c>
      <c r="E87" s="264"/>
      <c r="F87" s="263" t="s">
        <v>702</v>
      </c>
      <c r="G87" s="245" t="s">
        <v>281</v>
      </c>
    </row>
    <row r="88" spans="1:7" outlineLevel="1">
      <c r="A88" s="239" t="s">
        <v>268</v>
      </c>
      <c r="B88" s="240" t="s">
        <v>703</v>
      </c>
      <c r="C88" s="240" t="s">
        <v>3429</v>
      </c>
      <c r="D88" s="240" t="s">
        <v>259</v>
      </c>
      <c r="E88" s="265"/>
      <c r="F88" s="241" t="s">
        <v>705</v>
      </c>
      <c r="G88" s="245" t="s">
        <v>281</v>
      </c>
    </row>
    <row r="89" spans="1:7">
      <c r="A89" s="157"/>
      <c r="F89" s="172"/>
      <c r="G89" s="245" t="s">
        <v>281</v>
      </c>
    </row>
    <row r="90" spans="1:7" ht="18.75">
      <c r="A90" s="769" t="s">
        <v>3430</v>
      </c>
      <c r="B90" s="770"/>
      <c r="C90" s="770"/>
      <c r="D90" s="770"/>
      <c r="E90" s="770"/>
      <c r="F90" s="771"/>
      <c r="G90" s="245" t="s">
        <v>281</v>
      </c>
    </row>
    <row r="91" spans="1:7">
      <c r="A91" s="318" t="s">
        <v>238</v>
      </c>
      <c r="B91" s="319" t="s">
        <v>239</v>
      </c>
      <c r="C91" s="319" t="s">
        <v>240</v>
      </c>
      <c r="D91" s="319" t="s">
        <v>134</v>
      </c>
      <c r="E91" s="319" t="s">
        <v>241</v>
      </c>
      <c r="F91" s="320" t="s">
        <v>242</v>
      </c>
      <c r="G91" s="245" t="s">
        <v>281</v>
      </c>
    </row>
    <row r="92" spans="1:7" outlineLevel="1">
      <c r="A92" s="321" t="s">
        <v>243</v>
      </c>
      <c r="B92" s="322" t="s">
        <v>588</v>
      </c>
      <c r="C92" s="323">
        <v>0.18541817016044793</v>
      </c>
      <c r="D92" s="323" t="s">
        <v>259</v>
      </c>
      <c r="E92" s="323" t="s">
        <v>253</v>
      </c>
      <c r="F92" s="324" t="s">
        <v>3431</v>
      </c>
      <c r="G92" s="245" t="s">
        <v>281</v>
      </c>
    </row>
    <row r="93" spans="1:7" outlineLevel="1">
      <c r="A93" s="221" t="s">
        <v>243</v>
      </c>
      <c r="B93" s="233" t="s">
        <v>2438</v>
      </c>
      <c r="C93" s="223">
        <v>0.70604904282073699</v>
      </c>
      <c r="D93" s="223" t="s">
        <v>259</v>
      </c>
      <c r="E93" s="223" t="s">
        <v>253</v>
      </c>
      <c r="F93" s="234" t="s">
        <v>3432</v>
      </c>
      <c r="G93" s="245" t="s">
        <v>281</v>
      </c>
    </row>
    <row r="94" spans="1:7" outlineLevel="1">
      <c r="A94" s="221" t="s">
        <v>243</v>
      </c>
      <c r="B94" s="222" t="s">
        <v>3433</v>
      </c>
      <c r="C94" s="223">
        <v>-0.108532787018815</v>
      </c>
      <c r="D94" s="223" t="s">
        <v>943</v>
      </c>
      <c r="E94" s="223" t="s">
        <v>253</v>
      </c>
      <c r="F94" s="234" t="s">
        <v>3434</v>
      </c>
      <c r="G94" s="245" t="s">
        <v>281</v>
      </c>
    </row>
    <row r="95" spans="1:7" outlineLevel="1">
      <c r="A95" s="221" t="s">
        <v>250</v>
      </c>
      <c r="B95" s="233" t="s">
        <v>3406</v>
      </c>
      <c r="C95" s="223">
        <v>1</v>
      </c>
      <c r="D95" s="223" t="s">
        <v>259</v>
      </c>
      <c r="E95" s="223" t="s">
        <v>253</v>
      </c>
      <c r="F95" s="234" t="s">
        <v>3435</v>
      </c>
      <c r="G95" s="245" t="s">
        <v>281</v>
      </c>
    </row>
    <row r="96" spans="1:7" outlineLevel="1">
      <c r="A96" s="262" t="s">
        <v>268</v>
      </c>
      <c r="B96" s="189" t="s">
        <v>879</v>
      </c>
      <c r="C96" s="189">
        <v>0</v>
      </c>
      <c r="D96" s="189" t="s">
        <v>408</v>
      </c>
      <c r="E96" s="189" t="s">
        <v>253</v>
      </c>
      <c r="F96" s="263" t="s">
        <v>3436</v>
      </c>
      <c r="G96" s="245" t="s">
        <v>281</v>
      </c>
    </row>
    <row r="97" spans="1:7" outlineLevel="1">
      <c r="A97" s="239" t="s">
        <v>268</v>
      </c>
      <c r="B97" s="240" t="s">
        <v>3437</v>
      </c>
      <c r="C97" s="240">
        <v>0</v>
      </c>
      <c r="D97" s="240" t="s">
        <v>259</v>
      </c>
      <c r="E97" s="240" t="s">
        <v>253</v>
      </c>
      <c r="F97" s="241" t="s">
        <v>3438</v>
      </c>
      <c r="G97" s="245" t="s">
        <v>281</v>
      </c>
    </row>
    <row r="98" spans="1:7">
      <c r="G98" s="245" t="s">
        <v>281</v>
      </c>
    </row>
    <row r="99" spans="1:7" ht="18.75">
      <c r="A99" s="769" t="s">
        <v>2445</v>
      </c>
      <c r="B99" s="770"/>
      <c r="C99" s="770"/>
      <c r="D99" s="770"/>
      <c r="E99" s="770"/>
      <c r="F99" s="771"/>
      <c r="G99" s="245" t="s">
        <v>281</v>
      </c>
    </row>
    <row r="100" spans="1:7">
      <c r="A100" s="211" t="s">
        <v>238</v>
      </c>
      <c r="B100" s="212" t="s">
        <v>239</v>
      </c>
      <c r="C100" s="212" t="s">
        <v>240</v>
      </c>
      <c r="D100" s="212" t="s">
        <v>134</v>
      </c>
      <c r="E100" s="212" t="s">
        <v>241</v>
      </c>
      <c r="F100" s="213" t="s">
        <v>242</v>
      </c>
      <c r="G100" s="245" t="s">
        <v>281</v>
      </c>
    </row>
    <row r="101" spans="1:7" outlineLevel="1">
      <c r="A101" s="216" t="s">
        <v>243</v>
      </c>
      <c r="B101" s="217" t="s">
        <v>707</v>
      </c>
      <c r="C101" s="267" t="s">
        <v>708</v>
      </c>
      <c r="D101" s="218" t="s">
        <v>259</v>
      </c>
      <c r="E101" s="218" t="s">
        <v>260</v>
      </c>
      <c r="F101" s="232" t="s">
        <v>709</v>
      </c>
      <c r="G101" s="245" t="s">
        <v>281</v>
      </c>
    </row>
    <row r="102" spans="1:7" outlineLevel="1">
      <c r="A102" s="221" t="s">
        <v>243</v>
      </c>
      <c r="B102" s="222" t="s">
        <v>710</v>
      </c>
      <c r="C102" s="235" t="s">
        <v>711</v>
      </c>
      <c r="D102" s="223" t="s">
        <v>259</v>
      </c>
      <c r="E102" s="223" t="s">
        <v>260</v>
      </c>
      <c r="F102" s="234" t="s">
        <v>709</v>
      </c>
      <c r="G102" s="245" t="s">
        <v>281</v>
      </c>
    </row>
    <row r="103" spans="1:7" outlineLevel="1">
      <c r="A103" s="221" t="s">
        <v>243</v>
      </c>
      <c r="B103" s="222" t="s">
        <v>712</v>
      </c>
      <c r="C103" s="235" t="s">
        <v>713</v>
      </c>
      <c r="D103" s="223" t="s">
        <v>259</v>
      </c>
      <c r="E103" s="223" t="s">
        <v>260</v>
      </c>
      <c r="F103" s="234" t="s">
        <v>709</v>
      </c>
      <c r="G103" s="245" t="s">
        <v>281</v>
      </c>
    </row>
    <row r="104" spans="1:7" outlineLevel="1">
      <c r="A104" s="221" t="s">
        <v>243</v>
      </c>
      <c r="B104" s="222" t="s">
        <v>714</v>
      </c>
      <c r="C104" s="235">
        <v>0</v>
      </c>
      <c r="D104" s="223" t="s">
        <v>715</v>
      </c>
      <c r="E104" s="223" t="s">
        <v>253</v>
      </c>
      <c r="F104" s="234" t="s">
        <v>716</v>
      </c>
      <c r="G104" s="245" t="s">
        <v>281</v>
      </c>
    </row>
    <row r="105" spans="1:7" outlineLevel="1">
      <c r="A105" s="221" t="s">
        <v>333</v>
      </c>
      <c r="B105" s="223" t="s">
        <v>225</v>
      </c>
      <c r="C105" s="223" t="s">
        <v>717</v>
      </c>
      <c r="D105" s="223" t="s">
        <v>259</v>
      </c>
      <c r="E105" s="223" t="s">
        <v>260</v>
      </c>
      <c r="F105" s="234" t="s">
        <v>718</v>
      </c>
      <c r="G105" s="245" t="s">
        <v>281</v>
      </c>
    </row>
    <row r="106" spans="1:7" outlineLevel="1">
      <c r="A106" s="221" t="s">
        <v>333</v>
      </c>
      <c r="B106" s="223" t="s">
        <v>340</v>
      </c>
      <c r="C106" s="223" t="s">
        <v>719</v>
      </c>
      <c r="D106" s="223" t="s">
        <v>259</v>
      </c>
      <c r="E106" s="223" t="s">
        <v>260</v>
      </c>
      <c r="F106" s="234" t="s">
        <v>720</v>
      </c>
      <c r="G106" s="245" t="s">
        <v>281</v>
      </c>
    </row>
    <row r="107" spans="1:7" outlineLevel="1">
      <c r="A107" s="221" t="s">
        <v>333</v>
      </c>
      <c r="B107" s="223" t="s">
        <v>174</v>
      </c>
      <c r="C107" s="223" t="s">
        <v>721</v>
      </c>
      <c r="D107" s="223" t="s">
        <v>259</v>
      </c>
      <c r="E107" s="223" t="s">
        <v>260</v>
      </c>
      <c r="F107" s="234" t="s">
        <v>718</v>
      </c>
      <c r="G107" s="245" t="s">
        <v>281</v>
      </c>
    </row>
    <row r="108" spans="1:7" outlineLevel="1">
      <c r="A108" s="221" t="s">
        <v>333</v>
      </c>
      <c r="B108" s="223" t="s">
        <v>179</v>
      </c>
      <c r="C108" s="223" t="s">
        <v>722</v>
      </c>
      <c r="D108" s="223" t="s">
        <v>259</v>
      </c>
      <c r="E108" s="223" t="s">
        <v>260</v>
      </c>
      <c r="F108" s="234" t="s">
        <v>718</v>
      </c>
      <c r="G108" s="245" t="s">
        <v>281</v>
      </c>
    </row>
    <row r="109" spans="1:7" outlineLevel="1">
      <c r="A109" s="221" t="s">
        <v>333</v>
      </c>
      <c r="B109" s="223" t="s">
        <v>188</v>
      </c>
      <c r="C109" s="223" t="s">
        <v>723</v>
      </c>
      <c r="D109" s="223" t="s">
        <v>259</v>
      </c>
      <c r="E109" s="223" t="s">
        <v>260</v>
      </c>
      <c r="F109" s="234" t="s">
        <v>718</v>
      </c>
      <c r="G109" s="245" t="s">
        <v>281</v>
      </c>
    </row>
    <row r="110" spans="1:7" outlineLevel="1">
      <c r="A110" s="221" t="s">
        <v>333</v>
      </c>
      <c r="B110" s="223" t="s">
        <v>184</v>
      </c>
      <c r="C110" s="223" t="s">
        <v>724</v>
      </c>
      <c r="D110" s="223" t="s">
        <v>259</v>
      </c>
      <c r="E110" s="223" t="s">
        <v>260</v>
      </c>
      <c r="F110" s="234" t="s">
        <v>718</v>
      </c>
      <c r="G110" s="245" t="s">
        <v>281</v>
      </c>
    </row>
    <row r="111" spans="1:7" outlineLevel="1">
      <c r="A111" s="221" t="s">
        <v>333</v>
      </c>
      <c r="B111" s="223" t="s">
        <v>192</v>
      </c>
      <c r="C111" s="223" t="s">
        <v>725</v>
      </c>
      <c r="D111" s="223" t="s">
        <v>259</v>
      </c>
      <c r="E111" s="223" t="s">
        <v>260</v>
      </c>
      <c r="F111" s="234" t="s">
        <v>718</v>
      </c>
      <c r="G111" s="245" t="s">
        <v>281</v>
      </c>
    </row>
    <row r="112" spans="1:7" outlineLevel="1">
      <c r="A112" s="221" t="s">
        <v>333</v>
      </c>
      <c r="B112" s="223" t="s">
        <v>399</v>
      </c>
      <c r="C112" s="223" t="s">
        <v>516</v>
      </c>
      <c r="D112" s="223" t="s">
        <v>259</v>
      </c>
      <c r="E112" s="223" t="s">
        <v>260</v>
      </c>
      <c r="F112" s="234" t="s">
        <v>720</v>
      </c>
      <c r="G112" s="245" t="s">
        <v>281</v>
      </c>
    </row>
    <row r="113" spans="1:7" outlineLevel="1">
      <c r="A113" s="221" t="s">
        <v>333</v>
      </c>
      <c r="B113" s="223" t="s">
        <v>3439</v>
      </c>
      <c r="C113" s="235" t="s">
        <v>727</v>
      </c>
      <c r="D113" s="223" t="s">
        <v>408</v>
      </c>
      <c r="E113" s="223" t="s">
        <v>260</v>
      </c>
      <c r="F113" s="234" t="s">
        <v>728</v>
      </c>
      <c r="G113" s="245" t="s">
        <v>281</v>
      </c>
    </row>
    <row r="114" spans="1:7" outlineLevel="1">
      <c r="A114" s="221" t="s">
        <v>333</v>
      </c>
      <c r="B114" s="223" t="s">
        <v>217</v>
      </c>
      <c r="C114" s="223" t="s">
        <v>729</v>
      </c>
      <c r="D114" s="223" t="s">
        <v>259</v>
      </c>
      <c r="E114" s="223" t="s">
        <v>260</v>
      </c>
      <c r="F114" s="234" t="s">
        <v>718</v>
      </c>
      <c r="G114" s="245" t="s">
        <v>281</v>
      </c>
    </row>
    <row r="115" spans="1:7" outlineLevel="1">
      <c r="A115" s="221" t="s">
        <v>333</v>
      </c>
      <c r="B115" s="223" t="s">
        <v>205</v>
      </c>
      <c r="C115" s="223" t="s">
        <v>730</v>
      </c>
      <c r="D115" s="223" t="s">
        <v>259</v>
      </c>
      <c r="E115" s="223" t="s">
        <v>260</v>
      </c>
      <c r="F115" s="234" t="s">
        <v>718</v>
      </c>
      <c r="G115" s="245" t="s">
        <v>281</v>
      </c>
    </row>
    <row r="116" spans="1:7" outlineLevel="1">
      <c r="A116" s="221" t="s">
        <v>250</v>
      </c>
      <c r="B116" s="233" t="s">
        <v>588</v>
      </c>
      <c r="C116" s="223">
        <v>1</v>
      </c>
      <c r="D116" s="223" t="s">
        <v>259</v>
      </c>
      <c r="E116" s="223" t="s">
        <v>253</v>
      </c>
      <c r="F116" s="234" t="s">
        <v>731</v>
      </c>
      <c r="G116" s="245" t="s">
        <v>281</v>
      </c>
    </row>
    <row r="117" spans="1:7" outlineLevel="1">
      <c r="A117" s="221" t="s">
        <v>333</v>
      </c>
      <c r="B117" s="223" t="s">
        <v>196</v>
      </c>
      <c r="C117" s="223" t="s">
        <v>732</v>
      </c>
      <c r="D117" s="223" t="s">
        <v>259</v>
      </c>
      <c r="E117" s="223" t="s">
        <v>260</v>
      </c>
      <c r="F117" s="234" t="s">
        <v>718</v>
      </c>
      <c r="G117" s="245" t="s">
        <v>281</v>
      </c>
    </row>
    <row r="118" spans="1:7" outlineLevel="1">
      <c r="A118" s="221" t="s">
        <v>333</v>
      </c>
      <c r="B118" s="223" t="s">
        <v>200</v>
      </c>
      <c r="C118" s="223" t="s">
        <v>733</v>
      </c>
      <c r="D118" s="223" t="s">
        <v>259</v>
      </c>
      <c r="E118" s="223" t="s">
        <v>260</v>
      </c>
      <c r="F118" s="234" t="s">
        <v>718</v>
      </c>
      <c r="G118" s="245" t="s">
        <v>281</v>
      </c>
    </row>
    <row r="119" spans="1:7" outlineLevel="1">
      <c r="A119" s="221" t="s">
        <v>333</v>
      </c>
      <c r="B119" s="223" t="s">
        <v>433</v>
      </c>
      <c r="C119" s="223" t="s">
        <v>734</v>
      </c>
      <c r="D119" s="223" t="s">
        <v>259</v>
      </c>
      <c r="E119" s="223" t="s">
        <v>260</v>
      </c>
      <c r="F119" s="234" t="s">
        <v>735</v>
      </c>
      <c r="G119" s="245" t="s">
        <v>281</v>
      </c>
    </row>
    <row r="120" spans="1:7" outlineLevel="1">
      <c r="A120" s="221" t="s">
        <v>333</v>
      </c>
      <c r="B120" s="223" t="s">
        <v>433</v>
      </c>
      <c r="C120" s="223" t="s">
        <v>736</v>
      </c>
      <c r="D120" s="223" t="s">
        <v>259</v>
      </c>
      <c r="E120" s="223" t="s">
        <v>260</v>
      </c>
      <c r="F120" s="234" t="s">
        <v>737</v>
      </c>
      <c r="G120" s="245" t="s">
        <v>281</v>
      </c>
    </row>
    <row r="121" spans="1:7" outlineLevel="1">
      <c r="A121" s="221" t="s">
        <v>333</v>
      </c>
      <c r="B121" s="223" t="s">
        <v>449</v>
      </c>
      <c r="C121" s="223" t="s">
        <v>738</v>
      </c>
      <c r="D121" s="223" t="s">
        <v>259</v>
      </c>
      <c r="E121" s="223" t="s">
        <v>260</v>
      </c>
      <c r="F121" s="234" t="s">
        <v>718</v>
      </c>
      <c r="G121" s="245" t="s">
        <v>281</v>
      </c>
    </row>
    <row r="122" spans="1:7" outlineLevel="1">
      <c r="A122" s="221" t="s">
        <v>333</v>
      </c>
      <c r="B122" s="223" t="s">
        <v>229</v>
      </c>
      <c r="C122" s="223" t="s">
        <v>739</v>
      </c>
      <c r="D122" s="223" t="s">
        <v>740</v>
      </c>
      <c r="E122" s="223" t="s">
        <v>260</v>
      </c>
      <c r="F122" s="234" t="s">
        <v>718</v>
      </c>
      <c r="G122" s="245" t="s">
        <v>281</v>
      </c>
    </row>
    <row r="123" spans="1:7" outlineLevel="1">
      <c r="A123" s="221" t="s">
        <v>333</v>
      </c>
      <c r="B123" s="223" t="s">
        <v>209</v>
      </c>
      <c r="C123" s="223" t="s">
        <v>741</v>
      </c>
      <c r="D123" s="223" t="s">
        <v>259</v>
      </c>
      <c r="E123" s="223" t="s">
        <v>260</v>
      </c>
      <c r="F123" s="234" t="s">
        <v>718</v>
      </c>
      <c r="G123" s="245" t="s">
        <v>281</v>
      </c>
    </row>
    <row r="124" spans="1:7" outlineLevel="1">
      <c r="A124" s="262" t="s">
        <v>268</v>
      </c>
      <c r="B124" s="189" t="s">
        <v>120</v>
      </c>
      <c r="C124" s="189">
        <v>3860</v>
      </c>
      <c r="D124" s="189" t="s">
        <v>742</v>
      </c>
      <c r="E124" s="189" t="s">
        <v>3440</v>
      </c>
      <c r="F124" s="263" t="s">
        <v>744</v>
      </c>
      <c r="G124" s="245" t="s">
        <v>281</v>
      </c>
    </row>
    <row r="125" spans="1:7" outlineLevel="1">
      <c r="A125" s="262" t="s">
        <v>268</v>
      </c>
      <c r="B125" s="189" t="s">
        <v>340</v>
      </c>
      <c r="C125" s="189">
        <v>0.5</v>
      </c>
      <c r="D125" s="189" t="s">
        <v>270</v>
      </c>
      <c r="E125" s="189" t="s">
        <v>253</v>
      </c>
      <c r="F125" s="263" t="s">
        <v>745</v>
      </c>
      <c r="G125" s="245" t="s">
        <v>281</v>
      </c>
    </row>
    <row r="126" spans="1:7" outlineLevel="1">
      <c r="A126" s="262" t="s">
        <v>268</v>
      </c>
      <c r="B126" s="189" t="s">
        <v>95</v>
      </c>
      <c r="C126" s="189">
        <v>3.1850000000000001</v>
      </c>
      <c r="D126" s="189" t="s">
        <v>270</v>
      </c>
      <c r="E126" s="189" t="s">
        <v>3441</v>
      </c>
      <c r="F126" s="263" t="s">
        <v>744</v>
      </c>
      <c r="G126" s="245" t="s">
        <v>281</v>
      </c>
    </row>
    <row r="127" spans="1:7" outlineLevel="1">
      <c r="A127" s="262" t="s">
        <v>268</v>
      </c>
      <c r="B127" s="189" t="s">
        <v>97</v>
      </c>
      <c r="C127" s="189">
        <v>0.72799999999999998</v>
      </c>
      <c r="D127" s="189" t="s">
        <v>742</v>
      </c>
      <c r="E127" s="189" t="s">
        <v>3442</v>
      </c>
      <c r="F127" s="263" t="s">
        <v>744</v>
      </c>
      <c r="G127" s="245" t="s">
        <v>281</v>
      </c>
    </row>
    <row r="128" spans="1:7" outlineLevel="1">
      <c r="A128" s="262" t="s">
        <v>268</v>
      </c>
      <c r="B128" s="189" t="s">
        <v>90</v>
      </c>
      <c r="C128" s="189">
        <v>5629</v>
      </c>
      <c r="D128" s="189" t="s">
        <v>742</v>
      </c>
      <c r="E128" s="189" t="s">
        <v>3443</v>
      </c>
      <c r="F128" s="263" t="s">
        <v>744</v>
      </c>
      <c r="G128" s="245" t="s">
        <v>281</v>
      </c>
    </row>
    <row r="129" spans="1:7" outlineLevel="1">
      <c r="A129" s="262" t="s">
        <v>268</v>
      </c>
      <c r="B129" s="189" t="s">
        <v>98</v>
      </c>
      <c r="C129" s="189">
        <v>3.367</v>
      </c>
      <c r="D129" s="189" t="s">
        <v>742</v>
      </c>
      <c r="E129" s="189" t="s">
        <v>3444</v>
      </c>
      <c r="F129" s="263" t="s">
        <v>744</v>
      </c>
      <c r="G129" s="245" t="s">
        <v>281</v>
      </c>
    </row>
    <row r="130" spans="1:7" outlineLevel="1">
      <c r="A130" s="262" t="s">
        <v>268</v>
      </c>
      <c r="B130" s="189" t="s">
        <v>99</v>
      </c>
      <c r="C130" s="189">
        <v>20.8</v>
      </c>
      <c r="D130" s="189" t="s">
        <v>742</v>
      </c>
      <c r="E130" s="189" t="s">
        <v>3445</v>
      </c>
      <c r="F130" s="263" t="s">
        <v>744</v>
      </c>
      <c r="G130" s="245" t="s">
        <v>281</v>
      </c>
    </row>
    <row r="131" spans="1:7" outlineLevel="1">
      <c r="A131" s="262" t="s">
        <v>268</v>
      </c>
      <c r="B131" s="189" t="s">
        <v>3446</v>
      </c>
      <c r="C131" s="189">
        <v>0.6</v>
      </c>
      <c r="D131" s="189" t="s">
        <v>270</v>
      </c>
      <c r="E131" s="189" t="s">
        <v>253</v>
      </c>
      <c r="F131" s="263" t="s">
        <v>2451</v>
      </c>
      <c r="G131" s="245" t="s">
        <v>281</v>
      </c>
    </row>
    <row r="132" spans="1:7" outlineLevel="1">
      <c r="A132" s="262" t="s">
        <v>268</v>
      </c>
      <c r="B132" s="189" t="s">
        <v>100</v>
      </c>
      <c r="C132" s="189">
        <v>32.5</v>
      </c>
      <c r="D132" s="189" t="s">
        <v>742</v>
      </c>
      <c r="E132" s="189" t="s">
        <v>3447</v>
      </c>
      <c r="F132" s="263" t="s">
        <v>744</v>
      </c>
      <c r="G132" s="245" t="s">
        <v>281</v>
      </c>
    </row>
    <row r="133" spans="1:7" outlineLevel="1">
      <c r="A133" s="262" t="s">
        <v>268</v>
      </c>
      <c r="B133" s="189" t="s">
        <v>754</v>
      </c>
      <c r="C133" s="189">
        <v>0.1</v>
      </c>
      <c r="D133" s="189" t="s">
        <v>270</v>
      </c>
      <c r="E133" s="189" t="s">
        <v>253</v>
      </c>
      <c r="F133" s="263" t="s">
        <v>755</v>
      </c>
      <c r="G133" s="245" t="s">
        <v>281</v>
      </c>
    </row>
    <row r="134" spans="1:7" outlineLevel="1">
      <c r="A134" s="262" t="s">
        <v>268</v>
      </c>
      <c r="B134" s="189" t="s">
        <v>118</v>
      </c>
      <c r="C134" s="189">
        <v>7286</v>
      </c>
      <c r="D134" s="189" t="s">
        <v>742</v>
      </c>
      <c r="E134" s="189" t="s">
        <v>3448</v>
      </c>
      <c r="F134" s="263" t="s">
        <v>744</v>
      </c>
      <c r="G134" s="245" t="s">
        <v>281</v>
      </c>
    </row>
    <row r="135" spans="1:7" outlineLevel="1">
      <c r="A135" s="262" t="s">
        <v>268</v>
      </c>
      <c r="B135" s="189" t="s">
        <v>101</v>
      </c>
      <c r="C135" s="189">
        <v>0.11700000000000001</v>
      </c>
      <c r="D135" s="189" t="s">
        <v>742</v>
      </c>
      <c r="E135" s="189" t="s">
        <v>253</v>
      </c>
      <c r="F135" s="263" t="s">
        <v>744</v>
      </c>
      <c r="G135" s="245" t="s">
        <v>281</v>
      </c>
    </row>
    <row r="136" spans="1:7" outlineLevel="1">
      <c r="A136" s="262" t="s">
        <v>268</v>
      </c>
      <c r="B136" s="189" t="s">
        <v>758</v>
      </c>
      <c r="C136" s="189">
        <v>1.2500000000000001E-2</v>
      </c>
      <c r="D136" s="189" t="s">
        <v>270</v>
      </c>
      <c r="E136" s="189" t="s">
        <v>3449</v>
      </c>
      <c r="F136" s="263" t="s">
        <v>760</v>
      </c>
      <c r="G136" s="245" t="s">
        <v>281</v>
      </c>
    </row>
    <row r="137" spans="1:7" outlineLevel="1">
      <c r="A137" s="262" t="s">
        <v>268</v>
      </c>
      <c r="B137" s="189" t="s">
        <v>763</v>
      </c>
      <c r="C137" s="189">
        <v>0.39</v>
      </c>
      <c r="D137" s="189" t="s">
        <v>270</v>
      </c>
      <c r="E137" s="224" t="s">
        <v>764</v>
      </c>
      <c r="F137" s="263" t="s">
        <v>765</v>
      </c>
      <c r="G137" s="245" t="s">
        <v>281</v>
      </c>
    </row>
    <row r="138" spans="1:7" outlineLevel="1">
      <c r="A138" s="262" t="s">
        <v>268</v>
      </c>
      <c r="B138" s="189" t="s">
        <v>766</v>
      </c>
      <c r="C138" s="189">
        <v>9.5000000000000001E-2</v>
      </c>
      <c r="D138" s="189" t="s">
        <v>270</v>
      </c>
      <c r="E138" s="224" t="s">
        <v>767</v>
      </c>
      <c r="F138" s="263" t="s">
        <v>768</v>
      </c>
      <c r="G138" s="245" t="s">
        <v>281</v>
      </c>
    </row>
    <row r="139" spans="1:7" outlineLevel="1">
      <c r="A139" s="262" t="s">
        <v>268</v>
      </c>
      <c r="B139" s="189" t="s">
        <v>104</v>
      </c>
      <c r="C139" s="189">
        <v>11.96</v>
      </c>
      <c r="D139" s="189" t="s">
        <v>742</v>
      </c>
      <c r="E139" s="189" t="s">
        <v>3450</v>
      </c>
      <c r="F139" s="263" t="s">
        <v>744</v>
      </c>
      <c r="G139" s="245" t="s">
        <v>281</v>
      </c>
    </row>
    <row r="140" spans="1:7" outlineLevel="1">
      <c r="A140" s="262" t="s">
        <v>268</v>
      </c>
      <c r="B140" s="189" t="s">
        <v>433</v>
      </c>
      <c r="C140" s="189">
        <v>0.06</v>
      </c>
      <c r="D140" s="189" t="s">
        <v>270</v>
      </c>
      <c r="E140" s="189" t="s">
        <v>253</v>
      </c>
      <c r="F140" s="263" t="s">
        <v>762</v>
      </c>
      <c r="G140" s="245" t="s">
        <v>281</v>
      </c>
    </row>
    <row r="141" spans="1:7" outlineLevel="1">
      <c r="A141" s="262" t="s">
        <v>268</v>
      </c>
      <c r="B141" s="189" t="s">
        <v>769</v>
      </c>
      <c r="C141" s="189">
        <v>0.93</v>
      </c>
      <c r="D141" s="189" t="s">
        <v>270</v>
      </c>
      <c r="E141" s="189" t="s">
        <v>253</v>
      </c>
      <c r="F141" s="263" t="s">
        <v>770</v>
      </c>
      <c r="G141" s="245" t="s">
        <v>281</v>
      </c>
    </row>
    <row r="142" spans="1:7" outlineLevel="1">
      <c r="A142" s="262" t="s">
        <v>268</v>
      </c>
      <c r="B142" s="189" t="s">
        <v>105</v>
      </c>
      <c r="C142" s="189">
        <v>57.2</v>
      </c>
      <c r="D142" s="189" t="s">
        <v>742</v>
      </c>
      <c r="E142" s="189" t="s">
        <v>3451</v>
      </c>
      <c r="F142" s="263" t="s">
        <v>744</v>
      </c>
      <c r="G142" s="245" t="s">
        <v>281</v>
      </c>
    </row>
    <row r="143" spans="1:7" outlineLevel="1">
      <c r="A143" s="262" t="s">
        <v>268</v>
      </c>
      <c r="B143" s="189" t="s">
        <v>117</v>
      </c>
      <c r="C143" s="189">
        <v>131466</v>
      </c>
      <c r="D143" s="189" t="s">
        <v>742</v>
      </c>
      <c r="E143" s="189" t="s">
        <v>253</v>
      </c>
      <c r="F143" s="263" t="s">
        <v>744</v>
      </c>
      <c r="G143" s="245" t="s">
        <v>281</v>
      </c>
    </row>
    <row r="144" spans="1:7" outlineLevel="1">
      <c r="A144" s="262" t="s">
        <v>268</v>
      </c>
      <c r="B144" s="189" t="s">
        <v>3452</v>
      </c>
      <c r="C144" s="189">
        <v>1.7219999999999999E-2</v>
      </c>
      <c r="D144" s="189" t="s">
        <v>773</v>
      </c>
      <c r="E144" s="189" t="s">
        <v>3453</v>
      </c>
      <c r="F144" s="263" t="s">
        <v>3454</v>
      </c>
      <c r="G144" s="245" t="s">
        <v>281</v>
      </c>
    </row>
    <row r="145" spans="1:7" outlineLevel="1">
      <c r="A145" s="262" t="s">
        <v>268</v>
      </c>
      <c r="B145" s="189" t="s">
        <v>3455</v>
      </c>
      <c r="C145" s="189">
        <v>2.1899999999999999E-2</v>
      </c>
      <c r="D145" s="189" t="s">
        <v>773</v>
      </c>
      <c r="E145" s="189" t="s">
        <v>3456</v>
      </c>
      <c r="F145" s="263" t="s">
        <v>744</v>
      </c>
      <c r="G145" s="245" t="s">
        <v>281</v>
      </c>
    </row>
    <row r="146" spans="1:7" outlineLevel="1">
      <c r="A146" s="262" t="s">
        <v>268</v>
      </c>
      <c r="B146" s="189" t="s">
        <v>3457</v>
      </c>
      <c r="C146" s="189">
        <v>7.9000000000000008E-3</v>
      </c>
      <c r="D146" s="189" t="s">
        <v>773</v>
      </c>
      <c r="E146" s="189" t="s">
        <v>3458</v>
      </c>
      <c r="F146" s="263" t="s">
        <v>3459</v>
      </c>
      <c r="G146" s="245" t="s">
        <v>281</v>
      </c>
    </row>
    <row r="147" spans="1:7" outlineLevel="1">
      <c r="A147" s="262" t="s">
        <v>268</v>
      </c>
      <c r="B147" s="189" t="s">
        <v>110</v>
      </c>
      <c r="C147" s="189">
        <v>222.3</v>
      </c>
      <c r="D147" s="189" t="s">
        <v>742</v>
      </c>
      <c r="E147" s="189" t="s">
        <v>3460</v>
      </c>
      <c r="F147" s="263" t="s">
        <v>744</v>
      </c>
      <c r="G147" s="245" t="s">
        <v>281</v>
      </c>
    </row>
    <row r="148" spans="1:7" outlineLevel="1">
      <c r="A148" s="262" t="s">
        <v>268</v>
      </c>
      <c r="B148" s="189" t="s">
        <v>780</v>
      </c>
      <c r="C148" s="189" t="s">
        <v>3461</v>
      </c>
      <c r="D148" s="269" t="s">
        <v>259</v>
      </c>
      <c r="E148" s="264"/>
      <c r="F148" s="263" t="s">
        <v>782</v>
      </c>
      <c r="G148" s="245" t="s">
        <v>281</v>
      </c>
    </row>
    <row r="149" spans="1:7" outlineLevel="1">
      <c r="A149" s="262" t="s">
        <v>268</v>
      </c>
      <c r="B149" s="189" t="s">
        <v>783</v>
      </c>
      <c r="C149" s="189" t="s">
        <v>3462</v>
      </c>
      <c r="D149" s="269" t="s">
        <v>259</v>
      </c>
      <c r="E149" s="264"/>
      <c r="F149" s="263" t="s">
        <v>785</v>
      </c>
      <c r="G149" s="245" t="s">
        <v>281</v>
      </c>
    </row>
    <row r="150" spans="1:7" outlineLevel="1">
      <c r="A150" s="262" t="s">
        <v>268</v>
      </c>
      <c r="B150" s="189" t="s">
        <v>786</v>
      </c>
      <c r="C150" s="189" t="s">
        <v>787</v>
      </c>
      <c r="D150" s="269" t="s">
        <v>259</v>
      </c>
      <c r="E150" s="264"/>
      <c r="F150" s="263" t="s">
        <v>782</v>
      </c>
      <c r="G150" s="245" t="s">
        <v>281</v>
      </c>
    </row>
    <row r="151" spans="1:7" outlineLevel="1">
      <c r="A151" s="262" t="s">
        <v>268</v>
      </c>
      <c r="B151" s="189" t="s">
        <v>788</v>
      </c>
      <c r="C151" s="189" t="s">
        <v>789</v>
      </c>
      <c r="D151" s="269" t="s">
        <v>259</v>
      </c>
      <c r="E151" s="264"/>
      <c r="F151" s="263" t="s">
        <v>782</v>
      </c>
      <c r="G151" s="245" t="s">
        <v>281</v>
      </c>
    </row>
    <row r="152" spans="1:7" outlineLevel="1">
      <c r="A152" s="262" t="s">
        <v>268</v>
      </c>
      <c r="B152" s="189" t="s">
        <v>3463</v>
      </c>
      <c r="C152" s="189" t="s">
        <v>3464</v>
      </c>
      <c r="D152" s="269" t="s">
        <v>259</v>
      </c>
      <c r="E152" s="264"/>
      <c r="F152" s="263" t="s">
        <v>782</v>
      </c>
      <c r="G152" s="245" t="s">
        <v>281</v>
      </c>
    </row>
    <row r="153" spans="1:7" outlineLevel="1">
      <c r="A153" s="262" t="s">
        <v>268</v>
      </c>
      <c r="B153" s="189" t="s">
        <v>790</v>
      </c>
      <c r="C153" s="189" t="s">
        <v>3465</v>
      </c>
      <c r="D153" s="269" t="s">
        <v>259</v>
      </c>
      <c r="E153" s="264"/>
      <c r="F153" s="263" t="s">
        <v>782</v>
      </c>
      <c r="G153" s="245" t="s">
        <v>281</v>
      </c>
    </row>
    <row r="154" spans="1:7" outlineLevel="1">
      <c r="A154" s="262" t="s">
        <v>268</v>
      </c>
      <c r="B154" s="189" t="s">
        <v>792</v>
      </c>
      <c r="C154" s="189" t="s">
        <v>793</v>
      </c>
      <c r="D154" s="269" t="s">
        <v>259</v>
      </c>
      <c r="E154" s="264"/>
      <c r="F154" s="263" t="s">
        <v>782</v>
      </c>
      <c r="G154" s="245" t="s">
        <v>281</v>
      </c>
    </row>
    <row r="155" spans="1:7" outlineLevel="1">
      <c r="A155" s="262" t="s">
        <v>268</v>
      </c>
      <c r="B155" s="189" t="s">
        <v>794</v>
      </c>
      <c r="C155" s="189" t="s">
        <v>795</v>
      </c>
      <c r="D155" s="269" t="s">
        <v>259</v>
      </c>
      <c r="E155" s="264"/>
      <c r="F155" s="263" t="s">
        <v>782</v>
      </c>
      <c r="G155" s="245" t="s">
        <v>281</v>
      </c>
    </row>
    <row r="156" spans="1:7" outlineLevel="1">
      <c r="A156" s="262" t="s">
        <v>268</v>
      </c>
      <c r="B156" s="189" t="s">
        <v>796</v>
      </c>
      <c r="C156" s="189" t="s">
        <v>797</v>
      </c>
      <c r="D156" s="269" t="s">
        <v>259</v>
      </c>
      <c r="E156" s="264"/>
      <c r="F156" s="263" t="s">
        <v>782</v>
      </c>
      <c r="G156" s="245" t="s">
        <v>281</v>
      </c>
    </row>
    <row r="157" spans="1:7" outlineLevel="1">
      <c r="A157" s="262" t="s">
        <v>268</v>
      </c>
      <c r="B157" s="189" t="s">
        <v>798</v>
      </c>
      <c r="C157" s="189" t="s">
        <v>799</v>
      </c>
      <c r="D157" s="269" t="s">
        <v>259</v>
      </c>
      <c r="E157" s="264"/>
      <c r="F157" s="263" t="s">
        <v>782</v>
      </c>
      <c r="G157" s="245" t="s">
        <v>281</v>
      </c>
    </row>
    <row r="158" spans="1:7" outlineLevel="1">
      <c r="A158" s="262" t="s">
        <v>268</v>
      </c>
      <c r="B158" s="189" t="s">
        <v>739</v>
      </c>
      <c r="C158" s="189" t="s">
        <v>3466</v>
      </c>
      <c r="D158" s="269" t="s">
        <v>259</v>
      </c>
      <c r="E158" s="264"/>
      <c r="F158" s="263" t="s">
        <v>782</v>
      </c>
      <c r="G158" s="245" t="s">
        <v>281</v>
      </c>
    </row>
    <row r="159" spans="1:7" outlineLevel="1">
      <c r="A159" s="262" t="s">
        <v>268</v>
      </c>
      <c r="B159" s="189" t="s">
        <v>571</v>
      </c>
      <c r="C159" s="189" t="s">
        <v>3467</v>
      </c>
      <c r="D159" s="269" t="s">
        <v>259</v>
      </c>
      <c r="E159" s="264"/>
      <c r="F159" s="263" t="s">
        <v>785</v>
      </c>
      <c r="G159" s="245" t="s">
        <v>281</v>
      </c>
    </row>
    <row r="160" spans="1:7" outlineLevel="1">
      <c r="A160" s="262" t="s">
        <v>268</v>
      </c>
      <c r="B160" s="189" t="s">
        <v>802</v>
      </c>
      <c r="C160" s="189" t="s">
        <v>803</v>
      </c>
      <c r="D160" s="269" t="s">
        <v>259</v>
      </c>
      <c r="E160" s="264"/>
      <c r="F160" s="263" t="s">
        <v>782</v>
      </c>
      <c r="G160" s="245" t="s">
        <v>281</v>
      </c>
    </row>
    <row r="161" spans="1:7" outlineLevel="1">
      <c r="A161" s="262" t="s">
        <v>268</v>
      </c>
      <c r="B161" s="189" t="s">
        <v>804</v>
      </c>
      <c r="C161" s="189" t="s">
        <v>3468</v>
      </c>
      <c r="D161" s="269" t="s">
        <v>259</v>
      </c>
      <c r="E161" s="264"/>
      <c r="F161" s="263" t="s">
        <v>3469</v>
      </c>
      <c r="G161" s="245" t="s">
        <v>281</v>
      </c>
    </row>
    <row r="162" spans="1:7" outlineLevel="1">
      <c r="A162" s="262" t="s">
        <v>268</v>
      </c>
      <c r="B162" s="189" t="s">
        <v>807</v>
      </c>
      <c r="C162" s="189" t="s">
        <v>3470</v>
      </c>
      <c r="D162" s="269" t="s">
        <v>259</v>
      </c>
      <c r="E162" s="264"/>
      <c r="F162" s="263" t="s">
        <v>3471</v>
      </c>
      <c r="G162" s="245" t="s">
        <v>281</v>
      </c>
    </row>
    <row r="163" spans="1:7" outlineLevel="1">
      <c r="A163" s="262" t="s">
        <v>268</v>
      </c>
      <c r="B163" s="189" t="s">
        <v>810</v>
      </c>
      <c r="C163" s="189" t="s">
        <v>811</v>
      </c>
      <c r="D163" s="269" t="s">
        <v>259</v>
      </c>
      <c r="E163" s="264"/>
      <c r="F163" s="263" t="s">
        <v>782</v>
      </c>
      <c r="G163" s="245" t="s">
        <v>281</v>
      </c>
    </row>
    <row r="164" spans="1:7" outlineLevel="1">
      <c r="A164" s="262" t="s">
        <v>268</v>
      </c>
      <c r="B164" s="189" t="s">
        <v>812</v>
      </c>
      <c r="C164" s="189" t="s">
        <v>813</v>
      </c>
      <c r="D164" s="269" t="s">
        <v>259</v>
      </c>
      <c r="E164" s="264"/>
      <c r="F164" s="263" t="s">
        <v>782</v>
      </c>
      <c r="G164" s="245" t="s">
        <v>281</v>
      </c>
    </row>
    <row r="165" spans="1:7" outlineLevel="1">
      <c r="A165" s="262" t="s">
        <v>268</v>
      </c>
      <c r="B165" s="189" t="s">
        <v>814</v>
      </c>
      <c r="C165" s="189" t="s">
        <v>3472</v>
      </c>
      <c r="D165" s="269" t="s">
        <v>259</v>
      </c>
      <c r="E165" s="264"/>
      <c r="F165" s="263" t="s">
        <v>782</v>
      </c>
      <c r="G165" s="245" t="s">
        <v>281</v>
      </c>
    </row>
    <row r="166" spans="1:7" outlineLevel="1">
      <c r="A166" s="262" t="s">
        <v>268</v>
      </c>
      <c r="B166" s="189" t="s">
        <v>816</v>
      </c>
      <c r="C166" s="189" t="s">
        <v>817</v>
      </c>
      <c r="D166" s="269" t="s">
        <v>259</v>
      </c>
      <c r="E166" s="264"/>
      <c r="F166" s="263" t="s">
        <v>782</v>
      </c>
      <c r="G166" s="245" t="s">
        <v>281</v>
      </c>
    </row>
    <row r="167" spans="1:7" outlineLevel="1">
      <c r="A167" s="262" t="s">
        <v>268</v>
      </c>
      <c r="B167" s="189" t="s">
        <v>818</v>
      </c>
      <c r="C167" s="189" t="s">
        <v>819</v>
      </c>
      <c r="D167" s="269" t="s">
        <v>259</v>
      </c>
      <c r="E167" s="264"/>
      <c r="F167" s="263" t="s">
        <v>2463</v>
      </c>
      <c r="G167" s="245" t="s">
        <v>281</v>
      </c>
    </row>
    <row r="168" spans="1:7" outlineLevel="1">
      <c r="A168" s="262" t="s">
        <v>268</v>
      </c>
      <c r="B168" s="189" t="s">
        <v>821</v>
      </c>
      <c r="C168" s="189" t="s">
        <v>3473</v>
      </c>
      <c r="D168" s="269" t="s">
        <v>259</v>
      </c>
      <c r="E168" s="264"/>
      <c r="F168" s="263" t="s">
        <v>823</v>
      </c>
      <c r="G168" s="245" t="s">
        <v>281</v>
      </c>
    </row>
    <row r="169" spans="1:7" outlineLevel="1">
      <c r="A169" s="262" t="s">
        <v>268</v>
      </c>
      <c r="B169" s="189" t="s">
        <v>824</v>
      </c>
      <c r="C169" s="189" t="s">
        <v>3474</v>
      </c>
      <c r="D169" s="269" t="s">
        <v>259</v>
      </c>
      <c r="E169" s="264"/>
      <c r="F169" s="263" t="s">
        <v>826</v>
      </c>
      <c r="G169" s="245" t="s">
        <v>281</v>
      </c>
    </row>
    <row r="170" spans="1:7" outlineLevel="1">
      <c r="A170" s="239" t="s">
        <v>268</v>
      </c>
      <c r="B170" s="240" t="s">
        <v>827</v>
      </c>
      <c r="C170" s="240" t="s">
        <v>3475</v>
      </c>
      <c r="D170" s="270" t="s">
        <v>259</v>
      </c>
      <c r="E170" s="265"/>
      <c r="F170" s="241" t="s">
        <v>829</v>
      </c>
      <c r="G170" s="245" t="s">
        <v>281</v>
      </c>
    </row>
    <row r="171" spans="1:7">
      <c r="G171" s="245" t="s">
        <v>281</v>
      </c>
    </row>
    <row r="172" spans="1:7" ht="18.75">
      <c r="A172" s="769" t="s">
        <v>3476</v>
      </c>
      <c r="B172" s="770"/>
      <c r="C172" s="770"/>
      <c r="D172" s="770"/>
      <c r="E172" s="770"/>
      <c r="F172" s="771"/>
      <c r="G172" s="245" t="s">
        <v>281</v>
      </c>
    </row>
    <row r="173" spans="1:7">
      <c r="A173" s="211" t="s">
        <v>238</v>
      </c>
      <c r="B173" s="212" t="s">
        <v>239</v>
      </c>
      <c r="C173" s="212" t="s">
        <v>240</v>
      </c>
      <c r="D173" s="212" t="s">
        <v>134</v>
      </c>
      <c r="E173" s="212" t="s">
        <v>241</v>
      </c>
      <c r="F173" s="213" t="s">
        <v>242</v>
      </c>
      <c r="G173" s="245" t="s">
        <v>281</v>
      </c>
    </row>
    <row r="174" spans="1:7" outlineLevel="1">
      <c r="A174" s="216" t="s">
        <v>243</v>
      </c>
      <c r="B174" s="217" t="s">
        <v>495</v>
      </c>
      <c r="C174" s="218" t="s">
        <v>3477</v>
      </c>
      <c r="D174" s="218" t="s">
        <v>275</v>
      </c>
      <c r="E174" s="218" t="s">
        <v>3478</v>
      </c>
      <c r="F174" s="232" t="s">
        <v>3479</v>
      </c>
      <c r="G174" s="245" t="s">
        <v>281</v>
      </c>
    </row>
    <row r="175" spans="1:7" outlineLevel="1">
      <c r="A175" s="221" t="s">
        <v>243</v>
      </c>
      <c r="B175" s="222" t="s">
        <v>3480</v>
      </c>
      <c r="C175" s="223" t="s">
        <v>3481</v>
      </c>
      <c r="D175" s="223" t="s">
        <v>275</v>
      </c>
      <c r="E175" s="223" t="s">
        <v>3482</v>
      </c>
      <c r="F175" s="234" t="s">
        <v>3483</v>
      </c>
      <c r="G175" s="245" t="s">
        <v>281</v>
      </c>
    </row>
    <row r="176" spans="1:7" outlineLevel="1">
      <c r="A176" s="221" t="s">
        <v>243</v>
      </c>
      <c r="B176" s="222" t="s">
        <v>1298</v>
      </c>
      <c r="C176" s="223" t="s">
        <v>3484</v>
      </c>
      <c r="D176" s="223" t="s">
        <v>327</v>
      </c>
      <c r="E176" s="223" t="s">
        <v>3485</v>
      </c>
      <c r="F176" s="234" t="s">
        <v>3486</v>
      </c>
      <c r="G176" s="245" t="s">
        <v>281</v>
      </c>
    </row>
    <row r="177" spans="1:7" outlineLevel="1">
      <c r="A177" s="221" t="s">
        <v>243</v>
      </c>
      <c r="B177" s="222" t="s">
        <v>707</v>
      </c>
      <c r="C177" s="235" t="s">
        <v>708</v>
      </c>
      <c r="D177" s="223" t="s">
        <v>259</v>
      </c>
      <c r="E177" s="223" t="s">
        <v>260</v>
      </c>
      <c r="F177" s="234" t="s">
        <v>709</v>
      </c>
      <c r="G177" s="245" t="s">
        <v>281</v>
      </c>
    </row>
    <row r="178" spans="1:7" outlineLevel="1">
      <c r="A178" s="221" t="s">
        <v>243</v>
      </c>
      <c r="B178" s="222" t="s">
        <v>710</v>
      </c>
      <c r="C178" s="235" t="s">
        <v>711</v>
      </c>
      <c r="D178" s="223" t="s">
        <v>259</v>
      </c>
      <c r="E178" s="223" t="s">
        <v>260</v>
      </c>
      <c r="F178" s="234" t="s">
        <v>709</v>
      </c>
      <c r="G178" s="245" t="s">
        <v>281</v>
      </c>
    </row>
    <row r="179" spans="1:7" outlineLevel="1">
      <c r="A179" s="221" t="s">
        <v>243</v>
      </c>
      <c r="B179" s="222" t="s">
        <v>712</v>
      </c>
      <c r="C179" s="235" t="s">
        <v>713</v>
      </c>
      <c r="D179" s="223" t="s">
        <v>259</v>
      </c>
      <c r="E179" s="223" t="s">
        <v>260</v>
      </c>
      <c r="F179" s="234" t="s">
        <v>709</v>
      </c>
      <c r="G179" s="245" t="s">
        <v>281</v>
      </c>
    </row>
    <row r="180" spans="1:7" outlineLevel="1">
      <c r="A180" s="221" t="s">
        <v>243</v>
      </c>
      <c r="B180" s="222" t="s">
        <v>941</v>
      </c>
      <c r="C180" s="223">
        <v>-0.26</v>
      </c>
      <c r="D180" s="223" t="s">
        <v>943</v>
      </c>
      <c r="E180" s="223" t="s">
        <v>3487</v>
      </c>
      <c r="F180" s="234" t="s">
        <v>3488</v>
      </c>
      <c r="G180" s="245" t="s">
        <v>281</v>
      </c>
    </row>
    <row r="181" spans="1:7" outlineLevel="1">
      <c r="A181" s="221" t="s">
        <v>243</v>
      </c>
      <c r="B181" s="222" t="s">
        <v>714</v>
      </c>
      <c r="C181" s="235">
        <v>0</v>
      </c>
      <c r="D181" s="223" t="s">
        <v>3489</v>
      </c>
      <c r="E181" s="223" t="s">
        <v>253</v>
      </c>
      <c r="F181" s="234" t="s">
        <v>716</v>
      </c>
      <c r="G181" s="245" t="s">
        <v>281</v>
      </c>
    </row>
    <row r="182" spans="1:7" outlineLevel="1">
      <c r="A182" s="221" t="s">
        <v>333</v>
      </c>
      <c r="B182" s="223" t="s">
        <v>225</v>
      </c>
      <c r="C182" s="223" t="s">
        <v>717</v>
      </c>
      <c r="D182" s="223" t="s">
        <v>259</v>
      </c>
      <c r="E182" s="223" t="s">
        <v>260</v>
      </c>
      <c r="F182" s="234" t="s">
        <v>718</v>
      </c>
      <c r="G182" s="245" t="s">
        <v>281</v>
      </c>
    </row>
    <row r="183" spans="1:7" outlineLevel="1">
      <c r="A183" s="221" t="s">
        <v>333</v>
      </c>
      <c r="B183" s="223" t="s">
        <v>340</v>
      </c>
      <c r="C183" s="223" t="s">
        <v>719</v>
      </c>
      <c r="D183" s="223" t="s">
        <v>259</v>
      </c>
      <c r="E183" s="223" t="s">
        <v>260</v>
      </c>
      <c r="F183" s="234" t="s">
        <v>3490</v>
      </c>
      <c r="G183" s="245" t="s">
        <v>281</v>
      </c>
    </row>
    <row r="184" spans="1:7" outlineLevel="1">
      <c r="A184" s="221" t="s">
        <v>333</v>
      </c>
      <c r="B184" s="223" t="s">
        <v>340</v>
      </c>
      <c r="C184" s="223" t="s">
        <v>3491</v>
      </c>
      <c r="D184" s="223" t="s">
        <v>259</v>
      </c>
      <c r="E184" s="223" t="s">
        <v>260</v>
      </c>
      <c r="F184" s="234" t="s">
        <v>3492</v>
      </c>
      <c r="G184" s="245" t="s">
        <v>281</v>
      </c>
    </row>
    <row r="185" spans="1:7" outlineLevel="1">
      <c r="A185" s="221" t="s">
        <v>333</v>
      </c>
      <c r="B185" s="223" t="s">
        <v>174</v>
      </c>
      <c r="C185" s="223" t="s">
        <v>721</v>
      </c>
      <c r="D185" s="223" t="s">
        <v>259</v>
      </c>
      <c r="E185" s="223" t="s">
        <v>260</v>
      </c>
      <c r="F185" s="234" t="s">
        <v>718</v>
      </c>
      <c r="G185" s="245" t="s">
        <v>281</v>
      </c>
    </row>
    <row r="186" spans="1:7" outlineLevel="1">
      <c r="A186" s="221" t="s">
        <v>333</v>
      </c>
      <c r="B186" s="223" t="s">
        <v>179</v>
      </c>
      <c r="C186" s="223" t="s">
        <v>722</v>
      </c>
      <c r="D186" s="223" t="s">
        <v>259</v>
      </c>
      <c r="E186" s="223" t="s">
        <v>260</v>
      </c>
      <c r="F186" s="234" t="s">
        <v>718</v>
      </c>
      <c r="G186" s="245" t="s">
        <v>281</v>
      </c>
    </row>
    <row r="187" spans="1:7" outlineLevel="1">
      <c r="A187" s="221" t="s">
        <v>333</v>
      </c>
      <c r="B187" s="223" t="s">
        <v>188</v>
      </c>
      <c r="C187" s="223" t="s">
        <v>723</v>
      </c>
      <c r="D187" s="223" t="s">
        <v>259</v>
      </c>
      <c r="E187" s="223" t="s">
        <v>260</v>
      </c>
      <c r="F187" s="234" t="s">
        <v>718</v>
      </c>
      <c r="G187" s="245" t="s">
        <v>281</v>
      </c>
    </row>
    <row r="188" spans="1:7" outlineLevel="1">
      <c r="A188" s="221" t="s">
        <v>333</v>
      </c>
      <c r="B188" s="223" t="s">
        <v>184</v>
      </c>
      <c r="C188" s="223" t="s">
        <v>790</v>
      </c>
      <c r="D188" s="223" t="s">
        <v>259</v>
      </c>
      <c r="E188" s="223" t="s">
        <v>260</v>
      </c>
      <c r="F188" s="234" t="s">
        <v>718</v>
      </c>
      <c r="G188" s="245" t="s">
        <v>281</v>
      </c>
    </row>
    <row r="189" spans="1:7" outlineLevel="1">
      <c r="A189" s="221" t="s">
        <v>333</v>
      </c>
      <c r="B189" s="223" t="s">
        <v>192</v>
      </c>
      <c r="C189" s="223" t="s">
        <v>725</v>
      </c>
      <c r="D189" s="223" t="s">
        <v>259</v>
      </c>
      <c r="E189" s="223" t="s">
        <v>260</v>
      </c>
      <c r="F189" s="234" t="s">
        <v>718</v>
      </c>
      <c r="G189" s="245" t="s">
        <v>281</v>
      </c>
    </row>
    <row r="190" spans="1:7" outlineLevel="1">
      <c r="A190" s="221" t="s">
        <v>333</v>
      </c>
      <c r="B190" s="223" t="s">
        <v>399</v>
      </c>
      <c r="C190" s="223" t="s">
        <v>571</v>
      </c>
      <c r="D190" s="223" t="s">
        <v>259</v>
      </c>
      <c r="E190" s="223" t="s">
        <v>260</v>
      </c>
      <c r="F190" s="234" t="s">
        <v>3490</v>
      </c>
      <c r="G190" s="245" t="s">
        <v>281</v>
      </c>
    </row>
    <row r="191" spans="1:7" outlineLevel="1">
      <c r="A191" s="221" t="s">
        <v>333</v>
      </c>
      <c r="B191" s="223" t="s">
        <v>399</v>
      </c>
      <c r="C191" s="223" t="s">
        <v>3493</v>
      </c>
      <c r="D191" s="223" t="s">
        <v>259</v>
      </c>
      <c r="E191" s="223" t="s">
        <v>260</v>
      </c>
      <c r="F191" s="234" t="s">
        <v>3492</v>
      </c>
      <c r="G191" s="245" t="s">
        <v>281</v>
      </c>
    </row>
    <row r="192" spans="1:7" outlineLevel="1">
      <c r="A192" s="221" t="s">
        <v>250</v>
      </c>
      <c r="B192" s="233" t="s">
        <v>604</v>
      </c>
      <c r="C192" s="235" t="s">
        <v>3494</v>
      </c>
      <c r="D192" s="223" t="s">
        <v>408</v>
      </c>
      <c r="E192" s="223" t="s">
        <v>3495</v>
      </c>
      <c r="F192" s="234" t="s">
        <v>3496</v>
      </c>
      <c r="G192" s="245" t="s">
        <v>281</v>
      </c>
    </row>
    <row r="193" spans="1:7" outlineLevel="1">
      <c r="A193" s="221" t="s">
        <v>333</v>
      </c>
      <c r="B193" s="223" t="s">
        <v>217</v>
      </c>
      <c r="C193" s="223" t="s">
        <v>729</v>
      </c>
      <c r="D193" s="223" t="s">
        <v>259</v>
      </c>
      <c r="E193" s="223" t="s">
        <v>260</v>
      </c>
      <c r="F193" s="234" t="s">
        <v>718</v>
      </c>
      <c r="G193" s="245" t="s">
        <v>281</v>
      </c>
    </row>
    <row r="194" spans="1:7" outlineLevel="1">
      <c r="A194" s="221" t="s">
        <v>333</v>
      </c>
      <c r="B194" s="223" t="s">
        <v>205</v>
      </c>
      <c r="C194" s="223" t="s">
        <v>730</v>
      </c>
      <c r="D194" s="223" t="s">
        <v>259</v>
      </c>
      <c r="E194" s="223" t="s">
        <v>260</v>
      </c>
      <c r="F194" s="234" t="s">
        <v>718</v>
      </c>
      <c r="G194" s="245" t="s">
        <v>281</v>
      </c>
    </row>
    <row r="195" spans="1:7" outlineLevel="1">
      <c r="A195" s="221" t="s">
        <v>333</v>
      </c>
      <c r="B195" s="223" t="s">
        <v>196</v>
      </c>
      <c r="C195" s="223" t="s">
        <v>732</v>
      </c>
      <c r="D195" s="223" t="s">
        <v>259</v>
      </c>
      <c r="E195" s="223" t="s">
        <v>260</v>
      </c>
      <c r="F195" s="234" t="s">
        <v>718</v>
      </c>
      <c r="G195" s="245" t="s">
        <v>281</v>
      </c>
    </row>
    <row r="196" spans="1:7" outlineLevel="1">
      <c r="A196" s="221" t="s">
        <v>333</v>
      </c>
      <c r="B196" s="223" t="s">
        <v>427</v>
      </c>
      <c r="C196" s="223" t="s">
        <v>3497</v>
      </c>
      <c r="D196" s="223" t="s">
        <v>259</v>
      </c>
      <c r="E196" s="223" t="s">
        <v>260</v>
      </c>
      <c r="F196" s="234" t="s">
        <v>3492</v>
      </c>
      <c r="G196" s="245" t="s">
        <v>281</v>
      </c>
    </row>
    <row r="197" spans="1:7" outlineLevel="1">
      <c r="A197" s="221" t="s">
        <v>333</v>
      </c>
      <c r="B197" s="223" t="s">
        <v>200</v>
      </c>
      <c r="C197" s="223" t="s">
        <v>733</v>
      </c>
      <c r="D197" s="223" t="s">
        <v>259</v>
      </c>
      <c r="E197" s="223" t="s">
        <v>260</v>
      </c>
      <c r="F197" s="234" t="s">
        <v>718</v>
      </c>
      <c r="G197" s="245" t="s">
        <v>281</v>
      </c>
    </row>
    <row r="198" spans="1:7" outlineLevel="1">
      <c r="A198" s="221" t="s">
        <v>333</v>
      </c>
      <c r="B198" s="223" t="s">
        <v>433</v>
      </c>
      <c r="C198" s="223" t="s">
        <v>734</v>
      </c>
      <c r="D198" s="223" t="s">
        <v>259</v>
      </c>
      <c r="E198" s="223" t="s">
        <v>260</v>
      </c>
      <c r="F198" s="234" t="s">
        <v>735</v>
      </c>
      <c r="G198" s="245" t="s">
        <v>281</v>
      </c>
    </row>
    <row r="199" spans="1:7" outlineLevel="1">
      <c r="A199" s="221" t="s">
        <v>333</v>
      </c>
      <c r="B199" s="223" t="s">
        <v>433</v>
      </c>
      <c r="C199" s="223" t="s">
        <v>736</v>
      </c>
      <c r="D199" s="223" t="s">
        <v>259</v>
      </c>
      <c r="E199" s="223" t="s">
        <v>260</v>
      </c>
      <c r="F199" s="234" t="s">
        <v>737</v>
      </c>
      <c r="G199" s="245" t="s">
        <v>281</v>
      </c>
    </row>
    <row r="200" spans="1:7" outlineLevel="1">
      <c r="A200" s="221" t="s">
        <v>333</v>
      </c>
      <c r="B200" s="223" t="s">
        <v>449</v>
      </c>
      <c r="C200" s="223" t="s">
        <v>738</v>
      </c>
      <c r="D200" s="223" t="s">
        <v>259</v>
      </c>
      <c r="E200" s="223" t="s">
        <v>260</v>
      </c>
      <c r="F200" s="234" t="s">
        <v>718</v>
      </c>
      <c r="G200" s="245" t="s">
        <v>281</v>
      </c>
    </row>
    <row r="201" spans="1:7" outlineLevel="1">
      <c r="A201" s="221" t="s">
        <v>333</v>
      </c>
      <c r="B201" s="223" t="s">
        <v>229</v>
      </c>
      <c r="C201" s="223" t="s">
        <v>739</v>
      </c>
      <c r="D201" s="223" t="s">
        <v>259</v>
      </c>
      <c r="E201" s="223" t="s">
        <v>260</v>
      </c>
      <c r="F201" s="234" t="s">
        <v>718</v>
      </c>
      <c r="G201" s="245" t="s">
        <v>281</v>
      </c>
    </row>
    <row r="202" spans="1:7" outlineLevel="1">
      <c r="A202" s="221" t="s">
        <v>250</v>
      </c>
      <c r="B202" s="233" t="s">
        <v>2438</v>
      </c>
      <c r="C202" s="223">
        <v>1</v>
      </c>
      <c r="D202" s="223" t="s">
        <v>259</v>
      </c>
      <c r="E202" s="223" t="s">
        <v>260</v>
      </c>
      <c r="F202" s="234" t="s">
        <v>731</v>
      </c>
      <c r="G202" s="245" t="s">
        <v>281</v>
      </c>
    </row>
    <row r="203" spans="1:7" outlineLevel="1">
      <c r="A203" s="221" t="s">
        <v>333</v>
      </c>
      <c r="B203" s="223" t="s">
        <v>209</v>
      </c>
      <c r="C203" s="223" t="s">
        <v>741</v>
      </c>
      <c r="D203" s="223" t="s">
        <v>259</v>
      </c>
      <c r="E203" s="223" t="s">
        <v>260</v>
      </c>
      <c r="F203" s="234" t="s">
        <v>718</v>
      </c>
      <c r="G203" s="245" t="s">
        <v>281</v>
      </c>
    </row>
    <row r="204" spans="1:7" outlineLevel="1">
      <c r="A204" s="262" t="s">
        <v>268</v>
      </c>
      <c r="B204" s="189" t="s">
        <v>120</v>
      </c>
      <c r="C204" s="189">
        <v>3860</v>
      </c>
      <c r="D204" s="189" t="s">
        <v>742</v>
      </c>
      <c r="E204" s="189" t="s">
        <v>3440</v>
      </c>
      <c r="F204" s="263" t="s">
        <v>744</v>
      </c>
      <c r="G204" s="245" t="s">
        <v>281</v>
      </c>
    </row>
    <row r="205" spans="1:7" outlineLevel="1">
      <c r="A205" s="262" t="s">
        <v>268</v>
      </c>
      <c r="B205" s="189" t="s">
        <v>340</v>
      </c>
      <c r="C205" s="189">
        <v>0.01</v>
      </c>
      <c r="D205" s="189" t="s">
        <v>270</v>
      </c>
      <c r="E205" s="189" t="s">
        <v>253</v>
      </c>
      <c r="F205" s="263" t="s">
        <v>745</v>
      </c>
      <c r="G205" s="245" t="s">
        <v>281</v>
      </c>
    </row>
    <row r="206" spans="1:7" outlineLevel="1">
      <c r="A206" s="262" t="s">
        <v>268</v>
      </c>
      <c r="B206" s="189" t="s">
        <v>95</v>
      </c>
      <c r="C206" s="189">
        <v>3.1850000000000001</v>
      </c>
      <c r="D206" s="189" t="s">
        <v>742</v>
      </c>
      <c r="E206" s="189" t="s">
        <v>3441</v>
      </c>
      <c r="F206" s="263" t="s">
        <v>744</v>
      </c>
      <c r="G206" s="245" t="s">
        <v>281</v>
      </c>
    </row>
    <row r="207" spans="1:7" outlineLevel="1">
      <c r="A207" s="262" t="s">
        <v>268</v>
      </c>
      <c r="B207" s="189" t="s">
        <v>522</v>
      </c>
      <c r="C207" s="189">
        <v>0.95</v>
      </c>
      <c r="D207" s="189" t="s">
        <v>270</v>
      </c>
      <c r="E207" s="189" t="s">
        <v>3498</v>
      </c>
      <c r="F207" s="263" t="s">
        <v>524</v>
      </c>
      <c r="G207" s="245" t="s">
        <v>281</v>
      </c>
    </row>
    <row r="208" spans="1:7" outlineLevel="1">
      <c r="A208" s="262" t="s">
        <v>268</v>
      </c>
      <c r="B208" s="189" t="s">
        <v>525</v>
      </c>
      <c r="C208" s="189">
        <v>1.1200000000000001</v>
      </c>
      <c r="D208" s="189" t="s">
        <v>270</v>
      </c>
      <c r="E208" s="189" t="s">
        <v>3499</v>
      </c>
      <c r="F208" s="263" t="s">
        <v>527</v>
      </c>
      <c r="G208" s="245" t="s">
        <v>281</v>
      </c>
    </row>
    <row r="209" spans="1:7" outlineLevel="1">
      <c r="A209" s="262" t="s">
        <v>268</v>
      </c>
      <c r="B209" s="189" t="s">
        <v>528</v>
      </c>
      <c r="C209" s="189">
        <v>0.72</v>
      </c>
      <c r="D209" s="189" t="s">
        <v>270</v>
      </c>
      <c r="E209" s="189" t="s">
        <v>958</v>
      </c>
      <c r="F209" s="263" t="s">
        <v>530</v>
      </c>
      <c r="G209" s="245" t="s">
        <v>281</v>
      </c>
    </row>
    <row r="210" spans="1:7" outlineLevel="1">
      <c r="A210" s="262" t="s">
        <v>268</v>
      </c>
      <c r="B210" s="189" t="s">
        <v>531</v>
      </c>
      <c r="C210" s="189">
        <v>0.1</v>
      </c>
      <c r="D210" s="189" t="s">
        <v>270</v>
      </c>
      <c r="E210" s="189" t="s">
        <v>3500</v>
      </c>
      <c r="F210" s="263" t="s">
        <v>533</v>
      </c>
      <c r="G210" s="245" t="s">
        <v>281</v>
      </c>
    </row>
    <row r="211" spans="1:7" outlineLevel="1">
      <c r="A211" s="262" t="s">
        <v>268</v>
      </c>
      <c r="B211" s="189" t="s">
        <v>97</v>
      </c>
      <c r="C211" s="189">
        <v>0.72799999999999998</v>
      </c>
      <c r="D211" s="189" t="s">
        <v>742</v>
      </c>
      <c r="E211" s="189" t="s">
        <v>3442</v>
      </c>
      <c r="F211" s="263" t="s">
        <v>744</v>
      </c>
      <c r="G211" s="245" t="s">
        <v>281</v>
      </c>
    </row>
    <row r="212" spans="1:7" outlineLevel="1">
      <c r="A212" s="262" t="s">
        <v>268</v>
      </c>
      <c r="B212" s="189" t="s">
        <v>90</v>
      </c>
      <c r="C212" s="189">
        <v>5629</v>
      </c>
      <c r="D212" s="189" t="s">
        <v>742</v>
      </c>
      <c r="E212" s="189" t="s">
        <v>3443</v>
      </c>
      <c r="F212" s="263" t="s">
        <v>744</v>
      </c>
      <c r="G212" s="245" t="s">
        <v>281</v>
      </c>
    </row>
    <row r="213" spans="1:7" outlineLevel="1">
      <c r="A213" s="262" t="s">
        <v>268</v>
      </c>
      <c r="B213" s="189" t="s">
        <v>98</v>
      </c>
      <c r="C213" s="189">
        <v>3.367</v>
      </c>
      <c r="D213" s="189" t="s">
        <v>742</v>
      </c>
      <c r="E213" s="189" t="s">
        <v>3444</v>
      </c>
      <c r="F213" s="263" t="s">
        <v>744</v>
      </c>
      <c r="G213" s="245" t="s">
        <v>281</v>
      </c>
    </row>
    <row r="214" spans="1:7" outlineLevel="1">
      <c r="A214" s="262" t="s">
        <v>268</v>
      </c>
      <c r="B214" s="189" t="s">
        <v>3501</v>
      </c>
      <c r="C214" s="189">
        <v>916.5</v>
      </c>
      <c r="D214" s="189" t="s">
        <v>3502</v>
      </c>
      <c r="E214" s="189" t="s">
        <v>3503</v>
      </c>
      <c r="F214" s="263" t="s">
        <v>3504</v>
      </c>
      <c r="G214" s="245" t="s">
        <v>281</v>
      </c>
    </row>
    <row r="215" spans="1:7" outlineLevel="1">
      <c r="A215" s="262" t="s">
        <v>268</v>
      </c>
      <c r="B215" s="189" t="s">
        <v>3505</v>
      </c>
      <c r="C215" s="189">
        <v>26.5</v>
      </c>
      <c r="D215" s="189" t="s">
        <v>3502</v>
      </c>
      <c r="E215" s="189" t="s">
        <v>3506</v>
      </c>
      <c r="F215" s="263" t="s">
        <v>3504</v>
      </c>
      <c r="G215" s="245" t="s">
        <v>281</v>
      </c>
    </row>
    <row r="216" spans="1:7" outlineLevel="1">
      <c r="A216" s="262" t="s">
        <v>268</v>
      </c>
      <c r="B216" s="189" t="s">
        <v>3507</v>
      </c>
      <c r="C216" s="189">
        <v>380</v>
      </c>
      <c r="D216" s="189" t="s">
        <v>3502</v>
      </c>
      <c r="E216" s="189" t="s">
        <v>3508</v>
      </c>
      <c r="F216" s="263" t="s">
        <v>3504</v>
      </c>
      <c r="G216" s="245" t="s">
        <v>281</v>
      </c>
    </row>
    <row r="217" spans="1:7" outlineLevel="1">
      <c r="A217" s="262" t="s">
        <v>268</v>
      </c>
      <c r="B217" s="189" t="s">
        <v>99</v>
      </c>
      <c r="C217" s="189">
        <v>20.8</v>
      </c>
      <c r="D217" s="189" t="s">
        <v>742</v>
      </c>
      <c r="E217" s="189" t="s">
        <v>3445</v>
      </c>
      <c r="F217" s="263" t="s">
        <v>744</v>
      </c>
      <c r="G217" s="245" t="s">
        <v>281</v>
      </c>
    </row>
    <row r="218" spans="1:7" outlineLevel="1">
      <c r="A218" s="262" t="s">
        <v>268</v>
      </c>
      <c r="B218" s="189" t="s">
        <v>3446</v>
      </c>
      <c r="C218" s="189">
        <v>0.122</v>
      </c>
      <c r="D218" s="189" t="s">
        <v>270</v>
      </c>
      <c r="E218" s="189" t="s">
        <v>3509</v>
      </c>
      <c r="F218" s="263" t="s">
        <v>3510</v>
      </c>
      <c r="G218" s="245" t="s">
        <v>281</v>
      </c>
    </row>
    <row r="219" spans="1:7" outlineLevel="1">
      <c r="A219" s="262" t="s">
        <v>268</v>
      </c>
      <c r="B219" s="189" t="s">
        <v>100</v>
      </c>
      <c r="C219" s="189">
        <v>32.5</v>
      </c>
      <c r="D219" s="189" t="s">
        <v>742</v>
      </c>
      <c r="E219" s="189" t="s">
        <v>3447</v>
      </c>
      <c r="F219" s="263" t="s">
        <v>744</v>
      </c>
      <c r="G219" s="245" t="s">
        <v>281</v>
      </c>
    </row>
    <row r="220" spans="1:7" outlineLevel="1">
      <c r="A220" s="262" t="s">
        <v>268</v>
      </c>
      <c r="B220" s="189" t="s">
        <v>754</v>
      </c>
      <c r="C220" s="189">
        <v>0.32</v>
      </c>
      <c r="D220" s="189" t="s">
        <v>270</v>
      </c>
      <c r="E220" s="189" t="s">
        <v>253</v>
      </c>
      <c r="F220" s="263" t="s">
        <v>3511</v>
      </c>
      <c r="G220" s="245" t="s">
        <v>281</v>
      </c>
    </row>
    <row r="221" spans="1:7" outlineLevel="1">
      <c r="A221" s="262" t="s">
        <v>268</v>
      </c>
      <c r="B221" s="189" t="s">
        <v>118</v>
      </c>
      <c r="C221" s="189">
        <v>7286</v>
      </c>
      <c r="D221" s="189" t="s">
        <v>742</v>
      </c>
      <c r="E221" s="189" t="s">
        <v>3448</v>
      </c>
      <c r="F221" s="263" t="s">
        <v>744</v>
      </c>
      <c r="G221" s="245" t="s">
        <v>281</v>
      </c>
    </row>
    <row r="222" spans="1:7" outlineLevel="1">
      <c r="A222" s="262" t="s">
        <v>268</v>
      </c>
      <c r="B222" s="189" t="s">
        <v>3512</v>
      </c>
      <c r="C222" s="189">
        <v>0.5</v>
      </c>
      <c r="D222" s="189" t="s">
        <v>973</v>
      </c>
      <c r="E222" s="189" t="s">
        <v>3513</v>
      </c>
      <c r="F222" s="263" t="s">
        <v>3514</v>
      </c>
      <c r="G222" s="245" t="s">
        <v>281</v>
      </c>
    </row>
    <row r="223" spans="1:7" outlineLevel="1">
      <c r="A223" s="262" t="s">
        <v>268</v>
      </c>
      <c r="B223" s="189" t="s">
        <v>101</v>
      </c>
      <c r="C223" s="189">
        <v>0.11700000000000001</v>
      </c>
      <c r="D223" s="189" t="s">
        <v>742</v>
      </c>
      <c r="E223" s="189" t="s">
        <v>253</v>
      </c>
      <c r="F223" s="263" t="s">
        <v>744</v>
      </c>
      <c r="G223" s="245" t="s">
        <v>281</v>
      </c>
    </row>
    <row r="224" spans="1:7" outlineLevel="1">
      <c r="A224" s="262" t="s">
        <v>268</v>
      </c>
      <c r="B224" s="189" t="s">
        <v>1593</v>
      </c>
      <c r="C224" s="189">
        <v>25</v>
      </c>
      <c r="D224" s="189" t="s">
        <v>545</v>
      </c>
      <c r="E224" s="189" t="s">
        <v>3515</v>
      </c>
      <c r="F224" s="263" t="s">
        <v>3516</v>
      </c>
      <c r="G224" s="245" t="s">
        <v>281</v>
      </c>
    </row>
    <row r="225" spans="1:7" outlineLevel="1">
      <c r="A225" s="262" t="s">
        <v>268</v>
      </c>
      <c r="B225" s="189" t="s">
        <v>544</v>
      </c>
      <c r="C225" s="189">
        <v>10</v>
      </c>
      <c r="D225" s="189" t="s">
        <v>545</v>
      </c>
      <c r="E225" s="189" t="s">
        <v>3517</v>
      </c>
      <c r="F225" s="263" t="s">
        <v>3518</v>
      </c>
      <c r="G225" s="245" t="s">
        <v>281</v>
      </c>
    </row>
    <row r="226" spans="1:7" outlineLevel="1">
      <c r="A226" s="262" t="s">
        <v>268</v>
      </c>
      <c r="B226" s="189" t="s">
        <v>758</v>
      </c>
      <c r="C226" s="189">
        <v>1.2500000000000001E-2</v>
      </c>
      <c r="D226" s="189" t="s">
        <v>270</v>
      </c>
      <c r="E226" s="189" t="s">
        <v>3449</v>
      </c>
      <c r="F226" s="263" t="s">
        <v>760</v>
      </c>
      <c r="G226" s="245" t="s">
        <v>281</v>
      </c>
    </row>
    <row r="227" spans="1:7" outlineLevel="1">
      <c r="A227" s="262" t="s">
        <v>268</v>
      </c>
      <c r="B227" s="224" t="s">
        <v>763</v>
      </c>
      <c r="C227" s="224">
        <v>0.3</v>
      </c>
      <c r="D227" s="189" t="s">
        <v>270</v>
      </c>
      <c r="E227" s="224" t="s">
        <v>3519</v>
      </c>
      <c r="F227" s="263" t="s">
        <v>765</v>
      </c>
      <c r="G227" s="245" t="s">
        <v>281</v>
      </c>
    </row>
    <row r="228" spans="1:7" outlineLevel="1">
      <c r="A228" s="262" t="s">
        <v>268</v>
      </c>
      <c r="B228" s="224" t="s">
        <v>766</v>
      </c>
      <c r="C228" s="224">
        <v>0.04</v>
      </c>
      <c r="D228" s="189" t="s">
        <v>270</v>
      </c>
      <c r="E228" s="224" t="s">
        <v>3520</v>
      </c>
      <c r="F228" s="263" t="s">
        <v>768</v>
      </c>
      <c r="G228" s="245" t="s">
        <v>281</v>
      </c>
    </row>
    <row r="229" spans="1:7" outlineLevel="1">
      <c r="A229" s="262" t="s">
        <v>268</v>
      </c>
      <c r="B229" s="189" t="s">
        <v>104</v>
      </c>
      <c r="C229" s="189">
        <v>11.96</v>
      </c>
      <c r="D229" s="189" t="s">
        <v>742</v>
      </c>
      <c r="E229" s="189" t="s">
        <v>3450</v>
      </c>
      <c r="F229" s="263" t="s">
        <v>744</v>
      </c>
      <c r="G229" s="245" t="s">
        <v>281</v>
      </c>
    </row>
    <row r="230" spans="1:7" outlineLevel="1">
      <c r="A230" s="262" t="s">
        <v>268</v>
      </c>
      <c r="B230" s="189" t="s">
        <v>433</v>
      </c>
      <c r="C230" s="189">
        <v>0.06</v>
      </c>
      <c r="D230" s="189" t="s">
        <v>270</v>
      </c>
      <c r="E230" s="189" t="s">
        <v>253</v>
      </c>
      <c r="F230" s="263" t="s">
        <v>762</v>
      </c>
      <c r="G230" s="245" t="s">
        <v>281</v>
      </c>
    </row>
    <row r="231" spans="1:7" outlineLevel="1">
      <c r="A231" s="262" t="s">
        <v>268</v>
      </c>
      <c r="B231" s="189" t="s">
        <v>769</v>
      </c>
      <c r="C231" s="189">
        <v>0.93</v>
      </c>
      <c r="D231" s="189" t="s">
        <v>270</v>
      </c>
      <c r="E231" s="189" t="s">
        <v>253</v>
      </c>
      <c r="F231" s="263" t="s">
        <v>770</v>
      </c>
      <c r="G231" s="245" t="s">
        <v>281</v>
      </c>
    </row>
    <row r="232" spans="1:7" outlineLevel="1">
      <c r="A232" s="262" t="s">
        <v>268</v>
      </c>
      <c r="B232" s="189" t="s">
        <v>105</v>
      </c>
      <c r="C232" s="189">
        <v>57.2</v>
      </c>
      <c r="D232" s="189" t="s">
        <v>742</v>
      </c>
      <c r="E232" s="189" t="s">
        <v>3451</v>
      </c>
      <c r="F232" s="263" t="s">
        <v>744</v>
      </c>
      <c r="G232" s="245" t="s">
        <v>281</v>
      </c>
    </row>
    <row r="233" spans="1:7" outlineLevel="1">
      <c r="A233" s="262" t="s">
        <v>268</v>
      </c>
      <c r="B233" s="189" t="s">
        <v>117</v>
      </c>
      <c r="C233" s="189">
        <v>131466</v>
      </c>
      <c r="D233" s="189" t="s">
        <v>742</v>
      </c>
      <c r="E233" s="189" t="s">
        <v>253</v>
      </c>
      <c r="F233" s="263" t="s">
        <v>744</v>
      </c>
      <c r="G233" s="245" t="s">
        <v>281</v>
      </c>
    </row>
    <row r="234" spans="1:7" outlineLevel="1">
      <c r="A234" s="262" t="s">
        <v>268</v>
      </c>
      <c r="B234" s="189" t="s">
        <v>559</v>
      </c>
      <c r="C234" s="189">
        <v>28613</v>
      </c>
      <c r="D234" s="189" t="s">
        <v>560</v>
      </c>
      <c r="E234" s="189" t="s">
        <v>253</v>
      </c>
      <c r="F234" s="263" t="s">
        <v>3521</v>
      </c>
      <c r="G234" s="245" t="s">
        <v>281</v>
      </c>
    </row>
    <row r="235" spans="1:7" outlineLevel="1">
      <c r="A235" s="262" t="s">
        <v>268</v>
      </c>
      <c r="B235" s="189" t="s">
        <v>3522</v>
      </c>
      <c r="C235" s="189">
        <v>10000</v>
      </c>
      <c r="D235" s="189" t="s">
        <v>560</v>
      </c>
      <c r="E235" s="189" t="s">
        <v>253</v>
      </c>
      <c r="F235" s="263" t="s">
        <v>3523</v>
      </c>
      <c r="G235" s="245" t="s">
        <v>281</v>
      </c>
    </row>
    <row r="236" spans="1:7" outlineLevel="1">
      <c r="A236" s="262" t="s">
        <v>268</v>
      </c>
      <c r="B236" s="189" t="s">
        <v>3452</v>
      </c>
      <c r="C236" s="189">
        <v>1.7219999999999999E-2</v>
      </c>
      <c r="D236" s="189" t="s">
        <v>773</v>
      </c>
      <c r="E236" s="189" t="s">
        <v>3453</v>
      </c>
      <c r="F236" s="263" t="s">
        <v>3454</v>
      </c>
      <c r="G236" s="245" t="s">
        <v>281</v>
      </c>
    </row>
    <row r="237" spans="1:7" outlineLevel="1">
      <c r="A237" s="262" t="s">
        <v>268</v>
      </c>
      <c r="B237" s="189" t="s">
        <v>3455</v>
      </c>
      <c r="C237" s="189">
        <v>2.1899999999999999E-2</v>
      </c>
      <c r="D237" s="189" t="s">
        <v>773</v>
      </c>
      <c r="E237" s="189" t="s">
        <v>3456</v>
      </c>
      <c r="F237" s="263" t="s">
        <v>744</v>
      </c>
      <c r="G237" s="245" t="s">
        <v>281</v>
      </c>
    </row>
    <row r="238" spans="1:7" outlineLevel="1">
      <c r="A238" s="262" t="s">
        <v>268</v>
      </c>
      <c r="B238" s="189" t="s">
        <v>3457</v>
      </c>
      <c r="C238" s="189">
        <v>7.9000000000000008E-3</v>
      </c>
      <c r="D238" s="189" t="s">
        <v>773</v>
      </c>
      <c r="E238" s="189" t="s">
        <v>3458</v>
      </c>
      <c r="F238" s="263" t="s">
        <v>3459</v>
      </c>
      <c r="G238" s="245" t="s">
        <v>281</v>
      </c>
    </row>
    <row r="239" spans="1:7" outlineLevel="1">
      <c r="A239" s="262" t="s">
        <v>268</v>
      </c>
      <c r="B239" s="189" t="s">
        <v>110</v>
      </c>
      <c r="C239" s="189">
        <v>242</v>
      </c>
      <c r="D239" s="189" t="s">
        <v>742</v>
      </c>
      <c r="E239" s="189" t="s">
        <v>3460</v>
      </c>
      <c r="F239" s="263" t="s">
        <v>744</v>
      </c>
      <c r="G239" s="245" t="s">
        <v>281</v>
      </c>
    </row>
    <row r="240" spans="1:7" outlineLevel="1">
      <c r="A240" s="262" t="s">
        <v>268</v>
      </c>
      <c r="B240" s="189" t="s">
        <v>780</v>
      </c>
      <c r="C240" s="189" t="s">
        <v>3524</v>
      </c>
      <c r="D240" s="269" t="s">
        <v>259</v>
      </c>
      <c r="E240" s="264"/>
      <c r="F240" s="263" t="s">
        <v>782</v>
      </c>
      <c r="G240" s="245" t="s">
        <v>281</v>
      </c>
    </row>
    <row r="241" spans="1:7" outlineLevel="1">
      <c r="A241" s="262" t="s">
        <v>268</v>
      </c>
      <c r="B241" s="189" t="s">
        <v>783</v>
      </c>
      <c r="C241" s="189" t="s">
        <v>3462</v>
      </c>
      <c r="D241" s="269" t="s">
        <v>259</v>
      </c>
      <c r="E241" s="264"/>
      <c r="F241" s="263" t="s">
        <v>3525</v>
      </c>
      <c r="G241" s="245" t="s">
        <v>281</v>
      </c>
    </row>
    <row r="242" spans="1:7" outlineLevel="1">
      <c r="A242" s="262" t="s">
        <v>268</v>
      </c>
      <c r="B242" s="189" t="s">
        <v>786</v>
      </c>
      <c r="C242" s="189" t="s">
        <v>3526</v>
      </c>
      <c r="D242" s="269" t="s">
        <v>259</v>
      </c>
      <c r="E242" s="264"/>
      <c r="F242" s="263" t="s">
        <v>782</v>
      </c>
      <c r="G242" s="245" t="s">
        <v>281</v>
      </c>
    </row>
    <row r="243" spans="1:7" outlineLevel="1">
      <c r="A243" s="262" t="s">
        <v>268</v>
      </c>
      <c r="B243" s="189" t="s">
        <v>788</v>
      </c>
      <c r="C243" s="189" t="s">
        <v>3527</v>
      </c>
      <c r="D243" s="269" t="s">
        <v>259</v>
      </c>
      <c r="E243" s="264"/>
      <c r="F243" s="263" t="s">
        <v>782</v>
      </c>
      <c r="G243" s="245" t="s">
        <v>281</v>
      </c>
    </row>
    <row r="244" spans="1:7" outlineLevel="1">
      <c r="A244" s="262" t="s">
        <v>268</v>
      </c>
      <c r="B244" s="189" t="s">
        <v>3463</v>
      </c>
      <c r="C244" s="189" t="s">
        <v>3464</v>
      </c>
      <c r="D244" s="269" t="s">
        <v>259</v>
      </c>
      <c r="E244" s="264"/>
      <c r="F244" s="263" t="s">
        <v>782</v>
      </c>
      <c r="G244" s="245" t="s">
        <v>281</v>
      </c>
    </row>
    <row r="245" spans="1:7" outlineLevel="1">
      <c r="A245" s="262" t="s">
        <v>268</v>
      </c>
      <c r="B245" s="189" t="s">
        <v>790</v>
      </c>
      <c r="C245" s="189" t="s">
        <v>3465</v>
      </c>
      <c r="D245" s="269" t="s">
        <v>259</v>
      </c>
      <c r="E245" s="264"/>
      <c r="F245" s="263" t="s">
        <v>782</v>
      </c>
      <c r="G245" s="245" t="s">
        <v>281</v>
      </c>
    </row>
    <row r="246" spans="1:7" outlineLevel="1">
      <c r="A246" s="262" t="s">
        <v>268</v>
      </c>
      <c r="B246" s="189" t="s">
        <v>3497</v>
      </c>
      <c r="C246" s="189" t="s">
        <v>3528</v>
      </c>
      <c r="D246" s="269" t="s">
        <v>259</v>
      </c>
      <c r="E246" s="264"/>
      <c r="F246" s="263" t="s">
        <v>3529</v>
      </c>
      <c r="G246" s="245" t="s">
        <v>281</v>
      </c>
    </row>
    <row r="247" spans="1:7" outlineLevel="1">
      <c r="A247" s="262" t="s">
        <v>268</v>
      </c>
      <c r="B247" s="189" t="s">
        <v>3493</v>
      </c>
      <c r="C247" s="189" t="s">
        <v>3530</v>
      </c>
      <c r="D247" s="269" t="s">
        <v>259</v>
      </c>
      <c r="E247" s="264"/>
      <c r="F247" s="263" t="s">
        <v>3529</v>
      </c>
      <c r="G247" s="245" t="s">
        <v>281</v>
      </c>
    </row>
    <row r="248" spans="1:7" outlineLevel="1">
      <c r="A248" s="262" t="s">
        <v>268</v>
      </c>
      <c r="B248" s="189" t="s">
        <v>3531</v>
      </c>
      <c r="C248" s="189" t="s">
        <v>3532</v>
      </c>
      <c r="D248" s="269" t="s">
        <v>259</v>
      </c>
      <c r="E248" s="264"/>
      <c r="F248" s="263" t="s">
        <v>3529</v>
      </c>
      <c r="G248" s="245" t="s">
        <v>281</v>
      </c>
    </row>
    <row r="249" spans="1:7" outlineLevel="1">
      <c r="A249" s="262" t="s">
        <v>268</v>
      </c>
      <c r="B249" s="189" t="s">
        <v>792</v>
      </c>
      <c r="C249" s="189" t="s">
        <v>3533</v>
      </c>
      <c r="D249" s="269" t="s">
        <v>259</v>
      </c>
      <c r="E249" s="264"/>
      <c r="F249" s="263" t="s">
        <v>782</v>
      </c>
      <c r="G249" s="245" t="s">
        <v>281</v>
      </c>
    </row>
    <row r="250" spans="1:7" outlineLevel="1">
      <c r="A250" s="262" t="s">
        <v>268</v>
      </c>
      <c r="B250" s="189" t="s">
        <v>794</v>
      </c>
      <c r="C250" s="189" t="s">
        <v>795</v>
      </c>
      <c r="D250" s="269" t="s">
        <v>259</v>
      </c>
      <c r="E250" s="264"/>
      <c r="F250" s="263" t="s">
        <v>782</v>
      </c>
      <c r="G250" s="245" t="s">
        <v>281</v>
      </c>
    </row>
    <row r="251" spans="1:7" outlineLevel="1">
      <c r="A251" s="262" t="s">
        <v>268</v>
      </c>
      <c r="B251" s="189" t="s">
        <v>796</v>
      </c>
      <c r="C251" s="189" t="s">
        <v>797</v>
      </c>
      <c r="D251" s="269" t="s">
        <v>259</v>
      </c>
      <c r="E251" s="264"/>
      <c r="F251" s="263" t="s">
        <v>782</v>
      </c>
      <c r="G251" s="245" t="s">
        <v>281</v>
      </c>
    </row>
    <row r="252" spans="1:7" outlineLevel="1">
      <c r="A252" s="262" t="s">
        <v>268</v>
      </c>
      <c r="B252" s="189" t="s">
        <v>798</v>
      </c>
      <c r="C252" s="189" t="s">
        <v>799</v>
      </c>
      <c r="D252" s="269" t="s">
        <v>259</v>
      </c>
      <c r="E252" s="264"/>
      <c r="F252" s="263" t="s">
        <v>782</v>
      </c>
      <c r="G252" s="245" t="s">
        <v>281</v>
      </c>
    </row>
    <row r="253" spans="1:7" outlineLevel="1">
      <c r="A253" s="262" t="s">
        <v>268</v>
      </c>
      <c r="B253" s="189" t="s">
        <v>739</v>
      </c>
      <c r="C253" s="189" t="s">
        <v>800</v>
      </c>
      <c r="D253" s="269" t="s">
        <v>259</v>
      </c>
      <c r="E253" s="264"/>
      <c r="F253" s="263" t="s">
        <v>782</v>
      </c>
      <c r="G253" s="245" t="s">
        <v>281</v>
      </c>
    </row>
    <row r="254" spans="1:7" outlineLevel="1">
      <c r="A254" s="262" t="s">
        <v>268</v>
      </c>
      <c r="B254" s="189" t="s">
        <v>571</v>
      </c>
      <c r="C254" s="189" t="s">
        <v>3534</v>
      </c>
      <c r="D254" s="269" t="s">
        <v>259</v>
      </c>
      <c r="E254" s="264"/>
      <c r="F254" s="263" t="s">
        <v>3525</v>
      </c>
      <c r="G254" s="245" t="s">
        <v>281</v>
      </c>
    </row>
    <row r="255" spans="1:7" outlineLevel="1">
      <c r="A255" s="262" t="s">
        <v>268</v>
      </c>
      <c r="B255" s="189" t="s">
        <v>802</v>
      </c>
      <c r="C255" s="189" t="s">
        <v>3535</v>
      </c>
      <c r="D255" s="269" t="s">
        <v>259</v>
      </c>
      <c r="E255" s="264"/>
      <c r="F255" s="263" t="s">
        <v>782</v>
      </c>
      <c r="G255" s="245" t="s">
        <v>281</v>
      </c>
    </row>
    <row r="256" spans="1:7" outlineLevel="1">
      <c r="A256" s="262" t="s">
        <v>268</v>
      </c>
      <c r="B256" s="189" t="s">
        <v>804</v>
      </c>
      <c r="C256" s="189" t="s">
        <v>3468</v>
      </c>
      <c r="D256" s="269" t="s">
        <v>259</v>
      </c>
      <c r="E256" s="264"/>
      <c r="F256" s="263" t="s">
        <v>3536</v>
      </c>
      <c r="G256" s="245" t="s">
        <v>281</v>
      </c>
    </row>
    <row r="257" spans="1:7" outlineLevel="1">
      <c r="A257" s="262" t="s">
        <v>268</v>
      </c>
      <c r="B257" s="189" t="s">
        <v>807</v>
      </c>
      <c r="C257" s="189" t="s">
        <v>3537</v>
      </c>
      <c r="D257" s="269" t="s">
        <v>259</v>
      </c>
      <c r="E257" s="264"/>
      <c r="F257" s="263" t="s">
        <v>3538</v>
      </c>
      <c r="G257" s="245" t="s">
        <v>281</v>
      </c>
    </row>
    <row r="258" spans="1:7" outlineLevel="1">
      <c r="A258" s="262" t="s">
        <v>268</v>
      </c>
      <c r="B258" s="189" t="s">
        <v>810</v>
      </c>
      <c r="C258" s="189" t="s">
        <v>811</v>
      </c>
      <c r="D258" s="269" t="s">
        <v>259</v>
      </c>
      <c r="E258" s="264"/>
      <c r="F258" s="263" t="s">
        <v>782</v>
      </c>
      <c r="G258" s="245" t="s">
        <v>281</v>
      </c>
    </row>
    <row r="259" spans="1:7" outlineLevel="1">
      <c r="A259" s="262" t="s">
        <v>268</v>
      </c>
      <c r="B259" s="189" t="s">
        <v>812</v>
      </c>
      <c r="C259" s="189" t="s">
        <v>3539</v>
      </c>
      <c r="D259" s="269" t="s">
        <v>259</v>
      </c>
      <c r="E259" s="264"/>
      <c r="F259" s="263" t="s">
        <v>782</v>
      </c>
      <c r="G259" s="245" t="s">
        <v>281</v>
      </c>
    </row>
    <row r="260" spans="1:7" outlineLevel="1">
      <c r="A260" s="262" t="s">
        <v>268</v>
      </c>
      <c r="B260" s="189" t="s">
        <v>814</v>
      </c>
      <c r="C260" s="189" t="s">
        <v>815</v>
      </c>
      <c r="D260" s="269" t="s">
        <v>259</v>
      </c>
      <c r="E260" s="264"/>
      <c r="F260" s="263" t="s">
        <v>782</v>
      </c>
      <c r="G260" s="245" t="s">
        <v>281</v>
      </c>
    </row>
    <row r="261" spans="1:7" outlineLevel="1">
      <c r="A261" s="262" t="s">
        <v>268</v>
      </c>
      <c r="B261" s="189" t="s">
        <v>816</v>
      </c>
      <c r="C261" s="189" t="s">
        <v>3540</v>
      </c>
      <c r="D261" s="269" t="s">
        <v>259</v>
      </c>
      <c r="E261" s="264"/>
      <c r="F261" s="263" t="s">
        <v>782</v>
      </c>
      <c r="G261" s="245" t="s">
        <v>281</v>
      </c>
    </row>
    <row r="262" spans="1:7" outlineLevel="1">
      <c r="A262" s="262" t="s">
        <v>268</v>
      </c>
      <c r="B262" s="189" t="s">
        <v>538</v>
      </c>
      <c r="C262" s="189" t="s">
        <v>3541</v>
      </c>
      <c r="D262" s="269" t="s">
        <v>270</v>
      </c>
      <c r="E262" s="264"/>
      <c r="F262" s="263" t="s">
        <v>3542</v>
      </c>
      <c r="G262" s="245" t="s">
        <v>281</v>
      </c>
    </row>
    <row r="263" spans="1:7" outlineLevel="1">
      <c r="A263" s="262" t="s">
        <v>268</v>
      </c>
      <c r="B263" s="189" t="s">
        <v>821</v>
      </c>
      <c r="C263" s="189" t="s">
        <v>3543</v>
      </c>
      <c r="D263" s="269" t="s">
        <v>259</v>
      </c>
      <c r="E263" s="264"/>
      <c r="F263" s="263" t="s">
        <v>823</v>
      </c>
      <c r="G263" s="245" t="s">
        <v>281</v>
      </c>
    </row>
    <row r="264" spans="1:7" outlineLevel="1">
      <c r="A264" s="262" t="s">
        <v>268</v>
      </c>
      <c r="B264" s="189" t="s">
        <v>824</v>
      </c>
      <c r="C264" s="189" t="s">
        <v>3474</v>
      </c>
      <c r="D264" s="269" t="s">
        <v>259</v>
      </c>
      <c r="E264" s="264"/>
      <c r="F264" s="263" t="s">
        <v>826</v>
      </c>
      <c r="G264" s="245" t="s">
        <v>281</v>
      </c>
    </row>
    <row r="265" spans="1:7" outlineLevel="1">
      <c r="A265" s="262" t="s">
        <v>268</v>
      </c>
      <c r="B265" s="189" t="s">
        <v>827</v>
      </c>
      <c r="C265" s="189" t="s">
        <v>3544</v>
      </c>
      <c r="D265" s="269" t="s">
        <v>259</v>
      </c>
      <c r="E265" s="264"/>
      <c r="F265" s="263" t="s">
        <v>829</v>
      </c>
      <c r="G265" s="245" t="s">
        <v>281</v>
      </c>
    </row>
    <row r="266" spans="1:7" outlineLevel="1">
      <c r="A266" s="262" t="s">
        <v>268</v>
      </c>
      <c r="B266" s="189" t="s">
        <v>3545</v>
      </c>
      <c r="C266" s="189" t="s">
        <v>3546</v>
      </c>
      <c r="D266" s="269" t="s">
        <v>275</v>
      </c>
      <c r="E266" s="264"/>
      <c r="F266" s="263" t="s">
        <v>564</v>
      </c>
      <c r="G266" s="245" t="s">
        <v>281</v>
      </c>
    </row>
    <row r="267" spans="1:7" outlineLevel="1">
      <c r="A267" s="239" t="s">
        <v>268</v>
      </c>
      <c r="B267" s="240" t="s">
        <v>3547</v>
      </c>
      <c r="C267" s="240" t="s">
        <v>3548</v>
      </c>
      <c r="D267" s="270" t="s">
        <v>275</v>
      </c>
      <c r="E267" s="265"/>
      <c r="F267" s="241" t="s">
        <v>3549</v>
      </c>
      <c r="G267" s="245" t="s">
        <v>281</v>
      </c>
    </row>
    <row r="268" spans="1:7">
      <c r="G268" s="245" t="s">
        <v>281</v>
      </c>
    </row>
    <row r="269" spans="1:7" ht="18.75">
      <c r="A269" s="769" t="s">
        <v>830</v>
      </c>
      <c r="B269" s="770"/>
      <c r="C269" s="770"/>
      <c r="D269" s="770"/>
      <c r="E269" s="770"/>
      <c r="F269" s="771"/>
      <c r="G269" s="245" t="s">
        <v>281</v>
      </c>
    </row>
    <row r="270" spans="1:7">
      <c r="A270" s="211" t="s">
        <v>238</v>
      </c>
      <c r="B270" s="212" t="s">
        <v>239</v>
      </c>
      <c r="C270" s="212" t="s">
        <v>240</v>
      </c>
      <c r="D270" s="212" t="s">
        <v>134</v>
      </c>
      <c r="E270" s="212" t="s">
        <v>241</v>
      </c>
      <c r="F270" s="213" t="s">
        <v>242</v>
      </c>
      <c r="G270" s="245" t="s">
        <v>281</v>
      </c>
    </row>
    <row r="271" spans="1:7" outlineLevel="1">
      <c r="A271" s="216" t="s">
        <v>243</v>
      </c>
      <c r="B271" s="231" t="s">
        <v>3411</v>
      </c>
      <c r="C271" s="218">
        <v>1</v>
      </c>
      <c r="D271" s="218" t="s">
        <v>504</v>
      </c>
      <c r="E271" s="218" t="s">
        <v>253</v>
      </c>
      <c r="F271" s="232" t="s">
        <v>831</v>
      </c>
      <c r="G271" s="245" t="s">
        <v>281</v>
      </c>
    </row>
    <row r="272" spans="1:7" outlineLevel="1">
      <c r="A272" s="221" t="s">
        <v>243</v>
      </c>
      <c r="B272" s="233" t="s">
        <v>832</v>
      </c>
      <c r="C272" s="223" t="s">
        <v>833</v>
      </c>
      <c r="D272" s="223" t="s">
        <v>504</v>
      </c>
      <c r="E272" s="223" t="s">
        <v>260</v>
      </c>
      <c r="F272" s="234" t="s">
        <v>834</v>
      </c>
      <c r="G272" s="245" t="s">
        <v>281</v>
      </c>
    </row>
    <row r="273" spans="1:7" outlineLevel="1">
      <c r="A273" s="221" t="s">
        <v>250</v>
      </c>
      <c r="B273" s="233" t="s">
        <v>835</v>
      </c>
      <c r="C273" s="223" t="s">
        <v>836</v>
      </c>
      <c r="D273" s="223" t="s">
        <v>504</v>
      </c>
      <c r="E273" s="223" t="s">
        <v>260</v>
      </c>
      <c r="F273" s="234" t="s">
        <v>837</v>
      </c>
      <c r="G273" s="245" t="s">
        <v>281</v>
      </c>
    </row>
    <row r="274" spans="1:7" outlineLevel="1">
      <c r="A274" s="262" t="s">
        <v>268</v>
      </c>
      <c r="B274" s="189" t="s">
        <v>838</v>
      </c>
      <c r="C274" s="189">
        <v>0.02</v>
      </c>
      <c r="D274" s="189" t="s">
        <v>270</v>
      </c>
      <c r="E274" s="189" t="s">
        <v>839</v>
      </c>
      <c r="F274" s="263" t="s">
        <v>840</v>
      </c>
      <c r="G274" s="245" t="s">
        <v>281</v>
      </c>
    </row>
    <row r="275" spans="1:7" outlineLevel="1">
      <c r="A275" s="239" t="s">
        <v>268</v>
      </c>
      <c r="B275" s="240" t="s">
        <v>841</v>
      </c>
      <c r="C275" s="240" t="s">
        <v>842</v>
      </c>
      <c r="D275" s="240" t="s">
        <v>270</v>
      </c>
      <c r="E275" s="265"/>
      <c r="F275" s="241" t="s">
        <v>843</v>
      </c>
      <c r="G275" s="245" t="s">
        <v>281</v>
      </c>
    </row>
    <row r="276" spans="1:7">
      <c r="G276" s="245" t="s">
        <v>281</v>
      </c>
    </row>
    <row r="277" spans="1:7" ht="18.75">
      <c r="A277" s="769" t="s">
        <v>844</v>
      </c>
      <c r="B277" s="770"/>
      <c r="C277" s="770"/>
      <c r="D277" s="770"/>
      <c r="E277" s="770"/>
      <c r="F277" s="771"/>
      <c r="G277" s="245" t="s">
        <v>281</v>
      </c>
    </row>
    <row r="278" spans="1:7">
      <c r="A278" s="211" t="s">
        <v>238</v>
      </c>
      <c r="B278" s="212" t="s">
        <v>239</v>
      </c>
      <c r="C278" s="212" t="s">
        <v>240</v>
      </c>
      <c r="D278" s="212" t="s">
        <v>134</v>
      </c>
      <c r="E278" s="212" t="s">
        <v>241</v>
      </c>
      <c r="F278" s="213" t="s">
        <v>242</v>
      </c>
      <c r="G278" s="245" t="s">
        <v>281</v>
      </c>
    </row>
    <row r="279" spans="1:7" outlineLevel="1">
      <c r="A279" s="216" t="s">
        <v>845</v>
      </c>
      <c r="B279" s="231" t="s">
        <v>832</v>
      </c>
      <c r="C279" s="218">
        <v>1</v>
      </c>
      <c r="D279" s="218" t="s">
        <v>504</v>
      </c>
      <c r="E279" s="218" t="s">
        <v>253</v>
      </c>
      <c r="F279" s="232" t="s">
        <v>846</v>
      </c>
      <c r="G279" s="245" t="s">
        <v>281</v>
      </c>
    </row>
    <row r="280" spans="1:7" outlineLevel="1">
      <c r="A280" s="221" t="s">
        <v>333</v>
      </c>
      <c r="B280" s="223" t="s">
        <v>376</v>
      </c>
      <c r="C280" s="271">
        <v>5.5579999999999999E-8</v>
      </c>
      <c r="D280" s="223" t="s">
        <v>259</v>
      </c>
      <c r="E280" s="223" t="s">
        <v>847</v>
      </c>
      <c r="F280" s="234" t="s">
        <v>848</v>
      </c>
      <c r="G280" s="245" t="s">
        <v>281</v>
      </c>
    </row>
    <row r="281" spans="1:7" outlineLevel="1">
      <c r="A281" s="221" t="s">
        <v>333</v>
      </c>
      <c r="B281" s="223" t="s">
        <v>427</v>
      </c>
      <c r="C281" s="271">
        <v>4.1800000000000002E-4</v>
      </c>
      <c r="D281" s="223" t="s">
        <v>259</v>
      </c>
      <c r="E281" s="223" t="s">
        <v>849</v>
      </c>
      <c r="F281" s="234" t="s">
        <v>850</v>
      </c>
      <c r="G281" s="245" t="s">
        <v>281</v>
      </c>
    </row>
    <row r="282" spans="1:7" outlineLevel="1">
      <c r="A282" s="221" t="s">
        <v>333</v>
      </c>
      <c r="B282" s="223" t="s">
        <v>436</v>
      </c>
      <c r="C282" s="271">
        <v>4.5330000000000002E-7</v>
      </c>
      <c r="D282" s="223" t="s">
        <v>259</v>
      </c>
      <c r="E282" s="223" t="s">
        <v>851</v>
      </c>
      <c r="F282" s="234" t="s">
        <v>852</v>
      </c>
      <c r="G282" s="245" t="s">
        <v>281</v>
      </c>
    </row>
    <row r="283" spans="1:7" outlineLevel="1">
      <c r="A283" s="221" t="s">
        <v>333</v>
      </c>
      <c r="B283" s="223" t="s">
        <v>441</v>
      </c>
      <c r="C283" s="271">
        <v>8.4900000000000005E-7</v>
      </c>
      <c r="D283" s="223" t="s">
        <v>259</v>
      </c>
      <c r="E283" s="223" t="s">
        <v>853</v>
      </c>
      <c r="F283" s="234" t="s">
        <v>854</v>
      </c>
      <c r="G283" s="245" t="s">
        <v>281</v>
      </c>
    </row>
    <row r="284" spans="1:7" outlineLevel="1">
      <c r="A284" s="226" t="s">
        <v>333</v>
      </c>
      <c r="B284" s="228" t="s">
        <v>467</v>
      </c>
      <c r="C284" s="272">
        <v>9.2109999999999996E-8</v>
      </c>
      <c r="D284" s="228" t="s">
        <v>259</v>
      </c>
      <c r="E284" s="228" t="s">
        <v>855</v>
      </c>
      <c r="F284" s="255" t="s">
        <v>856</v>
      </c>
      <c r="G284" s="245" t="s">
        <v>281</v>
      </c>
    </row>
    <row r="285" spans="1:7">
      <c r="G285" s="245" t="s">
        <v>281</v>
      </c>
    </row>
    <row r="286" spans="1:7" ht="18.75">
      <c r="A286" s="769" t="s">
        <v>857</v>
      </c>
      <c r="B286" s="770"/>
      <c r="C286" s="770"/>
      <c r="D286" s="770"/>
      <c r="E286" s="770"/>
      <c r="F286" s="771"/>
      <c r="G286" s="245" t="s">
        <v>281</v>
      </c>
    </row>
    <row r="287" spans="1:7">
      <c r="A287" s="318" t="s">
        <v>238</v>
      </c>
      <c r="B287" s="319" t="s">
        <v>239</v>
      </c>
      <c r="C287" s="319" t="s">
        <v>240</v>
      </c>
      <c r="D287" s="319" t="s">
        <v>134</v>
      </c>
      <c r="E287" s="319" t="s">
        <v>241</v>
      </c>
      <c r="F287" s="320" t="s">
        <v>242</v>
      </c>
      <c r="G287" s="245" t="s">
        <v>281</v>
      </c>
    </row>
    <row r="288" spans="1:7" outlineLevel="1">
      <c r="A288" s="321" t="s">
        <v>858</v>
      </c>
      <c r="B288" s="344" t="s">
        <v>859</v>
      </c>
      <c r="C288" s="323" t="s">
        <v>860</v>
      </c>
      <c r="D288" s="323" t="s">
        <v>275</v>
      </c>
      <c r="E288" s="323" t="s">
        <v>260</v>
      </c>
      <c r="F288" s="324" t="s">
        <v>861</v>
      </c>
      <c r="G288" s="245" t="s">
        <v>281</v>
      </c>
    </row>
    <row r="289" spans="1:7" outlineLevel="1">
      <c r="A289" s="221" t="s">
        <v>858</v>
      </c>
      <c r="B289" s="222" t="s">
        <v>862</v>
      </c>
      <c r="C289" s="223" t="s">
        <v>860</v>
      </c>
      <c r="D289" s="223" t="s">
        <v>275</v>
      </c>
      <c r="E289" s="223" t="s">
        <v>260</v>
      </c>
      <c r="F289" s="234" t="s">
        <v>863</v>
      </c>
      <c r="G289" s="245" t="s">
        <v>281</v>
      </c>
    </row>
    <row r="290" spans="1:7" outlineLevel="1">
      <c r="A290" s="221" t="s">
        <v>858</v>
      </c>
      <c r="B290" s="222" t="s">
        <v>864</v>
      </c>
      <c r="C290" s="223" t="s">
        <v>860</v>
      </c>
      <c r="D290" s="223" t="s">
        <v>275</v>
      </c>
      <c r="E290" s="223" t="s">
        <v>260</v>
      </c>
      <c r="F290" s="234" t="s">
        <v>865</v>
      </c>
      <c r="G290" s="245" t="s">
        <v>281</v>
      </c>
    </row>
    <row r="291" spans="1:7" outlineLevel="1">
      <c r="A291" s="221" t="s">
        <v>858</v>
      </c>
      <c r="B291" s="222" t="s">
        <v>866</v>
      </c>
      <c r="C291" s="271">
        <v>2.34818813314592E-4</v>
      </c>
      <c r="D291" s="223" t="s">
        <v>259</v>
      </c>
      <c r="E291" s="223" t="s">
        <v>867</v>
      </c>
      <c r="F291" s="234" t="s">
        <v>868</v>
      </c>
      <c r="G291" s="245" t="s">
        <v>281</v>
      </c>
    </row>
    <row r="292" spans="1:7" outlineLevel="1">
      <c r="A292" s="221" t="s">
        <v>858</v>
      </c>
      <c r="B292" s="222" t="s">
        <v>869</v>
      </c>
      <c r="C292" s="271">
        <v>-2.34818813314592E-4</v>
      </c>
      <c r="D292" s="223" t="s">
        <v>259</v>
      </c>
      <c r="E292" s="223" t="s">
        <v>870</v>
      </c>
      <c r="F292" s="234" t="s">
        <v>871</v>
      </c>
      <c r="G292" s="245" t="s">
        <v>281</v>
      </c>
    </row>
    <row r="293" spans="1:7" outlineLevel="1">
      <c r="A293" s="221" t="s">
        <v>858</v>
      </c>
      <c r="B293" s="233" t="s">
        <v>872</v>
      </c>
      <c r="C293" s="223" t="s">
        <v>873</v>
      </c>
      <c r="D293" s="223" t="s">
        <v>504</v>
      </c>
      <c r="E293" s="223" t="s">
        <v>260</v>
      </c>
      <c r="F293" s="234" t="s">
        <v>874</v>
      </c>
      <c r="G293" s="245" t="s">
        <v>281</v>
      </c>
    </row>
    <row r="294" spans="1:7" outlineLevel="1">
      <c r="A294" s="221" t="s">
        <v>333</v>
      </c>
      <c r="B294" s="223" t="s">
        <v>376</v>
      </c>
      <c r="C294" s="223" t="s">
        <v>875</v>
      </c>
      <c r="D294" s="223" t="s">
        <v>259</v>
      </c>
      <c r="E294" s="223" t="s">
        <v>260</v>
      </c>
      <c r="F294" s="234" t="s">
        <v>876</v>
      </c>
      <c r="G294" s="245" t="s">
        <v>281</v>
      </c>
    </row>
    <row r="295" spans="1:7" outlineLevel="1">
      <c r="A295" s="221" t="s">
        <v>333</v>
      </c>
      <c r="B295" s="223" t="s">
        <v>399</v>
      </c>
      <c r="C295" s="271">
        <v>1.9568384388558899E-5</v>
      </c>
      <c r="D295" s="223" t="s">
        <v>259</v>
      </c>
      <c r="E295" s="223" t="s">
        <v>877</v>
      </c>
      <c r="F295" s="234" t="s">
        <v>878</v>
      </c>
      <c r="G295" s="245" t="s">
        <v>281</v>
      </c>
    </row>
    <row r="296" spans="1:7" outlineLevel="1">
      <c r="A296" s="221" t="s">
        <v>845</v>
      </c>
      <c r="B296" s="233" t="s">
        <v>407</v>
      </c>
      <c r="C296" s="223">
        <v>1</v>
      </c>
      <c r="D296" s="223" t="s">
        <v>408</v>
      </c>
      <c r="E296" s="273" t="s">
        <v>253</v>
      </c>
      <c r="F296" s="234" t="s">
        <v>880</v>
      </c>
      <c r="G296" s="245" t="s">
        <v>281</v>
      </c>
    </row>
    <row r="297" spans="1:7" outlineLevel="1">
      <c r="A297" s="221" t="s">
        <v>845</v>
      </c>
      <c r="B297" s="233" t="s">
        <v>3350</v>
      </c>
      <c r="C297" s="271" t="s">
        <v>818</v>
      </c>
      <c r="D297" s="223" t="s">
        <v>408</v>
      </c>
      <c r="E297" s="223" t="s">
        <v>260</v>
      </c>
      <c r="F297" s="234" t="s">
        <v>881</v>
      </c>
      <c r="G297" s="245" t="s">
        <v>281</v>
      </c>
    </row>
    <row r="298" spans="1:7" outlineLevel="1">
      <c r="A298" s="221" t="s">
        <v>333</v>
      </c>
      <c r="B298" s="223" t="s">
        <v>427</v>
      </c>
      <c r="C298" s="271" t="s">
        <v>882</v>
      </c>
      <c r="D298" s="223" t="s">
        <v>259</v>
      </c>
      <c r="E298" s="223" t="s">
        <v>260</v>
      </c>
      <c r="F298" s="234" t="s">
        <v>883</v>
      </c>
      <c r="G298" s="245" t="s">
        <v>281</v>
      </c>
    </row>
    <row r="299" spans="1:7" outlineLevel="1">
      <c r="A299" s="221" t="s">
        <v>333</v>
      </c>
      <c r="B299" s="223" t="s">
        <v>436</v>
      </c>
      <c r="C299" s="271" t="s">
        <v>884</v>
      </c>
      <c r="D299" s="223" t="s">
        <v>259</v>
      </c>
      <c r="E299" s="223" t="s">
        <v>260</v>
      </c>
      <c r="F299" s="234" t="s">
        <v>885</v>
      </c>
      <c r="G299" s="245" t="s">
        <v>281</v>
      </c>
    </row>
    <row r="300" spans="1:7" outlineLevel="1">
      <c r="A300" s="221" t="s">
        <v>333</v>
      </c>
      <c r="B300" s="223" t="s">
        <v>439</v>
      </c>
      <c r="C300" s="271">
        <v>1.56547075108678E-5</v>
      </c>
      <c r="D300" s="223" t="s">
        <v>259</v>
      </c>
      <c r="E300" s="223" t="s">
        <v>886</v>
      </c>
      <c r="F300" s="234" t="s">
        <v>887</v>
      </c>
      <c r="G300" s="245" t="s">
        <v>281</v>
      </c>
    </row>
    <row r="301" spans="1:7" outlineLevel="1">
      <c r="A301" s="221" t="s">
        <v>333</v>
      </c>
      <c r="B301" s="223" t="s">
        <v>888</v>
      </c>
      <c r="C301" s="271">
        <v>5.4791476287951101E-11</v>
      </c>
      <c r="D301" s="223" t="s">
        <v>259</v>
      </c>
      <c r="E301" s="223" t="s">
        <v>889</v>
      </c>
      <c r="F301" s="234" t="s">
        <v>890</v>
      </c>
      <c r="G301" s="245" t="s">
        <v>281</v>
      </c>
    </row>
    <row r="302" spans="1:7" outlineLevel="1">
      <c r="A302" s="221" t="s">
        <v>333</v>
      </c>
      <c r="B302" s="223" t="s">
        <v>467</v>
      </c>
      <c r="C302" s="223" t="s">
        <v>891</v>
      </c>
      <c r="D302" s="223" t="s">
        <v>259</v>
      </c>
      <c r="E302" s="223" t="s">
        <v>260</v>
      </c>
      <c r="F302" s="234" t="s">
        <v>892</v>
      </c>
      <c r="G302" s="245" t="s">
        <v>281</v>
      </c>
    </row>
    <row r="303" spans="1:7" outlineLevel="1">
      <c r="A303" s="262" t="s">
        <v>268</v>
      </c>
      <c r="B303" s="189" t="s">
        <v>534</v>
      </c>
      <c r="C303" s="269">
        <v>3.8900000000000002E-4</v>
      </c>
      <c r="D303" s="189" t="s">
        <v>259</v>
      </c>
      <c r="E303" s="189" t="s">
        <v>893</v>
      </c>
      <c r="F303" s="263" t="s">
        <v>894</v>
      </c>
      <c r="G303" s="245" t="s">
        <v>281</v>
      </c>
    </row>
    <row r="304" spans="1:7" outlineLevel="1">
      <c r="A304" s="262" t="s">
        <v>268</v>
      </c>
      <c r="B304" s="189" t="s">
        <v>620</v>
      </c>
      <c r="C304" s="189">
        <v>0.5716</v>
      </c>
      <c r="D304" s="189" t="s">
        <v>270</v>
      </c>
      <c r="E304" s="269" t="s">
        <v>3550</v>
      </c>
      <c r="F304" s="263" t="s">
        <v>3551</v>
      </c>
      <c r="G304" s="245" t="s">
        <v>281</v>
      </c>
    </row>
    <row r="305" spans="1:7" outlineLevel="1">
      <c r="A305" s="262" t="s">
        <v>268</v>
      </c>
      <c r="B305" s="189" t="s">
        <v>875</v>
      </c>
      <c r="C305" s="189">
        <v>1.75E-3</v>
      </c>
      <c r="D305" s="189" t="s">
        <v>259</v>
      </c>
      <c r="E305" s="269" t="s">
        <v>895</v>
      </c>
      <c r="F305" s="263" t="s">
        <v>896</v>
      </c>
      <c r="G305" s="245" t="s">
        <v>281</v>
      </c>
    </row>
    <row r="306" spans="1:7" outlineLevel="1">
      <c r="A306" s="262" t="s">
        <v>268</v>
      </c>
      <c r="B306" s="189" t="s">
        <v>625</v>
      </c>
      <c r="C306" s="189">
        <v>0.37</v>
      </c>
      <c r="D306" s="189" t="s">
        <v>270</v>
      </c>
      <c r="E306" s="269" t="s">
        <v>626</v>
      </c>
      <c r="F306" s="263" t="s">
        <v>897</v>
      </c>
      <c r="G306" s="245" t="s">
        <v>281</v>
      </c>
    </row>
    <row r="307" spans="1:7" outlineLevel="1">
      <c r="A307" s="262" t="s">
        <v>268</v>
      </c>
      <c r="B307" s="189" t="s">
        <v>646</v>
      </c>
      <c r="C307" s="189">
        <v>80000</v>
      </c>
      <c r="D307" s="189" t="s">
        <v>898</v>
      </c>
      <c r="E307" s="189" t="s">
        <v>899</v>
      </c>
      <c r="F307" s="263" t="s">
        <v>900</v>
      </c>
      <c r="G307" s="245" t="s">
        <v>281</v>
      </c>
    </row>
    <row r="308" spans="1:7" outlineLevel="1">
      <c r="A308" s="262" t="s">
        <v>268</v>
      </c>
      <c r="B308" s="189" t="s">
        <v>901</v>
      </c>
      <c r="C308" s="269">
        <v>9.2400000000000002E-4</v>
      </c>
      <c r="D308" s="189" t="s">
        <v>259</v>
      </c>
      <c r="E308" s="269" t="s">
        <v>902</v>
      </c>
      <c r="F308" s="263" t="s">
        <v>903</v>
      </c>
      <c r="G308" s="245" t="s">
        <v>281</v>
      </c>
    </row>
    <row r="309" spans="1:7" outlineLevel="1">
      <c r="A309" s="262" t="s">
        <v>268</v>
      </c>
      <c r="B309" s="189" t="s">
        <v>88</v>
      </c>
      <c r="C309" s="189">
        <v>500</v>
      </c>
      <c r="D309" s="189" t="s">
        <v>904</v>
      </c>
      <c r="E309" s="269" t="s">
        <v>253</v>
      </c>
      <c r="F309" s="263" t="s">
        <v>2465</v>
      </c>
      <c r="G309" s="245" t="s">
        <v>281</v>
      </c>
    </row>
    <row r="310" spans="1:7" outlineLevel="1">
      <c r="A310" s="262" t="s">
        <v>268</v>
      </c>
      <c r="B310" s="189" t="s">
        <v>906</v>
      </c>
      <c r="C310" s="189">
        <v>160</v>
      </c>
      <c r="D310" s="189" t="s">
        <v>904</v>
      </c>
      <c r="E310" s="269" t="s">
        <v>253</v>
      </c>
      <c r="F310" s="263" t="s">
        <v>907</v>
      </c>
      <c r="G310" s="245" t="s">
        <v>281</v>
      </c>
    </row>
    <row r="311" spans="1:7" outlineLevel="1">
      <c r="A311" s="262" t="s">
        <v>268</v>
      </c>
      <c r="B311" s="189" t="s">
        <v>908</v>
      </c>
      <c r="C311" s="269">
        <v>3.4099999999999999E-4</v>
      </c>
      <c r="D311" s="189" t="s">
        <v>259</v>
      </c>
      <c r="E311" s="269" t="s">
        <v>909</v>
      </c>
      <c r="F311" s="263" t="s">
        <v>910</v>
      </c>
      <c r="G311" s="245" t="s">
        <v>281</v>
      </c>
    </row>
    <row r="312" spans="1:7" outlineLevel="1">
      <c r="A312" s="262" t="s">
        <v>268</v>
      </c>
      <c r="B312" s="189" t="s">
        <v>911</v>
      </c>
      <c r="C312" s="189" t="s">
        <v>912</v>
      </c>
      <c r="D312" s="189" t="s">
        <v>270</v>
      </c>
      <c r="E312" s="264"/>
      <c r="F312" s="263" t="s">
        <v>2873</v>
      </c>
      <c r="G312" s="245" t="s">
        <v>281</v>
      </c>
    </row>
    <row r="313" spans="1:7" outlineLevel="1">
      <c r="A313" s="262" t="s">
        <v>268</v>
      </c>
      <c r="B313" s="189" t="s">
        <v>818</v>
      </c>
      <c r="C313" s="189" t="s">
        <v>914</v>
      </c>
      <c r="D313" s="189" t="s">
        <v>408</v>
      </c>
      <c r="E313" s="264"/>
      <c r="F313" s="263" t="s">
        <v>414</v>
      </c>
      <c r="G313" s="245" t="s">
        <v>281</v>
      </c>
    </row>
    <row r="314" spans="1:7" outlineLevel="1">
      <c r="A314" s="262" t="s">
        <v>268</v>
      </c>
      <c r="B314" s="189" t="s">
        <v>915</v>
      </c>
      <c r="C314" s="189" t="s">
        <v>916</v>
      </c>
      <c r="D314" s="189" t="s">
        <v>275</v>
      </c>
      <c r="E314" s="264"/>
      <c r="F314" s="263" t="s">
        <v>917</v>
      </c>
      <c r="G314" s="245" t="s">
        <v>281</v>
      </c>
    </row>
    <row r="315" spans="1:7" outlineLevel="1">
      <c r="A315" s="262" t="s">
        <v>268</v>
      </c>
      <c r="B315" s="189" t="s">
        <v>918</v>
      </c>
      <c r="C315" s="189" t="s">
        <v>919</v>
      </c>
      <c r="D315" s="189" t="s">
        <v>408</v>
      </c>
      <c r="E315" s="264"/>
      <c r="F315" s="263" t="s">
        <v>3552</v>
      </c>
      <c r="G315" s="245" t="s">
        <v>281</v>
      </c>
    </row>
    <row r="316" spans="1:7" outlineLevel="1">
      <c r="A316" s="262" t="s">
        <v>268</v>
      </c>
      <c r="B316" s="189" t="s">
        <v>921</v>
      </c>
      <c r="C316" s="189" t="s">
        <v>922</v>
      </c>
      <c r="D316" s="189" t="s">
        <v>270</v>
      </c>
      <c r="E316" s="264"/>
      <c r="F316" s="263" t="s">
        <v>923</v>
      </c>
      <c r="G316" s="245" t="s">
        <v>281</v>
      </c>
    </row>
    <row r="317" spans="1:7" outlineLevel="1">
      <c r="A317" s="239" t="s">
        <v>268</v>
      </c>
      <c r="B317" s="240" t="s">
        <v>924</v>
      </c>
      <c r="C317" s="240" t="s">
        <v>925</v>
      </c>
      <c r="D317" s="240" t="s">
        <v>684</v>
      </c>
      <c r="E317" s="265"/>
      <c r="F317" s="241" t="s">
        <v>926</v>
      </c>
      <c r="G317" s="245" t="s">
        <v>281</v>
      </c>
    </row>
    <row r="319" spans="1:7">
      <c r="A319" s="775" t="s">
        <v>489</v>
      </c>
      <c r="B319" s="776"/>
      <c r="C319" s="777"/>
    </row>
    <row r="320" spans="1:7">
      <c r="A320" s="179" t="s">
        <v>927</v>
      </c>
      <c r="B320" s="180"/>
      <c r="C320" s="258">
        <v>0.33333333333333331</v>
      </c>
    </row>
    <row r="321" spans="1:6">
      <c r="A321" s="167" t="s">
        <v>928</v>
      </c>
      <c r="B321" s="177"/>
      <c r="C321" s="259">
        <v>0.66666666666666663</v>
      </c>
    </row>
    <row r="322" spans="1:6">
      <c r="A322" s="179" t="s">
        <v>929</v>
      </c>
      <c r="B322" s="180"/>
      <c r="C322" s="258">
        <v>-0.10613370570780241</v>
      </c>
      <c r="F322" s="197"/>
    </row>
    <row r="323" spans="1:6">
      <c r="A323" s="157" t="s">
        <v>930</v>
      </c>
      <c r="C323" s="274">
        <v>-1.0172805027055332E-2</v>
      </c>
      <c r="F323" s="197"/>
    </row>
    <row r="324" spans="1:6">
      <c r="A324" s="157" t="s">
        <v>491</v>
      </c>
      <c r="C324" s="274">
        <v>-0.33902600802932448</v>
      </c>
      <c r="F324" s="197"/>
    </row>
    <row r="325" spans="1:6">
      <c r="A325" s="167" t="s">
        <v>931</v>
      </c>
      <c r="B325" s="177"/>
      <c r="C325" s="259">
        <v>-0.54466748123581776</v>
      </c>
      <c r="F325" s="197"/>
    </row>
  </sheetData>
  <mergeCells count="13">
    <mergeCell ref="A286:F286"/>
    <mergeCell ref="A319:C319"/>
    <mergeCell ref="A90:F90"/>
    <mergeCell ref="A99:F99"/>
    <mergeCell ref="A172:F172"/>
    <mergeCell ref="A269:F269"/>
    <mergeCell ref="A277:F277"/>
    <mergeCell ref="A1:F1"/>
    <mergeCell ref="I1:U1"/>
    <mergeCell ref="A7:F7"/>
    <mergeCell ref="I22:U22"/>
    <mergeCell ref="I23:U50"/>
    <mergeCell ref="A40:F40"/>
  </mergeCells>
  <pageMargins left="0.7" right="0.7" top="0.75" bottom="0.75" header="0.3" footer="0.3"/>
  <pageSetup paperSize="9" scale="60" fitToHeight="0" orientation="landscape"/>
  <headerFooter>
    <oddHeader>&amp;C&amp;20A.3.1.1 LCI for AD+comp (OFMSW)</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79998168889431442"/>
  </sheetPr>
  <dimension ref="A1:Q310"/>
  <sheetViews>
    <sheetView workbookViewId="0">
      <selection sqref="A1:F1"/>
    </sheetView>
  </sheetViews>
  <sheetFormatPr baseColWidth="10" defaultColWidth="9.140625" defaultRowHeight="15"/>
  <cols>
    <col min="1" max="1" width="7.28515625" bestFit="1" customWidth="1"/>
    <col min="2" max="2" width="52" bestFit="1" customWidth="1"/>
    <col min="3" max="3" width="54.140625" bestFit="1" customWidth="1"/>
    <col min="4" max="4" width="12.28515625" customWidth="1"/>
    <col min="5" max="5" width="50.28515625" bestFit="1" customWidth="1"/>
    <col min="6" max="6" width="49.42578125" customWidth="1"/>
    <col min="12" max="12" width="11" bestFit="1" customWidth="1"/>
  </cols>
  <sheetData>
    <row r="1" spans="1:17" ht="18.75">
      <c r="A1" s="769" t="s">
        <v>236</v>
      </c>
      <c r="B1" s="770"/>
      <c r="C1" s="770"/>
      <c r="D1" s="770"/>
      <c r="E1" s="770"/>
      <c r="F1" s="771"/>
      <c r="H1" s="772" t="s">
        <v>237</v>
      </c>
      <c r="I1" s="773"/>
      <c r="J1" s="773"/>
      <c r="K1" s="773"/>
      <c r="L1" s="773"/>
      <c r="M1" s="773"/>
      <c r="N1" s="773"/>
      <c r="O1" s="773"/>
      <c r="P1" s="773"/>
      <c r="Q1" s="774"/>
    </row>
    <row r="2" spans="1:17">
      <c r="A2" s="211" t="s">
        <v>238</v>
      </c>
      <c r="B2" s="212" t="s">
        <v>239</v>
      </c>
      <c r="C2" s="212" t="s">
        <v>240</v>
      </c>
      <c r="D2" s="212" t="s">
        <v>134</v>
      </c>
      <c r="E2" s="212" t="s">
        <v>241</v>
      </c>
      <c r="F2" s="213" t="s">
        <v>242</v>
      </c>
      <c r="H2" s="242"/>
      <c r="I2" s="243"/>
      <c r="J2" s="243"/>
      <c r="K2" s="243"/>
      <c r="L2" s="243"/>
      <c r="M2" s="243"/>
      <c r="N2" s="243"/>
      <c r="O2" s="243"/>
      <c r="P2" s="243"/>
      <c r="Q2" s="244"/>
    </row>
    <row r="3" spans="1:17">
      <c r="A3" s="216" t="s">
        <v>243</v>
      </c>
      <c r="B3" s="217" t="s">
        <v>244</v>
      </c>
      <c r="C3" s="218">
        <v>5</v>
      </c>
      <c r="D3" s="218" t="s">
        <v>245</v>
      </c>
      <c r="E3" s="219" t="s">
        <v>246</v>
      </c>
      <c r="F3" s="220" t="s">
        <v>236</v>
      </c>
      <c r="G3" t="s">
        <v>281</v>
      </c>
      <c r="H3" s="214"/>
      <c r="I3" s="6"/>
      <c r="J3" s="6"/>
      <c r="K3" s="6"/>
      <c r="L3" s="6"/>
      <c r="M3" s="6"/>
      <c r="N3" s="6"/>
      <c r="O3" s="6"/>
      <c r="P3" s="6"/>
      <c r="Q3" s="215"/>
    </row>
    <row r="4" spans="1:17">
      <c r="A4" s="221" t="s">
        <v>243</v>
      </c>
      <c r="B4" s="222" t="s">
        <v>247</v>
      </c>
      <c r="C4" s="223">
        <v>40</v>
      </c>
      <c r="D4" s="223" t="s">
        <v>245</v>
      </c>
      <c r="E4" s="224" t="s">
        <v>248</v>
      </c>
      <c r="F4" s="225" t="s">
        <v>249</v>
      </c>
      <c r="G4" t="s">
        <v>281</v>
      </c>
      <c r="H4" s="214"/>
      <c r="I4" s="6"/>
      <c r="J4" s="6"/>
      <c r="K4" s="6"/>
      <c r="L4" s="6"/>
      <c r="M4" s="6"/>
      <c r="N4" s="6"/>
      <c r="O4" s="6"/>
      <c r="P4" s="6"/>
      <c r="Q4" s="215"/>
    </row>
    <row r="5" spans="1:17">
      <c r="A5" s="226" t="s">
        <v>250</v>
      </c>
      <c r="B5" s="227" t="s">
        <v>251</v>
      </c>
      <c r="C5" s="228">
        <v>1</v>
      </c>
      <c r="D5" s="228" t="s">
        <v>252</v>
      </c>
      <c r="E5" s="229" t="s">
        <v>253</v>
      </c>
      <c r="F5" s="230" t="s">
        <v>254</v>
      </c>
      <c r="G5" t="s">
        <v>281</v>
      </c>
      <c r="H5" s="214"/>
      <c r="I5" s="6"/>
      <c r="J5" s="6"/>
      <c r="K5" s="6"/>
      <c r="L5" s="6"/>
      <c r="M5" s="6"/>
      <c r="N5" s="6"/>
      <c r="O5" s="6"/>
      <c r="P5" s="6"/>
      <c r="Q5" s="215"/>
    </row>
    <row r="6" spans="1:17">
      <c r="A6" s="4"/>
      <c r="B6" s="345"/>
      <c r="C6" s="4"/>
      <c r="D6" s="4"/>
      <c r="E6" s="171"/>
      <c r="F6" s="171"/>
      <c r="G6" t="s">
        <v>281</v>
      </c>
      <c r="H6" s="214"/>
      <c r="I6" s="6"/>
      <c r="J6" s="6"/>
      <c r="K6" s="6"/>
      <c r="L6" s="6"/>
      <c r="M6" s="6"/>
      <c r="N6" s="6"/>
      <c r="O6" s="6"/>
      <c r="P6" s="6"/>
      <c r="Q6" s="215"/>
    </row>
    <row r="7" spans="1:17" ht="18.75">
      <c r="A7" s="769" t="s">
        <v>493</v>
      </c>
      <c r="B7" s="770"/>
      <c r="C7" s="770"/>
      <c r="D7" s="770"/>
      <c r="E7" s="770"/>
      <c r="F7" s="771"/>
      <c r="G7" t="s">
        <v>281</v>
      </c>
      <c r="H7" s="214"/>
      <c r="I7" s="6"/>
      <c r="J7" s="6"/>
      <c r="K7" s="6"/>
      <c r="L7" s="6"/>
      <c r="M7" s="6"/>
      <c r="N7" s="6"/>
      <c r="O7" s="6"/>
      <c r="P7" s="6"/>
      <c r="Q7" s="215"/>
    </row>
    <row r="8" spans="1:17">
      <c r="A8" s="211" t="s">
        <v>238</v>
      </c>
      <c r="B8" s="212" t="s">
        <v>239</v>
      </c>
      <c r="C8" s="212" t="s">
        <v>240</v>
      </c>
      <c r="D8" s="212" t="s">
        <v>134</v>
      </c>
      <c r="E8" s="212" t="s">
        <v>241</v>
      </c>
      <c r="F8" s="213" t="s">
        <v>242</v>
      </c>
      <c r="G8" t="s">
        <v>281</v>
      </c>
      <c r="H8" s="214"/>
      <c r="I8" s="6"/>
      <c r="J8" s="6"/>
      <c r="K8" s="6"/>
      <c r="L8" s="6"/>
      <c r="M8" s="6"/>
      <c r="N8" s="6"/>
      <c r="O8" s="6"/>
      <c r="P8" s="6"/>
      <c r="Q8" s="215"/>
    </row>
    <row r="9" spans="1:17">
      <c r="A9" s="216" t="s">
        <v>243</v>
      </c>
      <c r="B9" s="317" t="s">
        <v>251</v>
      </c>
      <c r="C9" s="218">
        <v>1</v>
      </c>
      <c r="D9" s="218" t="s">
        <v>256</v>
      </c>
      <c r="E9" s="218" t="s">
        <v>253</v>
      </c>
      <c r="F9" s="232" t="s">
        <v>254</v>
      </c>
      <c r="G9" t="s">
        <v>281</v>
      </c>
      <c r="H9" s="214"/>
      <c r="I9" s="6"/>
      <c r="J9" s="6"/>
      <c r="K9" s="6"/>
      <c r="L9" s="6"/>
      <c r="M9" s="6"/>
      <c r="N9" s="6"/>
      <c r="O9" s="6"/>
      <c r="P9" s="6"/>
      <c r="Q9" s="215"/>
    </row>
    <row r="10" spans="1:17">
      <c r="A10" s="293" t="s">
        <v>243</v>
      </c>
      <c r="B10" s="222" t="s">
        <v>495</v>
      </c>
      <c r="C10" s="299" t="s">
        <v>496</v>
      </c>
      <c r="D10" s="223" t="s">
        <v>275</v>
      </c>
      <c r="E10" s="223" t="s">
        <v>260</v>
      </c>
      <c r="F10" s="234" t="s">
        <v>497</v>
      </c>
      <c r="G10" t="s">
        <v>281</v>
      </c>
      <c r="H10" s="214"/>
      <c r="I10" s="6"/>
      <c r="J10" s="6"/>
      <c r="K10" s="6"/>
      <c r="L10" s="6"/>
      <c r="M10" s="6"/>
      <c r="N10" s="6"/>
      <c r="O10" s="6"/>
      <c r="P10" s="6"/>
      <c r="Q10" s="215"/>
    </row>
    <row r="11" spans="1:17">
      <c r="A11" s="221" t="s">
        <v>243</v>
      </c>
      <c r="B11" s="344" t="s">
        <v>498</v>
      </c>
      <c r="C11" s="223" t="s">
        <v>499</v>
      </c>
      <c r="D11" s="223" t="s">
        <v>327</v>
      </c>
      <c r="E11" s="223" t="s">
        <v>500</v>
      </c>
      <c r="F11" s="234" t="s">
        <v>932</v>
      </c>
      <c r="G11" t="s">
        <v>281</v>
      </c>
      <c r="H11" s="214"/>
      <c r="I11" s="6"/>
      <c r="J11" s="6"/>
      <c r="K11" s="6"/>
      <c r="L11" s="6"/>
      <c r="M11" s="6"/>
      <c r="N11" s="6"/>
      <c r="O11" s="6"/>
      <c r="P11" s="6"/>
      <c r="Q11" s="215"/>
    </row>
    <row r="12" spans="1:17">
      <c r="A12" s="221" t="s">
        <v>243</v>
      </c>
      <c r="B12" s="222" t="s">
        <v>262</v>
      </c>
      <c r="C12" s="235" t="s">
        <v>263</v>
      </c>
      <c r="D12" s="223" t="s">
        <v>494</v>
      </c>
      <c r="E12" s="223" t="s">
        <v>264</v>
      </c>
      <c r="F12" s="234" t="s">
        <v>933</v>
      </c>
      <c r="G12" t="s">
        <v>281</v>
      </c>
      <c r="H12" s="214"/>
      <c r="I12" s="6"/>
      <c r="J12" s="6"/>
      <c r="K12" s="6"/>
      <c r="L12" s="6"/>
      <c r="M12" s="6"/>
      <c r="N12" s="6"/>
      <c r="O12" s="6"/>
      <c r="P12" s="6"/>
      <c r="Q12" s="215"/>
    </row>
    <row r="13" spans="1:17">
      <c r="A13" s="221" t="s">
        <v>250</v>
      </c>
      <c r="B13" s="233" t="s">
        <v>3553</v>
      </c>
      <c r="C13" s="223" t="s">
        <v>514</v>
      </c>
      <c r="D13" s="223" t="s">
        <v>494</v>
      </c>
      <c r="E13" s="223" t="s">
        <v>260</v>
      </c>
      <c r="F13" s="234" t="s">
        <v>515</v>
      </c>
      <c r="G13" t="s">
        <v>281</v>
      </c>
      <c r="H13" s="236"/>
      <c r="I13" s="237"/>
      <c r="J13" s="237"/>
      <c r="K13" s="237"/>
      <c r="L13" s="237"/>
      <c r="M13" s="237"/>
      <c r="N13" s="237"/>
      <c r="O13" s="237"/>
      <c r="P13" s="237"/>
      <c r="Q13" s="238"/>
    </row>
    <row r="14" spans="1:17">
      <c r="A14" s="262" t="s">
        <v>268</v>
      </c>
      <c r="B14" s="189" t="s">
        <v>541</v>
      </c>
      <c r="C14" s="189">
        <v>43</v>
      </c>
      <c r="D14" s="189" t="s">
        <v>542</v>
      </c>
      <c r="E14" s="189" t="s">
        <v>253</v>
      </c>
      <c r="F14" s="263" t="s">
        <v>543</v>
      </c>
      <c r="G14" t="s">
        <v>281</v>
      </c>
    </row>
    <row r="15" spans="1:17">
      <c r="A15" s="262" t="s">
        <v>268</v>
      </c>
      <c r="B15" s="189" t="s">
        <v>544</v>
      </c>
      <c r="C15" s="189">
        <v>10</v>
      </c>
      <c r="D15" s="189" t="s">
        <v>545</v>
      </c>
      <c r="E15" s="189" t="s">
        <v>546</v>
      </c>
      <c r="F15" s="263" t="s">
        <v>547</v>
      </c>
      <c r="G15" t="s">
        <v>281</v>
      </c>
      <c r="H15" s="772" t="s">
        <v>272</v>
      </c>
      <c r="I15" s="773"/>
      <c r="J15" s="773"/>
      <c r="K15" s="773"/>
      <c r="L15" s="773"/>
      <c r="M15" s="773"/>
      <c r="N15" s="773"/>
      <c r="O15" s="773"/>
      <c r="P15" s="773"/>
      <c r="Q15" s="774"/>
    </row>
    <row r="16" spans="1:17">
      <c r="A16" s="262" t="s">
        <v>268</v>
      </c>
      <c r="B16" s="189" t="s">
        <v>269</v>
      </c>
      <c r="C16" s="189">
        <v>3.2582228999999997E-2</v>
      </c>
      <c r="D16" s="189" t="s">
        <v>270</v>
      </c>
      <c r="E16" s="189" t="s">
        <v>558</v>
      </c>
      <c r="F16" s="263" t="s">
        <v>3554</v>
      </c>
      <c r="G16" t="s">
        <v>281</v>
      </c>
      <c r="H16" s="242"/>
      <c r="I16" s="243"/>
      <c r="J16" s="243"/>
      <c r="K16" s="243"/>
      <c r="L16" s="243"/>
      <c r="M16" s="243"/>
      <c r="N16" s="243"/>
      <c r="O16" s="243"/>
      <c r="P16" s="243"/>
      <c r="Q16" s="244"/>
    </row>
    <row r="17" spans="1:17">
      <c r="A17" s="262" t="s">
        <v>268</v>
      </c>
      <c r="B17" s="189" t="s">
        <v>559</v>
      </c>
      <c r="C17" s="189">
        <v>40000</v>
      </c>
      <c r="D17" s="189" t="s">
        <v>560</v>
      </c>
      <c r="E17" s="189" t="s">
        <v>253</v>
      </c>
      <c r="F17" s="263" t="s">
        <v>561</v>
      </c>
      <c r="G17" t="s">
        <v>281</v>
      </c>
      <c r="H17" s="214"/>
      <c r="I17" s="6"/>
      <c r="J17" s="6"/>
      <c r="K17" s="6"/>
      <c r="L17" s="6"/>
      <c r="M17" s="6"/>
      <c r="N17" s="6"/>
      <c r="O17" s="6"/>
      <c r="P17" s="6"/>
      <c r="Q17" s="215"/>
    </row>
    <row r="18" spans="1:17">
      <c r="A18" s="262" t="s">
        <v>268</v>
      </c>
      <c r="B18" s="189" t="s">
        <v>562</v>
      </c>
      <c r="C18" s="189" t="s">
        <v>563</v>
      </c>
      <c r="D18" s="189" t="s">
        <v>275</v>
      </c>
      <c r="E18" s="264"/>
      <c r="F18" s="263" t="s">
        <v>564</v>
      </c>
      <c r="G18" t="s">
        <v>281</v>
      </c>
      <c r="H18" s="214"/>
      <c r="I18" s="6"/>
      <c r="J18" s="6"/>
      <c r="K18" s="6"/>
      <c r="L18" s="6"/>
      <c r="M18" s="6"/>
      <c r="N18" s="6"/>
      <c r="O18" s="6"/>
      <c r="P18" s="6"/>
      <c r="Q18" s="215"/>
    </row>
    <row r="19" spans="1:17">
      <c r="A19" s="239" t="s">
        <v>268</v>
      </c>
      <c r="B19" s="240" t="s">
        <v>580</v>
      </c>
      <c r="C19" s="240" t="s">
        <v>258</v>
      </c>
      <c r="D19" s="240" t="s">
        <v>494</v>
      </c>
      <c r="E19" s="265"/>
      <c r="F19" s="241" t="s">
        <v>581</v>
      </c>
      <c r="G19" t="s">
        <v>281</v>
      </c>
      <c r="H19" s="214"/>
      <c r="I19" s="6"/>
      <c r="J19" s="6"/>
      <c r="K19" s="6"/>
      <c r="L19" s="6"/>
      <c r="M19" s="6"/>
      <c r="N19" s="6"/>
      <c r="O19" s="6"/>
      <c r="P19" s="6"/>
      <c r="Q19" s="215"/>
    </row>
    <row r="20" spans="1:17">
      <c r="G20" t="s">
        <v>281</v>
      </c>
      <c r="H20" s="214"/>
      <c r="I20" s="6"/>
      <c r="J20" s="6"/>
      <c r="K20" s="6"/>
      <c r="L20" s="6"/>
      <c r="M20" s="6"/>
      <c r="N20" s="6"/>
      <c r="O20" s="6"/>
      <c r="P20" s="6"/>
      <c r="Q20" s="215"/>
    </row>
    <row r="21" spans="1:17" ht="18.75">
      <c r="A21" s="769" t="s">
        <v>3555</v>
      </c>
      <c r="B21" s="770"/>
      <c r="C21" s="770"/>
      <c r="D21" s="770"/>
      <c r="E21" s="770"/>
      <c r="F21" s="771"/>
      <c r="G21" t="s">
        <v>281</v>
      </c>
      <c r="H21" s="214"/>
      <c r="I21" s="6"/>
      <c r="J21" s="6"/>
      <c r="K21" s="6"/>
      <c r="L21" s="6"/>
      <c r="M21" s="6"/>
      <c r="N21" s="6"/>
      <c r="O21" s="6"/>
      <c r="P21" s="6"/>
      <c r="Q21" s="215"/>
    </row>
    <row r="22" spans="1:17">
      <c r="A22" s="211" t="s">
        <v>238</v>
      </c>
      <c r="B22" s="212" t="s">
        <v>239</v>
      </c>
      <c r="C22" s="212" t="s">
        <v>240</v>
      </c>
      <c r="D22" s="212" t="s">
        <v>134</v>
      </c>
      <c r="E22" s="212" t="s">
        <v>241</v>
      </c>
      <c r="F22" s="213" t="s">
        <v>242</v>
      </c>
      <c r="G22" t="s">
        <v>281</v>
      </c>
      <c r="H22" s="214"/>
      <c r="I22" s="6"/>
      <c r="J22" s="6"/>
      <c r="K22" s="6"/>
      <c r="L22" s="6"/>
      <c r="M22" s="6"/>
      <c r="N22" s="6"/>
      <c r="O22" s="6"/>
      <c r="P22" s="6"/>
      <c r="Q22" s="215"/>
    </row>
    <row r="23" spans="1:17">
      <c r="A23" s="216" t="s">
        <v>243</v>
      </c>
      <c r="B23" s="233" t="s">
        <v>3553</v>
      </c>
      <c r="C23" s="218">
        <v>1</v>
      </c>
      <c r="D23" s="218" t="s">
        <v>259</v>
      </c>
      <c r="E23" s="218" t="s">
        <v>253</v>
      </c>
      <c r="F23" s="232" t="s">
        <v>3556</v>
      </c>
      <c r="G23" t="s">
        <v>281</v>
      </c>
      <c r="H23" s="214"/>
      <c r="I23" s="6"/>
      <c r="J23" s="6"/>
      <c r="K23" s="6"/>
      <c r="L23" s="6"/>
      <c r="M23" s="6"/>
      <c r="N23" s="6"/>
      <c r="O23" s="6"/>
      <c r="P23" s="6"/>
      <c r="Q23" s="215"/>
    </row>
    <row r="24" spans="1:17">
      <c r="A24" s="221" t="s">
        <v>243</v>
      </c>
      <c r="B24" s="222" t="s">
        <v>326</v>
      </c>
      <c r="C24" s="223" t="s">
        <v>937</v>
      </c>
      <c r="D24" s="223" t="s">
        <v>408</v>
      </c>
      <c r="E24" s="223" t="s">
        <v>253</v>
      </c>
      <c r="F24" s="234" t="s">
        <v>938</v>
      </c>
      <c r="G24" t="s">
        <v>281</v>
      </c>
      <c r="H24" s="214"/>
      <c r="I24" s="6"/>
      <c r="J24" s="6"/>
      <c r="K24" s="6"/>
      <c r="L24" s="6"/>
      <c r="M24" s="6"/>
      <c r="N24" s="6"/>
      <c r="O24" s="6"/>
      <c r="P24" s="6"/>
      <c r="Q24" s="215"/>
    </row>
    <row r="25" spans="1:17">
      <c r="A25" s="221" t="s">
        <v>243</v>
      </c>
      <c r="B25" s="222" t="s">
        <v>507</v>
      </c>
      <c r="C25" s="223" t="s">
        <v>939</v>
      </c>
      <c r="D25" s="223" t="s">
        <v>259</v>
      </c>
      <c r="E25" s="223" t="s">
        <v>253</v>
      </c>
      <c r="F25" s="234" t="s">
        <v>940</v>
      </c>
      <c r="G25" t="s">
        <v>281</v>
      </c>
      <c r="H25" s="214"/>
      <c r="I25" s="6"/>
      <c r="J25" s="6"/>
      <c r="K25" s="6"/>
      <c r="L25" s="6"/>
      <c r="M25" s="6"/>
      <c r="N25" s="6"/>
      <c r="O25" s="6"/>
      <c r="P25" s="6"/>
      <c r="Q25" s="215"/>
    </row>
    <row r="26" spans="1:17">
      <c r="A26" s="221" t="s">
        <v>243</v>
      </c>
      <c r="B26" s="222" t="s">
        <v>941</v>
      </c>
      <c r="C26" s="235" t="s">
        <v>942</v>
      </c>
      <c r="D26" s="223" t="s">
        <v>943</v>
      </c>
      <c r="E26" s="223" t="s">
        <v>253</v>
      </c>
      <c r="F26" s="234" t="s">
        <v>944</v>
      </c>
      <c r="G26" t="s">
        <v>281</v>
      </c>
      <c r="H26" s="214"/>
      <c r="I26" s="6"/>
      <c r="J26" s="6"/>
      <c r="K26" s="6"/>
      <c r="L26" s="6"/>
      <c r="M26" s="6"/>
      <c r="N26" s="6"/>
      <c r="O26" s="6"/>
      <c r="P26" s="6"/>
      <c r="Q26" s="215"/>
    </row>
    <row r="27" spans="1:17">
      <c r="A27" s="221" t="s">
        <v>243</v>
      </c>
      <c r="B27" s="222" t="s">
        <v>3557</v>
      </c>
      <c r="C27" s="235" t="s">
        <v>708</v>
      </c>
      <c r="D27" s="223" t="s">
        <v>259</v>
      </c>
      <c r="E27" s="223" t="s">
        <v>1091</v>
      </c>
      <c r="F27" s="234" t="s">
        <v>3558</v>
      </c>
      <c r="G27" t="s">
        <v>281</v>
      </c>
      <c r="H27" s="214"/>
      <c r="I27" s="6"/>
      <c r="J27" s="6"/>
      <c r="K27" s="6"/>
      <c r="L27" s="6"/>
      <c r="M27" s="6"/>
      <c r="N27" s="6"/>
      <c r="O27" s="6"/>
      <c r="P27" s="6"/>
      <c r="Q27" s="215"/>
    </row>
    <row r="28" spans="1:17">
      <c r="A28" s="221" t="s">
        <v>333</v>
      </c>
      <c r="B28" s="223" t="s">
        <v>340</v>
      </c>
      <c r="C28" s="223" t="s">
        <v>599</v>
      </c>
      <c r="D28" s="223" t="s">
        <v>259</v>
      </c>
      <c r="E28" s="223" t="s">
        <v>2473</v>
      </c>
      <c r="F28" s="234" t="s">
        <v>948</v>
      </c>
      <c r="G28" t="s">
        <v>281</v>
      </c>
      <c r="H28" s="214"/>
      <c r="I28" s="6"/>
      <c r="J28" s="6"/>
      <c r="K28" s="6"/>
      <c r="L28" s="6"/>
      <c r="M28" s="6"/>
      <c r="N28" s="6"/>
      <c r="O28" s="6"/>
      <c r="P28" s="6"/>
      <c r="Q28" s="215"/>
    </row>
    <row r="29" spans="1:17">
      <c r="A29" s="221" t="s">
        <v>250</v>
      </c>
      <c r="B29" s="233" t="s">
        <v>3559</v>
      </c>
      <c r="C29" s="223" t="s">
        <v>950</v>
      </c>
      <c r="D29" s="223" t="s">
        <v>259</v>
      </c>
      <c r="E29" s="223" t="s">
        <v>253</v>
      </c>
      <c r="F29" s="234" t="s">
        <v>3560</v>
      </c>
      <c r="G29" t="s">
        <v>281</v>
      </c>
      <c r="H29" s="214"/>
      <c r="I29" s="6"/>
      <c r="J29" s="6"/>
      <c r="K29" s="6"/>
      <c r="L29" s="6"/>
      <c r="M29" s="6"/>
      <c r="N29" s="6"/>
      <c r="O29" s="6"/>
      <c r="P29" s="6"/>
      <c r="Q29" s="215"/>
    </row>
    <row r="30" spans="1:17">
      <c r="A30" s="221" t="s">
        <v>250</v>
      </c>
      <c r="B30" s="233" t="s">
        <v>604</v>
      </c>
      <c r="C30" s="235" t="s">
        <v>952</v>
      </c>
      <c r="D30" s="223" t="s">
        <v>408</v>
      </c>
      <c r="E30" s="223" t="s">
        <v>253</v>
      </c>
      <c r="F30" s="234" t="s">
        <v>953</v>
      </c>
      <c r="G30" t="s">
        <v>281</v>
      </c>
      <c r="H30" s="214"/>
      <c r="I30" s="6"/>
      <c r="J30" s="6"/>
      <c r="K30" s="6"/>
      <c r="L30" s="6"/>
      <c r="M30" s="6"/>
      <c r="N30" s="6"/>
      <c r="O30" s="6"/>
      <c r="P30" s="6"/>
      <c r="Q30" s="215"/>
    </row>
    <row r="31" spans="1:17">
      <c r="A31" s="221" t="s">
        <v>250</v>
      </c>
      <c r="B31" s="233" t="s">
        <v>607</v>
      </c>
      <c r="C31" s="235" t="s">
        <v>954</v>
      </c>
      <c r="D31" s="223" t="s">
        <v>408</v>
      </c>
      <c r="E31" s="223" t="s">
        <v>253</v>
      </c>
      <c r="F31" s="234" t="s">
        <v>955</v>
      </c>
      <c r="G31" t="s">
        <v>281</v>
      </c>
      <c r="H31" s="214"/>
      <c r="I31" s="6"/>
      <c r="J31" s="6"/>
      <c r="K31" s="6"/>
      <c r="L31" s="6"/>
      <c r="M31" s="6"/>
      <c r="N31" s="6"/>
      <c r="O31" s="6"/>
      <c r="P31" s="6"/>
      <c r="Q31" s="215"/>
    </row>
    <row r="32" spans="1:17">
      <c r="A32" s="262" t="s">
        <v>268</v>
      </c>
      <c r="B32" s="189" t="s">
        <v>956</v>
      </c>
      <c r="C32" s="189">
        <v>0.06</v>
      </c>
      <c r="D32" s="189" t="s">
        <v>270</v>
      </c>
      <c r="E32" s="189" t="s">
        <v>253</v>
      </c>
      <c r="F32" s="263" t="s">
        <v>957</v>
      </c>
      <c r="G32" t="s">
        <v>281</v>
      </c>
      <c r="H32" s="214"/>
      <c r="I32" s="6"/>
      <c r="J32" s="6"/>
      <c r="K32" s="6"/>
      <c r="L32" s="6"/>
      <c r="M32" s="6"/>
      <c r="N32" s="6"/>
      <c r="O32" s="6"/>
      <c r="P32" s="6"/>
      <c r="Q32" s="215"/>
    </row>
    <row r="33" spans="1:17">
      <c r="A33" s="262" t="s">
        <v>268</v>
      </c>
      <c r="B33" s="189" t="s">
        <v>528</v>
      </c>
      <c r="C33" s="189">
        <v>0.72</v>
      </c>
      <c r="D33" s="189" t="s">
        <v>270</v>
      </c>
      <c r="E33" s="189" t="s">
        <v>958</v>
      </c>
      <c r="F33" s="263" t="s">
        <v>959</v>
      </c>
      <c r="G33" t="s">
        <v>281</v>
      </c>
      <c r="H33" s="214"/>
      <c r="I33" s="6"/>
      <c r="J33" s="6"/>
      <c r="K33" s="6"/>
      <c r="L33" s="6"/>
      <c r="M33" s="6"/>
      <c r="N33" s="6"/>
      <c r="O33" s="6"/>
      <c r="P33" s="6"/>
      <c r="Q33" s="215"/>
    </row>
    <row r="34" spans="1:17">
      <c r="A34" s="262" t="s">
        <v>268</v>
      </c>
      <c r="B34" s="189" t="s">
        <v>961</v>
      </c>
      <c r="C34" s="189">
        <v>37.770000000000003</v>
      </c>
      <c r="D34" s="189" t="s">
        <v>962</v>
      </c>
      <c r="E34" s="189" t="s">
        <v>253</v>
      </c>
      <c r="F34" s="263" t="s">
        <v>2223</v>
      </c>
      <c r="G34" t="s">
        <v>281</v>
      </c>
      <c r="H34" s="214"/>
      <c r="I34" s="6"/>
      <c r="J34" s="6"/>
      <c r="K34" s="6"/>
      <c r="L34" s="6"/>
      <c r="M34" s="6"/>
      <c r="N34" s="6"/>
      <c r="O34" s="6"/>
      <c r="P34" s="6"/>
      <c r="Q34" s="215"/>
    </row>
    <row r="35" spans="1:17">
      <c r="A35" s="262" t="s">
        <v>268</v>
      </c>
      <c r="B35" s="189" t="s">
        <v>965</v>
      </c>
      <c r="C35" s="189">
        <v>60</v>
      </c>
      <c r="D35" s="189" t="s">
        <v>966</v>
      </c>
      <c r="E35" s="189" t="s">
        <v>967</v>
      </c>
      <c r="F35" s="263" t="s">
        <v>953</v>
      </c>
      <c r="G35" t="s">
        <v>281</v>
      </c>
      <c r="H35" s="236"/>
      <c r="I35" s="237"/>
      <c r="J35" s="237"/>
      <c r="K35" s="237"/>
      <c r="L35" s="237"/>
      <c r="M35" s="237"/>
      <c r="N35" s="237"/>
      <c r="O35" s="237"/>
      <c r="P35" s="237"/>
      <c r="Q35" s="238"/>
    </row>
    <row r="36" spans="1:17">
      <c r="A36" s="262" t="s">
        <v>268</v>
      </c>
      <c r="B36" s="189" t="s">
        <v>969</v>
      </c>
      <c r="C36" s="189">
        <v>920</v>
      </c>
      <c r="D36" s="189" t="s">
        <v>966</v>
      </c>
      <c r="E36" s="189" t="s">
        <v>970</v>
      </c>
      <c r="F36" s="263" t="s">
        <v>971</v>
      </c>
      <c r="G36" t="s">
        <v>281</v>
      </c>
    </row>
    <row r="37" spans="1:17">
      <c r="A37" s="262" t="s">
        <v>268</v>
      </c>
      <c r="B37" s="189" t="s">
        <v>976</v>
      </c>
      <c r="C37" s="189">
        <v>1.6E-2</v>
      </c>
      <c r="D37" s="189" t="s">
        <v>977</v>
      </c>
      <c r="E37" t="s">
        <v>3561</v>
      </c>
      <c r="F37" s="263" t="s">
        <v>2488</v>
      </c>
      <c r="G37" t="s">
        <v>281</v>
      </c>
      <c r="H37" s="248" t="s">
        <v>360</v>
      </c>
      <c r="I37" s="249"/>
      <c r="J37" s="249"/>
      <c r="K37" s="249"/>
      <c r="L37" s="250"/>
    </row>
    <row r="38" spans="1:17">
      <c r="A38" s="262" t="s">
        <v>268</v>
      </c>
      <c r="B38" s="189" t="s">
        <v>972</v>
      </c>
      <c r="C38">
        <v>0.25</v>
      </c>
      <c r="D38" s="189" t="s">
        <v>973</v>
      </c>
      <c r="E38" t="s">
        <v>3562</v>
      </c>
      <c r="F38" s="263" t="s">
        <v>3563</v>
      </c>
      <c r="G38" t="s">
        <v>281</v>
      </c>
      <c r="H38" s="242" t="s">
        <v>3564</v>
      </c>
      <c r="I38" s="243"/>
      <c r="J38" s="243"/>
      <c r="K38" s="285">
        <v>26.8</v>
      </c>
      <c r="L38" s="244" t="s">
        <v>363</v>
      </c>
    </row>
    <row r="39" spans="1:17">
      <c r="A39" s="262" t="s">
        <v>268</v>
      </c>
      <c r="B39" s="189" t="s">
        <v>979</v>
      </c>
      <c r="C39" s="277">
        <v>70</v>
      </c>
      <c r="D39" s="189" t="s">
        <v>962</v>
      </c>
      <c r="E39" s="189" t="s">
        <v>253</v>
      </c>
      <c r="F39" s="263" t="s">
        <v>980</v>
      </c>
      <c r="G39" t="s">
        <v>281</v>
      </c>
      <c r="H39" s="236" t="s">
        <v>3565</v>
      </c>
      <c r="I39" s="237"/>
      <c r="J39" s="237"/>
      <c r="K39" s="276">
        <v>54.8</v>
      </c>
      <c r="L39" s="238" t="s">
        <v>363</v>
      </c>
    </row>
    <row r="40" spans="1:17">
      <c r="A40" s="262" t="s">
        <v>268</v>
      </c>
      <c r="B40" s="189" t="s">
        <v>983</v>
      </c>
      <c r="C40" s="189" t="s">
        <v>984</v>
      </c>
      <c r="D40" s="189" t="s">
        <v>408</v>
      </c>
      <c r="E40" s="264"/>
      <c r="F40" s="263" t="s">
        <v>985</v>
      </c>
      <c r="G40" t="s">
        <v>281</v>
      </c>
    </row>
    <row r="41" spans="1:17">
      <c r="A41" s="262" t="s">
        <v>268</v>
      </c>
      <c r="B41" s="189" t="s">
        <v>986</v>
      </c>
      <c r="C41" s="189" t="s">
        <v>3566</v>
      </c>
      <c r="D41" s="189" t="s">
        <v>259</v>
      </c>
      <c r="E41" s="264"/>
      <c r="F41" s="263" t="s">
        <v>988</v>
      </c>
      <c r="G41" t="s">
        <v>281</v>
      </c>
    </row>
    <row r="42" spans="1:17">
      <c r="A42" s="262" t="s">
        <v>268</v>
      </c>
      <c r="B42" s="189" t="s">
        <v>818</v>
      </c>
      <c r="C42" s="189" t="s">
        <v>3567</v>
      </c>
      <c r="D42" s="189" t="s">
        <v>408</v>
      </c>
      <c r="E42" s="264"/>
      <c r="F42" s="263" t="s">
        <v>1470</v>
      </c>
      <c r="G42" t="s">
        <v>281</v>
      </c>
    </row>
    <row r="43" spans="1:17">
      <c r="A43" s="262" t="s">
        <v>268</v>
      </c>
      <c r="B43" s="189" t="s">
        <v>824</v>
      </c>
      <c r="C43" s="189" t="s">
        <v>3568</v>
      </c>
      <c r="D43" s="189" t="s">
        <v>259</v>
      </c>
      <c r="E43" s="264"/>
      <c r="F43" s="263" t="s">
        <v>3569</v>
      </c>
      <c r="G43" t="s">
        <v>281</v>
      </c>
    </row>
    <row r="44" spans="1:17">
      <c r="A44" s="262" t="s">
        <v>268</v>
      </c>
      <c r="B44" s="189" t="s">
        <v>599</v>
      </c>
      <c r="C44" s="189" t="s">
        <v>3570</v>
      </c>
      <c r="D44" s="269" t="s">
        <v>259</v>
      </c>
      <c r="E44" s="264"/>
      <c r="F44" s="263" t="s">
        <v>994</v>
      </c>
      <c r="G44" t="s">
        <v>281</v>
      </c>
    </row>
    <row r="45" spans="1:17">
      <c r="A45" s="262" t="s">
        <v>268</v>
      </c>
      <c r="B45" s="189" t="s">
        <v>995</v>
      </c>
      <c r="C45" s="189">
        <v>0.53826965999999998</v>
      </c>
      <c r="D45" s="189" t="s">
        <v>270</v>
      </c>
      <c r="E45" s="264"/>
      <c r="F45" s="263" t="s">
        <v>996</v>
      </c>
      <c r="G45" t="s">
        <v>281</v>
      </c>
    </row>
    <row r="46" spans="1:17">
      <c r="A46" s="239" t="s">
        <v>268</v>
      </c>
      <c r="B46" s="240" t="s">
        <v>997</v>
      </c>
      <c r="C46" s="240" t="s">
        <v>3571</v>
      </c>
      <c r="D46" s="240" t="s">
        <v>259</v>
      </c>
      <c r="E46" s="265"/>
      <c r="F46" s="241" t="s">
        <v>999</v>
      </c>
      <c r="G46" t="s">
        <v>281</v>
      </c>
    </row>
    <row r="47" spans="1:17">
      <c r="G47" t="s">
        <v>281</v>
      </c>
    </row>
    <row r="48" spans="1:17" ht="18.75">
      <c r="A48" s="769" t="s">
        <v>3572</v>
      </c>
      <c r="B48" s="770"/>
      <c r="C48" s="770"/>
      <c r="D48" s="770"/>
      <c r="E48" s="770"/>
      <c r="F48" s="771"/>
      <c r="G48" t="s">
        <v>281</v>
      </c>
    </row>
    <row r="49" spans="1:7">
      <c r="A49" s="211" t="s">
        <v>238</v>
      </c>
      <c r="B49" s="212" t="s">
        <v>239</v>
      </c>
      <c r="C49" s="212" t="s">
        <v>240</v>
      </c>
      <c r="D49" s="212" t="s">
        <v>134</v>
      </c>
      <c r="E49" s="212" t="s">
        <v>241</v>
      </c>
      <c r="F49" s="213" t="s">
        <v>242</v>
      </c>
      <c r="G49" t="s">
        <v>281</v>
      </c>
    </row>
    <row r="50" spans="1:7">
      <c r="A50" s="221" t="s">
        <v>243</v>
      </c>
      <c r="B50" s="222" t="s">
        <v>1077</v>
      </c>
      <c r="C50" s="223">
        <v>1.1800000000000001E-3</v>
      </c>
      <c r="D50" s="223" t="s">
        <v>259</v>
      </c>
      <c r="E50" s="223" t="s">
        <v>1078</v>
      </c>
      <c r="F50" s="234" t="s">
        <v>1079</v>
      </c>
      <c r="G50" t="s">
        <v>281</v>
      </c>
    </row>
    <row r="51" spans="1:7">
      <c r="A51" s="293" t="s">
        <v>243</v>
      </c>
      <c r="B51" s="233" t="s">
        <v>1080</v>
      </c>
      <c r="C51" s="223" t="s">
        <v>1002</v>
      </c>
      <c r="D51" s="223" t="s">
        <v>259</v>
      </c>
      <c r="E51" s="223" t="s">
        <v>253</v>
      </c>
      <c r="F51" s="234" t="s">
        <v>1081</v>
      </c>
      <c r="G51" t="s">
        <v>281</v>
      </c>
    </row>
    <row r="52" spans="1:7">
      <c r="A52" s="293" t="s">
        <v>243</v>
      </c>
      <c r="B52" s="278" t="s">
        <v>1082</v>
      </c>
      <c r="C52" s="223" t="s">
        <v>1083</v>
      </c>
      <c r="D52" s="223" t="s">
        <v>504</v>
      </c>
      <c r="E52" s="223" t="s">
        <v>253</v>
      </c>
      <c r="F52" s="234" t="s">
        <v>1084</v>
      </c>
      <c r="G52" t="s">
        <v>281</v>
      </c>
    </row>
    <row r="53" spans="1:7">
      <c r="A53" s="293" t="s">
        <v>243</v>
      </c>
      <c r="B53" s="222" t="s">
        <v>317</v>
      </c>
      <c r="C53" s="223">
        <v>1.0460679000000001E-2</v>
      </c>
      <c r="D53" s="223" t="s">
        <v>259</v>
      </c>
      <c r="E53" s="223" t="s">
        <v>3573</v>
      </c>
      <c r="F53" s="234" t="s">
        <v>1086</v>
      </c>
      <c r="G53" t="s">
        <v>281</v>
      </c>
    </row>
    <row r="54" spans="1:7">
      <c r="A54" s="221" t="s">
        <v>243</v>
      </c>
      <c r="B54" s="273" t="s">
        <v>1087</v>
      </c>
      <c r="C54" s="223" t="s">
        <v>1088</v>
      </c>
      <c r="D54" s="223" t="s">
        <v>275</v>
      </c>
      <c r="E54" s="223" t="s">
        <v>253</v>
      </c>
      <c r="F54" s="234" t="s">
        <v>1089</v>
      </c>
      <c r="G54" t="s">
        <v>281</v>
      </c>
    </row>
    <row r="55" spans="1:7">
      <c r="A55" s="221" t="s">
        <v>243</v>
      </c>
      <c r="B55" s="222" t="s">
        <v>1090</v>
      </c>
      <c r="C55" s="223" t="s">
        <v>915</v>
      </c>
      <c r="D55" s="223" t="s">
        <v>275</v>
      </c>
      <c r="E55" s="223" t="s">
        <v>1091</v>
      </c>
      <c r="F55" s="234" t="s">
        <v>1092</v>
      </c>
      <c r="G55" t="s">
        <v>281</v>
      </c>
    </row>
    <row r="56" spans="1:7">
      <c r="A56" s="221" t="s">
        <v>243</v>
      </c>
      <c r="B56" s="222" t="s">
        <v>1093</v>
      </c>
      <c r="C56" s="223" t="s">
        <v>915</v>
      </c>
      <c r="D56" s="223" t="s">
        <v>275</v>
      </c>
      <c r="E56" s="223" t="s">
        <v>1091</v>
      </c>
      <c r="F56" s="234" t="s">
        <v>1092</v>
      </c>
      <c r="G56" t="s">
        <v>281</v>
      </c>
    </row>
    <row r="57" spans="1:7">
      <c r="A57" s="221" t="s">
        <v>243</v>
      </c>
      <c r="B57" s="222" t="s">
        <v>1094</v>
      </c>
      <c r="C57" s="223" t="s">
        <v>915</v>
      </c>
      <c r="D57" s="223" t="s">
        <v>275</v>
      </c>
      <c r="E57" s="223" t="s">
        <v>1091</v>
      </c>
      <c r="F57" s="234" t="s">
        <v>1092</v>
      </c>
      <c r="G57" t="s">
        <v>281</v>
      </c>
    </row>
    <row r="58" spans="1:7">
      <c r="A58" s="221" t="s">
        <v>243</v>
      </c>
      <c r="B58" s="233" t="s">
        <v>3559</v>
      </c>
      <c r="C58" s="223">
        <v>1</v>
      </c>
      <c r="D58" s="223" t="s">
        <v>259</v>
      </c>
      <c r="E58" s="223" t="s">
        <v>253</v>
      </c>
      <c r="F58" s="234" t="s">
        <v>587</v>
      </c>
      <c r="G58" t="s">
        <v>281</v>
      </c>
    </row>
    <row r="59" spans="1:7">
      <c r="A59" s="221" t="s">
        <v>243</v>
      </c>
      <c r="B59" s="222" t="s">
        <v>1095</v>
      </c>
      <c r="C59" s="223" t="s">
        <v>1096</v>
      </c>
      <c r="D59" s="223" t="s">
        <v>259</v>
      </c>
      <c r="E59" s="223" t="s">
        <v>3574</v>
      </c>
      <c r="F59" s="234" t="s">
        <v>1098</v>
      </c>
      <c r="G59" t="s">
        <v>281</v>
      </c>
    </row>
    <row r="60" spans="1:7">
      <c r="A60" s="221" t="s">
        <v>243</v>
      </c>
      <c r="B60" s="222" t="s">
        <v>866</v>
      </c>
      <c r="C60" s="223">
        <v>2.34818813314592E-4</v>
      </c>
      <c r="D60" s="223" t="s">
        <v>259</v>
      </c>
      <c r="E60" s="223" t="s">
        <v>1099</v>
      </c>
      <c r="F60" s="234" t="s">
        <v>1100</v>
      </c>
      <c r="G60" t="s">
        <v>281</v>
      </c>
    </row>
    <row r="61" spans="1:7">
      <c r="A61" s="221" t="s">
        <v>243</v>
      </c>
      <c r="B61" s="222" t="s">
        <v>1101</v>
      </c>
      <c r="C61" s="223">
        <v>1.019048E-3</v>
      </c>
      <c r="D61" s="223" t="s">
        <v>259</v>
      </c>
      <c r="E61" s="223" t="s">
        <v>1102</v>
      </c>
      <c r="F61" s="234" t="s">
        <v>1103</v>
      </c>
      <c r="G61" t="s">
        <v>281</v>
      </c>
    </row>
    <row r="62" spans="1:7">
      <c r="A62" s="221" t="s">
        <v>243</v>
      </c>
      <c r="B62" s="222" t="s">
        <v>1104</v>
      </c>
      <c r="C62" s="223">
        <v>-1.1800000000000001E-3</v>
      </c>
      <c r="D62" s="223" t="s">
        <v>259</v>
      </c>
      <c r="E62" s="223" t="s">
        <v>1105</v>
      </c>
      <c r="F62" s="234" t="s">
        <v>1106</v>
      </c>
      <c r="G62" t="s">
        <v>281</v>
      </c>
    </row>
    <row r="63" spans="1:7">
      <c r="A63" s="221" t="s">
        <v>243</v>
      </c>
      <c r="B63" s="222" t="s">
        <v>247</v>
      </c>
      <c r="C63" s="223" t="s">
        <v>1107</v>
      </c>
      <c r="D63" s="223" t="s">
        <v>245</v>
      </c>
      <c r="E63" s="223" t="s">
        <v>3575</v>
      </c>
      <c r="F63" s="234" t="s">
        <v>1109</v>
      </c>
      <c r="G63" t="s">
        <v>281</v>
      </c>
    </row>
    <row r="64" spans="1:7">
      <c r="A64" s="221" t="s">
        <v>243</v>
      </c>
      <c r="B64" s="222" t="s">
        <v>1110</v>
      </c>
      <c r="C64" s="223" t="s">
        <v>1111</v>
      </c>
      <c r="D64" s="223" t="s">
        <v>259</v>
      </c>
      <c r="E64" s="223" t="s">
        <v>3576</v>
      </c>
      <c r="F64" s="234" t="s">
        <v>1113</v>
      </c>
      <c r="G64" t="s">
        <v>281</v>
      </c>
    </row>
    <row r="65" spans="1:7">
      <c r="A65" s="221" t="s">
        <v>243</v>
      </c>
      <c r="B65" s="222" t="s">
        <v>1114</v>
      </c>
      <c r="C65" s="223" t="s">
        <v>1115</v>
      </c>
      <c r="D65" s="223" t="s">
        <v>259</v>
      </c>
      <c r="E65" s="223" t="s">
        <v>3577</v>
      </c>
      <c r="F65" s="234" t="s">
        <v>1117</v>
      </c>
      <c r="G65" t="s">
        <v>281</v>
      </c>
    </row>
    <row r="66" spans="1:7">
      <c r="A66" s="221" t="s">
        <v>243</v>
      </c>
      <c r="B66" s="222" t="s">
        <v>869</v>
      </c>
      <c r="C66" s="223">
        <v>-2.34818813314592E-4</v>
      </c>
      <c r="D66" s="223" t="s">
        <v>259</v>
      </c>
      <c r="E66" s="223" t="s">
        <v>1118</v>
      </c>
      <c r="F66" s="234" t="s">
        <v>1119</v>
      </c>
      <c r="G66" t="s">
        <v>281</v>
      </c>
    </row>
    <row r="67" spans="1:7">
      <c r="A67" s="221" t="s">
        <v>243</v>
      </c>
      <c r="B67" s="222" t="s">
        <v>1120</v>
      </c>
      <c r="C67" s="223">
        <v>1.3953333E-2</v>
      </c>
      <c r="D67" s="223" t="s">
        <v>259</v>
      </c>
      <c r="E67" s="223" t="s">
        <v>1121</v>
      </c>
      <c r="F67" s="234" t="s">
        <v>1122</v>
      </c>
      <c r="G67" t="s">
        <v>281</v>
      </c>
    </row>
    <row r="68" spans="1:7">
      <c r="A68" s="221" t="s">
        <v>243</v>
      </c>
      <c r="B68" s="222" t="s">
        <v>1123</v>
      </c>
      <c r="C68" s="223">
        <v>9.3333299999999995E-4</v>
      </c>
      <c r="D68" s="223" t="s">
        <v>259</v>
      </c>
      <c r="E68" s="223" t="s">
        <v>1124</v>
      </c>
      <c r="F68" s="234" t="s">
        <v>1122</v>
      </c>
      <c r="G68" t="s">
        <v>281</v>
      </c>
    </row>
    <row r="69" spans="1:7">
      <c r="A69" s="221" t="s">
        <v>243</v>
      </c>
      <c r="B69" s="222" t="s">
        <v>1125</v>
      </c>
      <c r="C69" s="223">
        <v>8.5714299999999993E-6</v>
      </c>
      <c r="D69" s="223" t="s">
        <v>259</v>
      </c>
      <c r="E69" s="223" t="s">
        <v>1126</v>
      </c>
      <c r="F69" s="234" t="s">
        <v>1122</v>
      </c>
      <c r="G69" t="s">
        <v>281</v>
      </c>
    </row>
    <row r="70" spans="1:7">
      <c r="A70" s="221" t="s">
        <v>333</v>
      </c>
      <c r="B70" s="223" t="s">
        <v>225</v>
      </c>
      <c r="C70" s="223">
        <v>2.2049999999999997E-9</v>
      </c>
      <c r="D70" s="223" t="s">
        <v>259</v>
      </c>
      <c r="E70" s="223" t="s">
        <v>3578</v>
      </c>
      <c r="F70" s="234" t="s">
        <v>1128</v>
      </c>
      <c r="G70" t="s">
        <v>281</v>
      </c>
    </row>
    <row r="71" spans="1:7">
      <c r="A71" s="221" t="s">
        <v>333</v>
      </c>
      <c r="B71" s="223" t="s">
        <v>225</v>
      </c>
      <c r="C71" s="223">
        <v>2.2049999999999996E-8</v>
      </c>
      <c r="D71" s="223" t="s">
        <v>259</v>
      </c>
      <c r="E71" s="223" t="s">
        <v>3579</v>
      </c>
      <c r="F71" s="234" t="s">
        <v>1130</v>
      </c>
      <c r="G71" t="s">
        <v>281</v>
      </c>
    </row>
    <row r="72" spans="1:7">
      <c r="A72" s="221" t="s">
        <v>333</v>
      </c>
      <c r="B72" s="223" t="s">
        <v>174</v>
      </c>
      <c r="C72" s="223">
        <v>1.3439999999999998E-8</v>
      </c>
      <c r="D72" s="223" t="s">
        <v>259</v>
      </c>
      <c r="E72" s="223" t="s">
        <v>3580</v>
      </c>
      <c r="F72" s="234" t="s">
        <v>1128</v>
      </c>
      <c r="G72" t="s">
        <v>281</v>
      </c>
    </row>
    <row r="73" spans="1:7">
      <c r="A73" s="221" t="s">
        <v>333</v>
      </c>
      <c r="B73" s="223" t="s">
        <v>174</v>
      </c>
      <c r="C73" s="223">
        <v>6.0410000000000004E-17</v>
      </c>
      <c r="D73" s="223" t="s">
        <v>259</v>
      </c>
      <c r="E73" s="223" t="s">
        <v>3581</v>
      </c>
      <c r="F73" s="234" t="s">
        <v>1130</v>
      </c>
      <c r="G73" t="s">
        <v>281</v>
      </c>
    </row>
    <row r="74" spans="1:7">
      <c r="A74" s="221" t="s">
        <v>333</v>
      </c>
      <c r="B74" s="223" t="s">
        <v>179</v>
      </c>
      <c r="C74" s="223">
        <v>1.9949999999999998E-10</v>
      </c>
      <c r="D74" s="223" t="s">
        <v>259</v>
      </c>
      <c r="E74" s="223" t="s">
        <v>3582</v>
      </c>
      <c r="F74" s="234" t="s">
        <v>1128</v>
      </c>
      <c r="G74" t="s">
        <v>281</v>
      </c>
    </row>
    <row r="75" spans="1:7">
      <c r="A75" s="221" t="s">
        <v>333</v>
      </c>
      <c r="B75" s="223" t="s">
        <v>179</v>
      </c>
      <c r="C75" s="223">
        <v>1.9949999999999996E-11</v>
      </c>
      <c r="D75" s="223" t="s">
        <v>259</v>
      </c>
      <c r="E75" s="223" t="s">
        <v>3583</v>
      </c>
      <c r="F75" s="234" t="s">
        <v>1130</v>
      </c>
      <c r="G75" t="s">
        <v>281</v>
      </c>
    </row>
    <row r="76" spans="1:7">
      <c r="A76" s="221" t="s">
        <v>333</v>
      </c>
      <c r="B76" s="223" t="s">
        <v>221</v>
      </c>
      <c r="C76" s="223">
        <v>2.9959999999999996E-4</v>
      </c>
      <c r="D76" s="223" t="s">
        <v>259</v>
      </c>
      <c r="E76" s="223" t="s">
        <v>3584</v>
      </c>
      <c r="F76" s="234" t="s">
        <v>1128</v>
      </c>
      <c r="G76" t="s">
        <v>281</v>
      </c>
    </row>
    <row r="77" spans="1:7">
      <c r="A77" s="221" t="s">
        <v>333</v>
      </c>
      <c r="B77" s="223" t="s">
        <v>221</v>
      </c>
      <c r="C77" s="223">
        <v>2.9959999999999996E-4</v>
      </c>
      <c r="D77" s="223" t="s">
        <v>259</v>
      </c>
      <c r="E77" s="223" t="s">
        <v>3584</v>
      </c>
      <c r="F77" s="234" t="s">
        <v>1130</v>
      </c>
      <c r="G77" t="s">
        <v>281</v>
      </c>
    </row>
    <row r="78" spans="1:7">
      <c r="A78" s="221" t="s">
        <v>333</v>
      </c>
      <c r="B78" s="223" t="s">
        <v>1137</v>
      </c>
      <c r="C78" s="223" t="s">
        <v>1138</v>
      </c>
      <c r="D78" s="223" t="s">
        <v>259</v>
      </c>
      <c r="E78" s="223" t="s">
        <v>260</v>
      </c>
      <c r="F78" s="234" t="s">
        <v>1128</v>
      </c>
      <c r="G78" t="s">
        <v>281</v>
      </c>
    </row>
    <row r="79" spans="1:7">
      <c r="A79" s="221" t="s">
        <v>333</v>
      </c>
      <c r="B79" s="223" t="s">
        <v>1139</v>
      </c>
      <c r="C79" s="223" t="s">
        <v>1140</v>
      </c>
      <c r="D79" s="223" t="s">
        <v>259</v>
      </c>
      <c r="E79" s="223" t="s">
        <v>260</v>
      </c>
      <c r="F79" s="234" t="s">
        <v>1128</v>
      </c>
      <c r="G79" t="s">
        <v>281</v>
      </c>
    </row>
    <row r="80" spans="1:7">
      <c r="A80" s="221" t="s">
        <v>333</v>
      </c>
      <c r="B80" s="223" t="s">
        <v>188</v>
      </c>
      <c r="C80" s="223">
        <v>9.7999999999999984E-9</v>
      </c>
      <c r="D80" s="223" t="s">
        <v>259</v>
      </c>
      <c r="E80" s="223" t="s">
        <v>3585</v>
      </c>
      <c r="F80" s="234" t="s">
        <v>1128</v>
      </c>
      <c r="G80" t="s">
        <v>281</v>
      </c>
    </row>
    <row r="81" spans="1:7">
      <c r="A81" s="221" t="s">
        <v>333</v>
      </c>
      <c r="B81" s="223" t="s">
        <v>188</v>
      </c>
      <c r="C81" s="223">
        <v>8.68E-10</v>
      </c>
      <c r="D81" s="223" t="s">
        <v>259</v>
      </c>
      <c r="E81" s="223" t="s">
        <v>3586</v>
      </c>
      <c r="F81" s="234" t="s">
        <v>1130</v>
      </c>
      <c r="G81" t="s">
        <v>281</v>
      </c>
    </row>
    <row r="82" spans="1:7">
      <c r="A82" s="221" t="s">
        <v>333</v>
      </c>
      <c r="B82" s="223" t="s">
        <v>184</v>
      </c>
      <c r="C82" s="223">
        <v>3.2969999999999997E-9</v>
      </c>
      <c r="D82" s="223" t="s">
        <v>259</v>
      </c>
      <c r="E82" s="223" t="s">
        <v>3587</v>
      </c>
      <c r="F82" s="234" t="s">
        <v>1128</v>
      </c>
      <c r="G82" t="s">
        <v>281</v>
      </c>
    </row>
    <row r="83" spans="1:7">
      <c r="A83" s="221" t="s">
        <v>333</v>
      </c>
      <c r="B83" s="223" t="s">
        <v>184</v>
      </c>
      <c r="C83" s="223">
        <v>1.7989999999999997E-11</v>
      </c>
      <c r="D83" s="223" t="s">
        <v>259</v>
      </c>
      <c r="E83" s="223" t="s">
        <v>3588</v>
      </c>
      <c r="F83" s="234" t="s">
        <v>1130</v>
      </c>
      <c r="G83" t="s">
        <v>281</v>
      </c>
    </row>
    <row r="84" spans="1:7">
      <c r="A84" s="221" t="s">
        <v>333</v>
      </c>
      <c r="B84" s="223" t="s">
        <v>192</v>
      </c>
      <c r="C84" s="223">
        <v>1.6029999999999999E-9</v>
      </c>
      <c r="D84" s="223" t="s">
        <v>259</v>
      </c>
      <c r="E84" s="223" t="s">
        <v>3589</v>
      </c>
      <c r="F84" s="234" t="s">
        <v>1128</v>
      </c>
      <c r="G84" t="s">
        <v>281</v>
      </c>
    </row>
    <row r="85" spans="1:7">
      <c r="A85" s="221" t="s">
        <v>333</v>
      </c>
      <c r="B85" s="223" t="s">
        <v>192</v>
      </c>
      <c r="C85" s="223">
        <v>1.6029999999999999E-9</v>
      </c>
      <c r="D85" s="223" t="s">
        <v>259</v>
      </c>
      <c r="E85" s="223" t="s">
        <v>3590</v>
      </c>
      <c r="F85" s="234" t="s">
        <v>1130</v>
      </c>
      <c r="G85" t="s">
        <v>281</v>
      </c>
    </row>
    <row r="86" spans="1:7">
      <c r="A86" s="221" t="s">
        <v>333</v>
      </c>
      <c r="B86" s="223" t="s">
        <v>399</v>
      </c>
      <c r="C86" s="223">
        <v>3.7500000000000001E-6</v>
      </c>
      <c r="D86" s="223" t="s">
        <v>259</v>
      </c>
      <c r="E86" s="223" t="s">
        <v>1147</v>
      </c>
      <c r="F86" s="234" t="s">
        <v>1148</v>
      </c>
      <c r="G86" t="s">
        <v>281</v>
      </c>
    </row>
    <row r="87" spans="1:7">
      <c r="A87" s="221" t="s">
        <v>250</v>
      </c>
      <c r="B87" s="233" t="s">
        <v>1019</v>
      </c>
      <c r="C87" s="223" t="s">
        <v>1149</v>
      </c>
      <c r="D87" s="223" t="s">
        <v>408</v>
      </c>
      <c r="E87" s="223" t="s">
        <v>253</v>
      </c>
      <c r="F87" s="234" t="s">
        <v>1150</v>
      </c>
      <c r="G87" t="s">
        <v>281</v>
      </c>
    </row>
    <row r="88" spans="1:7">
      <c r="A88" s="221" t="s">
        <v>250</v>
      </c>
      <c r="B88" s="233" t="s">
        <v>1151</v>
      </c>
      <c r="C88" s="223" t="s">
        <v>818</v>
      </c>
      <c r="D88" s="223" t="s">
        <v>408</v>
      </c>
      <c r="E88" s="223" t="s">
        <v>253</v>
      </c>
      <c r="F88" s="234" t="s">
        <v>1152</v>
      </c>
      <c r="G88" t="s">
        <v>281</v>
      </c>
    </row>
    <row r="89" spans="1:7">
      <c r="A89" s="221" t="s">
        <v>333</v>
      </c>
      <c r="B89" s="223" t="s">
        <v>415</v>
      </c>
      <c r="C89" s="223" t="s">
        <v>1153</v>
      </c>
      <c r="D89" s="223" t="s">
        <v>259</v>
      </c>
      <c r="E89" s="223" t="s">
        <v>260</v>
      </c>
      <c r="F89" s="234" t="s">
        <v>1128</v>
      </c>
      <c r="G89" t="s">
        <v>281</v>
      </c>
    </row>
    <row r="90" spans="1:7">
      <c r="A90" s="221" t="s">
        <v>333</v>
      </c>
      <c r="B90" s="223" t="s">
        <v>217</v>
      </c>
      <c r="C90" s="223">
        <v>6.9999999999999998E-9</v>
      </c>
      <c r="D90" s="223" t="s">
        <v>259</v>
      </c>
      <c r="E90" s="223" t="s">
        <v>3591</v>
      </c>
      <c r="F90" s="234" t="s">
        <v>1128</v>
      </c>
      <c r="G90" t="s">
        <v>281</v>
      </c>
    </row>
    <row r="91" spans="1:7">
      <c r="A91" s="221" t="s">
        <v>333</v>
      </c>
      <c r="B91" s="223" t="s">
        <v>217</v>
      </c>
      <c r="C91" s="223">
        <v>6.9999999999999992E-8</v>
      </c>
      <c r="D91" s="223" t="s">
        <v>259</v>
      </c>
      <c r="E91" s="223" t="s">
        <v>3592</v>
      </c>
      <c r="F91" s="234" t="s">
        <v>1130</v>
      </c>
      <c r="G91" t="s">
        <v>281</v>
      </c>
    </row>
    <row r="92" spans="1:7">
      <c r="A92" s="221" t="s">
        <v>333</v>
      </c>
      <c r="B92" s="223" t="s">
        <v>205</v>
      </c>
      <c r="C92" s="223">
        <v>2.5339999999999997E-9</v>
      </c>
      <c r="D92" s="223" t="s">
        <v>259</v>
      </c>
      <c r="E92" s="223" t="s">
        <v>3593</v>
      </c>
      <c r="F92" s="234" t="s">
        <v>1128</v>
      </c>
      <c r="G92" t="s">
        <v>281</v>
      </c>
    </row>
    <row r="93" spans="1:7">
      <c r="A93" s="221" t="s">
        <v>333</v>
      </c>
      <c r="B93" s="223" t="s">
        <v>205</v>
      </c>
      <c r="C93" s="223">
        <v>2.5339999999999997E-9</v>
      </c>
      <c r="D93" s="223" t="s">
        <v>259</v>
      </c>
      <c r="E93" s="223" t="s">
        <v>3594</v>
      </c>
      <c r="F93" s="234" t="s">
        <v>1130</v>
      </c>
      <c r="G93" t="s">
        <v>281</v>
      </c>
    </row>
    <row r="94" spans="1:7">
      <c r="A94" s="221" t="s">
        <v>333</v>
      </c>
      <c r="B94" s="223" t="s">
        <v>196</v>
      </c>
      <c r="C94" s="223">
        <v>1.7849999999999999E-9</v>
      </c>
      <c r="D94" s="223" t="s">
        <v>259</v>
      </c>
      <c r="E94" s="223" t="s">
        <v>3595</v>
      </c>
      <c r="F94" s="234" t="s">
        <v>1128</v>
      </c>
      <c r="G94" t="s">
        <v>281</v>
      </c>
    </row>
    <row r="95" spans="1:7">
      <c r="A95" s="221" t="s">
        <v>333</v>
      </c>
      <c r="B95" s="223" t="s">
        <v>196</v>
      </c>
      <c r="C95" s="223">
        <v>3.1919999999999998E-11</v>
      </c>
      <c r="D95" s="223" t="s">
        <v>259</v>
      </c>
      <c r="E95" s="223" t="s">
        <v>3596</v>
      </c>
      <c r="F95" s="234" t="s">
        <v>1130</v>
      </c>
      <c r="G95" t="s">
        <v>281</v>
      </c>
    </row>
    <row r="96" spans="1:7">
      <c r="A96" s="221" t="s">
        <v>333</v>
      </c>
      <c r="B96" s="223" t="s">
        <v>427</v>
      </c>
      <c r="C96" s="223" t="s">
        <v>568</v>
      </c>
      <c r="D96" s="223" t="s">
        <v>259</v>
      </c>
      <c r="E96" s="223" t="s">
        <v>260</v>
      </c>
      <c r="F96" s="234" t="s">
        <v>1128</v>
      </c>
      <c r="G96" t="s">
        <v>281</v>
      </c>
    </row>
    <row r="97" spans="1:7">
      <c r="A97" s="221" t="s">
        <v>333</v>
      </c>
      <c r="B97" s="223" t="s">
        <v>200</v>
      </c>
      <c r="C97" s="223">
        <v>8.1199999999999993E-9</v>
      </c>
      <c r="D97" s="223" t="s">
        <v>259</v>
      </c>
      <c r="E97" s="223" t="s">
        <v>3597</v>
      </c>
      <c r="F97" s="234" t="s">
        <v>1128</v>
      </c>
      <c r="G97" t="s">
        <v>281</v>
      </c>
    </row>
    <row r="98" spans="1:7">
      <c r="A98" s="221" t="s">
        <v>333</v>
      </c>
      <c r="B98" s="223" t="s">
        <v>200</v>
      </c>
      <c r="C98" s="223">
        <v>2.8699999999999999E-10</v>
      </c>
      <c r="D98" s="223" t="s">
        <v>259</v>
      </c>
      <c r="E98" s="223" t="s">
        <v>3598</v>
      </c>
      <c r="F98" s="234" t="s">
        <v>1130</v>
      </c>
      <c r="G98" t="s">
        <v>281</v>
      </c>
    </row>
    <row r="99" spans="1:7">
      <c r="A99" s="221" t="s">
        <v>333</v>
      </c>
      <c r="B99" s="223" t="s">
        <v>436</v>
      </c>
      <c r="C99" s="223" t="s">
        <v>1162</v>
      </c>
      <c r="D99" s="223" t="s">
        <v>259</v>
      </c>
      <c r="E99" s="223" t="s">
        <v>260</v>
      </c>
      <c r="F99" s="234" t="s">
        <v>1128</v>
      </c>
      <c r="G99" t="s">
        <v>281</v>
      </c>
    </row>
    <row r="100" spans="1:7">
      <c r="A100" s="221" t="s">
        <v>333</v>
      </c>
      <c r="B100" s="223" t="s">
        <v>439</v>
      </c>
      <c r="C100" s="223">
        <v>5.6300000000000003E-6</v>
      </c>
      <c r="D100" s="223" t="s">
        <v>259</v>
      </c>
      <c r="E100" s="223" t="s">
        <v>1163</v>
      </c>
      <c r="F100" s="234" t="s">
        <v>887</v>
      </c>
      <c r="G100" t="s">
        <v>281</v>
      </c>
    </row>
    <row r="101" spans="1:7">
      <c r="A101" s="221" t="s">
        <v>333</v>
      </c>
      <c r="B101" s="223" t="s">
        <v>441</v>
      </c>
      <c r="C101" s="223" t="s">
        <v>1164</v>
      </c>
      <c r="D101" s="223" t="s">
        <v>259</v>
      </c>
      <c r="E101" s="223" t="s">
        <v>260</v>
      </c>
      <c r="F101" s="234" t="s">
        <v>1128</v>
      </c>
      <c r="G101" t="s">
        <v>281</v>
      </c>
    </row>
    <row r="102" spans="1:7">
      <c r="A102" s="221" t="s">
        <v>333</v>
      </c>
      <c r="B102" s="223" t="s">
        <v>452</v>
      </c>
      <c r="C102" s="223">
        <v>1.7359999999999998E-6</v>
      </c>
      <c r="D102" s="223" t="s">
        <v>259</v>
      </c>
      <c r="E102" s="223" t="s">
        <v>3599</v>
      </c>
      <c r="F102" s="234" t="s">
        <v>1128</v>
      </c>
      <c r="G102" t="s">
        <v>281</v>
      </c>
    </row>
    <row r="103" spans="1:7">
      <c r="A103" s="221" t="s">
        <v>333</v>
      </c>
      <c r="B103" s="223" t="s">
        <v>452</v>
      </c>
      <c r="C103" s="223">
        <v>1.8899999999999999E-7</v>
      </c>
      <c r="D103" s="223" t="s">
        <v>259</v>
      </c>
      <c r="E103" s="223" t="s">
        <v>3600</v>
      </c>
      <c r="F103" s="234" t="s">
        <v>1130</v>
      </c>
      <c r="G103" t="s">
        <v>281</v>
      </c>
    </row>
    <row r="104" spans="1:7">
      <c r="A104" s="221" t="s">
        <v>333</v>
      </c>
      <c r="B104" s="223" t="s">
        <v>229</v>
      </c>
      <c r="C104" s="223">
        <v>3.4999999999999997E-5</v>
      </c>
      <c r="D104" s="223" t="s">
        <v>259</v>
      </c>
      <c r="E104" s="223" t="s">
        <v>3601</v>
      </c>
      <c r="F104" s="234" t="s">
        <v>1128</v>
      </c>
      <c r="G104" t="s">
        <v>281</v>
      </c>
    </row>
    <row r="105" spans="1:7">
      <c r="A105" s="221" t="s">
        <v>333</v>
      </c>
      <c r="B105" s="223" t="s">
        <v>229</v>
      </c>
      <c r="C105" s="223">
        <v>3.4999999999999997E-5</v>
      </c>
      <c r="D105" s="223" t="s">
        <v>259</v>
      </c>
      <c r="E105" s="223" t="s">
        <v>3601</v>
      </c>
      <c r="F105" s="234" t="s">
        <v>1130</v>
      </c>
      <c r="G105" t="s">
        <v>281</v>
      </c>
    </row>
    <row r="106" spans="1:7">
      <c r="A106" s="221" t="s">
        <v>333</v>
      </c>
      <c r="B106" s="223" t="s">
        <v>1168</v>
      </c>
      <c r="C106" s="223" t="s">
        <v>1169</v>
      </c>
      <c r="D106" s="223" t="s">
        <v>504</v>
      </c>
      <c r="E106" s="223" t="s">
        <v>260</v>
      </c>
      <c r="F106" s="234" t="s">
        <v>1170</v>
      </c>
      <c r="G106" t="s">
        <v>281</v>
      </c>
    </row>
    <row r="107" spans="1:7">
      <c r="A107" s="221" t="s">
        <v>333</v>
      </c>
      <c r="B107" s="223" t="s">
        <v>213</v>
      </c>
      <c r="C107" s="223">
        <v>1.7780000000000002E-7</v>
      </c>
      <c r="D107" s="223" t="s">
        <v>259</v>
      </c>
      <c r="E107" s="223" t="s">
        <v>3602</v>
      </c>
      <c r="F107" s="234" t="s">
        <v>1128</v>
      </c>
      <c r="G107" t="s">
        <v>281</v>
      </c>
    </row>
    <row r="108" spans="1:7">
      <c r="A108" s="221" t="s">
        <v>333</v>
      </c>
      <c r="B108" s="223" t="s">
        <v>213</v>
      </c>
      <c r="C108" s="223">
        <v>1.7780000000000002E-7</v>
      </c>
      <c r="D108" s="223" t="s">
        <v>259</v>
      </c>
      <c r="E108" s="223" t="s">
        <v>3602</v>
      </c>
      <c r="F108" s="234" t="s">
        <v>1130</v>
      </c>
      <c r="G108" t="s">
        <v>281</v>
      </c>
    </row>
    <row r="109" spans="1:7">
      <c r="A109" s="221" t="s">
        <v>333</v>
      </c>
      <c r="B109" s="223" t="s">
        <v>467</v>
      </c>
      <c r="C109" s="223" t="s">
        <v>1172</v>
      </c>
      <c r="D109" s="223" t="s">
        <v>259</v>
      </c>
      <c r="E109" s="223" t="s">
        <v>260</v>
      </c>
      <c r="F109" s="234" t="s">
        <v>1128</v>
      </c>
      <c r="G109" t="s">
        <v>281</v>
      </c>
    </row>
    <row r="110" spans="1:7">
      <c r="A110" s="221" t="s">
        <v>333</v>
      </c>
      <c r="B110" s="223" t="s">
        <v>209</v>
      </c>
      <c r="C110" s="223">
        <v>8.05E-8</v>
      </c>
      <c r="D110" s="223" t="s">
        <v>259</v>
      </c>
      <c r="E110" s="223" t="s">
        <v>3603</v>
      </c>
      <c r="F110" s="234" t="s">
        <v>1128</v>
      </c>
      <c r="G110" t="s">
        <v>281</v>
      </c>
    </row>
    <row r="111" spans="1:7">
      <c r="A111" s="221" t="s">
        <v>333</v>
      </c>
      <c r="B111" s="223" t="s">
        <v>209</v>
      </c>
      <c r="C111" s="223">
        <v>8.0499999999999993E-9</v>
      </c>
      <c r="D111" s="223" t="s">
        <v>259</v>
      </c>
      <c r="E111" s="223" t="s">
        <v>3604</v>
      </c>
      <c r="F111" s="234" t="s">
        <v>1130</v>
      </c>
      <c r="G111" t="s">
        <v>281</v>
      </c>
    </row>
    <row r="112" spans="1:7">
      <c r="A112" s="262" t="s">
        <v>268</v>
      </c>
      <c r="B112" s="189" t="s">
        <v>1175</v>
      </c>
      <c r="C112" s="189">
        <v>0.91</v>
      </c>
      <c r="D112" s="189" t="s">
        <v>270</v>
      </c>
      <c r="E112" s="189" t="s">
        <v>253</v>
      </c>
      <c r="F112" s="263" t="s">
        <v>1176</v>
      </c>
      <c r="G112" t="s">
        <v>281</v>
      </c>
    </row>
    <row r="113" spans="1:9">
      <c r="A113" s="262" t="s">
        <v>268</v>
      </c>
      <c r="B113" s="189" t="s">
        <v>1177</v>
      </c>
      <c r="C113" s="189">
        <v>0.83699999999999997</v>
      </c>
      <c r="D113" s="189" t="s">
        <v>270</v>
      </c>
      <c r="E113" s="189" t="s">
        <v>253</v>
      </c>
      <c r="F113" s="263" t="s">
        <v>1178</v>
      </c>
      <c r="G113" t="s">
        <v>281</v>
      </c>
    </row>
    <row r="114" spans="1:9">
      <c r="A114" s="262" t="s">
        <v>268</v>
      </c>
      <c r="B114" s="189" t="s">
        <v>1179</v>
      </c>
      <c r="C114" s="189">
        <v>0.95</v>
      </c>
      <c r="D114" s="189" t="s">
        <v>270</v>
      </c>
      <c r="E114" s="189" t="s">
        <v>253</v>
      </c>
      <c r="F114" s="263" t="s">
        <v>1180</v>
      </c>
      <c r="G114" t="s">
        <v>281</v>
      </c>
      <c r="I114" s="204"/>
    </row>
    <row r="115" spans="1:9">
      <c r="A115" s="262" t="s">
        <v>268</v>
      </c>
      <c r="B115" s="189" t="s">
        <v>1036</v>
      </c>
      <c r="C115" s="189">
        <v>0.34139900000000001</v>
      </c>
      <c r="D115" s="189" t="s">
        <v>1181</v>
      </c>
      <c r="E115" s="189" t="s">
        <v>253</v>
      </c>
      <c r="F115" s="263" t="s">
        <v>1182</v>
      </c>
      <c r="G115" t="s">
        <v>281</v>
      </c>
    </row>
    <row r="116" spans="1:9">
      <c r="A116" s="262" t="s">
        <v>268</v>
      </c>
      <c r="B116" s="189" t="s">
        <v>1183</v>
      </c>
      <c r="C116" s="189">
        <v>0.10552</v>
      </c>
      <c r="D116" s="189" t="s">
        <v>1181</v>
      </c>
      <c r="E116" s="189" t="s">
        <v>253</v>
      </c>
      <c r="F116" s="263" t="s">
        <v>1184</v>
      </c>
      <c r="G116" t="s">
        <v>281</v>
      </c>
      <c r="I116" s="204"/>
    </row>
    <row r="117" spans="1:9">
      <c r="A117" s="262" t="s">
        <v>268</v>
      </c>
      <c r="B117" s="189" t="s">
        <v>1185</v>
      </c>
      <c r="C117" s="189">
        <v>1.4E-3</v>
      </c>
      <c r="D117" s="189" t="s">
        <v>973</v>
      </c>
      <c r="E117" s="189" t="s">
        <v>1186</v>
      </c>
      <c r="F117" s="263" t="s">
        <v>1187</v>
      </c>
      <c r="G117" t="s">
        <v>281</v>
      </c>
      <c r="I117" s="204"/>
    </row>
    <row r="118" spans="1:9">
      <c r="A118" s="262" t="s">
        <v>268</v>
      </c>
      <c r="B118" s="189" t="s">
        <v>1188</v>
      </c>
      <c r="C118" s="189">
        <v>5.6290000000000003E-3</v>
      </c>
      <c r="D118" s="189" t="s">
        <v>773</v>
      </c>
      <c r="E118" s="189" t="s">
        <v>253</v>
      </c>
      <c r="F118" s="263" t="s">
        <v>1189</v>
      </c>
      <c r="G118" t="s">
        <v>281</v>
      </c>
    </row>
    <row r="119" spans="1:9">
      <c r="A119" s="262" t="s">
        <v>268</v>
      </c>
      <c r="B119" s="189" t="s">
        <v>1190</v>
      </c>
      <c r="C119" s="189">
        <v>5.9734000000000002E-2</v>
      </c>
      <c r="D119" s="189" t="s">
        <v>1191</v>
      </c>
      <c r="E119" s="189" t="s">
        <v>253</v>
      </c>
      <c r="F119" s="263" t="s">
        <v>1192</v>
      </c>
      <c r="G119" t="s">
        <v>281</v>
      </c>
    </row>
    <row r="120" spans="1:9">
      <c r="A120" s="262" t="s">
        <v>268</v>
      </c>
      <c r="B120" s="189" t="s">
        <v>1193</v>
      </c>
      <c r="C120" s="189">
        <v>2.1000000000000001E-2</v>
      </c>
      <c r="D120" s="189" t="s">
        <v>973</v>
      </c>
      <c r="E120" s="189" t="s">
        <v>1194</v>
      </c>
      <c r="F120" s="263" t="s">
        <v>1195</v>
      </c>
      <c r="G120" t="s">
        <v>281</v>
      </c>
    </row>
    <row r="121" spans="1:9">
      <c r="A121" s="262" t="s">
        <v>268</v>
      </c>
      <c r="B121" s="189" t="s">
        <v>1196</v>
      </c>
      <c r="C121" s="189">
        <v>0.3</v>
      </c>
      <c r="D121" s="189" t="s">
        <v>973</v>
      </c>
      <c r="E121" s="189" t="s">
        <v>253</v>
      </c>
      <c r="F121" s="263" t="s">
        <v>1197</v>
      </c>
      <c r="G121" t="s">
        <v>281</v>
      </c>
    </row>
    <row r="122" spans="1:9">
      <c r="A122" s="262" t="s">
        <v>268</v>
      </c>
      <c r="B122" s="189" t="s">
        <v>1162</v>
      </c>
      <c r="C122" s="189">
        <v>2.7179999999999999E-4</v>
      </c>
      <c r="D122" s="189" t="s">
        <v>1181</v>
      </c>
      <c r="E122" s="171" t="s">
        <v>3605</v>
      </c>
      <c r="F122" s="263" t="s">
        <v>1199</v>
      </c>
      <c r="G122" t="s">
        <v>281</v>
      </c>
    </row>
    <row r="123" spans="1:9">
      <c r="A123" s="262" t="s">
        <v>268</v>
      </c>
      <c r="B123" s="189" t="s">
        <v>1200</v>
      </c>
      <c r="C123" s="189">
        <v>0.98</v>
      </c>
      <c r="D123" s="189" t="s">
        <v>973</v>
      </c>
      <c r="E123" s="189" t="s">
        <v>1201</v>
      </c>
      <c r="F123" s="263" t="s">
        <v>1170</v>
      </c>
      <c r="G123" t="s">
        <v>281</v>
      </c>
      <c r="I123" s="204"/>
    </row>
    <row r="124" spans="1:9">
      <c r="A124" s="262" t="s">
        <v>268</v>
      </c>
      <c r="B124" s="189" t="s">
        <v>1202</v>
      </c>
      <c r="C124" s="189">
        <v>0.37</v>
      </c>
      <c r="D124" s="189" t="s">
        <v>973</v>
      </c>
      <c r="E124" s="189" t="s">
        <v>253</v>
      </c>
      <c r="F124" s="263" t="s">
        <v>1203</v>
      </c>
      <c r="G124" t="s">
        <v>281</v>
      </c>
      <c r="I124" s="204"/>
    </row>
    <row r="125" spans="1:9">
      <c r="A125" s="262" t="s">
        <v>268</v>
      </c>
      <c r="B125" s="189" t="s">
        <v>1204</v>
      </c>
      <c r="C125" s="189">
        <v>0.53</v>
      </c>
      <c r="D125" s="189" t="s">
        <v>973</v>
      </c>
      <c r="E125" s="189" t="s">
        <v>253</v>
      </c>
      <c r="F125" s="263" t="s">
        <v>1205</v>
      </c>
      <c r="G125" t="s">
        <v>281</v>
      </c>
    </row>
    <row r="126" spans="1:9">
      <c r="A126" s="262" t="s">
        <v>268</v>
      </c>
      <c r="B126" s="189" t="s">
        <v>1206</v>
      </c>
      <c r="C126" s="189">
        <v>0.73089000000000004</v>
      </c>
      <c r="D126" s="189" t="s">
        <v>973</v>
      </c>
      <c r="E126" s="189" t="s">
        <v>253</v>
      </c>
      <c r="F126" s="263" t="s">
        <v>1207</v>
      </c>
      <c r="G126" t="s">
        <v>281</v>
      </c>
    </row>
    <row r="127" spans="1:9">
      <c r="A127" s="262" t="s">
        <v>268</v>
      </c>
      <c r="B127" s="189" t="s">
        <v>1208</v>
      </c>
      <c r="C127" s="189">
        <v>9.7423000000000002</v>
      </c>
      <c r="D127" s="189" t="s">
        <v>1209</v>
      </c>
      <c r="E127" s="189" t="s">
        <v>253</v>
      </c>
      <c r="F127" s="295" t="s">
        <v>1210</v>
      </c>
      <c r="G127" t="s">
        <v>281</v>
      </c>
    </row>
    <row r="128" spans="1:9">
      <c r="A128" s="262" t="s">
        <v>268</v>
      </c>
      <c r="B128" s="189" t="s">
        <v>1211</v>
      </c>
      <c r="C128" s="189">
        <v>20</v>
      </c>
      <c r="D128" s="189" t="s">
        <v>545</v>
      </c>
      <c r="E128" s="189" t="s">
        <v>1212</v>
      </c>
      <c r="F128" s="263" t="s">
        <v>1213</v>
      </c>
      <c r="G128" t="s">
        <v>281</v>
      </c>
      <c r="I128" s="204"/>
    </row>
    <row r="129" spans="1:9">
      <c r="A129" s="262" t="s">
        <v>268</v>
      </c>
      <c r="B129" s="189" t="s">
        <v>1214</v>
      </c>
      <c r="C129" s="189">
        <v>80000</v>
      </c>
      <c r="D129" s="189" t="s">
        <v>898</v>
      </c>
      <c r="E129" s="189" t="s">
        <v>899</v>
      </c>
      <c r="F129" s="263" t="s">
        <v>1215</v>
      </c>
      <c r="G129" t="s">
        <v>281</v>
      </c>
      <c r="I129" s="204"/>
    </row>
    <row r="130" spans="1:9">
      <c r="A130" s="262" t="s">
        <v>268</v>
      </c>
      <c r="B130" s="189" t="s">
        <v>88</v>
      </c>
      <c r="C130" s="189">
        <v>500</v>
      </c>
      <c r="D130" s="189" t="s">
        <v>904</v>
      </c>
      <c r="E130" s="189" t="s">
        <v>253</v>
      </c>
      <c r="F130" s="263" t="s">
        <v>1216</v>
      </c>
      <c r="G130" t="s">
        <v>281</v>
      </c>
    </row>
    <row r="131" spans="1:9">
      <c r="A131" s="262" t="s">
        <v>268</v>
      </c>
      <c r="B131" s="189" t="s">
        <v>906</v>
      </c>
      <c r="C131" s="189">
        <v>160</v>
      </c>
      <c r="D131" s="189" t="s">
        <v>904</v>
      </c>
      <c r="E131" s="189" t="s">
        <v>253</v>
      </c>
      <c r="F131" s="263" t="s">
        <v>1217</v>
      </c>
      <c r="G131" t="s">
        <v>281</v>
      </c>
    </row>
    <row r="132" spans="1:9">
      <c r="A132" s="262" t="s">
        <v>268</v>
      </c>
      <c r="B132" s="189" t="s">
        <v>1218</v>
      </c>
      <c r="C132" s="189">
        <v>2</v>
      </c>
      <c r="D132" s="189" t="s">
        <v>1219</v>
      </c>
      <c r="E132" s="189" t="s">
        <v>1220</v>
      </c>
      <c r="F132" s="295" t="s">
        <v>1221</v>
      </c>
      <c r="G132" t="s">
        <v>281</v>
      </c>
    </row>
    <row r="133" spans="1:9">
      <c r="A133" s="262" t="s">
        <v>268</v>
      </c>
      <c r="B133" s="189" t="s">
        <v>1222</v>
      </c>
      <c r="C133" s="189">
        <v>1.6085</v>
      </c>
      <c r="D133" s="189" t="s">
        <v>1223</v>
      </c>
      <c r="E133" s="189" t="s">
        <v>253</v>
      </c>
      <c r="F133" s="263" t="s">
        <v>1224</v>
      </c>
      <c r="G133" t="s">
        <v>281</v>
      </c>
    </row>
    <row r="134" spans="1:9">
      <c r="A134" s="262" t="s">
        <v>268</v>
      </c>
      <c r="B134" s="189" t="s">
        <v>1227</v>
      </c>
      <c r="C134" s="189">
        <v>1.6000000000000001E-3</v>
      </c>
      <c r="D134" s="189" t="s">
        <v>1181</v>
      </c>
      <c r="E134" s="189" t="s">
        <v>253</v>
      </c>
      <c r="F134" s="263" t="s">
        <v>1228</v>
      </c>
      <c r="G134" t="s">
        <v>281</v>
      </c>
    </row>
    <row r="135" spans="1:9">
      <c r="A135" s="262" t="s">
        <v>268</v>
      </c>
      <c r="B135" s="189" t="s">
        <v>1229</v>
      </c>
      <c r="C135" s="189">
        <v>0.15</v>
      </c>
      <c r="D135" s="189" t="s">
        <v>973</v>
      </c>
      <c r="E135" s="189" t="s">
        <v>1230</v>
      </c>
      <c r="F135" s="263" t="s">
        <v>1231</v>
      </c>
      <c r="G135" t="s">
        <v>281</v>
      </c>
    </row>
    <row r="136" spans="1:9">
      <c r="A136" s="262" t="s">
        <v>268</v>
      </c>
      <c r="B136" s="189" t="s">
        <v>1232</v>
      </c>
      <c r="C136" s="189">
        <v>1.6931</v>
      </c>
      <c r="D136" s="189" t="s">
        <v>1233</v>
      </c>
      <c r="E136" s="189" t="s">
        <v>253</v>
      </c>
      <c r="F136" s="295" t="s">
        <v>1234</v>
      </c>
      <c r="G136" t="s">
        <v>281</v>
      </c>
    </row>
    <row r="137" spans="1:9">
      <c r="A137" s="262" t="s">
        <v>268</v>
      </c>
      <c r="B137" s="224" t="s">
        <v>1138</v>
      </c>
      <c r="C137" s="224" t="s">
        <v>1235</v>
      </c>
      <c r="D137" s="269" t="s">
        <v>1181</v>
      </c>
      <c r="E137" s="264" t="s">
        <v>281</v>
      </c>
      <c r="F137" s="263" t="s">
        <v>1236</v>
      </c>
      <c r="G137" t="s">
        <v>281</v>
      </c>
    </row>
    <row r="138" spans="1:9">
      <c r="A138" s="262" t="s">
        <v>268</v>
      </c>
      <c r="B138" s="224" t="s">
        <v>1237</v>
      </c>
      <c r="C138" s="224" t="s">
        <v>1238</v>
      </c>
      <c r="D138" s="269" t="s">
        <v>1181</v>
      </c>
      <c r="E138" s="264" t="s">
        <v>281</v>
      </c>
      <c r="F138" s="263" t="s">
        <v>1239</v>
      </c>
      <c r="G138" t="s">
        <v>281</v>
      </c>
    </row>
    <row r="139" spans="1:9">
      <c r="A139" s="262" t="s">
        <v>268</v>
      </c>
      <c r="B139" s="224" t="s">
        <v>983</v>
      </c>
      <c r="C139" s="224" t="s">
        <v>3606</v>
      </c>
      <c r="D139" s="269" t="s">
        <v>1241</v>
      </c>
      <c r="E139" s="264" t="s">
        <v>281</v>
      </c>
      <c r="F139" s="263" t="s">
        <v>1242</v>
      </c>
      <c r="G139" t="s">
        <v>281</v>
      </c>
    </row>
    <row r="140" spans="1:9">
      <c r="A140" s="262" t="s">
        <v>268</v>
      </c>
      <c r="B140" s="224" t="s">
        <v>568</v>
      </c>
      <c r="C140" s="224" t="s">
        <v>1243</v>
      </c>
      <c r="D140" s="269" t="s">
        <v>1181</v>
      </c>
      <c r="E140" s="264" t="s">
        <v>281</v>
      </c>
      <c r="F140" s="263" t="s">
        <v>1244</v>
      </c>
      <c r="G140" t="s">
        <v>281</v>
      </c>
    </row>
    <row r="141" spans="1:9">
      <c r="A141" s="262" t="s">
        <v>268</v>
      </c>
      <c r="B141" s="224" t="s">
        <v>1245</v>
      </c>
      <c r="C141" s="224" t="s">
        <v>1246</v>
      </c>
      <c r="D141" s="269" t="s">
        <v>1181</v>
      </c>
      <c r="E141" s="264" t="s">
        <v>281</v>
      </c>
      <c r="F141" s="263" t="s">
        <v>1247</v>
      </c>
      <c r="G141" t="s">
        <v>281</v>
      </c>
    </row>
    <row r="142" spans="1:9">
      <c r="A142" s="262" t="s">
        <v>268</v>
      </c>
      <c r="B142" s="224" t="s">
        <v>1153</v>
      </c>
      <c r="C142" s="224" t="s">
        <v>1248</v>
      </c>
      <c r="D142" s="269" t="s">
        <v>1181</v>
      </c>
      <c r="E142" s="264" t="s">
        <v>281</v>
      </c>
      <c r="F142" s="263" t="s">
        <v>1249</v>
      </c>
      <c r="G142" t="s">
        <v>281</v>
      </c>
    </row>
    <row r="143" spans="1:9">
      <c r="A143" s="262" t="s">
        <v>268</v>
      </c>
      <c r="B143" s="224" t="s">
        <v>1164</v>
      </c>
      <c r="C143" s="224" t="s">
        <v>1250</v>
      </c>
      <c r="D143" s="269" t="s">
        <v>1181</v>
      </c>
      <c r="E143" s="264" t="s">
        <v>281</v>
      </c>
      <c r="F143" s="263" t="s">
        <v>1251</v>
      </c>
      <c r="G143" t="s">
        <v>281</v>
      </c>
    </row>
    <row r="144" spans="1:9">
      <c r="A144" s="262" t="s">
        <v>268</v>
      </c>
      <c r="B144" s="224" t="s">
        <v>1172</v>
      </c>
      <c r="C144" s="224" t="s">
        <v>1252</v>
      </c>
      <c r="D144" s="269" t="s">
        <v>1181</v>
      </c>
      <c r="E144" s="264" t="s">
        <v>281</v>
      </c>
      <c r="F144" s="263" t="s">
        <v>1253</v>
      </c>
      <c r="G144" t="s">
        <v>281</v>
      </c>
    </row>
    <row r="145" spans="1:7">
      <c r="A145" s="262" t="s">
        <v>268</v>
      </c>
      <c r="B145" s="224" t="s">
        <v>818</v>
      </c>
      <c r="C145" s="224" t="s">
        <v>3607</v>
      </c>
      <c r="D145" s="269" t="s">
        <v>1241</v>
      </c>
      <c r="E145" s="264" t="s">
        <v>281</v>
      </c>
      <c r="F145" s="263" t="s">
        <v>1255</v>
      </c>
      <c r="G145" t="s">
        <v>281</v>
      </c>
    </row>
    <row r="146" spans="1:7">
      <c r="A146" s="262" t="s">
        <v>268</v>
      </c>
      <c r="B146" s="224" t="s">
        <v>1256</v>
      </c>
      <c r="C146" s="224" t="s">
        <v>3608</v>
      </c>
      <c r="D146" s="189" t="s">
        <v>1258</v>
      </c>
      <c r="E146" s="264" t="s">
        <v>281</v>
      </c>
      <c r="F146" s="263" t="s">
        <v>1259</v>
      </c>
      <c r="G146" t="s">
        <v>281</v>
      </c>
    </row>
    <row r="147" spans="1:7">
      <c r="A147" s="262" t="s">
        <v>268</v>
      </c>
      <c r="B147" s="224" t="s">
        <v>1096</v>
      </c>
      <c r="C147" s="224" t="s">
        <v>1260</v>
      </c>
      <c r="D147" s="269" t="s">
        <v>1181</v>
      </c>
      <c r="E147" s="264" t="s">
        <v>281</v>
      </c>
      <c r="F147" s="263" t="s">
        <v>1261</v>
      </c>
      <c r="G147" t="s">
        <v>281</v>
      </c>
    </row>
    <row r="148" spans="1:7">
      <c r="A148" s="262" t="s">
        <v>268</v>
      </c>
      <c r="B148" s="224" t="s">
        <v>1262</v>
      </c>
      <c r="C148" s="224" t="s">
        <v>3609</v>
      </c>
      <c r="D148" s="269" t="s">
        <v>973</v>
      </c>
      <c r="E148" s="264" t="s">
        <v>281</v>
      </c>
      <c r="F148" s="263" t="s">
        <v>1264</v>
      </c>
      <c r="G148" t="s">
        <v>281</v>
      </c>
    </row>
    <row r="149" spans="1:7">
      <c r="A149" s="262" t="s">
        <v>268</v>
      </c>
      <c r="B149" s="224" t="s">
        <v>915</v>
      </c>
      <c r="C149" s="224" t="s">
        <v>1269</v>
      </c>
      <c r="D149" s="279" t="s">
        <v>1267</v>
      </c>
      <c r="E149" s="264" t="s">
        <v>281</v>
      </c>
      <c r="F149" s="263" t="s">
        <v>1270</v>
      </c>
      <c r="G149" t="s">
        <v>281</v>
      </c>
    </row>
    <row r="150" spans="1:7">
      <c r="A150" s="262" t="s">
        <v>268</v>
      </c>
      <c r="B150" s="224" t="s">
        <v>1271</v>
      </c>
      <c r="C150" s="224" t="s">
        <v>3610</v>
      </c>
      <c r="D150" s="269" t="s">
        <v>275</v>
      </c>
      <c r="E150" s="264" t="s">
        <v>281</v>
      </c>
      <c r="F150" s="263" t="s">
        <v>3611</v>
      </c>
      <c r="G150" t="s">
        <v>281</v>
      </c>
    </row>
    <row r="151" spans="1:7">
      <c r="A151" s="262" t="s">
        <v>268</v>
      </c>
      <c r="B151" s="224" t="s">
        <v>3612</v>
      </c>
      <c r="C151" s="224" t="s">
        <v>1274</v>
      </c>
      <c r="D151" s="269" t="s">
        <v>408</v>
      </c>
      <c r="E151" s="264" t="s">
        <v>281</v>
      </c>
      <c r="F151" s="263" t="s">
        <v>1276</v>
      </c>
      <c r="G151" t="s">
        <v>281</v>
      </c>
    </row>
    <row r="152" spans="1:7">
      <c r="A152" s="262" t="s">
        <v>268</v>
      </c>
      <c r="B152" s="224" t="s">
        <v>3613</v>
      </c>
      <c r="C152" s="224" t="s">
        <v>3614</v>
      </c>
      <c r="D152" s="269" t="s">
        <v>560</v>
      </c>
      <c r="E152" s="264" t="s">
        <v>281</v>
      </c>
      <c r="F152" s="263" t="s">
        <v>3615</v>
      </c>
      <c r="G152" t="s">
        <v>281</v>
      </c>
    </row>
    <row r="153" spans="1:7">
      <c r="A153" s="262" t="s">
        <v>268</v>
      </c>
      <c r="B153" s="224" t="s">
        <v>1277</v>
      </c>
      <c r="C153" s="224" t="s">
        <v>922</v>
      </c>
      <c r="D153" s="189" t="s">
        <v>973</v>
      </c>
      <c r="E153" s="264" t="s">
        <v>281</v>
      </c>
      <c r="F153" s="263" t="s">
        <v>3616</v>
      </c>
      <c r="G153" t="s">
        <v>281</v>
      </c>
    </row>
    <row r="154" spans="1:7">
      <c r="A154" s="262" t="s">
        <v>268</v>
      </c>
      <c r="B154" s="224" t="s">
        <v>1279</v>
      </c>
      <c r="C154" s="224" t="s">
        <v>3617</v>
      </c>
      <c r="D154" s="189" t="s">
        <v>973</v>
      </c>
      <c r="E154" s="264" t="s">
        <v>281</v>
      </c>
      <c r="F154" s="263" t="s">
        <v>1281</v>
      </c>
      <c r="G154" t="s">
        <v>281</v>
      </c>
    </row>
    <row r="155" spans="1:7">
      <c r="A155" s="262" t="s">
        <v>268</v>
      </c>
      <c r="B155" s="224" t="s">
        <v>1282</v>
      </c>
      <c r="C155" s="224" t="s">
        <v>1283</v>
      </c>
      <c r="D155" s="269" t="s">
        <v>1181</v>
      </c>
      <c r="E155" s="264" t="s">
        <v>281</v>
      </c>
      <c r="F155" s="263" t="s">
        <v>1117</v>
      </c>
      <c r="G155" t="s">
        <v>281</v>
      </c>
    </row>
    <row r="156" spans="1:7">
      <c r="A156" s="262" t="s">
        <v>268</v>
      </c>
      <c r="B156" s="224" t="s">
        <v>3618</v>
      </c>
      <c r="C156" s="224">
        <v>93600</v>
      </c>
      <c r="D156" s="269" t="s">
        <v>560</v>
      </c>
      <c r="E156" s="264" t="s">
        <v>281</v>
      </c>
      <c r="F156" s="263" t="s">
        <v>3619</v>
      </c>
      <c r="G156" t="s">
        <v>281</v>
      </c>
    </row>
    <row r="157" spans="1:7">
      <c r="A157" s="239" t="s">
        <v>268</v>
      </c>
      <c r="B157" s="229" t="s">
        <v>1265</v>
      </c>
      <c r="C157" s="229" t="s">
        <v>3620</v>
      </c>
      <c r="D157" s="270" t="s">
        <v>1969</v>
      </c>
      <c r="E157" s="265" t="s">
        <v>281</v>
      </c>
      <c r="F157" s="241" t="s">
        <v>3621</v>
      </c>
      <c r="G157" t="s">
        <v>281</v>
      </c>
    </row>
    <row r="158" spans="1:7">
      <c r="G158" t="s">
        <v>281</v>
      </c>
    </row>
    <row r="159" spans="1:7" ht="18.75">
      <c r="A159" s="769" t="s">
        <v>1001</v>
      </c>
      <c r="B159" s="770"/>
      <c r="C159" s="770"/>
      <c r="D159" s="770"/>
      <c r="E159" s="770"/>
      <c r="F159" s="771"/>
      <c r="G159" t="s">
        <v>281</v>
      </c>
    </row>
    <row r="160" spans="1:7">
      <c r="A160" s="211" t="s">
        <v>238</v>
      </c>
      <c r="B160" s="212" t="s">
        <v>239</v>
      </c>
      <c r="C160" s="212" t="s">
        <v>240</v>
      </c>
      <c r="D160" s="212" t="s">
        <v>134</v>
      </c>
      <c r="E160" s="212" t="s">
        <v>241</v>
      </c>
      <c r="F160" s="213" t="s">
        <v>242</v>
      </c>
      <c r="G160" t="s">
        <v>281</v>
      </c>
    </row>
    <row r="161" spans="1:7">
      <c r="A161" s="216" t="s">
        <v>243</v>
      </c>
      <c r="B161" s="217" t="s">
        <v>1284</v>
      </c>
      <c r="C161" s="218">
        <v>2.4360300000000001E-4</v>
      </c>
      <c r="D161" s="218" t="s">
        <v>259</v>
      </c>
      <c r="E161" s="218" t="s">
        <v>3622</v>
      </c>
      <c r="F161" s="232" t="s">
        <v>1286</v>
      </c>
      <c r="G161" t="s">
        <v>281</v>
      </c>
    </row>
    <row r="162" spans="1:7">
      <c r="A162" s="221" t="s">
        <v>243</v>
      </c>
      <c r="B162" s="222" t="s">
        <v>1287</v>
      </c>
      <c r="C162" s="223">
        <v>1.4749799999999999E-6</v>
      </c>
      <c r="D162" s="223" t="s">
        <v>259</v>
      </c>
      <c r="E162" s="223" t="s">
        <v>1288</v>
      </c>
      <c r="F162" s="234" t="s">
        <v>1289</v>
      </c>
      <c r="G162" t="s">
        <v>281</v>
      </c>
    </row>
    <row r="163" spans="1:7">
      <c r="A163" s="221" t="s">
        <v>243</v>
      </c>
      <c r="B163" s="222" t="s">
        <v>317</v>
      </c>
      <c r="C163" s="223">
        <v>3.748E-4</v>
      </c>
      <c r="D163" s="223" t="s">
        <v>259</v>
      </c>
      <c r="E163" s="223" t="s">
        <v>3623</v>
      </c>
      <c r="F163" s="234" t="s">
        <v>1291</v>
      </c>
      <c r="G163" t="s">
        <v>281</v>
      </c>
    </row>
    <row r="164" spans="1:7">
      <c r="A164" s="221" t="s">
        <v>243</v>
      </c>
      <c r="B164" s="222" t="s">
        <v>294</v>
      </c>
      <c r="C164" s="223">
        <v>2.0903300000000002E-8</v>
      </c>
      <c r="D164" s="223" t="s">
        <v>259</v>
      </c>
      <c r="E164" s="223" t="s">
        <v>3624</v>
      </c>
      <c r="F164" s="234" t="s">
        <v>1291</v>
      </c>
      <c r="G164" t="s">
        <v>281</v>
      </c>
    </row>
    <row r="165" spans="1:7">
      <c r="A165" s="221" t="s">
        <v>243</v>
      </c>
      <c r="B165" s="222" t="s">
        <v>1293</v>
      </c>
      <c r="C165" s="223">
        <v>1.2954300000000001E-7</v>
      </c>
      <c r="D165" s="223" t="s">
        <v>259</v>
      </c>
      <c r="E165" s="223" t="s">
        <v>3625</v>
      </c>
      <c r="F165" s="234" t="s">
        <v>1291</v>
      </c>
      <c r="G165" t="s">
        <v>281</v>
      </c>
    </row>
    <row r="166" spans="1:7">
      <c r="A166" s="221" t="s">
        <v>243</v>
      </c>
      <c r="B166" s="222" t="s">
        <v>1295</v>
      </c>
      <c r="C166" s="223">
        <v>1.4289999999999999E-7</v>
      </c>
      <c r="D166" s="223" t="s">
        <v>504</v>
      </c>
      <c r="E166" s="223" t="s">
        <v>1296</v>
      </c>
      <c r="F166" s="234" t="s">
        <v>1297</v>
      </c>
      <c r="G166" t="s">
        <v>281</v>
      </c>
    </row>
    <row r="167" spans="1:7">
      <c r="A167" s="221" t="s">
        <v>243</v>
      </c>
      <c r="B167" s="222" t="s">
        <v>1298</v>
      </c>
      <c r="C167" s="223">
        <v>4.8386542999999997E-2</v>
      </c>
      <c r="D167" s="223" t="s">
        <v>327</v>
      </c>
      <c r="E167" s="223" t="s">
        <v>1299</v>
      </c>
      <c r="F167" s="234" t="s">
        <v>1300</v>
      </c>
      <c r="G167" t="s">
        <v>281</v>
      </c>
    </row>
    <row r="168" spans="1:7">
      <c r="A168" s="221" t="s">
        <v>243</v>
      </c>
      <c r="B168" s="222" t="s">
        <v>1301</v>
      </c>
      <c r="C168" s="223">
        <v>2.18724E-3</v>
      </c>
      <c r="D168" s="223" t="s">
        <v>408</v>
      </c>
      <c r="E168" s="223" t="s">
        <v>3626</v>
      </c>
      <c r="F168" s="234" t="s">
        <v>1291</v>
      </c>
      <c r="G168" t="s">
        <v>281</v>
      </c>
    </row>
    <row r="169" spans="1:7">
      <c r="A169" s="221" t="s">
        <v>243</v>
      </c>
      <c r="B169" s="222" t="s">
        <v>1303</v>
      </c>
      <c r="C169" s="223">
        <v>2.5397319999999998E-3</v>
      </c>
      <c r="D169" s="223" t="s">
        <v>408</v>
      </c>
      <c r="E169" s="223" t="s">
        <v>3627</v>
      </c>
      <c r="F169" s="234" t="s">
        <v>1305</v>
      </c>
      <c r="G169" t="s">
        <v>281</v>
      </c>
    </row>
    <row r="170" spans="1:7">
      <c r="A170" s="221" t="s">
        <v>243</v>
      </c>
      <c r="B170" s="222" t="s">
        <v>1306</v>
      </c>
      <c r="C170" s="223">
        <v>3.8774600000000001E-4</v>
      </c>
      <c r="D170" s="223" t="s">
        <v>504</v>
      </c>
      <c r="E170" s="223" t="s">
        <v>1307</v>
      </c>
      <c r="F170" s="234" t="s">
        <v>1308</v>
      </c>
      <c r="G170" t="s">
        <v>281</v>
      </c>
    </row>
    <row r="171" spans="1:7">
      <c r="A171" s="221" t="s">
        <v>243</v>
      </c>
      <c r="B171" s="222" t="s">
        <v>1309</v>
      </c>
      <c r="C171" s="223">
        <v>3.8774600000000001E-4</v>
      </c>
      <c r="D171" s="223" t="s">
        <v>504</v>
      </c>
      <c r="E171" s="223" t="s">
        <v>1307</v>
      </c>
      <c r="F171" s="234" t="s">
        <v>1308</v>
      </c>
      <c r="G171" t="s">
        <v>281</v>
      </c>
    </row>
    <row r="172" spans="1:7">
      <c r="A172" s="221" t="s">
        <v>243</v>
      </c>
      <c r="B172" s="222" t="s">
        <v>1310</v>
      </c>
      <c r="C172" s="223">
        <v>8.4939100000000001E-5</v>
      </c>
      <c r="D172" s="223" t="s">
        <v>259</v>
      </c>
      <c r="E172" s="223" t="s">
        <v>1311</v>
      </c>
      <c r="F172" s="234" t="s">
        <v>1312</v>
      </c>
      <c r="G172" t="s">
        <v>281</v>
      </c>
    </row>
    <row r="173" spans="1:7">
      <c r="A173" s="221" t="s">
        <v>243</v>
      </c>
      <c r="B173" s="222" t="s">
        <v>1313</v>
      </c>
      <c r="C173" s="223">
        <v>0.16014249999999999</v>
      </c>
      <c r="D173" s="223" t="s">
        <v>259</v>
      </c>
      <c r="E173" s="223" t="s">
        <v>1314</v>
      </c>
      <c r="F173" s="234" t="s">
        <v>1315</v>
      </c>
      <c r="G173" t="s">
        <v>281</v>
      </c>
    </row>
    <row r="174" spans="1:7">
      <c r="A174" s="221" t="s">
        <v>243</v>
      </c>
      <c r="B174" s="222" t="s">
        <v>326</v>
      </c>
      <c r="C174" s="223">
        <v>7.301264E-3</v>
      </c>
      <c r="D174" s="223" t="s">
        <v>327</v>
      </c>
      <c r="E174" s="223" t="s">
        <v>3628</v>
      </c>
      <c r="F174" s="234" t="s">
        <v>1317</v>
      </c>
      <c r="G174" t="s">
        <v>281</v>
      </c>
    </row>
    <row r="175" spans="1:7">
      <c r="A175" s="221" t="s">
        <v>243</v>
      </c>
      <c r="B175" s="222" t="s">
        <v>1318</v>
      </c>
      <c r="C175" s="223">
        <v>7.0209230000000001E-3</v>
      </c>
      <c r="D175" s="223" t="s">
        <v>327</v>
      </c>
      <c r="E175" s="223" t="s">
        <v>3629</v>
      </c>
      <c r="F175" s="234" t="s">
        <v>1320</v>
      </c>
      <c r="G175" t="s">
        <v>281</v>
      </c>
    </row>
    <row r="176" spans="1:7">
      <c r="A176" s="221" t="s">
        <v>243</v>
      </c>
      <c r="B176" s="222" t="s">
        <v>1321</v>
      </c>
      <c r="C176" s="223">
        <v>1.2759408999999999E-2</v>
      </c>
      <c r="D176" s="223" t="s">
        <v>327</v>
      </c>
      <c r="E176" s="223" t="s">
        <v>3630</v>
      </c>
      <c r="F176" s="234" t="s">
        <v>1291</v>
      </c>
      <c r="G176" t="s">
        <v>281</v>
      </c>
    </row>
    <row r="177" spans="1:7">
      <c r="A177" s="221" t="s">
        <v>243</v>
      </c>
      <c r="B177" s="222" t="s">
        <v>300</v>
      </c>
      <c r="C177" s="223">
        <v>1.2542000000000001E-8</v>
      </c>
      <c r="D177" s="223" t="s">
        <v>259</v>
      </c>
      <c r="E177" s="223" t="s">
        <v>3631</v>
      </c>
      <c r="F177" s="234" t="s">
        <v>1291</v>
      </c>
      <c r="G177" t="s">
        <v>281</v>
      </c>
    </row>
    <row r="178" spans="1:7">
      <c r="A178" s="221" t="s">
        <v>243</v>
      </c>
      <c r="B178" s="222" t="s">
        <v>288</v>
      </c>
      <c r="C178" s="223">
        <v>1.2329330000000001E-3</v>
      </c>
      <c r="D178" s="223" t="s">
        <v>259</v>
      </c>
      <c r="E178" s="223" t="s">
        <v>3632</v>
      </c>
      <c r="F178" s="234" t="s">
        <v>1291</v>
      </c>
      <c r="G178" t="s">
        <v>281</v>
      </c>
    </row>
    <row r="179" spans="1:7">
      <c r="A179" s="221" t="s">
        <v>243</v>
      </c>
      <c r="B179" s="222" t="s">
        <v>1325</v>
      </c>
      <c r="C179" s="223">
        <v>9.0134299999999998E-4</v>
      </c>
      <c r="D179" s="223" t="s">
        <v>259</v>
      </c>
      <c r="E179" s="223" t="s">
        <v>3633</v>
      </c>
      <c r="F179" s="234" t="s">
        <v>1286</v>
      </c>
      <c r="G179" t="s">
        <v>281</v>
      </c>
    </row>
    <row r="180" spans="1:7">
      <c r="A180" s="221" t="s">
        <v>243</v>
      </c>
      <c r="B180" s="222" t="s">
        <v>282</v>
      </c>
      <c r="C180" s="223">
        <v>3.8033999999999997E-12</v>
      </c>
      <c r="D180" s="223" t="s">
        <v>275</v>
      </c>
      <c r="E180" s="223" t="s">
        <v>3634</v>
      </c>
      <c r="F180" s="234" t="s">
        <v>1291</v>
      </c>
      <c r="G180" t="s">
        <v>281</v>
      </c>
    </row>
    <row r="181" spans="1:7">
      <c r="A181" s="221" t="s">
        <v>243</v>
      </c>
      <c r="B181" s="222" t="s">
        <v>1328</v>
      </c>
      <c r="C181" s="223">
        <v>2.3874999999999999E-3</v>
      </c>
      <c r="D181" s="223" t="s">
        <v>259</v>
      </c>
      <c r="E181" s="223" t="s">
        <v>1329</v>
      </c>
      <c r="F181" s="234" t="s">
        <v>1330</v>
      </c>
      <c r="G181" t="s">
        <v>281</v>
      </c>
    </row>
    <row r="182" spans="1:7">
      <c r="A182" s="221" t="s">
        <v>243</v>
      </c>
      <c r="B182" s="222" t="s">
        <v>1331</v>
      </c>
      <c r="C182" s="223">
        <v>2.68492E-4</v>
      </c>
      <c r="D182" s="223" t="s">
        <v>259</v>
      </c>
      <c r="E182" s="223" t="s">
        <v>1332</v>
      </c>
      <c r="F182" s="234" t="s">
        <v>1333</v>
      </c>
      <c r="G182" t="s">
        <v>281</v>
      </c>
    </row>
    <row r="183" spans="1:7">
      <c r="A183" s="221" t="s">
        <v>243</v>
      </c>
      <c r="B183" s="222" t="s">
        <v>1334</v>
      </c>
      <c r="C183" s="223">
        <v>2.2348199999999999E-7</v>
      </c>
      <c r="D183" s="223" t="s">
        <v>259</v>
      </c>
      <c r="E183" s="223" t="s">
        <v>1335</v>
      </c>
      <c r="F183" s="234" t="s">
        <v>1289</v>
      </c>
      <c r="G183" t="s">
        <v>281</v>
      </c>
    </row>
    <row r="184" spans="1:7">
      <c r="A184" s="221" t="s">
        <v>243</v>
      </c>
      <c r="B184" s="222" t="s">
        <v>1336</v>
      </c>
      <c r="C184" s="223">
        <v>2.2348199999999999E-7</v>
      </c>
      <c r="D184" s="223" t="s">
        <v>259</v>
      </c>
      <c r="E184" s="223" t="s">
        <v>1335</v>
      </c>
      <c r="F184" s="234" t="s">
        <v>1289</v>
      </c>
      <c r="G184" t="s">
        <v>281</v>
      </c>
    </row>
    <row r="185" spans="1:7">
      <c r="A185" s="221" t="s">
        <v>243</v>
      </c>
      <c r="B185" s="222" t="s">
        <v>1337</v>
      </c>
      <c r="C185" s="223">
        <v>1.5213595999999999E-2</v>
      </c>
      <c r="D185" s="223" t="s">
        <v>259</v>
      </c>
      <c r="E185" s="223" t="s">
        <v>3635</v>
      </c>
      <c r="F185" s="234" t="s">
        <v>1291</v>
      </c>
      <c r="G185" t="s">
        <v>281</v>
      </c>
    </row>
    <row r="186" spans="1:7">
      <c r="A186" s="221" t="s">
        <v>243</v>
      </c>
      <c r="B186" s="222" t="s">
        <v>320</v>
      </c>
      <c r="C186" s="223">
        <v>9.3700000000000001E-4</v>
      </c>
      <c r="D186" s="223" t="s">
        <v>259</v>
      </c>
      <c r="E186" s="223" t="s">
        <v>3636</v>
      </c>
      <c r="F186" s="234" t="s">
        <v>1291</v>
      </c>
      <c r="G186" t="s">
        <v>281</v>
      </c>
    </row>
    <row r="187" spans="1:7">
      <c r="A187" s="221" t="s">
        <v>243</v>
      </c>
      <c r="B187" s="222" t="s">
        <v>323</v>
      </c>
      <c r="C187" s="223">
        <v>9.4697359999999994E-3</v>
      </c>
      <c r="D187" s="223" t="s">
        <v>259</v>
      </c>
      <c r="E187" s="223" t="s">
        <v>3637</v>
      </c>
      <c r="F187" s="234" t="s">
        <v>1291</v>
      </c>
      <c r="G187" t="s">
        <v>281</v>
      </c>
    </row>
    <row r="188" spans="1:7">
      <c r="A188" s="221" t="s">
        <v>243</v>
      </c>
      <c r="B188" s="222" t="s">
        <v>308</v>
      </c>
      <c r="C188" s="223">
        <v>5.4823699999999999E-8</v>
      </c>
      <c r="D188" s="223" t="s">
        <v>259</v>
      </c>
      <c r="E188" s="223" t="s">
        <v>3638</v>
      </c>
      <c r="F188" s="234" t="s">
        <v>1291</v>
      </c>
      <c r="G188" t="s">
        <v>281</v>
      </c>
    </row>
    <row r="189" spans="1:7">
      <c r="A189" s="221" t="s">
        <v>243</v>
      </c>
      <c r="B189" s="222" t="s">
        <v>1342</v>
      </c>
      <c r="C189" s="223">
        <v>8.7158099999999995E-6</v>
      </c>
      <c r="D189" s="223" t="s">
        <v>259</v>
      </c>
      <c r="E189" s="223" t="s">
        <v>1343</v>
      </c>
      <c r="F189" s="234" t="s">
        <v>1289</v>
      </c>
      <c r="G189" t="s">
        <v>281</v>
      </c>
    </row>
    <row r="190" spans="1:7">
      <c r="A190" s="221" t="s">
        <v>243</v>
      </c>
      <c r="B190" s="222" t="s">
        <v>274</v>
      </c>
      <c r="C190" s="223">
        <v>1.9520799999999999E-12</v>
      </c>
      <c r="D190" s="223" t="s">
        <v>275</v>
      </c>
      <c r="E190" s="223" t="s">
        <v>3639</v>
      </c>
      <c r="F190" s="234" t="s">
        <v>1291</v>
      </c>
      <c r="G190" t="s">
        <v>281</v>
      </c>
    </row>
    <row r="191" spans="1:7">
      <c r="A191" s="221" t="s">
        <v>243</v>
      </c>
      <c r="B191" s="222" t="s">
        <v>1345</v>
      </c>
      <c r="C191" s="223">
        <v>6.68659E-5</v>
      </c>
      <c r="D191" s="223" t="s">
        <v>259</v>
      </c>
      <c r="E191" s="223" t="s">
        <v>1346</v>
      </c>
      <c r="F191" s="234" t="s">
        <v>1289</v>
      </c>
      <c r="G191" t="s">
        <v>281</v>
      </c>
    </row>
    <row r="192" spans="1:7">
      <c r="A192" s="221" t="s">
        <v>243</v>
      </c>
      <c r="B192" s="222" t="s">
        <v>1347</v>
      </c>
      <c r="C192" s="223">
        <v>9.533470000000001E-10</v>
      </c>
      <c r="D192" s="223" t="s">
        <v>1348</v>
      </c>
      <c r="E192" s="223" t="s">
        <v>1349</v>
      </c>
      <c r="F192" s="234" t="s">
        <v>1286</v>
      </c>
      <c r="G192" t="s">
        <v>281</v>
      </c>
    </row>
    <row r="193" spans="1:7">
      <c r="A193" s="221" t="s">
        <v>243</v>
      </c>
      <c r="B193" s="222" t="s">
        <v>278</v>
      </c>
      <c r="C193" s="223">
        <v>1.6835099999999999E-11</v>
      </c>
      <c r="D193" s="223" t="s">
        <v>275</v>
      </c>
      <c r="E193" s="223" t="s">
        <v>3640</v>
      </c>
      <c r="F193" s="234" t="s">
        <v>1291</v>
      </c>
      <c r="G193" t="s">
        <v>281</v>
      </c>
    </row>
    <row r="194" spans="1:7">
      <c r="A194" s="221" t="s">
        <v>243</v>
      </c>
      <c r="B194" s="222" t="s">
        <v>305</v>
      </c>
      <c r="C194" s="223">
        <v>3.0238900000000002E-7</v>
      </c>
      <c r="D194" s="223" t="s">
        <v>259</v>
      </c>
      <c r="E194" s="223" t="s">
        <v>3641</v>
      </c>
      <c r="F194" s="234" t="s">
        <v>1291</v>
      </c>
      <c r="G194" t="s">
        <v>281</v>
      </c>
    </row>
    <row r="195" spans="1:7">
      <c r="A195" s="221" t="s">
        <v>243</v>
      </c>
      <c r="B195" s="222" t="s">
        <v>1352</v>
      </c>
      <c r="C195" s="223">
        <v>3.0393599999999998E-6</v>
      </c>
      <c r="D195" s="223" t="s">
        <v>259</v>
      </c>
      <c r="E195" s="223" t="s">
        <v>1353</v>
      </c>
      <c r="F195" s="234" t="s">
        <v>1289</v>
      </c>
      <c r="G195" t="s">
        <v>281</v>
      </c>
    </row>
    <row r="196" spans="1:7">
      <c r="A196" s="221" t="s">
        <v>243</v>
      </c>
      <c r="B196" s="222" t="s">
        <v>1354</v>
      </c>
      <c r="C196" s="223">
        <v>8.9392900000000006E-8</v>
      </c>
      <c r="D196" s="223" t="s">
        <v>259</v>
      </c>
      <c r="E196" s="223" t="s">
        <v>1355</v>
      </c>
      <c r="F196" s="234" t="s">
        <v>1289</v>
      </c>
      <c r="G196" t="s">
        <v>281</v>
      </c>
    </row>
    <row r="197" spans="1:7">
      <c r="A197" s="221" t="s">
        <v>243</v>
      </c>
      <c r="B197" s="222" t="s">
        <v>595</v>
      </c>
      <c r="C197" s="223">
        <v>1.8577190000000001E-3</v>
      </c>
      <c r="D197" s="223" t="s">
        <v>259</v>
      </c>
      <c r="E197" s="223" t="s">
        <v>1356</v>
      </c>
      <c r="F197" s="234" t="s">
        <v>1289</v>
      </c>
      <c r="G197" t="s">
        <v>281</v>
      </c>
    </row>
    <row r="198" spans="1:7">
      <c r="A198" s="221" t="s">
        <v>243</v>
      </c>
      <c r="B198" s="222" t="s">
        <v>247</v>
      </c>
      <c r="C198" s="223">
        <v>8.4336600000000002E-4</v>
      </c>
      <c r="D198" s="223" t="s">
        <v>314</v>
      </c>
      <c r="E198" s="223" t="s">
        <v>3642</v>
      </c>
      <c r="F198" s="234" t="s">
        <v>316</v>
      </c>
      <c r="G198" t="s">
        <v>281</v>
      </c>
    </row>
    <row r="199" spans="1:7">
      <c r="A199" s="221" t="s">
        <v>243</v>
      </c>
      <c r="B199" s="222" t="s">
        <v>1358</v>
      </c>
      <c r="C199" s="223">
        <v>2.4895699999999999E-11</v>
      </c>
      <c r="D199" s="223" t="s">
        <v>275</v>
      </c>
      <c r="E199" s="223" t="s">
        <v>1359</v>
      </c>
      <c r="F199" s="234" t="s">
        <v>1286</v>
      </c>
      <c r="G199" t="s">
        <v>281</v>
      </c>
    </row>
    <row r="200" spans="1:7">
      <c r="A200" s="221" t="s">
        <v>333</v>
      </c>
      <c r="B200" s="223" t="s">
        <v>225</v>
      </c>
      <c r="C200" s="223">
        <v>3.0249299999999998E-7</v>
      </c>
      <c r="D200" s="223" t="s">
        <v>259</v>
      </c>
      <c r="E200" s="223" t="s">
        <v>3643</v>
      </c>
      <c r="F200" s="234" t="s">
        <v>1361</v>
      </c>
      <c r="G200" t="s">
        <v>281</v>
      </c>
    </row>
    <row r="201" spans="1:7">
      <c r="A201" s="221" t="s">
        <v>333</v>
      </c>
      <c r="B201" s="223" t="s">
        <v>225</v>
      </c>
      <c r="C201" s="223">
        <v>4.1267799999999998E-8</v>
      </c>
      <c r="D201" s="223" t="s">
        <v>259</v>
      </c>
      <c r="E201" s="223" t="s">
        <v>3644</v>
      </c>
      <c r="F201" s="234" t="s">
        <v>1363</v>
      </c>
      <c r="G201" t="s">
        <v>281</v>
      </c>
    </row>
    <row r="202" spans="1:7">
      <c r="A202" s="221" t="s">
        <v>333</v>
      </c>
      <c r="B202" s="223" t="s">
        <v>225</v>
      </c>
      <c r="C202" s="223">
        <v>1.2219493999999999E-2</v>
      </c>
      <c r="D202" s="223" t="s">
        <v>259</v>
      </c>
      <c r="E202" s="223" t="s">
        <v>3645</v>
      </c>
      <c r="F202" s="234" t="s">
        <v>1365</v>
      </c>
      <c r="G202" t="s">
        <v>281</v>
      </c>
    </row>
    <row r="203" spans="1:7">
      <c r="A203" s="221" t="s">
        <v>333</v>
      </c>
      <c r="B203" s="223" t="s">
        <v>225</v>
      </c>
      <c r="C203" s="223">
        <v>9.9162500000000001E-6</v>
      </c>
      <c r="D203" s="223" t="s">
        <v>259</v>
      </c>
      <c r="E203" s="223" t="s">
        <v>3646</v>
      </c>
      <c r="F203" s="234" t="s">
        <v>1361</v>
      </c>
      <c r="G203" t="s">
        <v>281</v>
      </c>
    </row>
    <row r="204" spans="1:7">
      <c r="A204" s="221" t="s">
        <v>333</v>
      </c>
      <c r="B204" s="223" t="s">
        <v>174</v>
      </c>
      <c r="C204" s="223">
        <v>1.1718400000000001E-10</v>
      </c>
      <c r="D204" s="223" t="s">
        <v>259</v>
      </c>
      <c r="E204" s="223" t="s">
        <v>3647</v>
      </c>
      <c r="F204" s="234" t="s">
        <v>1361</v>
      </c>
      <c r="G204" t="s">
        <v>281</v>
      </c>
    </row>
    <row r="205" spans="1:7">
      <c r="A205" s="221" t="s">
        <v>333</v>
      </c>
      <c r="B205" s="223" t="s">
        <v>174</v>
      </c>
      <c r="C205" s="223">
        <v>5.8353700000000003E-9</v>
      </c>
      <c r="D205" s="223" t="s">
        <v>259</v>
      </c>
      <c r="E205" s="223" t="s">
        <v>3648</v>
      </c>
      <c r="F205" s="234" t="s">
        <v>1363</v>
      </c>
      <c r="G205" t="s">
        <v>281</v>
      </c>
    </row>
    <row r="206" spans="1:7">
      <c r="A206" s="221" t="s">
        <v>333</v>
      </c>
      <c r="B206" s="223" t="s">
        <v>347</v>
      </c>
      <c r="C206" s="223">
        <v>8.2181800000000007E-6</v>
      </c>
      <c r="D206" s="223" t="s">
        <v>259</v>
      </c>
      <c r="E206" s="223" t="s">
        <v>3649</v>
      </c>
      <c r="F206" s="234" t="s">
        <v>1365</v>
      </c>
      <c r="G206" t="s">
        <v>281</v>
      </c>
    </row>
    <row r="207" spans="1:7">
      <c r="A207" s="221" t="s">
        <v>333</v>
      </c>
      <c r="B207" s="223" t="s">
        <v>347</v>
      </c>
      <c r="C207" s="223">
        <v>3.6680799999999998E-7</v>
      </c>
      <c r="D207" s="223" t="s">
        <v>259</v>
      </c>
      <c r="E207" s="223" t="s">
        <v>3650</v>
      </c>
      <c r="F207" s="234" t="s">
        <v>1361</v>
      </c>
      <c r="G207" t="s">
        <v>281</v>
      </c>
    </row>
    <row r="208" spans="1:7">
      <c r="A208" s="221" t="s">
        <v>333</v>
      </c>
      <c r="B208" s="233" t="s">
        <v>1080</v>
      </c>
      <c r="C208" s="223">
        <v>-1</v>
      </c>
      <c r="D208" s="223" t="s">
        <v>259</v>
      </c>
      <c r="E208" s="223" t="s">
        <v>253</v>
      </c>
      <c r="F208" s="234" t="s">
        <v>587</v>
      </c>
      <c r="G208" t="s">
        <v>281</v>
      </c>
    </row>
    <row r="209" spans="1:7">
      <c r="A209" s="221" t="s">
        <v>333</v>
      </c>
      <c r="B209" s="223" t="s">
        <v>179</v>
      </c>
      <c r="C209" s="223">
        <v>2.0050700000000001E-12</v>
      </c>
      <c r="D209" s="223" t="s">
        <v>259</v>
      </c>
      <c r="E209" s="223" t="s">
        <v>3651</v>
      </c>
      <c r="F209" s="234" t="s">
        <v>1361</v>
      </c>
      <c r="G209" t="s">
        <v>281</v>
      </c>
    </row>
    <row r="210" spans="1:7">
      <c r="A210" s="221" t="s">
        <v>333</v>
      </c>
      <c r="B210" s="223" t="s">
        <v>179</v>
      </c>
      <c r="C210" s="223">
        <v>4.8888900000000005E-10</v>
      </c>
      <c r="D210" s="223" t="s">
        <v>259</v>
      </c>
      <c r="E210" s="223" t="s">
        <v>3652</v>
      </c>
      <c r="F210" s="234" t="s">
        <v>1363</v>
      </c>
      <c r="G210" t="s">
        <v>281</v>
      </c>
    </row>
    <row r="211" spans="1:7">
      <c r="A211" s="221" t="s">
        <v>333</v>
      </c>
      <c r="B211" s="223" t="s">
        <v>368</v>
      </c>
      <c r="C211" s="223">
        <v>1.47146E-6</v>
      </c>
      <c r="D211" s="223" t="s">
        <v>259</v>
      </c>
      <c r="E211" s="223" t="s">
        <v>3653</v>
      </c>
      <c r="F211" s="234" t="s">
        <v>1365</v>
      </c>
      <c r="G211" t="s">
        <v>281</v>
      </c>
    </row>
    <row r="212" spans="1:7">
      <c r="A212" s="221" t="s">
        <v>333</v>
      </c>
      <c r="B212" s="223" t="s">
        <v>368</v>
      </c>
      <c r="C212" s="223">
        <v>3.7233099999999999E-8</v>
      </c>
      <c r="D212" s="223" t="s">
        <v>259</v>
      </c>
      <c r="E212" s="223" t="s">
        <v>3654</v>
      </c>
      <c r="F212" s="234" t="s">
        <v>1361</v>
      </c>
      <c r="G212" t="s">
        <v>281</v>
      </c>
    </row>
    <row r="213" spans="1:7">
      <c r="A213" s="221" t="s">
        <v>333</v>
      </c>
      <c r="B213" s="223" t="s">
        <v>221</v>
      </c>
      <c r="C213" s="223">
        <v>8.1259299999999998E-7</v>
      </c>
      <c r="D213" s="223" t="s">
        <v>259</v>
      </c>
      <c r="E213" s="223" t="s">
        <v>3655</v>
      </c>
      <c r="F213" s="234" t="s">
        <v>1361</v>
      </c>
      <c r="G213" t="s">
        <v>281</v>
      </c>
    </row>
    <row r="214" spans="1:7">
      <c r="A214" s="221" t="s">
        <v>333</v>
      </c>
      <c r="B214" s="223" t="s">
        <v>221</v>
      </c>
      <c r="C214" s="223">
        <v>1.2422299999999999E-6</v>
      </c>
      <c r="D214" s="223" t="s">
        <v>259</v>
      </c>
      <c r="E214" s="223" t="s">
        <v>3656</v>
      </c>
      <c r="F214" s="234" t="s">
        <v>1363</v>
      </c>
      <c r="G214" t="s">
        <v>281</v>
      </c>
    </row>
    <row r="215" spans="1:7">
      <c r="A215" s="221" t="s">
        <v>333</v>
      </c>
      <c r="B215" s="223" t="s">
        <v>371</v>
      </c>
      <c r="C215" s="223">
        <v>0.136915918</v>
      </c>
      <c r="D215" s="223" t="s">
        <v>259</v>
      </c>
      <c r="E215" s="223" t="s">
        <v>3657</v>
      </c>
      <c r="F215" s="234" t="s">
        <v>1365</v>
      </c>
      <c r="G215" t="s">
        <v>281</v>
      </c>
    </row>
    <row r="216" spans="1:7">
      <c r="A216" s="221" t="s">
        <v>333</v>
      </c>
      <c r="B216" s="223" t="s">
        <v>371</v>
      </c>
      <c r="C216" s="223">
        <v>4.4833210000000002E-3</v>
      </c>
      <c r="D216" s="223" t="s">
        <v>259</v>
      </c>
      <c r="E216" s="223" t="s">
        <v>3658</v>
      </c>
      <c r="F216" s="234" t="s">
        <v>1361</v>
      </c>
      <c r="G216" t="s">
        <v>281</v>
      </c>
    </row>
    <row r="217" spans="1:7">
      <c r="A217" s="221" t="s">
        <v>333</v>
      </c>
      <c r="B217" s="223" t="s">
        <v>1379</v>
      </c>
      <c r="C217" s="223">
        <v>3.3911099999999999E-6</v>
      </c>
      <c r="D217" s="223" t="s">
        <v>259</v>
      </c>
      <c r="E217" s="223" t="s">
        <v>3659</v>
      </c>
      <c r="F217" s="234" t="s">
        <v>1361</v>
      </c>
      <c r="G217" t="s">
        <v>281</v>
      </c>
    </row>
    <row r="218" spans="1:7">
      <c r="A218" s="221" t="s">
        <v>333</v>
      </c>
      <c r="B218" s="223" t="s">
        <v>378</v>
      </c>
      <c r="C218" s="223">
        <v>3.745071E-3</v>
      </c>
      <c r="D218" s="223" t="s">
        <v>259</v>
      </c>
      <c r="E218" s="223" t="s">
        <v>3660</v>
      </c>
      <c r="F218" s="234" t="s">
        <v>1365</v>
      </c>
      <c r="G218" t="s">
        <v>281</v>
      </c>
    </row>
    <row r="219" spans="1:7">
      <c r="A219" s="221" t="s">
        <v>333</v>
      </c>
      <c r="B219" s="223" t="s">
        <v>378</v>
      </c>
      <c r="C219" s="223">
        <v>8.9845229999999995E-3</v>
      </c>
      <c r="D219" s="223" t="s">
        <v>259</v>
      </c>
      <c r="E219" s="223" t="s">
        <v>3661</v>
      </c>
      <c r="F219" s="234" t="s">
        <v>1383</v>
      </c>
      <c r="G219" t="s">
        <v>281</v>
      </c>
    </row>
    <row r="220" spans="1:7">
      <c r="A220" s="221" t="s">
        <v>333</v>
      </c>
      <c r="B220" s="223" t="s">
        <v>188</v>
      </c>
      <c r="C220" s="223">
        <v>2.95637E-15</v>
      </c>
      <c r="D220" s="223" t="s">
        <v>259</v>
      </c>
      <c r="E220" s="223" t="s">
        <v>3662</v>
      </c>
      <c r="F220" s="234" t="s">
        <v>1361</v>
      </c>
      <c r="G220" t="s">
        <v>281</v>
      </c>
    </row>
    <row r="221" spans="1:7">
      <c r="A221" s="221" t="s">
        <v>333</v>
      </c>
      <c r="B221" s="223" t="s">
        <v>188</v>
      </c>
      <c r="C221" s="223">
        <v>2.0295899999999999E-11</v>
      </c>
      <c r="D221" s="223" t="s">
        <v>259</v>
      </c>
      <c r="E221" s="223" t="s">
        <v>3663</v>
      </c>
      <c r="F221" s="234" t="s">
        <v>1363</v>
      </c>
      <c r="G221" t="s">
        <v>281</v>
      </c>
    </row>
    <row r="222" spans="1:7">
      <c r="A222" s="221" t="s">
        <v>333</v>
      </c>
      <c r="B222" s="223" t="s">
        <v>382</v>
      </c>
      <c r="C222" s="223">
        <v>7.5769700000000006E-8</v>
      </c>
      <c r="D222" s="223" t="s">
        <v>259</v>
      </c>
      <c r="E222" s="223" t="s">
        <v>3664</v>
      </c>
      <c r="F222" s="234" t="s">
        <v>1365</v>
      </c>
      <c r="G222" t="s">
        <v>281</v>
      </c>
    </row>
    <row r="223" spans="1:7">
      <c r="A223" s="221" t="s">
        <v>333</v>
      </c>
      <c r="B223" s="223" t="s">
        <v>382</v>
      </c>
      <c r="C223" s="223">
        <v>4.2503400000000002E-8</v>
      </c>
      <c r="D223" s="223" t="s">
        <v>259</v>
      </c>
      <c r="E223" s="223" t="s">
        <v>3665</v>
      </c>
      <c r="F223" s="234" t="s">
        <v>1361</v>
      </c>
      <c r="G223" t="s">
        <v>281</v>
      </c>
    </row>
    <row r="224" spans="1:7">
      <c r="A224" s="221" t="s">
        <v>333</v>
      </c>
      <c r="B224" s="223" t="s">
        <v>385</v>
      </c>
      <c r="C224" s="223">
        <v>1.2742999999999999E-10</v>
      </c>
      <c r="D224" s="223" t="s">
        <v>259</v>
      </c>
      <c r="E224" s="223" t="s">
        <v>3666</v>
      </c>
      <c r="F224" s="234" t="s">
        <v>1361</v>
      </c>
      <c r="G224" t="s">
        <v>281</v>
      </c>
    </row>
    <row r="225" spans="1:7">
      <c r="A225" s="221" t="s">
        <v>333</v>
      </c>
      <c r="B225" s="223" t="s">
        <v>192</v>
      </c>
      <c r="C225" s="223">
        <v>3.9654699999999999E-11</v>
      </c>
      <c r="D225" s="223" t="s">
        <v>259</v>
      </c>
      <c r="E225" s="223" t="s">
        <v>3667</v>
      </c>
      <c r="F225" s="234" t="s">
        <v>1361</v>
      </c>
      <c r="G225" t="s">
        <v>281</v>
      </c>
    </row>
    <row r="226" spans="1:7">
      <c r="A226" s="221" t="s">
        <v>333</v>
      </c>
      <c r="B226" s="223" t="s">
        <v>192</v>
      </c>
      <c r="C226" s="223">
        <v>3.9654699999999999E-11</v>
      </c>
      <c r="D226" s="223" t="s">
        <v>259</v>
      </c>
      <c r="E226" s="223" t="s">
        <v>3667</v>
      </c>
      <c r="F226" s="234" t="s">
        <v>1363</v>
      </c>
      <c r="G226" t="s">
        <v>281</v>
      </c>
    </row>
    <row r="227" spans="1:7">
      <c r="A227" s="221" t="s">
        <v>333</v>
      </c>
      <c r="B227" s="223" t="s">
        <v>394</v>
      </c>
      <c r="C227" s="223">
        <v>1.0501E-4</v>
      </c>
      <c r="D227" s="223" t="s">
        <v>259</v>
      </c>
      <c r="E227" s="223" t="s">
        <v>3668</v>
      </c>
      <c r="F227" s="234" t="s">
        <v>1365</v>
      </c>
      <c r="G227" t="s">
        <v>281</v>
      </c>
    </row>
    <row r="228" spans="1:7">
      <c r="A228" s="221" t="s">
        <v>333</v>
      </c>
      <c r="B228" s="223" t="s">
        <v>394</v>
      </c>
      <c r="C228" s="223">
        <v>3.6003199999999999E-8</v>
      </c>
      <c r="D228" s="223" t="s">
        <v>259</v>
      </c>
      <c r="E228" s="223" t="s">
        <v>3669</v>
      </c>
      <c r="F228" s="234" t="s">
        <v>1361</v>
      </c>
      <c r="G228" t="s">
        <v>281</v>
      </c>
    </row>
    <row r="229" spans="1:7">
      <c r="A229" s="221" t="s">
        <v>333</v>
      </c>
      <c r="B229" s="223" t="s">
        <v>415</v>
      </c>
      <c r="C229" s="223">
        <v>1.1785699999999999E-4</v>
      </c>
      <c r="D229" s="223" t="s">
        <v>259</v>
      </c>
      <c r="E229" s="223" t="s">
        <v>3670</v>
      </c>
      <c r="F229" s="234" t="s">
        <v>1363</v>
      </c>
      <c r="G229" t="s">
        <v>281</v>
      </c>
    </row>
    <row r="230" spans="1:7">
      <c r="A230" s="221" t="s">
        <v>333</v>
      </c>
      <c r="B230" s="223" t="s">
        <v>217</v>
      </c>
      <c r="C230" s="223">
        <v>2.60261E-8</v>
      </c>
      <c r="D230" s="223" t="s">
        <v>259</v>
      </c>
      <c r="E230" s="223" t="s">
        <v>3671</v>
      </c>
      <c r="F230" s="234" t="s">
        <v>1361</v>
      </c>
      <c r="G230" t="s">
        <v>281</v>
      </c>
    </row>
    <row r="231" spans="1:7">
      <c r="A231" s="221" t="s">
        <v>333</v>
      </c>
      <c r="B231" s="223" t="s">
        <v>217</v>
      </c>
      <c r="C231" s="223">
        <v>1.2048E-8</v>
      </c>
      <c r="D231" s="223" t="s">
        <v>259</v>
      </c>
      <c r="E231" s="223" t="s">
        <v>3672</v>
      </c>
      <c r="F231" s="234" t="s">
        <v>1363</v>
      </c>
      <c r="G231" t="s">
        <v>281</v>
      </c>
    </row>
    <row r="232" spans="1:7">
      <c r="A232" s="221" t="s">
        <v>333</v>
      </c>
      <c r="B232" s="223" t="s">
        <v>418</v>
      </c>
      <c r="C232" s="223">
        <v>1.3323250999999999E-2</v>
      </c>
      <c r="D232" s="223" t="s">
        <v>259</v>
      </c>
      <c r="E232" s="223" t="s">
        <v>3673</v>
      </c>
      <c r="F232" s="234" t="s">
        <v>1365</v>
      </c>
      <c r="G232" t="s">
        <v>281</v>
      </c>
    </row>
    <row r="233" spans="1:7">
      <c r="A233" s="221" t="s">
        <v>333</v>
      </c>
      <c r="B233" s="223" t="s">
        <v>418</v>
      </c>
      <c r="C233" s="223">
        <v>2.47243E-5</v>
      </c>
      <c r="D233" s="223" t="s">
        <v>259</v>
      </c>
      <c r="E233" s="223" t="s">
        <v>3674</v>
      </c>
      <c r="F233" s="234" t="s">
        <v>1361</v>
      </c>
      <c r="G233" t="s">
        <v>281</v>
      </c>
    </row>
    <row r="234" spans="1:7">
      <c r="A234" s="221" t="s">
        <v>333</v>
      </c>
      <c r="B234" s="223" t="s">
        <v>205</v>
      </c>
      <c r="C234" s="223">
        <v>1.11519E-11</v>
      </c>
      <c r="D234" s="223" t="s">
        <v>259</v>
      </c>
      <c r="E234" s="223" t="s">
        <v>3675</v>
      </c>
      <c r="F234" s="234" t="s">
        <v>1361</v>
      </c>
      <c r="G234" t="s">
        <v>281</v>
      </c>
    </row>
    <row r="235" spans="1:7">
      <c r="A235" s="221" t="s">
        <v>333</v>
      </c>
      <c r="B235" s="223" t="s">
        <v>205</v>
      </c>
      <c r="C235" s="223">
        <v>1.12399E-10</v>
      </c>
      <c r="D235" s="223" t="s">
        <v>259</v>
      </c>
      <c r="E235" s="223" t="s">
        <v>3676</v>
      </c>
      <c r="F235" s="234" t="s">
        <v>1363</v>
      </c>
      <c r="G235" t="s">
        <v>281</v>
      </c>
    </row>
    <row r="236" spans="1:7">
      <c r="A236" s="221" t="s">
        <v>333</v>
      </c>
      <c r="B236" s="223" t="s">
        <v>205</v>
      </c>
      <c r="C236" s="223">
        <v>2.1182800000000001E-4</v>
      </c>
      <c r="D236" s="223" t="s">
        <v>259</v>
      </c>
      <c r="E236" s="223" t="s">
        <v>3677</v>
      </c>
      <c r="F236" s="234" t="s">
        <v>1365</v>
      </c>
      <c r="G236" t="s">
        <v>281</v>
      </c>
    </row>
    <row r="237" spans="1:7">
      <c r="A237" s="221" t="s">
        <v>333</v>
      </c>
      <c r="B237" s="223" t="s">
        <v>205</v>
      </c>
      <c r="C237" s="223">
        <v>3.7066299999999999E-8</v>
      </c>
      <c r="D237" s="223" t="s">
        <v>259</v>
      </c>
      <c r="E237" s="223" t="s">
        <v>3678</v>
      </c>
      <c r="F237" s="234" t="s">
        <v>1361</v>
      </c>
      <c r="G237" t="s">
        <v>281</v>
      </c>
    </row>
    <row r="238" spans="1:7">
      <c r="A238" s="221" t="s">
        <v>333</v>
      </c>
      <c r="B238" s="223" t="s">
        <v>196</v>
      </c>
      <c r="C238" s="223">
        <v>1.37933E-14</v>
      </c>
      <c r="D238" s="223" t="s">
        <v>259</v>
      </c>
      <c r="E238" s="223" t="s">
        <v>3679</v>
      </c>
      <c r="F238" s="234" t="s">
        <v>1361</v>
      </c>
      <c r="G238" t="s">
        <v>281</v>
      </c>
    </row>
    <row r="239" spans="1:7">
      <c r="A239" s="221" t="s">
        <v>333</v>
      </c>
      <c r="B239" s="223" t="s">
        <v>196</v>
      </c>
      <c r="C239" s="223">
        <v>3.2588799999999998E-9</v>
      </c>
      <c r="D239" s="223" t="s">
        <v>259</v>
      </c>
      <c r="E239" s="223" t="s">
        <v>3680</v>
      </c>
      <c r="F239" s="234" t="s">
        <v>1363</v>
      </c>
      <c r="G239" t="s">
        <v>281</v>
      </c>
    </row>
    <row r="240" spans="1:7">
      <c r="A240" s="221" t="s">
        <v>333</v>
      </c>
      <c r="B240" s="223" t="s">
        <v>196</v>
      </c>
      <c r="C240" s="223">
        <v>4.2977800000000003E-7</v>
      </c>
      <c r="D240" s="223" t="s">
        <v>259</v>
      </c>
      <c r="E240" s="223" t="s">
        <v>3681</v>
      </c>
      <c r="F240" s="234" t="s">
        <v>1365</v>
      </c>
      <c r="G240" t="s">
        <v>281</v>
      </c>
    </row>
    <row r="241" spans="1:7">
      <c r="A241" s="221" t="s">
        <v>333</v>
      </c>
      <c r="B241" s="223" t="s">
        <v>196</v>
      </c>
      <c r="C241" s="223">
        <v>2.5784899999999999E-9</v>
      </c>
      <c r="D241" s="223" t="s">
        <v>259</v>
      </c>
      <c r="E241" s="223" t="s">
        <v>3682</v>
      </c>
      <c r="F241" s="234" t="s">
        <v>1361</v>
      </c>
      <c r="G241" t="s">
        <v>281</v>
      </c>
    </row>
    <row r="242" spans="1:7">
      <c r="A242" s="221" t="s">
        <v>333</v>
      </c>
      <c r="B242" s="223" t="s">
        <v>1405</v>
      </c>
      <c r="C242" s="223">
        <v>9.7094400000000004E-8</v>
      </c>
      <c r="D242" s="223" t="s">
        <v>259</v>
      </c>
      <c r="E242" s="223" t="s">
        <v>3683</v>
      </c>
      <c r="F242" s="234" t="s">
        <v>1361</v>
      </c>
      <c r="G242" t="s">
        <v>281</v>
      </c>
    </row>
    <row r="243" spans="1:7">
      <c r="A243" s="221" t="s">
        <v>333</v>
      </c>
      <c r="B243" s="223" t="s">
        <v>200</v>
      </c>
      <c r="C243" s="223">
        <v>9.9216300000000003E-15</v>
      </c>
      <c r="D243" s="223" t="s">
        <v>259</v>
      </c>
      <c r="E243" s="223" t="s">
        <v>3684</v>
      </c>
      <c r="F243" s="234" t="s">
        <v>1361</v>
      </c>
      <c r="G243" t="s">
        <v>281</v>
      </c>
    </row>
    <row r="244" spans="1:7">
      <c r="A244" s="221" t="s">
        <v>333</v>
      </c>
      <c r="B244" s="223" t="s">
        <v>200</v>
      </c>
      <c r="C244" s="223">
        <v>1.4601599999999999E-10</v>
      </c>
      <c r="D244" s="223" t="s">
        <v>259</v>
      </c>
      <c r="E244" s="223" t="s">
        <v>3685</v>
      </c>
      <c r="F244" s="234" t="s">
        <v>1363</v>
      </c>
      <c r="G244" t="s">
        <v>281</v>
      </c>
    </row>
    <row r="245" spans="1:7">
      <c r="A245" s="221" t="s">
        <v>333</v>
      </c>
      <c r="B245" s="223" t="s">
        <v>430</v>
      </c>
      <c r="C245" s="223">
        <v>3.6872200000000002E-5</v>
      </c>
      <c r="D245" s="223" t="s">
        <v>259</v>
      </c>
      <c r="E245" s="223" t="s">
        <v>3686</v>
      </c>
      <c r="F245" s="234" t="s">
        <v>1365</v>
      </c>
      <c r="G245" t="s">
        <v>281</v>
      </c>
    </row>
    <row r="246" spans="1:7">
      <c r="A246" s="221" t="s">
        <v>333</v>
      </c>
      <c r="B246" s="223" t="s">
        <v>430</v>
      </c>
      <c r="C246" s="223">
        <v>3.5432099999999999E-7</v>
      </c>
      <c r="D246" s="223" t="s">
        <v>259</v>
      </c>
      <c r="E246" s="223" t="s">
        <v>3687</v>
      </c>
      <c r="F246" s="234" t="s">
        <v>1361</v>
      </c>
      <c r="G246" t="s">
        <v>281</v>
      </c>
    </row>
    <row r="247" spans="1:7">
      <c r="A247" s="221" t="s">
        <v>333</v>
      </c>
      <c r="B247" s="223" t="s">
        <v>1411</v>
      </c>
      <c r="C247" s="223">
        <v>2.5000000000000001E-4</v>
      </c>
      <c r="D247" s="223" t="s">
        <v>1412</v>
      </c>
      <c r="E247" s="223" t="s">
        <v>1413</v>
      </c>
      <c r="F247" s="234" t="s">
        <v>1414</v>
      </c>
      <c r="G247" t="s">
        <v>281</v>
      </c>
    </row>
    <row r="248" spans="1:7">
      <c r="A248" s="221" t="s">
        <v>333</v>
      </c>
      <c r="B248" s="223" t="s">
        <v>1415</v>
      </c>
      <c r="C248" s="223">
        <v>1.5E-3</v>
      </c>
      <c r="D248" s="223" t="s">
        <v>1412</v>
      </c>
      <c r="E248" s="223" t="s">
        <v>1416</v>
      </c>
      <c r="F248" s="234" t="s">
        <v>1417</v>
      </c>
      <c r="G248" t="s">
        <v>281</v>
      </c>
    </row>
    <row r="249" spans="1:7">
      <c r="A249" s="221" t="s">
        <v>333</v>
      </c>
      <c r="B249" s="223" t="s">
        <v>1418</v>
      </c>
      <c r="C249" s="223">
        <v>2.5000000000000001E-4</v>
      </c>
      <c r="D249" s="223" t="s">
        <v>1412</v>
      </c>
      <c r="E249" s="223" t="s">
        <v>1413</v>
      </c>
      <c r="F249" s="234" t="s">
        <v>1419</v>
      </c>
      <c r="G249" t="s">
        <v>281</v>
      </c>
    </row>
    <row r="250" spans="1:7">
      <c r="A250" s="221" t="s">
        <v>333</v>
      </c>
      <c r="B250" s="223" t="s">
        <v>1420</v>
      </c>
      <c r="C250" s="223">
        <v>1.8500000000000001E-3</v>
      </c>
      <c r="D250" s="223" t="s">
        <v>1412</v>
      </c>
      <c r="E250" s="223" t="s">
        <v>1421</v>
      </c>
      <c r="F250" s="234" t="s">
        <v>1422</v>
      </c>
      <c r="G250" t="s">
        <v>281</v>
      </c>
    </row>
    <row r="251" spans="1:7">
      <c r="A251" s="221" t="s">
        <v>333</v>
      </c>
      <c r="B251" s="223" t="s">
        <v>449</v>
      </c>
      <c r="C251" s="223">
        <v>2.5725190000000001E-3</v>
      </c>
      <c r="D251" s="223" t="s">
        <v>259</v>
      </c>
      <c r="E251" s="223" t="s">
        <v>3688</v>
      </c>
      <c r="F251" s="234" t="s">
        <v>1365</v>
      </c>
      <c r="G251" t="s">
        <v>281</v>
      </c>
    </row>
    <row r="252" spans="1:7">
      <c r="A252" s="221" t="s">
        <v>333</v>
      </c>
      <c r="B252" s="223" t="s">
        <v>449</v>
      </c>
      <c r="C252" s="223">
        <v>2.05062E-4</v>
      </c>
      <c r="D252" s="223" t="s">
        <v>259</v>
      </c>
      <c r="E252" s="223" t="s">
        <v>3689</v>
      </c>
      <c r="F252" s="234" t="s">
        <v>1361</v>
      </c>
      <c r="G252" t="s">
        <v>281</v>
      </c>
    </row>
    <row r="253" spans="1:7">
      <c r="A253" s="221" t="s">
        <v>333</v>
      </c>
      <c r="B253" s="223" t="s">
        <v>452</v>
      </c>
      <c r="C253" s="223">
        <v>1.2062200000000001E-7</v>
      </c>
      <c r="D253" s="223" t="s">
        <v>259</v>
      </c>
      <c r="E253" s="223" t="s">
        <v>3690</v>
      </c>
      <c r="F253" s="234" t="s">
        <v>1361</v>
      </c>
      <c r="G253" t="s">
        <v>281</v>
      </c>
    </row>
    <row r="254" spans="1:7">
      <c r="A254" s="221" t="s">
        <v>333</v>
      </c>
      <c r="B254" s="223" t="s">
        <v>229</v>
      </c>
      <c r="C254" s="223">
        <v>4.8918200000000005E-7</v>
      </c>
      <c r="D254" s="223" t="s">
        <v>259</v>
      </c>
      <c r="E254" s="223" t="s">
        <v>3691</v>
      </c>
      <c r="F254" s="234" t="s">
        <v>1363</v>
      </c>
      <c r="G254" t="s">
        <v>281</v>
      </c>
    </row>
    <row r="255" spans="1:7">
      <c r="A255" s="221" t="s">
        <v>333</v>
      </c>
      <c r="B255" s="223" t="s">
        <v>455</v>
      </c>
      <c r="C255" s="223">
        <v>7.9638199999999999E-3</v>
      </c>
      <c r="D255" s="223" t="s">
        <v>259</v>
      </c>
      <c r="E255" s="223" t="s">
        <v>3692</v>
      </c>
      <c r="F255" s="234" t="s">
        <v>1365</v>
      </c>
      <c r="G255" t="s">
        <v>281</v>
      </c>
    </row>
    <row r="256" spans="1:7">
      <c r="A256" s="221" t="s">
        <v>333</v>
      </c>
      <c r="B256" s="223" t="s">
        <v>455</v>
      </c>
      <c r="C256" s="223">
        <v>1.9567260000000002E-3</v>
      </c>
      <c r="D256" s="223" t="s">
        <v>259</v>
      </c>
      <c r="E256" s="223" t="s">
        <v>3693</v>
      </c>
      <c r="F256" s="234" t="s">
        <v>1383</v>
      </c>
      <c r="G256" t="s">
        <v>281</v>
      </c>
    </row>
    <row r="257" spans="1:7">
      <c r="A257" s="221" t="s">
        <v>333</v>
      </c>
      <c r="B257" s="223" t="s">
        <v>213</v>
      </c>
      <c r="C257" s="223">
        <v>8.7865400000000008E-6</v>
      </c>
      <c r="D257" s="223" t="s">
        <v>259</v>
      </c>
      <c r="E257" s="223" t="s">
        <v>3694</v>
      </c>
      <c r="F257" s="234" t="s">
        <v>1361</v>
      </c>
      <c r="G257" t="s">
        <v>281</v>
      </c>
    </row>
    <row r="258" spans="1:7">
      <c r="A258" s="221" t="s">
        <v>333</v>
      </c>
      <c r="B258" s="223" t="s">
        <v>213</v>
      </c>
      <c r="C258" s="223">
        <v>1.0037499999999999E-6</v>
      </c>
      <c r="D258" s="223" t="s">
        <v>259</v>
      </c>
      <c r="E258" s="223" t="s">
        <v>3695</v>
      </c>
      <c r="F258" s="234" t="s">
        <v>1363</v>
      </c>
      <c r="G258" t="s">
        <v>281</v>
      </c>
    </row>
    <row r="259" spans="1:7">
      <c r="A259" s="221" t="s">
        <v>333</v>
      </c>
      <c r="B259" s="223" t="s">
        <v>213</v>
      </c>
      <c r="C259" s="223">
        <v>4.0674329999999996E-3</v>
      </c>
      <c r="D259" s="223" t="s">
        <v>259</v>
      </c>
      <c r="E259" s="223" t="s">
        <v>3696</v>
      </c>
      <c r="F259" s="234" t="s">
        <v>1365</v>
      </c>
      <c r="G259" t="s">
        <v>281</v>
      </c>
    </row>
    <row r="260" spans="1:7">
      <c r="A260" s="221" t="s">
        <v>333</v>
      </c>
      <c r="B260" s="223" t="s">
        <v>213</v>
      </c>
      <c r="C260" s="223">
        <v>2.4159999999999999E-4</v>
      </c>
      <c r="D260" s="223" t="s">
        <v>259</v>
      </c>
      <c r="E260" s="223" t="s">
        <v>3697</v>
      </c>
      <c r="F260" s="234" t="s">
        <v>1361</v>
      </c>
      <c r="G260" t="s">
        <v>281</v>
      </c>
    </row>
    <row r="261" spans="1:7">
      <c r="A261" s="221" t="s">
        <v>333</v>
      </c>
      <c r="B261" s="223" t="s">
        <v>464</v>
      </c>
      <c r="C261" s="223">
        <v>7.7497099999999995E-4</v>
      </c>
      <c r="D261" s="223" t="s">
        <v>259</v>
      </c>
      <c r="E261" s="223" t="s">
        <v>3698</v>
      </c>
      <c r="F261" s="234" t="s">
        <v>1383</v>
      </c>
      <c r="G261" t="s">
        <v>281</v>
      </c>
    </row>
    <row r="262" spans="1:7">
      <c r="A262" s="221" t="s">
        <v>333</v>
      </c>
      <c r="B262" s="223" t="s">
        <v>1434</v>
      </c>
      <c r="C262" s="223">
        <v>5.0000000000000002E-5</v>
      </c>
      <c r="D262" s="223" t="s">
        <v>1435</v>
      </c>
      <c r="E262" s="223" t="s">
        <v>1436</v>
      </c>
      <c r="F262" s="234" t="s">
        <v>1437</v>
      </c>
      <c r="G262" t="s">
        <v>281</v>
      </c>
    </row>
    <row r="263" spans="1:7">
      <c r="A263" s="221" t="s">
        <v>333</v>
      </c>
      <c r="B263" s="223" t="s">
        <v>1438</v>
      </c>
      <c r="C263" s="223">
        <v>6.0000000000000002E-5</v>
      </c>
      <c r="D263" s="223" t="s">
        <v>1435</v>
      </c>
      <c r="E263" s="223" t="s">
        <v>1439</v>
      </c>
      <c r="F263" s="234" t="s">
        <v>1440</v>
      </c>
      <c r="G263" t="s">
        <v>281</v>
      </c>
    </row>
    <row r="264" spans="1:7">
      <c r="A264" s="221" t="s">
        <v>333</v>
      </c>
      <c r="B264" s="223" t="s">
        <v>1441</v>
      </c>
      <c r="C264" s="223">
        <v>5.0000000000000002E-5</v>
      </c>
      <c r="D264" s="223" t="s">
        <v>1435</v>
      </c>
      <c r="E264" s="223" t="s">
        <v>1436</v>
      </c>
      <c r="F264" s="234" t="s">
        <v>1442</v>
      </c>
      <c r="G264" t="s">
        <v>281</v>
      </c>
    </row>
    <row r="265" spans="1:7">
      <c r="A265" s="221" t="s">
        <v>333</v>
      </c>
      <c r="B265" s="223" t="s">
        <v>1443</v>
      </c>
      <c r="C265" s="223">
        <v>5.0000000000000002E-5</v>
      </c>
      <c r="D265" s="223" t="s">
        <v>1435</v>
      </c>
      <c r="E265" s="223" t="s">
        <v>1436</v>
      </c>
      <c r="F265" s="234" t="s">
        <v>1444</v>
      </c>
      <c r="G265" t="s">
        <v>281</v>
      </c>
    </row>
    <row r="266" spans="1:7">
      <c r="A266" s="221" t="s">
        <v>333</v>
      </c>
      <c r="B266" s="223" t="s">
        <v>1445</v>
      </c>
      <c r="C266" s="223">
        <v>5.0000000000000002E-5</v>
      </c>
      <c r="D266" s="223" t="s">
        <v>1435</v>
      </c>
      <c r="E266" s="223" t="s">
        <v>1436</v>
      </c>
      <c r="F266" s="234" t="s">
        <v>1446</v>
      </c>
      <c r="G266" t="s">
        <v>281</v>
      </c>
    </row>
    <row r="267" spans="1:7">
      <c r="A267" s="221" t="s">
        <v>333</v>
      </c>
      <c r="B267" s="223" t="s">
        <v>1447</v>
      </c>
      <c r="C267" s="223">
        <v>5.0000000000000002E-5</v>
      </c>
      <c r="D267" s="223" t="s">
        <v>1435</v>
      </c>
      <c r="E267" s="223" t="s">
        <v>1436</v>
      </c>
      <c r="F267" s="234" t="s">
        <v>1448</v>
      </c>
      <c r="G267" t="s">
        <v>281</v>
      </c>
    </row>
    <row r="268" spans="1:7">
      <c r="A268" s="221" t="s">
        <v>333</v>
      </c>
      <c r="B268" s="223" t="s">
        <v>1449</v>
      </c>
      <c r="C268" s="223">
        <v>1.0000000000000001E-5</v>
      </c>
      <c r="D268" s="223" t="s">
        <v>1435</v>
      </c>
      <c r="E268" s="223" t="s">
        <v>1450</v>
      </c>
      <c r="F268" s="234" t="s">
        <v>1451</v>
      </c>
      <c r="G268" t="s">
        <v>281</v>
      </c>
    </row>
    <row r="269" spans="1:7">
      <c r="A269" s="221" t="s">
        <v>333</v>
      </c>
      <c r="B269" s="223" t="s">
        <v>482</v>
      </c>
      <c r="C269" s="223">
        <v>9.3700000000000001E-4</v>
      </c>
      <c r="D269" s="223" t="s">
        <v>259</v>
      </c>
      <c r="E269" s="223" t="s">
        <v>3699</v>
      </c>
      <c r="F269" s="234" t="s">
        <v>1305</v>
      </c>
      <c r="G269" t="s">
        <v>281</v>
      </c>
    </row>
    <row r="270" spans="1:7">
      <c r="A270" s="221" t="s">
        <v>333</v>
      </c>
      <c r="B270" s="223" t="s">
        <v>1453</v>
      </c>
      <c r="C270" s="223">
        <v>6.7839300000000006E-5</v>
      </c>
      <c r="D270" s="223" t="s">
        <v>259</v>
      </c>
      <c r="E270" s="223" t="s">
        <v>1454</v>
      </c>
      <c r="F270" s="234" t="s">
        <v>1286</v>
      </c>
      <c r="G270" t="s">
        <v>281</v>
      </c>
    </row>
    <row r="271" spans="1:7">
      <c r="A271" s="221" t="s">
        <v>333</v>
      </c>
      <c r="B271" s="223" t="s">
        <v>1455</v>
      </c>
      <c r="C271" s="223">
        <v>6.7839300000000006E-5</v>
      </c>
      <c r="D271" s="223" t="s">
        <v>259</v>
      </c>
      <c r="E271" s="223" t="s">
        <v>1454</v>
      </c>
      <c r="F271" s="234" t="s">
        <v>1286</v>
      </c>
      <c r="G271" t="s">
        <v>281</v>
      </c>
    </row>
    <row r="272" spans="1:7">
      <c r="A272" s="221" t="s">
        <v>333</v>
      </c>
      <c r="B272" s="223" t="s">
        <v>209</v>
      </c>
      <c r="C272" s="223">
        <v>8.3944600000000002E-11</v>
      </c>
      <c r="D272" s="223" t="s">
        <v>259</v>
      </c>
      <c r="E272" s="223" t="s">
        <v>3700</v>
      </c>
      <c r="F272" s="234" t="s">
        <v>1361</v>
      </c>
      <c r="G272" t="s">
        <v>281</v>
      </c>
    </row>
    <row r="273" spans="1:7">
      <c r="A273" s="221" t="s">
        <v>333</v>
      </c>
      <c r="B273" s="223" t="s">
        <v>209</v>
      </c>
      <c r="C273" s="223">
        <v>1.65274E-9</v>
      </c>
      <c r="D273" s="223" t="s">
        <v>259</v>
      </c>
      <c r="E273" s="223" t="s">
        <v>3701</v>
      </c>
      <c r="F273" s="234" t="s">
        <v>1363</v>
      </c>
      <c r="G273" t="s">
        <v>281</v>
      </c>
    </row>
    <row r="274" spans="1:7">
      <c r="A274" s="221" t="s">
        <v>333</v>
      </c>
      <c r="B274" s="223" t="s">
        <v>486</v>
      </c>
      <c r="C274" s="223">
        <v>5.7461700000000003E-4</v>
      </c>
      <c r="D274" s="223" t="s">
        <v>259</v>
      </c>
      <c r="E274" s="223" t="s">
        <v>3702</v>
      </c>
      <c r="F274" s="234" t="s">
        <v>1365</v>
      </c>
      <c r="G274" t="s">
        <v>281</v>
      </c>
    </row>
    <row r="275" spans="1:7">
      <c r="A275" s="226" t="s">
        <v>333</v>
      </c>
      <c r="B275" s="228" t="s">
        <v>486</v>
      </c>
      <c r="C275" s="228">
        <v>2.2998200000000001E-6</v>
      </c>
      <c r="D275" s="228" t="s">
        <v>259</v>
      </c>
      <c r="E275" s="228" t="s">
        <v>3703</v>
      </c>
      <c r="F275" s="255" t="s">
        <v>1361</v>
      </c>
      <c r="G275" t="s">
        <v>281</v>
      </c>
    </row>
    <row r="276" spans="1:7">
      <c r="G276" t="s">
        <v>281</v>
      </c>
    </row>
    <row r="277" spans="1:7" ht="18.75">
      <c r="A277" s="769" t="s">
        <v>1460</v>
      </c>
      <c r="B277" s="770"/>
      <c r="C277" s="770"/>
      <c r="D277" s="770"/>
      <c r="E277" s="770"/>
      <c r="F277" s="771"/>
      <c r="G277" t="s">
        <v>281</v>
      </c>
    </row>
    <row r="278" spans="1:7">
      <c r="A278" s="211" t="s">
        <v>238</v>
      </c>
      <c r="B278" s="212" t="s">
        <v>239</v>
      </c>
      <c r="C278" s="212" t="s">
        <v>240</v>
      </c>
      <c r="D278" s="212" t="s">
        <v>134</v>
      </c>
      <c r="E278" s="212" t="s">
        <v>241</v>
      </c>
      <c r="F278" s="213" t="s">
        <v>242</v>
      </c>
      <c r="G278" t="s">
        <v>281</v>
      </c>
    </row>
    <row r="279" spans="1:7">
      <c r="A279" s="216" t="s">
        <v>845</v>
      </c>
      <c r="B279" s="231" t="s">
        <v>1082</v>
      </c>
      <c r="C279" s="218">
        <v>1</v>
      </c>
      <c r="D279" s="218" t="s">
        <v>504</v>
      </c>
      <c r="E279" s="218" t="s">
        <v>253</v>
      </c>
      <c r="F279" s="232" t="s">
        <v>1461</v>
      </c>
      <c r="G279" t="s">
        <v>281</v>
      </c>
    </row>
    <row r="280" spans="1:7">
      <c r="A280" s="221" t="s">
        <v>333</v>
      </c>
      <c r="B280" s="223" t="s">
        <v>376</v>
      </c>
      <c r="C280" s="271">
        <v>5.5579999999999999E-8</v>
      </c>
      <c r="D280" s="223" t="s">
        <v>259</v>
      </c>
      <c r="E280" s="223" t="s">
        <v>847</v>
      </c>
      <c r="F280" s="234" t="s">
        <v>848</v>
      </c>
      <c r="G280" t="s">
        <v>281</v>
      </c>
    </row>
    <row r="281" spans="1:7">
      <c r="A281" s="221" t="s">
        <v>333</v>
      </c>
      <c r="B281" s="223" t="s">
        <v>427</v>
      </c>
      <c r="C281" s="271">
        <v>4.1800000000000002E-4</v>
      </c>
      <c r="D281" s="223" t="s">
        <v>259</v>
      </c>
      <c r="E281" s="223" t="s">
        <v>849</v>
      </c>
      <c r="F281" s="234" t="s">
        <v>850</v>
      </c>
      <c r="G281" t="s">
        <v>281</v>
      </c>
    </row>
    <row r="282" spans="1:7">
      <c r="A282" s="221" t="s">
        <v>333</v>
      </c>
      <c r="B282" s="223" t="s">
        <v>436</v>
      </c>
      <c r="C282" s="271">
        <v>4.5330000000000002E-7</v>
      </c>
      <c r="D282" s="223" t="s">
        <v>259</v>
      </c>
      <c r="E282" s="223" t="s">
        <v>851</v>
      </c>
      <c r="F282" s="234" t="s">
        <v>852</v>
      </c>
      <c r="G282" t="s">
        <v>281</v>
      </c>
    </row>
    <row r="283" spans="1:7">
      <c r="A283" s="221" t="s">
        <v>333</v>
      </c>
      <c r="B283" s="223" t="s">
        <v>441</v>
      </c>
      <c r="C283" s="271">
        <v>8.4900000000000005E-7</v>
      </c>
      <c r="D283" s="223" t="s">
        <v>259</v>
      </c>
      <c r="E283" s="223" t="s">
        <v>853</v>
      </c>
      <c r="F283" s="234" t="s">
        <v>854</v>
      </c>
      <c r="G283" t="s">
        <v>281</v>
      </c>
    </row>
    <row r="284" spans="1:7">
      <c r="A284" s="226" t="s">
        <v>333</v>
      </c>
      <c r="B284" s="228" t="s">
        <v>467</v>
      </c>
      <c r="C284" s="272">
        <v>9.2109999999999996E-8</v>
      </c>
      <c r="D284" s="228" t="s">
        <v>259</v>
      </c>
      <c r="E284" s="228" t="s">
        <v>855</v>
      </c>
      <c r="F284" s="255" t="s">
        <v>856</v>
      </c>
      <c r="G284" t="s">
        <v>281</v>
      </c>
    </row>
    <row r="285" spans="1:7">
      <c r="G285" t="s">
        <v>281</v>
      </c>
    </row>
    <row r="286" spans="1:7">
      <c r="A286" s="793" t="s">
        <v>489</v>
      </c>
      <c r="B286" s="794"/>
      <c r="C286" s="794"/>
      <c r="G286" t="s">
        <v>281</v>
      </c>
    </row>
    <row r="287" spans="1:7">
      <c r="A287" s="179" t="s">
        <v>2593</v>
      </c>
      <c r="B287" s="180"/>
      <c r="C287" s="258">
        <v>0.27016645326504479</v>
      </c>
      <c r="G287" t="s">
        <v>281</v>
      </c>
    </row>
    <row r="288" spans="1:7">
      <c r="A288" s="157" t="s">
        <v>2594</v>
      </c>
      <c r="B288" s="171"/>
      <c r="C288" s="274">
        <v>0.41485275288092188</v>
      </c>
      <c r="G288" t="s">
        <v>281</v>
      </c>
    </row>
    <row r="289" spans="1:7">
      <c r="A289" s="167" t="s">
        <v>1463</v>
      </c>
      <c r="B289" s="177"/>
      <c r="C289" s="259">
        <v>0.31498079385403327</v>
      </c>
      <c r="G289" t="s">
        <v>281</v>
      </c>
    </row>
    <row r="290" spans="1:7">
      <c r="A290" s="179" t="s">
        <v>2595</v>
      </c>
      <c r="B290" s="180"/>
      <c r="C290" s="258">
        <v>-0.58514724711907806</v>
      </c>
      <c r="G290" t="s">
        <v>281</v>
      </c>
    </row>
    <row r="291" spans="1:7">
      <c r="A291" s="167" t="s">
        <v>2596</v>
      </c>
      <c r="B291" s="177"/>
      <c r="C291" s="259">
        <v>-0.41485275288092188</v>
      </c>
      <c r="G291" t="s">
        <v>281</v>
      </c>
    </row>
    <row r="292" spans="1:7">
      <c r="A292" s="171"/>
      <c r="B292" s="171"/>
      <c r="C292" s="171"/>
      <c r="G292" t="s">
        <v>281</v>
      </c>
    </row>
    <row r="293" spans="1:7">
      <c r="G293" t="s">
        <v>281</v>
      </c>
    </row>
    <row r="294" spans="1:7">
      <c r="G294" t="s">
        <v>281</v>
      </c>
    </row>
    <row r="295" spans="1:7">
      <c r="G295" t="s">
        <v>281</v>
      </c>
    </row>
    <row r="296" spans="1:7">
      <c r="G296" t="s">
        <v>281</v>
      </c>
    </row>
    <row r="297" spans="1:7">
      <c r="G297" t="s">
        <v>281</v>
      </c>
    </row>
    <row r="298" spans="1:7">
      <c r="G298" t="s">
        <v>281</v>
      </c>
    </row>
    <row r="299" spans="1:7">
      <c r="G299" t="s">
        <v>281</v>
      </c>
    </row>
    <row r="300" spans="1:7">
      <c r="G300" t="s">
        <v>281</v>
      </c>
    </row>
    <row r="301" spans="1:7">
      <c r="G301" t="s">
        <v>281</v>
      </c>
    </row>
    <row r="302" spans="1:7">
      <c r="G302" t="s">
        <v>281</v>
      </c>
    </row>
    <row r="303" spans="1:7">
      <c r="G303" t="s">
        <v>281</v>
      </c>
    </row>
    <row r="304" spans="1:7">
      <c r="G304" t="s">
        <v>281</v>
      </c>
    </row>
    <row r="305" spans="7:7">
      <c r="G305" t="s">
        <v>281</v>
      </c>
    </row>
    <row r="306" spans="7:7">
      <c r="G306" t="s">
        <v>281</v>
      </c>
    </row>
    <row r="307" spans="7:7">
      <c r="G307" t="s">
        <v>281</v>
      </c>
    </row>
    <row r="308" spans="7:7">
      <c r="G308" t="s">
        <v>281</v>
      </c>
    </row>
    <row r="309" spans="7:7">
      <c r="G309" t="s">
        <v>281</v>
      </c>
    </row>
    <row r="310" spans="7:7">
      <c r="G310" t="s">
        <v>281</v>
      </c>
    </row>
  </sheetData>
  <mergeCells count="9">
    <mergeCell ref="A48:F48"/>
    <mergeCell ref="A159:F159"/>
    <mergeCell ref="A277:F277"/>
    <mergeCell ref="A286:C286"/>
    <mergeCell ref="A1:F1"/>
    <mergeCell ref="H1:Q1"/>
    <mergeCell ref="A7:F7"/>
    <mergeCell ref="H15:Q15"/>
    <mergeCell ref="A21:F21"/>
  </mergeCells>
  <pageMargins left="0.7" right="0.7" top="0.75" bottom="0.75" header="0.3" footer="0.3"/>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9" tint="0.79998168889431442"/>
  </sheetPr>
  <dimension ref="A1:U480"/>
  <sheetViews>
    <sheetView workbookViewId="0">
      <selection sqref="A1:F1"/>
    </sheetView>
  </sheetViews>
  <sheetFormatPr baseColWidth="10" defaultColWidth="9.140625" defaultRowHeight="15"/>
  <cols>
    <col min="1" max="1" width="7.28515625" bestFit="1" customWidth="1"/>
    <col min="2" max="2" width="63.28515625" bestFit="1" customWidth="1"/>
    <col min="3" max="3" width="29.28515625" bestFit="1" customWidth="1"/>
    <col min="4" max="4" width="9.28515625" bestFit="1" customWidth="1"/>
    <col min="5" max="5" width="42.5703125" bestFit="1" customWidth="1"/>
    <col min="6" max="6" width="89.7109375" bestFit="1" customWidth="1"/>
    <col min="7" max="7" width="10" bestFit="1" customWidth="1"/>
    <col min="13" max="13" width="10" bestFit="1" customWidth="1"/>
  </cols>
  <sheetData>
    <row r="1" spans="1:21" ht="18.75">
      <c r="A1" s="769" t="s">
        <v>236</v>
      </c>
      <c r="B1" s="770"/>
      <c r="C1" s="770"/>
      <c r="D1" s="770"/>
      <c r="E1" s="770"/>
      <c r="F1" s="771"/>
      <c r="I1" s="772" t="s">
        <v>237</v>
      </c>
      <c r="J1" s="773"/>
      <c r="K1" s="773"/>
      <c r="L1" s="773"/>
      <c r="M1" s="773"/>
      <c r="N1" s="773"/>
      <c r="O1" s="773"/>
      <c r="P1" s="773"/>
      <c r="Q1" s="773"/>
      <c r="R1" s="773"/>
      <c r="S1" s="773"/>
      <c r="T1" s="773"/>
      <c r="U1" s="774"/>
    </row>
    <row r="2" spans="1:21">
      <c r="A2" s="211" t="s">
        <v>238</v>
      </c>
      <c r="B2" s="212" t="s">
        <v>239</v>
      </c>
      <c r="C2" s="212" t="s">
        <v>240</v>
      </c>
      <c r="D2" s="212" t="s">
        <v>134</v>
      </c>
      <c r="E2" s="212" t="s">
        <v>241</v>
      </c>
      <c r="F2" s="213" t="s">
        <v>242</v>
      </c>
      <c r="I2" s="214"/>
      <c r="J2" s="6"/>
      <c r="K2" s="6"/>
      <c r="L2" s="6"/>
      <c r="M2" s="6"/>
      <c r="N2" s="6"/>
      <c r="O2" s="6"/>
      <c r="P2" s="6"/>
      <c r="Q2" s="6"/>
      <c r="R2" s="6"/>
      <c r="S2" s="6"/>
      <c r="T2" s="6"/>
      <c r="U2" s="215"/>
    </row>
    <row r="3" spans="1:21">
      <c r="A3" s="216" t="s">
        <v>243</v>
      </c>
      <c r="B3" s="217" t="s">
        <v>244</v>
      </c>
      <c r="C3" s="218">
        <v>5</v>
      </c>
      <c r="D3" s="218" t="s">
        <v>245</v>
      </c>
      <c r="E3" s="219" t="s">
        <v>246</v>
      </c>
      <c r="F3" s="220" t="s">
        <v>236</v>
      </c>
      <c r="I3" s="214"/>
      <c r="J3" s="6"/>
      <c r="K3" s="6"/>
      <c r="L3" s="6"/>
      <c r="M3" s="6"/>
      <c r="N3" s="6"/>
      <c r="O3" s="6"/>
      <c r="P3" s="6"/>
      <c r="Q3" s="6"/>
      <c r="R3" s="6"/>
      <c r="S3" s="6"/>
      <c r="T3" s="6"/>
      <c r="U3" s="215"/>
    </row>
    <row r="4" spans="1:21">
      <c r="A4" s="221" t="s">
        <v>243</v>
      </c>
      <c r="B4" s="222" t="s">
        <v>247</v>
      </c>
      <c r="C4" s="223">
        <v>40</v>
      </c>
      <c r="D4" s="223" t="s">
        <v>245</v>
      </c>
      <c r="E4" s="224" t="s">
        <v>248</v>
      </c>
      <c r="F4" s="225" t="s">
        <v>249</v>
      </c>
      <c r="G4" t="s">
        <v>281</v>
      </c>
      <c r="I4" s="214"/>
      <c r="J4" s="6"/>
      <c r="K4" s="6"/>
      <c r="L4" s="6"/>
      <c r="M4" s="6"/>
      <c r="N4" s="6"/>
      <c r="O4" s="6"/>
      <c r="P4" s="6"/>
      <c r="Q4" s="6"/>
      <c r="R4" s="6"/>
      <c r="S4" s="6"/>
      <c r="T4" s="6"/>
      <c r="U4" s="215"/>
    </row>
    <row r="5" spans="1:21">
      <c r="A5" s="226" t="s">
        <v>250</v>
      </c>
      <c r="B5" s="227" t="s">
        <v>251</v>
      </c>
      <c r="C5" s="228">
        <v>1</v>
      </c>
      <c r="D5" s="228" t="s">
        <v>252</v>
      </c>
      <c r="E5" s="229" t="s">
        <v>253</v>
      </c>
      <c r="F5" s="230" t="s">
        <v>254</v>
      </c>
      <c r="G5" t="s">
        <v>281</v>
      </c>
      <c r="I5" s="214"/>
      <c r="J5" s="6"/>
      <c r="K5" s="6"/>
      <c r="L5" s="6"/>
      <c r="M5" s="6"/>
      <c r="N5" s="6"/>
      <c r="O5" s="6"/>
      <c r="P5" s="6"/>
      <c r="Q5" s="6"/>
      <c r="R5" s="6"/>
      <c r="S5" s="6"/>
      <c r="T5" s="6"/>
      <c r="U5" s="215"/>
    </row>
    <row r="6" spans="1:21">
      <c r="A6" s="4"/>
      <c r="B6" s="345"/>
      <c r="C6" s="4"/>
      <c r="D6" s="4"/>
      <c r="E6" s="171"/>
      <c r="F6" s="171"/>
      <c r="G6" t="s">
        <v>281</v>
      </c>
      <c r="I6" s="214"/>
      <c r="J6" s="6"/>
      <c r="K6" s="6"/>
      <c r="L6" s="6"/>
      <c r="M6" s="6"/>
      <c r="N6" s="6"/>
      <c r="O6" s="6"/>
      <c r="P6" s="6"/>
      <c r="Q6" s="6"/>
      <c r="R6" s="6"/>
      <c r="S6" s="6"/>
      <c r="T6" s="6"/>
      <c r="U6" s="215"/>
    </row>
    <row r="7" spans="1:21" ht="18.75">
      <c r="A7" s="769" t="s">
        <v>493</v>
      </c>
      <c r="B7" s="770"/>
      <c r="C7" s="770"/>
      <c r="D7" s="770"/>
      <c r="E7" s="770"/>
      <c r="F7" s="771"/>
      <c r="G7" t="s">
        <v>281</v>
      </c>
      <c r="I7" s="214"/>
      <c r="J7" s="6"/>
      <c r="K7" s="6"/>
      <c r="L7" s="6"/>
      <c r="M7" s="6"/>
      <c r="N7" s="6"/>
      <c r="O7" s="6"/>
      <c r="P7" s="6"/>
      <c r="Q7" s="6"/>
      <c r="R7" s="6"/>
      <c r="S7" s="6"/>
      <c r="T7" s="6"/>
      <c r="U7" s="215"/>
    </row>
    <row r="8" spans="1:21">
      <c r="A8" s="211" t="s">
        <v>238</v>
      </c>
      <c r="B8" s="212" t="s">
        <v>239</v>
      </c>
      <c r="C8" s="212" t="s">
        <v>240</v>
      </c>
      <c r="D8" s="212" t="s">
        <v>134</v>
      </c>
      <c r="E8" s="212" t="s">
        <v>241</v>
      </c>
      <c r="F8" s="213" t="s">
        <v>242</v>
      </c>
      <c r="G8" t="s">
        <v>281</v>
      </c>
      <c r="I8" s="214"/>
      <c r="J8" s="6"/>
      <c r="K8" s="6"/>
      <c r="L8" s="6"/>
      <c r="M8" s="6"/>
      <c r="N8" s="6"/>
      <c r="O8" s="6"/>
      <c r="P8" s="6"/>
      <c r="Q8" s="6"/>
      <c r="R8" s="6"/>
      <c r="S8" s="6"/>
      <c r="T8" s="6"/>
      <c r="U8" s="215"/>
    </row>
    <row r="9" spans="1:21">
      <c r="A9" s="216" t="s">
        <v>243</v>
      </c>
      <c r="B9" s="227" t="s">
        <v>251</v>
      </c>
      <c r="C9" s="218">
        <v>1</v>
      </c>
      <c r="D9" s="218" t="s">
        <v>256</v>
      </c>
      <c r="E9" s="218" t="s">
        <v>253</v>
      </c>
      <c r="F9" s="232" t="s">
        <v>254</v>
      </c>
      <c r="G9" t="s">
        <v>281</v>
      </c>
      <c r="I9" s="214"/>
      <c r="J9" s="6"/>
      <c r="K9" s="6"/>
      <c r="L9" s="6"/>
      <c r="M9" s="6"/>
      <c r="N9" s="6"/>
      <c r="O9" s="6"/>
      <c r="P9" s="6"/>
      <c r="Q9" s="6"/>
      <c r="R9" s="6"/>
      <c r="S9" s="6"/>
      <c r="T9" s="6"/>
      <c r="U9" s="215"/>
    </row>
    <row r="10" spans="1:21">
      <c r="A10" s="221" t="s">
        <v>243</v>
      </c>
      <c r="B10" s="222" t="s">
        <v>495</v>
      </c>
      <c r="C10" s="223" t="s">
        <v>496</v>
      </c>
      <c r="D10" s="223" t="s">
        <v>275</v>
      </c>
      <c r="E10" s="223" t="s">
        <v>260</v>
      </c>
      <c r="F10" s="234" t="s">
        <v>497</v>
      </c>
      <c r="G10" t="s">
        <v>281</v>
      </c>
      <c r="I10" s="214"/>
      <c r="J10" s="6"/>
      <c r="K10" s="6"/>
      <c r="L10" s="6"/>
      <c r="M10" s="6"/>
      <c r="N10" s="6"/>
      <c r="O10" s="6"/>
      <c r="P10" s="6"/>
      <c r="Q10" s="6"/>
      <c r="R10" s="6"/>
      <c r="S10" s="6"/>
      <c r="T10" s="6"/>
      <c r="U10" s="215"/>
    </row>
    <row r="11" spans="1:21">
      <c r="A11" s="221" t="s">
        <v>243</v>
      </c>
      <c r="B11" s="222" t="s">
        <v>498</v>
      </c>
      <c r="C11" s="223" t="s">
        <v>499</v>
      </c>
      <c r="D11" s="223" t="s">
        <v>327</v>
      </c>
      <c r="E11" s="223" t="s">
        <v>500</v>
      </c>
      <c r="F11" s="234" t="s">
        <v>932</v>
      </c>
      <c r="G11" t="s">
        <v>281</v>
      </c>
      <c r="I11" s="214"/>
      <c r="J11" s="6"/>
      <c r="K11" s="6"/>
      <c r="L11" s="6"/>
      <c r="M11" s="6"/>
      <c r="N11" s="6"/>
      <c r="O11" s="6"/>
      <c r="P11" s="6"/>
      <c r="Q11" s="6"/>
      <c r="R11" s="6"/>
      <c r="S11" s="6"/>
      <c r="T11" s="6"/>
      <c r="U11" s="215"/>
    </row>
    <row r="12" spans="1:21">
      <c r="A12" s="221" t="s">
        <v>243</v>
      </c>
      <c r="B12" s="222" t="s">
        <v>262</v>
      </c>
      <c r="C12" s="235" t="s">
        <v>263</v>
      </c>
      <c r="D12" s="223" t="s">
        <v>494</v>
      </c>
      <c r="E12" s="223" t="s">
        <v>264</v>
      </c>
      <c r="F12" s="234" t="s">
        <v>933</v>
      </c>
      <c r="G12" t="s">
        <v>281</v>
      </c>
      <c r="I12" s="214"/>
      <c r="J12" s="6"/>
      <c r="K12" s="6"/>
      <c r="L12" s="6"/>
      <c r="M12" s="6"/>
      <c r="N12" s="6"/>
      <c r="O12" s="6"/>
      <c r="P12" s="6"/>
      <c r="Q12" s="6"/>
      <c r="R12" s="6"/>
      <c r="S12" s="6"/>
      <c r="T12" s="6"/>
      <c r="U12" s="215"/>
    </row>
    <row r="13" spans="1:21">
      <c r="A13" s="221" t="s">
        <v>250</v>
      </c>
      <c r="B13" s="233" t="s">
        <v>3553</v>
      </c>
      <c r="C13" s="223" t="s">
        <v>514</v>
      </c>
      <c r="D13" s="223" t="s">
        <v>494</v>
      </c>
      <c r="E13" s="223" t="s">
        <v>260</v>
      </c>
      <c r="F13" s="234" t="s">
        <v>515</v>
      </c>
      <c r="G13" t="s">
        <v>281</v>
      </c>
      <c r="I13" s="214"/>
      <c r="J13" s="6"/>
      <c r="K13" s="6"/>
      <c r="L13" s="6"/>
      <c r="M13" s="6"/>
      <c r="N13" s="6"/>
      <c r="O13" s="6"/>
      <c r="P13" s="6"/>
      <c r="Q13" s="6"/>
      <c r="R13" s="6"/>
      <c r="S13" s="6"/>
      <c r="T13" s="6"/>
      <c r="U13" s="215"/>
    </row>
    <row r="14" spans="1:21">
      <c r="A14" s="262" t="s">
        <v>268</v>
      </c>
      <c r="B14" s="189" t="s">
        <v>541</v>
      </c>
      <c r="C14" s="189">
        <v>43</v>
      </c>
      <c r="D14" s="189" t="s">
        <v>542</v>
      </c>
      <c r="E14" s="189" t="s">
        <v>253</v>
      </c>
      <c r="F14" s="263" t="s">
        <v>543</v>
      </c>
      <c r="G14" t="s">
        <v>281</v>
      </c>
      <c r="I14" s="214"/>
      <c r="J14" s="6"/>
      <c r="K14" s="6"/>
      <c r="L14" s="6"/>
      <c r="M14" s="6"/>
      <c r="N14" s="6"/>
      <c r="O14" s="6"/>
      <c r="P14" s="6"/>
      <c r="Q14" s="6"/>
      <c r="R14" s="6"/>
      <c r="S14" s="6"/>
      <c r="T14" s="6"/>
      <c r="U14" s="215"/>
    </row>
    <row r="15" spans="1:21">
      <c r="A15" s="262" t="s">
        <v>268</v>
      </c>
      <c r="B15" s="189" t="s">
        <v>544</v>
      </c>
      <c r="C15" s="189">
        <v>10</v>
      </c>
      <c r="D15" s="189" t="s">
        <v>545</v>
      </c>
      <c r="E15" s="189" t="s">
        <v>546</v>
      </c>
      <c r="F15" s="263" t="s">
        <v>547</v>
      </c>
      <c r="G15" t="s">
        <v>281</v>
      </c>
      <c r="I15" s="236"/>
      <c r="J15" s="237"/>
      <c r="K15" s="237"/>
      <c r="L15" s="237"/>
      <c r="M15" s="237"/>
      <c r="N15" s="237"/>
      <c r="O15" s="237"/>
      <c r="P15" s="237"/>
      <c r="Q15" s="237"/>
      <c r="R15" s="237"/>
      <c r="S15" s="237"/>
      <c r="T15" s="237"/>
      <c r="U15" s="238"/>
    </row>
    <row r="16" spans="1:21">
      <c r="A16" s="262" t="s">
        <v>268</v>
      </c>
      <c r="B16" s="189" t="s">
        <v>269</v>
      </c>
      <c r="C16" s="189">
        <v>3.2582228999999997E-2</v>
      </c>
      <c r="D16" s="189" t="s">
        <v>270</v>
      </c>
      <c r="E16" s="189" t="s">
        <v>558</v>
      </c>
      <c r="F16" s="263" t="s">
        <v>3554</v>
      </c>
      <c r="G16" t="s">
        <v>281</v>
      </c>
    </row>
    <row r="17" spans="1:21">
      <c r="A17" s="262" t="s">
        <v>268</v>
      </c>
      <c r="B17" s="189" t="s">
        <v>559</v>
      </c>
      <c r="C17" s="189">
        <v>40000</v>
      </c>
      <c r="D17" s="189" t="s">
        <v>560</v>
      </c>
      <c r="E17" s="189" t="s">
        <v>253</v>
      </c>
      <c r="F17" s="263" t="s">
        <v>561</v>
      </c>
      <c r="G17" t="s">
        <v>281</v>
      </c>
      <c r="I17" s="772" t="s">
        <v>272</v>
      </c>
      <c r="J17" s="773"/>
      <c r="K17" s="773"/>
      <c r="L17" s="773"/>
      <c r="M17" s="773"/>
      <c r="N17" s="773"/>
      <c r="O17" s="773"/>
      <c r="P17" s="773"/>
      <c r="Q17" s="773"/>
      <c r="R17" s="773"/>
      <c r="S17" s="773"/>
      <c r="T17" s="773"/>
      <c r="U17" s="774"/>
    </row>
    <row r="18" spans="1:21">
      <c r="A18" s="262" t="s">
        <v>268</v>
      </c>
      <c r="B18" s="189" t="s">
        <v>562</v>
      </c>
      <c r="C18" s="189" t="s">
        <v>563</v>
      </c>
      <c r="D18" s="189" t="s">
        <v>275</v>
      </c>
      <c r="E18" s="264"/>
      <c r="F18" s="263" t="s">
        <v>564</v>
      </c>
      <c r="G18" t="s">
        <v>281</v>
      </c>
      <c r="I18" s="214"/>
      <c r="J18" s="6"/>
      <c r="K18" s="6"/>
      <c r="L18" s="6"/>
      <c r="M18" s="6"/>
      <c r="N18" s="6"/>
      <c r="O18" s="6"/>
      <c r="P18" s="6"/>
      <c r="Q18" s="6"/>
      <c r="R18" s="6"/>
      <c r="S18" s="6"/>
      <c r="T18" s="6"/>
      <c r="U18" s="215"/>
    </row>
    <row r="19" spans="1:21">
      <c r="A19" s="239" t="s">
        <v>268</v>
      </c>
      <c r="B19" s="240" t="s">
        <v>580</v>
      </c>
      <c r="C19" s="240" t="s">
        <v>258</v>
      </c>
      <c r="D19" s="240" t="s">
        <v>494</v>
      </c>
      <c r="E19" s="265"/>
      <c r="F19" s="241" t="s">
        <v>581</v>
      </c>
      <c r="G19" t="s">
        <v>281</v>
      </c>
      <c r="I19" s="214"/>
      <c r="J19" s="6"/>
      <c r="K19" s="6"/>
      <c r="L19" s="6"/>
      <c r="M19" s="6"/>
      <c r="N19" s="6"/>
      <c r="O19" s="6"/>
      <c r="P19" s="6"/>
      <c r="Q19" s="6"/>
      <c r="R19" s="6"/>
      <c r="S19" s="6"/>
      <c r="T19" s="6"/>
      <c r="U19" s="215"/>
    </row>
    <row r="20" spans="1:21">
      <c r="G20" t="s">
        <v>281</v>
      </c>
      <c r="I20" s="214"/>
      <c r="J20" s="6"/>
      <c r="K20" s="6"/>
      <c r="L20" s="6"/>
      <c r="M20" s="6"/>
      <c r="N20" s="6"/>
      <c r="O20" s="6"/>
      <c r="P20" s="6"/>
      <c r="Q20" s="6"/>
      <c r="R20" s="6"/>
      <c r="S20" s="6"/>
      <c r="T20" s="6"/>
      <c r="U20" s="215"/>
    </row>
    <row r="21" spans="1:21" ht="18.75">
      <c r="A21" s="769" t="s">
        <v>3704</v>
      </c>
      <c r="B21" s="770"/>
      <c r="C21" s="770"/>
      <c r="D21" s="770"/>
      <c r="E21" s="770"/>
      <c r="F21" s="771"/>
      <c r="G21" t="s">
        <v>281</v>
      </c>
      <c r="I21" s="214"/>
      <c r="J21" s="6"/>
      <c r="K21" s="6"/>
      <c r="L21" s="6"/>
      <c r="M21" s="6"/>
      <c r="N21" s="6"/>
      <c r="O21" s="6"/>
      <c r="P21" s="6"/>
      <c r="Q21" s="6"/>
      <c r="R21" s="6"/>
      <c r="S21" s="6"/>
      <c r="T21" s="6"/>
      <c r="U21" s="215"/>
    </row>
    <row r="22" spans="1:21">
      <c r="A22" s="211" t="s">
        <v>238</v>
      </c>
      <c r="B22" s="212" t="s">
        <v>239</v>
      </c>
      <c r="C22" s="212" t="s">
        <v>240</v>
      </c>
      <c r="D22" s="212" t="s">
        <v>134</v>
      </c>
      <c r="E22" s="212" t="s">
        <v>241</v>
      </c>
      <c r="F22" s="213" t="s">
        <v>242</v>
      </c>
      <c r="G22" t="s">
        <v>281</v>
      </c>
      <c r="I22" s="214"/>
      <c r="J22" s="6"/>
      <c r="K22" s="6"/>
      <c r="L22" s="6"/>
      <c r="M22" s="6"/>
      <c r="N22" s="6"/>
      <c r="O22" s="6"/>
      <c r="P22" s="6"/>
      <c r="Q22" s="6"/>
      <c r="R22" s="6"/>
      <c r="S22" s="6"/>
      <c r="T22" s="6"/>
      <c r="U22" s="215"/>
    </row>
    <row r="23" spans="1:21">
      <c r="A23" s="216" t="s">
        <v>243</v>
      </c>
      <c r="B23" s="231" t="s">
        <v>3553</v>
      </c>
      <c r="C23" s="218">
        <v>1</v>
      </c>
      <c r="D23" s="218" t="s">
        <v>259</v>
      </c>
      <c r="E23" s="218" t="s">
        <v>253</v>
      </c>
      <c r="F23" s="232" t="s">
        <v>3556</v>
      </c>
      <c r="G23" t="s">
        <v>281</v>
      </c>
      <c r="I23" s="214"/>
      <c r="J23" s="6"/>
      <c r="K23" s="6"/>
      <c r="L23" s="6"/>
      <c r="M23" s="6"/>
      <c r="N23" s="6"/>
      <c r="O23" s="6"/>
      <c r="P23" s="6"/>
      <c r="Q23" s="6"/>
      <c r="R23" s="6"/>
      <c r="S23" s="6"/>
      <c r="T23" s="6"/>
      <c r="U23" s="215"/>
    </row>
    <row r="24" spans="1:21">
      <c r="A24" s="221" t="s">
        <v>243</v>
      </c>
      <c r="B24" s="222" t="s">
        <v>326</v>
      </c>
      <c r="C24" s="223" t="s">
        <v>937</v>
      </c>
      <c r="D24" s="223" t="s">
        <v>408</v>
      </c>
      <c r="E24" s="223" t="s">
        <v>253</v>
      </c>
      <c r="F24" s="234" t="s">
        <v>938</v>
      </c>
      <c r="G24" t="s">
        <v>281</v>
      </c>
      <c r="I24" s="214"/>
      <c r="J24" s="6"/>
      <c r="K24" s="6"/>
      <c r="L24" s="6"/>
      <c r="M24" s="6"/>
      <c r="N24" s="6"/>
      <c r="O24" s="6"/>
      <c r="P24" s="6"/>
      <c r="Q24" s="6"/>
      <c r="R24" s="6"/>
      <c r="S24" s="6"/>
      <c r="T24" s="6"/>
      <c r="U24" s="215"/>
    </row>
    <row r="25" spans="1:21">
      <c r="A25" s="221" t="s">
        <v>243</v>
      </c>
      <c r="B25" s="222" t="s">
        <v>507</v>
      </c>
      <c r="C25" s="223" t="s">
        <v>939</v>
      </c>
      <c r="D25" s="223" t="s">
        <v>259</v>
      </c>
      <c r="E25" s="223" t="s">
        <v>253</v>
      </c>
      <c r="F25" s="234" t="s">
        <v>940</v>
      </c>
      <c r="G25" t="s">
        <v>281</v>
      </c>
      <c r="I25" s="214"/>
      <c r="J25" s="6"/>
      <c r="K25" s="6"/>
      <c r="L25" s="6"/>
      <c r="M25" s="6"/>
      <c r="N25" s="6"/>
      <c r="O25" s="6"/>
      <c r="P25" s="6"/>
      <c r="Q25" s="6"/>
      <c r="R25" s="6"/>
      <c r="S25" s="6"/>
      <c r="T25" s="6"/>
      <c r="U25" s="215"/>
    </row>
    <row r="26" spans="1:21">
      <c r="A26" s="221" t="s">
        <v>243</v>
      </c>
      <c r="B26" s="222" t="s">
        <v>941</v>
      </c>
      <c r="C26" s="235" t="s">
        <v>942</v>
      </c>
      <c r="D26" s="223" t="s">
        <v>943</v>
      </c>
      <c r="E26" s="223" t="s">
        <v>253</v>
      </c>
      <c r="F26" s="234" t="s">
        <v>944</v>
      </c>
      <c r="G26" t="s">
        <v>281</v>
      </c>
      <c r="I26" s="214"/>
      <c r="J26" s="6"/>
      <c r="K26" s="6"/>
      <c r="L26" s="6"/>
      <c r="M26" s="6"/>
      <c r="N26" s="6"/>
      <c r="O26" s="6"/>
      <c r="P26" s="6"/>
      <c r="Q26" s="6"/>
      <c r="R26" s="6"/>
      <c r="S26" s="6"/>
      <c r="T26" s="6"/>
      <c r="U26" s="215"/>
    </row>
    <row r="27" spans="1:21">
      <c r="A27" s="221" t="s">
        <v>243</v>
      </c>
      <c r="B27" s="222" t="s">
        <v>3557</v>
      </c>
      <c r="C27" s="235" t="s">
        <v>708</v>
      </c>
      <c r="D27" s="223" t="s">
        <v>259</v>
      </c>
      <c r="E27" s="223" t="s">
        <v>1091</v>
      </c>
      <c r="F27" s="234" t="s">
        <v>3558</v>
      </c>
      <c r="G27" t="s">
        <v>281</v>
      </c>
      <c r="I27" s="214"/>
      <c r="J27" s="6"/>
      <c r="K27" s="6"/>
      <c r="L27" s="6"/>
      <c r="M27" s="6"/>
      <c r="N27" s="6"/>
      <c r="O27" s="6"/>
      <c r="P27" s="6"/>
      <c r="Q27" s="6"/>
      <c r="R27" s="6"/>
      <c r="S27" s="6"/>
      <c r="T27" s="6"/>
      <c r="U27" s="215"/>
    </row>
    <row r="28" spans="1:21">
      <c r="A28" s="221" t="s">
        <v>333</v>
      </c>
      <c r="B28" s="223" t="s">
        <v>340</v>
      </c>
      <c r="C28" s="223" t="s">
        <v>599</v>
      </c>
      <c r="D28" s="223" t="s">
        <v>259</v>
      </c>
      <c r="E28" s="223" t="s">
        <v>2473</v>
      </c>
      <c r="F28" s="234" t="s">
        <v>948</v>
      </c>
      <c r="G28" t="s">
        <v>281</v>
      </c>
      <c r="I28" s="214"/>
      <c r="J28" s="6"/>
      <c r="K28" s="6"/>
      <c r="L28" s="6"/>
      <c r="M28" s="6"/>
      <c r="N28" s="6"/>
      <c r="O28" s="6"/>
      <c r="P28" s="6"/>
      <c r="Q28" s="6"/>
      <c r="R28" s="6"/>
      <c r="S28" s="6"/>
      <c r="T28" s="6"/>
      <c r="U28" s="215"/>
    </row>
    <row r="29" spans="1:21">
      <c r="A29" s="221" t="s">
        <v>250</v>
      </c>
      <c r="B29" s="233" t="s">
        <v>3559</v>
      </c>
      <c r="C29" s="223" t="s">
        <v>950</v>
      </c>
      <c r="D29" s="223" t="s">
        <v>259</v>
      </c>
      <c r="E29" s="223" t="s">
        <v>253</v>
      </c>
      <c r="F29" s="234" t="s">
        <v>3560</v>
      </c>
      <c r="G29" t="s">
        <v>281</v>
      </c>
      <c r="I29" s="214"/>
      <c r="J29" s="6"/>
      <c r="K29" s="6"/>
      <c r="L29" s="6"/>
      <c r="M29" s="6"/>
      <c r="N29" s="6"/>
      <c r="O29" s="6"/>
      <c r="P29" s="6"/>
      <c r="Q29" s="6"/>
      <c r="R29" s="6"/>
      <c r="S29" s="6"/>
      <c r="T29" s="6"/>
      <c r="U29" s="215"/>
    </row>
    <row r="30" spans="1:21">
      <c r="A30" s="221" t="s">
        <v>250</v>
      </c>
      <c r="B30" s="233" t="s">
        <v>604</v>
      </c>
      <c r="C30" s="235" t="s">
        <v>952</v>
      </c>
      <c r="D30" s="223" t="s">
        <v>408</v>
      </c>
      <c r="E30" s="223" t="s">
        <v>253</v>
      </c>
      <c r="F30" s="234" t="s">
        <v>953</v>
      </c>
      <c r="G30" t="s">
        <v>281</v>
      </c>
      <c r="I30" s="214"/>
      <c r="J30" s="6"/>
      <c r="K30" s="6"/>
      <c r="L30" s="6"/>
      <c r="M30" s="6"/>
      <c r="N30" s="6"/>
      <c r="O30" s="6"/>
      <c r="P30" s="6"/>
      <c r="Q30" s="6"/>
      <c r="R30" s="6"/>
      <c r="S30" s="6"/>
      <c r="T30" s="6"/>
      <c r="U30" s="215"/>
    </row>
    <row r="31" spans="1:21">
      <c r="A31" s="221" t="s">
        <v>250</v>
      </c>
      <c r="B31" s="233" t="s">
        <v>607</v>
      </c>
      <c r="C31" s="235" t="s">
        <v>954</v>
      </c>
      <c r="D31" s="223" t="s">
        <v>408</v>
      </c>
      <c r="E31" s="223" t="s">
        <v>253</v>
      </c>
      <c r="F31" s="234" t="s">
        <v>955</v>
      </c>
      <c r="G31" t="s">
        <v>281</v>
      </c>
      <c r="I31" s="214"/>
      <c r="J31" s="6"/>
      <c r="K31" s="6"/>
      <c r="L31" s="6"/>
      <c r="M31" s="6"/>
      <c r="N31" s="6"/>
      <c r="O31" s="6"/>
      <c r="P31" s="6"/>
      <c r="Q31" s="6"/>
      <c r="R31" s="6"/>
      <c r="S31" s="6"/>
      <c r="T31" s="6"/>
      <c r="U31" s="215"/>
    </row>
    <row r="32" spans="1:21">
      <c r="A32" s="262" t="s">
        <v>268</v>
      </c>
      <c r="B32" s="189" t="s">
        <v>956</v>
      </c>
      <c r="C32" s="189">
        <v>0.06</v>
      </c>
      <c r="D32" s="189" t="s">
        <v>270</v>
      </c>
      <c r="E32" s="189" t="s">
        <v>253</v>
      </c>
      <c r="F32" s="263" t="s">
        <v>957</v>
      </c>
      <c r="G32" t="s">
        <v>281</v>
      </c>
      <c r="I32" s="214"/>
      <c r="J32" s="6"/>
      <c r="K32" s="6"/>
      <c r="L32" s="6"/>
      <c r="M32" s="6"/>
      <c r="N32" s="6"/>
      <c r="O32" s="6"/>
      <c r="P32" s="6"/>
      <c r="Q32" s="6"/>
      <c r="R32" s="6"/>
      <c r="S32" s="6"/>
      <c r="T32" s="6"/>
      <c r="U32" s="215"/>
    </row>
    <row r="33" spans="1:21">
      <c r="A33" s="262" t="s">
        <v>268</v>
      </c>
      <c r="B33" s="189" t="s">
        <v>528</v>
      </c>
      <c r="C33" s="189">
        <v>0.72</v>
      </c>
      <c r="D33" s="189" t="s">
        <v>270</v>
      </c>
      <c r="E33" s="189" t="s">
        <v>958</v>
      </c>
      <c r="F33" s="263" t="s">
        <v>959</v>
      </c>
      <c r="G33" t="s">
        <v>281</v>
      </c>
      <c r="I33" s="214"/>
      <c r="J33" s="6"/>
      <c r="K33" s="6"/>
      <c r="L33" s="6"/>
      <c r="M33" s="6"/>
      <c r="N33" s="6"/>
      <c r="O33" s="6"/>
      <c r="P33" s="6"/>
      <c r="Q33" s="6"/>
      <c r="R33" s="6"/>
      <c r="S33" s="6"/>
      <c r="T33" s="6"/>
      <c r="U33" s="215"/>
    </row>
    <row r="34" spans="1:21">
      <c r="A34" s="262" t="s">
        <v>268</v>
      </c>
      <c r="B34" s="189" t="s">
        <v>961</v>
      </c>
      <c r="C34" s="189">
        <v>37.770000000000003</v>
      </c>
      <c r="D34" s="189" t="s">
        <v>962</v>
      </c>
      <c r="E34" s="189" t="s">
        <v>253</v>
      </c>
      <c r="F34" s="263" t="s">
        <v>2223</v>
      </c>
      <c r="G34" t="s">
        <v>281</v>
      </c>
      <c r="I34" s="214"/>
      <c r="J34" s="6"/>
      <c r="K34" s="6"/>
      <c r="L34" s="6"/>
      <c r="M34" s="6"/>
      <c r="N34" s="6"/>
      <c r="O34" s="6"/>
      <c r="P34" s="6"/>
      <c r="Q34" s="6"/>
      <c r="R34" s="6"/>
      <c r="S34" s="6"/>
      <c r="T34" s="6"/>
      <c r="U34" s="215"/>
    </row>
    <row r="35" spans="1:21">
      <c r="A35" s="262" t="s">
        <v>268</v>
      </c>
      <c r="B35" s="189" t="s">
        <v>965</v>
      </c>
      <c r="C35" s="189">
        <v>60</v>
      </c>
      <c r="D35" s="189" t="s">
        <v>966</v>
      </c>
      <c r="E35" s="346" t="s">
        <v>967</v>
      </c>
      <c r="F35" s="263" t="s">
        <v>953</v>
      </c>
      <c r="G35" t="s">
        <v>281</v>
      </c>
      <c r="I35" s="214"/>
      <c r="J35" s="6"/>
      <c r="K35" s="6"/>
      <c r="L35" s="6"/>
      <c r="M35" s="6"/>
      <c r="N35" s="6"/>
      <c r="O35" s="6"/>
      <c r="P35" s="6"/>
      <c r="Q35" s="6"/>
      <c r="R35" s="6"/>
      <c r="S35" s="6"/>
      <c r="T35" s="6"/>
      <c r="U35" s="215"/>
    </row>
    <row r="36" spans="1:21">
      <c r="A36" s="262" t="s">
        <v>268</v>
      </c>
      <c r="B36" s="189" t="s">
        <v>969</v>
      </c>
      <c r="C36" s="189">
        <v>920</v>
      </c>
      <c r="D36" s="347" t="s">
        <v>966</v>
      </c>
      <c r="E36" s="189" t="s">
        <v>970</v>
      </c>
      <c r="F36" s="348" t="s">
        <v>971</v>
      </c>
      <c r="G36" t="s">
        <v>281</v>
      </c>
      <c r="I36" s="236"/>
      <c r="J36" s="237"/>
      <c r="K36" s="237"/>
      <c r="L36" s="237"/>
      <c r="M36" s="237"/>
      <c r="N36" s="237"/>
      <c r="O36" s="237"/>
      <c r="P36" s="237"/>
      <c r="Q36" s="237"/>
      <c r="R36" s="237"/>
      <c r="S36" s="237"/>
      <c r="T36" s="237"/>
      <c r="U36" s="238"/>
    </row>
    <row r="37" spans="1:21">
      <c r="A37" s="262" t="s">
        <v>268</v>
      </c>
      <c r="B37" s="189" t="s">
        <v>976</v>
      </c>
      <c r="C37" s="189">
        <v>1.6E-2</v>
      </c>
      <c r="D37" s="347" t="s">
        <v>977</v>
      </c>
      <c r="E37" s="224" t="s">
        <v>3561</v>
      </c>
      <c r="F37" s="348" t="s">
        <v>2488</v>
      </c>
      <c r="G37" t="s">
        <v>281</v>
      </c>
    </row>
    <row r="38" spans="1:21">
      <c r="A38" s="262" t="s">
        <v>268</v>
      </c>
      <c r="B38" s="189" t="s">
        <v>972</v>
      </c>
      <c r="C38">
        <v>0.25</v>
      </c>
      <c r="D38" s="347" t="s">
        <v>973</v>
      </c>
      <c r="E38" s="224" t="s">
        <v>3562</v>
      </c>
      <c r="F38" s="348" t="s">
        <v>3563</v>
      </c>
      <c r="G38" t="s">
        <v>281</v>
      </c>
      <c r="I38" s="349" t="s">
        <v>360</v>
      </c>
      <c r="J38" s="350"/>
      <c r="K38" s="350"/>
      <c r="L38" s="350"/>
      <c r="M38" s="351"/>
    </row>
    <row r="39" spans="1:21">
      <c r="A39" s="262" t="s">
        <v>268</v>
      </c>
      <c r="B39" s="189" t="s">
        <v>979</v>
      </c>
      <c r="C39" s="277">
        <v>77.2</v>
      </c>
      <c r="D39" s="347" t="s">
        <v>962</v>
      </c>
      <c r="E39" s="189" t="s">
        <v>253</v>
      </c>
      <c r="F39" s="348" t="s">
        <v>980</v>
      </c>
      <c r="G39" t="s">
        <v>281</v>
      </c>
      <c r="I39" s="242" t="s">
        <v>3564</v>
      </c>
      <c r="J39" s="243"/>
      <c r="K39" s="243"/>
      <c r="L39" s="285">
        <v>29.7</v>
      </c>
      <c r="M39" s="244" t="s">
        <v>363</v>
      </c>
    </row>
    <row r="40" spans="1:21">
      <c r="A40" s="262" t="s">
        <v>268</v>
      </c>
      <c r="B40" s="189" t="s">
        <v>983</v>
      </c>
      <c r="C40" s="189" t="s">
        <v>984</v>
      </c>
      <c r="D40" s="189" t="s">
        <v>408</v>
      </c>
      <c r="E40" s="352"/>
      <c r="F40" s="263" t="s">
        <v>985</v>
      </c>
      <c r="G40" t="s">
        <v>281</v>
      </c>
      <c r="I40" s="214" t="s">
        <v>3705</v>
      </c>
      <c r="J40" s="6"/>
      <c r="K40" s="6"/>
      <c r="L40" s="6">
        <v>15.3</v>
      </c>
      <c r="M40" s="215" t="s">
        <v>363</v>
      </c>
    </row>
    <row r="41" spans="1:21">
      <c r="A41" s="262" t="s">
        <v>268</v>
      </c>
      <c r="B41" s="189" t="s">
        <v>986</v>
      </c>
      <c r="C41" s="189" t="s">
        <v>3566</v>
      </c>
      <c r="D41" s="189" t="s">
        <v>259</v>
      </c>
      <c r="E41" s="264"/>
      <c r="F41" s="263" t="s">
        <v>988</v>
      </c>
      <c r="G41" t="s">
        <v>281</v>
      </c>
      <c r="I41" s="214" t="s">
        <v>1468</v>
      </c>
      <c r="J41" s="6"/>
      <c r="K41" s="6"/>
      <c r="L41" s="6">
        <v>85.2</v>
      </c>
      <c r="M41" s="215" t="s">
        <v>363</v>
      </c>
    </row>
    <row r="42" spans="1:21">
      <c r="A42" s="262" t="s">
        <v>268</v>
      </c>
      <c r="B42" s="189" t="s">
        <v>818</v>
      </c>
      <c r="C42" s="189" t="s">
        <v>3567</v>
      </c>
      <c r="D42" s="189" t="s">
        <v>408</v>
      </c>
      <c r="E42" s="264"/>
      <c r="F42" s="263" t="s">
        <v>1470</v>
      </c>
      <c r="G42" t="s">
        <v>281</v>
      </c>
      <c r="I42" s="236" t="s">
        <v>3565</v>
      </c>
      <c r="J42" s="237"/>
      <c r="K42" s="237"/>
      <c r="L42" s="276">
        <v>17.899999999999999</v>
      </c>
      <c r="M42" s="238" t="s">
        <v>363</v>
      </c>
    </row>
    <row r="43" spans="1:21">
      <c r="A43" s="262" t="s">
        <v>268</v>
      </c>
      <c r="B43" s="189" t="s">
        <v>824</v>
      </c>
      <c r="C43" s="189" t="s">
        <v>3568</v>
      </c>
      <c r="D43" s="189" t="s">
        <v>259</v>
      </c>
      <c r="E43" s="264"/>
      <c r="F43" s="263" t="s">
        <v>3569</v>
      </c>
      <c r="G43" t="s">
        <v>281</v>
      </c>
    </row>
    <row r="44" spans="1:21">
      <c r="A44" s="262" t="s">
        <v>268</v>
      </c>
      <c r="B44" s="189" t="s">
        <v>599</v>
      </c>
      <c r="C44" s="189" t="s">
        <v>3570</v>
      </c>
      <c r="D44" s="269" t="s">
        <v>259</v>
      </c>
      <c r="E44" s="264"/>
      <c r="F44" s="263" t="s">
        <v>994</v>
      </c>
      <c r="G44" t="s">
        <v>281</v>
      </c>
    </row>
    <row r="45" spans="1:21">
      <c r="A45" s="262" t="s">
        <v>268</v>
      </c>
      <c r="B45" s="189" t="s">
        <v>995</v>
      </c>
      <c r="C45" s="189">
        <v>0</v>
      </c>
      <c r="D45" s="189" t="s">
        <v>270</v>
      </c>
      <c r="E45" s="264"/>
      <c r="F45" s="263" t="s">
        <v>996</v>
      </c>
      <c r="G45" t="s">
        <v>281</v>
      </c>
    </row>
    <row r="46" spans="1:21">
      <c r="A46" s="239" t="s">
        <v>268</v>
      </c>
      <c r="B46" s="240" t="s">
        <v>997</v>
      </c>
      <c r="C46" s="240" t="s">
        <v>3571</v>
      </c>
      <c r="D46" s="240" t="s">
        <v>259</v>
      </c>
      <c r="E46" s="265"/>
      <c r="F46" s="241" t="s">
        <v>999</v>
      </c>
      <c r="G46" t="s">
        <v>281</v>
      </c>
    </row>
    <row r="47" spans="1:21">
      <c r="G47" t="s">
        <v>281</v>
      </c>
    </row>
    <row r="48" spans="1:21" ht="18.75">
      <c r="A48" s="790" t="s">
        <v>3706</v>
      </c>
      <c r="B48" s="791"/>
      <c r="C48" s="791"/>
      <c r="D48" s="791"/>
      <c r="E48" s="791"/>
      <c r="F48" s="792"/>
      <c r="G48" t="s">
        <v>281</v>
      </c>
    </row>
    <row r="49" spans="1:11">
      <c r="A49" s="286" t="s">
        <v>238</v>
      </c>
      <c r="B49" s="287" t="s">
        <v>239</v>
      </c>
      <c r="C49" s="287" t="s">
        <v>240</v>
      </c>
      <c r="D49" s="287" t="s">
        <v>134</v>
      </c>
      <c r="E49" s="287" t="s">
        <v>241</v>
      </c>
      <c r="F49" s="288" t="s">
        <v>242</v>
      </c>
      <c r="G49" t="s">
        <v>281</v>
      </c>
    </row>
    <row r="50" spans="1:11">
      <c r="A50" s="216" t="s">
        <v>243</v>
      </c>
      <c r="B50" s="217" t="s">
        <v>1077</v>
      </c>
      <c r="C50" s="223">
        <f>((208.12)/23352)*(0.0375)</f>
        <v>3.3421120246659818E-4</v>
      </c>
      <c r="D50" s="223" t="s">
        <v>259</v>
      </c>
      <c r="E50" s="223" t="s">
        <v>1472</v>
      </c>
      <c r="F50" s="232" t="s">
        <v>1473</v>
      </c>
      <c r="G50" t="s">
        <v>281</v>
      </c>
      <c r="K50" s="204"/>
    </row>
    <row r="51" spans="1:11">
      <c r="A51" s="221" t="s">
        <v>243</v>
      </c>
      <c r="B51" s="233" t="s">
        <v>1080</v>
      </c>
      <c r="C51" s="223" t="s">
        <v>1002</v>
      </c>
      <c r="D51" s="223" t="s">
        <v>259</v>
      </c>
      <c r="E51" s="223" t="s">
        <v>253</v>
      </c>
      <c r="F51" s="234" t="s">
        <v>1474</v>
      </c>
      <c r="G51" t="s">
        <v>281</v>
      </c>
    </row>
    <row r="52" spans="1:11">
      <c r="A52" s="221" t="s">
        <v>243</v>
      </c>
      <c r="B52" s="222" t="s">
        <v>317</v>
      </c>
      <c r="C52" s="223" t="s">
        <v>1475</v>
      </c>
      <c r="D52" s="223" t="s">
        <v>259</v>
      </c>
      <c r="E52" s="223" t="s">
        <v>3707</v>
      </c>
      <c r="F52" s="234" t="s">
        <v>1832</v>
      </c>
      <c r="G52" t="s">
        <v>281</v>
      </c>
      <c r="K52" s="204"/>
    </row>
    <row r="53" spans="1:11">
      <c r="A53" s="221" t="s">
        <v>243</v>
      </c>
      <c r="B53" s="222" t="s">
        <v>1478</v>
      </c>
      <c r="C53" s="223">
        <f>(19507/36000/1000)*43</f>
        <v>2.3300027777777777E-2</v>
      </c>
      <c r="D53" s="223" t="s">
        <v>327</v>
      </c>
      <c r="E53" s="223" t="s">
        <v>1479</v>
      </c>
      <c r="F53" s="234" t="s">
        <v>1480</v>
      </c>
      <c r="G53" t="s">
        <v>281</v>
      </c>
      <c r="K53" s="204"/>
    </row>
    <row r="54" spans="1:11">
      <c r="A54" s="221" t="s">
        <v>243</v>
      </c>
      <c r="B54" s="222" t="s">
        <v>1481</v>
      </c>
      <c r="C54" s="223">
        <f>19507/36000/1000</f>
        <v>5.4186111111111112E-4</v>
      </c>
      <c r="D54" s="223" t="s">
        <v>259</v>
      </c>
      <c r="E54" s="223" t="s">
        <v>1482</v>
      </c>
      <c r="F54" s="234" t="s">
        <v>1483</v>
      </c>
      <c r="G54" t="s">
        <v>281</v>
      </c>
      <c r="K54" s="204"/>
    </row>
    <row r="55" spans="1:11">
      <c r="A55" s="221" t="s">
        <v>243</v>
      </c>
      <c r="B55" s="222" t="s">
        <v>1484</v>
      </c>
      <c r="C55" s="223" t="s">
        <v>1485</v>
      </c>
      <c r="D55" s="223" t="s">
        <v>259</v>
      </c>
      <c r="E55" s="223" t="s">
        <v>3708</v>
      </c>
      <c r="F55" s="234" t="s">
        <v>1487</v>
      </c>
      <c r="G55" t="s">
        <v>281</v>
      </c>
      <c r="K55" s="204"/>
    </row>
    <row r="56" spans="1:11">
      <c r="A56" s="221" t="s">
        <v>243</v>
      </c>
      <c r="B56" s="222" t="s">
        <v>1101</v>
      </c>
      <c r="C56" s="223">
        <f>7.118/23352</f>
        <v>3.0481329222336418E-4</v>
      </c>
      <c r="D56" s="223" t="s">
        <v>259</v>
      </c>
      <c r="E56" s="223" t="s">
        <v>1488</v>
      </c>
      <c r="F56" s="234" t="s">
        <v>1489</v>
      </c>
      <c r="G56" t="s">
        <v>281</v>
      </c>
      <c r="K56" s="204"/>
    </row>
    <row r="57" spans="1:11">
      <c r="A57" s="221" t="s">
        <v>243</v>
      </c>
      <c r="B57" s="223" t="s">
        <v>1490</v>
      </c>
      <c r="C57" s="223" t="s">
        <v>1491</v>
      </c>
      <c r="D57" s="223" t="s">
        <v>275</v>
      </c>
      <c r="E57" s="223" t="s">
        <v>260</v>
      </c>
      <c r="F57" s="234" t="s">
        <v>1492</v>
      </c>
      <c r="G57" t="s">
        <v>281</v>
      </c>
      <c r="K57" s="204"/>
    </row>
    <row r="58" spans="1:11">
      <c r="A58" s="221" t="s">
        <v>243</v>
      </c>
      <c r="B58" s="222" t="s">
        <v>1493</v>
      </c>
      <c r="C58" s="223" t="s">
        <v>1494</v>
      </c>
      <c r="D58" s="223" t="s">
        <v>259</v>
      </c>
      <c r="E58" s="223" t="s">
        <v>3709</v>
      </c>
      <c r="F58" s="234" t="s">
        <v>1487</v>
      </c>
      <c r="G58" t="s">
        <v>281</v>
      </c>
      <c r="K58" s="204"/>
    </row>
    <row r="59" spans="1:11">
      <c r="A59" s="221" t="s">
        <v>243</v>
      </c>
      <c r="B59" s="222" t="s">
        <v>1104</v>
      </c>
      <c r="C59" s="223">
        <f>-((208.12)/23352)*(0.0375)</f>
        <v>-3.3421120246659818E-4</v>
      </c>
      <c r="D59" s="223" t="s">
        <v>259</v>
      </c>
      <c r="E59" s="223" t="s">
        <v>1496</v>
      </c>
      <c r="F59" s="234" t="s">
        <v>1497</v>
      </c>
      <c r="G59" t="s">
        <v>281</v>
      </c>
      <c r="K59" s="204"/>
    </row>
    <row r="60" spans="1:11">
      <c r="A60" s="221" t="s">
        <v>243</v>
      </c>
      <c r="B60" s="222" t="s">
        <v>595</v>
      </c>
      <c r="C60" s="223">
        <f>(3692+3358)/23352</f>
        <v>0.30190133607399794</v>
      </c>
      <c r="D60" s="223" t="s">
        <v>259</v>
      </c>
      <c r="E60" s="223" t="s">
        <v>1498</v>
      </c>
      <c r="F60" s="234" t="s">
        <v>1499</v>
      </c>
      <c r="G60" t="s">
        <v>281</v>
      </c>
      <c r="K60" s="204"/>
    </row>
    <row r="61" spans="1:11">
      <c r="A61" s="221" t="s">
        <v>243</v>
      </c>
      <c r="B61" s="233" t="s">
        <v>3559</v>
      </c>
      <c r="C61" s="223">
        <v>1</v>
      </c>
      <c r="D61" s="223" t="s">
        <v>259</v>
      </c>
      <c r="E61" s="223" t="s">
        <v>253</v>
      </c>
      <c r="F61" s="234" t="s">
        <v>3710</v>
      </c>
      <c r="G61" t="s">
        <v>281</v>
      </c>
      <c r="K61" s="204"/>
    </row>
    <row r="62" spans="1:11">
      <c r="A62" s="221" t="s">
        <v>243</v>
      </c>
      <c r="B62" s="222" t="s">
        <v>247</v>
      </c>
      <c r="C62" s="223" t="s">
        <v>1500</v>
      </c>
      <c r="D62" s="223" t="s">
        <v>314</v>
      </c>
      <c r="E62" s="223" t="s">
        <v>3711</v>
      </c>
      <c r="F62" s="234" t="s">
        <v>1502</v>
      </c>
      <c r="G62" t="s">
        <v>281</v>
      </c>
      <c r="K62" s="204"/>
    </row>
    <row r="63" spans="1:11">
      <c r="A63" s="221" t="s">
        <v>243</v>
      </c>
      <c r="B63" s="222" t="s">
        <v>1503</v>
      </c>
      <c r="C63" s="223">
        <f>(120.55/23352)*0.46*0.25</f>
        <v>5.9366435423090095E-4</v>
      </c>
      <c r="D63" s="223" t="s">
        <v>259</v>
      </c>
      <c r="E63" s="223" t="s">
        <v>1504</v>
      </c>
      <c r="F63" s="234" t="s">
        <v>1505</v>
      </c>
      <c r="G63" t="s">
        <v>281</v>
      </c>
    </row>
    <row r="64" spans="1:11">
      <c r="A64" s="221" t="s">
        <v>243</v>
      </c>
      <c r="B64" s="222" t="s">
        <v>1114</v>
      </c>
      <c r="C64" s="223" t="s">
        <v>1115</v>
      </c>
      <c r="D64" s="223" t="s">
        <v>259</v>
      </c>
      <c r="E64" s="223" t="s">
        <v>3712</v>
      </c>
      <c r="F64" s="234" t="s">
        <v>1497</v>
      </c>
      <c r="G64" t="s">
        <v>281</v>
      </c>
      <c r="K64" s="204"/>
    </row>
    <row r="65" spans="1:11">
      <c r="A65" s="221" t="s">
        <v>243</v>
      </c>
      <c r="B65" s="222" t="s">
        <v>941</v>
      </c>
      <c r="C65" s="223">
        <f>-(3692+3358)/23352</f>
        <v>-0.30190133607399794</v>
      </c>
      <c r="D65" s="223" t="s">
        <v>943</v>
      </c>
      <c r="E65" s="223" t="s">
        <v>1507</v>
      </c>
      <c r="F65" s="234" t="s">
        <v>1508</v>
      </c>
      <c r="G65" t="s">
        <v>281</v>
      </c>
      <c r="K65" s="204"/>
    </row>
    <row r="66" spans="1:11">
      <c r="A66" s="221" t="s">
        <v>333</v>
      </c>
      <c r="B66" s="223" t="s">
        <v>225</v>
      </c>
      <c r="C66" s="223" t="s">
        <v>1509</v>
      </c>
      <c r="D66" s="223" t="s">
        <v>259</v>
      </c>
      <c r="E66" s="223" t="s">
        <v>260</v>
      </c>
      <c r="F66" s="234" t="s">
        <v>1012</v>
      </c>
      <c r="G66" t="s">
        <v>281</v>
      </c>
      <c r="K66" s="204"/>
    </row>
    <row r="67" spans="1:11">
      <c r="A67" s="221" t="s">
        <v>333</v>
      </c>
      <c r="B67" s="223" t="s">
        <v>340</v>
      </c>
      <c r="C67" s="223" t="s">
        <v>510</v>
      </c>
      <c r="D67" s="223" t="s">
        <v>259</v>
      </c>
      <c r="E67" s="223" t="s">
        <v>260</v>
      </c>
      <c r="F67" s="234" t="s">
        <v>1012</v>
      </c>
      <c r="G67" t="s">
        <v>281</v>
      </c>
      <c r="K67" s="204"/>
    </row>
    <row r="68" spans="1:11">
      <c r="A68" s="221" t="s">
        <v>333</v>
      </c>
      <c r="B68" s="223" t="s">
        <v>179</v>
      </c>
      <c r="C68" s="223" t="s">
        <v>1510</v>
      </c>
      <c r="D68" s="223" t="s">
        <v>259</v>
      </c>
      <c r="E68" s="223" t="s">
        <v>260</v>
      </c>
      <c r="F68" s="234" t="s">
        <v>1012</v>
      </c>
      <c r="G68" t="s">
        <v>281</v>
      </c>
      <c r="K68" s="204"/>
    </row>
    <row r="69" spans="1:11">
      <c r="A69" s="221" t="s">
        <v>333</v>
      </c>
      <c r="B69" s="223" t="s">
        <v>1137</v>
      </c>
      <c r="C69" s="223" t="s">
        <v>1511</v>
      </c>
      <c r="D69" s="223" t="s">
        <v>259</v>
      </c>
      <c r="E69" s="223" t="s">
        <v>260</v>
      </c>
      <c r="F69" s="234" t="s">
        <v>1012</v>
      </c>
      <c r="G69" t="s">
        <v>281</v>
      </c>
      <c r="K69" s="204"/>
    </row>
    <row r="70" spans="1:11">
      <c r="A70" s="221" t="s">
        <v>333</v>
      </c>
      <c r="B70" s="223" t="s">
        <v>1139</v>
      </c>
      <c r="C70" s="223" t="s">
        <v>1512</v>
      </c>
      <c r="D70" s="223" t="s">
        <v>259</v>
      </c>
      <c r="E70" s="223" t="s">
        <v>260</v>
      </c>
      <c r="F70" s="234" t="s">
        <v>1012</v>
      </c>
      <c r="G70" t="s">
        <v>281</v>
      </c>
      <c r="K70" s="204"/>
    </row>
    <row r="71" spans="1:11">
      <c r="A71" s="221" t="s">
        <v>333</v>
      </c>
      <c r="B71" s="223" t="s">
        <v>188</v>
      </c>
      <c r="C71" s="223" t="s">
        <v>1513</v>
      </c>
      <c r="D71" s="223" t="s">
        <v>259</v>
      </c>
      <c r="E71" s="223" t="s">
        <v>260</v>
      </c>
      <c r="F71" s="234" t="s">
        <v>1012</v>
      </c>
      <c r="G71" t="s">
        <v>281</v>
      </c>
      <c r="K71" s="204"/>
    </row>
    <row r="72" spans="1:11">
      <c r="A72" s="221" t="s">
        <v>333</v>
      </c>
      <c r="B72" s="223" t="s">
        <v>184</v>
      </c>
      <c r="C72" s="223" t="s">
        <v>1514</v>
      </c>
      <c r="D72" s="223" t="s">
        <v>259</v>
      </c>
      <c r="E72" s="223" t="s">
        <v>260</v>
      </c>
      <c r="F72" s="234" t="s">
        <v>1012</v>
      </c>
      <c r="G72" t="s">
        <v>281</v>
      </c>
      <c r="K72" s="204"/>
    </row>
    <row r="73" spans="1:11">
      <c r="A73" s="221" t="s">
        <v>333</v>
      </c>
      <c r="B73" s="223" t="s">
        <v>192</v>
      </c>
      <c r="C73" s="223" t="s">
        <v>1515</v>
      </c>
      <c r="D73" s="223" t="s">
        <v>259</v>
      </c>
      <c r="E73" s="223" t="s">
        <v>260</v>
      </c>
      <c r="F73" s="234" t="s">
        <v>1012</v>
      </c>
      <c r="G73" t="s">
        <v>281</v>
      </c>
      <c r="K73" s="204"/>
    </row>
    <row r="74" spans="1:11">
      <c r="A74" s="221" t="s">
        <v>333</v>
      </c>
      <c r="B74" s="223" t="s">
        <v>399</v>
      </c>
      <c r="C74" s="223" t="s">
        <v>516</v>
      </c>
      <c r="D74" s="223" t="s">
        <v>259</v>
      </c>
      <c r="E74" s="223" t="s">
        <v>260</v>
      </c>
      <c r="F74" s="234" t="s">
        <v>1012</v>
      </c>
      <c r="G74" t="s">
        <v>281</v>
      </c>
      <c r="K74" s="204"/>
    </row>
    <row r="75" spans="1:11">
      <c r="A75" s="221" t="s">
        <v>250</v>
      </c>
      <c r="B75" s="233" t="s">
        <v>1019</v>
      </c>
      <c r="C75" s="235" t="s">
        <v>1516</v>
      </c>
      <c r="D75" s="223" t="s">
        <v>1517</v>
      </c>
      <c r="E75" s="223" t="s">
        <v>1518</v>
      </c>
      <c r="F75" s="234" t="s">
        <v>1519</v>
      </c>
      <c r="G75" t="s">
        <v>281</v>
      </c>
      <c r="K75" s="204"/>
    </row>
    <row r="76" spans="1:11">
      <c r="A76" s="221" t="s">
        <v>250</v>
      </c>
      <c r="B76" s="233" t="s">
        <v>1520</v>
      </c>
      <c r="C76" s="4">
        <v>1.399</v>
      </c>
      <c r="D76" s="223" t="s">
        <v>1517</v>
      </c>
      <c r="E76" s="223" t="s">
        <v>253</v>
      </c>
      <c r="F76" s="234" t="s">
        <v>1152</v>
      </c>
      <c r="G76" t="s">
        <v>281</v>
      </c>
      <c r="K76" s="204"/>
    </row>
    <row r="77" spans="1:11">
      <c r="A77" s="221" t="s">
        <v>333</v>
      </c>
      <c r="B77" s="223" t="s">
        <v>415</v>
      </c>
      <c r="C77" s="223" t="s">
        <v>1521</v>
      </c>
      <c r="D77" s="223" t="s">
        <v>740</v>
      </c>
      <c r="E77" s="223" t="s">
        <v>260</v>
      </c>
      <c r="F77" s="234" t="s">
        <v>1012</v>
      </c>
      <c r="G77" t="s">
        <v>281</v>
      </c>
      <c r="K77" s="204"/>
    </row>
    <row r="78" spans="1:11">
      <c r="A78" s="221" t="s">
        <v>333</v>
      </c>
      <c r="B78" s="223" t="s">
        <v>1522</v>
      </c>
      <c r="C78" s="223" t="s">
        <v>1523</v>
      </c>
      <c r="D78" s="223" t="s">
        <v>259</v>
      </c>
      <c r="E78" s="223" t="s">
        <v>1524</v>
      </c>
      <c r="F78" s="234" t="s">
        <v>1012</v>
      </c>
      <c r="G78" t="s">
        <v>281</v>
      </c>
    </row>
    <row r="79" spans="1:11">
      <c r="A79" s="221" t="s">
        <v>333</v>
      </c>
      <c r="B79" s="223" t="s">
        <v>217</v>
      </c>
      <c r="C79" s="223" t="s">
        <v>1525</v>
      </c>
      <c r="D79" s="223" t="s">
        <v>259</v>
      </c>
      <c r="E79" s="223" t="s">
        <v>260</v>
      </c>
      <c r="F79" s="234" t="s">
        <v>1012</v>
      </c>
      <c r="G79" t="s">
        <v>281</v>
      </c>
      <c r="K79" s="204"/>
    </row>
    <row r="80" spans="1:11">
      <c r="A80" s="221" t="s">
        <v>333</v>
      </c>
      <c r="B80" s="223" t="s">
        <v>205</v>
      </c>
      <c r="C80" s="223" t="s">
        <v>1526</v>
      </c>
      <c r="D80" s="223" t="s">
        <v>259</v>
      </c>
      <c r="E80" s="223" t="s">
        <v>260</v>
      </c>
      <c r="F80" s="234" t="s">
        <v>1012</v>
      </c>
      <c r="G80" t="s">
        <v>281</v>
      </c>
      <c r="K80" s="204"/>
    </row>
    <row r="81" spans="1:7">
      <c r="A81" s="221" t="s">
        <v>333</v>
      </c>
      <c r="B81" s="223" t="s">
        <v>196</v>
      </c>
      <c r="C81" s="223" t="s">
        <v>1527</v>
      </c>
      <c r="D81" s="223" t="s">
        <v>259</v>
      </c>
      <c r="E81" s="223" t="s">
        <v>260</v>
      </c>
      <c r="F81" s="234" t="s">
        <v>1012</v>
      </c>
      <c r="G81" t="s">
        <v>281</v>
      </c>
    </row>
    <row r="82" spans="1:7">
      <c r="A82" s="221" t="s">
        <v>333</v>
      </c>
      <c r="B82" s="223" t="s">
        <v>200</v>
      </c>
      <c r="C82" s="223" t="s">
        <v>1528</v>
      </c>
      <c r="D82" s="223" t="s">
        <v>259</v>
      </c>
      <c r="E82" s="223" t="s">
        <v>260</v>
      </c>
      <c r="F82" s="234" t="s">
        <v>1012</v>
      </c>
      <c r="G82" t="s">
        <v>281</v>
      </c>
    </row>
    <row r="83" spans="1:7">
      <c r="A83" s="221" t="s">
        <v>333</v>
      </c>
      <c r="B83" s="223" t="s">
        <v>436</v>
      </c>
      <c r="C83" s="271">
        <f>100*3.003/1000/1000</f>
        <v>3.0030000000000004E-4</v>
      </c>
      <c r="D83" s="223" t="s">
        <v>259</v>
      </c>
      <c r="E83" s="223" t="s">
        <v>3713</v>
      </c>
      <c r="F83" s="234" t="s">
        <v>1530</v>
      </c>
      <c r="G83" t="s">
        <v>281</v>
      </c>
    </row>
    <row r="84" spans="1:7">
      <c r="A84" s="221" t="s">
        <v>333</v>
      </c>
      <c r="B84" s="223" t="s">
        <v>441</v>
      </c>
      <c r="C84" s="223" t="s">
        <v>1531</v>
      </c>
      <c r="D84" s="223" t="s">
        <v>259</v>
      </c>
      <c r="E84" s="223" t="s">
        <v>260</v>
      </c>
      <c r="F84" s="234" t="s">
        <v>1532</v>
      </c>
      <c r="G84" t="s">
        <v>281</v>
      </c>
    </row>
    <row r="85" spans="1:7">
      <c r="A85" s="221" t="s">
        <v>333</v>
      </c>
      <c r="B85" s="223" t="s">
        <v>445</v>
      </c>
      <c r="C85" s="223" t="s">
        <v>1533</v>
      </c>
      <c r="D85" s="223" t="s">
        <v>259</v>
      </c>
      <c r="E85" s="223" t="s">
        <v>260</v>
      </c>
      <c r="F85" s="234" t="s">
        <v>1012</v>
      </c>
      <c r="G85" t="s">
        <v>281</v>
      </c>
    </row>
    <row r="86" spans="1:7">
      <c r="A86" s="221" t="s">
        <v>333</v>
      </c>
      <c r="B86" s="223" t="s">
        <v>229</v>
      </c>
      <c r="C86" s="223" t="s">
        <v>1534</v>
      </c>
      <c r="D86" s="223" t="s">
        <v>259</v>
      </c>
      <c r="E86" s="223" t="s">
        <v>260</v>
      </c>
      <c r="F86" s="234" t="s">
        <v>1012</v>
      </c>
      <c r="G86" t="s">
        <v>281</v>
      </c>
    </row>
    <row r="87" spans="1:7">
      <c r="A87" s="221" t="s">
        <v>250</v>
      </c>
      <c r="B87" s="233" t="s">
        <v>1535</v>
      </c>
      <c r="C87" s="223" t="s">
        <v>1536</v>
      </c>
      <c r="D87" s="223" t="s">
        <v>259</v>
      </c>
      <c r="E87" s="223" t="s">
        <v>260</v>
      </c>
      <c r="F87" s="234" t="s">
        <v>1537</v>
      </c>
      <c r="G87" t="s">
        <v>281</v>
      </c>
    </row>
    <row r="88" spans="1:7">
      <c r="A88" s="221" t="s">
        <v>333</v>
      </c>
      <c r="B88" s="223" t="s">
        <v>467</v>
      </c>
      <c r="C88" s="223" t="s">
        <v>1538</v>
      </c>
      <c r="D88" s="223" t="s">
        <v>740</v>
      </c>
      <c r="E88" s="223" t="s">
        <v>260</v>
      </c>
      <c r="F88" s="234" t="s">
        <v>1012</v>
      </c>
      <c r="G88" t="s">
        <v>281</v>
      </c>
    </row>
    <row r="89" spans="1:7">
      <c r="A89" s="221" t="s">
        <v>333</v>
      </c>
      <c r="B89" s="223" t="s">
        <v>209</v>
      </c>
      <c r="C89" s="223" t="s">
        <v>1539</v>
      </c>
      <c r="D89" s="223" t="s">
        <v>259</v>
      </c>
      <c r="E89" s="223" t="s">
        <v>260</v>
      </c>
      <c r="F89" s="234" t="s">
        <v>1012</v>
      </c>
      <c r="G89" t="s">
        <v>281</v>
      </c>
    </row>
    <row r="90" spans="1:7">
      <c r="A90" s="262" t="s">
        <v>268</v>
      </c>
      <c r="B90" s="189" t="s">
        <v>120</v>
      </c>
      <c r="C90" s="189">
        <v>2979.92</v>
      </c>
      <c r="D90" s="189" t="s">
        <v>1540</v>
      </c>
      <c r="E90" s="189" t="s">
        <v>3714</v>
      </c>
      <c r="F90" s="263" t="s">
        <v>1542</v>
      </c>
      <c r="G90" t="s">
        <v>281</v>
      </c>
    </row>
    <row r="91" spans="1:7">
      <c r="A91" s="262" t="s">
        <v>268</v>
      </c>
      <c r="B91" s="189" t="s">
        <v>1543</v>
      </c>
      <c r="C91" s="189">
        <v>0.14699999999999999</v>
      </c>
      <c r="D91" s="189" t="s">
        <v>1544</v>
      </c>
      <c r="E91" s="189" t="s">
        <v>1545</v>
      </c>
      <c r="F91" s="263" t="s">
        <v>1546</v>
      </c>
      <c r="G91" t="s">
        <v>281</v>
      </c>
    </row>
    <row r="92" spans="1:7">
      <c r="A92" s="262" t="s">
        <v>268</v>
      </c>
      <c r="B92" s="189" t="s">
        <v>95</v>
      </c>
      <c r="C92" s="189">
        <v>1.8914</v>
      </c>
      <c r="D92" s="189" t="s">
        <v>1540</v>
      </c>
      <c r="E92" s="189" t="s">
        <v>3715</v>
      </c>
      <c r="F92" s="263" t="s">
        <v>1542</v>
      </c>
      <c r="G92" t="s">
        <v>281</v>
      </c>
    </row>
    <row r="93" spans="1:7">
      <c r="A93" s="262" t="s">
        <v>268</v>
      </c>
      <c r="B93" s="189" t="s">
        <v>1548</v>
      </c>
      <c r="C93" s="189">
        <v>0.26500000000000001</v>
      </c>
      <c r="D93" s="189" t="s">
        <v>1544</v>
      </c>
      <c r="E93" s="189" t="s">
        <v>1549</v>
      </c>
      <c r="F93" s="263" t="s">
        <v>1546</v>
      </c>
      <c r="G93" t="s">
        <v>281</v>
      </c>
    </row>
    <row r="94" spans="1:7">
      <c r="A94" s="262" t="s">
        <v>268</v>
      </c>
      <c r="B94" s="189" t="s">
        <v>1036</v>
      </c>
      <c r="C94" s="189">
        <v>1.62302E-2</v>
      </c>
      <c r="D94" s="189" t="s">
        <v>1544</v>
      </c>
      <c r="E94" s="189" t="s">
        <v>253</v>
      </c>
      <c r="F94" s="263" t="s">
        <v>1550</v>
      </c>
      <c r="G94" t="s">
        <v>281</v>
      </c>
    </row>
    <row r="95" spans="1:7">
      <c r="A95" s="262" t="s">
        <v>268</v>
      </c>
      <c r="B95" s="189" t="s">
        <v>97</v>
      </c>
      <c r="C95" s="189">
        <v>0.43231999999999998</v>
      </c>
      <c r="D95" s="189" t="s">
        <v>1552</v>
      </c>
      <c r="E95" s="189" t="s">
        <v>3716</v>
      </c>
      <c r="F95" s="263" t="s">
        <v>1554</v>
      </c>
      <c r="G95" t="s">
        <v>281</v>
      </c>
    </row>
    <row r="96" spans="1:7">
      <c r="A96" s="262" t="s">
        <v>268</v>
      </c>
      <c r="B96" s="189" t="s">
        <v>1559</v>
      </c>
      <c r="C96" s="189">
        <v>0.11</v>
      </c>
      <c r="D96" s="189" t="s">
        <v>1544</v>
      </c>
      <c r="E96" s="189" t="s">
        <v>1560</v>
      </c>
      <c r="F96" s="263" t="s">
        <v>1556</v>
      </c>
      <c r="G96" t="s">
        <v>281</v>
      </c>
    </row>
    <row r="97" spans="1:9">
      <c r="A97" s="262" t="s">
        <v>268</v>
      </c>
      <c r="B97" s="189" t="s">
        <v>90</v>
      </c>
      <c r="C97" s="189">
        <v>4632</v>
      </c>
      <c r="D97" s="189" t="s">
        <v>1540</v>
      </c>
      <c r="E97" s="189" t="s">
        <v>3717</v>
      </c>
      <c r="F97" s="263" t="s">
        <v>1558</v>
      </c>
      <c r="G97" t="s">
        <v>281</v>
      </c>
    </row>
    <row r="98" spans="1:9">
      <c r="A98" s="262" t="s">
        <v>268</v>
      </c>
      <c r="B98" s="189" t="s">
        <v>1562</v>
      </c>
      <c r="C98" s="189">
        <v>0.95</v>
      </c>
      <c r="D98" s="189" t="s">
        <v>1544</v>
      </c>
      <c r="E98" s="189" t="s">
        <v>1563</v>
      </c>
      <c r="F98" s="263" t="s">
        <v>1546</v>
      </c>
      <c r="G98" t="s">
        <v>281</v>
      </c>
    </row>
    <row r="99" spans="1:9">
      <c r="A99" s="262" t="s">
        <v>268</v>
      </c>
      <c r="B99" s="189" t="s">
        <v>98</v>
      </c>
      <c r="C99" s="189">
        <v>0.25993240000000001</v>
      </c>
      <c r="D99" s="189" t="s">
        <v>1540</v>
      </c>
      <c r="E99" s="189" t="s">
        <v>3718</v>
      </c>
      <c r="F99" s="263" t="s">
        <v>1542</v>
      </c>
      <c r="G99" t="s">
        <v>281</v>
      </c>
    </row>
    <row r="100" spans="1:9">
      <c r="A100" s="262" t="s">
        <v>268</v>
      </c>
      <c r="B100" s="189" t="s">
        <v>1564</v>
      </c>
      <c r="C100" s="189">
        <v>2.3825899999999998E-5</v>
      </c>
      <c r="D100" s="189" t="s">
        <v>1544</v>
      </c>
      <c r="E100" s="189" t="s">
        <v>3719</v>
      </c>
      <c r="F100" s="263" t="s">
        <v>1546</v>
      </c>
      <c r="G100" t="s">
        <v>281</v>
      </c>
      <c r="I100" s="204"/>
    </row>
    <row r="101" spans="1:9">
      <c r="A101" s="262" t="s">
        <v>268</v>
      </c>
      <c r="B101" s="189" t="s">
        <v>1566</v>
      </c>
      <c r="C101" s="189">
        <v>0.14000000000000001</v>
      </c>
      <c r="D101" s="189" t="s">
        <v>1540</v>
      </c>
      <c r="E101" s="189" t="s">
        <v>1567</v>
      </c>
      <c r="F101" s="263" t="s">
        <v>1542</v>
      </c>
      <c r="G101" t="s">
        <v>281</v>
      </c>
    </row>
    <row r="102" spans="1:9">
      <c r="A102" s="262" t="s">
        <v>268</v>
      </c>
      <c r="B102" s="189" t="s">
        <v>99</v>
      </c>
      <c r="C102" s="189">
        <v>12.352</v>
      </c>
      <c r="D102" s="189" t="s">
        <v>259</v>
      </c>
      <c r="E102" s="189" t="s">
        <v>3720</v>
      </c>
      <c r="F102" s="263" t="s">
        <v>1139</v>
      </c>
      <c r="G102" t="s">
        <v>281</v>
      </c>
    </row>
    <row r="103" spans="1:9">
      <c r="A103" s="262" t="s">
        <v>268</v>
      </c>
      <c r="B103" s="189" t="s">
        <v>1569</v>
      </c>
      <c r="C103" s="189">
        <v>0.2</v>
      </c>
      <c r="D103" s="189" t="s">
        <v>1544</v>
      </c>
      <c r="E103" s="189" t="s">
        <v>1570</v>
      </c>
      <c r="F103" s="263" t="s">
        <v>1546</v>
      </c>
      <c r="G103" t="s">
        <v>281</v>
      </c>
    </row>
    <row r="104" spans="1:9">
      <c r="A104" s="262" t="s">
        <v>268</v>
      </c>
      <c r="B104" s="189" t="s">
        <v>100</v>
      </c>
      <c r="C104" s="189">
        <v>19.3</v>
      </c>
      <c r="D104" s="189" t="s">
        <v>1540</v>
      </c>
      <c r="E104" s="189" t="s">
        <v>3721</v>
      </c>
      <c r="F104" s="263" t="s">
        <v>1542</v>
      </c>
      <c r="G104" t="s">
        <v>281</v>
      </c>
    </row>
    <row r="105" spans="1:9">
      <c r="A105" s="262" t="s">
        <v>268</v>
      </c>
      <c r="B105" s="189" t="s">
        <v>1572</v>
      </c>
      <c r="C105" s="189">
        <v>0.05</v>
      </c>
      <c r="D105" s="189" t="s">
        <v>1544</v>
      </c>
      <c r="E105" s="189" t="s">
        <v>1573</v>
      </c>
      <c r="F105" s="263" t="s">
        <v>1546</v>
      </c>
      <c r="G105" t="s">
        <v>281</v>
      </c>
    </row>
    <row r="106" spans="1:9">
      <c r="A106" s="262" t="s">
        <v>268</v>
      </c>
      <c r="B106" s="189" t="s">
        <v>1574</v>
      </c>
      <c r="C106" s="189">
        <v>0</v>
      </c>
      <c r="D106" s="189" t="s">
        <v>1540</v>
      </c>
      <c r="E106" s="189" t="s">
        <v>3722</v>
      </c>
      <c r="F106" s="263" t="s">
        <v>1542</v>
      </c>
      <c r="G106" t="s">
        <v>281</v>
      </c>
    </row>
    <row r="107" spans="1:9">
      <c r="A107" s="262" t="s">
        <v>268</v>
      </c>
      <c r="B107" s="189" t="s">
        <v>983</v>
      </c>
      <c r="C107" s="189">
        <v>0</v>
      </c>
      <c r="D107" s="189" t="s">
        <v>1544</v>
      </c>
      <c r="E107" s="189" t="s">
        <v>1578</v>
      </c>
      <c r="F107" s="263" t="s">
        <v>1546</v>
      </c>
      <c r="G107" t="s">
        <v>281</v>
      </c>
    </row>
    <row r="108" spans="1:9">
      <c r="A108" s="262" t="s">
        <v>268</v>
      </c>
      <c r="B108" s="189" t="s">
        <v>1580</v>
      </c>
      <c r="C108" s="189">
        <v>0.18066753399999999</v>
      </c>
      <c r="D108" s="189" t="s">
        <v>1348</v>
      </c>
      <c r="E108" s="189" t="s">
        <v>1581</v>
      </c>
      <c r="F108" s="263" t="s">
        <v>1576</v>
      </c>
      <c r="G108" t="s">
        <v>281</v>
      </c>
    </row>
    <row r="109" spans="1:9">
      <c r="A109" s="262" t="s">
        <v>268</v>
      </c>
      <c r="B109" s="189" t="s">
        <v>118</v>
      </c>
      <c r="C109" s="189">
        <v>4327.0600000000004</v>
      </c>
      <c r="D109" s="189" t="s">
        <v>1577</v>
      </c>
      <c r="E109" s="189" t="s">
        <v>3723</v>
      </c>
      <c r="F109" s="263" t="s">
        <v>1579</v>
      </c>
      <c r="G109" t="s">
        <v>281</v>
      </c>
    </row>
    <row r="110" spans="1:9">
      <c r="A110" s="262" t="s">
        <v>268</v>
      </c>
      <c r="B110" s="189" t="s">
        <v>1583</v>
      </c>
      <c r="C110" s="189">
        <v>0.05</v>
      </c>
      <c r="D110" s="189" t="s">
        <v>1577</v>
      </c>
      <c r="E110" s="189" t="s">
        <v>1584</v>
      </c>
      <c r="F110" s="263" t="s">
        <v>1519</v>
      </c>
      <c r="G110" t="s">
        <v>281</v>
      </c>
    </row>
    <row r="111" spans="1:9">
      <c r="A111" s="262" t="s">
        <v>268</v>
      </c>
      <c r="B111" s="189" t="s">
        <v>818</v>
      </c>
      <c r="C111" s="189">
        <v>1.399</v>
      </c>
      <c r="D111" s="189" t="s">
        <v>1540</v>
      </c>
      <c r="E111" s="189" t="s">
        <v>253</v>
      </c>
      <c r="F111" s="263" t="s">
        <v>1542</v>
      </c>
      <c r="G111" t="s">
        <v>281</v>
      </c>
    </row>
    <row r="112" spans="1:9">
      <c r="A112" s="262" t="s">
        <v>268</v>
      </c>
      <c r="B112" s="189" t="s">
        <v>1585</v>
      </c>
      <c r="C112" s="189">
        <v>5.8951900000000003E-7</v>
      </c>
      <c r="D112" s="189" t="s">
        <v>1544</v>
      </c>
      <c r="E112" s="189" t="s">
        <v>3724</v>
      </c>
      <c r="F112" s="263" t="s">
        <v>1546</v>
      </c>
      <c r="G112" t="s">
        <v>281</v>
      </c>
      <c r="I112" s="204"/>
    </row>
    <row r="113" spans="1:9">
      <c r="A113" s="262" t="s">
        <v>268</v>
      </c>
      <c r="B113" s="189" t="s">
        <v>101</v>
      </c>
      <c r="C113" s="189">
        <v>6.948E-2</v>
      </c>
      <c r="D113" s="189" t="s">
        <v>259</v>
      </c>
      <c r="E113" s="189" t="s">
        <v>3725</v>
      </c>
      <c r="F113" s="263" t="s">
        <v>1587</v>
      </c>
      <c r="G113" t="s">
        <v>281</v>
      </c>
    </row>
    <row r="114" spans="1:9">
      <c r="A114" s="262" t="s">
        <v>268</v>
      </c>
      <c r="B114" s="189" t="s">
        <v>1589</v>
      </c>
      <c r="C114" s="189">
        <v>1</v>
      </c>
      <c r="D114" s="189" t="s">
        <v>1540</v>
      </c>
      <c r="E114" s="189" t="s">
        <v>1590</v>
      </c>
      <c r="F114" s="263" t="s">
        <v>1542</v>
      </c>
      <c r="G114" t="s">
        <v>281</v>
      </c>
    </row>
    <row r="115" spans="1:9">
      <c r="A115" s="262" t="s">
        <v>268</v>
      </c>
      <c r="B115" s="189" t="s">
        <v>121</v>
      </c>
      <c r="C115" s="189">
        <v>7818.8159999999998</v>
      </c>
      <c r="D115" s="189" t="s">
        <v>1544</v>
      </c>
      <c r="E115" s="189" t="s">
        <v>3726</v>
      </c>
      <c r="F115" s="263" t="s">
        <v>1546</v>
      </c>
      <c r="G115" t="s">
        <v>281</v>
      </c>
    </row>
    <row r="116" spans="1:9">
      <c r="A116" s="262" t="s">
        <v>268</v>
      </c>
      <c r="B116" s="189" t="s">
        <v>1592</v>
      </c>
      <c r="C116" s="189">
        <v>0.33200000000000002</v>
      </c>
      <c r="D116" s="189" t="s">
        <v>1540</v>
      </c>
      <c r="E116" s="189" t="s">
        <v>253</v>
      </c>
      <c r="F116" s="263" t="s">
        <v>1542</v>
      </c>
      <c r="G116" t="s">
        <v>281</v>
      </c>
    </row>
    <row r="117" spans="1:9">
      <c r="A117" s="262" t="s">
        <v>268</v>
      </c>
      <c r="B117" s="189" t="s">
        <v>1593</v>
      </c>
      <c r="C117" s="189">
        <v>30</v>
      </c>
      <c r="D117" s="189" t="s">
        <v>1544</v>
      </c>
      <c r="E117" s="189" t="s">
        <v>1594</v>
      </c>
      <c r="F117" s="263" t="s">
        <v>1546</v>
      </c>
      <c r="G117" t="s">
        <v>281</v>
      </c>
    </row>
    <row r="118" spans="1:9">
      <c r="A118" s="262" t="s">
        <v>268</v>
      </c>
      <c r="B118" s="189" t="s">
        <v>87</v>
      </c>
      <c r="C118" s="189">
        <v>12352</v>
      </c>
      <c r="D118" s="189" t="s">
        <v>545</v>
      </c>
      <c r="E118" s="189" t="s">
        <v>3727</v>
      </c>
      <c r="F118" s="263" t="s">
        <v>1595</v>
      </c>
      <c r="G118" t="s">
        <v>281</v>
      </c>
    </row>
    <row r="119" spans="1:9">
      <c r="A119" s="262" t="s">
        <v>268</v>
      </c>
      <c r="B119" s="189" t="s">
        <v>548</v>
      </c>
      <c r="C119" s="189">
        <v>1.2899999999999999E-4</v>
      </c>
      <c r="D119" s="189" t="s">
        <v>1540</v>
      </c>
      <c r="E119" s="189" t="s">
        <v>1598</v>
      </c>
      <c r="F119" s="263" t="s">
        <v>1542</v>
      </c>
      <c r="G119" t="s">
        <v>281</v>
      </c>
      <c r="I119" s="204"/>
    </row>
    <row r="120" spans="1:9">
      <c r="A120" s="262" t="s">
        <v>268</v>
      </c>
      <c r="B120" s="171" t="s">
        <v>1600</v>
      </c>
      <c r="C120" s="204">
        <v>7500</v>
      </c>
      <c r="D120" s="189" t="s">
        <v>1597</v>
      </c>
      <c r="E120" s="171" t="s">
        <v>1602</v>
      </c>
      <c r="F120" s="172" t="s">
        <v>1599</v>
      </c>
      <c r="G120" t="s">
        <v>281</v>
      </c>
    </row>
    <row r="121" spans="1:9">
      <c r="A121" s="262" t="s">
        <v>268</v>
      </c>
      <c r="B121" s="171" t="s">
        <v>552</v>
      </c>
      <c r="C121" s="171">
        <v>3.1199999999999999E-5</v>
      </c>
      <c r="D121" s="189" t="s">
        <v>1601</v>
      </c>
      <c r="E121" s="171" t="s">
        <v>1605</v>
      </c>
      <c r="F121" s="172" t="s">
        <v>1603</v>
      </c>
      <c r="G121" t="s">
        <v>281</v>
      </c>
      <c r="I121" s="204"/>
    </row>
    <row r="122" spans="1:9">
      <c r="A122" s="262" t="s">
        <v>268</v>
      </c>
      <c r="B122" s="189" t="s">
        <v>104</v>
      </c>
      <c r="C122" s="189">
        <v>7.1024000000000003</v>
      </c>
      <c r="D122" s="189" t="s">
        <v>1604</v>
      </c>
      <c r="E122" s="189" t="s">
        <v>3728</v>
      </c>
      <c r="F122" s="263" t="s">
        <v>1606</v>
      </c>
      <c r="G122" t="s">
        <v>281</v>
      </c>
    </row>
    <row r="123" spans="1:9">
      <c r="A123" s="262" t="s">
        <v>268</v>
      </c>
      <c r="B123" s="189" t="s">
        <v>1608</v>
      </c>
      <c r="C123" s="189">
        <v>2.1000000000000001E-2</v>
      </c>
      <c r="D123" s="189" t="s">
        <v>1540</v>
      </c>
      <c r="E123" s="189" t="s">
        <v>1609</v>
      </c>
      <c r="F123" s="263" t="s">
        <v>1558</v>
      </c>
      <c r="G123" t="s">
        <v>281</v>
      </c>
    </row>
    <row r="124" spans="1:9">
      <c r="A124" s="262" t="s">
        <v>268</v>
      </c>
      <c r="B124" s="189" t="s">
        <v>901</v>
      </c>
      <c r="C124" s="189">
        <v>1.1199999999999999E-3</v>
      </c>
      <c r="D124" s="189" t="s">
        <v>973</v>
      </c>
      <c r="E124" s="189" t="s">
        <v>1610</v>
      </c>
      <c r="F124" s="263" t="s">
        <v>1546</v>
      </c>
      <c r="G124" t="s">
        <v>281</v>
      </c>
    </row>
    <row r="125" spans="1:9">
      <c r="A125" s="262" t="s">
        <v>268</v>
      </c>
      <c r="B125" s="189" t="s">
        <v>88</v>
      </c>
      <c r="C125" s="189">
        <v>1858.9760000000001</v>
      </c>
      <c r="D125" s="189" t="s">
        <v>1597</v>
      </c>
      <c r="E125" s="171" t="s">
        <v>3729</v>
      </c>
      <c r="F125" s="172" t="s">
        <v>1611</v>
      </c>
      <c r="G125" t="s">
        <v>281</v>
      </c>
    </row>
    <row r="126" spans="1:9">
      <c r="A126" s="262" t="s">
        <v>268</v>
      </c>
      <c r="B126" s="189" t="s">
        <v>1613</v>
      </c>
      <c r="C126" s="189">
        <v>7.0000000000000007E-2</v>
      </c>
      <c r="D126" s="189" t="s">
        <v>1540</v>
      </c>
      <c r="E126" s="189" t="s">
        <v>253</v>
      </c>
      <c r="F126" s="263" t="s">
        <v>1542</v>
      </c>
      <c r="G126" t="s">
        <v>281</v>
      </c>
    </row>
    <row r="127" spans="1:9">
      <c r="A127" s="262" t="s">
        <v>268</v>
      </c>
      <c r="B127" s="189" t="s">
        <v>105</v>
      </c>
      <c r="C127" s="189">
        <v>33.968000000000004</v>
      </c>
      <c r="D127" s="189" t="s">
        <v>973</v>
      </c>
      <c r="E127" s="189" t="s">
        <v>3730</v>
      </c>
      <c r="F127" s="263" t="s">
        <v>1614</v>
      </c>
      <c r="G127" t="s">
        <v>281</v>
      </c>
    </row>
    <row r="128" spans="1:9">
      <c r="A128" s="262" t="s">
        <v>268</v>
      </c>
      <c r="B128" s="189" t="s">
        <v>1616</v>
      </c>
      <c r="C128" s="189">
        <v>0.06</v>
      </c>
      <c r="D128" s="189" t="s">
        <v>1540</v>
      </c>
      <c r="E128" s="189" t="s">
        <v>1617</v>
      </c>
      <c r="F128" s="263" t="s">
        <v>1542</v>
      </c>
      <c r="G128" t="s">
        <v>281</v>
      </c>
    </row>
    <row r="129" spans="1:10">
      <c r="A129" s="262" t="s">
        <v>268</v>
      </c>
      <c r="B129" s="189" t="s">
        <v>1618</v>
      </c>
      <c r="C129" s="189">
        <v>1.3742300000000001E-5</v>
      </c>
      <c r="D129" s="189" t="s">
        <v>973</v>
      </c>
      <c r="E129" s="189" t="s">
        <v>3731</v>
      </c>
      <c r="F129" s="263" t="s">
        <v>1614</v>
      </c>
      <c r="G129" t="s">
        <v>281</v>
      </c>
      <c r="I129" s="204"/>
    </row>
    <row r="130" spans="1:10">
      <c r="A130" s="262" t="s">
        <v>268</v>
      </c>
      <c r="B130" s="189" t="s">
        <v>1535</v>
      </c>
      <c r="C130" s="189">
        <v>0.30533475399999999</v>
      </c>
      <c r="D130" s="189" t="s">
        <v>1619</v>
      </c>
      <c r="E130" s="189" t="s">
        <v>253</v>
      </c>
      <c r="F130" s="263" t="s">
        <v>1621</v>
      </c>
      <c r="G130" t="s">
        <v>281</v>
      </c>
    </row>
    <row r="131" spans="1:10">
      <c r="A131" s="262" t="s">
        <v>268</v>
      </c>
      <c r="B131" s="189" t="s">
        <v>86</v>
      </c>
      <c r="C131" s="189">
        <v>1235.2</v>
      </c>
      <c r="D131" s="189" t="s">
        <v>1622</v>
      </c>
      <c r="E131" s="189" t="s">
        <v>3732</v>
      </c>
      <c r="F131" s="263" t="s">
        <v>1623</v>
      </c>
      <c r="G131" t="s">
        <v>281</v>
      </c>
    </row>
    <row r="132" spans="1:10">
      <c r="A132" s="262" t="s">
        <v>268</v>
      </c>
      <c r="B132" s="189" t="s">
        <v>1625</v>
      </c>
      <c r="C132" s="189">
        <v>0.3392</v>
      </c>
      <c r="D132" s="189" t="s">
        <v>1540</v>
      </c>
      <c r="E132" s="189" t="s">
        <v>253</v>
      </c>
      <c r="F132" s="263" t="s">
        <v>1542</v>
      </c>
      <c r="G132" t="s">
        <v>281</v>
      </c>
    </row>
    <row r="133" spans="1:10">
      <c r="A133" s="262" t="s">
        <v>268</v>
      </c>
      <c r="B133" s="189" t="s">
        <v>117</v>
      </c>
      <c r="C133" s="189">
        <v>138960</v>
      </c>
      <c r="D133" s="189" t="s">
        <v>1544</v>
      </c>
      <c r="E133" s="189" t="s">
        <v>253</v>
      </c>
      <c r="F133" s="263" t="s">
        <v>1614</v>
      </c>
      <c r="G133" t="s">
        <v>281</v>
      </c>
    </row>
    <row r="134" spans="1:10">
      <c r="A134" s="262" t="s">
        <v>268</v>
      </c>
      <c r="B134" s="189" t="s">
        <v>1626</v>
      </c>
      <c r="C134" s="189">
        <v>5.5799999999999999E-3</v>
      </c>
      <c r="D134" s="189" t="s">
        <v>1540</v>
      </c>
      <c r="E134" s="189" t="s">
        <v>253</v>
      </c>
      <c r="F134" s="263" t="s">
        <v>1542</v>
      </c>
      <c r="G134" t="s">
        <v>281</v>
      </c>
    </row>
    <row r="135" spans="1:10">
      <c r="A135" s="262" t="s">
        <v>268</v>
      </c>
      <c r="B135" s="189" t="s">
        <v>559</v>
      </c>
      <c r="C135" s="189">
        <v>18000</v>
      </c>
      <c r="D135" s="189" t="s">
        <v>973</v>
      </c>
      <c r="E135" s="189" t="s">
        <v>253</v>
      </c>
      <c r="F135" s="263" t="s">
        <v>1614</v>
      </c>
      <c r="G135" t="s">
        <v>281</v>
      </c>
    </row>
    <row r="136" spans="1:10">
      <c r="A136" s="262" t="s">
        <v>268</v>
      </c>
      <c r="B136" s="189" t="s">
        <v>1628</v>
      </c>
      <c r="C136" s="189">
        <v>35000</v>
      </c>
      <c r="D136" s="189" t="s">
        <v>560</v>
      </c>
      <c r="E136" s="189" t="s">
        <v>253</v>
      </c>
      <c r="F136" s="263" t="s">
        <v>1627</v>
      </c>
      <c r="G136" t="s">
        <v>281</v>
      </c>
    </row>
    <row r="137" spans="1:10">
      <c r="A137" s="262" t="s">
        <v>268</v>
      </c>
      <c r="B137" s="189" t="s">
        <v>3733</v>
      </c>
      <c r="C137" s="189">
        <v>0.32550000000000001</v>
      </c>
      <c r="D137" s="189" t="s">
        <v>560</v>
      </c>
      <c r="E137" s="189" t="s">
        <v>253</v>
      </c>
      <c r="F137" s="263" t="s">
        <v>1629</v>
      </c>
      <c r="G137" t="s">
        <v>281</v>
      </c>
    </row>
    <row r="138" spans="1:10">
      <c r="A138" s="262" t="s">
        <v>268</v>
      </c>
      <c r="B138" s="189" t="s">
        <v>1630</v>
      </c>
      <c r="C138" s="189">
        <v>25</v>
      </c>
      <c r="D138" s="189" t="s">
        <v>962</v>
      </c>
      <c r="E138" s="189" t="s">
        <v>1631</v>
      </c>
      <c r="F138" s="263" t="s">
        <v>1632</v>
      </c>
      <c r="G138" t="s">
        <v>281</v>
      </c>
    </row>
    <row r="139" spans="1:10">
      <c r="A139" s="262" t="s">
        <v>268</v>
      </c>
      <c r="B139" s="189" t="s">
        <v>1633</v>
      </c>
      <c r="C139" s="189">
        <v>0.22800000000000001</v>
      </c>
      <c r="D139" s="189" t="s">
        <v>1544</v>
      </c>
      <c r="E139" s="189" t="s">
        <v>253</v>
      </c>
      <c r="F139" s="263" t="s">
        <v>1634</v>
      </c>
      <c r="G139" t="s">
        <v>281</v>
      </c>
    </row>
    <row r="140" spans="1:10">
      <c r="A140" s="262" t="s">
        <v>268</v>
      </c>
      <c r="B140" s="189" t="s">
        <v>1635</v>
      </c>
      <c r="C140" s="189">
        <v>0.1</v>
      </c>
      <c r="D140" s="189" t="s">
        <v>1544</v>
      </c>
      <c r="E140" s="189" t="s">
        <v>253</v>
      </c>
      <c r="F140" s="263" t="s">
        <v>1636</v>
      </c>
      <c r="G140" t="s">
        <v>281</v>
      </c>
    </row>
    <row r="141" spans="1:10">
      <c r="A141" s="262" t="s">
        <v>268</v>
      </c>
      <c r="B141" s="189" t="s">
        <v>110</v>
      </c>
      <c r="C141" s="189">
        <v>132.012</v>
      </c>
      <c r="D141" s="189" t="s">
        <v>1540</v>
      </c>
      <c r="E141" s="189" t="s">
        <v>3734</v>
      </c>
      <c r="F141" s="263" t="s">
        <v>1542</v>
      </c>
      <c r="G141" t="s">
        <v>281</v>
      </c>
    </row>
    <row r="142" spans="1:10">
      <c r="A142" s="262" t="s">
        <v>268</v>
      </c>
      <c r="B142" s="189" t="s">
        <v>1638</v>
      </c>
      <c r="C142" s="189">
        <v>0.1</v>
      </c>
      <c r="D142" s="189" t="s">
        <v>973</v>
      </c>
      <c r="E142" s="189" t="s">
        <v>1639</v>
      </c>
      <c r="F142" s="263" t="s">
        <v>1614</v>
      </c>
      <c r="G142" t="s">
        <v>281</v>
      </c>
    </row>
    <row r="143" spans="1:10">
      <c r="A143" s="262" t="s">
        <v>268</v>
      </c>
      <c r="B143" s="224" t="s">
        <v>1640</v>
      </c>
      <c r="C143" s="224" t="s">
        <v>1641</v>
      </c>
      <c r="D143" s="189" t="s">
        <v>259</v>
      </c>
      <c r="E143" s="264"/>
      <c r="F143" s="263" t="s">
        <v>1642</v>
      </c>
      <c r="G143" t="s">
        <v>281</v>
      </c>
      <c r="J143" s="204"/>
    </row>
    <row r="144" spans="1:10">
      <c r="A144" s="262" t="s">
        <v>268</v>
      </c>
      <c r="B144" s="224" t="s">
        <v>1643</v>
      </c>
      <c r="C144" s="224" t="s">
        <v>1644</v>
      </c>
      <c r="D144" s="189" t="s">
        <v>259</v>
      </c>
      <c r="E144" s="264"/>
      <c r="F144" s="263" t="s">
        <v>1642</v>
      </c>
      <c r="G144" t="s">
        <v>281</v>
      </c>
      <c r="J144" s="204"/>
    </row>
    <row r="145" spans="1:10">
      <c r="A145" s="262" t="s">
        <v>268</v>
      </c>
      <c r="B145" s="224" t="s">
        <v>1645</v>
      </c>
      <c r="C145" s="224" t="s">
        <v>1646</v>
      </c>
      <c r="D145" s="189" t="s">
        <v>259</v>
      </c>
      <c r="E145" s="264"/>
      <c r="F145" s="263" t="s">
        <v>1642</v>
      </c>
      <c r="G145" t="s">
        <v>281</v>
      </c>
      <c r="J145" s="204"/>
    </row>
    <row r="146" spans="1:10">
      <c r="A146" s="262" t="s">
        <v>268</v>
      </c>
      <c r="B146" s="224" t="s">
        <v>3735</v>
      </c>
      <c r="C146" s="224" t="s">
        <v>3736</v>
      </c>
      <c r="D146" s="189" t="s">
        <v>259</v>
      </c>
      <c r="E146" s="264"/>
      <c r="F146" s="263" t="s">
        <v>1648</v>
      </c>
      <c r="G146" t="s">
        <v>281</v>
      </c>
      <c r="J146" s="204"/>
    </row>
    <row r="147" spans="1:10">
      <c r="A147" s="262" t="s">
        <v>268</v>
      </c>
      <c r="B147" s="224" t="s">
        <v>1138</v>
      </c>
      <c r="C147" s="224" t="s">
        <v>1647</v>
      </c>
      <c r="D147" s="189" t="s">
        <v>259</v>
      </c>
      <c r="E147" s="264"/>
      <c r="F147" s="263" t="s">
        <v>1651</v>
      </c>
      <c r="G147" t="s">
        <v>281</v>
      </c>
      <c r="J147" s="204"/>
    </row>
    <row r="148" spans="1:10">
      <c r="A148" s="262" t="s">
        <v>268</v>
      </c>
      <c r="B148" s="224" t="s">
        <v>1649</v>
      </c>
      <c r="C148" s="224" t="s">
        <v>1650</v>
      </c>
      <c r="D148" s="189" t="s">
        <v>259</v>
      </c>
      <c r="E148" s="264"/>
      <c r="F148" s="263" t="s">
        <v>1642</v>
      </c>
      <c r="G148" t="s">
        <v>281</v>
      </c>
    </row>
    <row r="149" spans="1:10">
      <c r="A149" s="262" t="s">
        <v>268</v>
      </c>
      <c r="B149" s="224" t="s">
        <v>1652</v>
      </c>
      <c r="C149" s="224" t="s">
        <v>1653</v>
      </c>
      <c r="D149" s="189" t="s">
        <v>259</v>
      </c>
      <c r="E149" s="264"/>
      <c r="F149" s="263" t="s">
        <v>1642</v>
      </c>
      <c r="G149" t="s">
        <v>281</v>
      </c>
      <c r="J149" s="204"/>
    </row>
    <row r="150" spans="1:10">
      <c r="A150" s="262" t="s">
        <v>268</v>
      </c>
      <c r="B150" s="224" t="s">
        <v>1654</v>
      </c>
      <c r="C150" s="224" t="s">
        <v>1655</v>
      </c>
      <c r="D150" s="189" t="s">
        <v>259</v>
      </c>
      <c r="E150" s="264"/>
      <c r="F150" s="263" t="s">
        <v>1656</v>
      </c>
      <c r="G150" t="s">
        <v>281</v>
      </c>
    </row>
    <row r="151" spans="1:10">
      <c r="A151" s="262" t="s">
        <v>268</v>
      </c>
      <c r="B151" s="224" t="s">
        <v>1657</v>
      </c>
      <c r="C151" s="224" t="s">
        <v>1658</v>
      </c>
      <c r="D151" s="189" t="s">
        <v>259</v>
      </c>
      <c r="E151" s="264"/>
      <c r="F151" s="263" t="s">
        <v>1642</v>
      </c>
      <c r="G151" t="s">
        <v>281</v>
      </c>
      <c r="J151" s="204"/>
    </row>
    <row r="152" spans="1:10">
      <c r="A152" s="262" t="s">
        <v>268</v>
      </c>
      <c r="B152" s="224" t="s">
        <v>1659</v>
      </c>
      <c r="C152" s="224" t="s">
        <v>1660</v>
      </c>
      <c r="D152" s="189" t="s">
        <v>259</v>
      </c>
      <c r="E152" s="264"/>
      <c r="F152" s="263" t="s">
        <v>1642</v>
      </c>
      <c r="G152" t="s">
        <v>281</v>
      </c>
      <c r="J152" s="204"/>
    </row>
    <row r="153" spans="1:10">
      <c r="A153" s="262" t="s">
        <v>268</v>
      </c>
      <c r="B153" s="224" t="s">
        <v>571</v>
      </c>
      <c r="C153" s="224" t="s">
        <v>1661</v>
      </c>
      <c r="D153" s="189" t="s">
        <v>259</v>
      </c>
      <c r="E153" s="264"/>
      <c r="F153" s="263" t="s">
        <v>1662</v>
      </c>
      <c r="G153" t="s">
        <v>281</v>
      </c>
      <c r="J153" s="204"/>
    </row>
    <row r="154" spans="1:10">
      <c r="A154" s="262" t="s">
        <v>268</v>
      </c>
      <c r="B154" s="224" t="s">
        <v>574</v>
      </c>
      <c r="C154" s="224" t="s">
        <v>1663</v>
      </c>
      <c r="D154" s="294" t="s">
        <v>259</v>
      </c>
      <c r="E154" s="264"/>
      <c r="F154" s="263" t="s">
        <v>1662</v>
      </c>
      <c r="G154" t="s">
        <v>281</v>
      </c>
      <c r="J154" s="204"/>
    </row>
    <row r="155" spans="1:10">
      <c r="A155" s="262" t="s">
        <v>268</v>
      </c>
      <c r="B155" s="224" t="s">
        <v>1162</v>
      </c>
      <c r="C155" s="224" t="s">
        <v>1664</v>
      </c>
      <c r="D155" s="189" t="s">
        <v>259</v>
      </c>
      <c r="E155" s="264"/>
      <c r="F155" s="263" t="s">
        <v>1662</v>
      </c>
      <c r="G155" t="s">
        <v>281</v>
      </c>
      <c r="J155" s="204"/>
    </row>
    <row r="156" spans="1:10">
      <c r="A156" s="262" t="s">
        <v>268</v>
      </c>
      <c r="B156" s="224" t="s">
        <v>1665</v>
      </c>
      <c r="C156" s="224" t="s">
        <v>1666</v>
      </c>
      <c r="D156" s="189" t="s">
        <v>259</v>
      </c>
      <c r="E156" s="264"/>
      <c r="F156" s="263" t="s">
        <v>1642</v>
      </c>
      <c r="G156" t="s">
        <v>281</v>
      </c>
      <c r="J156" s="204"/>
    </row>
    <row r="157" spans="1:10">
      <c r="A157" s="262" t="s">
        <v>268</v>
      </c>
      <c r="B157" s="224" t="s">
        <v>1667</v>
      </c>
      <c r="C157" s="224" t="s">
        <v>1668</v>
      </c>
      <c r="D157" s="189" t="s">
        <v>740</v>
      </c>
      <c r="E157" s="264"/>
      <c r="F157" s="263" t="s">
        <v>1669</v>
      </c>
      <c r="G157" t="s">
        <v>281</v>
      </c>
    </row>
    <row r="158" spans="1:10">
      <c r="A158" s="262" t="s">
        <v>268</v>
      </c>
      <c r="B158" s="224" t="s">
        <v>1670</v>
      </c>
      <c r="C158" s="224" t="s">
        <v>1671</v>
      </c>
      <c r="D158" s="189" t="s">
        <v>259</v>
      </c>
      <c r="E158" s="264"/>
      <c r="F158" s="263" t="s">
        <v>1642</v>
      </c>
      <c r="G158" t="s">
        <v>281</v>
      </c>
      <c r="J158" s="204"/>
    </row>
    <row r="159" spans="1:10">
      <c r="A159" s="262" t="s">
        <v>268</v>
      </c>
      <c r="B159" s="224" t="s">
        <v>1672</v>
      </c>
      <c r="C159" s="224" t="s">
        <v>1673</v>
      </c>
      <c r="D159" s="189" t="s">
        <v>259</v>
      </c>
      <c r="E159" s="264"/>
      <c r="F159" s="263" t="s">
        <v>1642</v>
      </c>
      <c r="G159" t="s">
        <v>281</v>
      </c>
      <c r="J159" s="204"/>
    </row>
    <row r="160" spans="1:10">
      <c r="A160" s="262" t="s">
        <v>268</v>
      </c>
      <c r="B160" s="224" t="s">
        <v>1096</v>
      </c>
      <c r="C160" s="224" t="s">
        <v>1674</v>
      </c>
      <c r="D160" s="189" t="s">
        <v>259</v>
      </c>
      <c r="E160" s="264"/>
      <c r="F160" s="263" t="s">
        <v>1675</v>
      </c>
      <c r="G160" t="s">
        <v>281</v>
      </c>
    </row>
    <row r="161" spans="1:10">
      <c r="A161" s="262" t="s">
        <v>268</v>
      </c>
      <c r="B161" s="224" t="s">
        <v>1676</v>
      </c>
      <c r="C161" s="224" t="s">
        <v>1677</v>
      </c>
      <c r="D161" s="189" t="s">
        <v>1678</v>
      </c>
      <c r="E161" s="264"/>
      <c r="F161" s="263" t="s">
        <v>1679</v>
      </c>
      <c r="G161" t="s">
        <v>281</v>
      </c>
    </row>
    <row r="162" spans="1:10">
      <c r="A162" s="262" t="s">
        <v>268</v>
      </c>
      <c r="B162" s="224" t="s">
        <v>1680</v>
      </c>
      <c r="C162" s="224" t="s">
        <v>3737</v>
      </c>
      <c r="D162" s="189" t="s">
        <v>270</v>
      </c>
      <c r="E162" s="264"/>
      <c r="F162" s="263" t="s">
        <v>1682</v>
      </c>
      <c r="G162" t="s">
        <v>281</v>
      </c>
    </row>
    <row r="163" spans="1:10">
      <c r="A163" s="262" t="s">
        <v>268</v>
      </c>
      <c r="B163" s="224" t="s">
        <v>1683</v>
      </c>
      <c r="C163" s="224" t="s">
        <v>1684</v>
      </c>
      <c r="D163" s="189" t="s">
        <v>259</v>
      </c>
      <c r="E163" s="264"/>
      <c r="F163" s="263" t="s">
        <v>1685</v>
      </c>
      <c r="G163" t="s">
        <v>281</v>
      </c>
    </row>
    <row r="164" spans="1:10">
      <c r="A164" s="262" t="s">
        <v>268</v>
      </c>
      <c r="B164" s="224" t="s">
        <v>1686</v>
      </c>
      <c r="C164" s="224" t="s">
        <v>1687</v>
      </c>
      <c r="D164" s="189" t="s">
        <v>259</v>
      </c>
      <c r="E164" s="264"/>
      <c r="F164" s="263" t="s">
        <v>1642</v>
      </c>
      <c r="G164" t="s">
        <v>281</v>
      </c>
      <c r="J164" s="204"/>
    </row>
    <row r="165" spans="1:10">
      <c r="A165" s="262" t="s">
        <v>268</v>
      </c>
      <c r="B165" s="224" t="s">
        <v>1688</v>
      </c>
      <c r="C165" s="224" t="s">
        <v>1689</v>
      </c>
      <c r="D165" s="189" t="s">
        <v>259</v>
      </c>
      <c r="E165" s="264"/>
      <c r="F165" s="263" t="s">
        <v>1642</v>
      </c>
      <c r="G165" t="s">
        <v>281</v>
      </c>
      <c r="J165" s="204"/>
    </row>
    <row r="166" spans="1:10">
      <c r="A166" s="262" t="s">
        <v>268</v>
      </c>
      <c r="B166" s="224" t="s">
        <v>1690</v>
      </c>
      <c r="C166" s="224" t="s">
        <v>1691</v>
      </c>
      <c r="D166" s="189" t="s">
        <v>259</v>
      </c>
      <c r="E166" s="264"/>
      <c r="F166" s="263" t="s">
        <v>1642</v>
      </c>
      <c r="G166" t="s">
        <v>281</v>
      </c>
      <c r="J166" s="204"/>
    </row>
    <row r="167" spans="1:10">
      <c r="A167" s="262" t="s">
        <v>268</v>
      </c>
      <c r="B167" s="224" t="s">
        <v>1692</v>
      </c>
      <c r="C167" s="224" t="s">
        <v>1693</v>
      </c>
      <c r="D167" s="189" t="s">
        <v>275</v>
      </c>
      <c r="E167" s="264"/>
      <c r="F167" s="263" t="s">
        <v>1694</v>
      </c>
      <c r="G167" t="s">
        <v>281</v>
      </c>
      <c r="J167" s="204"/>
    </row>
    <row r="168" spans="1:10">
      <c r="A168" s="262" t="s">
        <v>268</v>
      </c>
      <c r="B168" s="224" t="s">
        <v>1695</v>
      </c>
      <c r="C168" s="224" t="s">
        <v>1696</v>
      </c>
      <c r="D168" s="189" t="s">
        <v>259</v>
      </c>
      <c r="E168" s="264"/>
      <c r="F168" s="263" t="s">
        <v>1642</v>
      </c>
      <c r="G168" t="s">
        <v>281</v>
      </c>
      <c r="J168" s="204"/>
    </row>
    <row r="169" spans="1:10">
      <c r="A169" s="262" t="s">
        <v>268</v>
      </c>
      <c r="B169" s="224" t="s">
        <v>1697</v>
      </c>
      <c r="C169" s="224" t="s">
        <v>1698</v>
      </c>
      <c r="D169" s="189" t="s">
        <v>740</v>
      </c>
      <c r="E169" s="264"/>
      <c r="F169" s="263" t="s">
        <v>1835</v>
      </c>
      <c r="G169" t="s">
        <v>281</v>
      </c>
    </row>
    <row r="170" spans="1:10">
      <c r="A170" s="262" t="s">
        <v>268</v>
      </c>
      <c r="B170" s="224" t="s">
        <v>921</v>
      </c>
      <c r="C170" s="224" t="s">
        <v>1700</v>
      </c>
      <c r="D170" s="189" t="s">
        <v>973</v>
      </c>
      <c r="E170" s="264"/>
      <c r="F170" s="263" t="s">
        <v>1701</v>
      </c>
      <c r="G170" t="s">
        <v>281</v>
      </c>
    </row>
    <row r="171" spans="1:10">
      <c r="A171" s="262" t="s">
        <v>268</v>
      </c>
      <c r="B171" s="224" t="s">
        <v>1282</v>
      </c>
      <c r="C171" s="224" t="s">
        <v>1702</v>
      </c>
      <c r="D171" s="189" t="s">
        <v>259</v>
      </c>
      <c r="E171" s="264"/>
      <c r="F171" s="263" t="s">
        <v>1703</v>
      </c>
      <c r="G171" t="s">
        <v>281</v>
      </c>
    </row>
    <row r="172" spans="1:10">
      <c r="A172" s="239" t="s">
        <v>268</v>
      </c>
      <c r="B172" s="229" t="s">
        <v>1704</v>
      </c>
      <c r="C172" s="177" t="s">
        <v>1705</v>
      </c>
      <c r="D172" s="240" t="s">
        <v>259</v>
      </c>
      <c r="E172" s="265"/>
      <c r="F172" s="241" t="s">
        <v>1642</v>
      </c>
      <c r="G172" t="s">
        <v>281</v>
      </c>
      <c r="J172" s="204"/>
    </row>
    <row r="173" spans="1:10">
      <c r="G173" t="s">
        <v>281</v>
      </c>
    </row>
    <row r="174" spans="1:10" ht="18.75">
      <c r="A174" s="769" t="s">
        <v>1706</v>
      </c>
      <c r="B174" s="770"/>
      <c r="C174" s="770"/>
      <c r="D174" s="770"/>
      <c r="E174" s="770"/>
      <c r="F174" s="771"/>
      <c r="G174" t="s">
        <v>281</v>
      </c>
    </row>
    <row r="175" spans="1:10">
      <c r="A175" s="211" t="s">
        <v>238</v>
      </c>
      <c r="B175" s="212" t="s">
        <v>239</v>
      </c>
      <c r="C175" s="212" t="s">
        <v>240</v>
      </c>
      <c r="D175" s="212" t="s">
        <v>134</v>
      </c>
      <c r="E175" s="212" t="s">
        <v>241</v>
      </c>
      <c r="F175" s="213" t="s">
        <v>242</v>
      </c>
      <c r="G175" t="s">
        <v>281</v>
      </c>
    </row>
    <row r="176" spans="1:10">
      <c r="A176" s="216" t="s">
        <v>243</v>
      </c>
      <c r="B176" s="231" t="s">
        <v>1001</v>
      </c>
      <c r="C176" s="267" t="s">
        <v>1002</v>
      </c>
      <c r="D176" s="218" t="s">
        <v>259</v>
      </c>
      <c r="E176" s="218" t="s">
        <v>1003</v>
      </c>
      <c r="F176" s="232" t="s">
        <v>1004</v>
      </c>
      <c r="G176" t="s">
        <v>281</v>
      </c>
    </row>
    <row r="177" spans="1:10">
      <c r="A177" s="221" t="s">
        <v>243</v>
      </c>
      <c r="B177" s="222" t="s">
        <v>1005</v>
      </c>
      <c r="C177" s="223">
        <v>0.01</v>
      </c>
      <c r="D177" s="223" t="s">
        <v>259</v>
      </c>
      <c r="E177" s="223" t="s">
        <v>1006</v>
      </c>
      <c r="F177" s="234" t="s">
        <v>1007</v>
      </c>
      <c r="G177" t="s">
        <v>281</v>
      </c>
    </row>
    <row r="178" spans="1:10">
      <c r="A178" s="221" t="s">
        <v>243</v>
      </c>
      <c r="B178" s="233" t="s">
        <v>1535</v>
      </c>
      <c r="C178" s="223">
        <v>1</v>
      </c>
      <c r="D178" s="223" t="s">
        <v>259</v>
      </c>
      <c r="E178" s="223" t="s">
        <v>253</v>
      </c>
      <c r="F178" s="234" t="s">
        <v>3738</v>
      </c>
      <c r="G178" t="s">
        <v>281</v>
      </c>
    </row>
    <row r="179" spans="1:10">
      <c r="A179" s="221" t="s">
        <v>243</v>
      </c>
      <c r="B179" s="222" t="s">
        <v>866</v>
      </c>
      <c r="C179" s="271">
        <v>8.3999999999999995E-5</v>
      </c>
      <c r="D179" s="223" t="s">
        <v>259</v>
      </c>
      <c r="E179" s="223" t="s">
        <v>1009</v>
      </c>
      <c r="F179" s="234" t="s">
        <v>1010</v>
      </c>
      <c r="G179" t="s">
        <v>281</v>
      </c>
    </row>
    <row r="180" spans="1:10">
      <c r="A180" s="221" t="s">
        <v>333</v>
      </c>
      <c r="B180" s="223" t="s">
        <v>225</v>
      </c>
      <c r="C180" s="223" t="s">
        <v>173</v>
      </c>
      <c r="D180" s="223" t="s">
        <v>259</v>
      </c>
      <c r="E180" s="223" t="s">
        <v>253</v>
      </c>
      <c r="F180" s="234" t="s">
        <v>1012</v>
      </c>
      <c r="G180" t="s">
        <v>281</v>
      </c>
    </row>
    <row r="181" spans="1:10">
      <c r="A181" s="221" t="s">
        <v>333</v>
      </c>
      <c r="B181" s="223" t="s">
        <v>174</v>
      </c>
      <c r="C181" s="223" t="s">
        <v>228</v>
      </c>
      <c r="D181" s="223" t="s">
        <v>259</v>
      </c>
      <c r="E181" s="223" t="s">
        <v>253</v>
      </c>
      <c r="F181" s="234" t="s">
        <v>1012</v>
      </c>
      <c r="G181" t="s">
        <v>281</v>
      </c>
    </row>
    <row r="182" spans="1:10">
      <c r="A182" s="221" t="s">
        <v>333</v>
      </c>
      <c r="B182" s="223" t="s">
        <v>179</v>
      </c>
      <c r="C182" s="223" t="s">
        <v>178</v>
      </c>
      <c r="D182" s="223" t="s">
        <v>259</v>
      </c>
      <c r="E182" s="223" t="s">
        <v>253</v>
      </c>
      <c r="F182" s="234" t="s">
        <v>1012</v>
      </c>
      <c r="G182" t="s">
        <v>281</v>
      </c>
    </row>
    <row r="183" spans="1:10">
      <c r="A183" s="221" t="s">
        <v>333</v>
      </c>
      <c r="B183" s="223" t="s">
        <v>221</v>
      </c>
      <c r="C183" s="223" t="s">
        <v>183</v>
      </c>
      <c r="D183" s="223" t="s">
        <v>259</v>
      </c>
      <c r="E183" s="223" t="s">
        <v>253</v>
      </c>
      <c r="F183" s="234" t="s">
        <v>1012</v>
      </c>
      <c r="G183" t="s">
        <v>281</v>
      </c>
    </row>
    <row r="184" spans="1:10">
      <c r="A184" s="221" t="s">
        <v>333</v>
      </c>
      <c r="B184" s="223" t="s">
        <v>188</v>
      </c>
      <c r="C184" s="223" t="s">
        <v>187</v>
      </c>
      <c r="D184" s="223" t="s">
        <v>259</v>
      </c>
      <c r="E184" s="223" t="s">
        <v>253</v>
      </c>
      <c r="F184" s="234" t="s">
        <v>1012</v>
      </c>
      <c r="G184" t="s">
        <v>281</v>
      </c>
    </row>
    <row r="185" spans="1:10">
      <c r="A185" s="221" t="s">
        <v>333</v>
      </c>
      <c r="B185" s="223" t="s">
        <v>184</v>
      </c>
      <c r="C185" s="223" t="s">
        <v>191</v>
      </c>
      <c r="D185" s="223" t="s">
        <v>259</v>
      </c>
      <c r="E185" s="223" t="s">
        <v>253</v>
      </c>
      <c r="F185" s="234" t="s">
        <v>1012</v>
      </c>
      <c r="G185" t="s">
        <v>281</v>
      </c>
    </row>
    <row r="186" spans="1:10">
      <c r="A186" s="221" t="s">
        <v>333</v>
      </c>
      <c r="B186" s="223" t="s">
        <v>192</v>
      </c>
      <c r="C186" s="223" t="s">
        <v>195</v>
      </c>
      <c r="D186" s="223" t="s">
        <v>259</v>
      </c>
      <c r="E186" s="223" t="s">
        <v>253</v>
      </c>
      <c r="F186" s="234" t="s">
        <v>1012</v>
      </c>
      <c r="G186" t="s">
        <v>281</v>
      </c>
    </row>
    <row r="187" spans="1:10">
      <c r="A187" s="221" t="s">
        <v>250</v>
      </c>
      <c r="B187" s="233" t="s">
        <v>1019</v>
      </c>
      <c r="C187" s="235" t="s">
        <v>952</v>
      </c>
      <c r="D187" s="223" t="s">
        <v>408</v>
      </c>
      <c r="E187" s="223" t="s">
        <v>260</v>
      </c>
      <c r="F187" s="234" t="s">
        <v>1020</v>
      </c>
      <c r="G187" t="s">
        <v>281</v>
      </c>
      <c r="J187" s="204"/>
    </row>
    <row r="188" spans="1:10">
      <c r="A188" s="221" t="s">
        <v>250</v>
      </c>
      <c r="B188" s="233" t="s">
        <v>3739</v>
      </c>
      <c r="C188" s="223" t="s">
        <v>1708</v>
      </c>
      <c r="D188" s="223" t="s">
        <v>259</v>
      </c>
      <c r="E188" s="223" t="s">
        <v>253</v>
      </c>
      <c r="F188" s="234" t="s">
        <v>2241</v>
      </c>
      <c r="G188" t="s">
        <v>281</v>
      </c>
      <c r="J188" s="204"/>
    </row>
    <row r="189" spans="1:10">
      <c r="A189" s="221" t="s">
        <v>333</v>
      </c>
      <c r="B189" s="223" t="s">
        <v>217</v>
      </c>
      <c r="C189" s="223" t="s">
        <v>199</v>
      </c>
      <c r="D189" s="223" t="s">
        <v>259</v>
      </c>
      <c r="E189" s="223" t="s">
        <v>253</v>
      </c>
      <c r="F189" s="234" t="s">
        <v>1012</v>
      </c>
      <c r="G189" t="s">
        <v>281</v>
      </c>
      <c r="J189" s="204"/>
    </row>
    <row r="190" spans="1:10">
      <c r="A190" s="221" t="s">
        <v>333</v>
      </c>
      <c r="B190" s="223" t="s">
        <v>205</v>
      </c>
      <c r="C190" s="223" t="s">
        <v>204</v>
      </c>
      <c r="D190" s="223" t="s">
        <v>259</v>
      </c>
      <c r="E190" s="223" t="s">
        <v>253</v>
      </c>
      <c r="F190" s="234" t="s">
        <v>1012</v>
      </c>
      <c r="G190" t="s">
        <v>281</v>
      </c>
    </row>
    <row r="191" spans="1:10">
      <c r="A191" s="221" t="s">
        <v>333</v>
      </c>
      <c r="B191" s="223" t="s">
        <v>196</v>
      </c>
      <c r="C191" s="223" t="s">
        <v>208</v>
      </c>
      <c r="D191" s="223" t="s">
        <v>259</v>
      </c>
      <c r="E191" s="223" t="s">
        <v>253</v>
      </c>
      <c r="F191" s="234" t="s">
        <v>1012</v>
      </c>
      <c r="G191" t="s">
        <v>281</v>
      </c>
    </row>
    <row r="192" spans="1:10">
      <c r="A192" s="221" t="s">
        <v>333</v>
      </c>
      <c r="B192" s="223" t="s">
        <v>200</v>
      </c>
      <c r="C192" s="223" t="s">
        <v>212</v>
      </c>
      <c r="D192" s="223" t="s">
        <v>259</v>
      </c>
      <c r="E192" s="223" t="s">
        <v>253</v>
      </c>
      <c r="F192" s="234" t="s">
        <v>1012</v>
      </c>
      <c r="G192" t="s">
        <v>281</v>
      </c>
    </row>
    <row r="193" spans="1:9">
      <c r="A193" s="221" t="s">
        <v>333</v>
      </c>
      <c r="B193" s="223" t="s">
        <v>441</v>
      </c>
      <c r="C193" s="271">
        <v>4.8199999999999999E-5</v>
      </c>
      <c r="D193" s="223" t="s">
        <v>259</v>
      </c>
      <c r="E193" s="223" t="s">
        <v>1028</v>
      </c>
      <c r="F193" s="234" t="s">
        <v>1012</v>
      </c>
      <c r="G193" t="s">
        <v>281</v>
      </c>
    </row>
    <row r="194" spans="1:9">
      <c r="A194" s="221" t="s">
        <v>333</v>
      </c>
      <c r="B194" s="223" t="s">
        <v>443</v>
      </c>
      <c r="C194" s="271">
        <v>1.36E-5</v>
      </c>
      <c r="D194" s="223" t="s">
        <v>259</v>
      </c>
      <c r="E194" s="223" t="s">
        <v>1029</v>
      </c>
      <c r="F194" s="234" t="s">
        <v>1012</v>
      </c>
      <c r="G194" t="s">
        <v>281</v>
      </c>
    </row>
    <row r="195" spans="1:9">
      <c r="A195" s="221" t="s">
        <v>333</v>
      </c>
      <c r="B195" s="223" t="s">
        <v>445</v>
      </c>
      <c r="C195" s="271">
        <v>2.9099999999999999E-5</v>
      </c>
      <c r="D195" s="223" t="s">
        <v>259</v>
      </c>
      <c r="E195" s="223" t="s">
        <v>1030</v>
      </c>
      <c r="F195" s="234" t="s">
        <v>1012</v>
      </c>
      <c r="G195" t="s">
        <v>281</v>
      </c>
    </row>
    <row r="196" spans="1:9">
      <c r="A196" s="221" t="s">
        <v>333</v>
      </c>
      <c r="B196" s="223" t="s">
        <v>449</v>
      </c>
      <c r="C196" s="223" t="s">
        <v>220</v>
      </c>
      <c r="D196" s="223" t="s">
        <v>259</v>
      </c>
      <c r="E196" s="223" t="s">
        <v>253</v>
      </c>
      <c r="F196" s="234" t="s">
        <v>1012</v>
      </c>
      <c r="G196" t="s">
        <v>281</v>
      </c>
    </row>
    <row r="197" spans="1:9">
      <c r="A197" s="221" t="s">
        <v>333</v>
      </c>
      <c r="B197" s="223" t="s">
        <v>229</v>
      </c>
      <c r="C197" s="223" t="s">
        <v>224</v>
      </c>
      <c r="D197" s="223" t="s">
        <v>259</v>
      </c>
      <c r="E197" s="223" t="s">
        <v>253</v>
      </c>
      <c r="F197" s="234" t="s">
        <v>1012</v>
      </c>
      <c r="G197" t="s">
        <v>281</v>
      </c>
    </row>
    <row r="198" spans="1:9">
      <c r="A198" s="221" t="s">
        <v>333</v>
      </c>
      <c r="B198" s="223" t="s">
        <v>213</v>
      </c>
      <c r="C198" s="223" t="s">
        <v>1033</v>
      </c>
      <c r="D198" s="223" t="s">
        <v>259</v>
      </c>
      <c r="E198" s="223" t="s">
        <v>253</v>
      </c>
      <c r="F198" s="234" t="s">
        <v>1012</v>
      </c>
      <c r="G198" t="s">
        <v>281</v>
      </c>
    </row>
    <row r="199" spans="1:9">
      <c r="A199" s="221" t="s">
        <v>333</v>
      </c>
      <c r="B199" s="223" t="s">
        <v>209</v>
      </c>
      <c r="C199" s="223" t="s">
        <v>216</v>
      </c>
      <c r="D199" s="223" t="s">
        <v>259</v>
      </c>
      <c r="E199" s="223" t="s">
        <v>253</v>
      </c>
      <c r="F199" s="234" t="s">
        <v>1012</v>
      </c>
      <c r="G199" t="s">
        <v>281</v>
      </c>
    </row>
    <row r="200" spans="1:9">
      <c r="A200" s="262" t="s">
        <v>268</v>
      </c>
      <c r="B200" s="189" t="s">
        <v>1036</v>
      </c>
      <c r="C200" s="189">
        <v>4.4999999999999997E-3</v>
      </c>
      <c r="D200" s="189" t="s">
        <v>259</v>
      </c>
      <c r="E200" s="189" t="s">
        <v>253</v>
      </c>
      <c r="F200" s="263" t="s">
        <v>1004</v>
      </c>
      <c r="G200" t="s">
        <v>281</v>
      </c>
    </row>
    <row r="201" spans="1:9">
      <c r="A201" s="262" t="s">
        <v>268</v>
      </c>
      <c r="B201" s="189" t="s">
        <v>1037</v>
      </c>
      <c r="C201" s="189">
        <v>8.0384111481278074E-3</v>
      </c>
      <c r="D201" s="189" t="s">
        <v>773</v>
      </c>
      <c r="E201" s="189" t="s">
        <v>253</v>
      </c>
      <c r="F201" s="263" t="s">
        <v>2242</v>
      </c>
      <c r="G201" t="s">
        <v>281</v>
      </c>
    </row>
    <row r="202" spans="1:9">
      <c r="A202" s="262" t="s">
        <v>268</v>
      </c>
      <c r="B202" s="189" t="s">
        <v>1039</v>
      </c>
      <c r="C202" s="269">
        <v>4.396299824147371E-6</v>
      </c>
      <c r="D202" s="189" t="s">
        <v>773</v>
      </c>
      <c r="E202" s="189" t="s">
        <v>253</v>
      </c>
      <c r="F202" s="263" t="s">
        <v>2242</v>
      </c>
      <c r="G202" t="s">
        <v>281</v>
      </c>
      <c r="I202" s="204"/>
    </row>
    <row r="203" spans="1:9">
      <c r="A203" s="262" t="s">
        <v>268</v>
      </c>
      <c r="B203" s="189" t="s">
        <v>1040</v>
      </c>
      <c r="C203" s="189">
        <v>0.13262228379324617</v>
      </c>
      <c r="D203" s="189" t="s">
        <v>773</v>
      </c>
      <c r="E203" s="189" t="s">
        <v>253</v>
      </c>
      <c r="F203" s="263" t="s">
        <v>2242</v>
      </c>
      <c r="G203" t="s">
        <v>281</v>
      </c>
    </row>
    <row r="204" spans="1:9">
      <c r="A204" s="262" t="s">
        <v>268</v>
      </c>
      <c r="B204" s="189" t="s">
        <v>1041</v>
      </c>
      <c r="C204" s="269">
        <v>9.4881464037575142E-7</v>
      </c>
      <c r="D204" s="189" t="s">
        <v>773</v>
      </c>
      <c r="E204" s="189" t="s">
        <v>253</v>
      </c>
      <c r="F204" s="263" t="s">
        <v>2242</v>
      </c>
      <c r="G204" t="s">
        <v>281</v>
      </c>
      <c r="I204" s="204"/>
    </row>
    <row r="205" spans="1:9">
      <c r="A205" s="262" t="s">
        <v>268</v>
      </c>
      <c r="B205" s="189" t="s">
        <v>1042</v>
      </c>
      <c r="C205" s="269">
        <v>5.4379109972543954E-6</v>
      </c>
      <c r="D205" s="189" t="s">
        <v>773</v>
      </c>
      <c r="E205" s="189" t="s">
        <v>253</v>
      </c>
      <c r="F205" s="263" t="s">
        <v>2242</v>
      </c>
      <c r="G205" t="s">
        <v>281</v>
      </c>
      <c r="I205" s="204"/>
    </row>
    <row r="206" spans="1:9">
      <c r="A206" s="262" t="s">
        <v>268</v>
      </c>
      <c r="B206" s="189" t="s">
        <v>1043</v>
      </c>
      <c r="C206" s="269">
        <v>3.4780755693312847E-5</v>
      </c>
      <c r="D206" s="189" t="s">
        <v>773</v>
      </c>
      <c r="E206" s="189" t="s">
        <v>253</v>
      </c>
      <c r="F206" s="263" t="s">
        <v>2242</v>
      </c>
      <c r="G206" t="s">
        <v>281</v>
      </c>
      <c r="I206" s="204"/>
    </row>
    <row r="207" spans="1:9">
      <c r="A207" s="262" t="s">
        <v>268</v>
      </c>
      <c r="B207" s="189" t="s">
        <v>1044</v>
      </c>
      <c r="C207" s="269">
        <v>5.4091638472172804E-5</v>
      </c>
      <c r="D207" s="189" t="s">
        <v>773</v>
      </c>
      <c r="E207" s="189" t="s">
        <v>253</v>
      </c>
      <c r="F207" s="263" t="s">
        <v>2242</v>
      </c>
      <c r="G207" t="s">
        <v>281</v>
      </c>
      <c r="I207" s="204"/>
    </row>
    <row r="208" spans="1:9">
      <c r="A208" s="262" t="s">
        <v>268</v>
      </c>
      <c r="B208" s="189" t="s">
        <v>1045</v>
      </c>
      <c r="C208" s="189">
        <v>1.2999693177081058E-2</v>
      </c>
      <c r="D208" s="189" t="s">
        <v>773</v>
      </c>
      <c r="E208" s="189" t="s">
        <v>253</v>
      </c>
      <c r="F208" s="263" t="s">
        <v>2242</v>
      </c>
      <c r="G208" t="s">
        <v>281</v>
      </c>
    </row>
    <row r="209" spans="1:9">
      <c r="A209" s="262" t="s">
        <v>268</v>
      </c>
      <c r="B209" s="189" t="s">
        <v>1046</v>
      </c>
      <c r="C209" s="269">
        <v>1.9115939260349249E-8</v>
      </c>
      <c r="D209" s="189" t="s">
        <v>773</v>
      </c>
      <c r="E209" s="189" t="s">
        <v>253</v>
      </c>
      <c r="F209" s="263" t="s">
        <v>2242</v>
      </c>
      <c r="G209" t="s">
        <v>281</v>
      </c>
      <c r="I209" s="204"/>
    </row>
    <row r="210" spans="1:9">
      <c r="A210" s="262" t="s">
        <v>268</v>
      </c>
      <c r="B210" s="189" t="s">
        <v>1047</v>
      </c>
      <c r="C210" s="189">
        <v>1.651384733522325E-2</v>
      </c>
      <c r="D210" s="189" t="s">
        <v>773</v>
      </c>
      <c r="E210" s="189" t="s">
        <v>253</v>
      </c>
      <c r="F210" s="263" t="s">
        <v>2242</v>
      </c>
      <c r="G210" t="s">
        <v>281</v>
      </c>
    </row>
    <row r="211" spans="1:9">
      <c r="A211" s="262" t="s">
        <v>268</v>
      </c>
      <c r="B211" s="189" t="s">
        <v>1048</v>
      </c>
      <c r="C211" s="269">
        <v>2.1988945303973642E-5</v>
      </c>
      <c r="D211" s="189" t="s">
        <v>773</v>
      </c>
      <c r="E211" s="189" t="s">
        <v>253</v>
      </c>
      <c r="F211" s="263" t="s">
        <v>2242</v>
      </c>
      <c r="G211" t="s">
        <v>281</v>
      </c>
      <c r="I211" s="204"/>
    </row>
    <row r="212" spans="1:9">
      <c r="A212" s="262" t="s">
        <v>268</v>
      </c>
      <c r="B212" s="189" t="s">
        <v>1049</v>
      </c>
      <c r="C212" s="189">
        <v>5.5486789542619529E-3</v>
      </c>
      <c r="D212" s="189" t="s">
        <v>773</v>
      </c>
      <c r="E212" s="189" t="s">
        <v>253</v>
      </c>
      <c r="F212" s="263" t="s">
        <v>2242</v>
      </c>
      <c r="G212" t="s">
        <v>281</v>
      </c>
    </row>
    <row r="213" spans="1:9">
      <c r="A213" s="262" t="s">
        <v>268</v>
      </c>
      <c r="B213" s="189" t="s">
        <v>1050</v>
      </c>
      <c r="C213" s="269">
        <v>8.7622778136059123E-5</v>
      </c>
      <c r="D213" s="189" t="s">
        <v>773</v>
      </c>
      <c r="E213" s="189" t="s">
        <v>253</v>
      </c>
      <c r="F213" s="263" t="s">
        <v>2242</v>
      </c>
      <c r="G213" t="s">
        <v>281</v>
      </c>
      <c r="I213" s="204"/>
    </row>
    <row r="214" spans="1:9">
      <c r="A214" s="262" t="s">
        <v>268</v>
      </c>
      <c r="B214" s="189" t="s">
        <v>1051</v>
      </c>
      <c r="C214" s="189">
        <v>0.41879876120578052</v>
      </c>
      <c r="D214" s="189" t="s">
        <v>773</v>
      </c>
      <c r="E214" s="189" t="s">
        <v>253</v>
      </c>
      <c r="F214" s="263" t="s">
        <v>2242</v>
      </c>
      <c r="G214" t="s">
        <v>281</v>
      </c>
    </row>
    <row r="215" spans="1:9">
      <c r="A215" s="262" t="s">
        <v>268</v>
      </c>
      <c r="B215" s="189" t="s">
        <v>1052</v>
      </c>
      <c r="C215" s="269">
        <v>3.4232911916809352E-4</v>
      </c>
      <c r="D215" s="189" t="s">
        <v>773</v>
      </c>
      <c r="E215" s="189" t="s">
        <v>253</v>
      </c>
      <c r="F215" s="263" t="s">
        <v>2242</v>
      </c>
      <c r="G215" t="s">
        <v>281</v>
      </c>
      <c r="I215" s="204"/>
    </row>
    <row r="216" spans="1:9">
      <c r="A216" s="262" t="s">
        <v>268</v>
      </c>
      <c r="B216" s="189" t="s">
        <v>1053</v>
      </c>
      <c r="C216" s="189">
        <v>0.9</v>
      </c>
      <c r="D216" s="189" t="s">
        <v>270</v>
      </c>
      <c r="E216" s="189" t="s">
        <v>253</v>
      </c>
      <c r="F216" s="263" t="s">
        <v>2245</v>
      </c>
      <c r="G216" t="s">
        <v>281</v>
      </c>
    </row>
    <row r="217" spans="1:9">
      <c r="A217" s="262" t="s">
        <v>268</v>
      </c>
      <c r="B217" s="189" t="s">
        <v>983</v>
      </c>
      <c r="C217" s="189">
        <v>9.6000000000000002E-2</v>
      </c>
      <c r="D217" s="189" t="s">
        <v>408</v>
      </c>
      <c r="E217" s="189" t="s">
        <v>1054</v>
      </c>
      <c r="F217" s="263" t="s">
        <v>1020</v>
      </c>
      <c r="G217" t="s">
        <v>281</v>
      </c>
      <c r="I217" s="204"/>
    </row>
    <row r="218" spans="1:9">
      <c r="A218" s="262" t="s">
        <v>268</v>
      </c>
      <c r="B218" s="189" t="s">
        <v>660</v>
      </c>
      <c r="C218" s="189">
        <v>1</v>
      </c>
      <c r="D218" s="189" t="s">
        <v>259</v>
      </c>
      <c r="E218" s="189" t="s">
        <v>253</v>
      </c>
      <c r="F218" s="263" t="s">
        <v>2248</v>
      </c>
      <c r="G218" t="s">
        <v>281</v>
      </c>
    </row>
    <row r="219" spans="1:9">
      <c r="A219" s="262" t="s">
        <v>268</v>
      </c>
      <c r="B219" s="189" t="s">
        <v>1056</v>
      </c>
      <c r="C219" s="269">
        <v>9.09E-5</v>
      </c>
      <c r="D219" s="189" t="s">
        <v>259</v>
      </c>
      <c r="E219" s="189" t="s">
        <v>253</v>
      </c>
      <c r="F219" s="263" t="s">
        <v>1057</v>
      </c>
      <c r="G219" t="s">
        <v>281</v>
      </c>
      <c r="I219" s="204"/>
    </row>
    <row r="220" spans="1:9">
      <c r="A220" s="262" t="s">
        <v>268</v>
      </c>
      <c r="B220" s="189" t="s">
        <v>120</v>
      </c>
      <c r="C220" s="189" t="s">
        <v>1058</v>
      </c>
      <c r="D220" s="189" t="s">
        <v>259</v>
      </c>
      <c r="E220" s="264"/>
      <c r="F220" s="263" t="s">
        <v>1012</v>
      </c>
      <c r="G220" t="s">
        <v>281</v>
      </c>
    </row>
    <row r="221" spans="1:9">
      <c r="A221" s="262" t="s">
        <v>268</v>
      </c>
      <c r="B221" s="189" t="s">
        <v>95</v>
      </c>
      <c r="C221" s="189" t="s">
        <v>1059</v>
      </c>
      <c r="D221" s="189" t="s">
        <v>259</v>
      </c>
      <c r="E221" s="264"/>
      <c r="F221" s="263" t="s">
        <v>1012</v>
      </c>
      <c r="G221" t="s">
        <v>281</v>
      </c>
    </row>
    <row r="222" spans="1:9">
      <c r="A222" s="262" t="s">
        <v>268</v>
      </c>
      <c r="B222" s="189" t="s">
        <v>119</v>
      </c>
      <c r="C222" s="189" t="s">
        <v>1060</v>
      </c>
      <c r="D222" s="189" t="s">
        <v>259</v>
      </c>
      <c r="E222" s="264"/>
      <c r="F222" s="263" t="s">
        <v>1012</v>
      </c>
      <c r="G222" t="s">
        <v>281</v>
      </c>
    </row>
    <row r="223" spans="1:9">
      <c r="A223" s="262" t="s">
        <v>268</v>
      </c>
      <c r="B223" s="189" t="s">
        <v>97</v>
      </c>
      <c r="C223" s="189" t="s">
        <v>1061</v>
      </c>
      <c r="D223" s="189" t="s">
        <v>259</v>
      </c>
      <c r="E223" s="264"/>
      <c r="F223" s="263" t="s">
        <v>1012</v>
      </c>
      <c r="G223" t="s">
        <v>281</v>
      </c>
    </row>
    <row r="224" spans="1:9">
      <c r="A224" s="262" t="s">
        <v>268</v>
      </c>
      <c r="B224" s="189" t="s">
        <v>98</v>
      </c>
      <c r="C224" s="189" t="s">
        <v>1062</v>
      </c>
      <c r="D224" s="189" t="s">
        <v>259</v>
      </c>
      <c r="E224" s="264"/>
      <c r="F224" s="263" t="s">
        <v>1012</v>
      </c>
      <c r="G224" t="s">
        <v>281</v>
      </c>
    </row>
    <row r="225" spans="1:7">
      <c r="A225" s="262" t="s">
        <v>268</v>
      </c>
      <c r="B225" s="189" t="s">
        <v>99</v>
      </c>
      <c r="C225" s="189" t="s">
        <v>1063</v>
      </c>
      <c r="D225" s="189" t="s">
        <v>259</v>
      </c>
      <c r="E225" s="264"/>
      <c r="F225" s="263" t="s">
        <v>1012</v>
      </c>
      <c r="G225" t="s">
        <v>281</v>
      </c>
    </row>
    <row r="226" spans="1:7">
      <c r="A226" s="262" t="s">
        <v>268</v>
      </c>
      <c r="B226" s="189" t="s">
        <v>100</v>
      </c>
      <c r="C226" s="189" t="s">
        <v>1064</v>
      </c>
      <c r="D226" s="189" t="s">
        <v>259</v>
      </c>
      <c r="E226" s="264"/>
      <c r="F226" s="263" t="s">
        <v>1012</v>
      </c>
      <c r="G226" t="s">
        <v>281</v>
      </c>
    </row>
    <row r="227" spans="1:7">
      <c r="A227" s="262" t="s">
        <v>268</v>
      </c>
      <c r="B227" s="189" t="s">
        <v>118</v>
      </c>
      <c r="C227" s="189" t="s">
        <v>1065</v>
      </c>
      <c r="D227" s="189" t="s">
        <v>259</v>
      </c>
      <c r="E227" s="264"/>
      <c r="F227" s="263" t="s">
        <v>1012</v>
      </c>
      <c r="G227" t="s">
        <v>281</v>
      </c>
    </row>
    <row r="228" spans="1:7">
      <c r="A228" s="262" t="s">
        <v>268</v>
      </c>
      <c r="B228" s="189" t="s">
        <v>101</v>
      </c>
      <c r="C228" s="189" t="s">
        <v>1066</v>
      </c>
      <c r="D228" s="189" t="s">
        <v>259</v>
      </c>
      <c r="E228" s="264"/>
      <c r="F228" s="263" t="s">
        <v>1012</v>
      </c>
      <c r="G228" t="s">
        <v>281</v>
      </c>
    </row>
    <row r="229" spans="1:7">
      <c r="A229" s="262" t="s">
        <v>268</v>
      </c>
      <c r="B229" s="189" t="s">
        <v>121</v>
      </c>
      <c r="C229" s="189" t="s">
        <v>1067</v>
      </c>
      <c r="D229" s="189" t="s">
        <v>259</v>
      </c>
      <c r="E229" s="264"/>
      <c r="F229" s="263" t="s">
        <v>1012</v>
      </c>
      <c r="G229" t="s">
        <v>281</v>
      </c>
    </row>
    <row r="230" spans="1:7">
      <c r="A230" s="262" t="s">
        <v>268</v>
      </c>
      <c r="B230" s="189" t="s">
        <v>104</v>
      </c>
      <c r="C230" s="189" t="s">
        <v>1068</v>
      </c>
      <c r="D230" s="189" t="s">
        <v>259</v>
      </c>
      <c r="E230" s="264"/>
      <c r="F230" s="263" t="s">
        <v>1012</v>
      </c>
      <c r="G230" t="s">
        <v>281</v>
      </c>
    </row>
    <row r="231" spans="1:7">
      <c r="A231" s="262" t="s">
        <v>268</v>
      </c>
      <c r="B231" s="189" t="s">
        <v>1710</v>
      </c>
      <c r="C231" s="189" t="s">
        <v>3740</v>
      </c>
      <c r="D231" s="189" t="s">
        <v>259</v>
      </c>
      <c r="E231" s="264"/>
      <c r="F231" s="263" t="s">
        <v>2249</v>
      </c>
      <c r="G231" t="s">
        <v>281</v>
      </c>
    </row>
    <row r="232" spans="1:7">
      <c r="A232" s="262" t="s">
        <v>268</v>
      </c>
      <c r="B232" s="189" t="s">
        <v>88</v>
      </c>
      <c r="C232" s="189" t="s">
        <v>1072</v>
      </c>
      <c r="D232" s="189" t="s">
        <v>259</v>
      </c>
      <c r="E232" s="264"/>
      <c r="F232" s="263" t="s">
        <v>1012</v>
      </c>
      <c r="G232" t="s">
        <v>281</v>
      </c>
    </row>
    <row r="233" spans="1:7">
      <c r="A233" s="262" t="s">
        <v>268</v>
      </c>
      <c r="B233" s="189" t="s">
        <v>105</v>
      </c>
      <c r="C233" s="189" t="s">
        <v>1073</v>
      </c>
      <c r="D233" s="189" t="s">
        <v>259</v>
      </c>
      <c r="E233" s="264"/>
      <c r="F233" s="263" t="s">
        <v>1012</v>
      </c>
      <c r="G233" t="s">
        <v>281</v>
      </c>
    </row>
    <row r="234" spans="1:7">
      <c r="A234" s="262" t="s">
        <v>268</v>
      </c>
      <c r="B234" s="189" t="s">
        <v>117</v>
      </c>
      <c r="C234" s="189" t="s">
        <v>1074</v>
      </c>
      <c r="D234" s="189" t="s">
        <v>259</v>
      </c>
      <c r="E234" s="264"/>
      <c r="F234" s="263" t="s">
        <v>1012</v>
      </c>
      <c r="G234" t="s">
        <v>281</v>
      </c>
    </row>
    <row r="235" spans="1:7">
      <c r="A235" s="239" t="s">
        <v>268</v>
      </c>
      <c r="B235" s="240" t="s">
        <v>110</v>
      </c>
      <c r="C235" s="240" t="s">
        <v>1075</v>
      </c>
      <c r="D235" s="240" t="s">
        <v>259</v>
      </c>
      <c r="E235" s="265"/>
      <c r="F235" s="241" t="s">
        <v>1012</v>
      </c>
      <c r="G235" t="s">
        <v>281</v>
      </c>
    </row>
    <row r="236" spans="1:7">
      <c r="G236" t="s">
        <v>281</v>
      </c>
    </row>
    <row r="237" spans="1:7" ht="18.75">
      <c r="A237" s="769" t="s">
        <v>3741</v>
      </c>
      <c r="B237" s="770"/>
      <c r="C237" s="770"/>
      <c r="D237" s="770"/>
      <c r="E237" s="770"/>
      <c r="F237" s="771"/>
      <c r="G237" t="s">
        <v>281</v>
      </c>
    </row>
    <row r="238" spans="1:7">
      <c r="A238" s="211" t="s">
        <v>238</v>
      </c>
      <c r="B238" s="212" t="s">
        <v>239</v>
      </c>
      <c r="C238" s="212" t="s">
        <v>240</v>
      </c>
      <c r="D238" s="212" t="s">
        <v>134</v>
      </c>
      <c r="E238" s="212" t="s">
        <v>241</v>
      </c>
      <c r="F238" s="213" t="s">
        <v>242</v>
      </c>
      <c r="G238" t="s">
        <v>281</v>
      </c>
    </row>
    <row r="239" spans="1:7">
      <c r="A239" s="221" t="s">
        <v>243</v>
      </c>
      <c r="B239" s="222" t="s">
        <v>1077</v>
      </c>
      <c r="C239" s="223">
        <v>1.1800000000000001E-3</v>
      </c>
      <c r="D239" s="223" t="s">
        <v>259</v>
      </c>
      <c r="E239" s="223" t="s">
        <v>1078</v>
      </c>
      <c r="F239" s="234" t="s">
        <v>1079</v>
      </c>
      <c r="G239" t="s">
        <v>281</v>
      </c>
    </row>
    <row r="240" spans="1:7">
      <c r="A240" s="293" t="s">
        <v>243</v>
      </c>
      <c r="B240" s="233" t="s">
        <v>1080</v>
      </c>
      <c r="C240" s="223" t="s">
        <v>1002</v>
      </c>
      <c r="D240" s="223" t="s">
        <v>259</v>
      </c>
      <c r="E240" s="223" t="s">
        <v>253</v>
      </c>
      <c r="F240" s="234" t="s">
        <v>1081</v>
      </c>
      <c r="G240" t="s">
        <v>281</v>
      </c>
    </row>
    <row r="241" spans="1:7">
      <c r="A241" s="293" t="s">
        <v>243</v>
      </c>
      <c r="B241" s="278" t="s">
        <v>1082</v>
      </c>
      <c r="C241" s="223" t="s">
        <v>1083</v>
      </c>
      <c r="D241" s="223" t="s">
        <v>504</v>
      </c>
      <c r="E241" s="223" t="s">
        <v>253</v>
      </c>
      <c r="F241" s="234" t="s">
        <v>1084</v>
      </c>
      <c r="G241" t="s">
        <v>281</v>
      </c>
    </row>
    <row r="242" spans="1:7">
      <c r="A242" s="293" t="s">
        <v>243</v>
      </c>
      <c r="B242" s="222" t="s">
        <v>317</v>
      </c>
      <c r="C242" s="223">
        <v>2.0959999999999999E-2</v>
      </c>
      <c r="D242" s="223" t="s">
        <v>259</v>
      </c>
      <c r="E242" s="223" t="s">
        <v>3742</v>
      </c>
      <c r="F242" s="234" t="s">
        <v>1086</v>
      </c>
      <c r="G242" t="s">
        <v>281</v>
      </c>
    </row>
    <row r="243" spans="1:7">
      <c r="A243" s="221" t="s">
        <v>243</v>
      </c>
      <c r="B243" s="273" t="s">
        <v>1087</v>
      </c>
      <c r="C243" s="223" t="s">
        <v>1088</v>
      </c>
      <c r="D243" s="223" t="s">
        <v>275</v>
      </c>
      <c r="E243" s="223" t="s">
        <v>253</v>
      </c>
      <c r="F243" s="234" t="s">
        <v>1089</v>
      </c>
      <c r="G243" t="s">
        <v>281</v>
      </c>
    </row>
    <row r="244" spans="1:7">
      <c r="A244" s="221" t="s">
        <v>243</v>
      </c>
      <c r="B244" s="222" t="s">
        <v>1090</v>
      </c>
      <c r="C244" s="223" t="s">
        <v>915</v>
      </c>
      <c r="D244" s="223" t="s">
        <v>275</v>
      </c>
      <c r="E244" s="223" t="s">
        <v>1091</v>
      </c>
      <c r="F244" s="234" t="s">
        <v>1092</v>
      </c>
      <c r="G244" t="s">
        <v>281</v>
      </c>
    </row>
    <row r="245" spans="1:7">
      <c r="A245" s="221" t="s">
        <v>243</v>
      </c>
      <c r="B245" s="222" t="s">
        <v>1093</v>
      </c>
      <c r="C245" s="223" t="s">
        <v>915</v>
      </c>
      <c r="D245" s="223" t="s">
        <v>275</v>
      </c>
      <c r="E245" s="223" t="s">
        <v>1091</v>
      </c>
      <c r="F245" s="234" t="s">
        <v>1092</v>
      </c>
      <c r="G245" t="s">
        <v>281</v>
      </c>
    </row>
    <row r="246" spans="1:7">
      <c r="A246" s="221" t="s">
        <v>243</v>
      </c>
      <c r="B246" s="222" t="s">
        <v>1094</v>
      </c>
      <c r="C246" s="223" t="s">
        <v>915</v>
      </c>
      <c r="D246" s="223" t="s">
        <v>275</v>
      </c>
      <c r="E246" s="223" t="s">
        <v>1091</v>
      </c>
      <c r="F246" s="234" t="s">
        <v>1092</v>
      </c>
      <c r="G246" t="s">
        <v>281</v>
      </c>
    </row>
    <row r="247" spans="1:7">
      <c r="A247" s="221" t="s">
        <v>243</v>
      </c>
      <c r="B247" s="233" t="s">
        <v>3739</v>
      </c>
      <c r="C247" s="223">
        <v>1</v>
      </c>
      <c r="D247" s="223" t="s">
        <v>259</v>
      </c>
      <c r="E247" s="223" t="s">
        <v>253</v>
      </c>
      <c r="F247" s="234" t="s">
        <v>587</v>
      </c>
      <c r="G247" t="s">
        <v>281</v>
      </c>
    </row>
    <row r="248" spans="1:7">
      <c r="A248" s="221" t="s">
        <v>243</v>
      </c>
      <c r="B248" s="222" t="s">
        <v>1095</v>
      </c>
      <c r="C248" s="223" t="s">
        <v>1096</v>
      </c>
      <c r="D248" s="223" t="s">
        <v>259</v>
      </c>
      <c r="E248" s="223" t="s">
        <v>3743</v>
      </c>
      <c r="F248" s="234" t="s">
        <v>1098</v>
      </c>
      <c r="G248" t="s">
        <v>281</v>
      </c>
    </row>
    <row r="249" spans="1:7">
      <c r="A249" s="221" t="s">
        <v>243</v>
      </c>
      <c r="B249" s="222" t="s">
        <v>866</v>
      </c>
      <c r="C249" s="223">
        <v>2.34818813314592E-4</v>
      </c>
      <c r="D249" s="223" t="s">
        <v>259</v>
      </c>
      <c r="E249" s="223" t="s">
        <v>1099</v>
      </c>
      <c r="F249" s="234" t="s">
        <v>1100</v>
      </c>
      <c r="G249" t="s">
        <v>281</v>
      </c>
    </row>
    <row r="250" spans="1:7">
      <c r="A250" s="221" t="s">
        <v>243</v>
      </c>
      <c r="B250" s="222" t="s">
        <v>1101</v>
      </c>
      <c r="C250" s="223">
        <v>1.019048E-3</v>
      </c>
      <c r="D250" s="223" t="s">
        <v>259</v>
      </c>
      <c r="E250" s="223" t="s">
        <v>1102</v>
      </c>
      <c r="F250" s="234" t="s">
        <v>1103</v>
      </c>
      <c r="G250" t="s">
        <v>281</v>
      </c>
    </row>
    <row r="251" spans="1:7">
      <c r="A251" s="221" t="s">
        <v>243</v>
      </c>
      <c r="B251" s="222" t="s">
        <v>1104</v>
      </c>
      <c r="C251" s="223">
        <v>-1.1800000000000001E-3</v>
      </c>
      <c r="D251" s="223" t="s">
        <v>259</v>
      </c>
      <c r="E251" s="223" t="s">
        <v>1105</v>
      </c>
      <c r="F251" s="234" t="s">
        <v>1106</v>
      </c>
      <c r="G251" t="s">
        <v>281</v>
      </c>
    </row>
    <row r="252" spans="1:7">
      <c r="A252" s="221" t="s">
        <v>243</v>
      </c>
      <c r="B252" s="222" t="s">
        <v>247</v>
      </c>
      <c r="C252" s="223" t="s">
        <v>1107</v>
      </c>
      <c r="D252" s="223" t="s">
        <v>245</v>
      </c>
      <c r="E252" s="223" t="s">
        <v>3744</v>
      </c>
      <c r="F252" s="234" t="s">
        <v>1109</v>
      </c>
      <c r="G252" t="s">
        <v>281</v>
      </c>
    </row>
    <row r="253" spans="1:7">
      <c r="A253" s="221" t="s">
        <v>243</v>
      </c>
      <c r="B253" s="222" t="s">
        <v>1110</v>
      </c>
      <c r="C253" s="223" t="s">
        <v>1111</v>
      </c>
      <c r="D253" s="223" t="s">
        <v>259</v>
      </c>
      <c r="E253" s="223" t="s">
        <v>3745</v>
      </c>
      <c r="F253" s="234" t="s">
        <v>1113</v>
      </c>
      <c r="G253" t="s">
        <v>281</v>
      </c>
    </row>
    <row r="254" spans="1:7">
      <c r="A254" s="221" t="s">
        <v>243</v>
      </c>
      <c r="B254" s="222" t="s">
        <v>1114</v>
      </c>
      <c r="C254" s="223" t="s">
        <v>1115</v>
      </c>
      <c r="D254" s="223" t="s">
        <v>259</v>
      </c>
      <c r="E254" s="223" t="s">
        <v>3746</v>
      </c>
      <c r="F254" s="234" t="s">
        <v>1117</v>
      </c>
      <c r="G254" t="s">
        <v>281</v>
      </c>
    </row>
    <row r="255" spans="1:7">
      <c r="A255" s="221" t="s">
        <v>243</v>
      </c>
      <c r="B255" s="222" t="s">
        <v>869</v>
      </c>
      <c r="C255" s="223">
        <v>-2.34818813314592E-4</v>
      </c>
      <c r="D255" s="223" t="s">
        <v>259</v>
      </c>
      <c r="E255" s="223" t="s">
        <v>1118</v>
      </c>
      <c r="F255" s="234" t="s">
        <v>1119</v>
      </c>
      <c r="G255" t="s">
        <v>281</v>
      </c>
    </row>
    <row r="256" spans="1:7">
      <c r="A256" s="221" t="s">
        <v>243</v>
      </c>
      <c r="B256" s="222" t="s">
        <v>1120</v>
      </c>
      <c r="C256" s="223">
        <v>1.3953333E-2</v>
      </c>
      <c r="D256" s="223" t="s">
        <v>259</v>
      </c>
      <c r="E256" s="223" t="s">
        <v>1121</v>
      </c>
      <c r="F256" s="234" t="s">
        <v>1122</v>
      </c>
      <c r="G256" t="s">
        <v>281</v>
      </c>
    </row>
    <row r="257" spans="1:7">
      <c r="A257" s="221" t="s">
        <v>243</v>
      </c>
      <c r="B257" s="222" t="s">
        <v>1123</v>
      </c>
      <c r="C257" s="223">
        <v>9.3333299999999995E-4</v>
      </c>
      <c r="D257" s="223" t="s">
        <v>259</v>
      </c>
      <c r="E257" s="223" t="s">
        <v>1124</v>
      </c>
      <c r="F257" s="234" t="s">
        <v>1122</v>
      </c>
      <c r="G257" t="s">
        <v>281</v>
      </c>
    </row>
    <row r="258" spans="1:7">
      <c r="A258" s="221" t="s">
        <v>243</v>
      </c>
      <c r="B258" s="222" t="s">
        <v>1125</v>
      </c>
      <c r="C258" s="223">
        <v>8.5714299999999993E-6</v>
      </c>
      <c r="D258" s="223" t="s">
        <v>259</v>
      </c>
      <c r="E258" s="223" t="s">
        <v>1126</v>
      </c>
      <c r="F258" s="234" t="s">
        <v>1122</v>
      </c>
      <c r="G258" t="s">
        <v>281</v>
      </c>
    </row>
    <row r="259" spans="1:7">
      <c r="A259" s="221" t="s">
        <v>333</v>
      </c>
      <c r="B259" s="223" t="s">
        <v>225</v>
      </c>
      <c r="C259" s="223">
        <v>5.895E-9</v>
      </c>
      <c r="D259" s="223" t="s">
        <v>259</v>
      </c>
      <c r="E259" s="223" t="s">
        <v>3747</v>
      </c>
      <c r="F259" s="234" t="s">
        <v>1128</v>
      </c>
      <c r="G259" t="s">
        <v>281</v>
      </c>
    </row>
    <row r="260" spans="1:7">
      <c r="A260" s="221" t="s">
        <v>333</v>
      </c>
      <c r="B260" s="223" t="s">
        <v>225</v>
      </c>
      <c r="C260" s="223">
        <v>5.8950000000000002E-8</v>
      </c>
      <c r="D260" s="223" t="s">
        <v>259</v>
      </c>
      <c r="E260" s="223" t="s">
        <v>3748</v>
      </c>
      <c r="F260" s="234" t="s">
        <v>1130</v>
      </c>
      <c r="G260" t="s">
        <v>281</v>
      </c>
    </row>
    <row r="261" spans="1:7">
      <c r="A261" s="221" t="s">
        <v>333</v>
      </c>
      <c r="B261" s="223" t="s">
        <v>174</v>
      </c>
      <c r="C261" s="223">
        <v>3.0960000000000001E-8</v>
      </c>
      <c r="D261" s="223" t="s">
        <v>259</v>
      </c>
      <c r="E261" s="223" t="s">
        <v>3749</v>
      </c>
      <c r="F261" s="234" t="s">
        <v>1128</v>
      </c>
      <c r="G261" t="s">
        <v>281</v>
      </c>
    </row>
    <row r="262" spans="1:7">
      <c r="A262" s="221" t="s">
        <v>333</v>
      </c>
      <c r="B262" s="223" t="s">
        <v>174</v>
      </c>
      <c r="C262" s="223">
        <v>1.395E-16</v>
      </c>
      <c r="D262" s="223" t="s">
        <v>259</v>
      </c>
      <c r="E262" s="223" t="s">
        <v>3750</v>
      </c>
      <c r="F262" s="234" t="s">
        <v>1130</v>
      </c>
      <c r="G262" t="s">
        <v>281</v>
      </c>
    </row>
    <row r="263" spans="1:7">
      <c r="A263" s="221" t="s">
        <v>333</v>
      </c>
      <c r="B263" s="223" t="s">
        <v>179</v>
      </c>
      <c r="C263" s="223">
        <v>4.3559999999999997E-10</v>
      </c>
      <c r="D263" s="223" t="s">
        <v>259</v>
      </c>
      <c r="E263" s="223" t="s">
        <v>3751</v>
      </c>
      <c r="F263" s="234" t="s">
        <v>1128</v>
      </c>
      <c r="G263" t="s">
        <v>281</v>
      </c>
    </row>
    <row r="264" spans="1:7">
      <c r="A264" s="221" t="s">
        <v>333</v>
      </c>
      <c r="B264" s="223" t="s">
        <v>179</v>
      </c>
      <c r="C264" s="223">
        <v>4.3560000000000003E-11</v>
      </c>
      <c r="D264" s="223" t="s">
        <v>259</v>
      </c>
      <c r="E264" s="223" t="s">
        <v>3752</v>
      </c>
      <c r="F264" s="234" t="s">
        <v>1130</v>
      </c>
      <c r="G264" t="s">
        <v>281</v>
      </c>
    </row>
    <row r="265" spans="1:7">
      <c r="A265" s="221" t="s">
        <v>333</v>
      </c>
      <c r="B265" s="223" t="s">
        <v>221</v>
      </c>
      <c r="C265" s="223">
        <v>9.3933000000000005E-4</v>
      </c>
      <c r="D265" s="223" t="s">
        <v>259</v>
      </c>
      <c r="E265" s="223" t="s">
        <v>3753</v>
      </c>
      <c r="F265" s="234" t="s">
        <v>1128</v>
      </c>
      <c r="G265" t="s">
        <v>281</v>
      </c>
    </row>
    <row r="266" spans="1:7">
      <c r="A266" s="221" t="s">
        <v>333</v>
      </c>
      <c r="B266" s="223" t="s">
        <v>221</v>
      </c>
      <c r="C266" s="223">
        <v>9.3933000000000005E-4</v>
      </c>
      <c r="D266" s="223" t="s">
        <v>259</v>
      </c>
      <c r="E266" s="223" t="s">
        <v>3753</v>
      </c>
      <c r="F266" s="234" t="s">
        <v>1130</v>
      </c>
      <c r="G266" t="s">
        <v>281</v>
      </c>
    </row>
    <row r="267" spans="1:7">
      <c r="A267" s="221" t="s">
        <v>333</v>
      </c>
      <c r="B267" s="223" t="s">
        <v>1137</v>
      </c>
      <c r="C267" s="223" t="s">
        <v>1138</v>
      </c>
      <c r="D267" s="223" t="s">
        <v>259</v>
      </c>
      <c r="E267" s="223" t="s">
        <v>260</v>
      </c>
      <c r="F267" s="234" t="s">
        <v>1128</v>
      </c>
      <c r="G267" t="s">
        <v>281</v>
      </c>
    </row>
    <row r="268" spans="1:7">
      <c r="A268" s="221" t="s">
        <v>333</v>
      </c>
      <c r="B268" s="223" t="s">
        <v>1139</v>
      </c>
      <c r="C268" s="223" t="s">
        <v>1140</v>
      </c>
      <c r="D268" s="223" t="s">
        <v>259</v>
      </c>
      <c r="E268" s="223" t="s">
        <v>260</v>
      </c>
      <c r="F268" s="234" t="s">
        <v>1128</v>
      </c>
      <c r="G268" t="s">
        <v>281</v>
      </c>
    </row>
    <row r="269" spans="1:7">
      <c r="A269" s="221" t="s">
        <v>333</v>
      </c>
      <c r="B269" s="223" t="s">
        <v>188</v>
      </c>
      <c r="C269" s="223">
        <v>2.7360000000000001E-8</v>
      </c>
      <c r="D269" s="223" t="s">
        <v>259</v>
      </c>
      <c r="E269" s="223" t="s">
        <v>3754</v>
      </c>
      <c r="F269" s="234" t="s">
        <v>1128</v>
      </c>
      <c r="G269" t="s">
        <v>281</v>
      </c>
    </row>
    <row r="270" spans="1:7">
      <c r="A270" s="221" t="s">
        <v>333</v>
      </c>
      <c r="B270" s="223" t="s">
        <v>188</v>
      </c>
      <c r="C270" s="223">
        <v>2.4300000000000001E-9</v>
      </c>
      <c r="D270" s="223" t="s">
        <v>259</v>
      </c>
      <c r="E270" s="223" t="s">
        <v>3755</v>
      </c>
      <c r="F270" s="234" t="s">
        <v>1130</v>
      </c>
      <c r="G270" t="s">
        <v>281</v>
      </c>
    </row>
    <row r="271" spans="1:7">
      <c r="A271" s="221" t="s">
        <v>333</v>
      </c>
      <c r="B271" s="223" t="s">
        <v>184</v>
      </c>
      <c r="C271" s="223">
        <v>8.9009999999999998E-9</v>
      </c>
      <c r="D271" s="223" t="s">
        <v>259</v>
      </c>
      <c r="E271" s="223" t="s">
        <v>3756</v>
      </c>
      <c r="F271" s="234" t="s">
        <v>1128</v>
      </c>
      <c r="G271" t="s">
        <v>281</v>
      </c>
    </row>
    <row r="272" spans="1:7">
      <c r="A272" s="221" t="s">
        <v>333</v>
      </c>
      <c r="B272" s="223" t="s">
        <v>184</v>
      </c>
      <c r="C272" s="223">
        <v>4.8599999999999999E-11</v>
      </c>
      <c r="D272" s="223" t="s">
        <v>259</v>
      </c>
      <c r="E272" s="223" t="s">
        <v>3757</v>
      </c>
      <c r="F272" s="234" t="s">
        <v>1130</v>
      </c>
      <c r="G272" t="s">
        <v>281</v>
      </c>
    </row>
    <row r="273" spans="1:7">
      <c r="A273" s="221" t="s">
        <v>333</v>
      </c>
      <c r="B273" s="223" t="s">
        <v>192</v>
      </c>
      <c r="C273" s="223">
        <v>4.455E-9</v>
      </c>
      <c r="D273" s="223" t="s">
        <v>259</v>
      </c>
      <c r="E273" s="223" t="s">
        <v>3758</v>
      </c>
      <c r="F273" s="234" t="s">
        <v>1128</v>
      </c>
      <c r="G273" t="s">
        <v>281</v>
      </c>
    </row>
    <row r="274" spans="1:7">
      <c r="A274" s="221" t="s">
        <v>333</v>
      </c>
      <c r="B274" s="223" t="s">
        <v>192</v>
      </c>
      <c r="C274" s="223">
        <v>4.455E-9</v>
      </c>
      <c r="D274" s="223" t="s">
        <v>259</v>
      </c>
      <c r="E274" s="223" t="s">
        <v>3759</v>
      </c>
      <c r="F274" s="234" t="s">
        <v>1130</v>
      </c>
      <c r="G274" t="s">
        <v>281</v>
      </c>
    </row>
    <row r="275" spans="1:7">
      <c r="A275" s="221" t="s">
        <v>333</v>
      </c>
      <c r="B275" s="223" t="s">
        <v>399</v>
      </c>
      <c r="C275" s="223">
        <v>3.7500000000000001E-6</v>
      </c>
      <c r="D275" s="223" t="s">
        <v>259</v>
      </c>
      <c r="E275" s="223" t="s">
        <v>1147</v>
      </c>
      <c r="F275" s="234" t="s">
        <v>1148</v>
      </c>
      <c r="G275" t="s">
        <v>281</v>
      </c>
    </row>
    <row r="276" spans="1:7">
      <c r="A276" s="221" t="s">
        <v>250</v>
      </c>
      <c r="B276" s="233" t="s">
        <v>1019</v>
      </c>
      <c r="C276" s="223" t="s">
        <v>1149</v>
      </c>
      <c r="D276" s="223" t="s">
        <v>408</v>
      </c>
      <c r="E276" s="223" t="s">
        <v>253</v>
      </c>
      <c r="F276" s="234" t="s">
        <v>1150</v>
      </c>
      <c r="G276" t="s">
        <v>281</v>
      </c>
    </row>
    <row r="277" spans="1:7">
      <c r="A277" s="221" t="s">
        <v>250</v>
      </c>
      <c r="B277" s="233" t="s">
        <v>1151</v>
      </c>
      <c r="C277" s="223" t="s">
        <v>818</v>
      </c>
      <c r="D277" s="223" t="s">
        <v>408</v>
      </c>
      <c r="E277" s="223" t="s">
        <v>253</v>
      </c>
      <c r="F277" s="234" t="s">
        <v>1152</v>
      </c>
      <c r="G277" t="s">
        <v>281</v>
      </c>
    </row>
    <row r="278" spans="1:7">
      <c r="A278" s="221" t="s">
        <v>333</v>
      </c>
      <c r="B278" s="223" t="s">
        <v>415</v>
      </c>
      <c r="C278" s="223" t="s">
        <v>1153</v>
      </c>
      <c r="D278" s="223" t="s">
        <v>259</v>
      </c>
      <c r="E278" s="223" t="s">
        <v>260</v>
      </c>
      <c r="F278" s="234" t="s">
        <v>1128</v>
      </c>
      <c r="G278" t="s">
        <v>281</v>
      </c>
    </row>
    <row r="279" spans="1:7">
      <c r="A279" s="221" t="s">
        <v>333</v>
      </c>
      <c r="B279" s="223" t="s">
        <v>217</v>
      </c>
      <c r="C279" s="223">
        <v>2.0970000000000002E-8</v>
      </c>
      <c r="D279" s="223" t="s">
        <v>259</v>
      </c>
      <c r="E279" s="223" t="s">
        <v>3760</v>
      </c>
      <c r="F279" s="234" t="s">
        <v>1128</v>
      </c>
      <c r="G279" t="s">
        <v>281</v>
      </c>
    </row>
    <row r="280" spans="1:7">
      <c r="A280" s="221" t="s">
        <v>333</v>
      </c>
      <c r="B280" s="223" t="s">
        <v>217</v>
      </c>
      <c r="C280" s="223">
        <v>2.0970000000000001E-7</v>
      </c>
      <c r="D280" s="223" t="s">
        <v>259</v>
      </c>
      <c r="E280" s="223" t="s">
        <v>3761</v>
      </c>
      <c r="F280" s="234" t="s">
        <v>1130</v>
      </c>
      <c r="G280" t="s">
        <v>281</v>
      </c>
    </row>
    <row r="281" spans="1:7">
      <c r="A281" s="221" t="s">
        <v>333</v>
      </c>
      <c r="B281" s="223" t="s">
        <v>205</v>
      </c>
      <c r="C281" s="223">
        <v>6.4980000000000005E-9</v>
      </c>
      <c r="D281" s="223" t="s">
        <v>259</v>
      </c>
      <c r="E281" s="223" t="s">
        <v>3762</v>
      </c>
      <c r="F281" s="234" t="s">
        <v>1128</v>
      </c>
      <c r="G281" t="s">
        <v>281</v>
      </c>
    </row>
    <row r="282" spans="1:7">
      <c r="A282" s="221" t="s">
        <v>333</v>
      </c>
      <c r="B282" s="223" t="s">
        <v>205</v>
      </c>
      <c r="C282" s="223">
        <v>6.4980000000000005E-9</v>
      </c>
      <c r="D282" s="223" t="s">
        <v>259</v>
      </c>
      <c r="E282" s="223" t="s">
        <v>3763</v>
      </c>
      <c r="F282" s="234" t="s">
        <v>1130</v>
      </c>
      <c r="G282" t="s">
        <v>281</v>
      </c>
    </row>
    <row r="283" spans="1:7">
      <c r="A283" s="221" t="s">
        <v>333</v>
      </c>
      <c r="B283" s="223" t="s">
        <v>196</v>
      </c>
      <c r="C283" s="223">
        <v>4.8780000000000001E-10</v>
      </c>
      <c r="D283" s="223" t="s">
        <v>259</v>
      </c>
      <c r="E283" s="223" t="s">
        <v>3764</v>
      </c>
      <c r="F283" s="234" t="s">
        <v>1128</v>
      </c>
      <c r="G283" t="s">
        <v>281</v>
      </c>
    </row>
    <row r="284" spans="1:7">
      <c r="A284" s="221" t="s">
        <v>333</v>
      </c>
      <c r="B284" s="223" t="s">
        <v>196</v>
      </c>
      <c r="C284" s="223">
        <v>8.7120000000000008E-12</v>
      </c>
      <c r="D284" s="223" t="s">
        <v>259</v>
      </c>
      <c r="E284" s="223" t="s">
        <v>3765</v>
      </c>
      <c r="F284" s="234" t="s">
        <v>1130</v>
      </c>
      <c r="G284" t="s">
        <v>281</v>
      </c>
    </row>
    <row r="285" spans="1:7">
      <c r="A285" s="221" t="s">
        <v>333</v>
      </c>
      <c r="B285" s="223" t="s">
        <v>427</v>
      </c>
      <c r="C285" s="223" t="s">
        <v>568</v>
      </c>
      <c r="D285" s="223" t="s">
        <v>259</v>
      </c>
      <c r="E285" s="223" t="s">
        <v>260</v>
      </c>
      <c r="F285" s="234" t="s">
        <v>1128</v>
      </c>
      <c r="G285" t="s">
        <v>281</v>
      </c>
    </row>
    <row r="286" spans="1:7">
      <c r="A286" s="221" t="s">
        <v>333</v>
      </c>
      <c r="B286" s="223" t="s">
        <v>200</v>
      </c>
      <c r="C286" s="223">
        <v>2.4839999999999999E-8</v>
      </c>
      <c r="D286" s="223" t="s">
        <v>259</v>
      </c>
      <c r="E286" s="223" t="s">
        <v>3766</v>
      </c>
      <c r="F286" s="234" t="s">
        <v>1128</v>
      </c>
      <c r="G286" t="s">
        <v>281</v>
      </c>
    </row>
    <row r="287" spans="1:7">
      <c r="A287" s="221" t="s">
        <v>333</v>
      </c>
      <c r="B287" s="223" t="s">
        <v>200</v>
      </c>
      <c r="C287" s="223">
        <v>8.8110000000000009E-10</v>
      </c>
      <c r="D287" s="223" t="s">
        <v>259</v>
      </c>
      <c r="E287" s="223" t="s">
        <v>3767</v>
      </c>
      <c r="F287" s="234" t="s">
        <v>1130</v>
      </c>
      <c r="G287" t="s">
        <v>281</v>
      </c>
    </row>
    <row r="288" spans="1:7">
      <c r="A288" s="221" t="s">
        <v>333</v>
      </c>
      <c r="B288" s="223" t="s">
        <v>436</v>
      </c>
      <c r="C288" s="223" t="s">
        <v>1162</v>
      </c>
      <c r="D288" s="223" t="s">
        <v>259</v>
      </c>
      <c r="E288" s="223" t="s">
        <v>260</v>
      </c>
      <c r="F288" s="234" t="s">
        <v>1128</v>
      </c>
      <c r="G288" t="s">
        <v>281</v>
      </c>
    </row>
    <row r="289" spans="1:9">
      <c r="A289" s="221" t="s">
        <v>333</v>
      </c>
      <c r="B289" s="223" t="s">
        <v>439</v>
      </c>
      <c r="C289" s="223">
        <v>5.6300000000000003E-6</v>
      </c>
      <c r="D289" s="223" t="s">
        <v>259</v>
      </c>
      <c r="E289" s="223" t="s">
        <v>1163</v>
      </c>
      <c r="F289" s="234" t="s">
        <v>887</v>
      </c>
      <c r="G289" t="s">
        <v>281</v>
      </c>
    </row>
    <row r="290" spans="1:9">
      <c r="A290" s="221" t="s">
        <v>333</v>
      </c>
      <c r="B290" s="223" t="s">
        <v>441</v>
      </c>
      <c r="C290" s="223" t="s">
        <v>1164</v>
      </c>
      <c r="D290" s="223" t="s">
        <v>259</v>
      </c>
      <c r="E290" s="223" t="s">
        <v>260</v>
      </c>
      <c r="F290" s="234" t="s">
        <v>1128</v>
      </c>
      <c r="G290" t="s">
        <v>281</v>
      </c>
    </row>
    <row r="291" spans="1:9">
      <c r="A291" s="221" t="s">
        <v>333</v>
      </c>
      <c r="B291" s="223" t="s">
        <v>452</v>
      </c>
      <c r="C291" s="223">
        <v>5.0760000000000002E-6</v>
      </c>
      <c r="D291" s="223" t="s">
        <v>259</v>
      </c>
      <c r="E291" s="223" t="s">
        <v>3768</v>
      </c>
      <c r="F291" s="234" t="s">
        <v>1128</v>
      </c>
      <c r="G291" t="s">
        <v>281</v>
      </c>
    </row>
    <row r="292" spans="1:9">
      <c r="A292" s="221" t="s">
        <v>333</v>
      </c>
      <c r="B292" s="223" t="s">
        <v>452</v>
      </c>
      <c r="C292" s="223">
        <v>5.5170000000000005E-7</v>
      </c>
      <c r="D292" s="223" t="s">
        <v>259</v>
      </c>
      <c r="E292" s="223" t="s">
        <v>3769</v>
      </c>
      <c r="F292" s="234" t="s">
        <v>1130</v>
      </c>
      <c r="G292" t="s">
        <v>281</v>
      </c>
    </row>
    <row r="293" spans="1:9">
      <c r="A293" s="221" t="s">
        <v>333</v>
      </c>
      <c r="B293" s="223" t="s">
        <v>229</v>
      </c>
      <c r="C293" s="223">
        <v>7.3440000000000002E-5</v>
      </c>
      <c r="D293" s="223" t="s">
        <v>259</v>
      </c>
      <c r="E293" s="223" t="s">
        <v>3770</v>
      </c>
      <c r="F293" s="234" t="s">
        <v>1128</v>
      </c>
      <c r="G293" t="s">
        <v>281</v>
      </c>
    </row>
    <row r="294" spans="1:9">
      <c r="A294" s="221" t="s">
        <v>333</v>
      </c>
      <c r="B294" s="223" t="s">
        <v>229</v>
      </c>
      <c r="C294" s="223">
        <v>7.3440000000000002E-5</v>
      </c>
      <c r="D294" s="223" t="s">
        <v>259</v>
      </c>
      <c r="E294" s="223" t="s">
        <v>3770</v>
      </c>
      <c r="F294" s="234" t="s">
        <v>1130</v>
      </c>
      <c r="G294" t="s">
        <v>281</v>
      </c>
    </row>
    <row r="295" spans="1:9">
      <c r="A295" s="221" t="s">
        <v>333</v>
      </c>
      <c r="B295" s="223" t="s">
        <v>1168</v>
      </c>
      <c r="C295" s="223" t="s">
        <v>1169</v>
      </c>
      <c r="D295" s="223" t="s">
        <v>504</v>
      </c>
      <c r="E295" s="223" t="s">
        <v>260</v>
      </c>
      <c r="F295" s="234" t="s">
        <v>1170</v>
      </c>
      <c r="G295" t="s">
        <v>281</v>
      </c>
    </row>
    <row r="296" spans="1:9">
      <c r="A296" s="221" t="s">
        <v>333</v>
      </c>
      <c r="B296" s="223" t="s">
        <v>213</v>
      </c>
      <c r="C296" s="223">
        <v>5.8679999999999993E-7</v>
      </c>
      <c r="D296" s="223" t="s">
        <v>259</v>
      </c>
      <c r="E296" s="223" t="s">
        <v>3771</v>
      </c>
      <c r="F296" s="234" t="s">
        <v>1128</v>
      </c>
      <c r="G296" t="s">
        <v>281</v>
      </c>
    </row>
    <row r="297" spans="1:9">
      <c r="A297" s="221" t="s">
        <v>333</v>
      </c>
      <c r="B297" s="223" t="s">
        <v>213</v>
      </c>
      <c r="C297" s="223">
        <v>5.8679999999999993E-7</v>
      </c>
      <c r="D297" s="223" t="s">
        <v>259</v>
      </c>
      <c r="E297" s="223" t="s">
        <v>3771</v>
      </c>
      <c r="F297" s="234" t="s">
        <v>1130</v>
      </c>
      <c r="G297" t="s">
        <v>281</v>
      </c>
    </row>
    <row r="298" spans="1:9">
      <c r="A298" s="221" t="s">
        <v>333</v>
      </c>
      <c r="B298" s="223" t="s">
        <v>467</v>
      </c>
      <c r="C298" s="223" t="s">
        <v>1172</v>
      </c>
      <c r="D298" s="223" t="s">
        <v>259</v>
      </c>
      <c r="E298" s="223" t="s">
        <v>260</v>
      </c>
      <c r="F298" s="234" t="s">
        <v>1128</v>
      </c>
      <c r="G298" t="s">
        <v>281</v>
      </c>
    </row>
    <row r="299" spans="1:9">
      <c r="A299" s="221" t="s">
        <v>333</v>
      </c>
      <c r="B299" s="223" t="s">
        <v>209</v>
      </c>
      <c r="C299" s="223">
        <v>2.061E-7</v>
      </c>
      <c r="D299" s="223" t="s">
        <v>259</v>
      </c>
      <c r="E299" s="223" t="s">
        <v>3772</v>
      </c>
      <c r="F299" s="234" t="s">
        <v>1128</v>
      </c>
      <c r="G299" t="s">
        <v>281</v>
      </c>
    </row>
    <row r="300" spans="1:9">
      <c r="A300" s="221" t="s">
        <v>333</v>
      </c>
      <c r="B300" s="223" t="s">
        <v>209</v>
      </c>
      <c r="C300" s="223">
        <v>2.0610000000000001E-8</v>
      </c>
      <c r="D300" s="223" t="s">
        <v>259</v>
      </c>
      <c r="E300" s="223" t="s">
        <v>3773</v>
      </c>
      <c r="F300" s="234" t="s">
        <v>1130</v>
      </c>
      <c r="G300" t="s">
        <v>281</v>
      </c>
    </row>
    <row r="301" spans="1:9">
      <c r="A301" s="262" t="s">
        <v>268</v>
      </c>
      <c r="B301" s="189" t="s">
        <v>1175</v>
      </c>
      <c r="C301" s="189">
        <v>0.81900000000000006</v>
      </c>
      <c r="D301" s="189" t="s">
        <v>270</v>
      </c>
      <c r="E301" s="189" t="s">
        <v>3774</v>
      </c>
      <c r="F301" s="263" t="s">
        <v>1176</v>
      </c>
      <c r="G301" t="s">
        <v>281</v>
      </c>
    </row>
    <row r="302" spans="1:9">
      <c r="A302" s="262" t="s">
        <v>268</v>
      </c>
      <c r="B302" s="189" t="s">
        <v>1177</v>
      </c>
      <c r="C302" s="189">
        <v>0.83699999999999997</v>
      </c>
      <c r="D302" s="189" t="s">
        <v>270</v>
      </c>
      <c r="E302" s="189" t="s">
        <v>253</v>
      </c>
      <c r="F302" s="263" t="s">
        <v>1178</v>
      </c>
      <c r="G302" t="s">
        <v>281</v>
      </c>
      <c r="I302" s="204"/>
    </row>
    <row r="303" spans="1:9">
      <c r="A303" s="262" t="s">
        <v>268</v>
      </c>
      <c r="B303" s="189" t="s">
        <v>1179</v>
      </c>
      <c r="C303" s="189">
        <v>0.98</v>
      </c>
      <c r="D303" s="189" t="s">
        <v>270</v>
      </c>
      <c r="E303" s="189" t="s">
        <v>253</v>
      </c>
      <c r="F303" s="263" t="s">
        <v>1180</v>
      </c>
      <c r="G303" t="s">
        <v>281</v>
      </c>
    </row>
    <row r="304" spans="1:9">
      <c r="A304" s="262" t="s">
        <v>268</v>
      </c>
      <c r="B304" s="189" t="s">
        <v>1036</v>
      </c>
      <c r="C304" s="189">
        <v>1.0389999999999999</v>
      </c>
      <c r="D304" s="189" t="s">
        <v>1181</v>
      </c>
      <c r="E304" s="189" t="s">
        <v>253</v>
      </c>
      <c r="F304" s="263" t="s">
        <v>1182</v>
      </c>
      <c r="G304" t="s">
        <v>281</v>
      </c>
      <c r="I304" s="204"/>
    </row>
    <row r="305" spans="1:9">
      <c r="A305" s="262" t="s">
        <v>268</v>
      </c>
      <c r="B305" s="189" t="s">
        <v>1183</v>
      </c>
      <c r="C305" s="189">
        <v>3.5747000000000001E-2</v>
      </c>
      <c r="D305" s="189" t="s">
        <v>1181</v>
      </c>
      <c r="E305" s="189" t="s">
        <v>253</v>
      </c>
      <c r="F305" s="263" t="s">
        <v>1184</v>
      </c>
      <c r="G305" t="s">
        <v>281</v>
      </c>
    </row>
    <row r="306" spans="1:9">
      <c r="A306" s="262" t="s">
        <v>268</v>
      </c>
      <c r="B306" s="189" t="s">
        <v>1185</v>
      </c>
      <c r="C306" s="189">
        <v>1.4E-3</v>
      </c>
      <c r="D306" s="189" t="s">
        <v>973</v>
      </c>
      <c r="E306" s="189" t="s">
        <v>1186</v>
      </c>
      <c r="F306" s="263" t="s">
        <v>1187</v>
      </c>
      <c r="G306" t="s">
        <v>281</v>
      </c>
      <c r="I306" s="204"/>
    </row>
    <row r="307" spans="1:9">
      <c r="A307" s="262" t="s">
        <v>268</v>
      </c>
      <c r="B307" s="189" t="s">
        <v>1188</v>
      </c>
      <c r="C307" s="189">
        <v>6.8712000000000005E-4</v>
      </c>
      <c r="D307" s="189" t="s">
        <v>773</v>
      </c>
      <c r="E307" s="189" t="s">
        <v>253</v>
      </c>
      <c r="F307" s="263" t="s">
        <v>1189</v>
      </c>
      <c r="G307" t="s">
        <v>281</v>
      </c>
      <c r="I307" s="204"/>
    </row>
    <row r="308" spans="1:9">
      <c r="A308" s="262" t="s">
        <v>268</v>
      </c>
      <c r="B308" s="189" t="s">
        <v>1190</v>
      </c>
      <c r="C308" s="189">
        <v>0.45243</v>
      </c>
      <c r="D308" s="189" t="s">
        <v>1191</v>
      </c>
      <c r="E308" s="189" t="s">
        <v>253</v>
      </c>
      <c r="F308" s="263" t="s">
        <v>1192</v>
      </c>
      <c r="G308" t="s">
        <v>281</v>
      </c>
      <c r="I308" s="204"/>
    </row>
    <row r="309" spans="1:9">
      <c r="A309" s="262" t="s">
        <v>268</v>
      </c>
      <c r="B309" s="189" t="s">
        <v>1193</v>
      </c>
      <c r="C309" s="189">
        <v>2.1000000000000001E-2</v>
      </c>
      <c r="D309" s="189" t="s">
        <v>973</v>
      </c>
      <c r="E309" s="189" t="s">
        <v>1194</v>
      </c>
      <c r="F309" s="263" t="s">
        <v>1195</v>
      </c>
      <c r="G309" t="s">
        <v>281</v>
      </c>
      <c r="I309" s="204"/>
    </row>
    <row r="310" spans="1:9">
      <c r="A310" s="262" t="s">
        <v>268</v>
      </c>
      <c r="B310" s="189" t="s">
        <v>1196</v>
      </c>
      <c r="C310" s="189">
        <v>0.1</v>
      </c>
      <c r="D310" s="189" t="s">
        <v>973</v>
      </c>
      <c r="E310" s="189" t="s">
        <v>253</v>
      </c>
      <c r="F310" s="263" t="s">
        <v>1197</v>
      </c>
      <c r="G310" t="s">
        <v>281</v>
      </c>
    </row>
    <row r="311" spans="1:9">
      <c r="A311" s="262" t="s">
        <v>268</v>
      </c>
      <c r="B311" s="189" t="s">
        <v>1162</v>
      </c>
      <c r="C311" s="189">
        <v>1.6935E-4</v>
      </c>
      <c r="D311" s="189" t="s">
        <v>1181</v>
      </c>
      <c r="E311" s="171" t="s">
        <v>3775</v>
      </c>
      <c r="F311" s="263" t="s">
        <v>1199</v>
      </c>
      <c r="G311" t="s">
        <v>281</v>
      </c>
    </row>
    <row r="312" spans="1:9">
      <c r="A312" s="262" t="s">
        <v>268</v>
      </c>
      <c r="B312" s="189" t="s">
        <v>1200</v>
      </c>
      <c r="C312" s="189">
        <v>0.98</v>
      </c>
      <c r="D312" s="189" t="s">
        <v>973</v>
      </c>
      <c r="E312" s="189" t="s">
        <v>1201</v>
      </c>
      <c r="F312" s="263" t="s">
        <v>1170</v>
      </c>
      <c r="G312" t="s">
        <v>281</v>
      </c>
    </row>
    <row r="313" spans="1:9">
      <c r="A313" s="262" t="s">
        <v>268</v>
      </c>
      <c r="B313" s="189" t="s">
        <v>1202</v>
      </c>
      <c r="C313" s="189">
        <v>0.37</v>
      </c>
      <c r="D313" s="189" t="s">
        <v>973</v>
      </c>
      <c r="E313" s="189" t="s">
        <v>253</v>
      </c>
      <c r="F313" s="263" t="s">
        <v>1203</v>
      </c>
      <c r="G313" t="s">
        <v>281</v>
      </c>
      <c r="I313" s="204"/>
    </row>
    <row r="314" spans="1:9">
      <c r="A314" s="262" t="s">
        <v>268</v>
      </c>
      <c r="B314" s="189" t="s">
        <v>1204</v>
      </c>
      <c r="C314" s="189">
        <v>0.53</v>
      </c>
      <c r="D314" s="189" t="s">
        <v>973</v>
      </c>
      <c r="E314" s="189" t="s">
        <v>253</v>
      </c>
      <c r="F314" s="263" t="s">
        <v>1205</v>
      </c>
      <c r="G314" t="s">
        <v>281</v>
      </c>
      <c r="I314" s="204"/>
    </row>
    <row r="315" spans="1:9">
      <c r="A315" s="262" t="s">
        <v>268</v>
      </c>
      <c r="B315" s="189" t="s">
        <v>1206</v>
      </c>
      <c r="C315" s="189">
        <v>0.73253000000000001</v>
      </c>
      <c r="D315" s="189" t="s">
        <v>973</v>
      </c>
      <c r="E315" s="189" t="s">
        <v>253</v>
      </c>
      <c r="F315" s="263" t="s">
        <v>1207</v>
      </c>
      <c r="G315" t="s">
        <v>281</v>
      </c>
    </row>
    <row r="316" spans="1:9">
      <c r="A316" s="262" t="s">
        <v>268</v>
      </c>
      <c r="B316" s="189" t="s">
        <v>1208</v>
      </c>
      <c r="C316" s="189">
        <v>7.4877000000000002</v>
      </c>
      <c r="D316" s="189" t="s">
        <v>1209</v>
      </c>
      <c r="E316" s="189" t="s">
        <v>253</v>
      </c>
      <c r="F316" s="295" t="s">
        <v>1210</v>
      </c>
      <c r="G316" t="s">
        <v>281</v>
      </c>
      <c r="I316" s="204"/>
    </row>
    <row r="317" spans="1:9">
      <c r="A317" s="262" t="s">
        <v>268</v>
      </c>
      <c r="B317" s="189" t="s">
        <v>1211</v>
      </c>
      <c r="C317" s="189">
        <v>20</v>
      </c>
      <c r="D317" s="189" t="s">
        <v>545</v>
      </c>
      <c r="E317" s="189" t="s">
        <v>1212</v>
      </c>
      <c r="F317" s="263" t="s">
        <v>1213</v>
      </c>
      <c r="G317" t="s">
        <v>281</v>
      </c>
      <c r="I317" s="204"/>
    </row>
    <row r="318" spans="1:9">
      <c r="A318" s="262" t="s">
        <v>268</v>
      </c>
      <c r="B318" s="189" t="s">
        <v>1214</v>
      </c>
      <c r="C318" s="189">
        <v>80000</v>
      </c>
      <c r="D318" s="189" t="s">
        <v>898</v>
      </c>
      <c r="E318" s="189" t="s">
        <v>899</v>
      </c>
      <c r="F318" s="263" t="s">
        <v>1215</v>
      </c>
      <c r="G318" t="s">
        <v>281</v>
      </c>
      <c r="I318" s="204"/>
    </row>
    <row r="319" spans="1:9">
      <c r="A319" s="262" t="s">
        <v>268</v>
      </c>
      <c r="B319" s="189" t="s">
        <v>88</v>
      </c>
      <c r="C319" s="189">
        <v>600</v>
      </c>
      <c r="D319" s="189" t="s">
        <v>904</v>
      </c>
      <c r="E319" s="189" t="s">
        <v>253</v>
      </c>
      <c r="F319" s="263" t="s">
        <v>1216</v>
      </c>
      <c r="G319" t="s">
        <v>281</v>
      </c>
      <c r="I319" s="204"/>
    </row>
    <row r="320" spans="1:9">
      <c r="A320" s="262" t="s">
        <v>268</v>
      </c>
      <c r="B320" s="189" t="s">
        <v>906</v>
      </c>
      <c r="C320" s="189">
        <v>160</v>
      </c>
      <c r="D320" s="189" t="s">
        <v>904</v>
      </c>
      <c r="E320" s="189" t="s">
        <v>253</v>
      </c>
      <c r="F320" s="263" t="s">
        <v>1217</v>
      </c>
      <c r="G320" t="s">
        <v>281</v>
      </c>
    </row>
    <row r="321" spans="1:10">
      <c r="A321" s="262" t="s">
        <v>268</v>
      </c>
      <c r="B321" s="189" t="s">
        <v>1218</v>
      </c>
      <c r="C321" s="189">
        <v>2</v>
      </c>
      <c r="D321" s="189" t="s">
        <v>1219</v>
      </c>
      <c r="E321" s="189" t="s">
        <v>1220</v>
      </c>
      <c r="F321" s="295" t="s">
        <v>1221</v>
      </c>
      <c r="G321" t="s">
        <v>281</v>
      </c>
    </row>
    <row r="322" spans="1:10">
      <c r="A322" s="262" t="s">
        <v>268</v>
      </c>
      <c r="B322" s="189" t="s">
        <v>1222</v>
      </c>
      <c r="C322" s="189">
        <v>1.5743</v>
      </c>
      <c r="D322" s="189" t="s">
        <v>1223</v>
      </c>
      <c r="E322" s="189" t="s">
        <v>253</v>
      </c>
      <c r="F322" s="263" t="s">
        <v>1224</v>
      </c>
      <c r="G322" t="s">
        <v>281</v>
      </c>
      <c r="I322" s="204"/>
    </row>
    <row r="323" spans="1:10">
      <c r="A323" s="262" t="s">
        <v>268</v>
      </c>
      <c r="B323" s="189" t="s">
        <v>1227</v>
      </c>
      <c r="C323" s="189">
        <v>2.5162000000000001E-3</v>
      </c>
      <c r="D323" s="189" t="s">
        <v>1181</v>
      </c>
      <c r="E323" s="189" t="s">
        <v>253</v>
      </c>
      <c r="F323" s="263" t="s">
        <v>1228</v>
      </c>
      <c r="G323" t="s">
        <v>281</v>
      </c>
      <c r="I323" s="204"/>
    </row>
    <row r="324" spans="1:10">
      <c r="A324" s="262" t="s">
        <v>268</v>
      </c>
      <c r="B324" s="189" t="s">
        <v>1229</v>
      </c>
      <c r="C324" s="189">
        <v>0.15</v>
      </c>
      <c r="D324" s="189" t="s">
        <v>973</v>
      </c>
      <c r="E324" s="189" t="s">
        <v>1230</v>
      </c>
      <c r="F324" s="263" t="s">
        <v>1231</v>
      </c>
      <c r="G324" t="s">
        <v>281</v>
      </c>
      <c r="I324" s="204"/>
    </row>
    <row r="325" spans="1:10">
      <c r="A325" s="262" t="s">
        <v>268</v>
      </c>
      <c r="B325" s="189" t="s">
        <v>1232</v>
      </c>
      <c r="C325" s="189">
        <v>1.8471</v>
      </c>
      <c r="D325" s="189" t="s">
        <v>1233</v>
      </c>
      <c r="E325" s="189" t="s">
        <v>253</v>
      </c>
      <c r="F325" s="295" t="s">
        <v>1234</v>
      </c>
      <c r="G325" t="s">
        <v>281</v>
      </c>
      <c r="I325" s="204"/>
    </row>
    <row r="326" spans="1:10">
      <c r="A326" s="262" t="s">
        <v>268</v>
      </c>
      <c r="B326" s="224" t="s">
        <v>1138</v>
      </c>
      <c r="C326" s="224" t="s">
        <v>1235</v>
      </c>
      <c r="D326" s="269" t="s">
        <v>1181</v>
      </c>
      <c r="E326" s="264" t="s">
        <v>281</v>
      </c>
      <c r="F326" s="263" t="s">
        <v>1236</v>
      </c>
      <c r="G326" t="s">
        <v>281</v>
      </c>
      <c r="I326" s="204"/>
    </row>
    <row r="327" spans="1:10">
      <c r="A327" s="262" t="s">
        <v>268</v>
      </c>
      <c r="B327" s="224" t="s">
        <v>1237</v>
      </c>
      <c r="C327" s="224" t="s">
        <v>1238</v>
      </c>
      <c r="D327" s="269" t="s">
        <v>1181</v>
      </c>
      <c r="E327" s="264" t="s">
        <v>281</v>
      </c>
      <c r="F327" s="263" t="s">
        <v>1239</v>
      </c>
      <c r="G327" t="s">
        <v>281</v>
      </c>
    </row>
    <row r="328" spans="1:10">
      <c r="A328" s="262" t="s">
        <v>268</v>
      </c>
      <c r="B328" s="224" t="s">
        <v>983</v>
      </c>
      <c r="C328" s="224" t="s">
        <v>3606</v>
      </c>
      <c r="D328" s="269" t="s">
        <v>1241</v>
      </c>
      <c r="E328" s="264" t="s">
        <v>281</v>
      </c>
      <c r="F328" s="263" t="s">
        <v>1242</v>
      </c>
      <c r="G328" t="s">
        <v>281</v>
      </c>
      <c r="I328" s="204"/>
      <c r="J328" s="204"/>
    </row>
    <row r="329" spans="1:10">
      <c r="A329" s="262" t="s">
        <v>268</v>
      </c>
      <c r="B329" s="224" t="s">
        <v>568</v>
      </c>
      <c r="C329" s="224" t="s">
        <v>1243</v>
      </c>
      <c r="D329" s="269" t="s">
        <v>1181</v>
      </c>
      <c r="E329" s="264" t="s">
        <v>281</v>
      </c>
      <c r="F329" s="263" t="s">
        <v>1244</v>
      </c>
      <c r="G329" t="s">
        <v>281</v>
      </c>
      <c r="I329" s="204"/>
      <c r="J329" s="204"/>
    </row>
    <row r="330" spans="1:10">
      <c r="A330" s="262" t="s">
        <v>268</v>
      </c>
      <c r="B330" s="224" t="s">
        <v>1245</v>
      </c>
      <c r="C330" s="224" t="s">
        <v>1246</v>
      </c>
      <c r="D330" s="269" t="s">
        <v>1181</v>
      </c>
      <c r="E330" s="264" t="s">
        <v>281</v>
      </c>
      <c r="F330" s="263" t="s">
        <v>1247</v>
      </c>
      <c r="G330" t="s">
        <v>281</v>
      </c>
      <c r="I330" s="204"/>
      <c r="J330" s="204"/>
    </row>
    <row r="331" spans="1:10">
      <c r="A331" s="262" t="s">
        <v>268</v>
      </c>
      <c r="B331" s="224" t="s">
        <v>1153</v>
      </c>
      <c r="C331" s="224" t="s">
        <v>1248</v>
      </c>
      <c r="D331" s="269" t="s">
        <v>1181</v>
      </c>
      <c r="E331" s="264" t="s">
        <v>281</v>
      </c>
      <c r="F331" s="263" t="s">
        <v>1249</v>
      </c>
      <c r="G331" t="s">
        <v>281</v>
      </c>
      <c r="I331" s="204"/>
      <c r="J331" s="204"/>
    </row>
    <row r="332" spans="1:10">
      <c r="A332" s="262" t="s">
        <v>268</v>
      </c>
      <c r="B332" s="224" t="s">
        <v>1164</v>
      </c>
      <c r="C332" s="224" t="s">
        <v>1250</v>
      </c>
      <c r="D332" s="269" t="s">
        <v>1181</v>
      </c>
      <c r="E332" s="264" t="s">
        <v>281</v>
      </c>
      <c r="F332" s="263" t="s">
        <v>1251</v>
      </c>
      <c r="G332" t="s">
        <v>281</v>
      </c>
      <c r="I332" s="204"/>
      <c r="J332" s="204"/>
    </row>
    <row r="333" spans="1:10">
      <c r="A333" s="262" t="s">
        <v>268</v>
      </c>
      <c r="B333" s="224" t="s">
        <v>1172</v>
      </c>
      <c r="C333" s="224" t="s">
        <v>1252</v>
      </c>
      <c r="D333" s="269" t="s">
        <v>1181</v>
      </c>
      <c r="E333" s="264" t="s">
        <v>281</v>
      </c>
      <c r="F333" s="263" t="s">
        <v>1253</v>
      </c>
      <c r="G333" t="s">
        <v>281</v>
      </c>
      <c r="I333" s="204"/>
    </row>
    <row r="334" spans="1:10">
      <c r="A334" s="262" t="s">
        <v>268</v>
      </c>
      <c r="B334" s="224" t="s">
        <v>818</v>
      </c>
      <c r="C334" s="224" t="s">
        <v>3607</v>
      </c>
      <c r="D334" s="269" t="s">
        <v>1241</v>
      </c>
      <c r="E334" s="264" t="s">
        <v>281</v>
      </c>
      <c r="F334" s="263" t="s">
        <v>1255</v>
      </c>
      <c r="G334" t="s">
        <v>281</v>
      </c>
      <c r="I334" s="204"/>
    </row>
    <row r="335" spans="1:10">
      <c r="A335" s="262" t="s">
        <v>268</v>
      </c>
      <c r="B335" s="224" t="s">
        <v>1256</v>
      </c>
      <c r="C335" s="224" t="s">
        <v>3608</v>
      </c>
      <c r="D335" s="189" t="s">
        <v>1258</v>
      </c>
      <c r="E335" s="264" t="s">
        <v>281</v>
      </c>
      <c r="F335" s="263" t="s">
        <v>1259</v>
      </c>
      <c r="G335" t="s">
        <v>281</v>
      </c>
      <c r="I335" s="204"/>
    </row>
    <row r="336" spans="1:10">
      <c r="A336" s="262" t="s">
        <v>268</v>
      </c>
      <c r="B336" s="224" t="s">
        <v>1096</v>
      </c>
      <c r="C336" s="224" t="s">
        <v>1260</v>
      </c>
      <c r="D336" s="269" t="s">
        <v>1181</v>
      </c>
      <c r="E336" s="264" t="s">
        <v>281</v>
      </c>
      <c r="F336" s="263" t="s">
        <v>1261</v>
      </c>
      <c r="G336" t="s">
        <v>281</v>
      </c>
      <c r="I336" s="204"/>
    </row>
    <row r="337" spans="1:11">
      <c r="A337" s="262" t="s">
        <v>268</v>
      </c>
      <c r="B337" s="224" t="s">
        <v>1262</v>
      </c>
      <c r="C337" s="224" t="s">
        <v>3609</v>
      </c>
      <c r="D337" s="269" t="s">
        <v>973</v>
      </c>
      <c r="E337" s="264" t="s">
        <v>281</v>
      </c>
      <c r="F337" s="263" t="s">
        <v>1264</v>
      </c>
      <c r="G337" t="s">
        <v>281</v>
      </c>
      <c r="I337" s="204"/>
    </row>
    <row r="338" spans="1:11">
      <c r="A338" s="262" t="s">
        <v>268</v>
      </c>
      <c r="B338" s="224" t="s">
        <v>915</v>
      </c>
      <c r="C338" s="224" t="s">
        <v>1269</v>
      </c>
      <c r="D338" s="279" t="s">
        <v>1267</v>
      </c>
      <c r="E338" s="264" t="s">
        <v>281</v>
      </c>
      <c r="F338" s="263" t="s">
        <v>1270</v>
      </c>
      <c r="G338" t="s">
        <v>281</v>
      </c>
      <c r="I338" s="204"/>
      <c r="J338" s="204"/>
    </row>
    <row r="339" spans="1:11">
      <c r="A339" s="262" t="s">
        <v>268</v>
      </c>
      <c r="B339" s="224" t="s">
        <v>1271</v>
      </c>
      <c r="C339" s="224" t="s">
        <v>3610</v>
      </c>
      <c r="D339" s="269" t="s">
        <v>275</v>
      </c>
      <c r="E339" s="264" t="s">
        <v>281</v>
      </c>
      <c r="F339" s="263" t="s">
        <v>3611</v>
      </c>
      <c r="G339" t="s">
        <v>281</v>
      </c>
      <c r="J339" s="204"/>
    </row>
    <row r="340" spans="1:11">
      <c r="A340" s="262" t="s">
        <v>268</v>
      </c>
      <c r="B340" s="224" t="s">
        <v>918</v>
      </c>
      <c r="C340" s="292" t="s">
        <v>3776</v>
      </c>
      <c r="D340" s="269" t="s">
        <v>408</v>
      </c>
      <c r="E340" s="264"/>
      <c r="F340" s="263" t="s">
        <v>3777</v>
      </c>
      <c r="G340" t="s">
        <v>281</v>
      </c>
      <c r="I340" s="204"/>
      <c r="J340" s="204"/>
    </row>
    <row r="341" spans="1:11">
      <c r="A341" s="262" t="s">
        <v>268</v>
      </c>
      <c r="B341" s="224" t="s">
        <v>1277</v>
      </c>
      <c r="C341" s="224" t="s">
        <v>922</v>
      </c>
      <c r="D341" s="189" t="s">
        <v>973</v>
      </c>
      <c r="E341" s="264" t="s">
        <v>281</v>
      </c>
      <c r="F341" s="263" t="s">
        <v>3616</v>
      </c>
      <c r="G341" t="s">
        <v>281</v>
      </c>
      <c r="I341" s="204"/>
    </row>
    <row r="342" spans="1:11">
      <c r="A342" s="262" t="s">
        <v>268</v>
      </c>
      <c r="B342" s="224" t="s">
        <v>1279</v>
      </c>
      <c r="C342" s="224" t="s">
        <v>3778</v>
      </c>
      <c r="D342" s="189" t="s">
        <v>973</v>
      </c>
      <c r="E342" s="264" t="s">
        <v>281</v>
      </c>
      <c r="F342" s="263" t="s">
        <v>1281</v>
      </c>
      <c r="G342" t="s">
        <v>281</v>
      </c>
      <c r="I342" s="204"/>
    </row>
    <row r="343" spans="1:11">
      <c r="A343" s="262" t="s">
        <v>268</v>
      </c>
      <c r="B343" s="224" t="s">
        <v>1282</v>
      </c>
      <c r="C343" s="224" t="s">
        <v>1283</v>
      </c>
      <c r="D343" s="269" t="s">
        <v>1181</v>
      </c>
      <c r="E343" s="264" t="s">
        <v>281</v>
      </c>
      <c r="F343" s="263" t="s">
        <v>1117</v>
      </c>
      <c r="G343" t="s">
        <v>281</v>
      </c>
    </row>
    <row r="344" spans="1:11">
      <c r="A344" s="239" t="s">
        <v>268</v>
      </c>
      <c r="B344" s="229" t="s">
        <v>1265</v>
      </c>
      <c r="C344" s="229" t="s">
        <v>3779</v>
      </c>
      <c r="D344" s="270" t="s">
        <v>1969</v>
      </c>
      <c r="E344" s="265" t="s">
        <v>281</v>
      </c>
      <c r="F344" s="241" t="s">
        <v>3621</v>
      </c>
      <c r="G344" t="s">
        <v>281</v>
      </c>
      <c r="I344" s="204"/>
    </row>
    <row r="345" spans="1:11">
      <c r="G345" t="s">
        <v>281</v>
      </c>
      <c r="I345" s="204"/>
    </row>
    <row r="346" spans="1:11" ht="18.75">
      <c r="A346" s="769" t="s">
        <v>1001</v>
      </c>
      <c r="B346" s="770"/>
      <c r="C346" s="770"/>
      <c r="D346" s="770"/>
      <c r="E346" s="770"/>
      <c r="F346" s="771"/>
      <c r="G346" t="s">
        <v>281</v>
      </c>
      <c r="I346" s="204"/>
    </row>
    <row r="347" spans="1:11">
      <c r="A347" s="211" t="s">
        <v>238</v>
      </c>
      <c r="B347" s="212" t="s">
        <v>239</v>
      </c>
      <c r="C347" s="212" t="s">
        <v>240</v>
      </c>
      <c r="D347" s="212" t="s">
        <v>134</v>
      </c>
      <c r="E347" s="212" t="s">
        <v>241</v>
      </c>
      <c r="F347" s="213" t="s">
        <v>242</v>
      </c>
      <c r="G347" t="s">
        <v>281</v>
      </c>
      <c r="H347" s="171"/>
      <c r="I347" s="204"/>
    </row>
    <row r="348" spans="1:11">
      <c r="A348" s="216" t="s">
        <v>243</v>
      </c>
      <c r="B348" s="217" t="s">
        <v>1284</v>
      </c>
      <c r="C348" s="218">
        <v>1.8645599999999999E-4</v>
      </c>
      <c r="D348" s="218" t="s">
        <v>259</v>
      </c>
      <c r="E348" s="218" t="s">
        <v>3780</v>
      </c>
      <c r="F348" s="232" t="s">
        <v>1286</v>
      </c>
      <c r="G348" t="s">
        <v>281</v>
      </c>
      <c r="H348" s="171"/>
      <c r="I348" s="204"/>
    </row>
    <row r="349" spans="1:11">
      <c r="A349" s="221" t="s">
        <v>243</v>
      </c>
      <c r="B349" s="222" t="s">
        <v>1287</v>
      </c>
      <c r="C349" s="223">
        <v>1.4749799999999999E-6</v>
      </c>
      <c r="D349" s="223" t="s">
        <v>259</v>
      </c>
      <c r="E349" s="223" t="s">
        <v>1288</v>
      </c>
      <c r="F349" s="234" t="s">
        <v>1289</v>
      </c>
      <c r="G349" t="s">
        <v>281</v>
      </c>
      <c r="H349" s="171"/>
      <c r="K349" s="204"/>
    </row>
    <row r="350" spans="1:11">
      <c r="A350" s="221" t="s">
        <v>243</v>
      </c>
      <c r="B350" s="222" t="s">
        <v>317</v>
      </c>
      <c r="C350" s="223">
        <v>2.9701700000000001E-4</v>
      </c>
      <c r="D350" s="223" t="s">
        <v>259</v>
      </c>
      <c r="E350" s="223" t="s">
        <v>3781</v>
      </c>
      <c r="F350" s="234" t="s">
        <v>1291</v>
      </c>
      <c r="G350" t="s">
        <v>281</v>
      </c>
      <c r="H350" s="171"/>
      <c r="K350" s="204"/>
    </row>
    <row r="351" spans="1:11">
      <c r="A351" s="221" t="s">
        <v>243</v>
      </c>
      <c r="B351" s="222" t="s">
        <v>294</v>
      </c>
      <c r="C351" s="223">
        <v>1.72912E-8</v>
      </c>
      <c r="D351" s="223" t="s">
        <v>259</v>
      </c>
      <c r="E351" s="223" t="s">
        <v>3782</v>
      </c>
      <c r="F351" s="234" t="s">
        <v>1291</v>
      </c>
      <c r="G351" t="s">
        <v>281</v>
      </c>
      <c r="H351" s="171"/>
    </row>
    <row r="352" spans="1:11">
      <c r="A352" s="221" t="s">
        <v>243</v>
      </c>
      <c r="B352" s="222" t="s">
        <v>1293</v>
      </c>
      <c r="C352" s="223">
        <v>1.21015E-7</v>
      </c>
      <c r="D352" s="223" t="s">
        <v>259</v>
      </c>
      <c r="E352" s="223" t="s">
        <v>3783</v>
      </c>
      <c r="F352" s="234" t="s">
        <v>1291</v>
      </c>
      <c r="G352" t="s">
        <v>281</v>
      </c>
      <c r="H352" s="171"/>
      <c r="I352" s="204"/>
      <c r="K352" s="204"/>
    </row>
    <row r="353" spans="1:11">
      <c r="A353" s="221" t="s">
        <v>243</v>
      </c>
      <c r="B353" s="222" t="s">
        <v>1295</v>
      </c>
      <c r="C353" s="223">
        <v>1.4289999999999999E-7</v>
      </c>
      <c r="D353" s="223" t="s">
        <v>504</v>
      </c>
      <c r="E353" s="223" t="s">
        <v>1296</v>
      </c>
      <c r="F353" s="234" t="s">
        <v>1297</v>
      </c>
      <c r="G353" t="s">
        <v>281</v>
      </c>
      <c r="H353" s="171"/>
      <c r="I353" s="204"/>
      <c r="K353" s="204"/>
    </row>
    <row r="354" spans="1:11">
      <c r="A354" s="221" t="s">
        <v>243</v>
      </c>
      <c r="B354" s="222" t="s">
        <v>1298</v>
      </c>
      <c r="C354" s="223">
        <v>4.8386542999999997E-2</v>
      </c>
      <c r="D354" s="223" t="s">
        <v>327</v>
      </c>
      <c r="E354" s="223" t="s">
        <v>1299</v>
      </c>
      <c r="F354" s="234" t="s">
        <v>1300</v>
      </c>
      <c r="G354" t="s">
        <v>281</v>
      </c>
      <c r="H354" s="171"/>
      <c r="I354" s="204"/>
      <c r="K354" s="204"/>
    </row>
    <row r="355" spans="1:11">
      <c r="A355" s="221" t="s">
        <v>243</v>
      </c>
      <c r="B355" s="222" t="s">
        <v>1301</v>
      </c>
      <c r="C355" s="223">
        <v>1.6961280000000001E-3</v>
      </c>
      <c r="D355" s="223" t="s">
        <v>408</v>
      </c>
      <c r="E355" s="223" t="s">
        <v>3784</v>
      </c>
      <c r="F355" s="234" t="s">
        <v>1291</v>
      </c>
      <c r="G355" t="s">
        <v>281</v>
      </c>
      <c r="H355" s="171"/>
      <c r="I355" s="204"/>
      <c r="K355" s="204"/>
    </row>
    <row r="356" spans="1:11">
      <c r="A356" s="221" t="s">
        <v>243</v>
      </c>
      <c r="B356" s="222" t="s">
        <v>1303</v>
      </c>
      <c r="C356" s="223">
        <v>2.0003579999999998E-3</v>
      </c>
      <c r="D356" s="223" t="s">
        <v>408</v>
      </c>
      <c r="E356" s="223" t="s">
        <v>3785</v>
      </c>
      <c r="F356" s="234" t="s">
        <v>1305</v>
      </c>
      <c r="G356" t="s">
        <v>281</v>
      </c>
      <c r="H356" s="171"/>
      <c r="I356" s="204"/>
      <c r="K356" s="204"/>
    </row>
    <row r="357" spans="1:11">
      <c r="A357" s="221" t="s">
        <v>243</v>
      </c>
      <c r="B357" s="222" t="s">
        <v>1306</v>
      </c>
      <c r="C357" s="223">
        <v>3.8774600000000001E-4</v>
      </c>
      <c r="D357" s="223" t="s">
        <v>504</v>
      </c>
      <c r="E357" s="223" t="s">
        <v>1307</v>
      </c>
      <c r="F357" s="234" t="s">
        <v>1308</v>
      </c>
      <c r="G357" t="s">
        <v>281</v>
      </c>
      <c r="H357" s="171"/>
      <c r="I357" s="204"/>
      <c r="K357" s="204"/>
    </row>
    <row r="358" spans="1:11">
      <c r="A358" s="221" t="s">
        <v>243</v>
      </c>
      <c r="B358" s="222" t="s">
        <v>1309</v>
      </c>
      <c r="C358" s="223">
        <v>3.8774600000000001E-4</v>
      </c>
      <c r="D358" s="223" t="s">
        <v>504</v>
      </c>
      <c r="E358" s="223" t="s">
        <v>1307</v>
      </c>
      <c r="F358" s="234" t="s">
        <v>1308</v>
      </c>
      <c r="G358" t="s">
        <v>281</v>
      </c>
      <c r="H358" s="171"/>
      <c r="I358" s="204"/>
      <c r="K358" s="204"/>
    </row>
    <row r="359" spans="1:11">
      <c r="A359" s="221" t="s">
        <v>243</v>
      </c>
      <c r="B359" s="222" t="s">
        <v>1310</v>
      </c>
      <c r="C359" s="223">
        <v>8.4939100000000001E-5</v>
      </c>
      <c r="D359" s="223" t="s">
        <v>259</v>
      </c>
      <c r="E359" s="223" t="s">
        <v>1311</v>
      </c>
      <c r="F359" s="234" t="s">
        <v>1312</v>
      </c>
      <c r="G359" t="s">
        <v>281</v>
      </c>
      <c r="H359" s="171"/>
      <c r="K359" s="204"/>
    </row>
    <row r="360" spans="1:11">
      <c r="A360" s="221" t="s">
        <v>243</v>
      </c>
      <c r="B360" s="222" t="s">
        <v>1313</v>
      </c>
      <c r="C360" s="223">
        <v>0.16014249999999999</v>
      </c>
      <c r="D360" s="223" t="s">
        <v>259</v>
      </c>
      <c r="E360" s="223" t="s">
        <v>1314</v>
      </c>
      <c r="F360" s="234" t="s">
        <v>1315</v>
      </c>
      <c r="G360" t="s">
        <v>281</v>
      </c>
      <c r="H360" s="171"/>
    </row>
    <row r="361" spans="1:11">
      <c r="A361" s="221" t="s">
        <v>243</v>
      </c>
      <c r="B361" s="222" t="s">
        <v>326</v>
      </c>
      <c r="C361" s="223">
        <v>5.6802520000000002E-3</v>
      </c>
      <c r="D361" s="223" t="s">
        <v>327</v>
      </c>
      <c r="E361" s="223" t="s">
        <v>3786</v>
      </c>
      <c r="F361" s="234" t="s">
        <v>1317</v>
      </c>
      <c r="G361" t="s">
        <v>281</v>
      </c>
      <c r="H361" s="171"/>
    </row>
    <row r="362" spans="1:11">
      <c r="A362" s="221" t="s">
        <v>243</v>
      </c>
      <c r="B362" s="222" t="s">
        <v>1318</v>
      </c>
      <c r="C362" s="223">
        <v>5.8196630000000001E-3</v>
      </c>
      <c r="D362" s="223" t="s">
        <v>327</v>
      </c>
      <c r="E362" s="223" t="s">
        <v>3787</v>
      </c>
      <c r="F362" s="234" t="s">
        <v>1320</v>
      </c>
      <c r="G362" t="s">
        <v>281</v>
      </c>
      <c r="H362" s="171"/>
      <c r="K362" s="204"/>
    </row>
    <row r="363" spans="1:11">
      <c r="A363" s="221" t="s">
        <v>243</v>
      </c>
      <c r="B363" s="222" t="s">
        <v>1321</v>
      </c>
      <c r="C363" s="223">
        <v>9.8944749999999998E-3</v>
      </c>
      <c r="D363" s="223" t="s">
        <v>327</v>
      </c>
      <c r="E363" s="223" t="s">
        <v>3788</v>
      </c>
      <c r="F363" s="234" t="s">
        <v>1291</v>
      </c>
      <c r="G363" t="s">
        <v>281</v>
      </c>
      <c r="H363" s="171"/>
      <c r="K363" s="204"/>
    </row>
    <row r="364" spans="1:11">
      <c r="A364" s="221" t="s">
        <v>243</v>
      </c>
      <c r="B364" s="222" t="s">
        <v>300</v>
      </c>
      <c r="C364" s="223">
        <v>1.0374700000000001E-8</v>
      </c>
      <c r="D364" s="223" t="s">
        <v>259</v>
      </c>
      <c r="E364" s="223" t="s">
        <v>3789</v>
      </c>
      <c r="F364" s="234" t="s">
        <v>1291</v>
      </c>
      <c r="G364" t="s">
        <v>281</v>
      </c>
      <c r="H364" s="171"/>
      <c r="K364" s="204"/>
    </row>
    <row r="365" spans="1:11">
      <c r="A365" s="221" t="s">
        <v>243</v>
      </c>
      <c r="B365" s="222" t="s">
        <v>288</v>
      </c>
      <c r="C365" s="223">
        <v>9.4383800000000001E-4</v>
      </c>
      <c r="D365" s="223" t="s">
        <v>259</v>
      </c>
      <c r="E365" s="223" t="s">
        <v>3790</v>
      </c>
      <c r="F365" s="234" t="s">
        <v>1291</v>
      </c>
      <c r="G365" t="s">
        <v>281</v>
      </c>
      <c r="H365" s="171"/>
      <c r="K365" s="204"/>
    </row>
    <row r="366" spans="1:11">
      <c r="A366" s="221" t="s">
        <v>243</v>
      </c>
      <c r="B366" s="222" t="s">
        <v>1325</v>
      </c>
      <c r="C366" s="223">
        <v>6.8989500000000005E-4</v>
      </c>
      <c r="D366" s="223" t="s">
        <v>259</v>
      </c>
      <c r="E366" s="223" t="s">
        <v>3791</v>
      </c>
      <c r="F366" s="234" t="s">
        <v>1286</v>
      </c>
      <c r="G366" t="s">
        <v>281</v>
      </c>
      <c r="H366" s="171"/>
      <c r="K366" s="204"/>
    </row>
    <row r="367" spans="1:11">
      <c r="A367" s="221" t="s">
        <v>243</v>
      </c>
      <c r="B367" s="222" t="s">
        <v>282</v>
      </c>
      <c r="C367" s="223">
        <v>2.9493999999999999E-12</v>
      </c>
      <c r="D367" s="223" t="s">
        <v>275</v>
      </c>
      <c r="E367" s="223" t="s">
        <v>3792</v>
      </c>
      <c r="F367" s="234" t="s">
        <v>1291</v>
      </c>
      <c r="G367" t="s">
        <v>281</v>
      </c>
      <c r="H367" s="171"/>
      <c r="K367" s="204"/>
    </row>
    <row r="368" spans="1:11">
      <c r="A368" s="221" t="s">
        <v>243</v>
      </c>
      <c r="B368" s="222" t="s">
        <v>1328</v>
      </c>
      <c r="C368" s="223">
        <v>2.3874999999999999E-3</v>
      </c>
      <c r="D368" s="223" t="s">
        <v>259</v>
      </c>
      <c r="E368" s="223" t="s">
        <v>1329</v>
      </c>
      <c r="F368" s="234" t="s">
        <v>1330</v>
      </c>
      <c r="G368" t="s">
        <v>281</v>
      </c>
      <c r="H368" s="171"/>
      <c r="K368" s="204"/>
    </row>
    <row r="369" spans="1:11">
      <c r="A369" s="221" t="s">
        <v>243</v>
      </c>
      <c r="B369" s="222" t="s">
        <v>1331</v>
      </c>
      <c r="C369" s="223">
        <v>2.68492E-4</v>
      </c>
      <c r="D369" s="223" t="s">
        <v>259</v>
      </c>
      <c r="E369" s="223" t="s">
        <v>1332</v>
      </c>
      <c r="F369" s="234" t="s">
        <v>1333</v>
      </c>
      <c r="G369" t="s">
        <v>281</v>
      </c>
      <c r="H369" s="171"/>
      <c r="K369" s="204"/>
    </row>
    <row r="370" spans="1:11">
      <c r="A370" s="221" t="s">
        <v>243</v>
      </c>
      <c r="B370" s="222" t="s">
        <v>1334</v>
      </c>
      <c r="C370" s="223">
        <v>2.2348199999999999E-7</v>
      </c>
      <c r="D370" s="223" t="s">
        <v>259</v>
      </c>
      <c r="E370" s="223" t="s">
        <v>1335</v>
      </c>
      <c r="F370" s="234" t="s">
        <v>1289</v>
      </c>
      <c r="G370" t="s">
        <v>281</v>
      </c>
      <c r="H370" s="171"/>
      <c r="K370" s="204"/>
    </row>
    <row r="371" spans="1:11">
      <c r="A371" s="221" t="s">
        <v>243</v>
      </c>
      <c r="B371" s="222" t="s">
        <v>1336</v>
      </c>
      <c r="C371" s="223">
        <v>2.2348199999999999E-7</v>
      </c>
      <c r="D371" s="223" t="s">
        <v>259</v>
      </c>
      <c r="E371" s="223" t="s">
        <v>1335</v>
      </c>
      <c r="F371" s="234" t="s">
        <v>1289</v>
      </c>
      <c r="G371" t="s">
        <v>281</v>
      </c>
      <c r="H371" s="171"/>
    </row>
    <row r="372" spans="1:11">
      <c r="A372" s="221" t="s">
        <v>243</v>
      </c>
      <c r="B372" s="222" t="s">
        <v>1337</v>
      </c>
      <c r="C372" s="223">
        <v>1.1797611E-2</v>
      </c>
      <c r="D372" s="223" t="s">
        <v>259</v>
      </c>
      <c r="E372" s="223" t="s">
        <v>3793</v>
      </c>
      <c r="F372" s="234" t="s">
        <v>1291</v>
      </c>
      <c r="G372" t="s">
        <v>281</v>
      </c>
      <c r="H372" s="171"/>
      <c r="K372" s="204"/>
    </row>
    <row r="373" spans="1:11">
      <c r="A373" s="221" t="s">
        <v>243</v>
      </c>
      <c r="B373" s="222" t="s">
        <v>320</v>
      </c>
      <c r="C373" s="223">
        <v>7.4254300000000002E-4</v>
      </c>
      <c r="D373" s="223" t="s">
        <v>259</v>
      </c>
      <c r="E373" s="223" t="s">
        <v>3794</v>
      </c>
      <c r="F373" s="234" t="s">
        <v>1291</v>
      </c>
      <c r="G373" t="s">
        <v>281</v>
      </c>
      <c r="H373" s="171"/>
      <c r="K373" s="204"/>
    </row>
    <row r="374" spans="1:11">
      <c r="A374" s="221" t="s">
        <v>243</v>
      </c>
      <c r="B374" s="222" t="s">
        <v>323</v>
      </c>
      <c r="C374" s="223">
        <v>6.9977140000000004E-3</v>
      </c>
      <c r="D374" s="223" t="s">
        <v>259</v>
      </c>
      <c r="E374" s="223" t="s">
        <v>3795</v>
      </c>
      <c r="F374" s="234" t="s">
        <v>1291</v>
      </c>
      <c r="G374" t="s">
        <v>281</v>
      </c>
      <c r="H374" s="171"/>
      <c r="K374" s="204"/>
    </row>
    <row r="375" spans="1:11">
      <c r="A375" s="221" t="s">
        <v>243</v>
      </c>
      <c r="B375" s="222" t="s">
        <v>308</v>
      </c>
      <c r="C375" s="223">
        <v>4.1962500000000003E-8</v>
      </c>
      <c r="D375" s="223" t="s">
        <v>259</v>
      </c>
      <c r="E375" s="223" t="s">
        <v>3796</v>
      </c>
      <c r="F375" s="234" t="s">
        <v>1291</v>
      </c>
      <c r="G375" t="s">
        <v>281</v>
      </c>
      <c r="H375" s="171"/>
      <c r="K375" s="204"/>
    </row>
    <row r="376" spans="1:11">
      <c r="A376" s="221" t="s">
        <v>243</v>
      </c>
      <c r="B376" s="222" t="s">
        <v>1342</v>
      </c>
      <c r="C376" s="223">
        <v>8.7158099999999995E-6</v>
      </c>
      <c r="D376" s="223" t="s">
        <v>259</v>
      </c>
      <c r="E376" s="223" t="s">
        <v>1343</v>
      </c>
      <c r="F376" s="234" t="s">
        <v>1289</v>
      </c>
      <c r="G376" t="s">
        <v>281</v>
      </c>
      <c r="H376" s="171"/>
      <c r="K376" s="204"/>
    </row>
    <row r="377" spans="1:11">
      <c r="A377" s="221" t="s">
        <v>243</v>
      </c>
      <c r="B377" s="222" t="s">
        <v>274</v>
      </c>
      <c r="C377" s="223">
        <v>1.5469599999999999E-12</v>
      </c>
      <c r="D377" s="223" t="s">
        <v>275</v>
      </c>
      <c r="E377" s="223" t="s">
        <v>3797</v>
      </c>
      <c r="F377" s="234" t="s">
        <v>1291</v>
      </c>
      <c r="G377" t="s">
        <v>281</v>
      </c>
      <c r="H377" s="171"/>
      <c r="K377" s="204"/>
    </row>
    <row r="378" spans="1:11">
      <c r="A378" s="221" t="s">
        <v>243</v>
      </c>
      <c r="B378" s="222" t="s">
        <v>1345</v>
      </c>
      <c r="C378" s="223">
        <v>6.68659E-5</v>
      </c>
      <c r="D378" s="223" t="s">
        <v>259</v>
      </c>
      <c r="E378" s="223" t="s">
        <v>1346</v>
      </c>
      <c r="F378" s="234" t="s">
        <v>1289</v>
      </c>
      <c r="G378" t="s">
        <v>281</v>
      </c>
      <c r="H378" s="171"/>
      <c r="K378" s="204"/>
    </row>
    <row r="379" spans="1:11">
      <c r="A379" s="221" t="s">
        <v>243</v>
      </c>
      <c r="B379" s="222" t="s">
        <v>1347</v>
      </c>
      <c r="C379" s="223">
        <v>9.533470000000001E-10</v>
      </c>
      <c r="D379" s="223" t="s">
        <v>1348</v>
      </c>
      <c r="E379" s="223" t="s">
        <v>1349</v>
      </c>
      <c r="F379" s="234" t="s">
        <v>1286</v>
      </c>
      <c r="G379" t="s">
        <v>281</v>
      </c>
      <c r="H379" s="171"/>
      <c r="K379" s="204"/>
    </row>
    <row r="380" spans="1:11">
      <c r="A380" s="221" t="s">
        <v>243</v>
      </c>
      <c r="B380" s="222" t="s">
        <v>278</v>
      </c>
      <c r="C380" s="223">
        <v>1.2440399999999999E-11</v>
      </c>
      <c r="D380" s="223" t="s">
        <v>275</v>
      </c>
      <c r="E380" s="223" t="s">
        <v>3798</v>
      </c>
      <c r="F380" s="234" t="s">
        <v>1291</v>
      </c>
      <c r="G380" t="s">
        <v>281</v>
      </c>
      <c r="H380" s="171"/>
      <c r="K380" s="204"/>
    </row>
    <row r="381" spans="1:11">
      <c r="A381" s="221" t="s">
        <v>243</v>
      </c>
      <c r="B381" s="222" t="s">
        <v>305</v>
      </c>
      <c r="C381" s="223">
        <v>2.31451E-7</v>
      </c>
      <c r="D381" s="223" t="s">
        <v>259</v>
      </c>
      <c r="E381" s="223" t="s">
        <v>3799</v>
      </c>
      <c r="F381" s="234" t="s">
        <v>1291</v>
      </c>
      <c r="G381" t="s">
        <v>281</v>
      </c>
      <c r="H381" s="171"/>
      <c r="K381" s="204"/>
    </row>
    <row r="382" spans="1:11">
      <c r="A382" s="221" t="s">
        <v>243</v>
      </c>
      <c r="B382" s="222" t="s">
        <v>1352</v>
      </c>
      <c r="C382" s="223">
        <v>3.0393599999999998E-6</v>
      </c>
      <c r="D382" s="223" t="s">
        <v>259</v>
      </c>
      <c r="E382" s="223" t="s">
        <v>1353</v>
      </c>
      <c r="F382" s="234" t="s">
        <v>1289</v>
      </c>
      <c r="G382" t="s">
        <v>281</v>
      </c>
      <c r="H382" s="171"/>
      <c r="K382" s="204"/>
    </row>
    <row r="383" spans="1:11">
      <c r="A383" s="221" t="s">
        <v>243</v>
      </c>
      <c r="B383" s="222" t="s">
        <v>1354</v>
      </c>
      <c r="C383" s="223">
        <v>8.9392900000000006E-8</v>
      </c>
      <c r="D383" s="223" t="s">
        <v>259</v>
      </c>
      <c r="E383" s="223" t="s">
        <v>1355</v>
      </c>
      <c r="F383" s="234" t="s">
        <v>1289</v>
      </c>
      <c r="G383" t="s">
        <v>281</v>
      </c>
      <c r="H383" s="171"/>
    </row>
    <row r="384" spans="1:11">
      <c r="A384" s="221" t="s">
        <v>243</v>
      </c>
      <c r="B384" s="222" t="s">
        <v>595</v>
      </c>
      <c r="C384" s="223">
        <v>1.8577190000000001E-3</v>
      </c>
      <c r="D384" s="223" t="s">
        <v>259</v>
      </c>
      <c r="E384" s="223" t="s">
        <v>1356</v>
      </c>
      <c r="F384" s="234" t="s">
        <v>1289</v>
      </c>
      <c r="G384" t="s">
        <v>281</v>
      </c>
      <c r="H384" s="171"/>
    </row>
    <row r="385" spans="1:11">
      <c r="A385" s="221" t="s">
        <v>243</v>
      </c>
      <c r="B385" s="222" t="s">
        <v>247</v>
      </c>
      <c r="C385" s="223">
        <v>6.4022799999999996E-4</v>
      </c>
      <c r="D385" s="223" t="s">
        <v>314</v>
      </c>
      <c r="E385" s="223" t="s">
        <v>3800</v>
      </c>
      <c r="F385" s="234" t="s">
        <v>316</v>
      </c>
      <c r="G385" t="s">
        <v>281</v>
      </c>
      <c r="H385" s="171"/>
    </row>
    <row r="386" spans="1:11">
      <c r="A386" s="221" t="s">
        <v>243</v>
      </c>
      <c r="B386" s="222" t="s">
        <v>1358</v>
      </c>
      <c r="C386" s="223">
        <v>2.4895699999999999E-11</v>
      </c>
      <c r="D386" s="223" t="s">
        <v>275</v>
      </c>
      <c r="E386" s="223" t="s">
        <v>1359</v>
      </c>
      <c r="F386" s="234" t="s">
        <v>1286</v>
      </c>
      <c r="G386" t="s">
        <v>281</v>
      </c>
      <c r="H386" s="171"/>
      <c r="K386" s="204"/>
    </row>
    <row r="387" spans="1:11">
      <c r="A387" s="221" t="s">
        <v>333</v>
      </c>
      <c r="B387" s="223" t="s">
        <v>225</v>
      </c>
      <c r="C387" s="223">
        <v>3.22702E-7</v>
      </c>
      <c r="D387" s="223" t="s">
        <v>259</v>
      </c>
      <c r="E387" s="223" t="s">
        <v>3801</v>
      </c>
      <c r="F387" s="234" t="s">
        <v>1361</v>
      </c>
      <c r="G387" t="s">
        <v>281</v>
      </c>
      <c r="H387" s="171"/>
      <c r="K387" s="204"/>
    </row>
    <row r="388" spans="1:11">
      <c r="A388" s="221" t="s">
        <v>333</v>
      </c>
      <c r="B388" s="223" t="s">
        <v>225</v>
      </c>
      <c r="C388" s="223">
        <v>4.7108000000000001E-8</v>
      </c>
      <c r="D388" s="223" t="s">
        <v>259</v>
      </c>
      <c r="E388" s="223" t="s">
        <v>3802</v>
      </c>
      <c r="F388" s="234" t="s">
        <v>1363</v>
      </c>
      <c r="G388" t="s">
        <v>281</v>
      </c>
      <c r="H388" s="171"/>
      <c r="K388" s="204"/>
    </row>
    <row r="389" spans="1:11">
      <c r="A389" s="221" t="s">
        <v>333</v>
      </c>
      <c r="B389" s="223" t="s">
        <v>225</v>
      </c>
      <c r="C389" s="223">
        <v>1.3938091E-2</v>
      </c>
      <c r="D389" s="223" t="s">
        <v>259</v>
      </c>
      <c r="E389" s="223" t="s">
        <v>3803</v>
      </c>
      <c r="F389" s="234" t="s">
        <v>1365</v>
      </c>
      <c r="G389" t="s">
        <v>281</v>
      </c>
      <c r="H389" s="171"/>
    </row>
    <row r="390" spans="1:11">
      <c r="A390" s="221" t="s">
        <v>333</v>
      </c>
      <c r="B390" s="223" t="s">
        <v>225</v>
      </c>
      <c r="C390" s="223">
        <v>1.13184E-5</v>
      </c>
      <c r="D390" s="223" t="s">
        <v>259</v>
      </c>
      <c r="E390" s="223" t="s">
        <v>3804</v>
      </c>
      <c r="F390" s="234" t="s">
        <v>1361</v>
      </c>
      <c r="G390" t="s">
        <v>281</v>
      </c>
      <c r="H390" s="171"/>
      <c r="K390" s="204"/>
    </row>
    <row r="391" spans="1:11">
      <c r="A391" s="221" t="s">
        <v>333</v>
      </c>
      <c r="B391" s="223" t="s">
        <v>174</v>
      </c>
      <c r="C391" s="223">
        <v>1.0424600000000001E-10</v>
      </c>
      <c r="D391" s="223" t="s">
        <v>259</v>
      </c>
      <c r="E391" s="223" t="s">
        <v>3805</v>
      </c>
      <c r="F391" s="234" t="s">
        <v>1361</v>
      </c>
      <c r="G391" t="s">
        <v>281</v>
      </c>
      <c r="H391" s="171"/>
      <c r="K391" s="204"/>
    </row>
    <row r="392" spans="1:11">
      <c r="A392" s="221" t="s">
        <v>333</v>
      </c>
      <c r="B392" s="223" t="s">
        <v>174</v>
      </c>
      <c r="C392" s="223">
        <v>5.1910699999999999E-9</v>
      </c>
      <c r="D392" s="223" t="s">
        <v>259</v>
      </c>
      <c r="E392" s="223" t="s">
        <v>3806</v>
      </c>
      <c r="F392" s="234" t="s">
        <v>1363</v>
      </c>
      <c r="G392" t="s">
        <v>281</v>
      </c>
      <c r="H392" s="171"/>
      <c r="K392" s="204"/>
    </row>
    <row r="393" spans="1:11">
      <c r="A393" s="221" t="s">
        <v>333</v>
      </c>
      <c r="B393" s="223" t="s">
        <v>347</v>
      </c>
      <c r="C393" s="223">
        <v>7.3107799999999998E-6</v>
      </c>
      <c r="D393" s="223" t="s">
        <v>259</v>
      </c>
      <c r="E393" s="223" t="s">
        <v>3807</v>
      </c>
      <c r="F393" s="234" t="s">
        <v>1365</v>
      </c>
      <c r="G393" t="s">
        <v>281</v>
      </c>
      <c r="H393" s="171"/>
    </row>
    <row r="394" spans="1:11">
      <c r="A394" s="221" t="s">
        <v>333</v>
      </c>
      <c r="B394" s="223" t="s">
        <v>347</v>
      </c>
      <c r="C394" s="223">
        <v>3.2630699999999999E-7</v>
      </c>
      <c r="D394" s="223" t="s">
        <v>259</v>
      </c>
      <c r="E394" s="223" t="s">
        <v>3808</v>
      </c>
      <c r="F394" s="234" t="s">
        <v>1361</v>
      </c>
      <c r="G394" t="s">
        <v>281</v>
      </c>
      <c r="H394" s="171"/>
      <c r="K394" s="204"/>
    </row>
    <row r="395" spans="1:11">
      <c r="A395" s="221" t="s">
        <v>250</v>
      </c>
      <c r="B395" s="233" t="s">
        <v>1080</v>
      </c>
      <c r="C395" s="223">
        <v>-1</v>
      </c>
      <c r="D395" s="223" t="s">
        <v>259</v>
      </c>
      <c r="E395" s="223" t="s">
        <v>253</v>
      </c>
      <c r="F395" s="234" t="s">
        <v>587</v>
      </c>
      <c r="G395" t="s">
        <v>281</v>
      </c>
      <c r="H395" s="171"/>
    </row>
    <row r="396" spans="1:11">
      <c r="A396" s="221" t="s">
        <v>333</v>
      </c>
      <c r="B396" s="223" t="s">
        <v>179</v>
      </c>
      <c r="C396" s="223">
        <v>2.1406500000000002E-12</v>
      </c>
      <c r="D396" s="223" t="s">
        <v>259</v>
      </c>
      <c r="E396" s="223" t="s">
        <v>3809</v>
      </c>
      <c r="F396" s="234" t="s">
        <v>1361</v>
      </c>
      <c r="G396" t="s">
        <v>281</v>
      </c>
      <c r="H396" s="171"/>
      <c r="K396" s="204"/>
    </row>
    <row r="397" spans="1:11">
      <c r="A397" s="221" t="s">
        <v>333</v>
      </c>
      <c r="B397" s="223" t="s">
        <v>179</v>
      </c>
      <c r="C397" s="223">
        <v>5.2194600000000001E-10</v>
      </c>
      <c r="D397" s="223" t="s">
        <v>259</v>
      </c>
      <c r="E397" s="223" t="s">
        <v>3810</v>
      </c>
      <c r="F397" s="234" t="s">
        <v>1363</v>
      </c>
      <c r="G397" t="s">
        <v>281</v>
      </c>
      <c r="H397" s="171"/>
      <c r="K397" s="204"/>
    </row>
    <row r="398" spans="1:11">
      <c r="A398" s="221" t="s">
        <v>333</v>
      </c>
      <c r="B398" s="223" t="s">
        <v>368</v>
      </c>
      <c r="C398" s="223">
        <v>1.57096E-6</v>
      </c>
      <c r="D398" s="223" t="s">
        <v>259</v>
      </c>
      <c r="E398" s="223" t="s">
        <v>3811</v>
      </c>
      <c r="F398" s="234" t="s">
        <v>1365</v>
      </c>
      <c r="G398" t="s">
        <v>281</v>
      </c>
      <c r="H398" s="171"/>
    </row>
    <row r="399" spans="1:11">
      <c r="A399" s="221" t="s">
        <v>333</v>
      </c>
      <c r="B399" s="223" t="s">
        <v>368</v>
      </c>
      <c r="C399" s="223">
        <v>3.9750600000000001E-8</v>
      </c>
      <c r="D399" s="223" t="s">
        <v>259</v>
      </c>
      <c r="E399" s="223" t="s">
        <v>3812</v>
      </c>
      <c r="F399" s="234" t="s">
        <v>1361</v>
      </c>
      <c r="G399" t="s">
        <v>281</v>
      </c>
      <c r="H399" s="171"/>
    </row>
    <row r="400" spans="1:11">
      <c r="A400" s="221" t="s">
        <v>333</v>
      </c>
      <c r="B400" s="223" t="s">
        <v>221</v>
      </c>
      <c r="C400" s="223">
        <v>1.3243200000000001E-6</v>
      </c>
      <c r="D400" s="223" t="s">
        <v>259</v>
      </c>
      <c r="E400" s="223" t="s">
        <v>3813</v>
      </c>
      <c r="F400" s="234" t="s">
        <v>1361</v>
      </c>
      <c r="G400" t="s">
        <v>281</v>
      </c>
      <c r="H400" s="171"/>
    </row>
    <row r="401" spans="1:11">
      <c r="A401" s="221" t="s">
        <v>333</v>
      </c>
      <c r="B401" s="223" t="s">
        <v>221</v>
      </c>
      <c r="C401" s="223">
        <v>2.02452E-6</v>
      </c>
      <c r="D401" s="223" t="s">
        <v>259</v>
      </c>
      <c r="E401" s="223" t="s">
        <v>3814</v>
      </c>
      <c r="F401" s="234" t="s">
        <v>1363</v>
      </c>
      <c r="G401" t="s">
        <v>281</v>
      </c>
      <c r="H401" s="171"/>
    </row>
    <row r="402" spans="1:11">
      <c r="A402" s="221" t="s">
        <v>333</v>
      </c>
      <c r="B402" s="223" t="s">
        <v>371</v>
      </c>
      <c r="C402" s="223">
        <v>0.22313729199999999</v>
      </c>
      <c r="D402" s="223" t="s">
        <v>259</v>
      </c>
      <c r="E402" s="223" t="s">
        <v>3815</v>
      </c>
      <c r="F402" s="234" t="s">
        <v>1365</v>
      </c>
      <c r="G402" t="s">
        <v>281</v>
      </c>
      <c r="H402" s="171"/>
      <c r="K402" s="204"/>
    </row>
    <row r="403" spans="1:11">
      <c r="A403" s="221" t="s">
        <v>333</v>
      </c>
      <c r="B403" s="223" t="s">
        <v>371</v>
      </c>
      <c r="C403" s="223">
        <v>7.306646E-3</v>
      </c>
      <c r="D403" s="223" t="s">
        <v>259</v>
      </c>
      <c r="E403" s="223" t="s">
        <v>3816</v>
      </c>
      <c r="F403" s="234" t="s">
        <v>1361</v>
      </c>
      <c r="G403" t="s">
        <v>281</v>
      </c>
      <c r="H403" s="171"/>
      <c r="K403" s="204"/>
    </row>
    <row r="404" spans="1:11">
      <c r="A404" s="221" t="s">
        <v>333</v>
      </c>
      <c r="B404" s="223" t="s">
        <v>1379</v>
      </c>
      <c r="C404" s="223">
        <v>2.6296900000000001E-6</v>
      </c>
      <c r="D404" s="223" t="s">
        <v>259</v>
      </c>
      <c r="E404" s="223" t="s">
        <v>3817</v>
      </c>
      <c r="F404" s="234" t="s">
        <v>1361</v>
      </c>
      <c r="G404" t="s">
        <v>281</v>
      </c>
      <c r="H404" s="171"/>
      <c r="K404" s="204"/>
    </row>
    <row r="405" spans="1:11">
      <c r="A405" s="221" t="s">
        <v>333</v>
      </c>
      <c r="B405" s="223" t="s">
        <v>378</v>
      </c>
      <c r="C405" s="223">
        <v>3.7166100000000002E-4</v>
      </c>
      <c r="D405" s="223" t="s">
        <v>259</v>
      </c>
      <c r="E405" s="223" t="s">
        <v>3818</v>
      </c>
      <c r="F405" s="234" t="s">
        <v>1365</v>
      </c>
      <c r="G405" t="s">
        <v>281</v>
      </c>
      <c r="H405" s="171"/>
      <c r="K405" s="204"/>
    </row>
    <row r="406" spans="1:11">
      <c r="A406" s="221" t="s">
        <v>333</v>
      </c>
      <c r="B406" s="223" t="s">
        <v>378</v>
      </c>
      <c r="C406" s="223">
        <v>1.429902E-3</v>
      </c>
      <c r="D406" s="223" t="s">
        <v>259</v>
      </c>
      <c r="E406" s="223" t="s">
        <v>3819</v>
      </c>
      <c r="F406" s="234" t="s">
        <v>1383</v>
      </c>
      <c r="G406" t="s">
        <v>281</v>
      </c>
      <c r="H406" s="171"/>
      <c r="K406" s="204"/>
    </row>
    <row r="407" spans="1:11">
      <c r="A407" s="221" t="s">
        <v>333</v>
      </c>
      <c r="B407" s="223" t="s">
        <v>188</v>
      </c>
      <c r="C407" s="223">
        <v>6.7702400000000001E-15</v>
      </c>
      <c r="D407" s="223" t="s">
        <v>259</v>
      </c>
      <c r="E407" s="223" t="s">
        <v>3820</v>
      </c>
      <c r="F407" s="234" t="s">
        <v>1361</v>
      </c>
      <c r="G407" t="s">
        <v>281</v>
      </c>
      <c r="H407" s="171"/>
      <c r="K407" s="204"/>
    </row>
    <row r="408" spans="1:11">
      <c r="A408" s="221" t="s">
        <v>333</v>
      </c>
      <c r="B408" s="223" t="s">
        <v>188</v>
      </c>
      <c r="C408" s="223">
        <v>4.6478499999999997E-11</v>
      </c>
      <c r="D408" s="223" t="s">
        <v>259</v>
      </c>
      <c r="E408" s="223" t="s">
        <v>3821</v>
      </c>
      <c r="F408" s="234" t="s">
        <v>1363</v>
      </c>
      <c r="G408" t="s">
        <v>281</v>
      </c>
      <c r="H408" s="171"/>
    </row>
    <row r="409" spans="1:11">
      <c r="A409" s="221" t="s">
        <v>333</v>
      </c>
      <c r="B409" s="223" t="s">
        <v>382</v>
      </c>
      <c r="C409" s="223">
        <v>2.88E-6</v>
      </c>
      <c r="D409" s="223" t="s">
        <v>259</v>
      </c>
      <c r="E409" s="223" t="s">
        <v>3822</v>
      </c>
      <c r="F409" s="234" t="s">
        <v>1365</v>
      </c>
      <c r="G409" t="s">
        <v>281</v>
      </c>
      <c r="H409" s="171"/>
    </row>
    <row r="410" spans="1:11">
      <c r="A410" s="221" t="s">
        <v>333</v>
      </c>
      <c r="B410" s="223" t="s">
        <v>382</v>
      </c>
      <c r="C410" s="223">
        <v>9.7334799999999994E-8</v>
      </c>
      <c r="D410" s="223" t="s">
        <v>259</v>
      </c>
      <c r="E410" s="223" t="s">
        <v>3823</v>
      </c>
      <c r="F410" s="234" t="s">
        <v>1361</v>
      </c>
      <c r="G410" t="s">
        <v>281</v>
      </c>
      <c r="H410" s="171"/>
      <c r="K410" s="204"/>
    </row>
    <row r="411" spans="1:11">
      <c r="A411" s="221" t="s">
        <v>333</v>
      </c>
      <c r="B411" s="223" t="s">
        <v>385</v>
      </c>
      <c r="C411" s="223">
        <v>2.9182099999999999E-10</v>
      </c>
      <c r="D411" s="223" t="s">
        <v>259</v>
      </c>
      <c r="E411" s="223" t="s">
        <v>3824</v>
      </c>
      <c r="F411" s="234" t="s">
        <v>1361</v>
      </c>
      <c r="G411" t="s">
        <v>281</v>
      </c>
      <c r="H411" s="171"/>
      <c r="K411" s="204"/>
    </row>
    <row r="412" spans="1:11">
      <c r="A412" s="221" t="s">
        <v>333</v>
      </c>
      <c r="B412" s="223" t="s">
        <v>192</v>
      </c>
      <c r="C412" s="223">
        <v>3.5489799999999999E-11</v>
      </c>
      <c r="D412" s="223" t="s">
        <v>259</v>
      </c>
      <c r="E412" s="223" t="s">
        <v>3825</v>
      </c>
      <c r="F412" s="234" t="s">
        <v>1361</v>
      </c>
      <c r="G412" t="s">
        <v>281</v>
      </c>
      <c r="H412" s="171"/>
      <c r="K412" s="204"/>
    </row>
    <row r="413" spans="1:11">
      <c r="A413" s="221" t="s">
        <v>333</v>
      </c>
      <c r="B413" s="223" t="s">
        <v>192</v>
      </c>
      <c r="C413" s="223">
        <v>3.5489799999999999E-11</v>
      </c>
      <c r="D413" s="223" t="s">
        <v>259</v>
      </c>
      <c r="E413" s="223" t="s">
        <v>3825</v>
      </c>
      <c r="F413" s="234" t="s">
        <v>1363</v>
      </c>
      <c r="G413" t="s">
        <v>281</v>
      </c>
      <c r="H413" s="171"/>
      <c r="K413" s="204"/>
    </row>
    <row r="414" spans="1:11">
      <c r="A414" s="221" t="s">
        <v>333</v>
      </c>
      <c r="B414" s="223" t="s">
        <v>394</v>
      </c>
      <c r="C414" s="223">
        <v>9.3981199999999994E-5</v>
      </c>
      <c r="D414" s="223" t="s">
        <v>259</v>
      </c>
      <c r="E414" s="223" t="s">
        <v>3826</v>
      </c>
      <c r="F414" s="234" t="s">
        <v>1365</v>
      </c>
      <c r="G414" t="s">
        <v>281</v>
      </c>
      <c r="H414" s="171"/>
      <c r="K414" s="204"/>
    </row>
    <row r="415" spans="1:11">
      <c r="A415" s="221" t="s">
        <v>333</v>
      </c>
      <c r="B415" s="223" t="s">
        <v>394</v>
      </c>
      <c r="C415" s="223">
        <v>3.2221799999999998E-8</v>
      </c>
      <c r="D415" s="223" t="s">
        <v>259</v>
      </c>
      <c r="E415" s="223" t="s">
        <v>3827</v>
      </c>
      <c r="F415" s="234" t="s">
        <v>1361</v>
      </c>
      <c r="G415" t="s">
        <v>281</v>
      </c>
      <c r="H415" s="171"/>
      <c r="K415" s="204"/>
    </row>
    <row r="416" spans="1:11">
      <c r="A416" s="221" t="s">
        <v>333</v>
      </c>
      <c r="B416" s="223" t="s">
        <v>415</v>
      </c>
      <c r="C416" s="223">
        <v>1.16961E-5</v>
      </c>
      <c r="D416" s="223" t="s">
        <v>259</v>
      </c>
      <c r="E416" s="223" t="s">
        <v>3828</v>
      </c>
      <c r="F416" s="234" t="s">
        <v>1363</v>
      </c>
      <c r="G416" t="s">
        <v>281</v>
      </c>
      <c r="H416" s="171"/>
    </row>
    <row r="417" spans="1:11">
      <c r="A417" s="221" t="s">
        <v>333</v>
      </c>
      <c r="B417" s="223" t="s">
        <v>217</v>
      </c>
      <c r="C417" s="223">
        <v>2.0690799999999999E-8</v>
      </c>
      <c r="D417" s="223" t="s">
        <v>259</v>
      </c>
      <c r="E417" s="223" t="s">
        <v>3829</v>
      </c>
      <c r="F417" s="234" t="s">
        <v>1361</v>
      </c>
      <c r="G417" t="s">
        <v>281</v>
      </c>
      <c r="H417" s="171"/>
      <c r="K417" s="204"/>
    </row>
    <row r="418" spans="1:11">
      <c r="A418" s="221" t="s">
        <v>333</v>
      </c>
      <c r="B418" s="223" t="s">
        <v>217</v>
      </c>
      <c r="C418" s="223">
        <v>2.09332E-8</v>
      </c>
      <c r="D418" s="223" t="s">
        <v>259</v>
      </c>
      <c r="E418" s="223" t="s">
        <v>3830</v>
      </c>
      <c r="F418" s="234" t="s">
        <v>1363</v>
      </c>
      <c r="G418" t="s">
        <v>281</v>
      </c>
      <c r="H418" s="171"/>
    </row>
    <row r="419" spans="1:11">
      <c r="A419" s="221" t="s">
        <v>333</v>
      </c>
      <c r="B419" s="223" t="s">
        <v>418</v>
      </c>
      <c r="C419" s="223">
        <v>2.2804772000000001E-2</v>
      </c>
      <c r="D419" s="223" t="s">
        <v>259</v>
      </c>
      <c r="E419" s="223" t="s">
        <v>3831</v>
      </c>
      <c r="F419" s="234" t="s">
        <v>1365</v>
      </c>
      <c r="G419" t="s">
        <v>281</v>
      </c>
      <c r="H419" s="171"/>
      <c r="K419" s="204"/>
    </row>
    <row r="420" spans="1:11">
      <c r="A420" s="221" t="s">
        <v>333</v>
      </c>
      <c r="B420" s="223" t="s">
        <v>418</v>
      </c>
      <c r="C420" s="223">
        <v>4.2706600000000002E-5</v>
      </c>
      <c r="D420" s="223" t="s">
        <v>259</v>
      </c>
      <c r="E420" s="223" t="s">
        <v>3832</v>
      </c>
      <c r="F420" s="234" t="s">
        <v>1361</v>
      </c>
      <c r="G420" t="s">
        <v>281</v>
      </c>
      <c r="H420" s="171"/>
    </row>
    <row r="421" spans="1:11">
      <c r="A421" s="221" t="s">
        <v>333</v>
      </c>
      <c r="B421" s="223" t="s">
        <v>205</v>
      </c>
      <c r="C421" s="223">
        <v>8.0071100000000006E-12</v>
      </c>
      <c r="D421" s="223" t="s">
        <v>259</v>
      </c>
      <c r="E421" s="223" t="s">
        <v>3833</v>
      </c>
      <c r="F421" s="234" t="s">
        <v>1361</v>
      </c>
      <c r="G421" t="s">
        <v>281</v>
      </c>
      <c r="H421" s="171"/>
      <c r="K421" s="204"/>
    </row>
    <row r="422" spans="1:11">
      <c r="A422" s="221" t="s">
        <v>333</v>
      </c>
      <c r="B422" s="223" t="s">
        <v>205</v>
      </c>
      <c r="C422" s="223">
        <v>8.0703299999999995E-11</v>
      </c>
      <c r="D422" s="223" t="s">
        <v>259</v>
      </c>
      <c r="E422" s="223" t="s">
        <v>3834</v>
      </c>
      <c r="F422" s="234" t="s">
        <v>1363</v>
      </c>
      <c r="G422" t="s">
        <v>281</v>
      </c>
      <c r="H422" s="171"/>
      <c r="K422" s="204"/>
    </row>
    <row r="423" spans="1:11">
      <c r="A423" s="221" t="s">
        <v>333</v>
      </c>
      <c r="B423" s="223" t="s">
        <v>205</v>
      </c>
      <c r="C423" s="223">
        <v>1.52094E-4</v>
      </c>
      <c r="D423" s="223" t="s">
        <v>259</v>
      </c>
      <c r="E423" s="223" t="s">
        <v>3835</v>
      </c>
      <c r="F423" s="234" t="s">
        <v>1365</v>
      </c>
      <c r="G423" t="s">
        <v>281</v>
      </c>
      <c r="H423" s="171"/>
      <c r="K423" s="204"/>
    </row>
    <row r="424" spans="1:11">
      <c r="A424" s="221" t="s">
        <v>333</v>
      </c>
      <c r="B424" s="223" t="s">
        <v>205</v>
      </c>
      <c r="C424" s="223">
        <v>2.6613900000000001E-8</v>
      </c>
      <c r="D424" s="223" t="s">
        <v>259</v>
      </c>
      <c r="E424" s="223" t="s">
        <v>3836</v>
      </c>
      <c r="F424" s="234" t="s">
        <v>1361</v>
      </c>
      <c r="G424" t="s">
        <v>281</v>
      </c>
      <c r="H424" s="171"/>
      <c r="K424" s="204"/>
    </row>
    <row r="425" spans="1:11">
      <c r="A425" s="221" t="s">
        <v>333</v>
      </c>
      <c r="B425" s="223" t="s">
        <v>196</v>
      </c>
      <c r="C425" s="223">
        <v>1.0396199999999999E-15</v>
      </c>
      <c r="D425" s="223" t="s">
        <v>259</v>
      </c>
      <c r="E425" s="223" t="s">
        <v>3837</v>
      </c>
      <c r="F425" s="234" t="s">
        <v>1361</v>
      </c>
      <c r="G425" t="s">
        <v>281</v>
      </c>
      <c r="H425" s="171"/>
      <c r="K425" s="204"/>
    </row>
    <row r="426" spans="1:11">
      <c r="A426" s="221" t="s">
        <v>333</v>
      </c>
      <c r="B426" s="223" t="s">
        <v>196</v>
      </c>
      <c r="C426" s="223">
        <v>2.4562500000000002E-10</v>
      </c>
      <c r="D426" s="223" t="s">
        <v>259</v>
      </c>
      <c r="E426" s="223" t="s">
        <v>3838</v>
      </c>
      <c r="F426" s="234" t="s">
        <v>1363</v>
      </c>
      <c r="G426" t="s">
        <v>281</v>
      </c>
      <c r="H426" s="171"/>
      <c r="K426" s="204"/>
    </row>
    <row r="427" spans="1:11">
      <c r="A427" s="221" t="s">
        <v>333</v>
      </c>
      <c r="B427" s="223" t="s">
        <v>196</v>
      </c>
      <c r="C427" s="223">
        <v>3.2392899999999999E-8</v>
      </c>
      <c r="D427" s="223" t="s">
        <v>259</v>
      </c>
      <c r="E427" s="223" t="s">
        <v>3839</v>
      </c>
      <c r="F427" s="234" t="s">
        <v>1365</v>
      </c>
      <c r="G427" t="s">
        <v>281</v>
      </c>
      <c r="H427" s="171"/>
    </row>
    <row r="428" spans="1:11">
      <c r="A428" s="221" t="s">
        <v>333</v>
      </c>
      <c r="B428" s="223" t="s">
        <v>196</v>
      </c>
      <c r="C428" s="223">
        <v>1.9434400000000001E-10</v>
      </c>
      <c r="D428" s="223" t="s">
        <v>259</v>
      </c>
      <c r="E428" s="223" t="s">
        <v>3840</v>
      </c>
      <c r="F428" s="234" t="s">
        <v>1361</v>
      </c>
      <c r="G428" t="s">
        <v>281</v>
      </c>
      <c r="H428" s="171"/>
      <c r="K428" s="204"/>
    </row>
    <row r="429" spans="1:11">
      <c r="A429" s="221" t="s">
        <v>333</v>
      </c>
      <c r="B429" s="223" t="s">
        <v>1405</v>
      </c>
      <c r="C429" s="223">
        <v>7.5293300000000001E-8</v>
      </c>
      <c r="D429" s="223" t="s">
        <v>259</v>
      </c>
      <c r="E429" s="223" t="s">
        <v>3841</v>
      </c>
      <c r="F429" s="234" t="s">
        <v>1361</v>
      </c>
      <c r="G429" t="s">
        <v>281</v>
      </c>
      <c r="H429" s="171"/>
      <c r="K429" s="204"/>
    </row>
    <row r="430" spans="1:11">
      <c r="A430" s="221" t="s">
        <v>333</v>
      </c>
      <c r="B430" s="223" t="s">
        <v>200</v>
      </c>
      <c r="C430" s="223">
        <v>1.01837E-14</v>
      </c>
      <c r="D430" s="223" t="s">
        <v>259</v>
      </c>
      <c r="E430" s="223" t="s">
        <v>3842</v>
      </c>
      <c r="F430" s="234" t="s">
        <v>1361</v>
      </c>
      <c r="G430" t="s">
        <v>281</v>
      </c>
      <c r="H430" s="171"/>
      <c r="K430" s="204"/>
    </row>
    <row r="431" spans="1:11">
      <c r="A431" s="221" t="s">
        <v>333</v>
      </c>
      <c r="B431" s="223" t="s">
        <v>200</v>
      </c>
      <c r="C431" s="223">
        <v>1.49873E-10</v>
      </c>
      <c r="D431" s="223" t="s">
        <v>259</v>
      </c>
      <c r="E431" s="223" t="s">
        <v>3843</v>
      </c>
      <c r="F431" s="234" t="s">
        <v>1363</v>
      </c>
      <c r="G431" t="s">
        <v>281</v>
      </c>
      <c r="H431" s="171"/>
    </row>
    <row r="432" spans="1:11">
      <c r="A432" s="221" t="s">
        <v>333</v>
      </c>
      <c r="B432" s="223" t="s">
        <v>430</v>
      </c>
      <c r="C432" s="223">
        <v>3.7846099999999997E-5</v>
      </c>
      <c r="D432" s="223" t="s">
        <v>259</v>
      </c>
      <c r="E432" s="223" t="s">
        <v>3844</v>
      </c>
      <c r="F432" s="234" t="s">
        <v>1365</v>
      </c>
      <c r="G432" t="s">
        <v>281</v>
      </c>
      <c r="H432" s="171"/>
    </row>
    <row r="433" spans="1:11">
      <c r="A433" s="221" t="s">
        <v>333</v>
      </c>
      <c r="B433" s="223" t="s">
        <v>430</v>
      </c>
      <c r="C433" s="223">
        <v>3.6367999999999998E-7</v>
      </c>
      <c r="D433" s="223" t="s">
        <v>259</v>
      </c>
      <c r="E433" s="223" t="s">
        <v>3845</v>
      </c>
      <c r="F433" s="234" t="s">
        <v>1361</v>
      </c>
      <c r="G433" t="s">
        <v>281</v>
      </c>
      <c r="H433" s="171"/>
      <c r="K433" s="204"/>
    </row>
    <row r="434" spans="1:11">
      <c r="A434" s="221" t="s">
        <v>333</v>
      </c>
      <c r="B434" s="223" t="s">
        <v>1411</v>
      </c>
      <c r="C434" s="223">
        <v>2.5000000000000001E-4</v>
      </c>
      <c r="D434" s="223" t="s">
        <v>1412</v>
      </c>
      <c r="E434" s="223" t="s">
        <v>1413</v>
      </c>
      <c r="F434" s="234" t="s">
        <v>1414</v>
      </c>
      <c r="G434" t="s">
        <v>281</v>
      </c>
      <c r="H434" s="171"/>
      <c r="K434" s="204"/>
    </row>
    <row r="435" spans="1:11">
      <c r="A435" s="221" t="s">
        <v>333</v>
      </c>
      <c r="B435" s="223" t="s">
        <v>1415</v>
      </c>
      <c r="C435" s="223">
        <v>1.5E-3</v>
      </c>
      <c r="D435" s="223" t="s">
        <v>1412</v>
      </c>
      <c r="E435" s="223" t="s">
        <v>1416</v>
      </c>
      <c r="F435" s="234" t="s">
        <v>1417</v>
      </c>
      <c r="G435" t="s">
        <v>281</v>
      </c>
      <c r="H435" s="171"/>
      <c r="K435" s="204"/>
    </row>
    <row r="436" spans="1:11">
      <c r="A436" s="221" t="s">
        <v>333</v>
      </c>
      <c r="B436" s="223" t="s">
        <v>1418</v>
      </c>
      <c r="C436" s="223">
        <v>2.5000000000000001E-4</v>
      </c>
      <c r="D436" s="223" t="s">
        <v>1412</v>
      </c>
      <c r="E436" s="223" t="s">
        <v>1413</v>
      </c>
      <c r="F436" s="234" t="s">
        <v>1419</v>
      </c>
      <c r="G436" t="s">
        <v>281</v>
      </c>
      <c r="H436" s="171"/>
      <c r="K436" s="204"/>
    </row>
    <row r="437" spans="1:11">
      <c r="A437" s="221" t="s">
        <v>333</v>
      </c>
      <c r="B437" s="223" t="s">
        <v>1420</v>
      </c>
      <c r="C437" s="223">
        <v>1.8500000000000001E-3</v>
      </c>
      <c r="D437" s="223" t="s">
        <v>1412</v>
      </c>
      <c r="E437" s="223" t="s">
        <v>1421</v>
      </c>
      <c r="F437" s="234" t="s">
        <v>1422</v>
      </c>
      <c r="G437" t="s">
        <v>281</v>
      </c>
      <c r="H437" s="171"/>
      <c r="K437" s="204"/>
    </row>
    <row r="438" spans="1:11">
      <c r="A438" s="221" t="s">
        <v>333</v>
      </c>
      <c r="B438" s="223" t="s">
        <v>449</v>
      </c>
      <c r="C438" s="223">
        <v>1.9690250000000001E-3</v>
      </c>
      <c r="D438" s="223" t="s">
        <v>259</v>
      </c>
      <c r="E438" s="223" t="s">
        <v>3846</v>
      </c>
      <c r="F438" s="234" t="s">
        <v>1365</v>
      </c>
      <c r="G438" t="s">
        <v>281</v>
      </c>
      <c r="H438" s="171"/>
      <c r="K438" s="204"/>
    </row>
    <row r="439" spans="1:11">
      <c r="A439" s="221" t="s">
        <v>333</v>
      </c>
      <c r="B439" s="223" t="s">
        <v>449</v>
      </c>
      <c r="C439" s="223">
        <v>1.5695600000000001E-4</v>
      </c>
      <c r="D439" s="223" t="s">
        <v>259</v>
      </c>
      <c r="E439" s="223" t="s">
        <v>3847</v>
      </c>
      <c r="F439" s="234" t="s">
        <v>1361</v>
      </c>
      <c r="G439" t="s">
        <v>281</v>
      </c>
      <c r="H439" s="171"/>
      <c r="K439" s="204"/>
    </row>
    <row r="440" spans="1:11">
      <c r="A440" s="221" t="s">
        <v>333</v>
      </c>
      <c r="B440" s="223" t="s">
        <v>452</v>
      </c>
      <c r="C440" s="223">
        <v>9.2325000000000001E-8</v>
      </c>
      <c r="D440" s="223" t="s">
        <v>259</v>
      </c>
      <c r="E440" s="223" t="s">
        <v>3848</v>
      </c>
      <c r="F440" s="234" t="s">
        <v>1361</v>
      </c>
      <c r="G440" t="s">
        <v>281</v>
      </c>
      <c r="H440" s="171"/>
      <c r="K440" s="204"/>
    </row>
    <row r="441" spans="1:11">
      <c r="A441" s="221" t="s">
        <v>333</v>
      </c>
      <c r="B441" s="223" t="s">
        <v>229</v>
      </c>
      <c r="C441" s="223">
        <v>1.4154799999999999E-6</v>
      </c>
      <c r="D441" s="223" t="s">
        <v>259</v>
      </c>
      <c r="E441" s="223" t="s">
        <v>3849</v>
      </c>
      <c r="F441" s="234" t="s">
        <v>1363</v>
      </c>
      <c r="G441" t="s">
        <v>281</v>
      </c>
      <c r="H441" s="171"/>
    </row>
    <row r="442" spans="1:11">
      <c r="A442" s="221" t="s">
        <v>333</v>
      </c>
      <c r="B442" s="223" t="s">
        <v>455</v>
      </c>
      <c r="C442" s="223">
        <v>2.3043788999999999E-2</v>
      </c>
      <c r="D442" s="223" t="s">
        <v>259</v>
      </c>
      <c r="E442" s="223" t="s">
        <v>3850</v>
      </c>
      <c r="F442" s="234" t="s">
        <v>1365</v>
      </c>
      <c r="G442" t="s">
        <v>281</v>
      </c>
      <c r="H442" s="171"/>
      <c r="K442" s="204"/>
    </row>
    <row r="443" spans="1:11">
      <c r="A443" s="221" t="s">
        <v>333</v>
      </c>
      <c r="B443" s="223" t="s">
        <v>455</v>
      </c>
      <c r="C443" s="223">
        <v>5.6619050000000001E-3</v>
      </c>
      <c r="D443" s="223" t="s">
        <v>259</v>
      </c>
      <c r="E443" s="223" t="s">
        <v>3851</v>
      </c>
      <c r="F443" s="234" t="s">
        <v>1383</v>
      </c>
      <c r="G443" t="s">
        <v>281</v>
      </c>
      <c r="H443" s="171"/>
      <c r="K443" s="204"/>
    </row>
    <row r="444" spans="1:11">
      <c r="A444" s="221" t="s">
        <v>333</v>
      </c>
      <c r="B444" s="223" t="s">
        <v>213</v>
      </c>
      <c r="C444" s="223">
        <v>5.6770699999999998E-6</v>
      </c>
      <c r="D444" s="223" t="s">
        <v>259</v>
      </c>
      <c r="E444" s="223" t="s">
        <v>3852</v>
      </c>
      <c r="F444" s="234" t="s">
        <v>1361</v>
      </c>
      <c r="G444" t="s">
        <v>281</v>
      </c>
      <c r="H444" s="171"/>
      <c r="K444" s="204"/>
    </row>
    <row r="445" spans="1:11">
      <c r="A445" s="221" t="s">
        <v>333</v>
      </c>
      <c r="B445" s="223" t="s">
        <v>213</v>
      </c>
      <c r="C445" s="223">
        <v>6.4853599999999995E-7</v>
      </c>
      <c r="D445" s="223" t="s">
        <v>259</v>
      </c>
      <c r="E445" s="223" t="s">
        <v>3853</v>
      </c>
      <c r="F445" s="234" t="s">
        <v>1363</v>
      </c>
      <c r="G445" t="s">
        <v>281</v>
      </c>
      <c r="H445" s="171"/>
      <c r="K445" s="204"/>
    </row>
    <row r="446" spans="1:11">
      <c r="A446" s="221" t="s">
        <v>333</v>
      </c>
      <c r="B446" s="223" t="s">
        <v>213</v>
      </c>
      <c r="C446" s="223">
        <v>2.6280119999999999E-3</v>
      </c>
      <c r="D446" s="223" t="s">
        <v>259</v>
      </c>
      <c r="E446" s="223" t="s">
        <v>3854</v>
      </c>
      <c r="F446" s="234" t="s">
        <v>1365</v>
      </c>
      <c r="G446" t="s">
        <v>281</v>
      </c>
      <c r="H446" s="171"/>
      <c r="K446" s="204"/>
    </row>
    <row r="447" spans="1:11">
      <c r="A447" s="221" t="s">
        <v>333</v>
      </c>
      <c r="B447" s="223" t="s">
        <v>213</v>
      </c>
      <c r="C447" s="223">
        <v>1.561E-4</v>
      </c>
      <c r="D447" s="223" t="s">
        <v>259</v>
      </c>
      <c r="E447" s="223" t="s">
        <v>3855</v>
      </c>
      <c r="F447" s="234" t="s">
        <v>1361</v>
      </c>
      <c r="G447" t="s">
        <v>281</v>
      </c>
      <c r="H447" s="171"/>
      <c r="K447" s="204"/>
    </row>
    <row r="448" spans="1:11">
      <c r="A448" s="221" t="s">
        <v>333</v>
      </c>
      <c r="B448" s="223" t="s">
        <v>464</v>
      </c>
      <c r="C448" s="223">
        <v>5.9316900000000005E-4</v>
      </c>
      <c r="D448" s="223" t="s">
        <v>259</v>
      </c>
      <c r="E448" s="223" t="s">
        <v>3856</v>
      </c>
      <c r="F448" s="234" t="s">
        <v>1383</v>
      </c>
      <c r="G448" t="s">
        <v>281</v>
      </c>
      <c r="H448" s="171"/>
      <c r="K448" s="204"/>
    </row>
    <row r="449" spans="1:11">
      <c r="A449" s="221" t="s">
        <v>333</v>
      </c>
      <c r="B449" s="223" t="s">
        <v>1434</v>
      </c>
      <c r="C449" s="223">
        <v>5.0000000000000002E-5</v>
      </c>
      <c r="D449" s="223" t="s">
        <v>1435</v>
      </c>
      <c r="E449" s="223" t="s">
        <v>1436</v>
      </c>
      <c r="F449" s="234" t="s">
        <v>1437</v>
      </c>
      <c r="G449" t="s">
        <v>281</v>
      </c>
      <c r="H449" s="171"/>
      <c r="K449" s="204"/>
    </row>
    <row r="450" spans="1:11">
      <c r="A450" s="221" t="s">
        <v>333</v>
      </c>
      <c r="B450" s="223" t="s">
        <v>1438</v>
      </c>
      <c r="C450" s="223">
        <v>6.0000000000000002E-5</v>
      </c>
      <c r="D450" s="223" t="s">
        <v>1435</v>
      </c>
      <c r="E450" s="223" t="s">
        <v>1439</v>
      </c>
      <c r="F450" s="234" t="s">
        <v>1440</v>
      </c>
      <c r="G450" t="s">
        <v>281</v>
      </c>
      <c r="H450" s="171"/>
      <c r="K450" s="204"/>
    </row>
    <row r="451" spans="1:11">
      <c r="A451" s="221" t="s">
        <v>333</v>
      </c>
      <c r="B451" s="223" t="s">
        <v>1441</v>
      </c>
      <c r="C451" s="223">
        <v>5.0000000000000002E-5</v>
      </c>
      <c r="D451" s="223" t="s">
        <v>1435</v>
      </c>
      <c r="E451" s="223" t="s">
        <v>1436</v>
      </c>
      <c r="F451" s="234" t="s">
        <v>1442</v>
      </c>
      <c r="G451" t="s">
        <v>281</v>
      </c>
      <c r="H451" s="171"/>
      <c r="K451" s="204"/>
    </row>
    <row r="452" spans="1:11">
      <c r="A452" s="221" t="s">
        <v>333</v>
      </c>
      <c r="B452" s="223" t="s">
        <v>1443</v>
      </c>
      <c r="C452" s="223">
        <v>5.0000000000000002E-5</v>
      </c>
      <c r="D452" s="223" t="s">
        <v>1435</v>
      </c>
      <c r="E452" s="223" t="s">
        <v>1436</v>
      </c>
      <c r="F452" s="234" t="s">
        <v>1444</v>
      </c>
      <c r="G452" t="s">
        <v>281</v>
      </c>
      <c r="H452" s="171"/>
      <c r="K452" s="204"/>
    </row>
    <row r="453" spans="1:11">
      <c r="A453" s="221" t="s">
        <v>333</v>
      </c>
      <c r="B453" s="223" t="s">
        <v>1445</v>
      </c>
      <c r="C453" s="223">
        <v>5.0000000000000002E-5</v>
      </c>
      <c r="D453" s="223" t="s">
        <v>1435</v>
      </c>
      <c r="E453" s="223" t="s">
        <v>1436</v>
      </c>
      <c r="F453" s="234" t="s">
        <v>1446</v>
      </c>
      <c r="G453" t="s">
        <v>281</v>
      </c>
      <c r="H453" s="171"/>
      <c r="K453" s="204"/>
    </row>
    <row r="454" spans="1:11">
      <c r="A454" s="221" t="s">
        <v>333</v>
      </c>
      <c r="B454" s="223" t="s">
        <v>1447</v>
      </c>
      <c r="C454" s="223">
        <v>5.0000000000000002E-5</v>
      </c>
      <c r="D454" s="223" t="s">
        <v>1435</v>
      </c>
      <c r="E454" s="223" t="s">
        <v>1436</v>
      </c>
      <c r="F454" s="234" t="s">
        <v>1448</v>
      </c>
      <c r="G454" t="s">
        <v>281</v>
      </c>
      <c r="H454" s="171"/>
      <c r="K454" s="204"/>
    </row>
    <row r="455" spans="1:11">
      <c r="A455" s="221" t="s">
        <v>333</v>
      </c>
      <c r="B455" s="223" t="s">
        <v>1449</v>
      </c>
      <c r="C455" s="223">
        <v>1.0000000000000001E-5</v>
      </c>
      <c r="D455" s="223" t="s">
        <v>1435</v>
      </c>
      <c r="E455" s="223" t="s">
        <v>1450</v>
      </c>
      <c r="F455" s="234" t="s">
        <v>1451</v>
      </c>
      <c r="G455" t="s">
        <v>281</v>
      </c>
      <c r="H455" s="171"/>
      <c r="K455" s="204"/>
    </row>
    <row r="456" spans="1:11">
      <c r="A456" s="221" t="s">
        <v>333</v>
      </c>
      <c r="B456" s="223" t="s">
        <v>482</v>
      </c>
      <c r="C456" s="223">
        <v>7.4254300000000002E-4</v>
      </c>
      <c r="D456" s="223" t="s">
        <v>259</v>
      </c>
      <c r="E456" s="223" t="s">
        <v>3857</v>
      </c>
      <c r="F456" s="234" t="s">
        <v>1305</v>
      </c>
      <c r="G456" t="s">
        <v>281</v>
      </c>
      <c r="H456" s="171"/>
      <c r="K456" s="204"/>
    </row>
    <row r="457" spans="1:11">
      <c r="A457" s="221" t="s">
        <v>250</v>
      </c>
      <c r="B457" s="223" t="s">
        <v>1453</v>
      </c>
      <c r="C457" s="223">
        <v>6.7839300000000006E-5</v>
      </c>
      <c r="D457" s="223" t="s">
        <v>259</v>
      </c>
      <c r="E457" s="223" t="s">
        <v>1454</v>
      </c>
      <c r="F457" s="234" t="s">
        <v>1286</v>
      </c>
      <c r="G457" t="s">
        <v>281</v>
      </c>
      <c r="H457" s="171"/>
    </row>
    <row r="458" spans="1:11">
      <c r="A458" s="221" t="s">
        <v>250</v>
      </c>
      <c r="B458" s="223" t="s">
        <v>1455</v>
      </c>
      <c r="C458" s="223">
        <v>6.7839300000000006E-5</v>
      </c>
      <c r="D458" s="223" t="s">
        <v>259</v>
      </c>
      <c r="E458" s="223" t="s">
        <v>1454</v>
      </c>
      <c r="F458" s="234" t="s">
        <v>1286</v>
      </c>
      <c r="G458" t="s">
        <v>281</v>
      </c>
      <c r="H458" s="171"/>
      <c r="K458" s="204"/>
    </row>
    <row r="459" spans="1:11">
      <c r="A459" s="221" t="s">
        <v>333</v>
      </c>
      <c r="B459" s="223" t="s">
        <v>209</v>
      </c>
      <c r="C459" s="223">
        <v>8.58366E-11</v>
      </c>
      <c r="D459" s="223" t="s">
        <v>259</v>
      </c>
      <c r="E459" s="223" t="s">
        <v>3858</v>
      </c>
      <c r="F459" s="234" t="s">
        <v>1361</v>
      </c>
      <c r="G459" t="s">
        <v>281</v>
      </c>
      <c r="H459" s="171"/>
      <c r="K459" s="204"/>
    </row>
    <row r="460" spans="1:11">
      <c r="A460" s="221" t="s">
        <v>333</v>
      </c>
      <c r="B460" s="223" t="s">
        <v>209</v>
      </c>
      <c r="C460" s="223">
        <v>1.6899900000000001E-9</v>
      </c>
      <c r="D460" s="223" t="s">
        <v>259</v>
      </c>
      <c r="E460" s="223" t="s">
        <v>3859</v>
      </c>
      <c r="F460" s="234" t="s">
        <v>1363</v>
      </c>
      <c r="G460" t="s">
        <v>281</v>
      </c>
      <c r="H460" s="171"/>
      <c r="K460" s="204"/>
    </row>
    <row r="461" spans="1:11">
      <c r="A461" s="221" t="s">
        <v>333</v>
      </c>
      <c r="B461" s="223" t="s">
        <v>486</v>
      </c>
      <c r="C461" s="223">
        <v>5.8756800000000001E-4</v>
      </c>
      <c r="D461" s="223" t="s">
        <v>259</v>
      </c>
      <c r="E461" s="223" t="s">
        <v>3860</v>
      </c>
      <c r="F461" s="234" t="s">
        <v>1365</v>
      </c>
      <c r="G461" t="s">
        <v>281</v>
      </c>
      <c r="H461" s="171"/>
      <c r="K461" s="204"/>
    </row>
    <row r="462" spans="1:11">
      <c r="A462" s="226" t="s">
        <v>333</v>
      </c>
      <c r="B462" s="228" t="s">
        <v>486</v>
      </c>
      <c r="C462" s="228">
        <v>2.35166E-6</v>
      </c>
      <c r="D462" s="228" t="s">
        <v>259</v>
      </c>
      <c r="E462" s="228" t="s">
        <v>3861</v>
      </c>
      <c r="F462" s="255" t="s">
        <v>1361</v>
      </c>
      <c r="G462" t="s">
        <v>281</v>
      </c>
      <c r="H462" s="171"/>
      <c r="K462" s="204"/>
    </row>
    <row r="463" spans="1:11">
      <c r="G463" t="s">
        <v>281</v>
      </c>
      <c r="H463" s="171"/>
      <c r="K463" s="204"/>
    </row>
    <row r="464" spans="1:11" ht="18.75">
      <c r="A464" s="769" t="s">
        <v>1460</v>
      </c>
      <c r="B464" s="770"/>
      <c r="C464" s="770"/>
      <c r="D464" s="770"/>
      <c r="E464" s="770"/>
      <c r="F464" s="771"/>
      <c r="G464" t="s">
        <v>281</v>
      </c>
    </row>
    <row r="465" spans="1:7">
      <c r="A465" s="211" t="s">
        <v>238</v>
      </c>
      <c r="B465" s="212" t="s">
        <v>239</v>
      </c>
      <c r="C465" s="212" t="s">
        <v>240</v>
      </c>
      <c r="D465" s="212" t="s">
        <v>134</v>
      </c>
      <c r="E465" s="212" t="s">
        <v>241</v>
      </c>
      <c r="F465" s="213" t="s">
        <v>242</v>
      </c>
      <c r="G465" t="s">
        <v>281</v>
      </c>
    </row>
    <row r="466" spans="1:7">
      <c r="A466" s="216" t="s">
        <v>845</v>
      </c>
      <c r="B466" s="231" t="s">
        <v>1082</v>
      </c>
      <c r="C466" s="218">
        <v>1</v>
      </c>
      <c r="D466" s="218" t="s">
        <v>504</v>
      </c>
      <c r="E466" s="218" t="s">
        <v>253</v>
      </c>
      <c r="F466" s="232" t="s">
        <v>1461</v>
      </c>
      <c r="G466" t="s">
        <v>281</v>
      </c>
    </row>
    <row r="467" spans="1:7">
      <c r="A467" s="221" t="s">
        <v>333</v>
      </c>
      <c r="B467" s="223" t="s">
        <v>376</v>
      </c>
      <c r="C467" s="271">
        <v>5.5579999999999999E-8</v>
      </c>
      <c r="D467" s="223" t="s">
        <v>259</v>
      </c>
      <c r="E467" s="223" t="s">
        <v>847</v>
      </c>
      <c r="F467" s="234" t="s">
        <v>848</v>
      </c>
      <c r="G467" t="s">
        <v>281</v>
      </c>
    </row>
    <row r="468" spans="1:7">
      <c r="A468" s="221" t="s">
        <v>333</v>
      </c>
      <c r="B468" s="223" t="s">
        <v>427</v>
      </c>
      <c r="C468" s="271">
        <v>4.1800000000000002E-4</v>
      </c>
      <c r="D468" s="223" t="s">
        <v>259</v>
      </c>
      <c r="E468" s="223" t="s">
        <v>849</v>
      </c>
      <c r="F468" s="234" t="s">
        <v>850</v>
      </c>
      <c r="G468" t="s">
        <v>281</v>
      </c>
    </row>
    <row r="469" spans="1:7">
      <c r="A469" s="221" t="s">
        <v>333</v>
      </c>
      <c r="B469" s="223" t="s">
        <v>436</v>
      </c>
      <c r="C469" s="271">
        <v>4.5330000000000002E-7</v>
      </c>
      <c r="D469" s="223" t="s">
        <v>259</v>
      </c>
      <c r="E469" s="223" t="s">
        <v>851</v>
      </c>
      <c r="F469" s="234" t="s">
        <v>852</v>
      </c>
      <c r="G469" t="s">
        <v>281</v>
      </c>
    </row>
    <row r="470" spans="1:7">
      <c r="A470" s="221" t="s">
        <v>333</v>
      </c>
      <c r="B470" s="223" t="s">
        <v>441</v>
      </c>
      <c r="C470" s="271">
        <v>8.4900000000000005E-7</v>
      </c>
      <c r="D470" s="223" t="s">
        <v>259</v>
      </c>
      <c r="E470" s="223" t="s">
        <v>853</v>
      </c>
      <c r="F470" s="234" t="s">
        <v>854</v>
      </c>
      <c r="G470" t="s">
        <v>281</v>
      </c>
    </row>
    <row r="471" spans="1:7">
      <c r="A471" s="226" t="s">
        <v>333</v>
      </c>
      <c r="B471" s="228" t="s">
        <v>467</v>
      </c>
      <c r="C471" s="272">
        <v>9.2109999999999996E-8</v>
      </c>
      <c r="D471" s="228" t="s">
        <v>259</v>
      </c>
      <c r="E471" s="228" t="s">
        <v>855</v>
      </c>
      <c r="F471" s="255" t="s">
        <v>856</v>
      </c>
      <c r="G471" t="s">
        <v>281</v>
      </c>
    </row>
    <row r="474" spans="1:7">
      <c r="A474" s="793" t="s">
        <v>489</v>
      </c>
      <c r="B474" s="794"/>
      <c r="C474" s="794"/>
    </row>
    <row r="475" spans="1:7">
      <c r="A475" s="179" t="s">
        <v>1462</v>
      </c>
      <c r="B475" s="180"/>
      <c r="C475" s="258">
        <v>0.21146953405017921</v>
      </c>
    </row>
    <row r="476" spans="1:7">
      <c r="A476" s="167" t="s">
        <v>1830</v>
      </c>
      <c r="B476" s="177"/>
      <c r="C476" s="259">
        <v>0.78853046594982079</v>
      </c>
    </row>
    <row r="477" spans="1:7">
      <c r="A477" s="179" t="s">
        <v>2595</v>
      </c>
      <c r="B477" s="180"/>
      <c r="C477" s="258">
        <v>-0.60454002389486261</v>
      </c>
    </row>
    <row r="478" spans="1:7">
      <c r="A478" s="157" t="s">
        <v>2596</v>
      </c>
      <c r="B478" s="171"/>
      <c r="C478" s="274">
        <v>-0.2915173237753883</v>
      </c>
    </row>
    <row r="479" spans="1:7">
      <c r="A479" s="167" t="s">
        <v>491</v>
      </c>
      <c r="B479" s="177"/>
      <c r="C479" s="259">
        <v>-0.1039426523297491</v>
      </c>
    </row>
    <row r="480" spans="1:7">
      <c r="A480" s="171"/>
      <c r="B480" s="171"/>
      <c r="C480" s="171"/>
    </row>
  </sheetData>
  <mergeCells count="11">
    <mergeCell ref="A474:C474"/>
    <mergeCell ref="A48:F48"/>
    <mergeCell ref="A174:F174"/>
    <mergeCell ref="A237:F237"/>
    <mergeCell ref="A346:F346"/>
    <mergeCell ref="A464:F464"/>
    <mergeCell ref="A1:F1"/>
    <mergeCell ref="I1:U1"/>
    <mergeCell ref="A7:F7"/>
    <mergeCell ref="I17:U17"/>
    <mergeCell ref="A21:F21"/>
  </mergeCell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9" tint="0.79998168889431442"/>
  </sheetPr>
  <dimension ref="A1:T485"/>
  <sheetViews>
    <sheetView workbookViewId="0">
      <selection sqref="A1:F1"/>
    </sheetView>
  </sheetViews>
  <sheetFormatPr baseColWidth="10" defaultColWidth="9.140625" defaultRowHeight="15"/>
  <cols>
    <col min="1" max="1" width="7.28515625" bestFit="1" customWidth="1"/>
    <col min="2" max="2" width="63.28515625" bestFit="1" customWidth="1"/>
    <col min="3" max="3" width="29.28515625" bestFit="1" customWidth="1"/>
    <col min="4" max="4" width="9.28515625" bestFit="1" customWidth="1"/>
    <col min="5" max="5" width="42.5703125" bestFit="1" customWidth="1"/>
    <col min="6" max="6" width="89.7109375" bestFit="1" customWidth="1"/>
    <col min="12" max="12" width="10" bestFit="1" customWidth="1"/>
  </cols>
  <sheetData>
    <row r="1" spans="1:20" ht="18.75">
      <c r="A1" s="769" t="s">
        <v>236</v>
      </c>
      <c r="B1" s="770"/>
      <c r="C1" s="770"/>
      <c r="D1" s="770"/>
      <c r="E1" s="770"/>
      <c r="F1" s="771"/>
      <c r="H1" s="772" t="s">
        <v>237</v>
      </c>
      <c r="I1" s="773"/>
      <c r="J1" s="773"/>
      <c r="K1" s="773"/>
      <c r="L1" s="773"/>
      <c r="M1" s="773"/>
      <c r="N1" s="773"/>
      <c r="O1" s="773"/>
      <c r="P1" s="773"/>
      <c r="Q1" s="773"/>
      <c r="R1" s="773"/>
      <c r="S1" s="773"/>
      <c r="T1" s="774"/>
    </row>
    <row r="2" spans="1:20">
      <c r="A2" s="211" t="s">
        <v>238</v>
      </c>
      <c r="B2" s="212" t="s">
        <v>239</v>
      </c>
      <c r="C2" s="212" t="s">
        <v>240</v>
      </c>
      <c r="D2" s="212" t="s">
        <v>134</v>
      </c>
      <c r="E2" s="212" t="s">
        <v>241</v>
      </c>
      <c r="F2" s="213" t="s">
        <v>242</v>
      </c>
      <c r="H2" s="214"/>
      <c r="I2" s="6"/>
      <c r="J2" s="6"/>
      <c r="K2" s="6"/>
      <c r="L2" s="6"/>
      <c r="M2" s="6"/>
      <c r="N2" s="6"/>
      <c r="O2" s="6"/>
      <c r="P2" s="6"/>
      <c r="Q2" s="6"/>
      <c r="R2" s="6"/>
      <c r="S2" s="6"/>
      <c r="T2" s="215"/>
    </row>
    <row r="3" spans="1:20">
      <c r="A3" s="216" t="s">
        <v>243</v>
      </c>
      <c r="B3" s="217" t="s">
        <v>244</v>
      </c>
      <c r="C3" s="218">
        <v>5</v>
      </c>
      <c r="D3" s="218" t="s">
        <v>245</v>
      </c>
      <c r="E3" s="218" t="s">
        <v>246</v>
      </c>
      <c r="F3" s="232" t="s">
        <v>236</v>
      </c>
      <c r="H3" s="214"/>
      <c r="I3" s="6"/>
      <c r="J3" s="6"/>
      <c r="K3" s="6"/>
      <c r="L3" s="6"/>
      <c r="M3" s="6"/>
      <c r="N3" s="6"/>
      <c r="O3" s="6"/>
      <c r="P3" s="6"/>
      <c r="Q3" s="6"/>
      <c r="R3" s="6"/>
      <c r="S3" s="6"/>
      <c r="T3" s="215"/>
    </row>
    <row r="4" spans="1:20">
      <c r="A4" s="221" t="s">
        <v>243</v>
      </c>
      <c r="B4" s="222" t="s">
        <v>247</v>
      </c>
      <c r="C4" s="223">
        <v>40</v>
      </c>
      <c r="D4" s="223" t="s">
        <v>245</v>
      </c>
      <c r="E4" s="223" t="s">
        <v>248</v>
      </c>
      <c r="F4" s="234" t="s">
        <v>249</v>
      </c>
      <c r="G4" t="s">
        <v>281</v>
      </c>
      <c r="H4" s="214"/>
      <c r="I4" s="6"/>
      <c r="J4" s="6"/>
      <c r="K4" s="6"/>
      <c r="L4" s="6"/>
      <c r="M4" s="6"/>
      <c r="N4" s="6"/>
      <c r="O4" s="6"/>
      <c r="P4" s="6"/>
      <c r="Q4" s="6"/>
      <c r="R4" s="6"/>
      <c r="S4" s="6"/>
      <c r="T4" s="215"/>
    </row>
    <row r="5" spans="1:20">
      <c r="A5" s="226" t="s">
        <v>250</v>
      </c>
      <c r="B5" s="227" t="s">
        <v>251</v>
      </c>
      <c r="C5" s="228">
        <v>1</v>
      </c>
      <c r="D5" s="228" t="s">
        <v>252</v>
      </c>
      <c r="E5" s="228" t="s">
        <v>253</v>
      </c>
      <c r="F5" s="255" t="s">
        <v>254</v>
      </c>
      <c r="G5" t="s">
        <v>281</v>
      </c>
      <c r="H5" s="214"/>
      <c r="I5" s="6"/>
      <c r="J5" s="6"/>
      <c r="K5" s="6"/>
      <c r="L5" s="6"/>
      <c r="M5" s="6"/>
      <c r="N5" s="6"/>
      <c r="O5" s="6"/>
      <c r="P5" s="6"/>
      <c r="Q5" s="6"/>
      <c r="R5" s="6"/>
      <c r="S5" s="6"/>
      <c r="T5" s="215"/>
    </row>
    <row r="6" spans="1:20">
      <c r="A6" s="4"/>
      <c r="B6" s="345"/>
      <c r="C6" s="4"/>
      <c r="D6" s="4"/>
      <c r="E6" s="171"/>
      <c r="F6" s="171"/>
      <c r="G6" t="s">
        <v>281</v>
      </c>
      <c r="H6" s="214"/>
      <c r="I6" s="6"/>
      <c r="J6" s="6"/>
      <c r="K6" s="6"/>
      <c r="L6" s="6"/>
      <c r="M6" s="6"/>
      <c r="N6" s="6"/>
      <c r="O6" s="6"/>
      <c r="P6" s="6"/>
      <c r="Q6" s="6"/>
      <c r="R6" s="6"/>
      <c r="S6" s="6"/>
      <c r="T6" s="215"/>
    </row>
    <row r="7" spans="1:20" ht="18.75">
      <c r="A7" s="769" t="s">
        <v>493</v>
      </c>
      <c r="B7" s="770"/>
      <c r="C7" s="770"/>
      <c r="D7" s="770"/>
      <c r="E7" s="770"/>
      <c r="F7" s="771"/>
      <c r="G7" t="s">
        <v>281</v>
      </c>
      <c r="H7" s="214"/>
      <c r="I7" s="6"/>
      <c r="J7" s="6"/>
      <c r="K7" s="6"/>
      <c r="L7" s="6"/>
      <c r="M7" s="6"/>
      <c r="N7" s="6"/>
      <c r="O7" s="6"/>
      <c r="P7" s="6"/>
      <c r="Q7" s="6"/>
      <c r="R7" s="6"/>
      <c r="S7" s="6"/>
      <c r="T7" s="215"/>
    </row>
    <row r="8" spans="1:20">
      <c r="A8" s="211" t="s">
        <v>238</v>
      </c>
      <c r="B8" s="212" t="s">
        <v>239</v>
      </c>
      <c r="C8" s="212" t="s">
        <v>240</v>
      </c>
      <c r="D8" s="212" t="s">
        <v>134</v>
      </c>
      <c r="E8" s="212" t="s">
        <v>241</v>
      </c>
      <c r="F8" s="213" t="s">
        <v>242</v>
      </c>
      <c r="G8" t="s">
        <v>281</v>
      </c>
      <c r="H8" s="214"/>
      <c r="I8" s="6"/>
      <c r="J8" s="6"/>
      <c r="K8" s="6"/>
      <c r="L8" s="6"/>
      <c r="M8" s="6"/>
      <c r="N8" s="6"/>
      <c r="O8" s="6"/>
      <c r="P8" s="6"/>
      <c r="Q8" s="6"/>
      <c r="R8" s="6"/>
      <c r="S8" s="6"/>
      <c r="T8" s="215"/>
    </row>
    <row r="9" spans="1:20">
      <c r="A9" s="216" t="s">
        <v>243</v>
      </c>
      <c r="B9" s="227" t="s">
        <v>251</v>
      </c>
      <c r="C9" s="218">
        <v>1</v>
      </c>
      <c r="D9" s="218" t="s">
        <v>256</v>
      </c>
      <c r="E9" s="218" t="s">
        <v>253</v>
      </c>
      <c r="F9" s="232" t="s">
        <v>254</v>
      </c>
      <c r="G9" t="s">
        <v>281</v>
      </c>
      <c r="H9" s="214"/>
      <c r="I9" s="6"/>
      <c r="J9" s="6"/>
      <c r="K9" s="6"/>
      <c r="L9" s="6"/>
      <c r="M9" s="6"/>
      <c r="N9" s="6"/>
      <c r="O9" s="6"/>
      <c r="P9" s="6"/>
      <c r="Q9" s="6"/>
      <c r="R9" s="6"/>
      <c r="S9" s="6"/>
      <c r="T9" s="215"/>
    </row>
    <row r="10" spans="1:20">
      <c r="A10" s="221" t="s">
        <v>243</v>
      </c>
      <c r="B10" s="222" t="s">
        <v>495</v>
      </c>
      <c r="C10" s="223" t="s">
        <v>496</v>
      </c>
      <c r="D10" s="223" t="s">
        <v>275</v>
      </c>
      <c r="E10" s="223" t="s">
        <v>260</v>
      </c>
      <c r="F10" s="234" t="s">
        <v>497</v>
      </c>
      <c r="G10" t="s">
        <v>281</v>
      </c>
      <c r="H10" s="214"/>
      <c r="I10" s="6"/>
      <c r="J10" s="6"/>
      <c r="K10" s="6"/>
      <c r="L10" s="6"/>
      <c r="M10" s="6"/>
      <c r="N10" s="6"/>
      <c r="O10" s="6"/>
      <c r="P10" s="6"/>
      <c r="Q10" s="6"/>
      <c r="R10" s="6"/>
      <c r="S10" s="6"/>
      <c r="T10" s="215"/>
    </row>
    <row r="11" spans="1:20">
      <c r="A11" s="221" t="s">
        <v>243</v>
      </c>
      <c r="B11" s="222" t="s">
        <v>498</v>
      </c>
      <c r="C11" s="223" t="s">
        <v>499</v>
      </c>
      <c r="D11" s="223" t="s">
        <v>327</v>
      </c>
      <c r="E11" s="223" t="s">
        <v>500</v>
      </c>
      <c r="F11" s="234" t="s">
        <v>932</v>
      </c>
      <c r="G11" t="s">
        <v>281</v>
      </c>
      <c r="H11" s="214"/>
      <c r="I11" s="6"/>
      <c r="J11" s="6"/>
      <c r="K11" s="6"/>
      <c r="L11" s="6"/>
      <c r="M11" s="6"/>
      <c r="N11" s="6"/>
      <c r="O11" s="6"/>
      <c r="P11" s="6"/>
      <c r="Q11" s="6"/>
      <c r="R11" s="6"/>
      <c r="S11" s="6"/>
      <c r="T11" s="215"/>
    </row>
    <row r="12" spans="1:20">
      <c r="A12" s="221" t="s">
        <v>243</v>
      </c>
      <c r="B12" s="222" t="s">
        <v>262</v>
      </c>
      <c r="C12" s="235" t="s">
        <v>263</v>
      </c>
      <c r="D12" s="223" t="s">
        <v>494</v>
      </c>
      <c r="E12" s="223" t="s">
        <v>264</v>
      </c>
      <c r="F12" s="234" t="s">
        <v>933</v>
      </c>
      <c r="G12" t="s">
        <v>281</v>
      </c>
      <c r="H12" s="214"/>
      <c r="I12" s="6"/>
      <c r="J12" s="6"/>
      <c r="K12" s="6"/>
      <c r="L12" s="6"/>
      <c r="M12" s="6"/>
      <c r="N12" s="6"/>
      <c r="O12" s="6"/>
      <c r="P12" s="6"/>
      <c r="Q12" s="6"/>
      <c r="R12" s="6"/>
      <c r="S12" s="6"/>
      <c r="T12" s="215"/>
    </row>
    <row r="13" spans="1:20">
      <c r="A13" s="221" t="s">
        <v>250</v>
      </c>
      <c r="B13" s="233" t="s">
        <v>3553</v>
      </c>
      <c r="C13" s="223" t="s">
        <v>514</v>
      </c>
      <c r="D13" s="223" t="s">
        <v>494</v>
      </c>
      <c r="E13" s="223" t="s">
        <v>260</v>
      </c>
      <c r="F13" s="234" t="s">
        <v>515</v>
      </c>
      <c r="G13" t="s">
        <v>281</v>
      </c>
      <c r="H13" s="214"/>
      <c r="I13" s="6"/>
      <c r="J13" s="6"/>
      <c r="K13" s="6"/>
      <c r="L13" s="6"/>
      <c r="M13" s="6"/>
      <c r="N13" s="6"/>
      <c r="O13" s="6"/>
      <c r="P13" s="6"/>
      <c r="Q13" s="6"/>
      <c r="R13" s="6"/>
      <c r="S13" s="6"/>
      <c r="T13" s="215"/>
    </row>
    <row r="14" spans="1:20">
      <c r="A14" s="262" t="s">
        <v>268</v>
      </c>
      <c r="B14" s="189" t="s">
        <v>541</v>
      </c>
      <c r="C14" s="189">
        <v>43</v>
      </c>
      <c r="D14" s="189" t="s">
        <v>542</v>
      </c>
      <c r="E14" s="189" t="s">
        <v>253</v>
      </c>
      <c r="F14" s="263" t="s">
        <v>543</v>
      </c>
      <c r="G14" t="s">
        <v>281</v>
      </c>
      <c r="H14" s="236"/>
      <c r="I14" s="237"/>
      <c r="J14" s="237"/>
      <c r="K14" s="237"/>
      <c r="L14" s="237"/>
      <c r="M14" s="237"/>
      <c r="N14" s="237"/>
      <c r="O14" s="237"/>
      <c r="P14" s="237"/>
      <c r="Q14" s="237"/>
      <c r="R14" s="237"/>
      <c r="S14" s="237"/>
      <c r="T14" s="238"/>
    </row>
    <row r="15" spans="1:20">
      <c r="A15" s="262" t="s">
        <v>268</v>
      </c>
      <c r="B15" s="189" t="s">
        <v>544</v>
      </c>
      <c r="C15" s="189">
        <v>10</v>
      </c>
      <c r="D15" s="189" t="s">
        <v>545</v>
      </c>
      <c r="E15" s="189" t="s">
        <v>546</v>
      </c>
      <c r="F15" s="263" t="s">
        <v>547</v>
      </c>
      <c r="G15" t="s">
        <v>281</v>
      </c>
    </row>
    <row r="16" spans="1:20">
      <c r="A16" s="262" t="s">
        <v>268</v>
      </c>
      <c r="B16" s="189" t="s">
        <v>269</v>
      </c>
      <c r="C16" s="189">
        <v>3.2582228999999997E-2</v>
      </c>
      <c r="D16" s="189" t="s">
        <v>270</v>
      </c>
      <c r="E16" s="189" t="s">
        <v>558</v>
      </c>
      <c r="F16" s="263" t="s">
        <v>3554</v>
      </c>
      <c r="G16" t="s">
        <v>281</v>
      </c>
      <c r="H16" s="772" t="s">
        <v>272</v>
      </c>
      <c r="I16" s="773"/>
      <c r="J16" s="773"/>
      <c r="K16" s="773"/>
      <c r="L16" s="773"/>
      <c r="M16" s="773"/>
      <c r="N16" s="773"/>
      <c r="O16" s="773"/>
      <c r="P16" s="773"/>
      <c r="Q16" s="773"/>
      <c r="R16" s="773"/>
      <c r="S16" s="773"/>
      <c r="T16" s="774"/>
    </row>
    <row r="17" spans="1:20">
      <c r="A17" s="262" t="s">
        <v>268</v>
      </c>
      <c r="B17" s="189" t="s">
        <v>559</v>
      </c>
      <c r="C17" s="189">
        <v>40000</v>
      </c>
      <c r="D17" s="189" t="s">
        <v>560</v>
      </c>
      <c r="E17" s="189" t="s">
        <v>253</v>
      </c>
      <c r="F17" s="263" t="s">
        <v>561</v>
      </c>
      <c r="G17" t="s">
        <v>281</v>
      </c>
      <c r="H17" s="214"/>
      <c r="I17" s="6"/>
      <c r="J17" s="6"/>
      <c r="K17" s="6"/>
      <c r="L17" s="6"/>
      <c r="M17" s="6"/>
      <c r="N17" s="6"/>
      <c r="O17" s="6"/>
      <c r="P17" s="6"/>
      <c r="Q17" s="6"/>
      <c r="R17" s="6"/>
      <c r="S17" s="6"/>
      <c r="T17" s="215"/>
    </row>
    <row r="18" spans="1:20">
      <c r="A18" s="262" t="s">
        <v>268</v>
      </c>
      <c r="B18" s="189" t="s">
        <v>562</v>
      </c>
      <c r="C18" s="189" t="s">
        <v>563</v>
      </c>
      <c r="D18" s="189" t="s">
        <v>275</v>
      </c>
      <c r="E18" s="264"/>
      <c r="F18" s="263" t="s">
        <v>564</v>
      </c>
      <c r="G18" t="s">
        <v>281</v>
      </c>
      <c r="H18" s="214"/>
      <c r="I18" s="6"/>
      <c r="J18" s="6"/>
      <c r="K18" s="6"/>
      <c r="L18" s="6"/>
      <c r="M18" s="6"/>
      <c r="N18" s="6"/>
      <c r="O18" s="6"/>
      <c r="P18" s="6"/>
      <c r="Q18" s="6"/>
      <c r="R18" s="6"/>
      <c r="S18" s="6"/>
      <c r="T18" s="215"/>
    </row>
    <row r="19" spans="1:20">
      <c r="A19" s="239" t="s">
        <v>268</v>
      </c>
      <c r="B19" s="240" t="s">
        <v>580</v>
      </c>
      <c r="C19" s="240" t="s">
        <v>258</v>
      </c>
      <c r="D19" s="240" t="s">
        <v>494</v>
      </c>
      <c r="E19" s="265"/>
      <c r="F19" s="241" t="s">
        <v>581</v>
      </c>
      <c r="G19" t="s">
        <v>281</v>
      </c>
      <c r="H19" s="214"/>
      <c r="I19" s="6"/>
      <c r="J19" s="6"/>
      <c r="K19" s="6"/>
      <c r="L19" s="6"/>
      <c r="M19" s="6"/>
      <c r="N19" s="6"/>
      <c r="O19" s="6"/>
      <c r="P19" s="6"/>
      <c r="Q19" s="6"/>
      <c r="R19" s="6"/>
      <c r="S19" s="6"/>
      <c r="T19" s="215"/>
    </row>
    <row r="20" spans="1:20">
      <c r="G20" t="s">
        <v>281</v>
      </c>
      <c r="H20" s="214"/>
      <c r="I20" s="6"/>
      <c r="J20" s="6"/>
      <c r="K20" s="6"/>
      <c r="L20" s="6"/>
      <c r="M20" s="6"/>
      <c r="N20" s="6"/>
      <c r="O20" s="6"/>
      <c r="P20" s="6"/>
      <c r="Q20" s="6"/>
      <c r="R20" s="6"/>
      <c r="S20" s="6"/>
      <c r="T20" s="215"/>
    </row>
    <row r="21" spans="1:20" ht="18.75">
      <c r="A21" s="769" t="s">
        <v>3704</v>
      </c>
      <c r="B21" s="770"/>
      <c r="C21" s="770"/>
      <c r="D21" s="770"/>
      <c r="E21" s="770"/>
      <c r="F21" s="771"/>
      <c r="G21" t="s">
        <v>281</v>
      </c>
      <c r="H21" s="214"/>
      <c r="I21" s="6"/>
      <c r="J21" s="6"/>
      <c r="K21" s="6"/>
      <c r="L21" s="6"/>
      <c r="M21" s="6"/>
      <c r="N21" s="6"/>
      <c r="O21" s="6"/>
      <c r="P21" s="6"/>
      <c r="Q21" s="6"/>
      <c r="R21" s="6"/>
      <c r="S21" s="6"/>
      <c r="T21" s="215"/>
    </row>
    <row r="22" spans="1:20">
      <c r="A22" s="211" t="s">
        <v>238</v>
      </c>
      <c r="B22" s="212" t="s">
        <v>239</v>
      </c>
      <c r="C22" s="212" t="s">
        <v>240</v>
      </c>
      <c r="D22" s="212" t="s">
        <v>134</v>
      </c>
      <c r="E22" s="212" t="s">
        <v>241</v>
      </c>
      <c r="F22" s="213" t="s">
        <v>242</v>
      </c>
      <c r="G22" t="s">
        <v>281</v>
      </c>
      <c r="H22" s="214"/>
      <c r="I22" s="6"/>
      <c r="J22" s="6"/>
      <c r="K22" s="6"/>
      <c r="L22" s="6"/>
      <c r="M22" s="6"/>
      <c r="N22" s="6"/>
      <c r="O22" s="6"/>
      <c r="P22" s="6"/>
      <c r="Q22" s="6"/>
      <c r="R22" s="6"/>
      <c r="S22" s="6"/>
      <c r="T22" s="215"/>
    </row>
    <row r="23" spans="1:20">
      <c r="A23" s="216" t="s">
        <v>243</v>
      </c>
      <c r="B23" s="231" t="s">
        <v>3553</v>
      </c>
      <c r="C23" s="218">
        <v>1</v>
      </c>
      <c r="D23" s="218" t="s">
        <v>259</v>
      </c>
      <c r="E23" s="218" t="s">
        <v>253</v>
      </c>
      <c r="F23" s="232" t="s">
        <v>3556</v>
      </c>
      <c r="G23" t="s">
        <v>281</v>
      </c>
      <c r="H23" s="214"/>
      <c r="I23" s="6"/>
      <c r="J23" s="6"/>
      <c r="K23" s="6"/>
      <c r="L23" s="6"/>
      <c r="M23" s="6"/>
      <c r="N23" s="6"/>
      <c r="O23" s="6"/>
      <c r="P23" s="6"/>
      <c r="Q23" s="6"/>
      <c r="R23" s="6"/>
      <c r="S23" s="6"/>
      <c r="T23" s="215"/>
    </row>
    <row r="24" spans="1:20">
      <c r="A24" s="221" t="s">
        <v>243</v>
      </c>
      <c r="B24" s="222" t="s">
        <v>326</v>
      </c>
      <c r="C24" s="223" t="s">
        <v>937</v>
      </c>
      <c r="D24" s="223" t="s">
        <v>408</v>
      </c>
      <c r="E24" s="223" t="s">
        <v>253</v>
      </c>
      <c r="F24" s="234" t="s">
        <v>938</v>
      </c>
      <c r="G24" t="s">
        <v>281</v>
      </c>
      <c r="H24" s="214"/>
      <c r="I24" s="6"/>
      <c r="J24" s="6"/>
      <c r="K24" s="6"/>
      <c r="L24" s="6"/>
      <c r="M24" s="6"/>
      <c r="N24" s="6"/>
      <c r="O24" s="6"/>
      <c r="P24" s="6"/>
      <c r="Q24" s="6"/>
      <c r="R24" s="6"/>
      <c r="S24" s="6"/>
      <c r="T24" s="215"/>
    </row>
    <row r="25" spans="1:20">
      <c r="A25" s="221" t="s">
        <v>243</v>
      </c>
      <c r="B25" s="222" t="s">
        <v>507</v>
      </c>
      <c r="C25" s="223" t="s">
        <v>939</v>
      </c>
      <c r="D25" s="223" t="s">
        <v>259</v>
      </c>
      <c r="E25" s="223" t="s">
        <v>253</v>
      </c>
      <c r="F25" s="234" t="s">
        <v>940</v>
      </c>
      <c r="G25" t="s">
        <v>281</v>
      </c>
      <c r="H25" s="214"/>
      <c r="I25" s="6"/>
      <c r="J25" s="6"/>
      <c r="K25" s="6"/>
      <c r="L25" s="6"/>
      <c r="M25" s="6"/>
      <c r="N25" s="6"/>
      <c r="O25" s="6"/>
      <c r="P25" s="6"/>
      <c r="Q25" s="6"/>
      <c r="R25" s="6"/>
      <c r="S25" s="6"/>
      <c r="T25" s="215"/>
    </row>
    <row r="26" spans="1:20">
      <c r="A26" s="221" t="s">
        <v>243</v>
      </c>
      <c r="B26" s="222" t="s">
        <v>941</v>
      </c>
      <c r="C26" s="235" t="s">
        <v>942</v>
      </c>
      <c r="D26" s="223" t="s">
        <v>943</v>
      </c>
      <c r="E26" s="223" t="s">
        <v>253</v>
      </c>
      <c r="F26" s="234" t="s">
        <v>944</v>
      </c>
      <c r="G26" t="s">
        <v>281</v>
      </c>
      <c r="H26" s="214"/>
      <c r="I26" s="6"/>
      <c r="J26" s="6"/>
      <c r="K26" s="6"/>
      <c r="L26" s="6"/>
      <c r="M26" s="6"/>
      <c r="N26" s="6"/>
      <c r="O26" s="6"/>
      <c r="P26" s="6"/>
      <c r="Q26" s="6"/>
      <c r="R26" s="6"/>
      <c r="S26" s="6"/>
      <c r="T26" s="215"/>
    </row>
    <row r="27" spans="1:20">
      <c r="A27" s="221" t="s">
        <v>243</v>
      </c>
      <c r="B27" s="222" t="s">
        <v>3557</v>
      </c>
      <c r="C27" s="235" t="s">
        <v>708</v>
      </c>
      <c r="D27" s="223" t="s">
        <v>259</v>
      </c>
      <c r="E27" s="223" t="s">
        <v>1091</v>
      </c>
      <c r="F27" s="234" t="s">
        <v>3558</v>
      </c>
      <c r="G27" t="s">
        <v>281</v>
      </c>
      <c r="H27" s="214"/>
      <c r="I27" s="6"/>
      <c r="J27" s="6"/>
      <c r="K27" s="6"/>
      <c r="L27" s="6"/>
      <c r="M27" s="6"/>
      <c r="N27" s="6"/>
      <c r="O27" s="6"/>
      <c r="P27" s="6"/>
      <c r="Q27" s="6"/>
      <c r="R27" s="6"/>
      <c r="S27" s="6"/>
      <c r="T27" s="215"/>
    </row>
    <row r="28" spans="1:20">
      <c r="A28" s="221" t="s">
        <v>333</v>
      </c>
      <c r="B28" s="223" t="s">
        <v>340</v>
      </c>
      <c r="C28" s="223" t="s">
        <v>599</v>
      </c>
      <c r="D28" s="223" t="s">
        <v>259</v>
      </c>
      <c r="E28" s="223" t="s">
        <v>2473</v>
      </c>
      <c r="F28" s="234" t="s">
        <v>948</v>
      </c>
      <c r="G28" t="s">
        <v>281</v>
      </c>
      <c r="H28" s="214"/>
      <c r="I28" s="6"/>
      <c r="J28" s="6"/>
      <c r="K28" s="6"/>
      <c r="L28" s="6"/>
      <c r="M28" s="6"/>
      <c r="N28" s="6"/>
      <c r="O28" s="6"/>
      <c r="P28" s="6"/>
      <c r="Q28" s="6"/>
      <c r="R28" s="6"/>
      <c r="S28" s="6"/>
      <c r="T28" s="215"/>
    </row>
    <row r="29" spans="1:20">
      <c r="A29" s="221" t="s">
        <v>250</v>
      </c>
      <c r="B29" s="233" t="s">
        <v>3559</v>
      </c>
      <c r="C29" s="223" t="s">
        <v>950</v>
      </c>
      <c r="D29" s="223" t="s">
        <v>259</v>
      </c>
      <c r="E29" s="223" t="s">
        <v>253</v>
      </c>
      <c r="F29" s="234" t="s">
        <v>3560</v>
      </c>
      <c r="G29" t="s">
        <v>281</v>
      </c>
      <c r="H29" s="214"/>
      <c r="I29" s="6"/>
      <c r="J29" s="6"/>
      <c r="K29" s="6"/>
      <c r="L29" s="6"/>
      <c r="M29" s="6"/>
      <c r="N29" s="6"/>
      <c r="O29" s="6"/>
      <c r="P29" s="6"/>
      <c r="Q29" s="6"/>
      <c r="R29" s="6"/>
      <c r="S29" s="6"/>
      <c r="T29" s="215"/>
    </row>
    <row r="30" spans="1:20">
      <c r="A30" s="221" t="s">
        <v>250</v>
      </c>
      <c r="B30" s="233" t="s">
        <v>604</v>
      </c>
      <c r="C30" s="235" t="s">
        <v>952</v>
      </c>
      <c r="D30" s="223" t="s">
        <v>408</v>
      </c>
      <c r="E30" s="223" t="s">
        <v>253</v>
      </c>
      <c r="F30" s="234" t="s">
        <v>953</v>
      </c>
      <c r="G30" t="s">
        <v>281</v>
      </c>
      <c r="H30" s="214"/>
      <c r="I30" s="6"/>
      <c r="J30" s="6"/>
      <c r="K30" s="6"/>
      <c r="L30" s="6"/>
      <c r="M30" s="6"/>
      <c r="N30" s="6"/>
      <c r="O30" s="6"/>
      <c r="P30" s="6"/>
      <c r="Q30" s="6"/>
      <c r="R30" s="6"/>
      <c r="S30" s="6"/>
      <c r="T30" s="215"/>
    </row>
    <row r="31" spans="1:20">
      <c r="A31" s="221" t="s">
        <v>250</v>
      </c>
      <c r="B31" s="233" t="s">
        <v>607</v>
      </c>
      <c r="C31" s="235" t="s">
        <v>954</v>
      </c>
      <c r="D31" s="223" t="s">
        <v>408</v>
      </c>
      <c r="E31" s="223" t="s">
        <v>253</v>
      </c>
      <c r="F31" s="234" t="s">
        <v>955</v>
      </c>
      <c r="G31" t="s">
        <v>281</v>
      </c>
      <c r="H31" s="214"/>
      <c r="I31" s="6"/>
      <c r="J31" s="6"/>
      <c r="K31" s="6"/>
      <c r="L31" s="6"/>
      <c r="M31" s="6"/>
      <c r="N31" s="6"/>
      <c r="O31" s="6"/>
      <c r="P31" s="6"/>
      <c r="Q31" s="6"/>
      <c r="R31" s="6"/>
      <c r="S31" s="6"/>
      <c r="T31" s="215"/>
    </row>
    <row r="32" spans="1:20">
      <c r="A32" s="262" t="s">
        <v>268</v>
      </c>
      <c r="B32" s="189" t="s">
        <v>956</v>
      </c>
      <c r="C32" s="189">
        <v>0.06</v>
      </c>
      <c r="D32" s="189" t="s">
        <v>270</v>
      </c>
      <c r="E32" s="189" t="s">
        <v>253</v>
      </c>
      <c r="F32" s="263" t="s">
        <v>957</v>
      </c>
      <c r="G32" t="s">
        <v>281</v>
      </c>
      <c r="H32" s="214"/>
      <c r="I32" s="6"/>
      <c r="J32" s="6"/>
      <c r="K32" s="6"/>
      <c r="L32" s="6"/>
      <c r="M32" s="6"/>
      <c r="N32" s="6"/>
      <c r="O32" s="6"/>
      <c r="P32" s="6"/>
      <c r="Q32" s="6"/>
      <c r="R32" s="6"/>
      <c r="S32" s="6"/>
      <c r="T32" s="215"/>
    </row>
    <row r="33" spans="1:20">
      <c r="A33" s="262" t="s">
        <v>268</v>
      </c>
      <c r="B33" s="189" t="s">
        <v>528</v>
      </c>
      <c r="C33" s="189">
        <v>0.72</v>
      </c>
      <c r="D33" s="189" t="s">
        <v>270</v>
      </c>
      <c r="E33" s="189" t="s">
        <v>958</v>
      </c>
      <c r="F33" s="263" t="s">
        <v>959</v>
      </c>
      <c r="G33" t="s">
        <v>281</v>
      </c>
      <c r="H33" s="214"/>
      <c r="I33" s="6"/>
      <c r="J33" s="6"/>
      <c r="K33" s="6"/>
      <c r="L33" s="6"/>
      <c r="M33" s="6"/>
      <c r="N33" s="6"/>
      <c r="O33" s="6"/>
      <c r="P33" s="6"/>
      <c r="Q33" s="6"/>
      <c r="R33" s="6"/>
      <c r="S33" s="6"/>
      <c r="T33" s="215"/>
    </row>
    <row r="34" spans="1:20">
      <c r="A34" s="262" t="s">
        <v>268</v>
      </c>
      <c r="B34" s="189" t="s">
        <v>961</v>
      </c>
      <c r="C34" s="189">
        <v>37.770000000000003</v>
      </c>
      <c r="D34" s="189" t="s">
        <v>962</v>
      </c>
      <c r="E34" s="189" t="s">
        <v>253</v>
      </c>
      <c r="F34" s="263" t="s">
        <v>2223</v>
      </c>
      <c r="G34" t="s">
        <v>281</v>
      </c>
      <c r="H34" s="214"/>
      <c r="I34" s="6"/>
      <c r="J34" s="6"/>
      <c r="K34" s="6"/>
      <c r="L34" s="6"/>
      <c r="M34" s="6"/>
      <c r="N34" s="6"/>
      <c r="O34" s="6"/>
      <c r="P34" s="6"/>
      <c r="Q34" s="6"/>
      <c r="R34" s="6"/>
      <c r="S34" s="6"/>
      <c r="T34" s="215"/>
    </row>
    <row r="35" spans="1:20">
      <c r="A35" s="262" t="s">
        <v>268</v>
      </c>
      <c r="B35" s="189" t="s">
        <v>965</v>
      </c>
      <c r="C35" s="189">
        <v>60</v>
      </c>
      <c r="D35" s="189" t="s">
        <v>966</v>
      </c>
      <c r="E35" s="189" t="s">
        <v>967</v>
      </c>
      <c r="F35" s="263" t="s">
        <v>953</v>
      </c>
      <c r="G35" t="s">
        <v>281</v>
      </c>
      <c r="H35" s="214"/>
      <c r="I35" s="6"/>
      <c r="J35" s="6"/>
      <c r="K35" s="6"/>
      <c r="L35" s="6"/>
      <c r="M35" s="6"/>
      <c r="N35" s="6"/>
      <c r="O35" s="6"/>
      <c r="P35" s="6"/>
      <c r="Q35" s="6"/>
      <c r="R35" s="6"/>
      <c r="S35" s="6"/>
      <c r="T35" s="215"/>
    </row>
    <row r="36" spans="1:20">
      <c r="A36" s="262" t="s">
        <v>268</v>
      </c>
      <c r="B36" s="189" t="s">
        <v>969</v>
      </c>
      <c r="C36" s="189">
        <v>920</v>
      </c>
      <c r="D36" s="189" t="s">
        <v>966</v>
      </c>
      <c r="E36" s="189" t="s">
        <v>970</v>
      </c>
      <c r="F36" s="263" t="s">
        <v>971</v>
      </c>
      <c r="G36" t="s">
        <v>281</v>
      </c>
      <c r="H36" s="214"/>
      <c r="I36" s="6"/>
      <c r="J36" s="6"/>
      <c r="K36" s="6"/>
      <c r="L36" s="6"/>
      <c r="M36" s="6"/>
      <c r="N36" s="6"/>
      <c r="O36" s="6"/>
      <c r="P36" s="6"/>
      <c r="Q36" s="6"/>
      <c r="R36" s="6"/>
      <c r="S36" s="6"/>
      <c r="T36" s="215"/>
    </row>
    <row r="37" spans="1:20">
      <c r="A37" s="262" t="s">
        <v>268</v>
      </c>
      <c r="B37" s="189" t="s">
        <v>976</v>
      </c>
      <c r="C37" s="189">
        <v>1.6E-2</v>
      </c>
      <c r="D37" s="189" t="s">
        <v>977</v>
      </c>
      <c r="E37" t="s">
        <v>3561</v>
      </c>
      <c r="F37" s="263" t="s">
        <v>2488</v>
      </c>
      <c r="G37" t="s">
        <v>281</v>
      </c>
      <c r="H37" s="236"/>
      <c r="I37" s="237"/>
      <c r="J37" s="237"/>
      <c r="K37" s="237"/>
      <c r="L37" s="237"/>
      <c r="M37" s="237"/>
      <c r="N37" s="237"/>
      <c r="O37" s="237"/>
      <c r="P37" s="237"/>
      <c r="Q37" s="237"/>
      <c r="R37" s="237"/>
      <c r="S37" s="237"/>
      <c r="T37" s="238"/>
    </row>
    <row r="38" spans="1:20">
      <c r="A38" s="262" t="s">
        <v>268</v>
      </c>
      <c r="B38" s="189" t="s">
        <v>972</v>
      </c>
      <c r="C38">
        <v>0.25</v>
      </c>
      <c r="D38" s="189" t="s">
        <v>973</v>
      </c>
      <c r="E38" t="s">
        <v>3562</v>
      </c>
      <c r="F38" s="263" t="s">
        <v>3563</v>
      </c>
      <c r="G38" t="s">
        <v>281</v>
      </c>
    </row>
    <row r="39" spans="1:20">
      <c r="A39" s="262" t="s">
        <v>268</v>
      </c>
      <c r="B39" s="189" t="s">
        <v>979</v>
      </c>
      <c r="C39" s="277">
        <v>77.2</v>
      </c>
      <c r="D39" s="189" t="s">
        <v>962</v>
      </c>
      <c r="E39" s="189" t="s">
        <v>253</v>
      </c>
      <c r="F39" s="263" t="s">
        <v>980</v>
      </c>
      <c r="G39" t="s">
        <v>281</v>
      </c>
      <c r="H39" s="349" t="s">
        <v>360</v>
      </c>
      <c r="I39" s="350"/>
      <c r="J39" s="350"/>
      <c r="K39" s="350"/>
      <c r="L39" s="351"/>
    </row>
    <row r="40" spans="1:20">
      <c r="A40" s="262" t="s">
        <v>268</v>
      </c>
      <c r="B40" s="189" t="s">
        <v>983</v>
      </c>
      <c r="C40" s="189" t="s">
        <v>984</v>
      </c>
      <c r="D40" s="189" t="s">
        <v>408</v>
      </c>
      <c r="E40" s="264"/>
      <c r="F40" s="263" t="s">
        <v>985</v>
      </c>
      <c r="G40" t="s">
        <v>281</v>
      </c>
      <c r="H40" s="242" t="s">
        <v>3564</v>
      </c>
      <c r="I40" s="243"/>
      <c r="J40" s="243"/>
      <c r="K40" s="285">
        <v>29.7</v>
      </c>
      <c r="L40" s="244" t="s">
        <v>363</v>
      </c>
    </row>
    <row r="41" spans="1:20">
      <c r="A41" s="262" t="s">
        <v>268</v>
      </c>
      <c r="B41" s="189" t="s">
        <v>986</v>
      </c>
      <c r="C41" s="189" t="s">
        <v>3566</v>
      </c>
      <c r="D41" s="189" t="s">
        <v>259</v>
      </c>
      <c r="E41" s="264"/>
      <c r="F41" s="263" t="s">
        <v>988</v>
      </c>
      <c r="G41" t="s">
        <v>281</v>
      </c>
      <c r="H41" s="214" t="s">
        <v>3705</v>
      </c>
      <c r="I41" s="6"/>
      <c r="J41" s="6"/>
      <c r="K41" s="6">
        <v>15.3</v>
      </c>
      <c r="L41" s="215" t="s">
        <v>363</v>
      </c>
    </row>
    <row r="42" spans="1:20">
      <c r="A42" s="262" t="s">
        <v>268</v>
      </c>
      <c r="B42" s="189" t="s">
        <v>818</v>
      </c>
      <c r="C42" s="189" t="s">
        <v>3567</v>
      </c>
      <c r="D42" s="189" t="s">
        <v>408</v>
      </c>
      <c r="E42" s="264"/>
      <c r="F42" s="263" t="s">
        <v>1470</v>
      </c>
      <c r="G42" t="s">
        <v>281</v>
      </c>
      <c r="H42" s="214" t="s">
        <v>1468</v>
      </c>
      <c r="I42" s="6"/>
      <c r="J42" s="6"/>
      <c r="K42" s="6">
        <v>85.2</v>
      </c>
      <c r="L42" s="215" t="s">
        <v>363</v>
      </c>
    </row>
    <row r="43" spans="1:20">
      <c r="A43" s="262" t="s">
        <v>268</v>
      </c>
      <c r="B43" s="189" t="s">
        <v>824</v>
      </c>
      <c r="C43" s="189" t="s">
        <v>3568</v>
      </c>
      <c r="D43" s="189" t="s">
        <v>259</v>
      </c>
      <c r="E43" s="264"/>
      <c r="F43" s="263" t="s">
        <v>3569</v>
      </c>
      <c r="G43" t="s">
        <v>281</v>
      </c>
      <c r="H43" s="236" t="s">
        <v>3862</v>
      </c>
      <c r="I43" s="237"/>
      <c r="J43" s="237"/>
      <c r="K43" s="276">
        <v>13.4</v>
      </c>
      <c r="L43" s="238" t="s">
        <v>363</v>
      </c>
    </row>
    <row r="44" spans="1:20">
      <c r="A44" s="262" t="s">
        <v>268</v>
      </c>
      <c r="B44" s="189" t="s">
        <v>599</v>
      </c>
      <c r="C44" s="189" t="s">
        <v>3570</v>
      </c>
      <c r="D44" s="269" t="s">
        <v>259</v>
      </c>
      <c r="E44" s="264"/>
      <c r="F44" s="263" t="s">
        <v>994</v>
      </c>
      <c r="G44" t="s">
        <v>281</v>
      </c>
    </row>
    <row r="45" spans="1:20">
      <c r="A45" s="262" t="s">
        <v>268</v>
      </c>
      <c r="B45" s="189" t="s">
        <v>995</v>
      </c>
      <c r="C45" s="189">
        <v>0</v>
      </c>
      <c r="D45" s="189" t="s">
        <v>270</v>
      </c>
      <c r="E45" s="264"/>
      <c r="F45" s="263" t="s">
        <v>996</v>
      </c>
      <c r="G45" t="s">
        <v>281</v>
      </c>
    </row>
    <row r="46" spans="1:20">
      <c r="A46" s="239" t="s">
        <v>268</v>
      </c>
      <c r="B46" s="240" t="s">
        <v>997</v>
      </c>
      <c r="C46" s="240" t="s">
        <v>3571</v>
      </c>
      <c r="D46" s="240" t="s">
        <v>259</v>
      </c>
      <c r="E46" s="265"/>
      <c r="F46" s="241" t="s">
        <v>999</v>
      </c>
      <c r="G46" t="s">
        <v>281</v>
      </c>
    </row>
    <row r="47" spans="1:20">
      <c r="G47" t="s">
        <v>281</v>
      </c>
    </row>
    <row r="48" spans="1:20" ht="18.75">
      <c r="A48" s="790" t="s">
        <v>3706</v>
      </c>
      <c r="B48" s="791"/>
      <c r="C48" s="791"/>
      <c r="D48" s="791"/>
      <c r="E48" s="791"/>
      <c r="F48" s="792"/>
      <c r="G48" t="s">
        <v>281</v>
      </c>
    </row>
    <row r="49" spans="1:7">
      <c r="A49" s="286" t="s">
        <v>238</v>
      </c>
      <c r="B49" s="287" t="s">
        <v>239</v>
      </c>
      <c r="C49" s="287" t="s">
        <v>240</v>
      </c>
      <c r="D49" s="287" t="s">
        <v>134</v>
      </c>
      <c r="E49" s="287" t="s">
        <v>241</v>
      </c>
      <c r="F49" s="288" t="s">
        <v>242</v>
      </c>
      <c r="G49" t="s">
        <v>281</v>
      </c>
    </row>
    <row r="50" spans="1:7">
      <c r="A50" s="216" t="s">
        <v>243</v>
      </c>
      <c r="B50" s="217" t="s">
        <v>1077</v>
      </c>
      <c r="C50" s="223">
        <f>((208.12)/23352)*(0.0375)</f>
        <v>3.3421120246659818E-4</v>
      </c>
      <c r="D50" s="223" t="s">
        <v>259</v>
      </c>
      <c r="E50" s="223" t="s">
        <v>1472</v>
      </c>
      <c r="F50" s="232" t="s">
        <v>1473</v>
      </c>
      <c r="G50" t="s">
        <v>281</v>
      </c>
    </row>
    <row r="51" spans="1:7">
      <c r="A51" s="221" t="s">
        <v>243</v>
      </c>
      <c r="B51" s="233" t="s">
        <v>1080</v>
      </c>
      <c r="C51" s="223" t="s">
        <v>1002</v>
      </c>
      <c r="D51" s="223" t="s">
        <v>259</v>
      </c>
      <c r="E51" s="223" t="s">
        <v>253</v>
      </c>
      <c r="F51" s="234" t="s">
        <v>1474</v>
      </c>
      <c r="G51" t="s">
        <v>281</v>
      </c>
    </row>
    <row r="52" spans="1:7">
      <c r="A52" s="221" t="s">
        <v>243</v>
      </c>
      <c r="B52" s="222" t="s">
        <v>317</v>
      </c>
      <c r="C52" s="223" t="s">
        <v>1475</v>
      </c>
      <c r="D52" s="223" t="s">
        <v>259</v>
      </c>
      <c r="E52" s="223" t="s">
        <v>3707</v>
      </c>
      <c r="F52" s="234" t="s">
        <v>1832</v>
      </c>
      <c r="G52" t="s">
        <v>281</v>
      </c>
    </row>
    <row r="53" spans="1:7">
      <c r="A53" s="221" t="s">
        <v>243</v>
      </c>
      <c r="B53" s="222" t="s">
        <v>1478</v>
      </c>
      <c r="C53" s="223">
        <f>(19507/36000/1000)*43</f>
        <v>2.3300027777777777E-2</v>
      </c>
      <c r="D53" s="223" t="s">
        <v>327</v>
      </c>
      <c r="E53" s="223" t="s">
        <v>1479</v>
      </c>
      <c r="F53" s="234" t="s">
        <v>1480</v>
      </c>
      <c r="G53" t="s">
        <v>281</v>
      </c>
    </row>
    <row r="54" spans="1:7">
      <c r="A54" s="221" t="s">
        <v>243</v>
      </c>
      <c r="B54" s="222" t="s">
        <v>1481</v>
      </c>
      <c r="C54" s="223">
        <f>19507/36000/1000</f>
        <v>5.4186111111111112E-4</v>
      </c>
      <c r="D54" s="223" t="s">
        <v>259</v>
      </c>
      <c r="E54" s="223" t="s">
        <v>1482</v>
      </c>
      <c r="F54" s="234" t="s">
        <v>1483</v>
      </c>
      <c r="G54" t="s">
        <v>281</v>
      </c>
    </row>
    <row r="55" spans="1:7">
      <c r="A55" s="221" t="s">
        <v>243</v>
      </c>
      <c r="B55" s="222" t="s">
        <v>1484</v>
      </c>
      <c r="C55" s="223" t="s">
        <v>1485</v>
      </c>
      <c r="D55" s="223" t="s">
        <v>259</v>
      </c>
      <c r="E55" s="223" t="s">
        <v>3708</v>
      </c>
      <c r="F55" s="234" t="s">
        <v>1487</v>
      </c>
      <c r="G55" t="s">
        <v>281</v>
      </c>
    </row>
    <row r="56" spans="1:7">
      <c r="A56" s="221" t="s">
        <v>243</v>
      </c>
      <c r="B56" s="222" t="s">
        <v>1101</v>
      </c>
      <c r="C56" s="223">
        <f>7.118/23352</f>
        <v>3.0481329222336418E-4</v>
      </c>
      <c r="D56" s="223" t="s">
        <v>259</v>
      </c>
      <c r="E56" s="223" t="s">
        <v>1488</v>
      </c>
      <c r="F56" s="234" t="s">
        <v>1489</v>
      </c>
      <c r="G56" t="s">
        <v>281</v>
      </c>
    </row>
    <row r="57" spans="1:7">
      <c r="A57" s="221" t="s">
        <v>243</v>
      </c>
      <c r="B57" s="223" t="s">
        <v>1490</v>
      </c>
      <c r="C57" s="223" t="s">
        <v>1491</v>
      </c>
      <c r="D57" s="223" t="s">
        <v>275</v>
      </c>
      <c r="E57" s="223" t="s">
        <v>260</v>
      </c>
      <c r="F57" s="234" t="s">
        <v>1492</v>
      </c>
      <c r="G57" t="s">
        <v>281</v>
      </c>
    </row>
    <row r="58" spans="1:7">
      <c r="A58" s="221" t="s">
        <v>243</v>
      </c>
      <c r="B58" s="222" t="s">
        <v>1493</v>
      </c>
      <c r="C58" s="223" t="s">
        <v>1494</v>
      </c>
      <c r="D58" s="223" t="s">
        <v>259</v>
      </c>
      <c r="E58" s="223" t="s">
        <v>3709</v>
      </c>
      <c r="F58" s="234" t="s">
        <v>1487</v>
      </c>
      <c r="G58" t="s">
        <v>281</v>
      </c>
    </row>
    <row r="59" spans="1:7">
      <c r="A59" s="221" t="s">
        <v>243</v>
      </c>
      <c r="B59" s="222" t="s">
        <v>1104</v>
      </c>
      <c r="C59" s="223">
        <f>-((208.12)/23352)*(0.0375)</f>
        <v>-3.3421120246659818E-4</v>
      </c>
      <c r="D59" s="223" t="s">
        <v>259</v>
      </c>
      <c r="E59" s="223" t="s">
        <v>1496</v>
      </c>
      <c r="F59" s="234" t="s">
        <v>1497</v>
      </c>
      <c r="G59" t="s">
        <v>281</v>
      </c>
    </row>
    <row r="60" spans="1:7">
      <c r="A60" s="221" t="s">
        <v>243</v>
      </c>
      <c r="B60" s="222" t="s">
        <v>595</v>
      </c>
      <c r="C60" s="223">
        <f>(3692+3358)/23352</f>
        <v>0.30190133607399794</v>
      </c>
      <c r="D60" s="223" t="s">
        <v>259</v>
      </c>
      <c r="E60" s="223" t="s">
        <v>1498</v>
      </c>
      <c r="F60" s="234" t="s">
        <v>1499</v>
      </c>
      <c r="G60" t="s">
        <v>281</v>
      </c>
    </row>
    <row r="61" spans="1:7">
      <c r="A61" s="221" t="s">
        <v>243</v>
      </c>
      <c r="B61" s="233" t="s">
        <v>3559</v>
      </c>
      <c r="C61" s="223">
        <v>1</v>
      </c>
      <c r="D61" s="223" t="s">
        <v>259</v>
      </c>
      <c r="E61" s="223" t="s">
        <v>253</v>
      </c>
      <c r="F61" s="234" t="s">
        <v>3710</v>
      </c>
      <c r="G61" t="s">
        <v>281</v>
      </c>
    </row>
    <row r="62" spans="1:7">
      <c r="A62" s="221" t="s">
        <v>243</v>
      </c>
      <c r="B62" s="222" t="s">
        <v>247</v>
      </c>
      <c r="C62" s="223" t="s">
        <v>1500</v>
      </c>
      <c r="D62" s="223" t="s">
        <v>314</v>
      </c>
      <c r="E62" s="223" t="s">
        <v>3711</v>
      </c>
      <c r="F62" s="234" t="s">
        <v>1502</v>
      </c>
      <c r="G62" t="s">
        <v>281</v>
      </c>
    </row>
    <row r="63" spans="1:7">
      <c r="A63" s="221" t="s">
        <v>243</v>
      </c>
      <c r="B63" s="222" t="s">
        <v>1503</v>
      </c>
      <c r="C63" s="223">
        <f>(120.55/23352)*0.46*0.25</f>
        <v>5.9366435423090095E-4</v>
      </c>
      <c r="D63" s="223" t="s">
        <v>259</v>
      </c>
      <c r="E63" s="223" t="s">
        <v>1504</v>
      </c>
      <c r="F63" s="234" t="s">
        <v>1505</v>
      </c>
      <c r="G63" t="s">
        <v>281</v>
      </c>
    </row>
    <row r="64" spans="1:7">
      <c r="A64" s="221" t="s">
        <v>243</v>
      </c>
      <c r="B64" s="222" t="s">
        <v>1114</v>
      </c>
      <c r="C64" s="223" t="s">
        <v>1115</v>
      </c>
      <c r="D64" s="223" t="s">
        <v>259</v>
      </c>
      <c r="E64" s="223" t="s">
        <v>3712</v>
      </c>
      <c r="F64" s="234" t="s">
        <v>1497</v>
      </c>
      <c r="G64" t="s">
        <v>281</v>
      </c>
    </row>
    <row r="65" spans="1:7">
      <c r="A65" s="221" t="s">
        <v>243</v>
      </c>
      <c r="B65" s="222" t="s">
        <v>941</v>
      </c>
      <c r="C65" s="223">
        <f>-(3692+3358)/23352</f>
        <v>-0.30190133607399794</v>
      </c>
      <c r="D65" s="223" t="s">
        <v>943</v>
      </c>
      <c r="E65" s="223" t="s">
        <v>1507</v>
      </c>
      <c r="F65" s="234" t="s">
        <v>1508</v>
      </c>
      <c r="G65" t="s">
        <v>281</v>
      </c>
    </row>
    <row r="66" spans="1:7">
      <c r="A66" s="221" t="s">
        <v>333</v>
      </c>
      <c r="B66" s="223" t="s">
        <v>225</v>
      </c>
      <c r="C66" s="223" t="s">
        <v>1509</v>
      </c>
      <c r="D66" s="223" t="s">
        <v>259</v>
      </c>
      <c r="E66" s="223" t="s">
        <v>260</v>
      </c>
      <c r="F66" s="234" t="s">
        <v>1012</v>
      </c>
      <c r="G66" t="s">
        <v>281</v>
      </c>
    </row>
    <row r="67" spans="1:7">
      <c r="A67" s="221" t="s">
        <v>333</v>
      </c>
      <c r="B67" s="223" t="s">
        <v>340</v>
      </c>
      <c r="C67" s="223" t="s">
        <v>510</v>
      </c>
      <c r="D67" s="223" t="s">
        <v>259</v>
      </c>
      <c r="E67" s="223" t="s">
        <v>260</v>
      </c>
      <c r="F67" s="234" t="s">
        <v>1012</v>
      </c>
      <c r="G67" t="s">
        <v>281</v>
      </c>
    </row>
    <row r="68" spans="1:7">
      <c r="A68" s="221" t="s">
        <v>333</v>
      </c>
      <c r="B68" s="223" t="s">
        <v>179</v>
      </c>
      <c r="C68" s="223" t="s">
        <v>1510</v>
      </c>
      <c r="D68" s="223" t="s">
        <v>259</v>
      </c>
      <c r="E68" s="223" t="s">
        <v>260</v>
      </c>
      <c r="F68" s="234" t="s">
        <v>1012</v>
      </c>
      <c r="G68" t="s">
        <v>281</v>
      </c>
    </row>
    <row r="69" spans="1:7">
      <c r="A69" s="221" t="s">
        <v>333</v>
      </c>
      <c r="B69" s="223" t="s">
        <v>1137</v>
      </c>
      <c r="C69" s="223" t="s">
        <v>1511</v>
      </c>
      <c r="D69" s="223" t="s">
        <v>259</v>
      </c>
      <c r="E69" s="223" t="s">
        <v>260</v>
      </c>
      <c r="F69" s="234" t="s">
        <v>1012</v>
      </c>
      <c r="G69" t="s">
        <v>281</v>
      </c>
    </row>
    <row r="70" spans="1:7">
      <c r="A70" s="221" t="s">
        <v>333</v>
      </c>
      <c r="B70" s="223" t="s">
        <v>1139</v>
      </c>
      <c r="C70" s="223" t="s">
        <v>1512</v>
      </c>
      <c r="D70" s="223" t="s">
        <v>259</v>
      </c>
      <c r="E70" s="223" t="s">
        <v>260</v>
      </c>
      <c r="F70" s="234" t="s">
        <v>1012</v>
      </c>
      <c r="G70" t="s">
        <v>281</v>
      </c>
    </row>
    <row r="71" spans="1:7">
      <c r="A71" s="221" t="s">
        <v>333</v>
      </c>
      <c r="B71" s="223" t="s">
        <v>188</v>
      </c>
      <c r="C71" s="223" t="s">
        <v>1513</v>
      </c>
      <c r="D71" s="223" t="s">
        <v>259</v>
      </c>
      <c r="E71" s="223" t="s">
        <v>260</v>
      </c>
      <c r="F71" s="234" t="s">
        <v>1012</v>
      </c>
      <c r="G71" t="s">
        <v>281</v>
      </c>
    </row>
    <row r="72" spans="1:7">
      <c r="A72" s="221" t="s">
        <v>333</v>
      </c>
      <c r="B72" s="223" t="s">
        <v>184</v>
      </c>
      <c r="C72" s="223" t="s">
        <v>1514</v>
      </c>
      <c r="D72" s="223" t="s">
        <v>259</v>
      </c>
      <c r="E72" s="223" t="s">
        <v>260</v>
      </c>
      <c r="F72" s="234" t="s">
        <v>1012</v>
      </c>
      <c r="G72" t="s">
        <v>281</v>
      </c>
    </row>
    <row r="73" spans="1:7">
      <c r="A73" s="221" t="s">
        <v>333</v>
      </c>
      <c r="B73" s="223" t="s">
        <v>192</v>
      </c>
      <c r="C73" s="223" t="s">
        <v>1515</v>
      </c>
      <c r="D73" s="223" t="s">
        <v>259</v>
      </c>
      <c r="E73" s="223" t="s">
        <v>260</v>
      </c>
      <c r="F73" s="234" t="s">
        <v>1012</v>
      </c>
      <c r="G73" t="s">
        <v>281</v>
      </c>
    </row>
    <row r="74" spans="1:7">
      <c r="A74" s="221" t="s">
        <v>333</v>
      </c>
      <c r="B74" s="223" t="s">
        <v>399</v>
      </c>
      <c r="C74" s="223" t="s">
        <v>516</v>
      </c>
      <c r="D74" s="223" t="s">
        <v>259</v>
      </c>
      <c r="E74" s="223" t="s">
        <v>260</v>
      </c>
      <c r="F74" s="234" t="s">
        <v>1012</v>
      </c>
      <c r="G74" t="s">
        <v>281</v>
      </c>
    </row>
    <row r="75" spans="1:7">
      <c r="A75" s="221" t="s">
        <v>250</v>
      </c>
      <c r="B75" s="233" t="s">
        <v>1019</v>
      </c>
      <c r="C75" s="235" t="s">
        <v>1516</v>
      </c>
      <c r="D75" s="223" t="s">
        <v>1517</v>
      </c>
      <c r="E75" s="223" t="s">
        <v>1518</v>
      </c>
      <c r="F75" s="234" t="s">
        <v>1519</v>
      </c>
      <c r="G75" t="s">
        <v>281</v>
      </c>
    </row>
    <row r="76" spans="1:7">
      <c r="A76" s="221" t="s">
        <v>250</v>
      </c>
      <c r="B76" s="233" t="s">
        <v>1520</v>
      </c>
      <c r="C76" s="4">
        <v>1.399</v>
      </c>
      <c r="D76" s="223" t="s">
        <v>1517</v>
      </c>
      <c r="E76" s="223" t="s">
        <v>253</v>
      </c>
      <c r="F76" s="234" t="s">
        <v>1152</v>
      </c>
      <c r="G76" t="s">
        <v>281</v>
      </c>
    </row>
    <row r="77" spans="1:7">
      <c r="A77" s="221" t="s">
        <v>333</v>
      </c>
      <c r="B77" s="223" t="s">
        <v>415</v>
      </c>
      <c r="C77" s="223" t="s">
        <v>1521</v>
      </c>
      <c r="D77" s="223" t="s">
        <v>740</v>
      </c>
      <c r="E77" s="223" t="s">
        <v>260</v>
      </c>
      <c r="F77" s="234" t="s">
        <v>1012</v>
      </c>
      <c r="G77" t="s">
        <v>281</v>
      </c>
    </row>
    <row r="78" spans="1:7">
      <c r="A78" s="221" t="s">
        <v>333</v>
      </c>
      <c r="B78" s="223" t="s">
        <v>1522</v>
      </c>
      <c r="C78" s="223" t="s">
        <v>1523</v>
      </c>
      <c r="D78" s="223" t="s">
        <v>259</v>
      </c>
      <c r="E78" s="223" t="s">
        <v>1524</v>
      </c>
      <c r="F78" s="234" t="s">
        <v>1012</v>
      </c>
      <c r="G78" t="s">
        <v>281</v>
      </c>
    </row>
    <row r="79" spans="1:7">
      <c r="A79" s="221" t="s">
        <v>333</v>
      </c>
      <c r="B79" s="223" t="s">
        <v>217</v>
      </c>
      <c r="C79" s="223" t="s">
        <v>1525</v>
      </c>
      <c r="D79" s="223" t="s">
        <v>259</v>
      </c>
      <c r="E79" s="223" t="s">
        <v>260</v>
      </c>
      <c r="F79" s="234" t="s">
        <v>1012</v>
      </c>
      <c r="G79" t="s">
        <v>281</v>
      </c>
    </row>
    <row r="80" spans="1:7">
      <c r="A80" s="221" t="s">
        <v>333</v>
      </c>
      <c r="B80" s="223" t="s">
        <v>205</v>
      </c>
      <c r="C80" s="223" t="s">
        <v>1526</v>
      </c>
      <c r="D80" s="223" t="s">
        <v>259</v>
      </c>
      <c r="E80" s="223" t="s">
        <v>260</v>
      </c>
      <c r="F80" s="234" t="s">
        <v>1012</v>
      </c>
      <c r="G80" t="s">
        <v>281</v>
      </c>
    </row>
    <row r="81" spans="1:7">
      <c r="A81" s="221" t="s">
        <v>333</v>
      </c>
      <c r="B81" s="223" t="s">
        <v>196</v>
      </c>
      <c r="C81" s="223" t="s">
        <v>1527</v>
      </c>
      <c r="D81" s="223" t="s">
        <v>259</v>
      </c>
      <c r="E81" s="223" t="s">
        <v>260</v>
      </c>
      <c r="F81" s="234" t="s">
        <v>1012</v>
      </c>
      <c r="G81" t="s">
        <v>281</v>
      </c>
    </row>
    <row r="82" spans="1:7">
      <c r="A82" s="221" t="s">
        <v>333</v>
      </c>
      <c r="B82" s="223" t="s">
        <v>200</v>
      </c>
      <c r="C82" s="223" t="s">
        <v>1528</v>
      </c>
      <c r="D82" s="223" t="s">
        <v>259</v>
      </c>
      <c r="E82" s="223" t="s">
        <v>260</v>
      </c>
      <c r="F82" s="234" t="s">
        <v>1012</v>
      </c>
      <c r="G82" t="s">
        <v>281</v>
      </c>
    </row>
    <row r="83" spans="1:7">
      <c r="A83" s="221" t="s">
        <v>333</v>
      </c>
      <c r="B83" s="223" t="s">
        <v>436</v>
      </c>
      <c r="C83" s="271">
        <f>100*3.003/1000/1000</f>
        <v>3.0030000000000004E-4</v>
      </c>
      <c r="D83" s="223" t="s">
        <v>259</v>
      </c>
      <c r="E83" s="223" t="s">
        <v>3713</v>
      </c>
      <c r="F83" s="234" t="s">
        <v>1530</v>
      </c>
      <c r="G83" t="s">
        <v>281</v>
      </c>
    </row>
    <row r="84" spans="1:7">
      <c r="A84" s="221" t="s">
        <v>333</v>
      </c>
      <c r="B84" s="223" t="s">
        <v>441</v>
      </c>
      <c r="C84" s="223" t="s">
        <v>1531</v>
      </c>
      <c r="D84" s="223" t="s">
        <v>259</v>
      </c>
      <c r="E84" s="223" t="s">
        <v>260</v>
      </c>
      <c r="F84" s="234" t="s">
        <v>1532</v>
      </c>
      <c r="G84" t="s">
        <v>281</v>
      </c>
    </row>
    <row r="85" spans="1:7">
      <c r="A85" s="221" t="s">
        <v>333</v>
      </c>
      <c r="B85" s="223" t="s">
        <v>445</v>
      </c>
      <c r="C85" s="223" t="s">
        <v>1533</v>
      </c>
      <c r="D85" s="223" t="s">
        <v>259</v>
      </c>
      <c r="E85" s="223" t="s">
        <v>260</v>
      </c>
      <c r="F85" s="234" t="s">
        <v>1012</v>
      </c>
      <c r="G85" t="s">
        <v>281</v>
      </c>
    </row>
    <row r="86" spans="1:7">
      <c r="A86" s="221" t="s">
        <v>333</v>
      </c>
      <c r="B86" s="223" t="s">
        <v>229</v>
      </c>
      <c r="C86" s="223" t="s">
        <v>1534</v>
      </c>
      <c r="D86" s="223" t="s">
        <v>259</v>
      </c>
      <c r="E86" s="223" t="s">
        <v>260</v>
      </c>
      <c r="F86" s="234" t="s">
        <v>1012</v>
      </c>
      <c r="G86" t="s">
        <v>281</v>
      </c>
    </row>
    <row r="87" spans="1:7">
      <c r="A87" s="221" t="s">
        <v>250</v>
      </c>
      <c r="B87" s="233" t="s">
        <v>1535</v>
      </c>
      <c r="C87" s="223" t="s">
        <v>1536</v>
      </c>
      <c r="D87" s="223" t="s">
        <v>259</v>
      </c>
      <c r="E87" s="223" t="s">
        <v>260</v>
      </c>
      <c r="F87" s="234" t="s">
        <v>1537</v>
      </c>
      <c r="G87" t="s">
        <v>281</v>
      </c>
    </row>
    <row r="88" spans="1:7">
      <c r="A88" s="221" t="s">
        <v>333</v>
      </c>
      <c r="B88" s="223" t="s">
        <v>467</v>
      </c>
      <c r="C88" s="223" t="s">
        <v>1538</v>
      </c>
      <c r="D88" s="223" t="s">
        <v>740</v>
      </c>
      <c r="E88" s="223" t="s">
        <v>260</v>
      </c>
      <c r="F88" s="234" t="s">
        <v>1012</v>
      </c>
      <c r="G88" t="s">
        <v>281</v>
      </c>
    </row>
    <row r="89" spans="1:7">
      <c r="A89" s="221" t="s">
        <v>333</v>
      </c>
      <c r="B89" s="223" t="s">
        <v>209</v>
      </c>
      <c r="C89" s="223" t="s">
        <v>1539</v>
      </c>
      <c r="D89" s="223" t="s">
        <v>259</v>
      </c>
      <c r="E89" s="223" t="s">
        <v>260</v>
      </c>
      <c r="F89" s="234" t="s">
        <v>1012</v>
      </c>
      <c r="G89" t="s">
        <v>281</v>
      </c>
    </row>
    <row r="90" spans="1:7">
      <c r="A90" s="262" t="s">
        <v>268</v>
      </c>
      <c r="B90" s="189" t="s">
        <v>120</v>
      </c>
      <c r="C90" s="189">
        <v>2979.92</v>
      </c>
      <c r="D90" s="189" t="s">
        <v>1540</v>
      </c>
      <c r="E90" s="189" t="s">
        <v>3714</v>
      </c>
      <c r="F90" s="263" t="s">
        <v>1542</v>
      </c>
      <c r="G90" t="s">
        <v>281</v>
      </c>
    </row>
    <row r="91" spans="1:7">
      <c r="A91" s="262" t="s">
        <v>268</v>
      </c>
      <c r="B91" s="189" t="s">
        <v>1543</v>
      </c>
      <c r="C91" s="189">
        <v>0.14699999999999999</v>
      </c>
      <c r="D91" s="189" t="s">
        <v>1544</v>
      </c>
      <c r="E91" s="189" t="s">
        <v>1545</v>
      </c>
      <c r="F91" s="263" t="s">
        <v>1546</v>
      </c>
      <c r="G91" t="s">
        <v>281</v>
      </c>
    </row>
    <row r="92" spans="1:7">
      <c r="A92" s="262" t="s">
        <v>268</v>
      </c>
      <c r="B92" s="189" t="s">
        <v>95</v>
      </c>
      <c r="C92" s="189">
        <v>1.8914</v>
      </c>
      <c r="D92" s="189" t="s">
        <v>1540</v>
      </c>
      <c r="E92" s="189" t="s">
        <v>3715</v>
      </c>
      <c r="F92" s="263" t="s">
        <v>1542</v>
      </c>
      <c r="G92" t="s">
        <v>281</v>
      </c>
    </row>
    <row r="93" spans="1:7">
      <c r="A93" s="262" t="s">
        <v>268</v>
      </c>
      <c r="B93" s="189" t="s">
        <v>1548</v>
      </c>
      <c r="C93" s="189">
        <v>0.26500000000000001</v>
      </c>
      <c r="D93" s="189" t="s">
        <v>1544</v>
      </c>
      <c r="E93" s="189" t="s">
        <v>1549</v>
      </c>
      <c r="F93" s="263" t="s">
        <v>1546</v>
      </c>
      <c r="G93" t="s">
        <v>281</v>
      </c>
    </row>
    <row r="94" spans="1:7">
      <c r="A94" s="262" t="s">
        <v>268</v>
      </c>
      <c r="B94" s="189" t="s">
        <v>1036</v>
      </c>
      <c r="C94" s="189">
        <v>1.62302E-2</v>
      </c>
      <c r="D94" s="189" t="s">
        <v>1544</v>
      </c>
      <c r="E94" s="189" t="s">
        <v>253</v>
      </c>
      <c r="F94" s="263" t="s">
        <v>1550</v>
      </c>
      <c r="G94" t="s">
        <v>281</v>
      </c>
    </row>
    <row r="95" spans="1:7">
      <c r="A95" s="262" t="s">
        <v>268</v>
      </c>
      <c r="B95" s="189" t="s">
        <v>97</v>
      </c>
      <c r="C95" s="189">
        <v>0.43231999999999998</v>
      </c>
      <c r="D95" s="189" t="s">
        <v>1552</v>
      </c>
      <c r="E95" s="189" t="s">
        <v>3716</v>
      </c>
      <c r="F95" s="263" t="s">
        <v>1554</v>
      </c>
      <c r="G95" t="s">
        <v>281</v>
      </c>
    </row>
    <row r="96" spans="1:7">
      <c r="A96" s="262" t="s">
        <v>268</v>
      </c>
      <c r="B96" s="189" t="s">
        <v>1559</v>
      </c>
      <c r="C96" s="189">
        <v>0.11</v>
      </c>
      <c r="D96" s="189" t="s">
        <v>1544</v>
      </c>
      <c r="E96" s="189" t="s">
        <v>1560</v>
      </c>
      <c r="F96" s="263" t="s">
        <v>1556</v>
      </c>
      <c r="G96" t="s">
        <v>281</v>
      </c>
    </row>
    <row r="97" spans="1:7">
      <c r="A97" s="262" t="s">
        <v>268</v>
      </c>
      <c r="B97" s="189" t="s">
        <v>90</v>
      </c>
      <c r="C97" s="189">
        <v>4632</v>
      </c>
      <c r="D97" s="189" t="s">
        <v>1540</v>
      </c>
      <c r="E97" s="189" t="s">
        <v>3717</v>
      </c>
      <c r="F97" s="263" t="s">
        <v>1558</v>
      </c>
      <c r="G97" t="s">
        <v>281</v>
      </c>
    </row>
    <row r="98" spans="1:7">
      <c r="A98" s="262" t="s">
        <v>268</v>
      </c>
      <c r="B98" s="189" t="s">
        <v>1562</v>
      </c>
      <c r="C98" s="189">
        <v>0.95</v>
      </c>
      <c r="D98" s="189" t="s">
        <v>1544</v>
      </c>
      <c r="E98" s="189" t="s">
        <v>1563</v>
      </c>
      <c r="F98" s="263" t="s">
        <v>1546</v>
      </c>
      <c r="G98" t="s">
        <v>281</v>
      </c>
    </row>
    <row r="99" spans="1:7">
      <c r="A99" s="262" t="s">
        <v>268</v>
      </c>
      <c r="B99" s="189" t="s">
        <v>98</v>
      </c>
      <c r="C99" s="189">
        <v>0.25993240000000001</v>
      </c>
      <c r="D99" s="189" t="s">
        <v>1540</v>
      </c>
      <c r="E99" s="189" t="s">
        <v>3718</v>
      </c>
      <c r="F99" s="263" t="s">
        <v>1542</v>
      </c>
      <c r="G99" t="s">
        <v>281</v>
      </c>
    </row>
    <row r="100" spans="1:7">
      <c r="A100" s="262" t="s">
        <v>268</v>
      </c>
      <c r="B100" s="189" t="s">
        <v>1564</v>
      </c>
      <c r="C100" s="189">
        <v>2.3825899999999998E-5</v>
      </c>
      <c r="D100" s="189" t="s">
        <v>1544</v>
      </c>
      <c r="E100" s="189" t="s">
        <v>3719</v>
      </c>
      <c r="F100" s="263" t="s">
        <v>1546</v>
      </c>
      <c r="G100" t="s">
        <v>281</v>
      </c>
    </row>
    <row r="101" spans="1:7">
      <c r="A101" s="262" t="s">
        <v>268</v>
      </c>
      <c r="B101" s="189" t="s">
        <v>1566</v>
      </c>
      <c r="C101" s="189">
        <v>0.14000000000000001</v>
      </c>
      <c r="D101" s="189" t="s">
        <v>1540</v>
      </c>
      <c r="E101" s="189" t="s">
        <v>1567</v>
      </c>
      <c r="F101" s="263" t="s">
        <v>1542</v>
      </c>
      <c r="G101" t="s">
        <v>281</v>
      </c>
    </row>
    <row r="102" spans="1:7">
      <c r="A102" s="262" t="s">
        <v>268</v>
      </c>
      <c r="B102" s="189" t="s">
        <v>99</v>
      </c>
      <c r="C102" s="189">
        <v>12.352</v>
      </c>
      <c r="D102" s="189" t="s">
        <v>259</v>
      </c>
      <c r="E102" s="189" t="s">
        <v>3720</v>
      </c>
      <c r="F102" s="263" t="s">
        <v>1139</v>
      </c>
      <c r="G102" t="s">
        <v>281</v>
      </c>
    </row>
    <row r="103" spans="1:7">
      <c r="A103" s="262" t="s">
        <v>268</v>
      </c>
      <c r="B103" s="189" t="s">
        <v>1569</v>
      </c>
      <c r="C103" s="189">
        <v>0.2</v>
      </c>
      <c r="D103" s="189" t="s">
        <v>1544</v>
      </c>
      <c r="E103" s="189" t="s">
        <v>1570</v>
      </c>
      <c r="F103" s="263" t="s">
        <v>1546</v>
      </c>
      <c r="G103" t="s">
        <v>281</v>
      </c>
    </row>
    <row r="104" spans="1:7">
      <c r="A104" s="262" t="s">
        <v>268</v>
      </c>
      <c r="B104" s="189" t="s">
        <v>100</v>
      </c>
      <c r="C104" s="189">
        <v>19.3</v>
      </c>
      <c r="D104" s="189" t="s">
        <v>1540</v>
      </c>
      <c r="E104" s="189" t="s">
        <v>3721</v>
      </c>
      <c r="F104" s="263" t="s">
        <v>1542</v>
      </c>
      <c r="G104" t="s">
        <v>281</v>
      </c>
    </row>
    <row r="105" spans="1:7">
      <c r="A105" s="262" t="s">
        <v>268</v>
      </c>
      <c r="B105" s="189" t="s">
        <v>1572</v>
      </c>
      <c r="C105" s="189">
        <v>0.05</v>
      </c>
      <c r="D105" s="189" t="s">
        <v>1544</v>
      </c>
      <c r="E105" s="189" t="s">
        <v>1573</v>
      </c>
      <c r="F105" s="263" t="s">
        <v>1546</v>
      </c>
      <c r="G105" t="s">
        <v>281</v>
      </c>
    </row>
    <row r="106" spans="1:7">
      <c r="A106" s="262" t="s">
        <v>268</v>
      </c>
      <c r="B106" s="189" t="s">
        <v>1574</v>
      </c>
      <c r="C106" s="189">
        <v>0</v>
      </c>
      <c r="D106" s="189" t="s">
        <v>1540</v>
      </c>
      <c r="E106" s="189" t="s">
        <v>3722</v>
      </c>
      <c r="F106" s="263" t="s">
        <v>1542</v>
      </c>
      <c r="G106" t="s">
        <v>281</v>
      </c>
    </row>
    <row r="107" spans="1:7">
      <c r="A107" s="262" t="s">
        <v>268</v>
      </c>
      <c r="B107" s="189" t="s">
        <v>983</v>
      </c>
      <c r="C107" s="189">
        <v>0</v>
      </c>
      <c r="D107" s="189" t="s">
        <v>1544</v>
      </c>
      <c r="E107" s="189" t="s">
        <v>1578</v>
      </c>
      <c r="F107" s="263" t="s">
        <v>1546</v>
      </c>
      <c r="G107" t="s">
        <v>281</v>
      </c>
    </row>
    <row r="108" spans="1:7">
      <c r="A108" s="262" t="s">
        <v>268</v>
      </c>
      <c r="B108" s="189" t="s">
        <v>1580</v>
      </c>
      <c r="C108" s="189">
        <v>0.18066753399999999</v>
      </c>
      <c r="D108" s="189" t="s">
        <v>1348</v>
      </c>
      <c r="E108" s="189" t="s">
        <v>1581</v>
      </c>
      <c r="F108" s="263" t="s">
        <v>1576</v>
      </c>
      <c r="G108" t="s">
        <v>281</v>
      </c>
    </row>
    <row r="109" spans="1:7">
      <c r="A109" s="262" t="s">
        <v>268</v>
      </c>
      <c r="B109" s="189" t="s">
        <v>118</v>
      </c>
      <c r="C109" s="189">
        <v>4327.0600000000004</v>
      </c>
      <c r="D109" s="189" t="s">
        <v>1577</v>
      </c>
      <c r="E109" s="189" t="s">
        <v>3723</v>
      </c>
      <c r="F109" s="263" t="s">
        <v>1579</v>
      </c>
      <c r="G109" t="s">
        <v>281</v>
      </c>
    </row>
    <row r="110" spans="1:7">
      <c r="A110" s="262" t="s">
        <v>268</v>
      </c>
      <c r="B110" s="189" t="s">
        <v>1583</v>
      </c>
      <c r="C110" s="189">
        <v>0.05</v>
      </c>
      <c r="D110" s="189" t="s">
        <v>1577</v>
      </c>
      <c r="E110" s="189" t="s">
        <v>1584</v>
      </c>
      <c r="F110" s="263" t="s">
        <v>1519</v>
      </c>
      <c r="G110" t="s">
        <v>281</v>
      </c>
    </row>
    <row r="111" spans="1:7">
      <c r="A111" s="262" t="s">
        <v>268</v>
      </c>
      <c r="B111" s="189" t="s">
        <v>818</v>
      </c>
      <c r="C111" s="189">
        <v>1.399</v>
      </c>
      <c r="D111" s="189" t="s">
        <v>1540</v>
      </c>
      <c r="E111" s="189" t="s">
        <v>253</v>
      </c>
      <c r="F111" s="263" t="s">
        <v>1542</v>
      </c>
      <c r="G111" t="s">
        <v>281</v>
      </c>
    </row>
    <row r="112" spans="1:7">
      <c r="A112" s="262" t="s">
        <v>268</v>
      </c>
      <c r="B112" s="189" t="s">
        <v>1585</v>
      </c>
      <c r="C112" s="189">
        <v>5.8951900000000003E-7</v>
      </c>
      <c r="D112" s="189" t="s">
        <v>1544</v>
      </c>
      <c r="E112" s="189" t="s">
        <v>3724</v>
      </c>
      <c r="F112" s="263" t="s">
        <v>1546</v>
      </c>
      <c r="G112" t="s">
        <v>281</v>
      </c>
    </row>
    <row r="113" spans="1:7">
      <c r="A113" s="262" t="s">
        <v>268</v>
      </c>
      <c r="B113" s="189" t="s">
        <v>101</v>
      </c>
      <c r="C113" s="189">
        <v>6.948E-2</v>
      </c>
      <c r="D113" s="189" t="s">
        <v>259</v>
      </c>
      <c r="E113" s="189" t="s">
        <v>3725</v>
      </c>
      <c r="F113" s="263" t="s">
        <v>1587</v>
      </c>
      <c r="G113" t="s">
        <v>281</v>
      </c>
    </row>
    <row r="114" spans="1:7">
      <c r="A114" s="262" t="s">
        <v>268</v>
      </c>
      <c r="B114" s="189" t="s">
        <v>1589</v>
      </c>
      <c r="C114" s="189">
        <v>1</v>
      </c>
      <c r="D114" s="189" t="s">
        <v>1540</v>
      </c>
      <c r="E114" s="189" t="s">
        <v>1590</v>
      </c>
      <c r="F114" s="263" t="s">
        <v>1542</v>
      </c>
      <c r="G114" t="s">
        <v>281</v>
      </c>
    </row>
    <row r="115" spans="1:7">
      <c r="A115" s="262" t="s">
        <v>268</v>
      </c>
      <c r="B115" s="189" t="s">
        <v>121</v>
      </c>
      <c r="C115" s="189">
        <v>7818.8159999999998</v>
      </c>
      <c r="D115" s="189" t="s">
        <v>1544</v>
      </c>
      <c r="E115" s="189" t="s">
        <v>3726</v>
      </c>
      <c r="F115" s="263" t="s">
        <v>1546</v>
      </c>
      <c r="G115" t="s">
        <v>281</v>
      </c>
    </row>
    <row r="116" spans="1:7">
      <c r="A116" s="262" t="s">
        <v>268</v>
      </c>
      <c r="B116" s="189" t="s">
        <v>1592</v>
      </c>
      <c r="C116" s="189">
        <v>0.33200000000000002</v>
      </c>
      <c r="D116" s="189" t="s">
        <v>1540</v>
      </c>
      <c r="E116" s="189" t="s">
        <v>253</v>
      </c>
      <c r="F116" s="263" t="s">
        <v>1542</v>
      </c>
      <c r="G116" t="s">
        <v>281</v>
      </c>
    </row>
    <row r="117" spans="1:7">
      <c r="A117" s="262" t="s">
        <v>268</v>
      </c>
      <c r="B117" s="189" t="s">
        <v>1593</v>
      </c>
      <c r="C117" s="189">
        <v>30</v>
      </c>
      <c r="D117" s="189" t="s">
        <v>1544</v>
      </c>
      <c r="E117" s="189" t="s">
        <v>1594</v>
      </c>
      <c r="F117" s="263" t="s">
        <v>1546</v>
      </c>
      <c r="G117" t="s">
        <v>281</v>
      </c>
    </row>
    <row r="118" spans="1:7">
      <c r="A118" s="262" t="s">
        <v>268</v>
      </c>
      <c r="B118" s="189" t="s">
        <v>87</v>
      </c>
      <c r="C118" s="189">
        <v>12352</v>
      </c>
      <c r="D118" s="189" t="s">
        <v>545</v>
      </c>
      <c r="E118" s="189" t="s">
        <v>3727</v>
      </c>
      <c r="F118" s="263" t="s">
        <v>1595</v>
      </c>
      <c r="G118" t="s">
        <v>281</v>
      </c>
    </row>
    <row r="119" spans="1:7">
      <c r="A119" s="262" t="s">
        <v>268</v>
      </c>
      <c r="B119" s="189" t="s">
        <v>548</v>
      </c>
      <c r="C119" s="189">
        <v>1.2899999999999999E-4</v>
      </c>
      <c r="D119" s="189" t="s">
        <v>1540</v>
      </c>
      <c r="E119" s="189" t="s">
        <v>1598</v>
      </c>
      <c r="F119" s="263" t="s">
        <v>1542</v>
      </c>
      <c r="G119" t="s">
        <v>281</v>
      </c>
    </row>
    <row r="120" spans="1:7">
      <c r="A120" s="262" t="s">
        <v>268</v>
      </c>
      <c r="B120" s="171" t="s">
        <v>1600</v>
      </c>
      <c r="C120" s="204">
        <v>7500</v>
      </c>
      <c r="D120" s="189" t="s">
        <v>1597</v>
      </c>
      <c r="E120" s="224" t="s">
        <v>1602</v>
      </c>
      <c r="F120" s="225" t="s">
        <v>1599</v>
      </c>
      <c r="G120" t="s">
        <v>281</v>
      </c>
    </row>
    <row r="121" spans="1:7">
      <c r="A121" s="262" t="s">
        <v>268</v>
      </c>
      <c r="B121" s="171" t="s">
        <v>552</v>
      </c>
      <c r="C121" s="171">
        <v>3.1199999999999999E-5</v>
      </c>
      <c r="D121" s="189" t="s">
        <v>1601</v>
      </c>
      <c r="E121" s="224" t="s">
        <v>1605</v>
      </c>
      <c r="F121" s="225" t="s">
        <v>1603</v>
      </c>
      <c r="G121" t="s">
        <v>281</v>
      </c>
    </row>
    <row r="122" spans="1:7">
      <c r="A122" s="262" t="s">
        <v>268</v>
      </c>
      <c r="B122" s="189" t="s">
        <v>104</v>
      </c>
      <c r="C122" s="189">
        <v>7.1024000000000003</v>
      </c>
      <c r="D122" s="189" t="s">
        <v>1604</v>
      </c>
      <c r="E122" s="189" t="s">
        <v>3728</v>
      </c>
      <c r="F122" s="263" t="s">
        <v>1606</v>
      </c>
      <c r="G122" t="s">
        <v>281</v>
      </c>
    </row>
    <row r="123" spans="1:7">
      <c r="A123" s="262" t="s">
        <v>268</v>
      </c>
      <c r="B123" s="189" t="s">
        <v>1608</v>
      </c>
      <c r="C123" s="189">
        <v>2.1000000000000001E-2</v>
      </c>
      <c r="D123" s="189" t="s">
        <v>1540</v>
      </c>
      <c r="E123" s="189" t="s">
        <v>1609</v>
      </c>
      <c r="F123" s="263" t="s">
        <v>1558</v>
      </c>
      <c r="G123" t="s">
        <v>281</v>
      </c>
    </row>
    <row r="124" spans="1:7">
      <c r="A124" s="262" t="s">
        <v>268</v>
      </c>
      <c r="B124" s="189" t="s">
        <v>901</v>
      </c>
      <c r="C124" s="189">
        <v>1.1199999999999999E-3</v>
      </c>
      <c r="D124" s="189" t="s">
        <v>973</v>
      </c>
      <c r="E124" s="189" t="s">
        <v>1610</v>
      </c>
      <c r="F124" s="263" t="s">
        <v>1546</v>
      </c>
      <c r="G124" t="s">
        <v>281</v>
      </c>
    </row>
    <row r="125" spans="1:7">
      <c r="A125" s="262" t="s">
        <v>268</v>
      </c>
      <c r="B125" s="189" t="s">
        <v>88</v>
      </c>
      <c r="C125" s="189">
        <v>1858.9760000000001</v>
      </c>
      <c r="D125" s="189" t="s">
        <v>1597</v>
      </c>
      <c r="E125" s="171" t="s">
        <v>3729</v>
      </c>
      <c r="F125" s="172" t="s">
        <v>1611</v>
      </c>
      <c r="G125" t="s">
        <v>281</v>
      </c>
    </row>
    <row r="126" spans="1:7">
      <c r="A126" s="262" t="s">
        <v>268</v>
      </c>
      <c r="B126" s="189" t="s">
        <v>1613</v>
      </c>
      <c r="C126" s="189">
        <v>7.0000000000000007E-2</v>
      </c>
      <c r="D126" s="189" t="s">
        <v>1540</v>
      </c>
      <c r="E126" s="189" t="s">
        <v>253</v>
      </c>
      <c r="F126" s="263" t="s">
        <v>1542</v>
      </c>
      <c r="G126" t="s">
        <v>281</v>
      </c>
    </row>
    <row r="127" spans="1:7">
      <c r="A127" s="262" t="s">
        <v>268</v>
      </c>
      <c r="B127" s="189" t="s">
        <v>105</v>
      </c>
      <c r="C127" s="189">
        <v>33.968000000000004</v>
      </c>
      <c r="D127" s="189" t="s">
        <v>973</v>
      </c>
      <c r="E127" s="189" t="s">
        <v>3730</v>
      </c>
      <c r="F127" s="263" t="s">
        <v>1614</v>
      </c>
      <c r="G127" t="s">
        <v>281</v>
      </c>
    </row>
    <row r="128" spans="1:7">
      <c r="A128" s="262" t="s">
        <v>268</v>
      </c>
      <c r="B128" s="189" t="s">
        <v>1616</v>
      </c>
      <c r="C128" s="189">
        <v>0.06</v>
      </c>
      <c r="D128" s="189" t="s">
        <v>1540</v>
      </c>
      <c r="E128" s="189" t="s">
        <v>1617</v>
      </c>
      <c r="F128" s="263" t="s">
        <v>1542</v>
      </c>
      <c r="G128" t="s">
        <v>281</v>
      </c>
    </row>
    <row r="129" spans="1:7">
      <c r="A129" s="262" t="s">
        <v>268</v>
      </c>
      <c r="B129" s="189" t="s">
        <v>1618</v>
      </c>
      <c r="C129" s="189">
        <v>1.3742300000000001E-5</v>
      </c>
      <c r="D129" s="189" t="s">
        <v>973</v>
      </c>
      <c r="E129" s="189" t="s">
        <v>3731</v>
      </c>
      <c r="F129" s="263" t="s">
        <v>1614</v>
      </c>
      <c r="G129" t="s">
        <v>281</v>
      </c>
    </row>
    <row r="130" spans="1:7">
      <c r="A130" s="262" t="s">
        <v>268</v>
      </c>
      <c r="B130" s="189" t="s">
        <v>1535</v>
      </c>
      <c r="C130" s="189">
        <v>0.30533475399999999</v>
      </c>
      <c r="D130" s="189" t="s">
        <v>1619</v>
      </c>
      <c r="E130" s="189" t="s">
        <v>253</v>
      </c>
      <c r="F130" s="263" t="s">
        <v>1621</v>
      </c>
      <c r="G130" t="s">
        <v>281</v>
      </c>
    </row>
    <row r="131" spans="1:7">
      <c r="A131" s="262" t="s">
        <v>268</v>
      </c>
      <c r="B131" s="189" t="s">
        <v>86</v>
      </c>
      <c r="C131" s="189">
        <v>1235.2</v>
      </c>
      <c r="D131" s="189" t="s">
        <v>1622</v>
      </c>
      <c r="E131" s="189" t="s">
        <v>3732</v>
      </c>
      <c r="F131" s="263" t="s">
        <v>1623</v>
      </c>
      <c r="G131" t="s">
        <v>281</v>
      </c>
    </row>
    <row r="132" spans="1:7">
      <c r="A132" s="262" t="s">
        <v>268</v>
      </c>
      <c r="B132" s="189" t="s">
        <v>1625</v>
      </c>
      <c r="C132" s="189">
        <v>0.3392</v>
      </c>
      <c r="D132" s="189" t="s">
        <v>1540</v>
      </c>
      <c r="E132" s="189" t="s">
        <v>253</v>
      </c>
      <c r="F132" s="263" t="s">
        <v>1542</v>
      </c>
      <c r="G132" t="s">
        <v>281</v>
      </c>
    </row>
    <row r="133" spans="1:7">
      <c r="A133" s="262" t="s">
        <v>268</v>
      </c>
      <c r="B133" s="189" t="s">
        <v>117</v>
      </c>
      <c r="C133" s="189">
        <v>138960</v>
      </c>
      <c r="D133" s="189" t="s">
        <v>1544</v>
      </c>
      <c r="E133" s="189" t="s">
        <v>253</v>
      </c>
      <c r="F133" s="263" t="s">
        <v>1614</v>
      </c>
      <c r="G133" t="s">
        <v>281</v>
      </c>
    </row>
    <row r="134" spans="1:7">
      <c r="A134" s="262" t="s">
        <v>268</v>
      </c>
      <c r="B134" s="189" t="s">
        <v>1626</v>
      </c>
      <c r="C134" s="189">
        <v>5.5799999999999999E-3</v>
      </c>
      <c r="D134" s="189" t="s">
        <v>1540</v>
      </c>
      <c r="E134" s="189" t="s">
        <v>253</v>
      </c>
      <c r="F134" s="263" t="s">
        <v>1542</v>
      </c>
      <c r="G134" t="s">
        <v>281</v>
      </c>
    </row>
    <row r="135" spans="1:7">
      <c r="A135" s="262" t="s">
        <v>268</v>
      </c>
      <c r="B135" s="189" t="s">
        <v>559</v>
      </c>
      <c r="C135" s="189">
        <v>18000</v>
      </c>
      <c r="D135" s="189" t="s">
        <v>973</v>
      </c>
      <c r="E135" s="189" t="s">
        <v>253</v>
      </c>
      <c r="F135" s="263" t="s">
        <v>1614</v>
      </c>
      <c r="G135" t="s">
        <v>281</v>
      </c>
    </row>
    <row r="136" spans="1:7">
      <c r="A136" s="262" t="s">
        <v>268</v>
      </c>
      <c r="B136" s="189" t="s">
        <v>1628</v>
      </c>
      <c r="C136" s="189">
        <v>35000</v>
      </c>
      <c r="D136" s="189" t="s">
        <v>560</v>
      </c>
      <c r="E136" s="189" t="s">
        <v>253</v>
      </c>
      <c r="F136" s="263" t="s">
        <v>1627</v>
      </c>
      <c r="G136" t="s">
        <v>281</v>
      </c>
    </row>
    <row r="137" spans="1:7">
      <c r="A137" s="262" t="s">
        <v>268</v>
      </c>
      <c r="B137" s="189" t="s">
        <v>3733</v>
      </c>
      <c r="C137" s="189">
        <v>0.32550000000000001</v>
      </c>
      <c r="D137" s="189" t="s">
        <v>560</v>
      </c>
      <c r="E137" s="189" t="s">
        <v>253</v>
      </c>
      <c r="F137" s="263" t="s">
        <v>1629</v>
      </c>
      <c r="G137" t="s">
        <v>281</v>
      </c>
    </row>
    <row r="138" spans="1:7">
      <c r="A138" s="262" t="s">
        <v>268</v>
      </c>
      <c r="B138" s="189" t="s">
        <v>1630</v>
      </c>
      <c r="C138" s="189">
        <v>25</v>
      </c>
      <c r="D138" s="189" t="s">
        <v>962</v>
      </c>
      <c r="E138" s="189" t="s">
        <v>1631</v>
      </c>
      <c r="F138" s="263" t="s">
        <v>1632</v>
      </c>
      <c r="G138" t="s">
        <v>281</v>
      </c>
    </row>
    <row r="139" spans="1:7">
      <c r="A139" s="262" t="s">
        <v>268</v>
      </c>
      <c r="B139" s="189" t="s">
        <v>1633</v>
      </c>
      <c r="C139" s="189">
        <v>0.22800000000000001</v>
      </c>
      <c r="D139" s="189" t="s">
        <v>1544</v>
      </c>
      <c r="E139" s="189" t="s">
        <v>253</v>
      </c>
      <c r="F139" s="263" t="s">
        <v>1634</v>
      </c>
      <c r="G139" t="s">
        <v>281</v>
      </c>
    </row>
    <row r="140" spans="1:7">
      <c r="A140" s="262" t="s">
        <v>268</v>
      </c>
      <c r="B140" s="189" t="s">
        <v>1635</v>
      </c>
      <c r="C140" s="189">
        <v>0.1</v>
      </c>
      <c r="D140" s="189" t="s">
        <v>1544</v>
      </c>
      <c r="E140" s="189" t="s">
        <v>253</v>
      </c>
      <c r="F140" s="263" t="s">
        <v>1636</v>
      </c>
      <c r="G140" t="s">
        <v>281</v>
      </c>
    </row>
    <row r="141" spans="1:7">
      <c r="A141" s="262" t="s">
        <v>268</v>
      </c>
      <c r="B141" s="189" t="s">
        <v>110</v>
      </c>
      <c r="C141" s="189">
        <v>132.012</v>
      </c>
      <c r="D141" s="189" t="s">
        <v>1540</v>
      </c>
      <c r="E141" s="189" t="s">
        <v>3734</v>
      </c>
      <c r="F141" s="263" t="s">
        <v>1542</v>
      </c>
      <c r="G141" t="s">
        <v>281</v>
      </c>
    </row>
    <row r="142" spans="1:7">
      <c r="A142" s="262" t="s">
        <v>268</v>
      </c>
      <c r="B142" s="189" t="s">
        <v>1638</v>
      </c>
      <c r="C142" s="189">
        <v>0.1</v>
      </c>
      <c r="D142" s="189" t="s">
        <v>973</v>
      </c>
      <c r="E142" s="189" t="s">
        <v>1639</v>
      </c>
      <c r="F142" s="263" t="s">
        <v>1614</v>
      </c>
      <c r="G142" t="s">
        <v>281</v>
      </c>
    </row>
    <row r="143" spans="1:7">
      <c r="A143" s="262" t="s">
        <v>268</v>
      </c>
      <c r="B143" s="224" t="s">
        <v>1640</v>
      </c>
      <c r="C143" s="224" t="s">
        <v>1641</v>
      </c>
      <c r="D143" s="189" t="s">
        <v>259</v>
      </c>
      <c r="E143" s="264"/>
      <c r="F143" s="263" t="s">
        <v>1642</v>
      </c>
      <c r="G143" t="s">
        <v>281</v>
      </c>
    </row>
    <row r="144" spans="1:7">
      <c r="A144" s="262" t="s">
        <v>268</v>
      </c>
      <c r="B144" s="224" t="s">
        <v>1643</v>
      </c>
      <c r="C144" s="224" t="s">
        <v>1644</v>
      </c>
      <c r="D144" s="189" t="s">
        <v>259</v>
      </c>
      <c r="E144" s="264"/>
      <c r="F144" s="263" t="s">
        <v>1642</v>
      </c>
      <c r="G144" t="s">
        <v>281</v>
      </c>
    </row>
    <row r="145" spans="1:7">
      <c r="A145" s="262" t="s">
        <v>268</v>
      </c>
      <c r="B145" s="224" t="s">
        <v>1645</v>
      </c>
      <c r="C145" s="224" t="s">
        <v>1646</v>
      </c>
      <c r="D145" s="189" t="s">
        <v>259</v>
      </c>
      <c r="E145" s="264"/>
      <c r="F145" s="263" t="s">
        <v>1642</v>
      </c>
      <c r="G145" t="s">
        <v>281</v>
      </c>
    </row>
    <row r="146" spans="1:7">
      <c r="A146" s="262" t="s">
        <v>268</v>
      </c>
      <c r="B146" s="224" t="s">
        <v>3735</v>
      </c>
      <c r="C146" s="224" t="s">
        <v>3736</v>
      </c>
      <c r="D146" s="189" t="s">
        <v>259</v>
      </c>
      <c r="E146" s="264"/>
      <c r="F146" s="263" t="s">
        <v>1648</v>
      </c>
      <c r="G146" t="s">
        <v>281</v>
      </c>
    </row>
    <row r="147" spans="1:7">
      <c r="A147" s="262" t="s">
        <v>268</v>
      </c>
      <c r="B147" s="224" t="s">
        <v>1138</v>
      </c>
      <c r="C147" s="224" t="s">
        <v>1647</v>
      </c>
      <c r="D147" s="189" t="s">
        <v>259</v>
      </c>
      <c r="E147" s="264"/>
      <c r="F147" s="263" t="s">
        <v>1651</v>
      </c>
      <c r="G147" t="s">
        <v>281</v>
      </c>
    </row>
    <row r="148" spans="1:7">
      <c r="A148" s="262" t="s">
        <v>268</v>
      </c>
      <c r="B148" s="224" t="s">
        <v>1649</v>
      </c>
      <c r="C148" s="224" t="s">
        <v>1650</v>
      </c>
      <c r="D148" s="189" t="s">
        <v>259</v>
      </c>
      <c r="E148" s="264"/>
      <c r="F148" s="263" t="s">
        <v>1642</v>
      </c>
      <c r="G148" t="s">
        <v>281</v>
      </c>
    </row>
    <row r="149" spans="1:7">
      <c r="A149" s="262" t="s">
        <v>268</v>
      </c>
      <c r="B149" s="224" t="s">
        <v>1652</v>
      </c>
      <c r="C149" s="224" t="s">
        <v>1653</v>
      </c>
      <c r="D149" s="189" t="s">
        <v>259</v>
      </c>
      <c r="E149" s="264"/>
      <c r="F149" s="263" t="s">
        <v>1642</v>
      </c>
      <c r="G149" t="s">
        <v>281</v>
      </c>
    </row>
    <row r="150" spans="1:7">
      <c r="A150" s="262" t="s">
        <v>268</v>
      </c>
      <c r="B150" s="224" t="s">
        <v>1654</v>
      </c>
      <c r="C150" s="224" t="s">
        <v>1655</v>
      </c>
      <c r="D150" s="189" t="s">
        <v>259</v>
      </c>
      <c r="E150" s="264"/>
      <c r="F150" s="263" t="s">
        <v>1656</v>
      </c>
      <c r="G150" t="s">
        <v>281</v>
      </c>
    </row>
    <row r="151" spans="1:7">
      <c r="A151" s="262" t="s">
        <v>268</v>
      </c>
      <c r="B151" s="224" t="s">
        <v>1657</v>
      </c>
      <c r="C151" s="224" t="s">
        <v>1658</v>
      </c>
      <c r="D151" s="189" t="s">
        <v>259</v>
      </c>
      <c r="E151" s="264"/>
      <c r="F151" s="263" t="s">
        <v>1642</v>
      </c>
      <c r="G151" t="s">
        <v>281</v>
      </c>
    </row>
    <row r="152" spans="1:7">
      <c r="A152" s="262" t="s">
        <v>268</v>
      </c>
      <c r="B152" s="224" t="s">
        <v>1659</v>
      </c>
      <c r="C152" s="224" t="s">
        <v>1660</v>
      </c>
      <c r="D152" s="189" t="s">
        <v>259</v>
      </c>
      <c r="E152" s="264"/>
      <c r="F152" s="263" t="s">
        <v>1642</v>
      </c>
      <c r="G152" t="s">
        <v>281</v>
      </c>
    </row>
    <row r="153" spans="1:7">
      <c r="A153" s="262" t="s">
        <v>268</v>
      </c>
      <c r="B153" s="224" t="s">
        <v>571</v>
      </c>
      <c r="C153" s="224" t="s">
        <v>1661</v>
      </c>
      <c r="D153" s="189" t="s">
        <v>259</v>
      </c>
      <c r="E153" s="264"/>
      <c r="F153" s="263" t="s">
        <v>1662</v>
      </c>
      <c r="G153" t="s">
        <v>281</v>
      </c>
    </row>
    <row r="154" spans="1:7">
      <c r="A154" s="262" t="s">
        <v>268</v>
      </c>
      <c r="B154" s="224" t="s">
        <v>574</v>
      </c>
      <c r="C154" s="224" t="s">
        <v>1663</v>
      </c>
      <c r="D154" s="294" t="s">
        <v>259</v>
      </c>
      <c r="E154" s="264"/>
      <c r="F154" s="263" t="s">
        <v>1662</v>
      </c>
      <c r="G154" t="s">
        <v>281</v>
      </c>
    </row>
    <row r="155" spans="1:7">
      <c r="A155" s="262" t="s">
        <v>268</v>
      </c>
      <c r="B155" s="224" t="s">
        <v>1162</v>
      </c>
      <c r="C155" s="224" t="s">
        <v>1664</v>
      </c>
      <c r="D155" s="189" t="s">
        <v>259</v>
      </c>
      <c r="E155" s="264"/>
      <c r="F155" s="263" t="s">
        <v>1662</v>
      </c>
      <c r="G155" t="s">
        <v>281</v>
      </c>
    </row>
    <row r="156" spans="1:7">
      <c r="A156" s="262" t="s">
        <v>268</v>
      </c>
      <c r="B156" s="224" t="s">
        <v>1665</v>
      </c>
      <c r="C156" s="224" t="s">
        <v>1666</v>
      </c>
      <c r="D156" s="189" t="s">
        <v>259</v>
      </c>
      <c r="E156" s="264"/>
      <c r="F156" s="263" t="s">
        <v>1642</v>
      </c>
      <c r="G156" t="s">
        <v>281</v>
      </c>
    </row>
    <row r="157" spans="1:7">
      <c r="A157" s="262" t="s">
        <v>268</v>
      </c>
      <c r="B157" s="224" t="s">
        <v>1667</v>
      </c>
      <c r="C157" s="224" t="s">
        <v>1668</v>
      </c>
      <c r="D157" s="189" t="s">
        <v>740</v>
      </c>
      <c r="E157" s="264"/>
      <c r="F157" s="263" t="s">
        <v>1669</v>
      </c>
      <c r="G157" t="s">
        <v>281</v>
      </c>
    </row>
    <row r="158" spans="1:7">
      <c r="A158" s="262" t="s">
        <v>268</v>
      </c>
      <c r="B158" s="224" t="s">
        <v>1670</v>
      </c>
      <c r="C158" s="224" t="s">
        <v>1671</v>
      </c>
      <c r="D158" s="189" t="s">
        <v>259</v>
      </c>
      <c r="E158" s="264"/>
      <c r="F158" s="263" t="s">
        <v>1642</v>
      </c>
      <c r="G158" t="s">
        <v>281</v>
      </c>
    </row>
    <row r="159" spans="1:7">
      <c r="A159" s="262" t="s">
        <v>268</v>
      </c>
      <c r="B159" s="224" t="s">
        <v>1672</v>
      </c>
      <c r="C159" s="224" t="s">
        <v>1673</v>
      </c>
      <c r="D159" s="189" t="s">
        <v>259</v>
      </c>
      <c r="E159" s="264"/>
      <c r="F159" s="263" t="s">
        <v>1642</v>
      </c>
      <c r="G159" t="s">
        <v>281</v>
      </c>
    </row>
    <row r="160" spans="1:7">
      <c r="A160" s="262" t="s">
        <v>268</v>
      </c>
      <c r="B160" s="224" t="s">
        <v>1096</v>
      </c>
      <c r="C160" s="224" t="s">
        <v>1674</v>
      </c>
      <c r="D160" s="189" t="s">
        <v>259</v>
      </c>
      <c r="E160" s="264"/>
      <c r="F160" s="263" t="s">
        <v>1675</v>
      </c>
      <c r="G160" t="s">
        <v>281</v>
      </c>
    </row>
    <row r="161" spans="1:7">
      <c r="A161" s="262" t="s">
        <v>268</v>
      </c>
      <c r="B161" s="224" t="s">
        <v>1676</v>
      </c>
      <c r="C161" s="224" t="s">
        <v>1677</v>
      </c>
      <c r="D161" s="189" t="s">
        <v>1678</v>
      </c>
      <c r="E161" s="264"/>
      <c r="F161" s="263" t="s">
        <v>1679</v>
      </c>
      <c r="G161" t="s">
        <v>281</v>
      </c>
    </row>
    <row r="162" spans="1:7">
      <c r="A162" s="262" t="s">
        <v>268</v>
      </c>
      <c r="B162" s="224" t="s">
        <v>1680</v>
      </c>
      <c r="C162" s="224" t="s">
        <v>3737</v>
      </c>
      <c r="D162" s="189" t="s">
        <v>270</v>
      </c>
      <c r="E162" s="264"/>
      <c r="F162" s="263" t="s">
        <v>1682</v>
      </c>
      <c r="G162" t="s">
        <v>281</v>
      </c>
    </row>
    <row r="163" spans="1:7">
      <c r="A163" s="262" t="s">
        <v>268</v>
      </c>
      <c r="B163" s="224" t="s">
        <v>1683</v>
      </c>
      <c r="C163" s="224" t="s">
        <v>1684</v>
      </c>
      <c r="D163" s="189" t="s">
        <v>259</v>
      </c>
      <c r="E163" s="264"/>
      <c r="F163" s="263" t="s">
        <v>1685</v>
      </c>
      <c r="G163" t="s">
        <v>281</v>
      </c>
    </row>
    <row r="164" spans="1:7">
      <c r="A164" s="262" t="s">
        <v>268</v>
      </c>
      <c r="B164" s="224" t="s">
        <v>1686</v>
      </c>
      <c r="C164" s="224" t="s">
        <v>1687</v>
      </c>
      <c r="D164" s="189" t="s">
        <v>259</v>
      </c>
      <c r="E164" s="264"/>
      <c r="F164" s="263" t="s">
        <v>1642</v>
      </c>
      <c r="G164" t="s">
        <v>281</v>
      </c>
    </row>
    <row r="165" spans="1:7">
      <c r="A165" s="262" t="s">
        <v>268</v>
      </c>
      <c r="B165" s="224" t="s">
        <v>1688</v>
      </c>
      <c r="C165" s="224" t="s">
        <v>1689</v>
      </c>
      <c r="D165" s="189" t="s">
        <v>259</v>
      </c>
      <c r="E165" s="264"/>
      <c r="F165" s="263" t="s">
        <v>1642</v>
      </c>
      <c r="G165" t="s">
        <v>281</v>
      </c>
    </row>
    <row r="166" spans="1:7">
      <c r="A166" s="262" t="s">
        <v>268</v>
      </c>
      <c r="B166" s="224" t="s">
        <v>1690</v>
      </c>
      <c r="C166" s="224" t="s">
        <v>1691</v>
      </c>
      <c r="D166" s="189" t="s">
        <v>259</v>
      </c>
      <c r="E166" s="264"/>
      <c r="F166" s="263" t="s">
        <v>1642</v>
      </c>
      <c r="G166" t="s">
        <v>281</v>
      </c>
    </row>
    <row r="167" spans="1:7">
      <c r="A167" s="262" t="s">
        <v>268</v>
      </c>
      <c r="B167" s="224" t="s">
        <v>1692</v>
      </c>
      <c r="C167" s="224" t="s">
        <v>1693</v>
      </c>
      <c r="D167" s="189" t="s">
        <v>275</v>
      </c>
      <c r="E167" s="264"/>
      <c r="F167" s="263" t="s">
        <v>1694</v>
      </c>
      <c r="G167" t="s">
        <v>281</v>
      </c>
    </row>
    <row r="168" spans="1:7">
      <c r="A168" s="262" t="s">
        <v>268</v>
      </c>
      <c r="B168" s="224" t="s">
        <v>1695</v>
      </c>
      <c r="C168" s="224" t="s">
        <v>1696</v>
      </c>
      <c r="D168" s="189" t="s">
        <v>259</v>
      </c>
      <c r="E168" s="264"/>
      <c r="F168" s="263" t="s">
        <v>1642</v>
      </c>
      <c r="G168" t="s">
        <v>281</v>
      </c>
    </row>
    <row r="169" spans="1:7">
      <c r="A169" s="262" t="s">
        <v>268</v>
      </c>
      <c r="B169" s="224" t="s">
        <v>1697</v>
      </c>
      <c r="C169" s="224" t="s">
        <v>1698</v>
      </c>
      <c r="D169" s="189" t="s">
        <v>740</v>
      </c>
      <c r="E169" s="264"/>
      <c r="F169" s="263" t="s">
        <v>1835</v>
      </c>
      <c r="G169" t="s">
        <v>281</v>
      </c>
    </row>
    <row r="170" spans="1:7">
      <c r="A170" s="262" t="s">
        <v>268</v>
      </c>
      <c r="B170" s="224" t="s">
        <v>921</v>
      </c>
      <c r="C170" s="224" t="s">
        <v>1700</v>
      </c>
      <c r="D170" s="189" t="s">
        <v>973</v>
      </c>
      <c r="E170" s="264"/>
      <c r="F170" s="263" t="s">
        <v>1701</v>
      </c>
      <c r="G170" t="s">
        <v>281</v>
      </c>
    </row>
    <row r="171" spans="1:7">
      <c r="A171" s="262" t="s">
        <v>268</v>
      </c>
      <c r="B171" s="224" t="s">
        <v>1282</v>
      </c>
      <c r="C171" s="224" t="s">
        <v>1702</v>
      </c>
      <c r="D171" s="189" t="s">
        <v>259</v>
      </c>
      <c r="E171" s="264"/>
      <c r="F171" s="263" t="s">
        <v>1703</v>
      </c>
      <c r="G171" t="s">
        <v>281</v>
      </c>
    </row>
    <row r="172" spans="1:7">
      <c r="A172" s="239" t="s">
        <v>268</v>
      </c>
      <c r="B172" s="229" t="s">
        <v>1704</v>
      </c>
      <c r="C172" s="177" t="s">
        <v>1705</v>
      </c>
      <c r="D172" s="240" t="s">
        <v>259</v>
      </c>
      <c r="E172" s="265"/>
      <c r="F172" s="241" t="s">
        <v>1642</v>
      </c>
      <c r="G172" t="s">
        <v>281</v>
      </c>
    </row>
    <row r="173" spans="1:7">
      <c r="G173" t="s">
        <v>281</v>
      </c>
    </row>
    <row r="174" spans="1:7" ht="18.75">
      <c r="A174" s="769" t="s">
        <v>1706</v>
      </c>
      <c r="B174" s="770"/>
      <c r="C174" s="770"/>
      <c r="D174" s="770"/>
      <c r="E174" s="770"/>
      <c r="F174" s="771"/>
      <c r="G174" t="s">
        <v>281</v>
      </c>
    </row>
    <row r="175" spans="1:7">
      <c r="A175" s="211" t="s">
        <v>238</v>
      </c>
      <c r="B175" s="212" t="s">
        <v>239</v>
      </c>
      <c r="C175" s="212" t="s">
        <v>240</v>
      </c>
      <c r="D175" s="212" t="s">
        <v>134</v>
      </c>
      <c r="E175" s="212" t="s">
        <v>241</v>
      </c>
      <c r="F175" s="213" t="s">
        <v>242</v>
      </c>
      <c r="G175" t="s">
        <v>281</v>
      </c>
    </row>
    <row r="176" spans="1:7">
      <c r="A176" s="216" t="s">
        <v>243</v>
      </c>
      <c r="B176" s="231" t="s">
        <v>1001</v>
      </c>
      <c r="C176" s="267" t="s">
        <v>1002</v>
      </c>
      <c r="D176" s="218" t="s">
        <v>259</v>
      </c>
      <c r="E176" s="218" t="s">
        <v>1003</v>
      </c>
      <c r="F176" s="232" t="s">
        <v>1004</v>
      </c>
      <c r="G176" t="s">
        <v>281</v>
      </c>
    </row>
    <row r="177" spans="1:7">
      <c r="A177" s="221" t="s">
        <v>243</v>
      </c>
      <c r="B177" s="222" t="s">
        <v>1005</v>
      </c>
      <c r="C177" s="223">
        <v>0.01</v>
      </c>
      <c r="D177" s="223" t="s">
        <v>259</v>
      </c>
      <c r="E177" s="223" t="s">
        <v>1006</v>
      </c>
      <c r="F177" s="234" t="s">
        <v>1007</v>
      </c>
      <c r="G177" t="s">
        <v>281</v>
      </c>
    </row>
    <row r="178" spans="1:7">
      <c r="A178" s="221" t="s">
        <v>243</v>
      </c>
      <c r="B178" s="233" t="s">
        <v>1535</v>
      </c>
      <c r="C178" s="223">
        <v>1</v>
      </c>
      <c r="D178" s="223" t="s">
        <v>259</v>
      </c>
      <c r="E178" s="223" t="s">
        <v>253</v>
      </c>
      <c r="F178" s="234" t="s">
        <v>3738</v>
      </c>
      <c r="G178" t="s">
        <v>281</v>
      </c>
    </row>
    <row r="179" spans="1:7">
      <c r="A179" s="221" t="s">
        <v>243</v>
      </c>
      <c r="B179" s="222" t="s">
        <v>866</v>
      </c>
      <c r="C179" s="271">
        <v>8.3999999999999995E-5</v>
      </c>
      <c r="D179" s="223" t="s">
        <v>259</v>
      </c>
      <c r="E179" s="223" t="s">
        <v>1009</v>
      </c>
      <c r="F179" s="234" t="s">
        <v>1010</v>
      </c>
      <c r="G179" t="s">
        <v>281</v>
      </c>
    </row>
    <row r="180" spans="1:7">
      <c r="A180" s="221" t="s">
        <v>243</v>
      </c>
      <c r="B180" s="222" t="s">
        <v>1836</v>
      </c>
      <c r="C180" s="223" t="s">
        <v>1837</v>
      </c>
      <c r="D180" s="223" t="s">
        <v>245</v>
      </c>
      <c r="E180" s="223" t="s">
        <v>260</v>
      </c>
      <c r="F180" s="234" t="s">
        <v>3863</v>
      </c>
      <c r="G180" t="s">
        <v>281</v>
      </c>
    </row>
    <row r="181" spans="1:7">
      <c r="A181" s="221" t="s">
        <v>333</v>
      </c>
      <c r="B181" s="223" t="s">
        <v>225</v>
      </c>
      <c r="C181" s="223" t="s">
        <v>173</v>
      </c>
      <c r="D181" s="223" t="s">
        <v>259</v>
      </c>
      <c r="E181" s="223" t="s">
        <v>253</v>
      </c>
      <c r="F181" s="234" t="s">
        <v>1012</v>
      </c>
      <c r="G181" t="s">
        <v>281</v>
      </c>
    </row>
    <row r="182" spans="1:7">
      <c r="A182" s="221" t="s">
        <v>333</v>
      </c>
      <c r="B182" s="223" t="s">
        <v>174</v>
      </c>
      <c r="C182" s="223" t="s">
        <v>228</v>
      </c>
      <c r="D182" s="223" t="s">
        <v>259</v>
      </c>
      <c r="E182" s="223" t="s">
        <v>253</v>
      </c>
      <c r="F182" s="234" t="s">
        <v>1012</v>
      </c>
      <c r="G182" t="s">
        <v>281</v>
      </c>
    </row>
    <row r="183" spans="1:7">
      <c r="A183" s="221" t="s">
        <v>333</v>
      </c>
      <c r="B183" s="223" t="s">
        <v>179</v>
      </c>
      <c r="C183" s="223" t="s">
        <v>178</v>
      </c>
      <c r="D183" s="223" t="s">
        <v>259</v>
      </c>
      <c r="E183" s="223" t="s">
        <v>253</v>
      </c>
      <c r="F183" s="234" t="s">
        <v>1012</v>
      </c>
      <c r="G183" t="s">
        <v>281</v>
      </c>
    </row>
    <row r="184" spans="1:7">
      <c r="A184" s="221" t="s">
        <v>333</v>
      </c>
      <c r="B184" s="223" t="s">
        <v>221</v>
      </c>
      <c r="C184" s="223" t="s">
        <v>183</v>
      </c>
      <c r="D184" s="223" t="s">
        <v>259</v>
      </c>
      <c r="E184" s="223" t="s">
        <v>253</v>
      </c>
      <c r="F184" s="234" t="s">
        <v>1012</v>
      </c>
      <c r="G184" t="s">
        <v>281</v>
      </c>
    </row>
    <row r="185" spans="1:7">
      <c r="A185" s="221" t="s">
        <v>333</v>
      </c>
      <c r="B185" s="223" t="s">
        <v>188</v>
      </c>
      <c r="C185" s="223" t="s">
        <v>187</v>
      </c>
      <c r="D185" s="223" t="s">
        <v>259</v>
      </c>
      <c r="E185" s="223" t="s">
        <v>253</v>
      </c>
      <c r="F185" s="234" t="s">
        <v>1012</v>
      </c>
      <c r="G185" t="s">
        <v>281</v>
      </c>
    </row>
    <row r="186" spans="1:7">
      <c r="A186" s="221" t="s">
        <v>333</v>
      </c>
      <c r="B186" s="223" t="s">
        <v>184</v>
      </c>
      <c r="C186" s="223" t="s">
        <v>191</v>
      </c>
      <c r="D186" s="223" t="s">
        <v>259</v>
      </c>
      <c r="E186" s="223" t="s">
        <v>253</v>
      </c>
      <c r="F186" s="234" t="s">
        <v>1012</v>
      </c>
      <c r="G186" t="s">
        <v>281</v>
      </c>
    </row>
    <row r="187" spans="1:7">
      <c r="A187" s="221" t="s">
        <v>333</v>
      </c>
      <c r="B187" s="223" t="s">
        <v>192</v>
      </c>
      <c r="C187" s="223" t="s">
        <v>195</v>
      </c>
      <c r="D187" s="223" t="s">
        <v>259</v>
      </c>
      <c r="E187" s="223" t="s">
        <v>253</v>
      </c>
      <c r="F187" s="234" t="s">
        <v>1012</v>
      </c>
      <c r="G187" t="s">
        <v>281</v>
      </c>
    </row>
    <row r="188" spans="1:7">
      <c r="A188" s="221" t="s">
        <v>250</v>
      </c>
      <c r="B188" s="233" t="s">
        <v>1019</v>
      </c>
      <c r="C188" s="235" t="s">
        <v>952</v>
      </c>
      <c r="D188" s="223" t="s">
        <v>408</v>
      </c>
      <c r="E188" s="223" t="s">
        <v>260</v>
      </c>
      <c r="F188" s="234" t="s">
        <v>1020</v>
      </c>
      <c r="G188" t="s">
        <v>281</v>
      </c>
    </row>
    <row r="189" spans="1:7">
      <c r="A189" s="221" t="s">
        <v>250</v>
      </c>
      <c r="B189" s="233" t="s">
        <v>3739</v>
      </c>
      <c r="C189" s="223" t="s">
        <v>1708</v>
      </c>
      <c r="D189" s="223" t="s">
        <v>259</v>
      </c>
      <c r="E189" s="223" t="s">
        <v>253</v>
      </c>
      <c r="F189" s="234" t="s">
        <v>2241</v>
      </c>
      <c r="G189" t="s">
        <v>281</v>
      </c>
    </row>
    <row r="190" spans="1:7">
      <c r="A190" s="221" t="s">
        <v>333</v>
      </c>
      <c r="B190" s="223" t="s">
        <v>217</v>
      </c>
      <c r="C190" s="223" t="s">
        <v>199</v>
      </c>
      <c r="D190" s="223" t="s">
        <v>259</v>
      </c>
      <c r="E190" s="223" t="s">
        <v>253</v>
      </c>
      <c r="F190" s="234" t="s">
        <v>1012</v>
      </c>
      <c r="G190" t="s">
        <v>281</v>
      </c>
    </row>
    <row r="191" spans="1:7">
      <c r="A191" s="221" t="s">
        <v>333</v>
      </c>
      <c r="B191" s="223" t="s">
        <v>205</v>
      </c>
      <c r="C191" s="223" t="s">
        <v>204</v>
      </c>
      <c r="D191" s="223" t="s">
        <v>259</v>
      </c>
      <c r="E191" s="223" t="s">
        <v>253</v>
      </c>
      <c r="F191" s="234" t="s">
        <v>1012</v>
      </c>
      <c r="G191" t="s">
        <v>281</v>
      </c>
    </row>
    <row r="192" spans="1:7">
      <c r="A192" s="221" t="s">
        <v>333</v>
      </c>
      <c r="B192" s="223" t="s">
        <v>196</v>
      </c>
      <c r="C192" s="223" t="s">
        <v>208</v>
      </c>
      <c r="D192" s="223" t="s">
        <v>259</v>
      </c>
      <c r="E192" s="223" t="s">
        <v>253</v>
      </c>
      <c r="F192" s="234" t="s">
        <v>1012</v>
      </c>
      <c r="G192" t="s">
        <v>281</v>
      </c>
    </row>
    <row r="193" spans="1:7">
      <c r="A193" s="221" t="s">
        <v>333</v>
      </c>
      <c r="B193" s="223" t="s">
        <v>200</v>
      </c>
      <c r="C193" s="223" t="s">
        <v>212</v>
      </c>
      <c r="D193" s="223" t="s">
        <v>259</v>
      </c>
      <c r="E193" s="223" t="s">
        <v>253</v>
      </c>
      <c r="F193" s="234" t="s">
        <v>1012</v>
      </c>
      <c r="G193" t="s">
        <v>281</v>
      </c>
    </row>
    <row r="194" spans="1:7">
      <c r="A194" s="221" t="s">
        <v>333</v>
      </c>
      <c r="B194" s="223" t="s">
        <v>441</v>
      </c>
      <c r="C194" s="271">
        <v>4.8199999999999999E-5</v>
      </c>
      <c r="D194" s="223" t="s">
        <v>259</v>
      </c>
      <c r="E194" s="223" t="s">
        <v>1028</v>
      </c>
      <c r="F194" s="234" t="s">
        <v>1012</v>
      </c>
      <c r="G194" t="s">
        <v>281</v>
      </c>
    </row>
    <row r="195" spans="1:7">
      <c r="A195" s="221" t="s">
        <v>333</v>
      </c>
      <c r="B195" s="223" t="s">
        <v>443</v>
      </c>
      <c r="C195" s="271">
        <v>1.36E-5</v>
      </c>
      <c r="D195" s="223" t="s">
        <v>259</v>
      </c>
      <c r="E195" s="223" t="s">
        <v>1029</v>
      </c>
      <c r="F195" s="234" t="s">
        <v>1012</v>
      </c>
      <c r="G195" t="s">
        <v>281</v>
      </c>
    </row>
    <row r="196" spans="1:7">
      <c r="A196" s="221" t="s">
        <v>333</v>
      </c>
      <c r="B196" s="223" t="s">
        <v>445</v>
      </c>
      <c r="C196" s="271">
        <v>2.9099999999999999E-5</v>
      </c>
      <c r="D196" s="223" t="s">
        <v>259</v>
      </c>
      <c r="E196" s="223" t="s">
        <v>1030</v>
      </c>
      <c r="F196" s="234" t="s">
        <v>1012</v>
      </c>
      <c r="G196" t="s">
        <v>281</v>
      </c>
    </row>
    <row r="197" spans="1:7">
      <c r="A197" s="221" t="s">
        <v>333</v>
      </c>
      <c r="B197" s="223" t="s">
        <v>449</v>
      </c>
      <c r="C197" s="223" t="s">
        <v>220</v>
      </c>
      <c r="D197" s="223" t="s">
        <v>259</v>
      </c>
      <c r="E197" s="223" t="s">
        <v>253</v>
      </c>
      <c r="F197" s="234" t="s">
        <v>1012</v>
      </c>
      <c r="G197" t="s">
        <v>281</v>
      </c>
    </row>
    <row r="198" spans="1:7">
      <c r="A198" s="221" t="s">
        <v>333</v>
      </c>
      <c r="B198" s="223" t="s">
        <v>229</v>
      </c>
      <c r="C198" s="223" t="s">
        <v>224</v>
      </c>
      <c r="D198" s="223" t="s">
        <v>259</v>
      </c>
      <c r="E198" s="223" t="s">
        <v>253</v>
      </c>
      <c r="F198" s="234" t="s">
        <v>1012</v>
      </c>
      <c r="G198" t="s">
        <v>281</v>
      </c>
    </row>
    <row r="199" spans="1:7">
      <c r="A199" s="221" t="s">
        <v>333</v>
      </c>
      <c r="B199" s="223" t="s">
        <v>213</v>
      </c>
      <c r="C199" s="223" t="s">
        <v>1033</v>
      </c>
      <c r="D199" s="223" t="s">
        <v>259</v>
      </c>
      <c r="E199" s="223" t="s">
        <v>253</v>
      </c>
      <c r="F199" s="234" t="s">
        <v>1012</v>
      </c>
      <c r="G199" t="s">
        <v>281</v>
      </c>
    </row>
    <row r="200" spans="1:7">
      <c r="A200" s="221" t="s">
        <v>333</v>
      </c>
      <c r="B200" s="223" t="s">
        <v>209</v>
      </c>
      <c r="C200" s="223" t="s">
        <v>216</v>
      </c>
      <c r="D200" s="223" t="s">
        <v>259</v>
      </c>
      <c r="E200" s="223" t="s">
        <v>253</v>
      </c>
      <c r="F200" s="234" t="s">
        <v>1012</v>
      </c>
      <c r="G200" t="s">
        <v>281</v>
      </c>
    </row>
    <row r="201" spans="1:7">
      <c r="A201" s="262" t="s">
        <v>268</v>
      </c>
      <c r="B201" s="189" t="s">
        <v>1036</v>
      </c>
      <c r="C201" s="189">
        <v>4.4999999999999997E-3</v>
      </c>
      <c r="D201" s="189" t="s">
        <v>259</v>
      </c>
      <c r="E201" s="189" t="s">
        <v>253</v>
      </c>
      <c r="F201" s="263" t="s">
        <v>1004</v>
      </c>
      <c r="G201" t="s">
        <v>281</v>
      </c>
    </row>
    <row r="202" spans="1:7">
      <c r="A202" s="262" t="s">
        <v>268</v>
      </c>
      <c r="B202" s="189" t="s">
        <v>1037</v>
      </c>
      <c r="C202" s="189">
        <v>8.0384111481278074E-3</v>
      </c>
      <c r="D202" s="189" t="s">
        <v>773</v>
      </c>
      <c r="E202" s="189" t="s">
        <v>253</v>
      </c>
      <c r="F202" s="263" t="s">
        <v>2242</v>
      </c>
      <c r="G202" t="s">
        <v>281</v>
      </c>
    </row>
    <row r="203" spans="1:7">
      <c r="A203" s="262" t="s">
        <v>268</v>
      </c>
      <c r="B203" s="189" t="s">
        <v>1039</v>
      </c>
      <c r="C203" s="269">
        <v>4.396299824147371E-6</v>
      </c>
      <c r="D203" s="189" t="s">
        <v>773</v>
      </c>
      <c r="E203" s="189" t="s">
        <v>253</v>
      </c>
      <c r="F203" s="263" t="s">
        <v>2242</v>
      </c>
      <c r="G203" t="s">
        <v>281</v>
      </c>
    </row>
    <row r="204" spans="1:7">
      <c r="A204" s="262" t="s">
        <v>268</v>
      </c>
      <c r="B204" s="189" t="s">
        <v>1040</v>
      </c>
      <c r="C204" s="189">
        <v>0.13262228379324617</v>
      </c>
      <c r="D204" s="189" t="s">
        <v>773</v>
      </c>
      <c r="E204" s="189" t="s">
        <v>253</v>
      </c>
      <c r="F204" s="263" t="s">
        <v>2242</v>
      </c>
      <c r="G204" t="s">
        <v>281</v>
      </c>
    </row>
    <row r="205" spans="1:7">
      <c r="A205" s="262" t="s">
        <v>268</v>
      </c>
      <c r="B205" s="189" t="s">
        <v>1041</v>
      </c>
      <c r="C205" s="269">
        <v>9.4881464037575142E-7</v>
      </c>
      <c r="D205" s="189" t="s">
        <v>773</v>
      </c>
      <c r="E205" s="189" t="s">
        <v>253</v>
      </c>
      <c r="F205" s="263" t="s">
        <v>2242</v>
      </c>
      <c r="G205" t="s">
        <v>281</v>
      </c>
    </row>
    <row r="206" spans="1:7">
      <c r="A206" s="262" t="s">
        <v>268</v>
      </c>
      <c r="B206" s="189" t="s">
        <v>1042</v>
      </c>
      <c r="C206" s="269">
        <v>5.4379109972543954E-6</v>
      </c>
      <c r="D206" s="189" t="s">
        <v>773</v>
      </c>
      <c r="E206" s="189" t="s">
        <v>253</v>
      </c>
      <c r="F206" s="263" t="s">
        <v>2242</v>
      </c>
      <c r="G206" t="s">
        <v>281</v>
      </c>
    </row>
    <row r="207" spans="1:7">
      <c r="A207" s="262" t="s">
        <v>268</v>
      </c>
      <c r="B207" s="189" t="s">
        <v>1043</v>
      </c>
      <c r="C207" s="269">
        <v>3.4780755693312847E-5</v>
      </c>
      <c r="D207" s="189" t="s">
        <v>773</v>
      </c>
      <c r="E207" s="189" t="s">
        <v>253</v>
      </c>
      <c r="F207" s="263" t="s">
        <v>2242</v>
      </c>
      <c r="G207" t="s">
        <v>281</v>
      </c>
    </row>
    <row r="208" spans="1:7">
      <c r="A208" s="262" t="s">
        <v>268</v>
      </c>
      <c r="B208" s="189" t="s">
        <v>1044</v>
      </c>
      <c r="C208" s="269">
        <v>5.4091638472172804E-5</v>
      </c>
      <c r="D208" s="189" t="s">
        <v>773</v>
      </c>
      <c r="E208" s="189" t="s">
        <v>253</v>
      </c>
      <c r="F208" s="263" t="s">
        <v>2242</v>
      </c>
      <c r="G208" t="s">
        <v>281</v>
      </c>
    </row>
    <row r="209" spans="1:7">
      <c r="A209" s="262" t="s">
        <v>268</v>
      </c>
      <c r="B209" s="189" t="s">
        <v>1045</v>
      </c>
      <c r="C209" s="189">
        <v>1.2999693177081058E-2</v>
      </c>
      <c r="D209" s="189" t="s">
        <v>773</v>
      </c>
      <c r="E209" s="189" t="s">
        <v>253</v>
      </c>
      <c r="F209" s="263" t="s">
        <v>2242</v>
      </c>
      <c r="G209" t="s">
        <v>281</v>
      </c>
    </row>
    <row r="210" spans="1:7">
      <c r="A210" s="262" t="s">
        <v>268</v>
      </c>
      <c r="B210" s="189" t="s">
        <v>1046</v>
      </c>
      <c r="C210" s="269">
        <v>1.9115939260349249E-8</v>
      </c>
      <c r="D210" s="189" t="s">
        <v>773</v>
      </c>
      <c r="E210" s="189" t="s">
        <v>253</v>
      </c>
      <c r="F210" s="263" t="s">
        <v>2242</v>
      </c>
      <c r="G210" t="s">
        <v>281</v>
      </c>
    </row>
    <row r="211" spans="1:7">
      <c r="A211" s="262" t="s">
        <v>268</v>
      </c>
      <c r="B211" s="189" t="s">
        <v>1047</v>
      </c>
      <c r="C211" s="189">
        <v>1.651384733522325E-2</v>
      </c>
      <c r="D211" s="189" t="s">
        <v>773</v>
      </c>
      <c r="E211" s="189" t="s">
        <v>253</v>
      </c>
      <c r="F211" s="263" t="s">
        <v>2242</v>
      </c>
      <c r="G211" t="s">
        <v>281</v>
      </c>
    </row>
    <row r="212" spans="1:7">
      <c r="A212" s="262" t="s">
        <v>268</v>
      </c>
      <c r="B212" s="189" t="s">
        <v>1048</v>
      </c>
      <c r="C212" s="269">
        <v>2.1988945303973642E-5</v>
      </c>
      <c r="D212" s="189" t="s">
        <v>773</v>
      </c>
      <c r="E212" s="189" t="s">
        <v>253</v>
      </c>
      <c r="F212" s="263" t="s">
        <v>2242</v>
      </c>
      <c r="G212" t="s">
        <v>281</v>
      </c>
    </row>
    <row r="213" spans="1:7">
      <c r="A213" s="262" t="s">
        <v>268</v>
      </c>
      <c r="B213" s="189" t="s">
        <v>1049</v>
      </c>
      <c r="C213" s="189">
        <v>5.5486789542619529E-3</v>
      </c>
      <c r="D213" s="189" t="s">
        <v>773</v>
      </c>
      <c r="E213" s="189" t="s">
        <v>253</v>
      </c>
      <c r="F213" s="263" t="s">
        <v>2242</v>
      </c>
      <c r="G213" t="s">
        <v>281</v>
      </c>
    </row>
    <row r="214" spans="1:7">
      <c r="A214" s="262" t="s">
        <v>268</v>
      </c>
      <c r="B214" s="189" t="s">
        <v>1050</v>
      </c>
      <c r="C214" s="269">
        <v>8.7622778136059123E-5</v>
      </c>
      <c r="D214" s="189" t="s">
        <v>773</v>
      </c>
      <c r="E214" s="189" t="s">
        <v>253</v>
      </c>
      <c r="F214" s="263" t="s">
        <v>2242</v>
      </c>
      <c r="G214" t="s">
        <v>281</v>
      </c>
    </row>
    <row r="215" spans="1:7">
      <c r="A215" s="262" t="s">
        <v>268</v>
      </c>
      <c r="B215" s="189" t="s">
        <v>1051</v>
      </c>
      <c r="C215" s="189">
        <v>0.41879876120578052</v>
      </c>
      <c r="D215" s="189" t="s">
        <v>773</v>
      </c>
      <c r="E215" s="189" t="s">
        <v>253</v>
      </c>
      <c r="F215" s="263" t="s">
        <v>2242</v>
      </c>
      <c r="G215" t="s">
        <v>281</v>
      </c>
    </row>
    <row r="216" spans="1:7">
      <c r="A216" s="262" t="s">
        <v>268</v>
      </c>
      <c r="B216" s="189" t="s">
        <v>1052</v>
      </c>
      <c r="C216" s="269">
        <v>3.4232911916809352E-4</v>
      </c>
      <c r="D216" s="189" t="s">
        <v>773</v>
      </c>
      <c r="E216" s="189" t="s">
        <v>253</v>
      </c>
      <c r="F216" s="263" t="s">
        <v>2242</v>
      </c>
      <c r="G216" t="s">
        <v>281</v>
      </c>
    </row>
    <row r="217" spans="1:7">
      <c r="A217" s="262" t="s">
        <v>268</v>
      </c>
      <c r="B217" s="189" t="s">
        <v>2243</v>
      </c>
      <c r="C217" s="269">
        <v>222.4</v>
      </c>
      <c r="D217" s="189" t="s">
        <v>1348</v>
      </c>
      <c r="E217" s="189" t="s">
        <v>1575</v>
      </c>
      <c r="F217" s="263" t="s">
        <v>3864</v>
      </c>
      <c r="G217" t="s">
        <v>281</v>
      </c>
    </row>
    <row r="218" spans="1:7">
      <c r="A218" s="262" t="s">
        <v>268</v>
      </c>
      <c r="B218" s="189" t="s">
        <v>1053</v>
      </c>
      <c r="C218" s="189">
        <v>0.9</v>
      </c>
      <c r="D218" s="189" t="s">
        <v>270</v>
      </c>
      <c r="E218" s="189" t="s">
        <v>253</v>
      </c>
      <c r="F218" s="263" t="s">
        <v>2245</v>
      </c>
      <c r="G218" t="s">
        <v>281</v>
      </c>
    </row>
    <row r="219" spans="1:7">
      <c r="A219" s="262" t="s">
        <v>268</v>
      </c>
      <c r="B219" s="189" t="s">
        <v>983</v>
      </c>
      <c r="C219" s="189">
        <v>9.6000000000000002E-2</v>
      </c>
      <c r="D219" s="189" t="s">
        <v>408</v>
      </c>
      <c r="E219" s="189" t="s">
        <v>1054</v>
      </c>
      <c r="F219" s="263" t="s">
        <v>1020</v>
      </c>
      <c r="G219" t="s">
        <v>281</v>
      </c>
    </row>
    <row r="220" spans="1:7">
      <c r="A220" s="262" t="s">
        <v>268</v>
      </c>
      <c r="B220" s="189" t="s">
        <v>660</v>
      </c>
      <c r="C220" s="189">
        <v>1</v>
      </c>
      <c r="D220" s="189" t="s">
        <v>259</v>
      </c>
      <c r="E220" s="189" t="s">
        <v>253</v>
      </c>
      <c r="F220" s="263" t="s">
        <v>2248</v>
      </c>
      <c r="G220" t="s">
        <v>281</v>
      </c>
    </row>
    <row r="221" spans="1:7">
      <c r="A221" s="262" t="s">
        <v>268</v>
      </c>
      <c r="B221" s="189" t="s">
        <v>1056</v>
      </c>
      <c r="C221" s="269">
        <v>9.09E-5</v>
      </c>
      <c r="D221" s="189" t="s">
        <v>259</v>
      </c>
      <c r="E221" s="189" t="s">
        <v>253</v>
      </c>
      <c r="F221" s="263" t="s">
        <v>1057</v>
      </c>
      <c r="G221" t="s">
        <v>281</v>
      </c>
    </row>
    <row r="222" spans="1:7">
      <c r="A222" s="262" t="s">
        <v>268</v>
      </c>
      <c r="B222" s="189" t="s">
        <v>120</v>
      </c>
      <c r="C222" s="189" t="s">
        <v>1058</v>
      </c>
      <c r="D222" s="189" t="s">
        <v>259</v>
      </c>
      <c r="E222" s="264"/>
      <c r="F222" s="263" t="s">
        <v>1012</v>
      </c>
      <c r="G222" t="s">
        <v>281</v>
      </c>
    </row>
    <row r="223" spans="1:7">
      <c r="A223" s="262" t="s">
        <v>268</v>
      </c>
      <c r="B223" s="189" t="s">
        <v>95</v>
      </c>
      <c r="C223" s="189" t="s">
        <v>1059</v>
      </c>
      <c r="D223" s="189" t="s">
        <v>259</v>
      </c>
      <c r="E223" s="264"/>
      <c r="F223" s="263" t="s">
        <v>1012</v>
      </c>
      <c r="G223" t="s">
        <v>281</v>
      </c>
    </row>
    <row r="224" spans="1:7">
      <c r="A224" s="262" t="s">
        <v>268</v>
      </c>
      <c r="B224" s="189" t="s">
        <v>119</v>
      </c>
      <c r="C224" s="189" t="s">
        <v>1060</v>
      </c>
      <c r="D224" s="189" t="s">
        <v>259</v>
      </c>
      <c r="E224" s="264"/>
      <c r="F224" s="263" t="s">
        <v>1012</v>
      </c>
      <c r="G224" t="s">
        <v>281</v>
      </c>
    </row>
    <row r="225" spans="1:7">
      <c r="A225" s="262" t="s">
        <v>268</v>
      </c>
      <c r="B225" s="189" t="s">
        <v>97</v>
      </c>
      <c r="C225" s="189" t="s">
        <v>1061</v>
      </c>
      <c r="D225" s="189" t="s">
        <v>259</v>
      </c>
      <c r="E225" s="264"/>
      <c r="F225" s="263" t="s">
        <v>1012</v>
      </c>
      <c r="G225" t="s">
        <v>281</v>
      </c>
    </row>
    <row r="226" spans="1:7">
      <c r="A226" s="262" t="s">
        <v>268</v>
      </c>
      <c r="B226" s="189" t="s">
        <v>98</v>
      </c>
      <c r="C226" s="189" t="s">
        <v>1062</v>
      </c>
      <c r="D226" s="189" t="s">
        <v>259</v>
      </c>
      <c r="E226" s="264"/>
      <c r="F226" s="263" t="s">
        <v>1012</v>
      </c>
      <c r="G226" t="s">
        <v>281</v>
      </c>
    </row>
    <row r="227" spans="1:7">
      <c r="A227" s="262" t="s">
        <v>268</v>
      </c>
      <c r="B227" s="189" t="s">
        <v>99</v>
      </c>
      <c r="C227" s="189" t="s">
        <v>1063</v>
      </c>
      <c r="D227" s="189" t="s">
        <v>259</v>
      </c>
      <c r="E227" s="264"/>
      <c r="F227" s="263" t="s">
        <v>1012</v>
      </c>
      <c r="G227" t="s">
        <v>281</v>
      </c>
    </row>
    <row r="228" spans="1:7">
      <c r="A228" s="262" t="s">
        <v>268</v>
      </c>
      <c r="B228" s="189" t="s">
        <v>100</v>
      </c>
      <c r="C228" s="189" t="s">
        <v>1064</v>
      </c>
      <c r="D228" s="189" t="s">
        <v>259</v>
      </c>
      <c r="E228" s="264"/>
      <c r="F228" s="263" t="s">
        <v>1012</v>
      </c>
      <c r="G228" t="s">
        <v>281</v>
      </c>
    </row>
    <row r="229" spans="1:7">
      <c r="A229" s="262" t="s">
        <v>268</v>
      </c>
      <c r="B229" s="189" t="s">
        <v>118</v>
      </c>
      <c r="C229" s="189" t="s">
        <v>1065</v>
      </c>
      <c r="D229" s="189" t="s">
        <v>259</v>
      </c>
      <c r="E229" s="264"/>
      <c r="F229" s="263" t="s">
        <v>1012</v>
      </c>
      <c r="G229" t="s">
        <v>281</v>
      </c>
    </row>
    <row r="230" spans="1:7">
      <c r="A230" s="262" t="s">
        <v>268</v>
      </c>
      <c r="B230" s="189" t="s">
        <v>101</v>
      </c>
      <c r="C230" s="189" t="s">
        <v>1066</v>
      </c>
      <c r="D230" s="189" t="s">
        <v>259</v>
      </c>
      <c r="E230" s="264"/>
      <c r="F230" s="263" t="s">
        <v>1012</v>
      </c>
      <c r="G230" t="s">
        <v>281</v>
      </c>
    </row>
    <row r="231" spans="1:7">
      <c r="A231" s="262" t="s">
        <v>268</v>
      </c>
      <c r="B231" s="189" t="s">
        <v>121</v>
      </c>
      <c r="C231" s="189" t="s">
        <v>1067</v>
      </c>
      <c r="D231" s="189" t="s">
        <v>259</v>
      </c>
      <c r="E231" s="264"/>
      <c r="F231" s="263" t="s">
        <v>1012</v>
      </c>
      <c r="G231" t="s">
        <v>281</v>
      </c>
    </row>
    <row r="232" spans="1:7">
      <c r="A232" s="262" t="s">
        <v>268</v>
      </c>
      <c r="B232" s="189" t="s">
        <v>104</v>
      </c>
      <c r="C232" s="189" t="s">
        <v>1068</v>
      </c>
      <c r="D232" s="189" t="s">
        <v>259</v>
      </c>
      <c r="E232" s="264"/>
      <c r="F232" s="263" t="s">
        <v>1012</v>
      </c>
      <c r="G232" t="s">
        <v>281</v>
      </c>
    </row>
    <row r="233" spans="1:7">
      <c r="A233" s="262" t="s">
        <v>268</v>
      </c>
      <c r="B233" s="189" t="s">
        <v>1710</v>
      </c>
      <c r="C233" s="189" t="s">
        <v>3740</v>
      </c>
      <c r="D233" s="189" t="s">
        <v>259</v>
      </c>
      <c r="E233" s="264"/>
      <c r="F233" s="263" t="s">
        <v>2249</v>
      </c>
      <c r="G233" t="s">
        <v>281</v>
      </c>
    </row>
    <row r="234" spans="1:7">
      <c r="A234" s="262" t="s">
        <v>268</v>
      </c>
      <c r="B234" s="189" t="s">
        <v>88</v>
      </c>
      <c r="C234" s="189" t="s">
        <v>1072</v>
      </c>
      <c r="D234" s="189" t="s">
        <v>259</v>
      </c>
      <c r="E234" s="264"/>
      <c r="F234" s="263" t="s">
        <v>1012</v>
      </c>
      <c r="G234" t="s">
        <v>281</v>
      </c>
    </row>
    <row r="235" spans="1:7">
      <c r="A235" s="262" t="s">
        <v>268</v>
      </c>
      <c r="B235" s="189" t="s">
        <v>105</v>
      </c>
      <c r="C235" s="189" t="s">
        <v>1073</v>
      </c>
      <c r="D235" s="189" t="s">
        <v>259</v>
      </c>
      <c r="E235" s="264"/>
      <c r="F235" s="263" t="s">
        <v>1012</v>
      </c>
      <c r="G235" t="s">
        <v>281</v>
      </c>
    </row>
    <row r="236" spans="1:7">
      <c r="A236" s="262" t="s">
        <v>268</v>
      </c>
      <c r="B236" s="189" t="s">
        <v>117</v>
      </c>
      <c r="C236" s="189" t="s">
        <v>1074</v>
      </c>
      <c r="D236" s="189" t="s">
        <v>259</v>
      </c>
      <c r="E236" s="264"/>
      <c r="F236" s="263" t="s">
        <v>1012</v>
      </c>
      <c r="G236" t="s">
        <v>281</v>
      </c>
    </row>
    <row r="237" spans="1:7">
      <c r="A237" s="239" t="s">
        <v>268</v>
      </c>
      <c r="B237" s="240" t="s">
        <v>110</v>
      </c>
      <c r="C237" s="240" t="s">
        <v>1075</v>
      </c>
      <c r="D237" s="240" t="s">
        <v>259</v>
      </c>
      <c r="E237" s="265"/>
      <c r="F237" s="241" t="s">
        <v>1012</v>
      </c>
      <c r="G237" t="s">
        <v>281</v>
      </c>
    </row>
    <row r="238" spans="1:7">
      <c r="G238" t="s">
        <v>281</v>
      </c>
    </row>
    <row r="239" spans="1:7" ht="18.75">
      <c r="A239" s="769" t="s">
        <v>3865</v>
      </c>
      <c r="B239" s="770"/>
      <c r="C239" s="770"/>
      <c r="D239" s="770"/>
      <c r="E239" s="770"/>
      <c r="F239" s="771"/>
      <c r="G239" t="s">
        <v>281</v>
      </c>
    </row>
    <row r="240" spans="1:7">
      <c r="A240" s="211" t="s">
        <v>238</v>
      </c>
      <c r="B240" s="212" t="s">
        <v>239</v>
      </c>
      <c r="C240" s="212" t="s">
        <v>240</v>
      </c>
      <c r="D240" s="212" t="s">
        <v>134</v>
      </c>
      <c r="E240" s="212" t="s">
        <v>241</v>
      </c>
      <c r="F240" s="213" t="s">
        <v>242</v>
      </c>
      <c r="G240" t="s">
        <v>281</v>
      </c>
    </row>
    <row r="241" spans="1:9">
      <c r="A241" s="221" t="s">
        <v>243</v>
      </c>
      <c r="B241" s="222" t="s">
        <v>311</v>
      </c>
      <c r="C241" s="223">
        <v>9.978229999999999E-4</v>
      </c>
      <c r="D241" s="223" t="s">
        <v>259</v>
      </c>
      <c r="E241" s="223" t="s">
        <v>3866</v>
      </c>
      <c r="F241" s="234" t="s">
        <v>313</v>
      </c>
      <c r="G241" t="s">
        <v>281</v>
      </c>
    </row>
    <row r="242" spans="1:9">
      <c r="A242" s="221" t="s">
        <v>243</v>
      </c>
      <c r="B242" s="222" t="s">
        <v>285</v>
      </c>
      <c r="C242" s="223">
        <v>1.3583900000000001E-8</v>
      </c>
      <c r="D242" s="223" t="s">
        <v>259</v>
      </c>
      <c r="E242" s="223" t="s">
        <v>3867</v>
      </c>
      <c r="F242" s="234" t="s">
        <v>287</v>
      </c>
      <c r="G242" t="s">
        <v>281</v>
      </c>
      <c r="I242" s="204"/>
    </row>
    <row r="243" spans="1:9">
      <c r="A243" s="221" t="s">
        <v>243</v>
      </c>
      <c r="B243" s="222" t="s">
        <v>317</v>
      </c>
      <c r="C243" s="223">
        <v>2.9657765999999999E-2</v>
      </c>
      <c r="D243" s="223" t="s">
        <v>259</v>
      </c>
      <c r="E243" s="223" t="s">
        <v>3868</v>
      </c>
      <c r="F243" s="234" t="s">
        <v>319</v>
      </c>
      <c r="G243" t="s">
        <v>281</v>
      </c>
    </row>
    <row r="244" spans="1:9">
      <c r="A244" s="221" t="s">
        <v>243</v>
      </c>
      <c r="B244" s="222" t="s">
        <v>294</v>
      </c>
      <c r="C244" s="223">
        <v>7.4150299999999994E-5</v>
      </c>
      <c r="D244" s="223" t="s">
        <v>259</v>
      </c>
      <c r="E244" s="223" t="s">
        <v>3869</v>
      </c>
      <c r="F244" s="234" t="s">
        <v>296</v>
      </c>
      <c r="G244" t="s">
        <v>281</v>
      </c>
      <c r="I244" s="204"/>
    </row>
    <row r="245" spans="1:9">
      <c r="A245" s="221" t="s">
        <v>243</v>
      </c>
      <c r="B245" s="222" t="s">
        <v>300</v>
      </c>
      <c r="C245" s="223">
        <v>2.0995649999999999E-3</v>
      </c>
      <c r="D245" s="223" t="s">
        <v>259</v>
      </c>
      <c r="E245" s="223" t="s">
        <v>3870</v>
      </c>
      <c r="F245" s="234" t="s">
        <v>290</v>
      </c>
      <c r="G245" t="s">
        <v>281</v>
      </c>
      <c r="I245" s="204"/>
    </row>
    <row r="246" spans="1:9">
      <c r="A246" s="221" t="s">
        <v>243</v>
      </c>
      <c r="B246" s="222" t="s">
        <v>302</v>
      </c>
      <c r="C246" s="223">
        <v>5.2941669999999998E-3</v>
      </c>
      <c r="D246" s="223" t="s">
        <v>259</v>
      </c>
      <c r="E246" s="223" t="s">
        <v>3871</v>
      </c>
      <c r="F246" s="234" t="s">
        <v>304</v>
      </c>
      <c r="G246" t="s">
        <v>281</v>
      </c>
      <c r="I246" s="204"/>
    </row>
    <row r="247" spans="1:9">
      <c r="A247" s="221" t="s">
        <v>243</v>
      </c>
      <c r="B247" s="222" t="s">
        <v>288</v>
      </c>
      <c r="C247" s="223">
        <v>4.6432099999999997E-6</v>
      </c>
      <c r="D247" s="223" t="s">
        <v>259</v>
      </c>
      <c r="E247" s="223" t="s">
        <v>3872</v>
      </c>
      <c r="F247" s="234" t="s">
        <v>290</v>
      </c>
      <c r="G247" t="s">
        <v>281</v>
      </c>
      <c r="I247" s="204"/>
    </row>
    <row r="248" spans="1:9">
      <c r="A248" s="221" t="s">
        <v>243</v>
      </c>
      <c r="B248" s="222" t="s">
        <v>1849</v>
      </c>
      <c r="C248" s="223" t="s">
        <v>1975</v>
      </c>
      <c r="D248" s="223" t="s">
        <v>275</v>
      </c>
      <c r="E248" s="223" t="s">
        <v>260</v>
      </c>
      <c r="F248" s="234" t="s">
        <v>3873</v>
      </c>
      <c r="G248" t="s">
        <v>281</v>
      </c>
      <c r="I248" s="204"/>
    </row>
    <row r="249" spans="1:9">
      <c r="A249" s="221" t="s">
        <v>243</v>
      </c>
      <c r="B249" s="222" t="s">
        <v>320</v>
      </c>
      <c r="C249" s="223">
        <v>0.147825332</v>
      </c>
      <c r="D249" s="223" t="s">
        <v>259</v>
      </c>
      <c r="E249" s="223" t="s">
        <v>3874</v>
      </c>
      <c r="F249" s="234" t="s">
        <v>322</v>
      </c>
      <c r="G249" t="s">
        <v>281</v>
      </c>
      <c r="I249" s="204"/>
    </row>
    <row r="250" spans="1:9">
      <c r="A250" s="221" t="s">
        <v>243</v>
      </c>
      <c r="B250" s="222" t="s">
        <v>323</v>
      </c>
      <c r="C250" s="223">
        <v>1.1037951429999999</v>
      </c>
      <c r="D250" s="223" t="s">
        <v>259</v>
      </c>
      <c r="E250" s="223" t="s">
        <v>3875</v>
      </c>
      <c r="F250" s="234" t="s">
        <v>325</v>
      </c>
      <c r="G250" t="s">
        <v>281</v>
      </c>
      <c r="I250" s="204"/>
    </row>
    <row r="251" spans="1:9">
      <c r="A251" s="221" t="s">
        <v>243</v>
      </c>
      <c r="B251" s="233" t="s">
        <v>3739</v>
      </c>
      <c r="C251" s="223">
        <v>1</v>
      </c>
      <c r="D251" s="223" t="s">
        <v>259</v>
      </c>
      <c r="E251" s="223" t="s">
        <v>253</v>
      </c>
      <c r="F251" s="234" t="s">
        <v>587</v>
      </c>
      <c r="G251" t="s">
        <v>281</v>
      </c>
      <c r="I251" s="204"/>
    </row>
    <row r="252" spans="1:9">
      <c r="A252" s="221" t="s">
        <v>243</v>
      </c>
      <c r="B252" s="222" t="s">
        <v>308</v>
      </c>
      <c r="C252" s="223">
        <v>1E-27</v>
      </c>
      <c r="D252" s="223" t="s">
        <v>259</v>
      </c>
      <c r="E252" s="223" t="s">
        <v>3876</v>
      </c>
      <c r="F252" s="234" t="s">
        <v>310</v>
      </c>
      <c r="G252" t="s">
        <v>281</v>
      </c>
      <c r="I252" s="204"/>
    </row>
    <row r="253" spans="1:9">
      <c r="A253" s="221" t="s">
        <v>243</v>
      </c>
      <c r="B253" s="222" t="s">
        <v>274</v>
      </c>
      <c r="C253" s="223">
        <v>3.0796900000000001E-10</v>
      </c>
      <c r="D253" s="223" t="s">
        <v>275</v>
      </c>
      <c r="E253" s="223" t="s">
        <v>3877</v>
      </c>
      <c r="F253" s="234" t="s">
        <v>277</v>
      </c>
      <c r="G253" t="s">
        <v>281</v>
      </c>
      <c r="I253" s="204"/>
    </row>
    <row r="254" spans="1:9">
      <c r="A254" s="221" t="s">
        <v>243</v>
      </c>
      <c r="B254" s="222" t="s">
        <v>278</v>
      </c>
      <c r="C254" s="223">
        <v>1.9623000000000001E-9</v>
      </c>
      <c r="D254" s="223" t="s">
        <v>275</v>
      </c>
      <c r="E254" s="223" t="s">
        <v>3878</v>
      </c>
      <c r="F254" s="234" t="s">
        <v>280</v>
      </c>
      <c r="G254" t="s">
        <v>281</v>
      </c>
      <c r="I254" s="204"/>
    </row>
    <row r="255" spans="1:9">
      <c r="A255" s="221" t="s">
        <v>243</v>
      </c>
      <c r="B255" s="222" t="s">
        <v>305</v>
      </c>
      <c r="C255" s="223">
        <v>2.367741E-3</v>
      </c>
      <c r="D255" s="223" t="s">
        <v>259</v>
      </c>
      <c r="E255" s="223" t="s">
        <v>3879</v>
      </c>
      <c r="F255" s="234" t="s">
        <v>307</v>
      </c>
      <c r="G255" t="s">
        <v>281</v>
      </c>
    </row>
    <row r="256" spans="1:9">
      <c r="A256" s="221" t="s">
        <v>243</v>
      </c>
      <c r="B256" s="222" t="s">
        <v>297</v>
      </c>
      <c r="C256" s="223">
        <v>6.2515999999999996E-5</v>
      </c>
      <c r="D256" s="223" t="s">
        <v>259</v>
      </c>
      <c r="E256" s="223" t="s">
        <v>3880</v>
      </c>
      <c r="F256" s="234" t="s">
        <v>299</v>
      </c>
      <c r="G256" t="s">
        <v>281</v>
      </c>
    </row>
    <row r="257" spans="1:9">
      <c r="A257" s="221" t="s">
        <v>243</v>
      </c>
      <c r="B257" s="222" t="s">
        <v>247</v>
      </c>
      <c r="C257" s="223">
        <v>4.8790383E-2</v>
      </c>
      <c r="D257" s="223" t="s">
        <v>314</v>
      </c>
      <c r="E257" s="223" t="s">
        <v>3881</v>
      </c>
      <c r="F257" s="234" t="s">
        <v>316</v>
      </c>
      <c r="G257" t="s">
        <v>281</v>
      </c>
      <c r="I257" s="204"/>
    </row>
    <row r="258" spans="1:9">
      <c r="A258" s="221" t="s">
        <v>243</v>
      </c>
      <c r="B258" s="222" t="s">
        <v>330</v>
      </c>
      <c r="C258" s="223">
        <v>0.87904529600000003</v>
      </c>
      <c r="D258" s="223" t="s">
        <v>259</v>
      </c>
      <c r="E258" s="223" t="s">
        <v>3882</v>
      </c>
      <c r="F258" s="234" t="s">
        <v>332</v>
      </c>
      <c r="G258" t="s">
        <v>281</v>
      </c>
      <c r="I258" s="204"/>
    </row>
    <row r="259" spans="1:9">
      <c r="A259" s="221" t="s">
        <v>333</v>
      </c>
      <c r="B259" s="223" t="s">
        <v>225</v>
      </c>
      <c r="C259" s="223">
        <v>5.8984600000000003E-9</v>
      </c>
      <c r="D259" s="223" t="s">
        <v>259</v>
      </c>
      <c r="E259" s="223" t="s">
        <v>3883</v>
      </c>
      <c r="F259" s="234" t="s">
        <v>335</v>
      </c>
      <c r="G259" t="s">
        <v>281</v>
      </c>
      <c r="I259" s="204"/>
    </row>
    <row r="260" spans="1:9">
      <c r="A260" s="221" t="s">
        <v>333</v>
      </c>
      <c r="B260" s="223" t="s">
        <v>225</v>
      </c>
      <c r="C260" s="223">
        <v>5.8175329999999997E-3</v>
      </c>
      <c r="D260" s="223" t="s">
        <v>259</v>
      </c>
      <c r="E260" s="223" t="s">
        <v>3884</v>
      </c>
      <c r="F260" s="234" t="s">
        <v>337</v>
      </c>
      <c r="G260" t="s">
        <v>281</v>
      </c>
      <c r="I260" s="204"/>
    </row>
    <row r="261" spans="1:9">
      <c r="A261" s="221" t="s">
        <v>333</v>
      </c>
      <c r="B261" s="223" t="s">
        <v>225</v>
      </c>
      <c r="C261" s="223">
        <v>9.2564400000000003E-7</v>
      </c>
      <c r="D261" s="223" t="s">
        <v>259</v>
      </c>
      <c r="E261" s="223" t="s">
        <v>3885</v>
      </c>
      <c r="F261" s="234" t="s">
        <v>339</v>
      </c>
      <c r="G261" t="s">
        <v>281</v>
      </c>
    </row>
    <row r="262" spans="1:9">
      <c r="A262" s="221" t="s">
        <v>333</v>
      </c>
      <c r="B262" s="223" t="s">
        <v>340</v>
      </c>
      <c r="C262" s="223">
        <v>1.17319E-6</v>
      </c>
      <c r="D262" s="223" t="s">
        <v>259</v>
      </c>
      <c r="E262" s="223" t="s">
        <v>3886</v>
      </c>
      <c r="F262" s="234" t="s">
        <v>342</v>
      </c>
      <c r="G262" t="s">
        <v>281</v>
      </c>
      <c r="I262" s="204"/>
    </row>
    <row r="263" spans="1:9">
      <c r="A263" s="221" t="s">
        <v>333</v>
      </c>
      <c r="B263" s="223" t="s">
        <v>343</v>
      </c>
      <c r="C263" s="223">
        <v>4.5337099999999996E-9</v>
      </c>
      <c r="D263" s="223" t="s">
        <v>259</v>
      </c>
      <c r="E263" s="223" t="s">
        <v>3887</v>
      </c>
      <c r="F263" s="234" t="s">
        <v>337</v>
      </c>
      <c r="G263" t="s">
        <v>281</v>
      </c>
      <c r="I263" s="204"/>
    </row>
    <row r="264" spans="1:9">
      <c r="A264" s="221" t="s">
        <v>333</v>
      </c>
      <c r="B264" s="223" t="s">
        <v>343</v>
      </c>
      <c r="C264" s="223">
        <v>2.4698800000000002E-9</v>
      </c>
      <c r="D264" s="223" t="s">
        <v>259</v>
      </c>
      <c r="E264" s="223" t="s">
        <v>3888</v>
      </c>
      <c r="F264" s="234" t="s">
        <v>339</v>
      </c>
      <c r="G264" t="s">
        <v>281</v>
      </c>
      <c r="I264" s="204"/>
    </row>
    <row r="265" spans="1:9">
      <c r="A265" s="221" t="s">
        <v>333</v>
      </c>
      <c r="B265" s="223" t="s">
        <v>174</v>
      </c>
      <c r="C265" s="223">
        <v>3.9566700000000002E-9</v>
      </c>
      <c r="D265" s="223" t="s">
        <v>259</v>
      </c>
      <c r="E265" s="223" t="s">
        <v>3889</v>
      </c>
      <c r="F265" s="234" t="s">
        <v>335</v>
      </c>
      <c r="G265" t="s">
        <v>281</v>
      </c>
      <c r="I265" s="204"/>
    </row>
    <row r="266" spans="1:9">
      <c r="A266" s="221" t="s">
        <v>333</v>
      </c>
      <c r="B266" s="223" t="s">
        <v>347</v>
      </c>
      <c r="C266" s="223">
        <v>1.77118E-6</v>
      </c>
      <c r="D266" s="223" t="s">
        <v>259</v>
      </c>
      <c r="E266" s="223" t="s">
        <v>3890</v>
      </c>
      <c r="F266" s="234" t="s">
        <v>337</v>
      </c>
      <c r="G266" t="s">
        <v>281</v>
      </c>
    </row>
    <row r="267" spans="1:9">
      <c r="A267" s="221" t="s">
        <v>333</v>
      </c>
      <c r="B267" s="223" t="s">
        <v>347</v>
      </c>
      <c r="C267" s="223">
        <v>2.4067900000000001E-6</v>
      </c>
      <c r="D267" s="223" t="s">
        <v>259</v>
      </c>
      <c r="E267" s="223" t="s">
        <v>3891</v>
      </c>
      <c r="F267" s="234" t="s">
        <v>339</v>
      </c>
      <c r="G267" t="s">
        <v>281</v>
      </c>
      <c r="I267" s="204"/>
    </row>
    <row r="268" spans="1:9">
      <c r="A268" s="221" t="s">
        <v>333</v>
      </c>
      <c r="B268" s="223" t="s">
        <v>350</v>
      </c>
      <c r="C268" s="223">
        <v>3.2793500000000002E-8</v>
      </c>
      <c r="D268" s="223" t="s">
        <v>259</v>
      </c>
      <c r="E268" s="223" t="s">
        <v>3892</v>
      </c>
      <c r="F268" s="234" t="s">
        <v>352</v>
      </c>
      <c r="G268" t="s">
        <v>281</v>
      </c>
      <c r="I268" s="204"/>
    </row>
    <row r="269" spans="1:9">
      <c r="A269" s="221" t="s">
        <v>333</v>
      </c>
      <c r="B269" s="223" t="s">
        <v>353</v>
      </c>
      <c r="C269" s="223">
        <v>6.8569400000000005E-11</v>
      </c>
      <c r="D269" s="223" t="s">
        <v>259</v>
      </c>
      <c r="E269" s="223" t="s">
        <v>3893</v>
      </c>
      <c r="F269" s="234" t="s">
        <v>352</v>
      </c>
      <c r="G269" t="s">
        <v>281</v>
      </c>
      <c r="I269" s="204"/>
    </row>
    <row r="270" spans="1:9">
      <c r="A270" s="221" t="s">
        <v>333</v>
      </c>
      <c r="B270" s="223" t="s">
        <v>355</v>
      </c>
      <c r="C270" s="223">
        <v>1.73259E-10</v>
      </c>
      <c r="D270" s="223" t="s">
        <v>259</v>
      </c>
      <c r="E270" s="223" t="s">
        <v>3894</v>
      </c>
      <c r="F270" s="234" t="s">
        <v>352</v>
      </c>
      <c r="G270" t="s">
        <v>281</v>
      </c>
      <c r="I270" s="204"/>
    </row>
    <row r="271" spans="1:9">
      <c r="A271" s="221" t="s">
        <v>333</v>
      </c>
      <c r="B271" s="223" t="s">
        <v>357</v>
      </c>
      <c r="C271" s="223">
        <v>3.4782600000000002E-12</v>
      </c>
      <c r="D271" s="223" t="s">
        <v>259</v>
      </c>
      <c r="E271" s="223" t="s">
        <v>1875</v>
      </c>
      <c r="F271" s="234" t="s">
        <v>359</v>
      </c>
      <c r="G271" t="s">
        <v>281</v>
      </c>
    </row>
    <row r="272" spans="1:9">
      <c r="A272" s="221" t="s">
        <v>333</v>
      </c>
      <c r="B272" s="223" t="s">
        <v>364</v>
      </c>
      <c r="C272" s="223">
        <v>7.1079100000000001E-4</v>
      </c>
      <c r="D272" s="223" t="s">
        <v>259</v>
      </c>
      <c r="E272" s="223" t="s">
        <v>3895</v>
      </c>
      <c r="F272" s="234" t="s">
        <v>337</v>
      </c>
      <c r="G272" t="s">
        <v>281</v>
      </c>
      <c r="I272" s="204"/>
    </row>
    <row r="273" spans="1:9">
      <c r="A273" s="221" t="s">
        <v>333</v>
      </c>
      <c r="B273" s="223" t="s">
        <v>364</v>
      </c>
      <c r="C273" s="223">
        <v>2.1815499999999999E-4</v>
      </c>
      <c r="D273" s="223" t="s">
        <v>259</v>
      </c>
      <c r="E273" s="223" t="s">
        <v>3896</v>
      </c>
      <c r="F273" s="234" t="s">
        <v>339</v>
      </c>
      <c r="G273" t="s">
        <v>281</v>
      </c>
      <c r="I273" s="204"/>
    </row>
    <row r="274" spans="1:9">
      <c r="A274" s="221" t="s">
        <v>333</v>
      </c>
      <c r="B274" s="223" t="s">
        <v>179</v>
      </c>
      <c r="C274" s="223">
        <v>3.4157300000000002E-8</v>
      </c>
      <c r="D274" s="223" t="s">
        <v>259</v>
      </c>
      <c r="E274" s="223" t="s">
        <v>3897</v>
      </c>
      <c r="F274" s="234" t="s">
        <v>335</v>
      </c>
      <c r="G274" t="s">
        <v>281</v>
      </c>
      <c r="I274" s="204"/>
    </row>
    <row r="275" spans="1:9">
      <c r="A275" s="221" t="s">
        <v>333</v>
      </c>
      <c r="B275" s="223" t="s">
        <v>368</v>
      </c>
      <c r="C275" s="223">
        <v>8.2362299999999996E-8</v>
      </c>
      <c r="D275" s="223" t="s">
        <v>259</v>
      </c>
      <c r="E275" s="223" t="s">
        <v>3898</v>
      </c>
      <c r="F275" s="234" t="s">
        <v>337</v>
      </c>
      <c r="G275" t="s">
        <v>281</v>
      </c>
      <c r="I275" s="204"/>
    </row>
    <row r="276" spans="1:9">
      <c r="A276" s="221" t="s">
        <v>333</v>
      </c>
      <c r="B276" s="223" t="s">
        <v>368</v>
      </c>
      <c r="C276" s="223">
        <v>2.3984399999999998E-9</v>
      </c>
      <c r="D276" s="223" t="s">
        <v>259</v>
      </c>
      <c r="E276" s="223" t="s">
        <v>3899</v>
      </c>
      <c r="F276" s="234" t="s">
        <v>339</v>
      </c>
      <c r="G276" t="s">
        <v>281</v>
      </c>
      <c r="I276" s="204"/>
    </row>
    <row r="277" spans="1:9">
      <c r="A277" s="221" t="s">
        <v>333</v>
      </c>
      <c r="B277" s="223" t="s">
        <v>221</v>
      </c>
      <c r="C277" s="223">
        <v>9.3934800000000001E-4</v>
      </c>
      <c r="D277" s="223" t="s">
        <v>259</v>
      </c>
      <c r="E277" s="223" t="s">
        <v>3900</v>
      </c>
      <c r="F277" s="234" t="s">
        <v>335</v>
      </c>
      <c r="G277" t="s">
        <v>281</v>
      </c>
      <c r="I277" s="204"/>
    </row>
    <row r="278" spans="1:9">
      <c r="A278" s="221" t="s">
        <v>333</v>
      </c>
      <c r="B278" s="223" t="s">
        <v>371</v>
      </c>
      <c r="C278" s="223">
        <v>0.10117513</v>
      </c>
      <c r="D278" s="223" t="s">
        <v>259</v>
      </c>
      <c r="E278" s="223" t="s">
        <v>3901</v>
      </c>
      <c r="F278" s="234" t="s">
        <v>337</v>
      </c>
      <c r="G278" t="s">
        <v>281</v>
      </c>
      <c r="I278" s="204"/>
    </row>
    <row r="279" spans="1:9">
      <c r="A279" s="221" t="s">
        <v>333</v>
      </c>
      <c r="B279" s="223" t="s">
        <v>371</v>
      </c>
      <c r="C279" s="223">
        <v>2.1450900000000001E-3</v>
      </c>
      <c r="D279" s="223" t="s">
        <v>259</v>
      </c>
      <c r="E279" s="223" t="s">
        <v>3902</v>
      </c>
      <c r="F279" s="234" t="s">
        <v>339</v>
      </c>
      <c r="G279" t="s">
        <v>281</v>
      </c>
      <c r="I279" s="204"/>
    </row>
    <row r="280" spans="1:9">
      <c r="A280" s="221" t="s">
        <v>333</v>
      </c>
      <c r="B280" s="223" t="s">
        <v>374</v>
      </c>
      <c r="C280" s="223">
        <v>1.0686533499999999</v>
      </c>
      <c r="D280" s="223" t="s">
        <v>259</v>
      </c>
      <c r="E280" s="223" t="s">
        <v>3903</v>
      </c>
      <c r="F280" s="234" t="s">
        <v>335</v>
      </c>
      <c r="G280" t="s">
        <v>281</v>
      </c>
      <c r="I280" s="204"/>
    </row>
    <row r="281" spans="1:9">
      <c r="A281" s="221" t="s">
        <v>333</v>
      </c>
      <c r="B281" s="223" t="s">
        <v>376</v>
      </c>
      <c r="C281" s="223">
        <v>3.4782600000000003E-4</v>
      </c>
      <c r="D281" s="223" t="s">
        <v>259</v>
      </c>
      <c r="E281" s="223" t="s">
        <v>1884</v>
      </c>
      <c r="F281" s="234" t="s">
        <v>359</v>
      </c>
      <c r="G281" t="s">
        <v>281</v>
      </c>
      <c r="I281" s="204"/>
    </row>
    <row r="282" spans="1:9">
      <c r="A282" s="221" t="s">
        <v>333</v>
      </c>
      <c r="B282" s="223" t="s">
        <v>378</v>
      </c>
      <c r="C282" s="223">
        <v>7.7897600000000004E-5</v>
      </c>
      <c r="D282" s="223" t="s">
        <v>259</v>
      </c>
      <c r="E282" s="223" t="s">
        <v>3904</v>
      </c>
      <c r="F282" s="234" t="s">
        <v>337</v>
      </c>
      <c r="G282" t="s">
        <v>281</v>
      </c>
      <c r="I282" s="204"/>
    </row>
    <row r="283" spans="1:9">
      <c r="A283" s="221" t="s">
        <v>333</v>
      </c>
      <c r="B283" s="223" t="s">
        <v>378</v>
      </c>
      <c r="C283" s="223">
        <v>5.2526199999999997E-4</v>
      </c>
      <c r="D283" s="223" t="s">
        <v>259</v>
      </c>
      <c r="E283" s="223" t="s">
        <v>3905</v>
      </c>
      <c r="F283" s="234" t="s">
        <v>339</v>
      </c>
      <c r="G283" t="s">
        <v>281</v>
      </c>
      <c r="I283" s="204"/>
    </row>
    <row r="284" spans="1:9">
      <c r="A284" s="221" t="s">
        <v>333</v>
      </c>
      <c r="B284" s="223" t="s">
        <v>188</v>
      </c>
      <c r="C284" s="223">
        <v>3.1302700000000003E-8</v>
      </c>
      <c r="D284" s="223" t="s">
        <v>259</v>
      </c>
      <c r="E284" s="223" t="s">
        <v>3906</v>
      </c>
      <c r="F284" s="234" t="s">
        <v>335</v>
      </c>
      <c r="G284" t="s">
        <v>281</v>
      </c>
      <c r="I284" s="204"/>
    </row>
    <row r="285" spans="1:9">
      <c r="A285" s="221" t="s">
        <v>333</v>
      </c>
      <c r="B285" s="223" t="s">
        <v>382</v>
      </c>
      <c r="C285" s="223">
        <v>3.4687100000000002E-6</v>
      </c>
      <c r="D285" s="223" t="s">
        <v>259</v>
      </c>
      <c r="E285" s="223" t="s">
        <v>3907</v>
      </c>
      <c r="F285" s="234" t="s">
        <v>337</v>
      </c>
      <c r="G285" t="s">
        <v>281</v>
      </c>
      <c r="I285" s="204"/>
    </row>
    <row r="286" spans="1:9">
      <c r="A286" s="221" t="s">
        <v>333</v>
      </c>
      <c r="B286" s="223" t="s">
        <v>382</v>
      </c>
      <c r="C286" s="223">
        <v>1.0692300000000001E-6</v>
      </c>
      <c r="D286" s="223" t="s">
        <v>259</v>
      </c>
      <c r="E286" s="223" t="s">
        <v>3908</v>
      </c>
      <c r="F286" s="234" t="s">
        <v>339</v>
      </c>
      <c r="G286" t="s">
        <v>281</v>
      </c>
    </row>
    <row r="287" spans="1:9">
      <c r="A287" s="221" t="s">
        <v>333</v>
      </c>
      <c r="B287" s="223" t="s">
        <v>385</v>
      </c>
      <c r="C287" s="223">
        <v>7.6089800000000007E-9</v>
      </c>
      <c r="D287" s="223" t="s">
        <v>259</v>
      </c>
      <c r="E287" s="223" t="s">
        <v>3909</v>
      </c>
      <c r="F287" s="234" t="s">
        <v>339</v>
      </c>
      <c r="G287" t="s">
        <v>281</v>
      </c>
      <c r="I287" s="204"/>
    </row>
    <row r="288" spans="1:9">
      <c r="A288" s="221" t="s">
        <v>333</v>
      </c>
      <c r="B288" s="223" t="s">
        <v>184</v>
      </c>
      <c r="C288" s="223">
        <v>4.8941200000000001E-9</v>
      </c>
      <c r="D288" s="223" t="s">
        <v>259</v>
      </c>
      <c r="E288" s="223" t="s">
        <v>3910</v>
      </c>
      <c r="F288" s="234" t="s">
        <v>335</v>
      </c>
      <c r="G288" t="s">
        <v>281</v>
      </c>
      <c r="I288" s="204"/>
    </row>
    <row r="289" spans="1:9">
      <c r="A289" s="221" t="s">
        <v>333</v>
      </c>
      <c r="B289" s="223" t="s">
        <v>184</v>
      </c>
      <c r="C289" s="223">
        <v>2.1874500000000001E-6</v>
      </c>
      <c r="D289" s="223" t="s">
        <v>259</v>
      </c>
      <c r="E289" s="223" t="s">
        <v>3911</v>
      </c>
      <c r="F289" s="234" t="s">
        <v>337</v>
      </c>
      <c r="G289" t="s">
        <v>281</v>
      </c>
    </row>
    <row r="290" spans="1:9">
      <c r="A290" s="221" t="s">
        <v>333</v>
      </c>
      <c r="B290" s="223" t="s">
        <v>184</v>
      </c>
      <c r="C290" s="223">
        <v>2.2221E-9</v>
      </c>
      <c r="D290" s="223" t="s">
        <v>259</v>
      </c>
      <c r="E290" s="223" t="s">
        <v>3912</v>
      </c>
      <c r="F290" s="234" t="s">
        <v>339</v>
      </c>
      <c r="G290" t="s">
        <v>281</v>
      </c>
      <c r="I290" s="204"/>
    </row>
    <row r="291" spans="1:9">
      <c r="A291" s="221" t="s">
        <v>333</v>
      </c>
      <c r="B291" s="223" t="s">
        <v>390</v>
      </c>
      <c r="C291" s="223">
        <v>2.1730230000000001E-3</v>
      </c>
      <c r="D291" s="223" t="s">
        <v>259</v>
      </c>
      <c r="E291" s="223" t="s">
        <v>3913</v>
      </c>
      <c r="F291" s="234" t="s">
        <v>337</v>
      </c>
      <c r="G291" t="s">
        <v>281</v>
      </c>
    </row>
    <row r="292" spans="1:9">
      <c r="A292" s="221" t="s">
        <v>333</v>
      </c>
      <c r="B292" s="223" t="s">
        <v>390</v>
      </c>
      <c r="C292" s="223">
        <v>2.2292699999999999E-4</v>
      </c>
      <c r="D292" s="223" t="s">
        <v>259</v>
      </c>
      <c r="E292" s="223" t="s">
        <v>3914</v>
      </c>
      <c r="F292" s="234" t="s">
        <v>339</v>
      </c>
      <c r="G292" t="s">
        <v>281</v>
      </c>
      <c r="I292" s="204"/>
    </row>
    <row r="293" spans="1:9">
      <c r="A293" s="221" t="s">
        <v>333</v>
      </c>
      <c r="B293" s="223" t="s">
        <v>192</v>
      </c>
      <c r="C293" s="223">
        <v>4.8682499999999999E-8</v>
      </c>
      <c r="D293" s="223" t="s">
        <v>259</v>
      </c>
      <c r="E293" s="223" t="s">
        <v>3915</v>
      </c>
      <c r="F293" s="234" t="s">
        <v>335</v>
      </c>
      <c r="G293" t="s">
        <v>281</v>
      </c>
    </row>
    <row r="294" spans="1:9">
      <c r="A294" s="221" t="s">
        <v>333</v>
      </c>
      <c r="B294" s="223" t="s">
        <v>394</v>
      </c>
      <c r="C294" s="223">
        <v>2.3310099999999999E-5</v>
      </c>
      <c r="D294" s="223" t="s">
        <v>259</v>
      </c>
      <c r="E294" s="223" t="s">
        <v>3916</v>
      </c>
      <c r="F294" s="234" t="s">
        <v>337</v>
      </c>
      <c r="G294" t="s">
        <v>281</v>
      </c>
      <c r="I294" s="204"/>
    </row>
    <row r="295" spans="1:9">
      <c r="A295" s="221" t="s">
        <v>333</v>
      </c>
      <c r="B295" s="223" t="s">
        <v>394</v>
      </c>
      <c r="C295" s="223">
        <v>4.2093900000000001E-8</v>
      </c>
      <c r="D295" s="223" t="s">
        <v>259</v>
      </c>
      <c r="E295" s="223" t="s">
        <v>3917</v>
      </c>
      <c r="F295" s="234" t="s">
        <v>339</v>
      </c>
      <c r="G295" t="s">
        <v>281</v>
      </c>
      <c r="I295" s="204"/>
    </row>
    <row r="296" spans="1:9">
      <c r="A296" s="221" t="s">
        <v>333</v>
      </c>
      <c r="B296" s="223" t="s">
        <v>397</v>
      </c>
      <c r="C296" s="223">
        <v>1.6952600000000001E-5</v>
      </c>
      <c r="D296" s="223" t="s">
        <v>259</v>
      </c>
      <c r="E296" s="223" t="s">
        <v>3918</v>
      </c>
      <c r="F296" s="234" t="s">
        <v>342</v>
      </c>
      <c r="G296" t="s">
        <v>281</v>
      </c>
      <c r="I296" s="204"/>
    </row>
    <row r="297" spans="1:9">
      <c r="A297" s="221" t="s">
        <v>333</v>
      </c>
      <c r="B297" s="223" t="s">
        <v>399</v>
      </c>
      <c r="C297" s="223">
        <v>2.6478600000000001E-5</v>
      </c>
      <c r="D297" s="223" t="s">
        <v>259</v>
      </c>
      <c r="E297" s="223" t="s">
        <v>3919</v>
      </c>
      <c r="F297" s="234" t="s">
        <v>401</v>
      </c>
      <c r="G297" t="s">
        <v>281</v>
      </c>
      <c r="I297" s="204"/>
    </row>
    <row r="298" spans="1:9">
      <c r="A298" s="221" t="s">
        <v>333</v>
      </c>
      <c r="B298" s="223" t="s">
        <v>402</v>
      </c>
      <c r="C298" s="223">
        <v>1.21739E-13</v>
      </c>
      <c r="D298" s="223" t="s">
        <v>259</v>
      </c>
      <c r="E298" s="223" t="s">
        <v>1901</v>
      </c>
      <c r="F298" s="234" t="s">
        <v>359</v>
      </c>
      <c r="G298" t="s">
        <v>281</v>
      </c>
      <c r="I298" s="204"/>
    </row>
    <row r="299" spans="1:9">
      <c r="A299" s="221" t="s">
        <v>333</v>
      </c>
      <c r="B299" s="223" t="s">
        <v>404</v>
      </c>
      <c r="C299" s="223">
        <v>8.5987100000000001E-4</v>
      </c>
      <c r="D299" s="223" t="s">
        <v>259</v>
      </c>
      <c r="E299" s="223" t="s">
        <v>3920</v>
      </c>
      <c r="F299" s="234" t="s">
        <v>337</v>
      </c>
      <c r="G299" t="s">
        <v>281</v>
      </c>
      <c r="I299" s="204"/>
    </row>
    <row r="300" spans="1:9">
      <c r="A300" s="221" t="s">
        <v>333</v>
      </c>
      <c r="B300" s="223" t="s">
        <v>404</v>
      </c>
      <c r="C300" s="223">
        <v>9.7233100000000003E-5</v>
      </c>
      <c r="D300" s="223" t="s">
        <v>259</v>
      </c>
      <c r="E300" s="223" t="s">
        <v>3921</v>
      </c>
      <c r="F300" s="234" t="s">
        <v>339</v>
      </c>
      <c r="G300" t="s">
        <v>281</v>
      </c>
    </row>
    <row r="301" spans="1:9">
      <c r="A301" s="221" t="s">
        <v>250</v>
      </c>
      <c r="B301" s="233" t="s">
        <v>1019</v>
      </c>
      <c r="C301" s="223" t="s">
        <v>983</v>
      </c>
      <c r="D301" s="223" t="s">
        <v>408</v>
      </c>
      <c r="E301" s="223" t="s">
        <v>260</v>
      </c>
      <c r="F301" s="234" t="s">
        <v>3922</v>
      </c>
      <c r="G301" t="s">
        <v>281</v>
      </c>
      <c r="I301" s="204"/>
    </row>
    <row r="302" spans="1:9">
      <c r="A302" s="221" t="s">
        <v>333</v>
      </c>
      <c r="B302" s="223" t="s">
        <v>1906</v>
      </c>
      <c r="C302" s="223">
        <v>7.1304199999999999E-7</v>
      </c>
      <c r="D302" s="223" t="s">
        <v>259</v>
      </c>
      <c r="E302" s="223" t="s">
        <v>1907</v>
      </c>
      <c r="F302" s="234" t="s">
        <v>352</v>
      </c>
      <c r="G302" t="s">
        <v>281</v>
      </c>
      <c r="I302" s="204"/>
    </row>
    <row r="303" spans="1:9">
      <c r="A303" s="221" t="s">
        <v>333</v>
      </c>
      <c r="B303" s="223" t="s">
        <v>1908</v>
      </c>
      <c r="C303" s="223">
        <v>1.0086899999999999E-6</v>
      </c>
      <c r="D303" s="223" t="s">
        <v>259</v>
      </c>
      <c r="E303" s="223" t="s">
        <v>1909</v>
      </c>
      <c r="F303" s="234" t="s">
        <v>352</v>
      </c>
      <c r="G303" t="s">
        <v>281</v>
      </c>
    </row>
    <row r="304" spans="1:9">
      <c r="A304" s="221" t="s">
        <v>333</v>
      </c>
      <c r="B304" s="223" t="s">
        <v>1910</v>
      </c>
      <c r="C304" s="223">
        <v>3.7565200000000001E-6</v>
      </c>
      <c r="D304" s="223" t="s">
        <v>259</v>
      </c>
      <c r="E304" s="223" t="s">
        <v>1911</v>
      </c>
      <c r="F304" s="234" t="s">
        <v>352</v>
      </c>
      <c r="G304" t="s">
        <v>281</v>
      </c>
    </row>
    <row r="305" spans="1:9">
      <c r="A305" s="221" t="s">
        <v>333</v>
      </c>
      <c r="B305" s="223" t="s">
        <v>415</v>
      </c>
      <c r="C305" s="223">
        <v>3.5289999999999999E-7</v>
      </c>
      <c r="D305" s="223" t="s">
        <v>259</v>
      </c>
      <c r="E305" s="223" t="s">
        <v>3923</v>
      </c>
      <c r="F305" s="234" t="s">
        <v>335</v>
      </c>
      <c r="G305" t="s">
        <v>281</v>
      </c>
    </row>
    <row r="306" spans="1:9">
      <c r="A306" s="221" t="s">
        <v>333</v>
      </c>
      <c r="B306" s="223" t="s">
        <v>217</v>
      </c>
      <c r="C306" s="223">
        <v>2.0967799999999999E-8</v>
      </c>
      <c r="D306" s="223" t="s">
        <v>259</v>
      </c>
      <c r="E306" s="223" t="s">
        <v>3924</v>
      </c>
      <c r="F306" s="234" t="s">
        <v>335</v>
      </c>
      <c r="G306" t="s">
        <v>281</v>
      </c>
    </row>
    <row r="307" spans="1:9">
      <c r="A307" s="221" t="s">
        <v>333</v>
      </c>
      <c r="B307" s="223" t="s">
        <v>418</v>
      </c>
      <c r="C307" s="223">
        <v>5.9900329999999996E-3</v>
      </c>
      <c r="D307" s="223" t="s">
        <v>259</v>
      </c>
      <c r="E307" s="223" t="s">
        <v>3925</v>
      </c>
      <c r="F307" s="234" t="s">
        <v>337</v>
      </c>
      <c r="G307" t="s">
        <v>281</v>
      </c>
      <c r="I307" s="204"/>
    </row>
    <row r="308" spans="1:9">
      <c r="A308" s="221" t="s">
        <v>333</v>
      </c>
      <c r="B308" s="223" t="s">
        <v>418</v>
      </c>
      <c r="C308" s="223">
        <v>2.2927399999999999E-7</v>
      </c>
      <c r="D308" s="223" t="s">
        <v>259</v>
      </c>
      <c r="E308" s="223" t="s">
        <v>3926</v>
      </c>
      <c r="F308" s="234" t="s">
        <v>339</v>
      </c>
      <c r="G308" t="s">
        <v>281</v>
      </c>
      <c r="I308" s="204"/>
    </row>
    <row r="309" spans="1:9">
      <c r="A309" s="221" t="s">
        <v>333</v>
      </c>
      <c r="B309" s="223" t="s">
        <v>205</v>
      </c>
      <c r="C309" s="223">
        <v>7.8860500000000007E-8</v>
      </c>
      <c r="D309" s="223" t="s">
        <v>259</v>
      </c>
      <c r="E309" s="223" t="s">
        <v>3927</v>
      </c>
      <c r="F309" s="234" t="s">
        <v>335</v>
      </c>
      <c r="G309" t="s">
        <v>281</v>
      </c>
      <c r="I309" s="204"/>
    </row>
    <row r="310" spans="1:9">
      <c r="A310" s="221" t="s">
        <v>333</v>
      </c>
      <c r="B310" s="223" t="s">
        <v>205</v>
      </c>
      <c r="C310" s="223">
        <v>3.3889300000000001E-5</v>
      </c>
      <c r="D310" s="223" t="s">
        <v>259</v>
      </c>
      <c r="E310" s="223" t="s">
        <v>3928</v>
      </c>
      <c r="F310" s="234" t="s">
        <v>337</v>
      </c>
      <c r="G310" t="s">
        <v>281</v>
      </c>
      <c r="I310" s="204"/>
    </row>
    <row r="311" spans="1:9">
      <c r="A311" s="221" t="s">
        <v>333</v>
      </c>
      <c r="B311" s="223" t="s">
        <v>205</v>
      </c>
      <c r="C311" s="223">
        <v>1.92473E-8</v>
      </c>
      <c r="D311" s="223" t="s">
        <v>259</v>
      </c>
      <c r="E311" s="223" t="s">
        <v>3929</v>
      </c>
      <c r="F311" s="234" t="s">
        <v>339</v>
      </c>
      <c r="G311" t="s">
        <v>281</v>
      </c>
      <c r="I311" s="204"/>
    </row>
    <row r="312" spans="1:9">
      <c r="A312" s="221" t="s">
        <v>333</v>
      </c>
      <c r="B312" s="223" t="s">
        <v>196</v>
      </c>
      <c r="C312" s="223">
        <v>3.4408699999999999E-9</v>
      </c>
      <c r="D312" s="223" t="s">
        <v>259</v>
      </c>
      <c r="E312" s="223" t="s">
        <v>3930</v>
      </c>
      <c r="F312" s="234" t="s">
        <v>335</v>
      </c>
      <c r="G312" t="s">
        <v>281</v>
      </c>
      <c r="I312" s="204"/>
    </row>
    <row r="313" spans="1:9">
      <c r="A313" s="221" t="s">
        <v>333</v>
      </c>
      <c r="B313" s="223" t="s">
        <v>196</v>
      </c>
      <c r="C313" s="223">
        <v>5.8207400000000003E-9</v>
      </c>
      <c r="D313" s="223" t="s">
        <v>259</v>
      </c>
      <c r="E313" s="223" t="s">
        <v>3931</v>
      </c>
      <c r="F313" s="234" t="s">
        <v>337</v>
      </c>
      <c r="G313" t="s">
        <v>281</v>
      </c>
      <c r="I313" s="204"/>
    </row>
    <row r="314" spans="1:9">
      <c r="A314" s="221" t="s">
        <v>333</v>
      </c>
      <c r="B314" s="223" t="s">
        <v>196</v>
      </c>
      <c r="C314" s="223">
        <v>2.3980800000000001E-10</v>
      </c>
      <c r="D314" s="223" t="s">
        <v>259</v>
      </c>
      <c r="E314" s="223" t="s">
        <v>3932</v>
      </c>
      <c r="F314" s="234" t="s">
        <v>339</v>
      </c>
      <c r="G314" t="s">
        <v>281</v>
      </c>
      <c r="I314" s="204"/>
    </row>
    <row r="315" spans="1:9">
      <c r="A315" s="221" t="s">
        <v>333</v>
      </c>
      <c r="B315" s="223" t="s">
        <v>427</v>
      </c>
      <c r="C315" s="223">
        <v>1.7391300000000001E-5</v>
      </c>
      <c r="D315" s="223" t="s">
        <v>259</v>
      </c>
      <c r="E315" s="223" t="s">
        <v>1922</v>
      </c>
      <c r="F315" s="234" t="s">
        <v>359</v>
      </c>
      <c r="G315" t="s">
        <v>281</v>
      </c>
      <c r="I315" s="204"/>
    </row>
    <row r="316" spans="1:9">
      <c r="A316" s="221" t="s">
        <v>333</v>
      </c>
      <c r="B316" s="223" t="s">
        <v>200</v>
      </c>
      <c r="C316" s="223">
        <v>1.9790099999999999E-8</v>
      </c>
      <c r="D316" s="223" t="s">
        <v>259</v>
      </c>
      <c r="E316" s="223" t="s">
        <v>3933</v>
      </c>
      <c r="F316" s="234" t="s">
        <v>335</v>
      </c>
      <c r="G316" t="s">
        <v>281</v>
      </c>
      <c r="I316" s="204"/>
    </row>
    <row r="317" spans="1:9">
      <c r="A317" s="221" t="s">
        <v>333</v>
      </c>
      <c r="B317" s="223" t="s">
        <v>430</v>
      </c>
      <c r="C317" s="223">
        <v>1.29434E-5</v>
      </c>
      <c r="D317" s="223" t="s">
        <v>259</v>
      </c>
      <c r="E317" s="223" t="s">
        <v>3934</v>
      </c>
      <c r="F317" s="234" t="s">
        <v>337</v>
      </c>
      <c r="G317" t="s">
        <v>281</v>
      </c>
      <c r="I317" s="204"/>
    </row>
    <row r="318" spans="1:9">
      <c r="A318" s="221" t="s">
        <v>333</v>
      </c>
      <c r="B318" s="223" t="s">
        <v>430</v>
      </c>
      <c r="C318" s="223">
        <v>1.6357100000000001E-8</v>
      </c>
      <c r="D318" s="223" t="s">
        <v>259</v>
      </c>
      <c r="E318" s="223" t="s">
        <v>3935</v>
      </c>
      <c r="F318" s="234" t="s">
        <v>339</v>
      </c>
      <c r="G318" t="s">
        <v>281</v>
      </c>
      <c r="I318" s="204"/>
    </row>
    <row r="319" spans="1:9">
      <c r="A319" s="221" t="s">
        <v>333</v>
      </c>
      <c r="B319" s="223" t="s">
        <v>433</v>
      </c>
      <c r="C319" s="223">
        <v>1.8975700000000001E-4</v>
      </c>
      <c r="D319" s="223" t="s">
        <v>259</v>
      </c>
      <c r="E319" s="223" t="s">
        <v>3936</v>
      </c>
      <c r="F319" s="234" t="s">
        <v>337</v>
      </c>
      <c r="G319" t="s">
        <v>281</v>
      </c>
    </row>
    <row r="320" spans="1:9">
      <c r="A320" s="221" t="s">
        <v>333</v>
      </c>
      <c r="B320" s="223" t="s">
        <v>433</v>
      </c>
      <c r="C320" s="223">
        <v>6.7972000000000006E-5</v>
      </c>
      <c r="D320" s="223" t="s">
        <v>259</v>
      </c>
      <c r="E320" s="223" t="s">
        <v>3937</v>
      </c>
      <c r="F320" s="234" t="s">
        <v>339</v>
      </c>
      <c r="G320" t="s">
        <v>281</v>
      </c>
      <c r="I320" s="204"/>
    </row>
    <row r="321" spans="1:9">
      <c r="A321" s="221" t="s">
        <v>333</v>
      </c>
      <c r="B321" s="223" t="s">
        <v>436</v>
      </c>
      <c r="C321" s="223">
        <v>3.6172500000000002E-4</v>
      </c>
      <c r="D321" s="223" t="s">
        <v>259</v>
      </c>
      <c r="E321" s="223" t="s">
        <v>3938</v>
      </c>
      <c r="F321" s="234" t="s">
        <v>438</v>
      </c>
      <c r="G321" t="s">
        <v>281</v>
      </c>
      <c r="I321" s="204"/>
    </row>
    <row r="322" spans="1:9">
      <c r="A322" s="221" t="s">
        <v>333</v>
      </c>
      <c r="B322" s="223" t="s">
        <v>439</v>
      </c>
      <c r="C322" s="223">
        <v>1.49242E-6</v>
      </c>
      <c r="D322" s="223" t="s">
        <v>259</v>
      </c>
      <c r="E322" s="223" t="s">
        <v>3939</v>
      </c>
      <c r="F322" s="234" t="s">
        <v>352</v>
      </c>
      <c r="G322" t="s">
        <v>281</v>
      </c>
      <c r="I322" s="204"/>
    </row>
    <row r="323" spans="1:9">
      <c r="A323" s="221" t="s">
        <v>333</v>
      </c>
      <c r="B323" s="223" t="s">
        <v>1930</v>
      </c>
      <c r="C323" s="223">
        <v>1.73913E-8</v>
      </c>
      <c r="D323" s="223" t="s">
        <v>259</v>
      </c>
      <c r="E323" s="223" t="s">
        <v>1931</v>
      </c>
      <c r="F323" s="234" t="s">
        <v>352</v>
      </c>
      <c r="G323" t="s">
        <v>281</v>
      </c>
      <c r="I323" s="204"/>
    </row>
    <row r="324" spans="1:9">
      <c r="A324" s="221" t="s">
        <v>333</v>
      </c>
      <c r="B324" s="223" t="s">
        <v>441</v>
      </c>
      <c r="C324" s="223">
        <v>8.4173799999999997E-5</v>
      </c>
      <c r="D324" s="223" t="s">
        <v>259</v>
      </c>
      <c r="E324" s="223" t="s">
        <v>1932</v>
      </c>
      <c r="F324" s="234" t="s">
        <v>359</v>
      </c>
      <c r="G324" t="s">
        <v>281</v>
      </c>
      <c r="I324" s="204"/>
    </row>
    <row r="325" spans="1:9">
      <c r="A325" s="221" t="s">
        <v>333</v>
      </c>
      <c r="B325" s="223" t="s">
        <v>443</v>
      </c>
      <c r="C325" s="223">
        <v>9.19998E-5</v>
      </c>
      <c r="D325" s="223" t="s">
        <v>259</v>
      </c>
      <c r="E325" s="223" t="s">
        <v>1933</v>
      </c>
      <c r="F325" s="234" t="s">
        <v>352</v>
      </c>
      <c r="G325" t="s">
        <v>281</v>
      </c>
      <c r="I325" s="204"/>
    </row>
    <row r="326" spans="1:9">
      <c r="A326" s="221" t="s">
        <v>333</v>
      </c>
      <c r="B326" s="223" t="s">
        <v>445</v>
      </c>
      <c r="C326" s="223">
        <v>9.9130300000000002E-6</v>
      </c>
      <c r="D326" s="223" t="s">
        <v>259</v>
      </c>
      <c r="E326" s="223" t="s">
        <v>1934</v>
      </c>
      <c r="F326" s="234" t="s">
        <v>359</v>
      </c>
      <c r="G326" t="s">
        <v>281</v>
      </c>
      <c r="I326" s="204"/>
    </row>
    <row r="327" spans="1:9">
      <c r="A327" s="221" t="s">
        <v>333</v>
      </c>
      <c r="B327" s="223" t="s">
        <v>1935</v>
      </c>
      <c r="C327" s="223">
        <v>2.5565200000000001E-6</v>
      </c>
      <c r="D327" s="223" t="s">
        <v>259</v>
      </c>
      <c r="E327" s="223" t="s">
        <v>1936</v>
      </c>
      <c r="F327" s="234" t="s">
        <v>352</v>
      </c>
      <c r="G327" t="s">
        <v>281</v>
      </c>
      <c r="I327" s="204"/>
    </row>
    <row r="328" spans="1:9">
      <c r="A328" s="221" t="s">
        <v>333</v>
      </c>
      <c r="B328" s="223" t="s">
        <v>447</v>
      </c>
      <c r="C328" s="223">
        <v>1.42811E-11</v>
      </c>
      <c r="D328" s="223" t="s">
        <v>259</v>
      </c>
      <c r="E328" s="223" t="s">
        <v>3940</v>
      </c>
      <c r="F328" s="234" t="s">
        <v>352</v>
      </c>
      <c r="G328" t="s">
        <v>281</v>
      </c>
      <c r="I328" s="204"/>
    </row>
    <row r="329" spans="1:9">
      <c r="A329" s="221" t="s">
        <v>333</v>
      </c>
      <c r="B329" s="223" t="s">
        <v>449</v>
      </c>
      <c r="C329" s="223">
        <v>4.4912000000000001E-4</v>
      </c>
      <c r="D329" s="223" t="s">
        <v>259</v>
      </c>
      <c r="E329" s="223" t="s">
        <v>3941</v>
      </c>
      <c r="F329" s="234" t="s">
        <v>337</v>
      </c>
      <c r="G329" t="s">
        <v>281</v>
      </c>
      <c r="I329" s="204"/>
    </row>
    <row r="330" spans="1:9">
      <c r="A330" s="221" t="s">
        <v>333</v>
      </c>
      <c r="B330" s="223" t="s">
        <v>449</v>
      </c>
      <c r="C330" s="223">
        <v>7.4355600000000002E-6</v>
      </c>
      <c r="D330" s="223" t="s">
        <v>259</v>
      </c>
      <c r="E330" s="223" t="s">
        <v>3942</v>
      </c>
      <c r="F330" s="234" t="s">
        <v>339</v>
      </c>
      <c r="G330" t="s">
        <v>281</v>
      </c>
      <c r="I330" s="204"/>
    </row>
    <row r="331" spans="1:9">
      <c r="A331" s="221" t="s">
        <v>333</v>
      </c>
      <c r="B331" s="223" t="s">
        <v>452</v>
      </c>
      <c r="C331" s="223">
        <v>5.07492E-6</v>
      </c>
      <c r="D331" s="223" t="s">
        <v>259</v>
      </c>
      <c r="E331" s="223" t="s">
        <v>3943</v>
      </c>
      <c r="F331" s="234" t="s">
        <v>335</v>
      </c>
      <c r="G331" t="s">
        <v>281</v>
      </c>
    </row>
    <row r="332" spans="1:9">
      <c r="A332" s="221" t="s">
        <v>333</v>
      </c>
      <c r="B332" s="223" t="s">
        <v>229</v>
      </c>
      <c r="C332" s="223">
        <v>7.3428000000000002E-5</v>
      </c>
      <c r="D332" s="223" t="s">
        <v>259</v>
      </c>
      <c r="E332" s="223" t="s">
        <v>3944</v>
      </c>
      <c r="F332" s="234" t="s">
        <v>335</v>
      </c>
      <c r="G332" t="s">
        <v>281</v>
      </c>
    </row>
    <row r="333" spans="1:9">
      <c r="A333" s="221" t="s">
        <v>333</v>
      </c>
      <c r="B333" s="223" t="s">
        <v>455</v>
      </c>
      <c r="C333" s="223">
        <v>1.0664297E-2</v>
      </c>
      <c r="D333" s="223" t="s">
        <v>259</v>
      </c>
      <c r="E333" s="223" t="s">
        <v>3945</v>
      </c>
      <c r="F333" s="234" t="s">
        <v>337</v>
      </c>
      <c r="G333" t="s">
        <v>281</v>
      </c>
      <c r="I333" s="204"/>
    </row>
    <row r="334" spans="1:9">
      <c r="A334" s="221" t="s">
        <v>333</v>
      </c>
      <c r="B334" s="223" t="s">
        <v>455</v>
      </c>
      <c r="C334" s="223">
        <v>4.0302009999999997E-3</v>
      </c>
      <c r="D334" s="223" t="s">
        <v>259</v>
      </c>
      <c r="E334" s="223" t="s">
        <v>3946</v>
      </c>
      <c r="F334" s="234" t="s">
        <v>339</v>
      </c>
      <c r="G334" t="s">
        <v>281</v>
      </c>
      <c r="I334" s="204"/>
    </row>
    <row r="335" spans="1:9">
      <c r="A335" s="221" t="s">
        <v>333</v>
      </c>
      <c r="B335" s="223" t="s">
        <v>1944</v>
      </c>
      <c r="C335" s="223">
        <v>6.0869499999999996E-7</v>
      </c>
      <c r="D335" s="223" t="s">
        <v>259</v>
      </c>
      <c r="E335" s="223" t="s">
        <v>1945</v>
      </c>
      <c r="F335" s="234" t="s">
        <v>352</v>
      </c>
      <c r="G335" t="s">
        <v>281</v>
      </c>
      <c r="I335" s="204"/>
    </row>
    <row r="336" spans="1:9">
      <c r="A336" s="221" t="s">
        <v>333</v>
      </c>
      <c r="B336" s="223" t="s">
        <v>1946</v>
      </c>
      <c r="C336" s="223">
        <v>2.7826E-7</v>
      </c>
      <c r="D336" s="223" t="s">
        <v>259</v>
      </c>
      <c r="E336" s="223" t="s">
        <v>1947</v>
      </c>
      <c r="F336" s="234" t="s">
        <v>352</v>
      </c>
      <c r="G336" t="s">
        <v>281</v>
      </c>
      <c r="I336" s="204"/>
    </row>
    <row r="337" spans="1:9">
      <c r="A337" s="221" t="s">
        <v>333</v>
      </c>
      <c r="B337" s="223" t="s">
        <v>213</v>
      </c>
      <c r="C337" s="223">
        <v>5.8705899999999999E-7</v>
      </c>
      <c r="D337" s="223" t="s">
        <v>259</v>
      </c>
      <c r="E337" s="223" t="s">
        <v>3947</v>
      </c>
      <c r="F337" s="234" t="s">
        <v>335</v>
      </c>
      <c r="G337" t="s">
        <v>281</v>
      </c>
      <c r="I337" s="204"/>
    </row>
    <row r="338" spans="1:9">
      <c r="A338" s="221" t="s">
        <v>333</v>
      </c>
      <c r="B338" s="223" t="s">
        <v>213</v>
      </c>
      <c r="C338" s="223">
        <v>2.5013048E-2</v>
      </c>
      <c r="D338" s="223" t="s">
        <v>259</v>
      </c>
      <c r="E338" s="223" t="s">
        <v>3948</v>
      </c>
      <c r="F338" s="234" t="s">
        <v>337</v>
      </c>
      <c r="G338" t="s">
        <v>281</v>
      </c>
      <c r="I338" s="204"/>
    </row>
    <row r="339" spans="1:9">
      <c r="A339" s="221" t="s">
        <v>333</v>
      </c>
      <c r="B339" s="223" t="s">
        <v>213</v>
      </c>
      <c r="C339" s="223">
        <v>8.2966999999999994E-5</v>
      </c>
      <c r="D339" s="223" t="s">
        <v>259</v>
      </c>
      <c r="E339" s="223" t="s">
        <v>3949</v>
      </c>
      <c r="F339" s="234" t="s">
        <v>339</v>
      </c>
      <c r="G339" t="s">
        <v>281</v>
      </c>
      <c r="I339" s="204"/>
    </row>
    <row r="340" spans="1:9">
      <c r="A340" s="221" t="s">
        <v>333</v>
      </c>
      <c r="B340" s="223" t="s">
        <v>461</v>
      </c>
      <c r="C340" s="223">
        <v>7.4163899999999996E-5</v>
      </c>
      <c r="D340" s="223" t="s">
        <v>259</v>
      </c>
      <c r="E340" s="223" t="s">
        <v>3950</v>
      </c>
      <c r="F340" s="234" t="s">
        <v>463</v>
      </c>
      <c r="G340" t="s">
        <v>281</v>
      </c>
    </row>
    <row r="341" spans="1:9">
      <c r="A341" s="221" t="s">
        <v>333</v>
      </c>
      <c r="B341" s="223" t="s">
        <v>464</v>
      </c>
      <c r="C341" s="223">
        <v>5.4145080000000002E-3</v>
      </c>
      <c r="D341" s="223" t="s">
        <v>259</v>
      </c>
      <c r="E341" s="223" t="s">
        <v>3951</v>
      </c>
      <c r="F341" s="234" t="s">
        <v>337</v>
      </c>
      <c r="G341" t="s">
        <v>281</v>
      </c>
      <c r="I341" s="204"/>
    </row>
    <row r="342" spans="1:9">
      <c r="A342" s="221" t="s">
        <v>333</v>
      </c>
      <c r="B342" s="223" t="s">
        <v>464</v>
      </c>
      <c r="C342" s="223">
        <v>9.2541699999999999E-4</v>
      </c>
      <c r="D342" s="223" t="s">
        <v>259</v>
      </c>
      <c r="E342" s="223" t="s">
        <v>3952</v>
      </c>
      <c r="F342" s="234" t="s">
        <v>339</v>
      </c>
      <c r="G342" t="s">
        <v>281</v>
      </c>
      <c r="I342" s="204"/>
    </row>
    <row r="343" spans="1:9">
      <c r="A343" s="221" t="s">
        <v>333</v>
      </c>
      <c r="B343" s="223" t="s">
        <v>467</v>
      </c>
      <c r="C343" s="223">
        <v>2.4083E-5</v>
      </c>
      <c r="D343" s="223" t="s">
        <v>259</v>
      </c>
      <c r="E343" s="223" t="s">
        <v>3953</v>
      </c>
      <c r="F343" s="234" t="s">
        <v>335</v>
      </c>
      <c r="G343" t="s">
        <v>281</v>
      </c>
      <c r="I343" s="204"/>
    </row>
    <row r="344" spans="1:9">
      <c r="A344" s="221" t="s">
        <v>333</v>
      </c>
      <c r="B344" s="223" t="s">
        <v>469</v>
      </c>
      <c r="C344" s="223">
        <v>5.5420299999999997E-9</v>
      </c>
      <c r="D344" s="223" t="s">
        <v>259</v>
      </c>
      <c r="E344" s="223" t="s">
        <v>3954</v>
      </c>
      <c r="F344" s="234" t="s">
        <v>337</v>
      </c>
      <c r="G344" t="s">
        <v>281</v>
      </c>
      <c r="I344" s="204"/>
    </row>
    <row r="345" spans="1:9">
      <c r="A345" s="221" t="s">
        <v>333</v>
      </c>
      <c r="B345" s="223" t="s">
        <v>469</v>
      </c>
      <c r="C345" s="223">
        <v>9.2521399999999998E-12</v>
      </c>
      <c r="D345" s="223" t="s">
        <v>259</v>
      </c>
      <c r="E345" s="223" t="s">
        <v>3955</v>
      </c>
      <c r="F345" s="234" t="s">
        <v>339</v>
      </c>
      <c r="G345" t="s">
        <v>281</v>
      </c>
      <c r="I345" s="204"/>
    </row>
    <row r="346" spans="1:9">
      <c r="A346" s="221" t="s">
        <v>333</v>
      </c>
      <c r="B346" s="223" t="s">
        <v>472</v>
      </c>
      <c r="C346" s="223">
        <v>2.0023900000000002E-9</v>
      </c>
      <c r="D346" s="223" t="s">
        <v>259</v>
      </c>
      <c r="E346" s="223" t="s">
        <v>3956</v>
      </c>
      <c r="F346" s="234" t="s">
        <v>337</v>
      </c>
      <c r="G346" t="s">
        <v>281</v>
      </c>
    </row>
    <row r="347" spans="1:9">
      <c r="A347" s="221" t="s">
        <v>333</v>
      </c>
      <c r="B347" s="223" t="s">
        <v>472</v>
      </c>
      <c r="C347" s="223">
        <v>3.3428900000000001E-12</v>
      </c>
      <c r="D347" s="223" t="s">
        <v>259</v>
      </c>
      <c r="E347" s="223" t="s">
        <v>3957</v>
      </c>
      <c r="F347" s="234" t="s">
        <v>339</v>
      </c>
      <c r="G347" t="s">
        <v>281</v>
      </c>
      <c r="I347" s="204"/>
    </row>
    <row r="348" spans="1:9">
      <c r="A348" s="221" t="s">
        <v>333</v>
      </c>
      <c r="B348" s="223" t="s">
        <v>475</v>
      </c>
      <c r="C348" s="223">
        <v>8.5987100000000001E-4</v>
      </c>
      <c r="D348" s="223" t="s">
        <v>259</v>
      </c>
      <c r="E348" s="223" t="s">
        <v>3920</v>
      </c>
      <c r="F348" s="234" t="s">
        <v>337</v>
      </c>
      <c r="G348" t="s">
        <v>281</v>
      </c>
    </row>
    <row r="349" spans="1:9">
      <c r="A349" s="221" t="s">
        <v>333</v>
      </c>
      <c r="B349" s="223" t="s">
        <v>475</v>
      </c>
      <c r="C349" s="223">
        <v>9.7234100000000005E-5</v>
      </c>
      <c r="D349" s="223" t="s">
        <v>259</v>
      </c>
      <c r="E349" s="223" t="s">
        <v>3958</v>
      </c>
      <c r="F349" s="234" t="s">
        <v>339</v>
      </c>
      <c r="G349" t="s">
        <v>281</v>
      </c>
      <c r="I349" s="204"/>
    </row>
    <row r="350" spans="1:9">
      <c r="A350" s="221" t="s">
        <v>333</v>
      </c>
      <c r="B350" s="223" t="s">
        <v>477</v>
      </c>
      <c r="C350" s="223">
        <v>1.89565E-6</v>
      </c>
      <c r="D350" s="223" t="s">
        <v>259</v>
      </c>
      <c r="E350" s="223" t="s">
        <v>1960</v>
      </c>
      <c r="F350" s="234" t="s">
        <v>352</v>
      </c>
      <c r="G350" t="s">
        <v>281</v>
      </c>
      <c r="I350" s="204"/>
    </row>
    <row r="351" spans="1:9">
      <c r="A351" s="221" t="s">
        <v>333</v>
      </c>
      <c r="B351" s="223" t="s">
        <v>479</v>
      </c>
      <c r="C351" s="223">
        <v>1.4134099999999999E-6</v>
      </c>
      <c r="D351" s="223" t="s">
        <v>259</v>
      </c>
      <c r="E351" s="223" t="s">
        <v>3959</v>
      </c>
      <c r="F351" s="234" t="s">
        <v>337</v>
      </c>
      <c r="G351" t="s">
        <v>281</v>
      </c>
      <c r="I351" s="204"/>
    </row>
    <row r="352" spans="1:9">
      <c r="A352" s="221" t="s">
        <v>333</v>
      </c>
      <c r="B352" s="223" t="s">
        <v>479</v>
      </c>
      <c r="C352" s="223">
        <v>4.51304E-9</v>
      </c>
      <c r="D352" s="223" t="s">
        <v>259</v>
      </c>
      <c r="E352" s="223" t="s">
        <v>3960</v>
      </c>
      <c r="F352" s="234" t="s">
        <v>339</v>
      </c>
      <c r="G352" t="s">
        <v>281</v>
      </c>
      <c r="I352" s="204"/>
    </row>
    <row r="353" spans="1:9">
      <c r="A353" s="221" t="s">
        <v>250</v>
      </c>
      <c r="B353" s="223" t="s">
        <v>482</v>
      </c>
      <c r="C353" s="223">
        <v>7.4144414000000006E-2</v>
      </c>
      <c r="D353" s="223" t="s">
        <v>259</v>
      </c>
      <c r="E353" s="223" t="s">
        <v>3961</v>
      </c>
      <c r="F353" s="234" t="s">
        <v>484</v>
      </c>
      <c r="G353" t="s">
        <v>281</v>
      </c>
      <c r="I353" s="204"/>
    </row>
    <row r="354" spans="1:9">
      <c r="A354" s="221" t="s">
        <v>333</v>
      </c>
      <c r="B354" s="223" t="s">
        <v>209</v>
      </c>
      <c r="C354" s="223">
        <v>2.0650600000000001E-7</v>
      </c>
      <c r="D354" s="223" t="s">
        <v>259</v>
      </c>
      <c r="E354" s="223" t="s">
        <v>3962</v>
      </c>
      <c r="F354" s="234" t="s">
        <v>335</v>
      </c>
      <c r="G354" t="s">
        <v>281</v>
      </c>
      <c r="I354" s="204"/>
    </row>
    <row r="355" spans="1:9">
      <c r="A355" s="221" t="s">
        <v>333</v>
      </c>
      <c r="B355" s="223" t="s">
        <v>486</v>
      </c>
      <c r="C355" s="223">
        <v>1.3835900000000001E-4</v>
      </c>
      <c r="D355" s="223" t="s">
        <v>259</v>
      </c>
      <c r="E355" s="223" t="s">
        <v>3963</v>
      </c>
      <c r="F355" s="234" t="s">
        <v>337</v>
      </c>
      <c r="G355" t="s">
        <v>281</v>
      </c>
      <c r="I355" s="204"/>
    </row>
    <row r="356" spans="1:9">
      <c r="A356" s="221" t="s">
        <v>333</v>
      </c>
      <c r="B356" s="223" t="s">
        <v>486</v>
      </c>
      <c r="C356" s="223">
        <v>1.8847599999999999E-8</v>
      </c>
      <c r="D356" s="223" t="s">
        <v>259</v>
      </c>
      <c r="E356" s="223" t="s">
        <v>3964</v>
      </c>
      <c r="F356" s="234" t="s">
        <v>339</v>
      </c>
      <c r="G356" t="s">
        <v>281</v>
      </c>
    </row>
    <row r="357" spans="1:9">
      <c r="A357" s="262" t="s">
        <v>268</v>
      </c>
      <c r="B357" s="189" t="s">
        <v>126</v>
      </c>
      <c r="C357" s="189">
        <v>10.25564595</v>
      </c>
      <c r="D357" s="189" t="s">
        <v>542</v>
      </c>
      <c r="E357" s="189" t="s">
        <v>253</v>
      </c>
      <c r="F357" s="263" t="s">
        <v>1967</v>
      </c>
      <c r="G357" t="s">
        <v>281</v>
      </c>
      <c r="I357" s="204"/>
    </row>
    <row r="358" spans="1:9">
      <c r="A358" s="262" t="s">
        <v>268</v>
      </c>
      <c r="B358" s="189" t="s">
        <v>983</v>
      </c>
      <c r="C358" s="189" t="s">
        <v>1973</v>
      </c>
      <c r="D358" s="189" t="s">
        <v>408</v>
      </c>
      <c r="E358" s="264"/>
      <c r="F358" s="263" t="s">
        <v>1974</v>
      </c>
      <c r="G358" t="s">
        <v>281</v>
      </c>
      <c r="I358" s="204"/>
    </row>
    <row r="359" spans="1:9">
      <c r="A359" s="239" t="s">
        <v>268</v>
      </c>
      <c r="B359" s="240" t="s">
        <v>1975</v>
      </c>
      <c r="C359" s="240" t="s">
        <v>1976</v>
      </c>
      <c r="D359" s="270" t="s">
        <v>275</v>
      </c>
      <c r="E359" s="265"/>
      <c r="F359" s="241" t="s">
        <v>1977</v>
      </c>
      <c r="G359" t="s">
        <v>281</v>
      </c>
    </row>
    <row r="360" spans="1:9">
      <c r="G360" t="s">
        <v>281</v>
      </c>
    </row>
    <row r="361" spans="1:9" ht="18.75">
      <c r="A361" s="769" t="s">
        <v>1001</v>
      </c>
      <c r="B361" s="770"/>
      <c r="C361" s="770"/>
      <c r="D361" s="770"/>
      <c r="E361" s="770"/>
      <c r="F361" s="771"/>
      <c r="G361" t="s">
        <v>281</v>
      </c>
    </row>
    <row r="362" spans="1:9">
      <c r="A362" s="211" t="s">
        <v>238</v>
      </c>
      <c r="B362" s="212" t="s">
        <v>239</v>
      </c>
      <c r="C362" s="212" t="s">
        <v>240</v>
      </c>
      <c r="D362" s="212" t="s">
        <v>134</v>
      </c>
      <c r="E362" s="212" t="s">
        <v>241</v>
      </c>
      <c r="F362" s="213" t="s">
        <v>242</v>
      </c>
      <c r="G362" t="s">
        <v>281</v>
      </c>
    </row>
    <row r="363" spans="1:9">
      <c r="A363" s="216" t="s">
        <v>243</v>
      </c>
      <c r="B363" s="217" t="s">
        <v>1284</v>
      </c>
      <c r="C363" s="218">
        <v>2.4360300000000001E-4</v>
      </c>
      <c r="D363" s="218" t="s">
        <v>259</v>
      </c>
      <c r="E363" s="218" t="s">
        <v>3622</v>
      </c>
      <c r="F363" s="232" t="s">
        <v>1286</v>
      </c>
      <c r="G363" t="s">
        <v>281</v>
      </c>
    </row>
    <row r="364" spans="1:9">
      <c r="A364" s="221" t="s">
        <v>243</v>
      </c>
      <c r="B364" s="222" t="s">
        <v>1287</v>
      </c>
      <c r="C364" s="223">
        <v>1.4749799999999999E-6</v>
      </c>
      <c r="D364" s="223" t="s">
        <v>259</v>
      </c>
      <c r="E364" s="223" t="s">
        <v>1288</v>
      </c>
      <c r="F364" s="234" t="s">
        <v>1289</v>
      </c>
      <c r="G364" t="s">
        <v>281</v>
      </c>
    </row>
    <row r="365" spans="1:9">
      <c r="A365" s="221" t="s">
        <v>243</v>
      </c>
      <c r="B365" s="222" t="s">
        <v>317</v>
      </c>
      <c r="C365" s="223">
        <v>3.748E-4</v>
      </c>
      <c r="D365" s="223" t="s">
        <v>259</v>
      </c>
      <c r="E365" s="223" t="s">
        <v>3623</v>
      </c>
      <c r="F365" s="234" t="s">
        <v>1291</v>
      </c>
      <c r="G365" t="s">
        <v>281</v>
      </c>
    </row>
    <row r="366" spans="1:9">
      <c r="A366" s="221" t="s">
        <v>243</v>
      </c>
      <c r="B366" s="222" t="s">
        <v>294</v>
      </c>
      <c r="C366" s="223">
        <v>2.0903300000000002E-8</v>
      </c>
      <c r="D366" s="223" t="s">
        <v>259</v>
      </c>
      <c r="E366" s="223" t="s">
        <v>3624</v>
      </c>
      <c r="F366" s="234" t="s">
        <v>1291</v>
      </c>
      <c r="G366" t="s">
        <v>281</v>
      </c>
    </row>
    <row r="367" spans="1:9">
      <c r="A367" s="221" t="s">
        <v>243</v>
      </c>
      <c r="B367" s="222" t="s">
        <v>1293</v>
      </c>
      <c r="C367" s="223">
        <v>1.2954300000000001E-7</v>
      </c>
      <c r="D367" s="223" t="s">
        <v>259</v>
      </c>
      <c r="E367" s="223" t="s">
        <v>3625</v>
      </c>
      <c r="F367" s="234" t="s">
        <v>1291</v>
      </c>
      <c r="G367" t="s">
        <v>281</v>
      </c>
    </row>
    <row r="368" spans="1:9">
      <c r="A368" s="221" t="s">
        <v>243</v>
      </c>
      <c r="B368" s="222" t="s">
        <v>1295</v>
      </c>
      <c r="C368" s="223">
        <v>1.4289999999999999E-7</v>
      </c>
      <c r="D368" s="223" t="s">
        <v>504</v>
      </c>
      <c r="E368" s="223" t="s">
        <v>1296</v>
      </c>
      <c r="F368" s="234" t="s">
        <v>1297</v>
      </c>
      <c r="G368" t="s">
        <v>281</v>
      </c>
    </row>
    <row r="369" spans="1:7">
      <c r="A369" s="221" t="s">
        <v>243</v>
      </c>
      <c r="B369" s="222" t="s">
        <v>1298</v>
      </c>
      <c r="C369" s="223">
        <v>4.8386542999999997E-2</v>
      </c>
      <c r="D369" s="223" t="s">
        <v>327</v>
      </c>
      <c r="E369" s="223" t="s">
        <v>1299</v>
      </c>
      <c r="F369" s="234" t="s">
        <v>1300</v>
      </c>
      <c r="G369" t="s">
        <v>281</v>
      </c>
    </row>
    <row r="370" spans="1:7">
      <c r="A370" s="221" t="s">
        <v>243</v>
      </c>
      <c r="B370" s="222" t="s">
        <v>1301</v>
      </c>
      <c r="C370" s="223">
        <v>2.18724E-3</v>
      </c>
      <c r="D370" s="223" t="s">
        <v>408</v>
      </c>
      <c r="E370" s="223" t="s">
        <v>3626</v>
      </c>
      <c r="F370" s="234" t="s">
        <v>1291</v>
      </c>
      <c r="G370" t="s">
        <v>281</v>
      </c>
    </row>
    <row r="371" spans="1:7">
      <c r="A371" s="221" t="s">
        <v>243</v>
      </c>
      <c r="B371" s="222" t="s">
        <v>1303</v>
      </c>
      <c r="C371" s="223">
        <v>2.5397319999999998E-3</v>
      </c>
      <c r="D371" s="223" t="s">
        <v>408</v>
      </c>
      <c r="E371" s="223" t="s">
        <v>3627</v>
      </c>
      <c r="F371" s="234" t="s">
        <v>1305</v>
      </c>
      <c r="G371" t="s">
        <v>281</v>
      </c>
    </row>
    <row r="372" spans="1:7">
      <c r="A372" s="221" t="s">
        <v>243</v>
      </c>
      <c r="B372" s="222" t="s">
        <v>1306</v>
      </c>
      <c r="C372" s="223">
        <v>3.8774600000000001E-4</v>
      </c>
      <c r="D372" s="223" t="s">
        <v>504</v>
      </c>
      <c r="E372" s="223" t="s">
        <v>1307</v>
      </c>
      <c r="F372" s="234" t="s">
        <v>1308</v>
      </c>
      <c r="G372" t="s">
        <v>281</v>
      </c>
    </row>
    <row r="373" spans="1:7">
      <c r="A373" s="221" t="s">
        <v>243</v>
      </c>
      <c r="B373" s="222" t="s">
        <v>1309</v>
      </c>
      <c r="C373" s="223">
        <v>3.8774600000000001E-4</v>
      </c>
      <c r="D373" s="223" t="s">
        <v>504</v>
      </c>
      <c r="E373" s="223" t="s">
        <v>1307</v>
      </c>
      <c r="F373" s="234" t="s">
        <v>1308</v>
      </c>
      <c r="G373" t="s">
        <v>281</v>
      </c>
    </row>
    <row r="374" spans="1:7">
      <c r="A374" s="221" t="s">
        <v>243</v>
      </c>
      <c r="B374" s="222" t="s">
        <v>1310</v>
      </c>
      <c r="C374" s="223">
        <v>8.4939100000000001E-5</v>
      </c>
      <c r="D374" s="223" t="s">
        <v>259</v>
      </c>
      <c r="E374" s="223" t="s">
        <v>1311</v>
      </c>
      <c r="F374" s="234" t="s">
        <v>1312</v>
      </c>
      <c r="G374" t="s">
        <v>281</v>
      </c>
    </row>
    <row r="375" spans="1:7">
      <c r="A375" s="221" t="s">
        <v>243</v>
      </c>
      <c r="B375" s="222" t="s">
        <v>1313</v>
      </c>
      <c r="C375" s="223">
        <v>0.16014249999999999</v>
      </c>
      <c r="D375" s="223" t="s">
        <v>259</v>
      </c>
      <c r="E375" s="223" t="s">
        <v>1314</v>
      </c>
      <c r="F375" s="234" t="s">
        <v>1315</v>
      </c>
      <c r="G375" t="s">
        <v>281</v>
      </c>
    </row>
    <row r="376" spans="1:7">
      <c r="A376" s="221" t="s">
        <v>243</v>
      </c>
      <c r="B376" s="222" t="s">
        <v>326</v>
      </c>
      <c r="C376" s="223">
        <v>7.301264E-3</v>
      </c>
      <c r="D376" s="223" t="s">
        <v>327</v>
      </c>
      <c r="E376" s="223" t="s">
        <v>3628</v>
      </c>
      <c r="F376" s="234" t="s">
        <v>1317</v>
      </c>
      <c r="G376" t="s">
        <v>281</v>
      </c>
    </row>
    <row r="377" spans="1:7">
      <c r="A377" s="221" t="s">
        <v>243</v>
      </c>
      <c r="B377" s="222" t="s">
        <v>1318</v>
      </c>
      <c r="C377" s="223">
        <v>7.0209230000000001E-3</v>
      </c>
      <c r="D377" s="223" t="s">
        <v>327</v>
      </c>
      <c r="E377" s="223" t="s">
        <v>3629</v>
      </c>
      <c r="F377" s="234" t="s">
        <v>1320</v>
      </c>
      <c r="G377" t="s">
        <v>281</v>
      </c>
    </row>
    <row r="378" spans="1:7">
      <c r="A378" s="221" t="s">
        <v>243</v>
      </c>
      <c r="B378" s="222" t="s">
        <v>1321</v>
      </c>
      <c r="C378" s="223">
        <v>1.2759408999999999E-2</v>
      </c>
      <c r="D378" s="223" t="s">
        <v>327</v>
      </c>
      <c r="E378" s="223" t="s">
        <v>3630</v>
      </c>
      <c r="F378" s="234" t="s">
        <v>1291</v>
      </c>
      <c r="G378" t="s">
        <v>281</v>
      </c>
    </row>
    <row r="379" spans="1:7">
      <c r="A379" s="221" t="s">
        <v>243</v>
      </c>
      <c r="B379" s="222" t="s">
        <v>300</v>
      </c>
      <c r="C379" s="223">
        <v>1.2542000000000001E-8</v>
      </c>
      <c r="D379" s="223" t="s">
        <v>259</v>
      </c>
      <c r="E379" s="223" t="s">
        <v>3631</v>
      </c>
      <c r="F379" s="234" t="s">
        <v>1291</v>
      </c>
      <c r="G379" t="s">
        <v>281</v>
      </c>
    </row>
    <row r="380" spans="1:7">
      <c r="A380" s="221" t="s">
        <v>243</v>
      </c>
      <c r="B380" s="222" t="s">
        <v>288</v>
      </c>
      <c r="C380" s="223">
        <v>1.2329330000000001E-3</v>
      </c>
      <c r="D380" s="223" t="s">
        <v>259</v>
      </c>
      <c r="E380" s="223" t="s">
        <v>3632</v>
      </c>
      <c r="F380" s="234" t="s">
        <v>1291</v>
      </c>
      <c r="G380" t="s">
        <v>281</v>
      </c>
    </row>
    <row r="381" spans="1:7">
      <c r="A381" s="221" t="s">
        <v>243</v>
      </c>
      <c r="B381" s="222" t="s">
        <v>1325</v>
      </c>
      <c r="C381" s="223">
        <v>9.0134299999999998E-4</v>
      </c>
      <c r="D381" s="223" t="s">
        <v>259</v>
      </c>
      <c r="E381" s="223" t="s">
        <v>3633</v>
      </c>
      <c r="F381" s="234" t="s">
        <v>1286</v>
      </c>
      <c r="G381" t="s">
        <v>281</v>
      </c>
    </row>
    <row r="382" spans="1:7">
      <c r="A382" s="221" t="s">
        <v>243</v>
      </c>
      <c r="B382" s="222" t="s">
        <v>282</v>
      </c>
      <c r="C382" s="223">
        <v>3.8033999999999997E-12</v>
      </c>
      <c r="D382" s="223" t="s">
        <v>275</v>
      </c>
      <c r="E382" s="223" t="s">
        <v>3634</v>
      </c>
      <c r="F382" s="234" t="s">
        <v>1291</v>
      </c>
      <c r="G382" t="s">
        <v>281</v>
      </c>
    </row>
    <row r="383" spans="1:7">
      <c r="A383" s="221" t="s">
        <v>243</v>
      </c>
      <c r="B383" s="222" t="s">
        <v>1328</v>
      </c>
      <c r="C383" s="223">
        <v>2.3874999999999999E-3</v>
      </c>
      <c r="D383" s="223" t="s">
        <v>259</v>
      </c>
      <c r="E383" s="223" t="s">
        <v>1329</v>
      </c>
      <c r="F383" s="234" t="s">
        <v>1330</v>
      </c>
      <c r="G383" t="s">
        <v>281</v>
      </c>
    </row>
    <row r="384" spans="1:7">
      <c r="A384" s="221" t="s">
        <v>243</v>
      </c>
      <c r="B384" s="222" t="s">
        <v>1331</v>
      </c>
      <c r="C384" s="223">
        <v>2.68492E-4</v>
      </c>
      <c r="D384" s="223" t="s">
        <v>259</v>
      </c>
      <c r="E384" s="223" t="s">
        <v>1332</v>
      </c>
      <c r="F384" s="234" t="s">
        <v>1333</v>
      </c>
      <c r="G384" t="s">
        <v>281</v>
      </c>
    </row>
    <row r="385" spans="1:7">
      <c r="A385" s="221" t="s">
        <v>243</v>
      </c>
      <c r="B385" s="222" t="s">
        <v>1334</v>
      </c>
      <c r="C385" s="223">
        <v>2.2348199999999999E-7</v>
      </c>
      <c r="D385" s="223" t="s">
        <v>259</v>
      </c>
      <c r="E385" s="223" t="s">
        <v>1335</v>
      </c>
      <c r="F385" s="234" t="s">
        <v>1289</v>
      </c>
      <c r="G385" t="s">
        <v>281</v>
      </c>
    </row>
    <row r="386" spans="1:7">
      <c r="A386" s="221" t="s">
        <v>243</v>
      </c>
      <c r="B386" s="222" t="s">
        <v>1336</v>
      </c>
      <c r="C386" s="223">
        <v>2.2348199999999999E-7</v>
      </c>
      <c r="D386" s="223" t="s">
        <v>259</v>
      </c>
      <c r="E386" s="223" t="s">
        <v>1335</v>
      </c>
      <c r="F386" s="234" t="s">
        <v>1289</v>
      </c>
      <c r="G386" t="s">
        <v>281</v>
      </c>
    </row>
    <row r="387" spans="1:7">
      <c r="A387" s="221" t="s">
        <v>243</v>
      </c>
      <c r="B387" s="222" t="s">
        <v>1337</v>
      </c>
      <c r="C387" s="223">
        <v>1.5213595999999999E-2</v>
      </c>
      <c r="D387" s="223" t="s">
        <v>259</v>
      </c>
      <c r="E387" s="223" t="s">
        <v>3635</v>
      </c>
      <c r="F387" s="234" t="s">
        <v>1291</v>
      </c>
      <c r="G387" t="s">
        <v>281</v>
      </c>
    </row>
    <row r="388" spans="1:7">
      <c r="A388" s="221" t="s">
        <v>243</v>
      </c>
      <c r="B388" s="222" t="s">
        <v>320</v>
      </c>
      <c r="C388" s="223">
        <v>9.3700000000000001E-4</v>
      </c>
      <c r="D388" s="223" t="s">
        <v>259</v>
      </c>
      <c r="E388" s="223" t="s">
        <v>3636</v>
      </c>
      <c r="F388" s="234" t="s">
        <v>1291</v>
      </c>
      <c r="G388" t="s">
        <v>281</v>
      </c>
    </row>
    <row r="389" spans="1:7">
      <c r="A389" s="221" t="s">
        <v>243</v>
      </c>
      <c r="B389" s="222" t="s">
        <v>323</v>
      </c>
      <c r="C389" s="223">
        <v>9.4697359999999994E-3</v>
      </c>
      <c r="D389" s="223" t="s">
        <v>259</v>
      </c>
      <c r="E389" s="223" t="s">
        <v>3637</v>
      </c>
      <c r="F389" s="234" t="s">
        <v>1291</v>
      </c>
      <c r="G389" t="s">
        <v>281</v>
      </c>
    </row>
    <row r="390" spans="1:7">
      <c r="A390" s="221" t="s">
        <v>243</v>
      </c>
      <c r="B390" s="222" t="s">
        <v>308</v>
      </c>
      <c r="C390" s="223">
        <v>5.4823699999999999E-8</v>
      </c>
      <c r="D390" s="223" t="s">
        <v>259</v>
      </c>
      <c r="E390" s="223" t="s">
        <v>3638</v>
      </c>
      <c r="F390" s="234" t="s">
        <v>1291</v>
      </c>
      <c r="G390" t="s">
        <v>281</v>
      </c>
    </row>
    <row r="391" spans="1:7">
      <c r="A391" s="221" t="s">
        <v>243</v>
      </c>
      <c r="B391" s="222" t="s">
        <v>1342</v>
      </c>
      <c r="C391" s="223">
        <v>8.7158099999999995E-6</v>
      </c>
      <c r="D391" s="223" t="s">
        <v>259</v>
      </c>
      <c r="E391" s="223" t="s">
        <v>1343</v>
      </c>
      <c r="F391" s="234" t="s">
        <v>1289</v>
      </c>
      <c r="G391" t="s">
        <v>281</v>
      </c>
    </row>
    <row r="392" spans="1:7">
      <c r="A392" s="221" t="s">
        <v>243</v>
      </c>
      <c r="B392" s="222" t="s">
        <v>274</v>
      </c>
      <c r="C392" s="223">
        <v>1.9520799999999999E-12</v>
      </c>
      <c r="D392" s="223" t="s">
        <v>275</v>
      </c>
      <c r="E392" s="223" t="s">
        <v>3639</v>
      </c>
      <c r="F392" s="234" t="s">
        <v>1291</v>
      </c>
      <c r="G392" t="s">
        <v>281</v>
      </c>
    </row>
    <row r="393" spans="1:7">
      <c r="A393" s="221" t="s">
        <v>243</v>
      </c>
      <c r="B393" s="222" t="s">
        <v>1345</v>
      </c>
      <c r="C393" s="223">
        <v>6.68659E-5</v>
      </c>
      <c r="D393" s="223" t="s">
        <v>259</v>
      </c>
      <c r="E393" s="223" t="s">
        <v>1346</v>
      </c>
      <c r="F393" s="234" t="s">
        <v>1289</v>
      </c>
      <c r="G393" t="s">
        <v>281</v>
      </c>
    </row>
    <row r="394" spans="1:7">
      <c r="A394" s="221" t="s">
        <v>243</v>
      </c>
      <c r="B394" s="222" t="s">
        <v>1347</v>
      </c>
      <c r="C394" s="223">
        <v>9.533470000000001E-10</v>
      </c>
      <c r="D394" s="223" t="s">
        <v>1348</v>
      </c>
      <c r="E394" s="223" t="s">
        <v>1349</v>
      </c>
      <c r="F394" s="234" t="s">
        <v>1286</v>
      </c>
      <c r="G394" t="s">
        <v>281</v>
      </c>
    </row>
    <row r="395" spans="1:7">
      <c r="A395" s="221" t="s">
        <v>243</v>
      </c>
      <c r="B395" s="222" t="s">
        <v>278</v>
      </c>
      <c r="C395" s="223">
        <v>1.6835099999999999E-11</v>
      </c>
      <c r="D395" s="223" t="s">
        <v>275</v>
      </c>
      <c r="E395" s="223" t="s">
        <v>3640</v>
      </c>
      <c r="F395" s="234" t="s">
        <v>1291</v>
      </c>
      <c r="G395" t="s">
        <v>281</v>
      </c>
    </row>
    <row r="396" spans="1:7">
      <c r="A396" s="221" t="s">
        <v>243</v>
      </c>
      <c r="B396" s="222" t="s">
        <v>305</v>
      </c>
      <c r="C396" s="223">
        <v>3.0238900000000002E-7</v>
      </c>
      <c r="D396" s="223" t="s">
        <v>259</v>
      </c>
      <c r="E396" s="223" t="s">
        <v>3641</v>
      </c>
      <c r="F396" s="234" t="s">
        <v>1291</v>
      </c>
      <c r="G396" t="s">
        <v>281</v>
      </c>
    </row>
    <row r="397" spans="1:7">
      <c r="A397" s="221" t="s">
        <v>243</v>
      </c>
      <c r="B397" s="222" t="s">
        <v>1352</v>
      </c>
      <c r="C397" s="223">
        <v>3.0393599999999998E-6</v>
      </c>
      <c r="D397" s="223" t="s">
        <v>259</v>
      </c>
      <c r="E397" s="223" t="s">
        <v>1353</v>
      </c>
      <c r="F397" s="234" t="s">
        <v>1289</v>
      </c>
      <c r="G397" t="s">
        <v>281</v>
      </c>
    </row>
    <row r="398" spans="1:7">
      <c r="A398" s="221" t="s">
        <v>243</v>
      </c>
      <c r="B398" s="222" t="s">
        <v>1354</v>
      </c>
      <c r="C398" s="223">
        <v>8.9392900000000006E-8</v>
      </c>
      <c r="D398" s="223" t="s">
        <v>259</v>
      </c>
      <c r="E398" s="223" t="s">
        <v>1355</v>
      </c>
      <c r="F398" s="234" t="s">
        <v>1289</v>
      </c>
      <c r="G398" t="s">
        <v>281</v>
      </c>
    </row>
    <row r="399" spans="1:7">
      <c r="A399" s="221" t="s">
        <v>243</v>
      </c>
      <c r="B399" s="222" t="s">
        <v>595</v>
      </c>
      <c r="C399" s="223">
        <v>1.8577190000000001E-3</v>
      </c>
      <c r="D399" s="223" t="s">
        <v>259</v>
      </c>
      <c r="E399" s="223" t="s">
        <v>1356</v>
      </c>
      <c r="F399" s="234" t="s">
        <v>1289</v>
      </c>
      <c r="G399" t="s">
        <v>281</v>
      </c>
    </row>
    <row r="400" spans="1:7">
      <c r="A400" s="221" t="s">
        <v>243</v>
      </c>
      <c r="B400" s="222" t="s">
        <v>247</v>
      </c>
      <c r="C400" s="223">
        <v>8.4336600000000002E-4</v>
      </c>
      <c r="D400" s="223" t="s">
        <v>314</v>
      </c>
      <c r="E400" s="223" t="s">
        <v>3642</v>
      </c>
      <c r="F400" s="234" t="s">
        <v>316</v>
      </c>
      <c r="G400" t="s">
        <v>281</v>
      </c>
    </row>
    <row r="401" spans="1:7">
      <c r="A401" s="221" t="s">
        <v>243</v>
      </c>
      <c r="B401" s="222" t="s">
        <v>1358</v>
      </c>
      <c r="C401" s="223">
        <v>2.4895699999999999E-11</v>
      </c>
      <c r="D401" s="223" t="s">
        <v>275</v>
      </c>
      <c r="E401" s="223" t="s">
        <v>1359</v>
      </c>
      <c r="F401" s="234" t="s">
        <v>1286</v>
      </c>
      <c r="G401" t="s">
        <v>281</v>
      </c>
    </row>
    <row r="402" spans="1:7">
      <c r="A402" s="221" t="s">
        <v>333</v>
      </c>
      <c r="B402" s="223" t="s">
        <v>225</v>
      </c>
      <c r="C402" s="223">
        <v>3.0249299999999998E-7</v>
      </c>
      <c r="D402" s="223" t="s">
        <v>259</v>
      </c>
      <c r="E402" s="223" t="s">
        <v>3643</v>
      </c>
      <c r="F402" s="234" t="s">
        <v>1361</v>
      </c>
      <c r="G402" t="s">
        <v>281</v>
      </c>
    </row>
    <row r="403" spans="1:7">
      <c r="A403" s="221" t="s">
        <v>333</v>
      </c>
      <c r="B403" s="223" t="s">
        <v>225</v>
      </c>
      <c r="C403" s="223">
        <v>4.1267799999999998E-8</v>
      </c>
      <c r="D403" s="223" t="s">
        <v>259</v>
      </c>
      <c r="E403" s="223" t="s">
        <v>3644</v>
      </c>
      <c r="F403" s="234" t="s">
        <v>1363</v>
      </c>
      <c r="G403" t="s">
        <v>281</v>
      </c>
    </row>
    <row r="404" spans="1:7">
      <c r="A404" s="221" t="s">
        <v>333</v>
      </c>
      <c r="B404" s="223" t="s">
        <v>225</v>
      </c>
      <c r="C404" s="223">
        <v>1.2219493999999999E-2</v>
      </c>
      <c r="D404" s="223" t="s">
        <v>259</v>
      </c>
      <c r="E404" s="223" t="s">
        <v>3645</v>
      </c>
      <c r="F404" s="234" t="s">
        <v>1365</v>
      </c>
      <c r="G404" t="s">
        <v>281</v>
      </c>
    </row>
    <row r="405" spans="1:7">
      <c r="A405" s="221" t="s">
        <v>333</v>
      </c>
      <c r="B405" s="223" t="s">
        <v>225</v>
      </c>
      <c r="C405" s="223">
        <v>9.9162500000000001E-6</v>
      </c>
      <c r="D405" s="223" t="s">
        <v>259</v>
      </c>
      <c r="E405" s="223" t="s">
        <v>3646</v>
      </c>
      <c r="F405" s="234" t="s">
        <v>1361</v>
      </c>
      <c r="G405" t="s">
        <v>281</v>
      </c>
    </row>
    <row r="406" spans="1:7">
      <c r="A406" s="221" t="s">
        <v>333</v>
      </c>
      <c r="B406" s="223" t="s">
        <v>174</v>
      </c>
      <c r="C406" s="223">
        <v>1.1718400000000001E-10</v>
      </c>
      <c r="D406" s="223" t="s">
        <v>259</v>
      </c>
      <c r="E406" s="223" t="s">
        <v>3647</v>
      </c>
      <c r="F406" s="234" t="s">
        <v>1361</v>
      </c>
      <c r="G406" t="s">
        <v>281</v>
      </c>
    </row>
    <row r="407" spans="1:7">
      <c r="A407" s="221" t="s">
        <v>333</v>
      </c>
      <c r="B407" s="223" t="s">
        <v>174</v>
      </c>
      <c r="C407" s="223">
        <v>5.8353700000000003E-9</v>
      </c>
      <c r="D407" s="223" t="s">
        <v>259</v>
      </c>
      <c r="E407" s="223" t="s">
        <v>3648</v>
      </c>
      <c r="F407" s="234" t="s">
        <v>1363</v>
      </c>
      <c r="G407" t="s">
        <v>281</v>
      </c>
    </row>
    <row r="408" spans="1:7">
      <c r="A408" s="221" t="s">
        <v>333</v>
      </c>
      <c r="B408" s="223" t="s">
        <v>347</v>
      </c>
      <c r="C408" s="223">
        <v>8.2181800000000007E-6</v>
      </c>
      <c r="D408" s="223" t="s">
        <v>259</v>
      </c>
      <c r="E408" s="223" t="s">
        <v>3649</v>
      </c>
      <c r="F408" s="234" t="s">
        <v>1365</v>
      </c>
      <c r="G408" t="s">
        <v>281</v>
      </c>
    </row>
    <row r="409" spans="1:7">
      <c r="A409" s="221" t="s">
        <v>333</v>
      </c>
      <c r="B409" s="223" t="s">
        <v>347</v>
      </c>
      <c r="C409" s="223">
        <v>3.6680799999999998E-7</v>
      </c>
      <c r="D409" s="223" t="s">
        <v>259</v>
      </c>
      <c r="E409" s="223" t="s">
        <v>3650</v>
      </c>
      <c r="F409" s="234" t="s">
        <v>1361</v>
      </c>
      <c r="G409" t="s">
        <v>281</v>
      </c>
    </row>
    <row r="410" spans="1:7">
      <c r="A410" s="221" t="s">
        <v>333</v>
      </c>
      <c r="B410" s="233" t="s">
        <v>1080</v>
      </c>
      <c r="C410" s="223">
        <v>-1</v>
      </c>
      <c r="D410" s="223" t="s">
        <v>259</v>
      </c>
      <c r="E410" s="223" t="s">
        <v>253</v>
      </c>
      <c r="F410" s="234" t="s">
        <v>587</v>
      </c>
      <c r="G410" t="s">
        <v>281</v>
      </c>
    </row>
    <row r="411" spans="1:7">
      <c r="A411" s="221" t="s">
        <v>333</v>
      </c>
      <c r="B411" s="223" t="s">
        <v>179</v>
      </c>
      <c r="C411" s="223">
        <v>2.0050700000000001E-12</v>
      </c>
      <c r="D411" s="223" t="s">
        <v>259</v>
      </c>
      <c r="E411" s="223" t="s">
        <v>3651</v>
      </c>
      <c r="F411" s="234" t="s">
        <v>1361</v>
      </c>
      <c r="G411" t="s">
        <v>281</v>
      </c>
    </row>
    <row r="412" spans="1:7">
      <c r="A412" s="221" t="s">
        <v>333</v>
      </c>
      <c r="B412" s="223" t="s">
        <v>179</v>
      </c>
      <c r="C412" s="223">
        <v>4.8888900000000005E-10</v>
      </c>
      <c r="D412" s="223" t="s">
        <v>259</v>
      </c>
      <c r="E412" s="223" t="s">
        <v>3652</v>
      </c>
      <c r="F412" s="234" t="s">
        <v>1363</v>
      </c>
      <c r="G412" t="s">
        <v>281</v>
      </c>
    </row>
    <row r="413" spans="1:7">
      <c r="A413" s="221" t="s">
        <v>333</v>
      </c>
      <c r="B413" s="223" t="s">
        <v>368</v>
      </c>
      <c r="C413" s="223">
        <v>1.47146E-6</v>
      </c>
      <c r="D413" s="223" t="s">
        <v>259</v>
      </c>
      <c r="E413" s="223" t="s">
        <v>3653</v>
      </c>
      <c r="F413" s="234" t="s">
        <v>1365</v>
      </c>
      <c r="G413" t="s">
        <v>281</v>
      </c>
    </row>
    <row r="414" spans="1:7">
      <c r="A414" s="221" t="s">
        <v>333</v>
      </c>
      <c r="B414" s="223" t="s">
        <v>368</v>
      </c>
      <c r="C414" s="223">
        <v>3.7233099999999999E-8</v>
      </c>
      <c r="D414" s="223" t="s">
        <v>259</v>
      </c>
      <c r="E414" s="223" t="s">
        <v>3654</v>
      </c>
      <c r="F414" s="234" t="s">
        <v>1361</v>
      </c>
      <c r="G414" t="s">
        <v>281</v>
      </c>
    </row>
    <row r="415" spans="1:7">
      <c r="A415" s="221" t="s">
        <v>333</v>
      </c>
      <c r="B415" s="223" t="s">
        <v>221</v>
      </c>
      <c r="C415" s="223">
        <v>8.1259299999999998E-7</v>
      </c>
      <c r="D415" s="223" t="s">
        <v>259</v>
      </c>
      <c r="E415" s="223" t="s">
        <v>3655</v>
      </c>
      <c r="F415" s="234" t="s">
        <v>1361</v>
      </c>
      <c r="G415" t="s">
        <v>281</v>
      </c>
    </row>
    <row r="416" spans="1:7">
      <c r="A416" s="221" t="s">
        <v>333</v>
      </c>
      <c r="B416" s="223" t="s">
        <v>221</v>
      </c>
      <c r="C416" s="223">
        <v>1.2422299999999999E-6</v>
      </c>
      <c r="D416" s="223" t="s">
        <v>259</v>
      </c>
      <c r="E416" s="223" t="s">
        <v>3656</v>
      </c>
      <c r="F416" s="234" t="s">
        <v>1363</v>
      </c>
      <c r="G416" t="s">
        <v>281</v>
      </c>
    </row>
    <row r="417" spans="1:7">
      <c r="A417" s="221" t="s">
        <v>333</v>
      </c>
      <c r="B417" s="223" t="s">
        <v>371</v>
      </c>
      <c r="C417" s="223">
        <v>0.136915918</v>
      </c>
      <c r="D417" s="223" t="s">
        <v>259</v>
      </c>
      <c r="E417" s="223" t="s">
        <v>3657</v>
      </c>
      <c r="F417" s="234" t="s">
        <v>1365</v>
      </c>
      <c r="G417" t="s">
        <v>281</v>
      </c>
    </row>
    <row r="418" spans="1:7">
      <c r="A418" s="221" t="s">
        <v>333</v>
      </c>
      <c r="B418" s="223" t="s">
        <v>371</v>
      </c>
      <c r="C418" s="223">
        <v>4.4833210000000002E-3</v>
      </c>
      <c r="D418" s="223" t="s">
        <v>259</v>
      </c>
      <c r="E418" s="223" t="s">
        <v>3658</v>
      </c>
      <c r="F418" s="234" t="s">
        <v>1361</v>
      </c>
      <c r="G418" t="s">
        <v>281</v>
      </c>
    </row>
    <row r="419" spans="1:7">
      <c r="A419" s="221" t="s">
        <v>333</v>
      </c>
      <c r="B419" s="223" t="s">
        <v>1379</v>
      </c>
      <c r="C419" s="223">
        <v>3.3911099999999999E-6</v>
      </c>
      <c r="D419" s="223" t="s">
        <v>259</v>
      </c>
      <c r="E419" s="223" t="s">
        <v>3659</v>
      </c>
      <c r="F419" s="234" t="s">
        <v>1361</v>
      </c>
      <c r="G419" t="s">
        <v>281</v>
      </c>
    </row>
    <row r="420" spans="1:7">
      <c r="A420" s="221" t="s">
        <v>333</v>
      </c>
      <c r="B420" s="223" t="s">
        <v>378</v>
      </c>
      <c r="C420" s="223">
        <v>3.745071E-3</v>
      </c>
      <c r="D420" s="223" t="s">
        <v>259</v>
      </c>
      <c r="E420" s="223" t="s">
        <v>3660</v>
      </c>
      <c r="F420" s="234" t="s">
        <v>1365</v>
      </c>
      <c r="G420" t="s">
        <v>281</v>
      </c>
    </row>
    <row r="421" spans="1:7">
      <c r="A421" s="221" t="s">
        <v>333</v>
      </c>
      <c r="B421" s="223" t="s">
        <v>378</v>
      </c>
      <c r="C421" s="223">
        <v>8.9845229999999995E-3</v>
      </c>
      <c r="D421" s="223" t="s">
        <v>259</v>
      </c>
      <c r="E421" s="223" t="s">
        <v>3661</v>
      </c>
      <c r="F421" s="234" t="s">
        <v>1383</v>
      </c>
      <c r="G421" t="s">
        <v>281</v>
      </c>
    </row>
    <row r="422" spans="1:7">
      <c r="A422" s="221" t="s">
        <v>333</v>
      </c>
      <c r="B422" s="223" t="s">
        <v>188</v>
      </c>
      <c r="C422" s="223">
        <v>2.95637E-15</v>
      </c>
      <c r="D422" s="223" t="s">
        <v>259</v>
      </c>
      <c r="E422" s="223" t="s">
        <v>3662</v>
      </c>
      <c r="F422" s="234" t="s">
        <v>1361</v>
      </c>
      <c r="G422" t="s">
        <v>281</v>
      </c>
    </row>
    <row r="423" spans="1:7">
      <c r="A423" s="221" t="s">
        <v>333</v>
      </c>
      <c r="B423" s="223" t="s">
        <v>188</v>
      </c>
      <c r="C423" s="223">
        <v>2.0295899999999999E-11</v>
      </c>
      <c r="D423" s="223" t="s">
        <v>259</v>
      </c>
      <c r="E423" s="223" t="s">
        <v>3663</v>
      </c>
      <c r="F423" s="234" t="s">
        <v>1363</v>
      </c>
      <c r="G423" t="s">
        <v>281</v>
      </c>
    </row>
    <row r="424" spans="1:7">
      <c r="A424" s="221" t="s">
        <v>333</v>
      </c>
      <c r="B424" s="223" t="s">
        <v>382</v>
      </c>
      <c r="C424" s="223">
        <v>7.5769700000000006E-8</v>
      </c>
      <c r="D424" s="223" t="s">
        <v>259</v>
      </c>
      <c r="E424" s="223" t="s">
        <v>3664</v>
      </c>
      <c r="F424" s="234" t="s">
        <v>1365</v>
      </c>
      <c r="G424" t="s">
        <v>281</v>
      </c>
    </row>
    <row r="425" spans="1:7">
      <c r="A425" s="221" t="s">
        <v>333</v>
      </c>
      <c r="B425" s="223" t="s">
        <v>382</v>
      </c>
      <c r="C425" s="223">
        <v>4.2503400000000002E-8</v>
      </c>
      <c r="D425" s="223" t="s">
        <v>259</v>
      </c>
      <c r="E425" s="223" t="s">
        <v>3665</v>
      </c>
      <c r="F425" s="234" t="s">
        <v>1361</v>
      </c>
      <c r="G425" t="s">
        <v>281</v>
      </c>
    </row>
    <row r="426" spans="1:7">
      <c r="A426" s="221" t="s">
        <v>333</v>
      </c>
      <c r="B426" s="223" t="s">
        <v>385</v>
      </c>
      <c r="C426" s="223">
        <v>1.2742999999999999E-10</v>
      </c>
      <c r="D426" s="223" t="s">
        <v>259</v>
      </c>
      <c r="E426" s="223" t="s">
        <v>3666</v>
      </c>
      <c r="F426" s="234" t="s">
        <v>1361</v>
      </c>
      <c r="G426" t="s">
        <v>281</v>
      </c>
    </row>
    <row r="427" spans="1:7">
      <c r="A427" s="221" t="s">
        <v>333</v>
      </c>
      <c r="B427" s="223" t="s">
        <v>192</v>
      </c>
      <c r="C427" s="223">
        <v>3.9654699999999999E-11</v>
      </c>
      <c r="D427" s="223" t="s">
        <v>259</v>
      </c>
      <c r="E427" s="223" t="s">
        <v>3667</v>
      </c>
      <c r="F427" s="234" t="s">
        <v>1361</v>
      </c>
      <c r="G427" t="s">
        <v>281</v>
      </c>
    </row>
    <row r="428" spans="1:7">
      <c r="A428" s="221" t="s">
        <v>333</v>
      </c>
      <c r="B428" s="223" t="s">
        <v>192</v>
      </c>
      <c r="C428" s="223">
        <v>3.9654699999999999E-11</v>
      </c>
      <c r="D428" s="223" t="s">
        <v>259</v>
      </c>
      <c r="E428" s="223" t="s">
        <v>3667</v>
      </c>
      <c r="F428" s="234" t="s">
        <v>1363</v>
      </c>
      <c r="G428" t="s">
        <v>281</v>
      </c>
    </row>
    <row r="429" spans="1:7">
      <c r="A429" s="221" t="s">
        <v>333</v>
      </c>
      <c r="B429" s="223" t="s">
        <v>394</v>
      </c>
      <c r="C429" s="223">
        <v>1.0501E-4</v>
      </c>
      <c r="D429" s="223" t="s">
        <v>259</v>
      </c>
      <c r="E429" s="223" t="s">
        <v>3668</v>
      </c>
      <c r="F429" s="234" t="s">
        <v>1365</v>
      </c>
      <c r="G429" t="s">
        <v>281</v>
      </c>
    </row>
    <row r="430" spans="1:7">
      <c r="A430" s="221" t="s">
        <v>333</v>
      </c>
      <c r="B430" s="223" t="s">
        <v>394</v>
      </c>
      <c r="C430" s="223">
        <v>3.6003199999999999E-8</v>
      </c>
      <c r="D430" s="223" t="s">
        <v>259</v>
      </c>
      <c r="E430" s="223" t="s">
        <v>3669</v>
      </c>
      <c r="F430" s="234" t="s">
        <v>1361</v>
      </c>
      <c r="G430" t="s">
        <v>281</v>
      </c>
    </row>
    <row r="431" spans="1:7">
      <c r="A431" s="221" t="s">
        <v>333</v>
      </c>
      <c r="B431" s="223" t="s">
        <v>415</v>
      </c>
      <c r="C431" s="223">
        <v>1.1785699999999999E-4</v>
      </c>
      <c r="D431" s="223" t="s">
        <v>259</v>
      </c>
      <c r="E431" s="223" t="s">
        <v>3670</v>
      </c>
      <c r="F431" s="234" t="s">
        <v>1363</v>
      </c>
      <c r="G431" t="s">
        <v>281</v>
      </c>
    </row>
    <row r="432" spans="1:7">
      <c r="A432" s="221" t="s">
        <v>333</v>
      </c>
      <c r="B432" s="223" t="s">
        <v>217</v>
      </c>
      <c r="C432" s="223">
        <v>2.60261E-8</v>
      </c>
      <c r="D432" s="223" t="s">
        <v>259</v>
      </c>
      <c r="E432" s="223" t="s">
        <v>3671</v>
      </c>
      <c r="F432" s="234" t="s">
        <v>1361</v>
      </c>
      <c r="G432" t="s">
        <v>281</v>
      </c>
    </row>
    <row r="433" spans="1:7">
      <c r="A433" s="221" t="s">
        <v>333</v>
      </c>
      <c r="B433" s="223" t="s">
        <v>217</v>
      </c>
      <c r="C433" s="223">
        <v>1.2048E-8</v>
      </c>
      <c r="D433" s="223" t="s">
        <v>259</v>
      </c>
      <c r="E433" s="223" t="s">
        <v>3672</v>
      </c>
      <c r="F433" s="234" t="s">
        <v>1363</v>
      </c>
      <c r="G433" t="s">
        <v>281</v>
      </c>
    </row>
    <row r="434" spans="1:7">
      <c r="A434" s="221" t="s">
        <v>333</v>
      </c>
      <c r="B434" s="223" t="s">
        <v>418</v>
      </c>
      <c r="C434" s="223">
        <v>1.3323250999999999E-2</v>
      </c>
      <c r="D434" s="223" t="s">
        <v>259</v>
      </c>
      <c r="E434" s="223" t="s">
        <v>3673</v>
      </c>
      <c r="F434" s="234" t="s">
        <v>1365</v>
      </c>
      <c r="G434" t="s">
        <v>281</v>
      </c>
    </row>
    <row r="435" spans="1:7">
      <c r="A435" s="221" t="s">
        <v>333</v>
      </c>
      <c r="B435" s="223" t="s">
        <v>418</v>
      </c>
      <c r="C435" s="223">
        <v>2.47243E-5</v>
      </c>
      <c r="D435" s="223" t="s">
        <v>259</v>
      </c>
      <c r="E435" s="223" t="s">
        <v>3674</v>
      </c>
      <c r="F435" s="234" t="s">
        <v>1361</v>
      </c>
      <c r="G435" t="s">
        <v>281</v>
      </c>
    </row>
    <row r="436" spans="1:7">
      <c r="A436" s="221" t="s">
        <v>333</v>
      </c>
      <c r="B436" s="223" t="s">
        <v>205</v>
      </c>
      <c r="C436" s="223">
        <v>1.11519E-11</v>
      </c>
      <c r="D436" s="223" t="s">
        <v>259</v>
      </c>
      <c r="E436" s="223" t="s">
        <v>3675</v>
      </c>
      <c r="F436" s="234" t="s">
        <v>1361</v>
      </c>
      <c r="G436" t="s">
        <v>281</v>
      </c>
    </row>
    <row r="437" spans="1:7">
      <c r="A437" s="221" t="s">
        <v>333</v>
      </c>
      <c r="B437" s="223" t="s">
        <v>205</v>
      </c>
      <c r="C437" s="223">
        <v>1.12399E-10</v>
      </c>
      <c r="D437" s="223" t="s">
        <v>259</v>
      </c>
      <c r="E437" s="223" t="s">
        <v>3676</v>
      </c>
      <c r="F437" s="234" t="s">
        <v>1363</v>
      </c>
      <c r="G437" t="s">
        <v>281</v>
      </c>
    </row>
    <row r="438" spans="1:7">
      <c r="A438" s="221" t="s">
        <v>333</v>
      </c>
      <c r="B438" s="223" t="s">
        <v>205</v>
      </c>
      <c r="C438" s="223">
        <v>2.1182800000000001E-4</v>
      </c>
      <c r="D438" s="223" t="s">
        <v>259</v>
      </c>
      <c r="E438" s="223" t="s">
        <v>3677</v>
      </c>
      <c r="F438" s="234" t="s">
        <v>1365</v>
      </c>
      <c r="G438" t="s">
        <v>281</v>
      </c>
    </row>
    <row r="439" spans="1:7">
      <c r="A439" s="221" t="s">
        <v>333</v>
      </c>
      <c r="B439" s="223" t="s">
        <v>205</v>
      </c>
      <c r="C439" s="223">
        <v>3.7066299999999999E-8</v>
      </c>
      <c r="D439" s="223" t="s">
        <v>259</v>
      </c>
      <c r="E439" s="223" t="s">
        <v>3678</v>
      </c>
      <c r="F439" s="234" t="s">
        <v>1361</v>
      </c>
      <c r="G439" t="s">
        <v>281</v>
      </c>
    </row>
    <row r="440" spans="1:7">
      <c r="A440" s="221" t="s">
        <v>333</v>
      </c>
      <c r="B440" s="223" t="s">
        <v>196</v>
      </c>
      <c r="C440" s="223">
        <v>1.37933E-14</v>
      </c>
      <c r="D440" s="223" t="s">
        <v>259</v>
      </c>
      <c r="E440" s="223" t="s">
        <v>3679</v>
      </c>
      <c r="F440" s="234" t="s">
        <v>1361</v>
      </c>
      <c r="G440" t="s">
        <v>281</v>
      </c>
    </row>
    <row r="441" spans="1:7">
      <c r="A441" s="221" t="s">
        <v>333</v>
      </c>
      <c r="B441" s="223" t="s">
        <v>196</v>
      </c>
      <c r="C441" s="223">
        <v>3.2588799999999998E-9</v>
      </c>
      <c r="D441" s="223" t="s">
        <v>259</v>
      </c>
      <c r="E441" s="223" t="s">
        <v>3680</v>
      </c>
      <c r="F441" s="234" t="s">
        <v>1363</v>
      </c>
      <c r="G441" t="s">
        <v>281</v>
      </c>
    </row>
    <row r="442" spans="1:7">
      <c r="A442" s="221" t="s">
        <v>333</v>
      </c>
      <c r="B442" s="223" t="s">
        <v>196</v>
      </c>
      <c r="C442" s="223">
        <v>4.2977800000000003E-7</v>
      </c>
      <c r="D442" s="223" t="s">
        <v>259</v>
      </c>
      <c r="E442" s="223" t="s">
        <v>3681</v>
      </c>
      <c r="F442" s="234" t="s">
        <v>1365</v>
      </c>
      <c r="G442" t="s">
        <v>281</v>
      </c>
    </row>
    <row r="443" spans="1:7">
      <c r="A443" s="221" t="s">
        <v>333</v>
      </c>
      <c r="B443" s="223" t="s">
        <v>196</v>
      </c>
      <c r="C443" s="223">
        <v>2.5784899999999999E-9</v>
      </c>
      <c r="D443" s="223" t="s">
        <v>259</v>
      </c>
      <c r="E443" s="223" t="s">
        <v>3682</v>
      </c>
      <c r="F443" s="234" t="s">
        <v>1361</v>
      </c>
      <c r="G443" t="s">
        <v>281</v>
      </c>
    </row>
    <row r="444" spans="1:7">
      <c r="A444" s="221" t="s">
        <v>333</v>
      </c>
      <c r="B444" s="223" t="s">
        <v>1405</v>
      </c>
      <c r="C444" s="223">
        <v>9.7094400000000004E-8</v>
      </c>
      <c r="D444" s="223" t="s">
        <v>259</v>
      </c>
      <c r="E444" s="223" t="s">
        <v>3683</v>
      </c>
      <c r="F444" s="234" t="s">
        <v>1361</v>
      </c>
      <c r="G444" t="s">
        <v>281</v>
      </c>
    </row>
    <row r="445" spans="1:7">
      <c r="A445" s="221" t="s">
        <v>333</v>
      </c>
      <c r="B445" s="223" t="s">
        <v>200</v>
      </c>
      <c r="C445" s="223">
        <v>9.9216300000000003E-15</v>
      </c>
      <c r="D445" s="223" t="s">
        <v>259</v>
      </c>
      <c r="E445" s="223" t="s">
        <v>3684</v>
      </c>
      <c r="F445" s="234" t="s">
        <v>1361</v>
      </c>
      <c r="G445" t="s">
        <v>281</v>
      </c>
    </row>
    <row r="446" spans="1:7">
      <c r="A446" s="221" t="s">
        <v>333</v>
      </c>
      <c r="B446" s="223" t="s">
        <v>200</v>
      </c>
      <c r="C446" s="223">
        <v>1.4601599999999999E-10</v>
      </c>
      <c r="D446" s="223" t="s">
        <v>259</v>
      </c>
      <c r="E446" s="223" t="s">
        <v>3685</v>
      </c>
      <c r="F446" s="234" t="s">
        <v>1363</v>
      </c>
      <c r="G446" t="s">
        <v>281</v>
      </c>
    </row>
    <row r="447" spans="1:7">
      <c r="A447" s="221" t="s">
        <v>333</v>
      </c>
      <c r="B447" s="223" t="s">
        <v>430</v>
      </c>
      <c r="C447" s="223">
        <v>3.6872200000000002E-5</v>
      </c>
      <c r="D447" s="223" t="s">
        <v>259</v>
      </c>
      <c r="E447" s="223" t="s">
        <v>3686</v>
      </c>
      <c r="F447" s="234" t="s">
        <v>1365</v>
      </c>
      <c r="G447" t="s">
        <v>281</v>
      </c>
    </row>
    <row r="448" spans="1:7">
      <c r="A448" s="221" t="s">
        <v>333</v>
      </c>
      <c r="B448" s="223" t="s">
        <v>430</v>
      </c>
      <c r="C448" s="223">
        <v>3.5432099999999999E-7</v>
      </c>
      <c r="D448" s="223" t="s">
        <v>259</v>
      </c>
      <c r="E448" s="223" t="s">
        <v>3687</v>
      </c>
      <c r="F448" s="234" t="s">
        <v>1361</v>
      </c>
      <c r="G448" t="s">
        <v>281</v>
      </c>
    </row>
    <row r="449" spans="1:7">
      <c r="A449" s="221" t="s">
        <v>333</v>
      </c>
      <c r="B449" s="223" t="s">
        <v>1411</v>
      </c>
      <c r="C449" s="223">
        <v>2.5000000000000001E-4</v>
      </c>
      <c r="D449" s="223" t="s">
        <v>1412</v>
      </c>
      <c r="E449" s="223" t="s">
        <v>1413</v>
      </c>
      <c r="F449" s="234" t="s">
        <v>1414</v>
      </c>
      <c r="G449" t="s">
        <v>281</v>
      </c>
    </row>
    <row r="450" spans="1:7">
      <c r="A450" s="221" t="s">
        <v>333</v>
      </c>
      <c r="B450" s="223" t="s">
        <v>1415</v>
      </c>
      <c r="C450" s="223">
        <v>1.5E-3</v>
      </c>
      <c r="D450" s="223" t="s">
        <v>1412</v>
      </c>
      <c r="E450" s="223" t="s">
        <v>1416</v>
      </c>
      <c r="F450" s="234" t="s">
        <v>1417</v>
      </c>
      <c r="G450" t="s">
        <v>281</v>
      </c>
    </row>
    <row r="451" spans="1:7">
      <c r="A451" s="221" t="s">
        <v>333</v>
      </c>
      <c r="B451" s="223" t="s">
        <v>1418</v>
      </c>
      <c r="C451" s="223">
        <v>2.5000000000000001E-4</v>
      </c>
      <c r="D451" s="223" t="s">
        <v>1412</v>
      </c>
      <c r="E451" s="223" t="s">
        <v>1413</v>
      </c>
      <c r="F451" s="234" t="s">
        <v>1419</v>
      </c>
      <c r="G451" t="s">
        <v>281</v>
      </c>
    </row>
    <row r="452" spans="1:7">
      <c r="A452" s="221" t="s">
        <v>333</v>
      </c>
      <c r="B452" s="223" t="s">
        <v>1420</v>
      </c>
      <c r="C452" s="223">
        <v>1.8500000000000001E-3</v>
      </c>
      <c r="D452" s="223" t="s">
        <v>1412</v>
      </c>
      <c r="E452" s="223" t="s">
        <v>1421</v>
      </c>
      <c r="F452" s="234" t="s">
        <v>1422</v>
      </c>
      <c r="G452" t="s">
        <v>281</v>
      </c>
    </row>
    <row r="453" spans="1:7">
      <c r="A453" s="221" t="s">
        <v>333</v>
      </c>
      <c r="B453" s="223" t="s">
        <v>449</v>
      </c>
      <c r="C453" s="223">
        <v>2.5725190000000001E-3</v>
      </c>
      <c r="D453" s="223" t="s">
        <v>259</v>
      </c>
      <c r="E453" s="223" t="s">
        <v>3688</v>
      </c>
      <c r="F453" s="234" t="s">
        <v>1365</v>
      </c>
      <c r="G453" t="s">
        <v>281</v>
      </c>
    </row>
    <row r="454" spans="1:7">
      <c r="A454" s="221" t="s">
        <v>333</v>
      </c>
      <c r="B454" s="223" t="s">
        <v>449</v>
      </c>
      <c r="C454" s="223">
        <v>2.05062E-4</v>
      </c>
      <c r="D454" s="223" t="s">
        <v>259</v>
      </c>
      <c r="E454" s="223" t="s">
        <v>3689</v>
      </c>
      <c r="F454" s="234" t="s">
        <v>1361</v>
      </c>
      <c r="G454" t="s">
        <v>281</v>
      </c>
    </row>
    <row r="455" spans="1:7">
      <c r="A455" s="221" t="s">
        <v>333</v>
      </c>
      <c r="B455" s="223" t="s">
        <v>452</v>
      </c>
      <c r="C455" s="223">
        <v>1.2062200000000001E-7</v>
      </c>
      <c r="D455" s="223" t="s">
        <v>259</v>
      </c>
      <c r="E455" s="223" t="s">
        <v>3690</v>
      </c>
      <c r="F455" s="234" t="s">
        <v>1361</v>
      </c>
      <c r="G455" t="s">
        <v>281</v>
      </c>
    </row>
    <row r="456" spans="1:7">
      <c r="A456" s="221" t="s">
        <v>333</v>
      </c>
      <c r="B456" s="223" t="s">
        <v>229</v>
      </c>
      <c r="C456" s="223">
        <v>4.8918200000000005E-7</v>
      </c>
      <c r="D456" s="223" t="s">
        <v>259</v>
      </c>
      <c r="E456" s="223" t="s">
        <v>3691</v>
      </c>
      <c r="F456" s="234" t="s">
        <v>1363</v>
      </c>
      <c r="G456" t="s">
        <v>281</v>
      </c>
    </row>
    <row r="457" spans="1:7">
      <c r="A457" s="221" t="s">
        <v>333</v>
      </c>
      <c r="B457" s="223" t="s">
        <v>455</v>
      </c>
      <c r="C457" s="223">
        <v>7.9638199999999999E-3</v>
      </c>
      <c r="D457" s="223" t="s">
        <v>259</v>
      </c>
      <c r="E457" s="223" t="s">
        <v>3692</v>
      </c>
      <c r="F457" s="234" t="s">
        <v>1365</v>
      </c>
      <c r="G457" t="s">
        <v>281</v>
      </c>
    </row>
    <row r="458" spans="1:7">
      <c r="A458" s="221" t="s">
        <v>333</v>
      </c>
      <c r="B458" s="223" t="s">
        <v>455</v>
      </c>
      <c r="C458" s="223">
        <v>1.9567260000000002E-3</v>
      </c>
      <c r="D458" s="223" t="s">
        <v>259</v>
      </c>
      <c r="E458" s="223" t="s">
        <v>3693</v>
      </c>
      <c r="F458" s="234" t="s">
        <v>1383</v>
      </c>
      <c r="G458" t="s">
        <v>281</v>
      </c>
    </row>
    <row r="459" spans="1:7">
      <c r="A459" s="221" t="s">
        <v>333</v>
      </c>
      <c r="B459" s="223" t="s">
        <v>213</v>
      </c>
      <c r="C459" s="223">
        <v>8.7865400000000008E-6</v>
      </c>
      <c r="D459" s="223" t="s">
        <v>259</v>
      </c>
      <c r="E459" s="223" t="s">
        <v>3694</v>
      </c>
      <c r="F459" s="234" t="s">
        <v>1361</v>
      </c>
      <c r="G459" t="s">
        <v>281</v>
      </c>
    </row>
    <row r="460" spans="1:7">
      <c r="A460" s="221" t="s">
        <v>333</v>
      </c>
      <c r="B460" s="223" t="s">
        <v>213</v>
      </c>
      <c r="C460" s="223">
        <v>1.0037499999999999E-6</v>
      </c>
      <c r="D460" s="223" t="s">
        <v>259</v>
      </c>
      <c r="E460" s="223" t="s">
        <v>3695</v>
      </c>
      <c r="F460" s="234" t="s">
        <v>1363</v>
      </c>
      <c r="G460" t="s">
        <v>281</v>
      </c>
    </row>
    <row r="461" spans="1:7">
      <c r="A461" s="221" t="s">
        <v>333</v>
      </c>
      <c r="B461" s="223" t="s">
        <v>213</v>
      </c>
      <c r="C461" s="223">
        <v>4.0674329999999996E-3</v>
      </c>
      <c r="D461" s="223" t="s">
        <v>259</v>
      </c>
      <c r="E461" s="223" t="s">
        <v>3696</v>
      </c>
      <c r="F461" s="234" t="s">
        <v>1365</v>
      </c>
      <c r="G461" t="s">
        <v>281</v>
      </c>
    </row>
    <row r="462" spans="1:7">
      <c r="A462" s="221" t="s">
        <v>333</v>
      </c>
      <c r="B462" s="223" t="s">
        <v>213</v>
      </c>
      <c r="C462" s="223">
        <v>2.4159999999999999E-4</v>
      </c>
      <c r="D462" s="223" t="s">
        <v>259</v>
      </c>
      <c r="E462" s="223" t="s">
        <v>3697</v>
      </c>
      <c r="F462" s="234" t="s">
        <v>1361</v>
      </c>
      <c r="G462" t="s">
        <v>281</v>
      </c>
    </row>
    <row r="463" spans="1:7">
      <c r="A463" s="221" t="s">
        <v>333</v>
      </c>
      <c r="B463" s="223" t="s">
        <v>464</v>
      </c>
      <c r="C463" s="223">
        <v>7.7497099999999995E-4</v>
      </c>
      <c r="D463" s="223" t="s">
        <v>259</v>
      </c>
      <c r="E463" s="223" t="s">
        <v>3698</v>
      </c>
      <c r="F463" s="234" t="s">
        <v>1383</v>
      </c>
      <c r="G463" t="s">
        <v>281</v>
      </c>
    </row>
    <row r="464" spans="1:7">
      <c r="A464" s="221" t="s">
        <v>333</v>
      </c>
      <c r="B464" s="223" t="s">
        <v>1434</v>
      </c>
      <c r="C464" s="223">
        <v>5.0000000000000002E-5</v>
      </c>
      <c r="D464" s="223" t="s">
        <v>1435</v>
      </c>
      <c r="E464" s="223" t="s">
        <v>1436</v>
      </c>
      <c r="F464" s="234" t="s">
        <v>1437</v>
      </c>
      <c r="G464" t="s">
        <v>281</v>
      </c>
    </row>
    <row r="465" spans="1:7">
      <c r="A465" s="221" t="s">
        <v>333</v>
      </c>
      <c r="B465" s="223" t="s">
        <v>1438</v>
      </c>
      <c r="C465" s="223">
        <v>6.0000000000000002E-5</v>
      </c>
      <c r="D465" s="223" t="s">
        <v>1435</v>
      </c>
      <c r="E465" s="223" t="s">
        <v>1439</v>
      </c>
      <c r="F465" s="234" t="s">
        <v>1440</v>
      </c>
      <c r="G465" t="s">
        <v>281</v>
      </c>
    </row>
    <row r="466" spans="1:7">
      <c r="A466" s="221" t="s">
        <v>333</v>
      </c>
      <c r="B466" s="223" t="s">
        <v>1441</v>
      </c>
      <c r="C466" s="223">
        <v>5.0000000000000002E-5</v>
      </c>
      <c r="D466" s="223" t="s">
        <v>1435</v>
      </c>
      <c r="E466" s="223" t="s">
        <v>1436</v>
      </c>
      <c r="F466" s="234" t="s">
        <v>1442</v>
      </c>
      <c r="G466" t="s">
        <v>281</v>
      </c>
    </row>
    <row r="467" spans="1:7">
      <c r="A467" s="221" t="s">
        <v>333</v>
      </c>
      <c r="B467" s="223" t="s">
        <v>1443</v>
      </c>
      <c r="C467" s="223">
        <v>5.0000000000000002E-5</v>
      </c>
      <c r="D467" s="223" t="s">
        <v>1435</v>
      </c>
      <c r="E467" s="223" t="s">
        <v>1436</v>
      </c>
      <c r="F467" s="234" t="s">
        <v>1444</v>
      </c>
      <c r="G467" t="s">
        <v>281</v>
      </c>
    </row>
    <row r="468" spans="1:7">
      <c r="A468" s="221" t="s">
        <v>333</v>
      </c>
      <c r="B468" s="223" t="s">
        <v>1445</v>
      </c>
      <c r="C468" s="223">
        <v>5.0000000000000002E-5</v>
      </c>
      <c r="D468" s="223" t="s">
        <v>1435</v>
      </c>
      <c r="E468" s="223" t="s">
        <v>1436</v>
      </c>
      <c r="F468" s="234" t="s">
        <v>1446</v>
      </c>
      <c r="G468" t="s">
        <v>281</v>
      </c>
    </row>
    <row r="469" spans="1:7">
      <c r="A469" s="221" t="s">
        <v>333</v>
      </c>
      <c r="B469" s="223" t="s">
        <v>1447</v>
      </c>
      <c r="C469" s="223">
        <v>5.0000000000000002E-5</v>
      </c>
      <c r="D469" s="223" t="s">
        <v>1435</v>
      </c>
      <c r="E469" s="223" t="s">
        <v>1436</v>
      </c>
      <c r="F469" s="234" t="s">
        <v>1448</v>
      </c>
      <c r="G469" t="s">
        <v>281</v>
      </c>
    </row>
    <row r="470" spans="1:7">
      <c r="A470" s="221" t="s">
        <v>333</v>
      </c>
      <c r="B470" s="223" t="s">
        <v>1449</v>
      </c>
      <c r="C470" s="223">
        <v>1.0000000000000001E-5</v>
      </c>
      <c r="D470" s="223" t="s">
        <v>1435</v>
      </c>
      <c r="E470" s="223" t="s">
        <v>1450</v>
      </c>
      <c r="F470" s="234" t="s">
        <v>1451</v>
      </c>
      <c r="G470" t="s">
        <v>281</v>
      </c>
    </row>
    <row r="471" spans="1:7">
      <c r="A471" s="221" t="s">
        <v>333</v>
      </c>
      <c r="B471" s="223" t="s">
        <v>482</v>
      </c>
      <c r="C471" s="223">
        <v>9.3700000000000001E-4</v>
      </c>
      <c r="D471" s="223" t="s">
        <v>259</v>
      </c>
      <c r="E471" s="223" t="s">
        <v>3699</v>
      </c>
      <c r="F471" s="234" t="s">
        <v>1305</v>
      </c>
      <c r="G471" t="s">
        <v>281</v>
      </c>
    </row>
    <row r="472" spans="1:7">
      <c r="A472" s="221" t="s">
        <v>333</v>
      </c>
      <c r="B472" s="223" t="s">
        <v>1453</v>
      </c>
      <c r="C472" s="223">
        <v>6.7839300000000006E-5</v>
      </c>
      <c r="D472" s="223" t="s">
        <v>259</v>
      </c>
      <c r="E472" s="223" t="s">
        <v>1454</v>
      </c>
      <c r="F472" s="234" t="s">
        <v>1286</v>
      </c>
      <c r="G472" t="s">
        <v>281</v>
      </c>
    </row>
    <row r="473" spans="1:7">
      <c r="A473" s="221" t="s">
        <v>333</v>
      </c>
      <c r="B473" s="223" t="s">
        <v>1455</v>
      </c>
      <c r="C473" s="223">
        <v>6.7839300000000006E-5</v>
      </c>
      <c r="D473" s="223" t="s">
        <v>259</v>
      </c>
      <c r="E473" s="223" t="s">
        <v>1454</v>
      </c>
      <c r="F473" s="234" t="s">
        <v>1286</v>
      </c>
      <c r="G473" t="s">
        <v>281</v>
      </c>
    </row>
    <row r="474" spans="1:7">
      <c r="A474" s="221" t="s">
        <v>333</v>
      </c>
      <c r="B474" s="223" t="s">
        <v>209</v>
      </c>
      <c r="C474" s="223">
        <v>8.3944600000000002E-11</v>
      </c>
      <c r="D474" s="223" t="s">
        <v>259</v>
      </c>
      <c r="E474" s="223" t="s">
        <v>3700</v>
      </c>
      <c r="F474" s="234" t="s">
        <v>1361</v>
      </c>
      <c r="G474" t="s">
        <v>281</v>
      </c>
    </row>
    <row r="475" spans="1:7">
      <c r="A475" s="221" t="s">
        <v>333</v>
      </c>
      <c r="B475" s="223" t="s">
        <v>209</v>
      </c>
      <c r="C475" s="223">
        <v>1.65274E-9</v>
      </c>
      <c r="D475" s="223" t="s">
        <v>259</v>
      </c>
      <c r="E475" s="223" t="s">
        <v>3701</v>
      </c>
      <c r="F475" s="234" t="s">
        <v>1363</v>
      </c>
      <c r="G475" t="s">
        <v>281</v>
      </c>
    </row>
    <row r="476" spans="1:7">
      <c r="A476" s="221" t="s">
        <v>333</v>
      </c>
      <c r="B476" s="223" t="s">
        <v>486</v>
      </c>
      <c r="C476" s="223">
        <v>5.7461700000000003E-4</v>
      </c>
      <c r="D476" s="223" t="s">
        <v>259</v>
      </c>
      <c r="E476" s="223" t="s">
        <v>3702</v>
      </c>
      <c r="F476" s="234" t="s">
        <v>1365</v>
      </c>
      <c r="G476" t="s">
        <v>281</v>
      </c>
    </row>
    <row r="477" spans="1:7">
      <c r="A477" s="226" t="s">
        <v>333</v>
      </c>
      <c r="B477" s="228" t="s">
        <v>486</v>
      </c>
      <c r="C477" s="228">
        <v>2.2998200000000001E-6</v>
      </c>
      <c r="D477" s="228" t="s">
        <v>259</v>
      </c>
      <c r="E477" s="228" t="s">
        <v>3703</v>
      </c>
      <c r="F477" s="255" t="s">
        <v>1361</v>
      </c>
      <c r="G477" t="s">
        <v>281</v>
      </c>
    </row>
    <row r="479" spans="1:7" ht="15" customHeight="1">
      <c r="A479" s="793" t="s">
        <v>489</v>
      </c>
      <c r="B479" s="794"/>
      <c r="C479" s="794"/>
    </row>
    <row r="480" spans="1:7" ht="15" customHeight="1">
      <c r="A480" s="179" t="s">
        <v>1830</v>
      </c>
      <c r="B480" s="180"/>
      <c r="C480" s="258">
        <v>1</v>
      </c>
    </row>
    <row r="481" spans="1:3" ht="15" customHeight="1">
      <c r="A481" s="179" t="s">
        <v>2595</v>
      </c>
      <c r="B481" s="180"/>
      <c r="C481" s="258">
        <f>-(506/(506+154))</f>
        <v>-0.76666666666666672</v>
      </c>
    </row>
    <row r="482" spans="1:3" ht="15" customHeight="1">
      <c r="A482" s="167" t="s">
        <v>2596</v>
      </c>
      <c r="B482" s="177"/>
      <c r="C482" s="259">
        <f>-(154/(506+154))</f>
        <v>-0.23333333333333334</v>
      </c>
    </row>
    <row r="483" spans="1:3" ht="15" customHeight="1"/>
    <row r="484" spans="1:3" ht="15" customHeight="1"/>
    <row r="485" spans="1:3" ht="15" customHeight="1"/>
  </sheetData>
  <mergeCells count="10">
    <mergeCell ref="A48:F48"/>
    <mergeCell ref="A174:F174"/>
    <mergeCell ref="A239:F239"/>
    <mergeCell ref="A361:F361"/>
    <mergeCell ref="A479:C479"/>
    <mergeCell ref="A1:F1"/>
    <mergeCell ref="H1:T1"/>
    <mergeCell ref="A7:F7"/>
    <mergeCell ref="H16:T16"/>
    <mergeCell ref="A21:F21"/>
  </mergeCells>
  <pageMargins left="0.7" right="0.7" top="0.75" bottom="0.75" header="0.3" footer="0.3"/>
  <pageSetup paperSize="9"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9" tint="0.79998168889431442"/>
    <pageSetUpPr fitToPage="1"/>
  </sheetPr>
  <dimension ref="A1:R542"/>
  <sheetViews>
    <sheetView zoomScale="70" workbookViewId="0">
      <selection sqref="A1:F1"/>
    </sheetView>
  </sheetViews>
  <sheetFormatPr baseColWidth="10" defaultColWidth="9.140625" defaultRowHeight="15" outlineLevelRow="1"/>
  <cols>
    <col min="1" max="1" width="9.5703125" style="171" customWidth="1"/>
    <col min="2" max="2" width="51.42578125" style="171" customWidth="1"/>
    <col min="3" max="3" width="37.28515625" style="171" customWidth="1"/>
    <col min="4" max="4" width="11.140625" style="171" customWidth="1"/>
    <col min="5" max="5" width="43" style="171" customWidth="1"/>
    <col min="6" max="6" width="106.5703125" style="171" customWidth="1"/>
    <col min="13" max="13" width="10.28515625" bestFit="1" customWidth="1"/>
    <col min="18" max="18" width="38" customWidth="1"/>
  </cols>
  <sheetData>
    <row r="1" spans="1:18" ht="18.75">
      <c r="A1" s="769" t="s">
        <v>236</v>
      </c>
      <c r="B1" s="770"/>
      <c r="C1" s="770"/>
      <c r="D1" s="770"/>
      <c r="E1" s="770"/>
      <c r="F1" s="771"/>
      <c r="G1" t="s">
        <v>281</v>
      </c>
      <c r="I1" s="772" t="s">
        <v>237</v>
      </c>
      <c r="J1" s="773"/>
      <c r="K1" s="773"/>
      <c r="L1" s="773"/>
      <c r="M1" s="773"/>
      <c r="N1" s="773"/>
      <c r="O1" s="773"/>
      <c r="P1" s="773"/>
      <c r="Q1" s="773"/>
      <c r="R1" s="774"/>
    </row>
    <row r="2" spans="1:18">
      <c r="A2" s="211" t="s">
        <v>238</v>
      </c>
      <c r="B2" s="212" t="s">
        <v>239</v>
      </c>
      <c r="C2" s="212" t="s">
        <v>240</v>
      </c>
      <c r="D2" s="212" t="s">
        <v>134</v>
      </c>
      <c r="E2" s="212" t="s">
        <v>241</v>
      </c>
      <c r="F2" s="213" t="s">
        <v>242</v>
      </c>
      <c r="G2" t="s">
        <v>281</v>
      </c>
      <c r="I2" s="242"/>
      <c r="J2" s="243"/>
      <c r="K2" s="243"/>
      <c r="L2" s="243"/>
      <c r="M2" s="243"/>
      <c r="N2" s="243"/>
      <c r="O2" s="243"/>
      <c r="P2" s="243"/>
      <c r="Q2" s="243"/>
      <c r="R2" s="244"/>
    </row>
    <row r="3" spans="1:18" outlineLevel="1">
      <c r="A3" s="216" t="s">
        <v>243</v>
      </c>
      <c r="B3" s="217" t="s">
        <v>244</v>
      </c>
      <c r="C3" s="218">
        <v>5</v>
      </c>
      <c r="D3" s="218" t="s">
        <v>245</v>
      </c>
      <c r="E3" s="218" t="s">
        <v>246</v>
      </c>
      <c r="F3" s="232" t="s">
        <v>236</v>
      </c>
      <c r="G3" t="s">
        <v>281</v>
      </c>
      <c r="I3" s="214"/>
      <c r="J3" s="6"/>
      <c r="K3" s="6"/>
      <c r="L3" s="6"/>
      <c r="M3" s="6"/>
      <c r="N3" s="6"/>
      <c r="O3" s="6"/>
      <c r="P3" s="6"/>
      <c r="Q3" s="6"/>
      <c r="R3" s="215"/>
    </row>
    <row r="4" spans="1:18" outlineLevel="1">
      <c r="A4" s="221" t="s">
        <v>243</v>
      </c>
      <c r="B4" s="222" t="s">
        <v>247</v>
      </c>
      <c r="C4" s="223">
        <v>40</v>
      </c>
      <c r="D4" s="223" t="s">
        <v>245</v>
      </c>
      <c r="E4" s="223" t="s">
        <v>248</v>
      </c>
      <c r="F4" s="234" t="s">
        <v>249</v>
      </c>
      <c r="G4" t="s">
        <v>281</v>
      </c>
      <c r="I4" s="214"/>
      <c r="J4" s="6"/>
      <c r="K4" s="6"/>
      <c r="L4" s="6"/>
      <c r="M4" s="6"/>
      <c r="N4" s="6"/>
      <c r="O4" s="6"/>
      <c r="P4" s="6"/>
      <c r="Q4" s="6"/>
      <c r="R4" s="215"/>
    </row>
    <row r="5" spans="1:18" outlineLevel="1">
      <c r="A5" s="226" t="s">
        <v>250</v>
      </c>
      <c r="B5" s="227" t="s">
        <v>251</v>
      </c>
      <c r="C5" s="228">
        <v>1</v>
      </c>
      <c r="D5" s="228" t="s">
        <v>252</v>
      </c>
      <c r="E5" s="228" t="s">
        <v>253</v>
      </c>
      <c r="F5" s="255" t="s">
        <v>254</v>
      </c>
      <c r="G5" t="s">
        <v>281</v>
      </c>
      <c r="I5" s="214"/>
      <c r="J5" s="6"/>
      <c r="K5" s="6"/>
      <c r="L5" s="6"/>
      <c r="M5" s="6"/>
      <c r="N5" s="6"/>
      <c r="O5" s="6"/>
      <c r="P5" s="6"/>
      <c r="Q5" s="6"/>
      <c r="R5" s="215"/>
    </row>
    <row r="6" spans="1:18">
      <c r="G6" t="s">
        <v>281</v>
      </c>
      <c r="I6" s="214"/>
      <c r="J6" s="6"/>
      <c r="K6" s="6"/>
      <c r="L6" s="6"/>
      <c r="M6" s="6"/>
      <c r="N6" s="6"/>
      <c r="O6" s="6"/>
      <c r="P6" s="6"/>
      <c r="Q6" s="6"/>
      <c r="R6" s="215"/>
    </row>
    <row r="7" spans="1:18" ht="18.75">
      <c r="A7" s="769" t="s">
        <v>493</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c r="A9" s="216" t="s">
        <v>243</v>
      </c>
      <c r="B9" s="227" t="s">
        <v>251</v>
      </c>
      <c r="C9" s="218">
        <v>1</v>
      </c>
      <c r="D9" s="218" t="s">
        <v>256</v>
      </c>
      <c r="E9" s="218" t="s">
        <v>253</v>
      </c>
      <c r="F9" s="232" t="s">
        <v>254</v>
      </c>
      <c r="G9" t="s">
        <v>281</v>
      </c>
      <c r="I9" s="214"/>
      <c r="J9" s="6"/>
      <c r="K9" s="6"/>
      <c r="L9" s="6"/>
      <c r="M9" s="6"/>
      <c r="N9" s="6"/>
      <c r="O9" s="6"/>
      <c r="P9" s="6"/>
      <c r="Q9" s="6"/>
      <c r="R9" s="215"/>
    </row>
    <row r="10" spans="1:18" outlineLevel="1">
      <c r="A10" s="221" t="s">
        <v>243</v>
      </c>
      <c r="B10" s="222" t="s">
        <v>495</v>
      </c>
      <c r="C10" s="223" t="s">
        <v>496</v>
      </c>
      <c r="D10" s="223" t="s">
        <v>275</v>
      </c>
      <c r="E10" s="223" t="s">
        <v>260</v>
      </c>
      <c r="F10" s="234" t="s">
        <v>497</v>
      </c>
      <c r="G10" t="s">
        <v>281</v>
      </c>
      <c r="I10" s="214"/>
      <c r="J10" s="6"/>
      <c r="K10" s="6"/>
      <c r="L10" s="6"/>
      <c r="M10" s="6"/>
      <c r="N10" s="6"/>
      <c r="O10" s="6"/>
      <c r="P10" s="6"/>
      <c r="Q10" s="6"/>
      <c r="R10" s="215"/>
    </row>
    <row r="11" spans="1:18" outlineLevel="1">
      <c r="A11" s="221" t="s">
        <v>243</v>
      </c>
      <c r="B11" s="222" t="s">
        <v>498</v>
      </c>
      <c r="C11" s="223" t="s">
        <v>499</v>
      </c>
      <c r="D11" s="223" t="s">
        <v>327</v>
      </c>
      <c r="E11" s="223" t="s">
        <v>500</v>
      </c>
      <c r="F11" s="234" t="s">
        <v>932</v>
      </c>
      <c r="G11" t="s">
        <v>281</v>
      </c>
      <c r="I11" s="214"/>
      <c r="J11" s="6"/>
      <c r="K11" s="6"/>
      <c r="L11" s="6"/>
      <c r="M11" s="6"/>
      <c r="N11" s="6"/>
      <c r="O11" s="6"/>
      <c r="P11" s="6"/>
      <c r="Q11" s="6"/>
      <c r="R11" s="215"/>
    </row>
    <row r="12" spans="1:18" outlineLevel="1">
      <c r="A12" s="221" t="s">
        <v>243</v>
      </c>
      <c r="B12" s="222" t="s">
        <v>262</v>
      </c>
      <c r="C12" s="235" t="s">
        <v>263</v>
      </c>
      <c r="D12" s="223" t="s">
        <v>494</v>
      </c>
      <c r="E12" s="223" t="s">
        <v>264</v>
      </c>
      <c r="F12" s="234" t="s">
        <v>933</v>
      </c>
      <c r="G12" t="s">
        <v>281</v>
      </c>
      <c r="I12" s="214"/>
      <c r="J12" s="6"/>
      <c r="K12" s="6"/>
      <c r="L12" s="6"/>
      <c r="M12" s="6"/>
      <c r="N12" s="6"/>
      <c r="O12" s="6"/>
      <c r="P12" s="6"/>
      <c r="Q12" s="6"/>
      <c r="R12" s="215"/>
    </row>
    <row r="13" spans="1:18" outlineLevel="1">
      <c r="A13" s="221" t="s">
        <v>243</v>
      </c>
      <c r="B13" s="222" t="s">
        <v>503</v>
      </c>
      <c r="C13" s="223">
        <f>200/7500</f>
        <v>2.6666666666666668E-2</v>
      </c>
      <c r="D13" s="223" t="s">
        <v>504</v>
      </c>
      <c r="E13" s="223" t="s">
        <v>505</v>
      </c>
      <c r="F13" s="234" t="s">
        <v>506</v>
      </c>
      <c r="G13" t="s">
        <v>281</v>
      </c>
      <c r="I13" s="214"/>
      <c r="J13" s="6"/>
      <c r="K13" s="6"/>
      <c r="L13" s="6"/>
      <c r="M13" s="6"/>
      <c r="N13" s="6"/>
      <c r="O13" s="6"/>
      <c r="P13" s="6"/>
      <c r="Q13" s="6"/>
      <c r="R13" s="215"/>
    </row>
    <row r="14" spans="1:18" outlineLevel="1">
      <c r="A14" s="221" t="s">
        <v>243</v>
      </c>
      <c r="B14" s="222" t="s">
        <v>507</v>
      </c>
      <c r="C14" s="223">
        <f>(150*1839)/38000</f>
        <v>7.2592105263157896</v>
      </c>
      <c r="D14" s="223" t="s">
        <v>259</v>
      </c>
      <c r="E14" s="223" t="s">
        <v>508</v>
      </c>
      <c r="F14" s="234" t="s">
        <v>509</v>
      </c>
      <c r="G14" t="s">
        <v>281</v>
      </c>
      <c r="I14" s="214"/>
      <c r="J14" s="6"/>
      <c r="K14" s="6"/>
      <c r="L14" s="6"/>
      <c r="M14" s="6"/>
      <c r="N14" s="6"/>
      <c r="O14" s="6"/>
      <c r="P14" s="6"/>
      <c r="Q14" s="6"/>
      <c r="R14" s="215"/>
    </row>
    <row r="15" spans="1:18" outlineLevel="1">
      <c r="A15" s="221" t="s">
        <v>333</v>
      </c>
      <c r="B15" s="223" t="s">
        <v>340</v>
      </c>
      <c r="C15" s="223" t="s">
        <v>510</v>
      </c>
      <c r="D15" s="223" t="s">
        <v>511</v>
      </c>
      <c r="E15" s="223" t="s">
        <v>260</v>
      </c>
      <c r="F15" s="234" t="s">
        <v>512</v>
      </c>
      <c r="G15" t="s">
        <v>281</v>
      </c>
      <c r="I15" s="214"/>
      <c r="J15" s="6"/>
      <c r="K15" s="6"/>
      <c r="L15" s="6"/>
      <c r="M15" s="6"/>
      <c r="N15" s="6"/>
      <c r="O15" s="6"/>
      <c r="P15" s="6"/>
      <c r="Q15" s="6"/>
      <c r="R15" s="215"/>
    </row>
    <row r="16" spans="1:18" outlineLevel="1">
      <c r="A16" s="221" t="s">
        <v>250</v>
      </c>
      <c r="B16" s="233" t="s">
        <v>3965</v>
      </c>
      <c r="C16" s="223" t="s">
        <v>3399</v>
      </c>
      <c r="D16" s="223" t="s">
        <v>494</v>
      </c>
      <c r="E16" s="223" t="s">
        <v>260</v>
      </c>
      <c r="F16" s="234" t="s">
        <v>515</v>
      </c>
      <c r="G16" t="s">
        <v>281</v>
      </c>
      <c r="I16" s="214"/>
      <c r="J16" s="6"/>
      <c r="K16" s="6"/>
      <c r="L16" s="6"/>
      <c r="M16" s="6"/>
      <c r="N16" s="6"/>
      <c r="O16" s="6"/>
      <c r="P16" s="6"/>
      <c r="Q16" s="6"/>
      <c r="R16" s="215"/>
    </row>
    <row r="17" spans="1:18" outlineLevel="1">
      <c r="A17" s="221" t="s">
        <v>333</v>
      </c>
      <c r="B17" s="223" t="s">
        <v>399</v>
      </c>
      <c r="C17" s="223" t="s">
        <v>516</v>
      </c>
      <c r="D17" s="223" t="s">
        <v>511</v>
      </c>
      <c r="E17" s="223" t="s">
        <v>260</v>
      </c>
      <c r="F17" s="234" t="s">
        <v>517</v>
      </c>
      <c r="G17" t="s">
        <v>281</v>
      </c>
      <c r="I17" s="214"/>
      <c r="J17" s="6"/>
      <c r="K17" s="6"/>
      <c r="L17" s="6"/>
      <c r="M17" s="6"/>
      <c r="N17" s="6"/>
      <c r="O17" s="6"/>
      <c r="P17" s="6"/>
      <c r="Q17" s="6"/>
      <c r="R17" s="215"/>
    </row>
    <row r="18" spans="1:18" outlineLevel="1">
      <c r="A18" s="221" t="s">
        <v>333</v>
      </c>
      <c r="B18" s="223" t="s">
        <v>427</v>
      </c>
      <c r="C18" s="223" t="s">
        <v>518</v>
      </c>
      <c r="D18" s="223" t="s">
        <v>511</v>
      </c>
      <c r="E18" s="223" t="s">
        <v>260</v>
      </c>
      <c r="F18" s="234" t="s">
        <v>519</v>
      </c>
      <c r="G18" t="s">
        <v>281</v>
      </c>
      <c r="I18" s="214"/>
      <c r="J18" s="6"/>
      <c r="K18" s="6"/>
      <c r="L18" s="6"/>
      <c r="M18" s="6"/>
      <c r="N18" s="6"/>
      <c r="O18" s="6"/>
      <c r="P18" s="6"/>
      <c r="Q18" s="6"/>
      <c r="R18" s="215"/>
    </row>
    <row r="19" spans="1:18" outlineLevel="1">
      <c r="A19" s="221" t="s">
        <v>333</v>
      </c>
      <c r="B19" s="223" t="s">
        <v>439</v>
      </c>
      <c r="C19" s="223" t="s">
        <v>520</v>
      </c>
      <c r="D19" s="223" t="s">
        <v>511</v>
      </c>
      <c r="E19" s="223" t="s">
        <v>260</v>
      </c>
      <c r="F19" s="234" t="s">
        <v>521</v>
      </c>
      <c r="G19" t="s">
        <v>281</v>
      </c>
      <c r="I19" s="236"/>
      <c r="J19" s="237"/>
      <c r="K19" s="237"/>
      <c r="L19" s="237"/>
      <c r="M19" s="237"/>
      <c r="N19" s="237"/>
      <c r="O19" s="237"/>
      <c r="P19" s="237"/>
      <c r="Q19" s="237"/>
      <c r="R19" s="238"/>
    </row>
    <row r="20" spans="1:18" outlineLevel="1">
      <c r="A20" s="262" t="s">
        <v>268</v>
      </c>
      <c r="B20" s="189" t="s">
        <v>522</v>
      </c>
      <c r="C20" s="189">
        <v>0.95</v>
      </c>
      <c r="D20" s="189" t="s">
        <v>270</v>
      </c>
      <c r="E20" s="189" t="s">
        <v>523</v>
      </c>
      <c r="F20" s="263" t="s">
        <v>524</v>
      </c>
      <c r="G20" t="s">
        <v>281</v>
      </c>
    </row>
    <row r="21" spans="1:18" outlineLevel="1">
      <c r="A21" s="262" t="s">
        <v>268</v>
      </c>
      <c r="B21" s="189" t="s">
        <v>525</v>
      </c>
      <c r="C21" s="189">
        <v>1.1200000000000001</v>
      </c>
      <c r="D21" s="189" t="s">
        <v>270</v>
      </c>
      <c r="E21" s="189" t="s">
        <v>526</v>
      </c>
      <c r="F21" s="263" t="s">
        <v>527</v>
      </c>
      <c r="G21" t="s">
        <v>281</v>
      </c>
      <c r="I21" s="772" t="s">
        <v>272</v>
      </c>
      <c r="J21" s="773"/>
      <c r="K21" s="773"/>
      <c r="L21" s="773"/>
      <c r="M21" s="773"/>
      <c r="N21" s="773"/>
      <c r="O21" s="773"/>
      <c r="P21" s="773"/>
      <c r="Q21" s="773"/>
      <c r="R21" s="774"/>
    </row>
    <row r="22" spans="1:18" outlineLevel="1">
      <c r="A22" s="262" t="s">
        <v>268</v>
      </c>
      <c r="B22" s="189" t="s">
        <v>528</v>
      </c>
      <c r="C22" s="189">
        <v>0.72</v>
      </c>
      <c r="D22" s="189" t="s">
        <v>270</v>
      </c>
      <c r="E22" s="189" t="s">
        <v>529</v>
      </c>
      <c r="F22" s="263" t="s">
        <v>530</v>
      </c>
      <c r="G22" t="s">
        <v>281</v>
      </c>
      <c r="I22" s="214"/>
      <c r="J22" s="6"/>
      <c r="K22" s="6"/>
      <c r="L22" s="6"/>
      <c r="M22" s="6"/>
      <c r="N22" s="6"/>
      <c r="O22" s="6"/>
      <c r="P22" s="6"/>
      <c r="Q22" s="6"/>
      <c r="R22" s="215"/>
    </row>
    <row r="23" spans="1:18" outlineLevel="1">
      <c r="A23" s="262" t="s">
        <v>268</v>
      </c>
      <c r="B23" s="189" t="s">
        <v>531</v>
      </c>
      <c r="C23" s="189">
        <v>0.1</v>
      </c>
      <c r="D23" s="189" t="s">
        <v>270</v>
      </c>
      <c r="E23" s="189" t="s">
        <v>532</v>
      </c>
      <c r="F23" s="263" t="s">
        <v>533</v>
      </c>
      <c r="G23" t="s">
        <v>281</v>
      </c>
      <c r="I23" s="214"/>
      <c r="J23" s="6"/>
      <c r="K23" s="6"/>
      <c r="L23" s="6"/>
      <c r="M23" s="6"/>
      <c r="N23" s="6"/>
      <c r="O23" s="6"/>
      <c r="P23" s="6"/>
      <c r="Q23" s="6"/>
      <c r="R23" s="215"/>
    </row>
    <row r="24" spans="1:18" outlineLevel="1">
      <c r="A24" s="262" t="s">
        <v>268</v>
      </c>
      <c r="B24" s="189" t="s">
        <v>534</v>
      </c>
      <c r="C24" s="189">
        <v>140</v>
      </c>
      <c r="D24" s="189" t="s">
        <v>535</v>
      </c>
      <c r="E24" s="189" t="s">
        <v>536</v>
      </c>
      <c r="F24" s="263" t="s">
        <v>537</v>
      </c>
      <c r="G24" t="s">
        <v>281</v>
      </c>
      <c r="I24" s="214"/>
      <c r="J24" s="6"/>
      <c r="K24" s="6"/>
      <c r="L24" s="6"/>
      <c r="M24" s="6"/>
      <c r="N24" s="6"/>
      <c r="O24" s="6"/>
      <c r="P24" s="6"/>
      <c r="Q24" s="6"/>
      <c r="R24" s="215"/>
    </row>
    <row r="25" spans="1:18" outlineLevel="1">
      <c r="A25" s="262" t="s">
        <v>268</v>
      </c>
      <c r="B25" s="189" t="s">
        <v>538</v>
      </c>
      <c r="C25" s="189">
        <v>0.52</v>
      </c>
      <c r="D25" s="189" t="s">
        <v>270</v>
      </c>
      <c r="E25" s="189" t="s">
        <v>539</v>
      </c>
      <c r="F25" s="263" t="s">
        <v>540</v>
      </c>
      <c r="G25" t="s">
        <v>281</v>
      </c>
      <c r="I25" s="214"/>
      <c r="J25" s="6"/>
      <c r="K25" s="6"/>
      <c r="L25" s="6"/>
      <c r="M25" s="6"/>
      <c r="N25" s="6"/>
      <c r="O25" s="6"/>
      <c r="P25" s="6"/>
      <c r="Q25" s="6"/>
      <c r="R25" s="215"/>
    </row>
    <row r="26" spans="1:18" outlineLevel="1">
      <c r="A26" s="262" t="s">
        <v>268</v>
      </c>
      <c r="B26" s="189" t="s">
        <v>541</v>
      </c>
      <c r="C26" s="189">
        <v>43</v>
      </c>
      <c r="D26" s="189" t="s">
        <v>542</v>
      </c>
      <c r="E26" s="189" t="s">
        <v>253</v>
      </c>
      <c r="F26" s="263" t="s">
        <v>543</v>
      </c>
      <c r="G26" t="s">
        <v>281</v>
      </c>
      <c r="I26" s="214"/>
      <c r="J26" s="6"/>
      <c r="K26" s="6"/>
      <c r="L26" s="6"/>
      <c r="M26" s="6"/>
      <c r="N26" s="6"/>
      <c r="O26" s="6"/>
      <c r="P26" s="6"/>
      <c r="Q26" s="6"/>
      <c r="R26" s="215"/>
    </row>
    <row r="27" spans="1:18" outlineLevel="1">
      <c r="A27" s="262" t="s">
        <v>268</v>
      </c>
      <c r="B27" s="189" t="s">
        <v>544</v>
      </c>
      <c r="C27" s="189">
        <v>10</v>
      </c>
      <c r="D27" s="189" t="s">
        <v>545</v>
      </c>
      <c r="E27" s="189" t="s">
        <v>546</v>
      </c>
      <c r="F27" s="263" t="s">
        <v>547</v>
      </c>
      <c r="G27" t="s">
        <v>281</v>
      </c>
      <c r="I27" s="214"/>
      <c r="J27" s="6"/>
      <c r="K27" s="6"/>
      <c r="L27" s="6"/>
      <c r="M27" s="6"/>
      <c r="N27" s="6"/>
      <c r="O27" s="6"/>
      <c r="P27" s="6"/>
      <c r="Q27" s="6"/>
      <c r="R27" s="215"/>
    </row>
    <row r="28" spans="1:18" outlineLevel="1">
      <c r="A28" s="262" t="s">
        <v>268</v>
      </c>
      <c r="B28" s="189" t="s">
        <v>548</v>
      </c>
      <c r="C28" s="189">
        <v>6</v>
      </c>
      <c r="D28" s="189" t="s">
        <v>549</v>
      </c>
      <c r="E28" s="189" t="s">
        <v>550</v>
      </c>
      <c r="F28" s="263" t="s">
        <v>551</v>
      </c>
      <c r="G28" t="s">
        <v>281</v>
      </c>
      <c r="I28" s="214"/>
      <c r="J28" s="6"/>
      <c r="K28" s="6"/>
      <c r="L28" s="6"/>
      <c r="M28" s="6"/>
      <c r="N28" s="6"/>
      <c r="O28" s="6"/>
      <c r="P28" s="6"/>
      <c r="Q28" s="6"/>
      <c r="R28" s="215"/>
    </row>
    <row r="29" spans="1:18" outlineLevel="1">
      <c r="A29" s="262" t="s">
        <v>268</v>
      </c>
      <c r="B29" s="189" t="s">
        <v>552</v>
      </c>
      <c r="C29" s="189">
        <v>6.5</v>
      </c>
      <c r="D29" s="189" t="s">
        <v>549</v>
      </c>
      <c r="E29" s="189" t="s">
        <v>553</v>
      </c>
      <c r="F29" s="263" t="s">
        <v>554</v>
      </c>
      <c r="G29" t="s">
        <v>281</v>
      </c>
      <c r="I29" s="214"/>
      <c r="J29" s="6"/>
      <c r="K29" s="6"/>
      <c r="L29" s="6"/>
      <c r="M29" s="6"/>
      <c r="N29" s="6"/>
      <c r="O29" s="6"/>
      <c r="P29" s="6"/>
      <c r="Q29" s="6"/>
      <c r="R29" s="215"/>
    </row>
    <row r="30" spans="1:18" outlineLevel="1">
      <c r="A30" s="262" t="s">
        <v>268</v>
      </c>
      <c r="B30" s="189" t="s">
        <v>555</v>
      </c>
      <c r="C30" s="189">
        <v>86</v>
      </c>
      <c r="D30" s="189" t="s">
        <v>549</v>
      </c>
      <c r="E30" s="189" t="s">
        <v>556</v>
      </c>
      <c r="F30" s="263" t="s">
        <v>557</v>
      </c>
      <c r="G30" t="s">
        <v>281</v>
      </c>
      <c r="I30" s="214"/>
      <c r="J30" s="6"/>
      <c r="K30" s="6"/>
      <c r="L30" s="6"/>
      <c r="M30" s="6"/>
      <c r="N30" s="6"/>
      <c r="O30" s="6"/>
      <c r="P30" s="6"/>
      <c r="Q30" s="6"/>
      <c r="R30" s="215"/>
    </row>
    <row r="31" spans="1:18" outlineLevel="1">
      <c r="A31" s="262" t="s">
        <v>268</v>
      </c>
      <c r="B31" s="189" t="s">
        <v>269</v>
      </c>
      <c r="C31" s="189">
        <v>3.2582228999999997E-2</v>
      </c>
      <c r="D31" s="189" t="s">
        <v>270</v>
      </c>
      <c r="E31" s="189" t="s">
        <v>558</v>
      </c>
      <c r="F31" s="263" t="s">
        <v>3402</v>
      </c>
      <c r="G31" t="s">
        <v>281</v>
      </c>
      <c r="I31" s="214"/>
      <c r="J31" s="6"/>
      <c r="K31" s="6"/>
      <c r="L31" s="6"/>
      <c r="M31" s="6"/>
      <c r="N31" s="6"/>
      <c r="O31" s="6"/>
      <c r="P31" s="6"/>
      <c r="Q31" s="6"/>
      <c r="R31" s="215"/>
    </row>
    <row r="32" spans="1:18" outlineLevel="1">
      <c r="A32" s="262" t="s">
        <v>268</v>
      </c>
      <c r="B32" s="189" t="s">
        <v>559</v>
      </c>
      <c r="C32" s="189">
        <v>40000</v>
      </c>
      <c r="D32" s="189" t="s">
        <v>560</v>
      </c>
      <c r="E32" s="189" t="s">
        <v>253</v>
      </c>
      <c r="F32" s="263" t="s">
        <v>561</v>
      </c>
      <c r="G32" t="s">
        <v>281</v>
      </c>
      <c r="I32" s="214"/>
      <c r="J32" s="6"/>
      <c r="K32" s="6"/>
      <c r="L32" s="6"/>
      <c r="M32" s="6"/>
      <c r="N32" s="6"/>
      <c r="O32" s="6"/>
      <c r="P32" s="6"/>
      <c r="Q32" s="6"/>
      <c r="R32" s="215"/>
    </row>
    <row r="33" spans="1:18" outlineLevel="1">
      <c r="A33" s="262" t="s">
        <v>268</v>
      </c>
      <c r="B33" s="189" t="s">
        <v>562</v>
      </c>
      <c r="C33" s="189" t="s">
        <v>563</v>
      </c>
      <c r="D33" s="189" t="s">
        <v>275</v>
      </c>
      <c r="E33" s="264"/>
      <c r="F33" s="263" t="s">
        <v>564</v>
      </c>
      <c r="G33" t="s">
        <v>281</v>
      </c>
      <c r="I33" s="214"/>
      <c r="J33" s="6"/>
      <c r="K33" s="6"/>
      <c r="L33" s="6"/>
      <c r="M33" s="6"/>
      <c r="N33" s="6"/>
      <c r="O33" s="6"/>
      <c r="P33" s="6"/>
      <c r="Q33" s="6"/>
      <c r="R33" s="215"/>
    </row>
    <row r="34" spans="1:18" outlineLevel="1">
      <c r="A34" s="262" t="s">
        <v>268</v>
      </c>
      <c r="B34" s="189" t="s">
        <v>568</v>
      </c>
      <c r="C34" s="189" t="s">
        <v>569</v>
      </c>
      <c r="D34" s="189" t="s">
        <v>511</v>
      </c>
      <c r="E34" s="264"/>
      <c r="F34" s="263" t="s">
        <v>570</v>
      </c>
      <c r="G34" t="s">
        <v>281</v>
      </c>
      <c r="I34" s="214"/>
      <c r="J34" s="6"/>
      <c r="K34" s="6"/>
      <c r="L34" s="6"/>
      <c r="M34" s="6"/>
      <c r="N34" s="6"/>
      <c r="O34" s="6"/>
      <c r="P34" s="6"/>
      <c r="Q34" s="6"/>
      <c r="R34" s="215"/>
    </row>
    <row r="35" spans="1:18" outlineLevel="1">
      <c r="A35" s="262" t="s">
        <v>268</v>
      </c>
      <c r="B35" s="189" t="s">
        <v>571</v>
      </c>
      <c r="C35" s="189" t="s">
        <v>3403</v>
      </c>
      <c r="D35" s="189" t="s">
        <v>511</v>
      </c>
      <c r="E35" s="264"/>
      <c r="F35" s="263" t="s">
        <v>573</v>
      </c>
      <c r="G35" t="s">
        <v>281</v>
      </c>
      <c r="I35" s="214"/>
      <c r="J35" s="6"/>
      <c r="K35" s="6"/>
      <c r="L35" s="6"/>
      <c r="M35" s="6"/>
      <c r="N35" s="6"/>
      <c r="O35" s="6"/>
      <c r="P35" s="6"/>
      <c r="Q35" s="6"/>
      <c r="R35" s="215"/>
    </row>
    <row r="36" spans="1:18" outlineLevel="1">
      <c r="A36" s="262" t="s">
        <v>268</v>
      </c>
      <c r="B36" s="189" t="s">
        <v>574</v>
      </c>
      <c r="C36" s="189" t="s">
        <v>3404</v>
      </c>
      <c r="D36" s="189" t="s">
        <v>511</v>
      </c>
      <c r="E36" s="264"/>
      <c r="F36" s="263" t="s">
        <v>576</v>
      </c>
      <c r="G36" t="s">
        <v>281</v>
      </c>
      <c r="I36" s="214"/>
      <c r="J36" s="6"/>
      <c r="K36" s="6"/>
      <c r="L36" s="6"/>
      <c r="M36" s="6"/>
      <c r="N36" s="6"/>
      <c r="O36" s="6"/>
      <c r="P36" s="6"/>
      <c r="Q36" s="6"/>
      <c r="R36" s="215"/>
    </row>
    <row r="37" spans="1:18" outlineLevel="1">
      <c r="A37" s="262" t="s">
        <v>268</v>
      </c>
      <c r="B37" s="189" t="s">
        <v>577</v>
      </c>
      <c r="C37" s="189" t="s">
        <v>578</v>
      </c>
      <c r="D37" s="189" t="s">
        <v>511</v>
      </c>
      <c r="E37" s="264"/>
      <c r="F37" s="263" t="s">
        <v>579</v>
      </c>
      <c r="G37" t="s">
        <v>281</v>
      </c>
      <c r="I37" s="214"/>
      <c r="J37" s="6"/>
      <c r="K37" s="6"/>
      <c r="L37" s="6"/>
      <c r="M37" s="6"/>
      <c r="N37" s="6"/>
      <c r="O37" s="6"/>
      <c r="P37" s="6"/>
      <c r="Q37" s="6"/>
      <c r="R37" s="215"/>
    </row>
    <row r="38" spans="1:18" outlineLevel="1">
      <c r="A38" s="239" t="s">
        <v>268</v>
      </c>
      <c r="B38" s="240" t="s">
        <v>580</v>
      </c>
      <c r="C38" s="240" t="s">
        <v>258</v>
      </c>
      <c r="D38" s="240" t="s">
        <v>494</v>
      </c>
      <c r="E38" s="265"/>
      <c r="F38" s="241" t="s">
        <v>581</v>
      </c>
      <c r="G38" t="s">
        <v>281</v>
      </c>
      <c r="I38" s="214"/>
      <c r="J38" s="6"/>
      <c r="K38" s="6"/>
      <c r="L38" s="6"/>
      <c r="M38" s="6"/>
      <c r="N38" s="6"/>
      <c r="O38" s="6"/>
      <c r="P38" s="6"/>
      <c r="Q38" s="6"/>
      <c r="R38" s="215"/>
    </row>
    <row r="39" spans="1:18">
      <c r="G39" t="s">
        <v>281</v>
      </c>
      <c r="I39" s="214"/>
      <c r="J39" s="6"/>
      <c r="K39" s="6"/>
      <c r="L39" s="6"/>
      <c r="M39" s="6"/>
      <c r="N39" s="6"/>
      <c r="O39" s="6"/>
      <c r="P39" s="6"/>
      <c r="Q39" s="6"/>
      <c r="R39" s="215"/>
    </row>
    <row r="40" spans="1:18" ht="18.75">
      <c r="A40" s="769" t="s">
        <v>3966</v>
      </c>
      <c r="B40" s="770"/>
      <c r="C40" s="770"/>
      <c r="D40" s="770"/>
      <c r="E40" s="770"/>
      <c r="F40" s="771"/>
      <c r="G40" t="s">
        <v>281</v>
      </c>
      <c r="I40" s="214"/>
      <c r="J40" s="6"/>
      <c r="K40" s="6"/>
      <c r="L40" s="6"/>
      <c r="M40" s="6"/>
      <c r="N40" s="6"/>
      <c r="O40" s="6"/>
      <c r="P40" s="6"/>
      <c r="Q40" s="6"/>
      <c r="R40" s="215"/>
    </row>
    <row r="41" spans="1:18">
      <c r="A41" s="211" t="s">
        <v>238</v>
      </c>
      <c r="B41" s="212" t="s">
        <v>239</v>
      </c>
      <c r="C41" s="212" t="s">
        <v>240</v>
      </c>
      <c r="D41" s="212" t="s">
        <v>134</v>
      </c>
      <c r="E41" s="212" t="s">
        <v>241</v>
      </c>
      <c r="F41" s="213" t="s">
        <v>242</v>
      </c>
      <c r="G41" t="s">
        <v>281</v>
      </c>
      <c r="I41" s="214"/>
      <c r="J41" s="6"/>
      <c r="K41" s="6"/>
      <c r="L41" s="6"/>
      <c r="M41" s="6"/>
      <c r="N41" s="6"/>
      <c r="O41" s="6"/>
      <c r="P41" s="6"/>
      <c r="Q41" s="6"/>
      <c r="R41" s="215"/>
    </row>
    <row r="42" spans="1:18" outlineLevel="1">
      <c r="A42" s="216" t="s">
        <v>243</v>
      </c>
      <c r="B42" s="231" t="s">
        <v>3965</v>
      </c>
      <c r="C42" s="218">
        <v>1</v>
      </c>
      <c r="D42" s="218" t="s">
        <v>259</v>
      </c>
      <c r="E42" s="218" t="s">
        <v>253</v>
      </c>
      <c r="F42" s="232" t="s">
        <v>1980</v>
      </c>
      <c r="G42" t="s">
        <v>281</v>
      </c>
      <c r="I42" s="214"/>
      <c r="J42" s="6"/>
      <c r="K42" s="6"/>
      <c r="L42" s="6"/>
      <c r="M42" s="6"/>
      <c r="N42" s="6"/>
      <c r="O42" s="6"/>
      <c r="P42" s="6"/>
      <c r="Q42" s="6"/>
      <c r="R42" s="215"/>
    </row>
    <row r="43" spans="1:18" outlineLevel="1">
      <c r="A43" s="221" t="s">
        <v>243</v>
      </c>
      <c r="B43" s="222" t="s">
        <v>326</v>
      </c>
      <c r="C43" s="223" t="s">
        <v>1981</v>
      </c>
      <c r="D43" s="223" t="s">
        <v>408</v>
      </c>
      <c r="E43" s="223" t="s">
        <v>260</v>
      </c>
      <c r="F43" s="234" t="s">
        <v>2029</v>
      </c>
      <c r="G43" t="s">
        <v>281</v>
      </c>
      <c r="I43" s="214"/>
      <c r="J43" s="6"/>
      <c r="K43" s="6"/>
      <c r="L43" s="6"/>
      <c r="M43" s="6"/>
      <c r="N43" s="6"/>
      <c r="O43" s="6"/>
      <c r="P43" s="6"/>
      <c r="Q43" s="6"/>
      <c r="R43" s="215"/>
    </row>
    <row r="44" spans="1:18" outlineLevel="1">
      <c r="A44" s="221" t="s">
        <v>243</v>
      </c>
      <c r="B44" s="223" t="s">
        <v>3967</v>
      </c>
      <c r="C44" s="223" t="s">
        <v>1984</v>
      </c>
      <c r="D44" s="223" t="s">
        <v>275</v>
      </c>
      <c r="E44" s="223" t="s">
        <v>260</v>
      </c>
      <c r="F44" s="234" t="s">
        <v>3968</v>
      </c>
      <c r="G44" t="s">
        <v>281</v>
      </c>
      <c r="I44" s="214"/>
      <c r="J44" s="6"/>
      <c r="K44" s="6"/>
      <c r="L44" s="6"/>
      <c r="M44" s="6"/>
      <c r="N44" s="6"/>
      <c r="O44" s="6"/>
      <c r="P44" s="6"/>
      <c r="Q44" s="6"/>
      <c r="R44" s="215"/>
    </row>
    <row r="45" spans="1:18" outlineLevel="1">
      <c r="A45" s="221" t="s">
        <v>243</v>
      </c>
      <c r="B45" s="223" t="s">
        <v>2879</v>
      </c>
      <c r="C45" s="223" t="s">
        <v>1987</v>
      </c>
      <c r="D45" s="223" t="s">
        <v>275</v>
      </c>
      <c r="E45" s="223" t="s">
        <v>260</v>
      </c>
      <c r="F45" s="234" t="s">
        <v>3969</v>
      </c>
      <c r="G45" t="s">
        <v>281</v>
      </c>
      <c r="I45" s="214"/>
      <c r="J45" s="6"/>
      <c r="K45" s="6"/>
      <c r="L45" s="6"/>
      <c r="M45" s="6"/>
      <c r="N45" s="6"/>
      <c r="O45" s="6"/>
      <c r="P45" s="6"/>
      <c r="Q45" s="6"/>
      <c r="R45" s="215"/>
    </row>
    <row r="46" spans="1:18" outlineLevel="1">
      <c r="A46" s="221" t="s">
        <v>243</v>
      </c>
      <c r="B46" s="233" t="s">
        <v>1989</v>
      </c>
      <c r="C46" s="223" t="s">
        <v>1990</v>
      </c>
      <c r="D46" s="223" t="s">
        <v>259</v>
      </c>
      <c r="E46" s="223" t="s">
        <v>260</v>
      </c>
      <c r="F46" s="234" t="s">
        <v>1991</v>
      </c>
      <c r="G46" t="s">
        <v>281</v>
      </c>
      <c r="I46" s="214"/>
      <c r="J46" s="6"/>
      <c r="K46" s="6"/>
      <c r="L46" s="6"/>
      <c r="M46" s="6"/>
      <c r="N46" s="6"/>
      <c r="O46" s="6"/>
      <c r="P46" s="6"/>
      <c r="Q46" s="6"/>
      <c r="R46" s="215"/>
    </row>
    <row r="47" spans="1:18" outlineLevel="1">
      <c r="A47" s="221" t="s">
        <v>243</v>
      </c>
      <c r="B47" s="222" t="s">
        <v>595</v>
      </c>
      <c r="C47" s="223">
        <v>0.11</v>
      </c>
      <c r="D47" s="223" t="s">
        <v>259</v>
      </c>
      <c r="E47" s="223" t="s">
        <v>253</v>
      </c>
      <c r="F47" s="234" t="s">
        <v>1992</v>
      </c>
      <c r="G47" t="s">
        <v>281</v>
      </c>
      <c r="I47" s="214"/>
      <c r="J47" s="6"/>
      <c r="K47" s="6"/>
      <c r="L47" s="6"/>
      <c r="M47" s="6"/>
      <c r="N47" s="6"/>
      <c r="O47" s="6"/>
      <c r="P47" s="6"/>
      <c r="Q47" s="6"/>
      <c r="R47" s="215"/>
    </row>
    <row r="48" spans="1:18" outlineLevel="1">
      <c r="A48" s="221" t="s">
        <v>333</v>
      </c>
      <c r="B48" s="223" t="s">
        <v>1993</v>
      </c>
      <c r="C48" s="223" t="s">
        <v>1994</v>
      </c>
      <c r="D48" s="223" t="s">
        <v>511</v>
      </c>
      <c r="E48" s="223" t="s">
        <v>260</v>
      </c>
      <c r="F48" s="234" t="s">
        <v>1995</v>
      </c>
      <c r="G48" t="s">
        <v>281</v>
      </c>
      <c r="I48" s="214"/>
      <c r="J48" s="6"/>
      <c r="K48" s="6"/>
      <c r="L48" s="6"/>
      <c r="M48" s="6"/>
      <c r="N48" s="6"/>
      <c r="O48" s="6"/>
      <c r="P48" s="6"/>
      <c r="Q48" s="6"/>
      <c r="R48" s="215"/>
    </row>
    <row r="49" spans="1:18" outlineLevel="1">
      <c r="A49" s="221" t="s">
        <v>333</v>
      </c>
      <c r="B49" s="223" t="s">
        <v>1996</v>
      </c>
      <c r="C49" s="223" t="s">
        <v>1997</v>
      </c>
      <c r="D49" s="223" t="s">
        <v>511</v>
      </c>
      <c r="E49" s="223" t="s">
        <v>260</v>
      </c>
      <c r="F49" s="234" t="s">
        <v>1998</v>
      </c>
      <c r="G49" t="s">
        <v>281</v>
      </c>
      <c r="I49" s="214"/>
      <c r="J49" s="6"/>
      <c r="K49" s="6"/>
      <c r="L49" s="6"/>
      <c r="M49" s="6"/>
      <c r="N49" s="6"/>
      <c r="O49" s="6"/>
      <c r="P49" s="6"/>
      <c r="Q49" s="6"/>
      <c r="R49" s="215"/>
    </row>
    <row r="50" spans="1:18" outlineLevel="1">
      <c r="A50" s="221" t="s">
        <v>250</v>
      </c>
      <c r="B50" s="233" t="s">
        <v>1019</v>
      </c>
      <c r="C50" s="235" t="s">
        <v>952</v>
      </c>
      <c r="D50" s="223" t="s">
        <v>408</v>
      </c>
      <c r="E50" s="223" t="s">
        <v>260</v>
      </c>
      <c r="F50" s="234" t="s">
        <v>1999</v>
      </c>
      <c r="G50" t="s">
        <v>281</v>
      </c>
      <c r="I50" s="214"/>
      <c r="J50" s="6"/>
      <c r="K50" s="6"/>
      <c r="L50" s="6"/>
      <c r="M50" s="6"/>
      <c r="N50" s="6"/>
      <c r="O50" s="6"/>
      <c r="P50" s="6"/>
      <c r="Q50" s="6"/>
      <c r="R50" s="215"/>
    </row>
    <row r="51" spans="1:18" outlineLevel="1">
      <c r="A51" s="221" t="s">
        <v>250</v>
      </c>
      <c r="B51" s="233" t="s">
        <v>2000</v>
      </c>
      <c r="C51" s="223" t="s">
        <v>2001</v>
      </c>
      <c r="D51" s="223" t="s">
        <v>259</v>
      </c>
      <c r="E51" s="223" t="s">
        <v>260</v>
      </c>
      <c r="F51" s="234" t="s">
        <v>2002</v>
      </c>
      <c r="G51" t="s">
        <v>281</v>
      </c>
      <c r="I51" s="236"/>
      <c r="J51" s="237"/>
      <c r="K51" s="237"/>
      <c r="L51" s="237"/>
      <c r="M51" s="237"/>
      <c r="N51" s="237"/>
      <c r="O51" s="237"/>
      <c r="P51" s="237"/>
      <c r="Q51" s="237"/>
      <c r="R51" s="238"/>
    </row>
    <row r="52" spans="1:18" outlineLevel="1">
      <c r="A52" s="221" t="s">
        <v>333</v>
      </c>
      <c r="B52" s="223" t="s">
        <v>2003</v>
      </c>
      <c r="C52" s="223" t="s">
        <v>882</v>
      </c>
      <c r="D52" s="223" t="s">
        <v>511</v>
      </c>
      <c r="E52" s="223" t="s">
        <v>260</v>
      </c>
      <c r="F52" s="234" t="s">
        <v>614</v>
      </c>
      <c r="G52" t="s">
        <v>281</v>
      </c>
    </row>
    <row r="53" spans="1:18" outlineLevel="1">
      <c r="A53" s="262" t="s">
        <v>268</v>
      </c>
      <c r="B53" s="189" t="s">
        <v>2004</v>
      </c>
      <c r="C53" s="189">
        <v>0.17599999999999999</v>
      </c>
      <c r="D53" s="189" t="s">
        <v>270</v>
      </c>
      <c r="E53" s="189" t="s">
        <v>2882</v>
      </c>
      <c r="F53" s="263" t="s">
        <v>2006</v>
      </c>
      <c r="G53" t="s">
        <v>281</v>
      </c>
      <c r="I53" s="349" t="s">
        <v>360</v>
      </c>
      <c r="J53" s="350"/>
      <c r="K53" s="350"/>
      <c r="L53" s="350"/>
      <c r="M53" s="351"/>
    </row>
    <row r="54" spans="1:18" outlineLevel="1">
      <c r="A54" s="262" t="s">
        <v>268</v>
      </c>
      <c r="B54" s="189" t="s">
        <v>534</v>
      </c>
      <c r="C54" s="189">
        <v>0</v>
      </c>
      <c r="D54" s="189" t="s">
        <v>2007</v>
      </c>
      <c r="E54" s="189" t="s">
        <v>3970</v>
      </c>
      <c r="F54" s="263" t="s">
        <v>519</v>
      </c>
      <c r="G54" t="s">
        <v>281</v>
      </c>
      <c r="I54" s="242" t="s">
        <v>2014</v>
      </c>
      <c r="J54" s="243"/>
      <c r="K54" s="243"/>
      <c r="L54" s="285">
        <v>14.8</v>
      </c>
      <c r="M54" s="244" t="s">
        <v>363</v>
      </c>
    </row>
    <row r="55" spans="1:18" outlineLevel="1">
      <c r="A55" s="262" t="s">
        <v>268</v>
      </c>
      <c r="B55" s="189" t="s">
        <v>875</v>
      </c>
      <c r="C55" s="189">
        <v>0.28000000000000003</v>
      </c>
      <c r="D55" s="189" t="s">
        <v>2007</v>
      </c>
      <c r="E55" s="189" t="s">
        <v>3971</v>
      </c>
      <c r="F55" s="263" t="s">
        <v>2010</v>
      </c>
      <c r="G55" t="s">
        <v>281</v>
      </c>
      <c r="I55" s="214" t="s">
        <v>3972</v>
      </c>
      <c r="J55" s="6"/>
      <c r="K55" s="6"/>
      <c r="L55" s="275">
        <v>11.79</v>
      </c>
      <c r="M55" s="215" t="s">
        <v>363</v>
      </c>
    </row>
    <row r="56" spans="1:18" outlineLevel="1">
      <c r="A56" s="262" t="s">
        <v>268</v>
      </c>
      <c r="B56" s="189" t="s">
        <v>2011</v>
      </c>
      <c r="C56" s="189">
        <v>33.799999999999997</v>
      </c>
      <c r="D56" s="189" t="s">
        <v>2007</v>
      </c>
      <c r="E56" s="189" t="s">
        <v>3973</v>
      </c>
      <c r="F56" s="263" t="s">
        <v>2013</v>
      </c>
      <c r="G56" t="s">
        <v>281</v>
      </c>
      <c r="I56" s="214" t="s">
        <v>3564</v>
      </c>
      <c r="J56" s="6"/>
      <c r="K56" s="6"/>
      <c r="L56" s="275">
        <v>7.8113999999999999</v>
      </c>
      <c r="M56" s="215" t="s">
        <v>363</v>
      </c>
    </row>
    <row r="57" spans="1:18" outlineLevel="1">
      <c r="A57" s="262" t="s">
        <v>268</v>
      </c>
      <c r="B57" s="189" t="s">
        <v>2015</v>
      </c>
      <c r="C57" s="189">
        <v>0.37655</v>
      </c>
      <c r="D57" s="189" t="s">
        <v>270</v>
      </c>
      <c r="E57" s="189" t="s">
        <v>3974</v>
      </c>
      <c r="F57" s="263" t="s">
        <v>2016</v>
      </c>
      <c r="G57" t="s">
        <v>281</v>
      </c>
      <c r="I57" s="214" t="s">
        <v>3705</v>
      </c>
      <c r="J57" s="6"/>
      <c r="K57" s="6"/>
      <c r="L57" s="275">
        <v>25.02</v>
      </c>
      <c r="M57" s="215" t="s">
        <v>363</v>
      </c>
    </row>
    <row r="58" spans="1:18" outlineLevel="1">
      <c r="A58" s="262" t="s">
        <v>268</v>
      </c>
      <c r="B58" s="189" t="s">
        <v>2017</v>
      </c>
      <c r="C58" s="189">
        <v>0.6</v>
      </c>
      <c r="D58" s="189" t="s">
        <v>270</v>
      </c>
      <c r="E58" s="189" t="s">
        <v>2018</v>
      </c>
      <c r="F58" s="263" t="s">
        <v>2019</v>
      </c>
      <c r="G58" t="s">
        <v>281</v>
      </c>
      <c r="I58" s="236" t="s">
        <v>3862</v>
      </c>
      <c r="J58" s="237"/>
      <c r="K58" s="237"/>
      <c r="L58" s="276">
        <v>31.6</v>
      </c>
      <c r="M58" s="238" t="s">
        <v>363</v>
      </c>
    </row>
    <row r="59" spans="1:18" outlineLevel="1">
      <c r="A59" s="262" t="s">
        <v>268</v>
      </c>
      <c r="B59" s="189" t="s">
        <v>2020</v>
      </c>
      <c r="C59" s="189">
        <v>12.71</v>
      </c>
      <c r="D59" s="189" t="s">
        <v>2021</v>
      </c>
      <c r="E59" s="189" t="s">
        <v>2022</v>
      </c>
      <c r="F59" s="263" t="s">
        <v>2023</v>
      </c>
      <c r="G59" t="s">
        <v>281</v>
      </c>
    </row>
    <row r="60" spans="1:18" outlineLevel="1">
      <c r="A60" s="262" t="s">
        <v>268</v>
      </c>
      <c r="B60" s="189" t="s">
        <v>2025</v>
      </c>
      <c r="C60" s="189">
        <v>22.68</v>
      </c>
      <c r="D60" s="189" t="s">
        <v>2021</v>
      </c>
      <c r="E60" s="189" t="s">
        <v>2026</v>
      </c>
      <c r="F60" s="263" t="s">
        <v>2027</v>
      </c>
      <c r="G60" t="s">
        <v>281</v>
      </c>
    </row>
    <row r="61" spans="1:18" outlineLevel="1">
      <c r="A61" s="262" t="s">
        <v>268</v>
      </c>
      <c r="B61" s="189" t="s">
        <v>818</v>
      </c>
      <c r="C61" s="189">
        <v>0.2</v>
      </c>
      <c r="D61" s="189" t="s">
        <v>408</v>
      </c>
      <c r="E61" s="189" t="s">
        <v>3975</v>
      </c>
      <c r="F61" s="263" t="s">
        <v>2029</v>
      </c>
      <c r="G61" t="s">
        <v>281</v>
      </c>
    </row>
    <row r="62" spans="1:18" outlineLevel="1">
      <c r="A62" s="262" t="s">
        <v>268</v>
      </c>
      <c r="B62" s="189" t="s">
        <v>646</v>
      </c>
      <c r="C62" s="189">
        <v>15</v>
      </c>
      <c r="D62" s="189" t="s">
        <v>545</v>
      </c>
      <c r="E62" s="189" t="s">
        <v>2030</v>
      </c>
      <c r="F62" s="263" t="s">
        <v>2031</v>
      </c>
      <c r="G62" t="s">
        <v>281</v>
      </c>
    </row>
    <row r="63" spans="1:18" outlineLevel="1">
      <c r="A63" s="262" t="s">
        <v>268</v>
      </c>
      <c r="B63" s="189" t="s">
        <v>660</v>
      </c>
      <c r="C63" s="189">
        <v>1</v>
      </c>
      <c r="D63" s="189" t="s">
        <v>259</v>
      </c>
      <c r="E63" s="189" t="s">
        <v>253</v>
      </c>
      <c r="F63" s="263" t="s">
        <v>2032</v>
      </c>
      <c r="G63" t="s">
        <v>281</v>
      </c>
    </row>
    <row r="64" spans="1:18" outlineLevel="1">
      <c r="A64" s="262" t="s">
        <v>268</v>
      </c>
      <c r="B64" s="189" t="s">
        <v>2033</v>
      </c>
      <c r="C64" s="189">
        <v>0.64390000000000003</v>
      </c>
      <c r="D64" s="189" t="s">
        <v>2034</v>
      </c>
      <c r="E64" s="189" t="s">
        <v>3976</v>
      </c>
      <c r="F64" s="263" t="s">
        <v>2036</v>
      </c>
      <c r="G64" t="s">
        <v>281</v>
      </c>
    </row>
    <row r="65" spans="1:7" outlineLevel="1">
      <c r="A65" s="262" t="s">
        <v>268</v>
      </c>
      <c r="B65" s="189" t="s">
        <v>559</v>
      </c>
      <c r="C65" s="189">
        <v>40000</v>
      </c>
      <c r="D65" s="189" t="s">
        <v>560</v>
      </c>
      <c r="E65" s="189" t="s">
        <v>253</v>
      </c>
      <c r="F65" s="263" t="s">
        <v>2037</v>
      </c>
      <c r="G65" t="s">
        <v>281</v>
      </c>
    </row>
    <row r="66" spans="1:7" outlineLevel="1">
      <c r="A66" s="262" t="s">
        <v>268</v>
      </c>
      <c r="B66" s="189" t="s">
        <v>2038</v>
      </c>
      <c r="C66" s="189">
        <v>9745</v>
      </c>
      <c r="D66" s="189" t="s">
        <v>560</v>
      </c>
      <c r="E66" s="189" t="s">
        <v>253</v>
      </c>
      <c r="F66" s="263" t="s">
        <v>2039</v>
      </c>
      <c r="G66" t="s">
        <v>281</v>
      </c>
    </row>
    <row r="67" spans="1:7" outlineLevel="1">
      <c r="A67" s="262" t="s">
        <v>268</v>
      </c>
      <c r="B67" s="189" t="s">
        <v>2040</v>
      </c>
      <c r="C67" s="189" t="s">
        <v>2041</v>
      </c>
      <c r="D67" s="189" t="s">
        <v>2021</v>
      </c>
      <c r="E67" s="264"/>
      <c r="F67" s="263" t="s">
        <v>2042</v>
      </c>
      <c r="G67" t="s">
        <v>281</v>
      </c>
    </row>
    <row r="68" spans="1:7" outlineLevel="1">
      <c r="A68" s="262" t="s">
        <v>268</v>
      </c>
      <c r="B68" s="189" t="s">
        <v>983</v>
      </c>
      <c r="C68" s="189" t="s">
        <v>2043</v>
      </c>
      <c r="D68" s="189" t="s">
        <v>408</v>
      </c>
      <c r="E68" s="264"/>
      <c r="F68" s="263" t="s">
        <v>2044</v>
      </c>
      <c r="G68" t="s">
        <v>281</v>
      </c>
    </row>
    <row r="69" spans="1:7" outlineLevel="1">
      <c r="A69" s="262" t="s">
        <v>268</v>
      </c>
      <c r="B69" s="189" t="s">
        <v>1987</v>
      </c>
      <c r="C69" s="189" t="s">
        <v>2045</v>
      </c>
      <c r="D69" s="189" t="s">
        <v>275</v>
      </c>
      <c r="E69" s="305"/>
      <c r="F69" s="263" t="s">
        <v>2046</v>
      </c>
      <c r="G69" t="s">
        <v>281</v>
      </c>
    </row>
    <row r="70" spans="1:7" outlineLevel="1">
      <c r="A70" s="262" t="s">
        <v>268</v>
      </c>
      <c r="B70" s="189" t="s">
        <v>2047</v>
      </c>
      <c r="C70" s="189" t="s">
        <v>2048</v>
      </c>
      <c r="D70" s="189" t="s">
        <v>259</v>
      </c>
      <c r="E70" s="264"/>
      <c r="F70" s="263" t="s">
        <v>2049</v>
      </c>
      <c r="G70" t="s">
        <v>281</v>
      </c>
    </row>
    <row r="71" spans="1:7" outlineLevel="1">
      <c r="A71" s="262" t="s">
        <v>268</v>
      </c>
      <c r="B71" s="189" t="s">
        <v>2050</v>
      </c>
      <c r="C71" s="189" t="s">
        <v>2051</v>
      </c>
      <c r="D71" s="189" t="s">
        <v>560</v>
      </c>
      <c r="E71" s="264"/>
      <c r="F71" s="263" t="s">
        <v>2052</v>
      </c>
      <c r="G71" t="s">
        <v>281</v>
      </c>
    </row>
    <row r="72" spans="1:7" outlineLevel="1">
      <c r="A72" s="262" t="s">
        <v>268</v>
      </c>
      <c r="B72" s="189" t="s">
        <v>921</v>
      </c>
      <c r="C72" s="189" t="s">
        <v>2053</v>
      </c>
      <c r="D72" s="189" t="s">
        <v>270</v>
      </c>
      <c r="E72" s="264"/>
      <c r="F72" s="263" t="s">
        <v>2054</v>
      </c>
      <c r="G72" t="s">
        <v>281</v>
      </c>
    </row>
    <row r="73" spans="1:7" outlineLevel="1">
      <c r="A73" s="262" t="s">
        <v>268</v>
      </c>
      <c r="B73" s="189" t="s">
        <v>2055</v>
      </c>
      <c r="C73" s="189" t="s">
        <v>2056</v>
      </c>
      <c r="D73" s="189" t="s">
        <v>259</v>
      </c>
      <c r="E73" s="264"/>
      <c r="F73" s="263" t="s">
        <v>2057</v>
      </c>
      <c r="G73" t="s">
        <v>281</v>
      </c>
    </row>
    <row r="74" spans="1:7" outlineLevel="1">
      <c r="A74" s="262" t="s">
        <v>268</v>
      </c>
      <c r="B74" s="189" t="s">
        <v>2058</v>
      </c>
      <c r="C74" s="189" t="s">
        <v>2059</v>
      </c>
      <c r="D74" s="189" t="s">
        <v>259</v>
      </c>
      <c r="E74" s="264"/>
      <c r="F74" s="263" t="s">
        <v>2060</v>
      </c>
      <c r="G74" t="s">
        <v>281</v>
      </c>
    </row>
    <row r="75" spans="1:7" outlineLevel="1">
      <c r="A75" s="239" t="s">
        <v>268</v>
      </c>
      <c r="B75" s="240" t="s">
        <v>2064</v>
      </c>
      <c r="C75" s="240" t="s">
        <v>2065</v>
      </c>
      <c r="D75" s="240" t="s">
        <v>259</v>
      </c>
      <c r="E75" s="265"/>
      <c r="F75" s="241" t="s">
        <v>2066</v>
      </c>
      <c r="G75" t="s">
        <v>281</v>
      </c>
    </row>
    <row r="77" spans="1:7" ht="18.75">
      <c r="A77" s="769" t="s">
        <v>2067</v>
      </c>
      <c r="B77" s="770"/>
      <c r="C77" s="770"/>
      <c r="D77" s="770"/>
      <c r="E77" s="770"/>
      <c r="F77" s="771"/>
      <c r="G77" t="s">
        <v>281</v>
      </c>
    </row>
    <row r="78" spans="1:7">
      <c r="A78" s="211" t="s">
        <v>238</v>
      </c>
      <c r="B78" s="212" t="s">
        <v>239</v>
      </c>
      <c r="C78" s="212" t="s">
        <v>240</v>
      </c>
      <c r="D78" s="212" t="s">
        <v>134</v>
      </c>
      <c r="E78" s="212" t="s">
        <v>241</v>
      </c>
      <c r="F78" s="213" t="s">
        <v>242</v>
      </c>
      <c r="G78" t="s">
        <v>281</v>
      </c>
    </row>
    <row r="79" spans="1:7" outlineLevel="1">
      <c r="A79" s="216" t="s">
        <v>858</v>
      </c>
      <c r="B79" s="217" t="s">
        <v>2068</v>
      </c>
      <c r="C79" s="218">
        <v>6.1999999999999998E-3</v>
      </c>
      <c r="D79" s="218" t="s">
        <v>259</v>
      </c>
      <c r="E79" s="218" t="s">
        <v>2069</v>
      </c>
      <c r="F79" s="232" t="s">
        <v>2070</v>
      </c>
      <c r="G79" t="s">
        <v>281</v>
      </c>
    </row>
    <row r="80" spans="1:7" outlineLevel="1">
      <c r="A80" s="221" t="s">
        <v>858</v>
      </c>
      <c r="B80" s="222" t="s">
        <v>2071</v>
      </c>
      <c r="C80" s="223">
        <v>2.5000000000000001E-2</v>
      </c>
      <c r="D80" s="223" t="s">
        <v>259</v>
      </c>
      <c r="E80" s="223" t="s">
        <v>2072</v>
      </c>
      <c r="F80" s="234" t="s">
        <v>2070</v>
      </c>
      <c r="G80" t="s">
        <v>281</v>
      </c>
    </row>
    <row r="81" spans="1:7" outlineLevel="1">
      <c r="A81" s="221" t="s">
        <v>858</v>
      </c>
      <c r="B81" s="222" t="s">
        <v>2073</v>
      </c>
      <c r="C81" s="223">
        <v>3.7199999999999997E-2</v>
      </c>
      <c r="D81" s="223" t="s">
        <v>259</v>
      </c>
      <c r="E81" s="223" t="s">
        <v>2074</v>
      </c>
      <c r="F81" s="234" t="s">
        <v>2070</v>
      </c>
      <c r="G81" t="s">
        <v>281</v>
      </c>
    </row>
    <row r="82" spans="1:7" outlineLevel="1">
      <c r="A82" s="221" t="s">
        <v>858</v>
      </c>
      <c r="B82" s="233" t="s">
        <v>2075</v>
      </c>
      <c r="C82" s="223" t="s">
        <v>3977</v>
      </c>
      <c r="D82" s="223" t="s">
        <v>259</v>
      </c>
      <c r="E82" s="223" t="s">
        <v>253</v>
      </c>
      <c r="F82" s="234" t="s">
        <v>2077</v>
      </c>
      <c r="G82" t="s">
        <v>281</v>
      </c>
    </row>
    <row r="83" spans="1:7" outlineLevel="1">
      <c r="A83" s="221" t="s">
        <v>858</v>
      </c>
      <c r="B83" s="222" t="s">
        <v>2078</v>
      </c>
      <c r="C83" s="223">
        <v>1.1000000000000001E-3</v>
      </c>
      <c r="D83" s="223" t="s">
        <v>1435</v>
      </c>
      <c r="E83" s="223" t="s">
        <v>2079</v>
      </c>
      <c r="F83" s="234" t="s">
        <v>2070</v>
      </c>
      <c r="G83" t="s">
        <v>281</v>
      </c>
    </row>
    <row r="84" spans="1:7" outlineLevel="1">
      <c r="A84" s="221" t="s">
        <v>858</v>
      </c>
      <c r="B84" s="222" t="s">
        <v>305</v>
      </c>
      <c r="C84" s="223">
        <v>1.24E-2</v>
      </c>
      <c r="D84" s="223" t="s">
        <v>259</v>
      </c>
      <c r="E84" s="223" t="s">
        <v>2080</v>
      </c>
      <c r="F84" s="234" t="s">
        <v>2070</v>
      </c>
      <c r="G84" t="s">
        <v>281</v>
      </c>
    </row>
    <row r="85" spans="1:7" outlineLevel="1">
      <c r="A85" s="221" t="s">
        <v>858</v>
      </c>
      <c r="B85" s="222" t="s">
        <v>3978</v>
      </c>
      <c r="C85" s="223">
        <v>5.88</v>
      </c>
      <c r="D85" s="223" t="s">
        <v>259</v>
      </c>
      <c r="E85" s="223" t="s">
        <v>2081</v>
      </c>
      <c r="F85" s="234" t="s">
        <v>2070</v>
      </c>
      <c r="G85" t="s">
        <v>281</v>
      </c>
    </row>
    <row r="86" spans="1:7" outlineLevel="1">
      <c r="A86" s="221" t="s">
        <v>858</v>
      </c>
      <c r="B86" s="222" t="s">
        <v>3979</v>
      </c>
      <c r="C86" s="223">
        <v>0</v>
      </c>
      <c r="D86" s="223" t="s">
        <v>943</v>
      </c>
      <c r="E86" s="223" t="s">
        <v>253</v>
      </c>
      <c r="F86" s="234" t="s">
        <v>2082</v>
      </c>
      <c r="G86" t="s">
        <v>281</v>
      </c>
    </row>
    <row r="87" spans="1:7" outlineLevel="1">
      <c r="A87" s="221" t="s">
        <v>858</v>
      </c>
      <c r="B87" s="222" t="s">
        <v>3980</v>
      </c>
      <c r="C87" s="223">
        <v>7.9645599999999997E-4</v>
      </c>
      <c r="D87" s="223" t="s">
        <v>275</v>
      </c>
      <c r="E87" s="223" t="s">
        <v>2084</v>
      </c>
      <c r="F87" s="234" t="s">
        <v>2085</v>
      </c>
      <c r="G87" t="s">
        <v>281</v>
      </c>
    </row>
    <row r="88" spans="1:7" outlineLevel="1">
      <c r="A88" s="221" t="s">
        <v>858</v>
      </c>
      <c r="B88" s="222" t="s">
        <v>2086</v>
      </c>
      <c r="C88" s="223" t="s">
        <v>2087</v>
      </c>
      <c r="D88" s="223" t="s">
        <v>3981</v>
      </c>
      <c r="E88" s="223" t="s">
        <v>2089</v>
      </c>
      <c r="F88" s="234" t="s">
        <v>2090</v>
      </c>
      <c r="G88" t="s">
        <v>281</v>
      </c>
    </row>
    <row r="89" spans="1:7" outlineLevel="1">
      <c r="A89" s="221" t="s">
        <v>845</v>
      </c>
      <c r="B89" s="233" t="s">
        <v>1019</v>
      </c>
      <c r="C89" s="235" t="s">
        <v>2091</v>
      </c>
      <c r="D89" s="223" t="s">
        <v>408</v>
      </c>
      <c r="E89" s="223" t="s">
        <v>253</v>
      </c>
      <c r="F89" s="234" t="s">
        <v>2092</v>
      </c>
      <c r="G89" t="s">
        <v>281</v>
      </c>
    </row>
    <row r="90" spans="1:7" outlineLevel="1">
      <c r="A90" s="221" t="s">
        <v>845</v>
      </c>
      <c r="B90" s="233" t="s">
        <v>1989</v>
      </c>
      <c r="C90" s="223">
        <v>1000</v>
      </c>
      <c r="D90" s="223" t="s">
        <v>259</v>
      </c>
      <c r="E90" s="223" t="s">
        <v>253</v>
      </c>
      <c r="F90" s="234" t="s">
        <v>2093</v>
      </c>
      <c r="G90" t="s">
        <v>281</v>
      </c>
    </row>
    <row r="91" spans="1:7" outlineLevel="1">
      <c r="A91" s="262" t="s">
        <v>268</v>
      </c>
      <c r="B91" s="189" t="s">
        <v>2094</v>
      </c>
      <c r="C91" s="189">
        <v>2.1</v>
      </c>
      <c r="D91" s="189" t="s">
        <v>637</v>
      </c>
      <c r="E91" s="189" t="s">
        <v>2095</v>
      </c>
      <c r="F91" s="263" t="s">
        <v>2096</v>
      </c>
      <c r="G91" t="s">
        <v>281</v>
      </c>
    </row>
    <row r="92" spans="1:7" outlineLevel="1">
      <c r="A92" s="262" t="s">
        <v>268</v>
      </c>
      <c r="B92" s="189" t="s">
        <v>2097</v>
      </c>
      <c r="C92" s="189">
        <v>7.1</v>
      </c>
      <c r="D92" s="189" t="s">
        <v>637</v>
      </c>
      <c r="E92" s="189" t="s">
        <v>2098</v>
      </c>
      <c r="F92" s="263" t="s">
        <v>2099</v>
      </c>
      <c r="G92" t="s">
        <v>281</v>
      </c>
    </row>
    <row r="93" spans="1:7" outlineLevel="1">
      <c r="A93" s="262" t="s">
        <v>268</v>
      </c>
      <c r="B93" s="189" t="s">
        <v>2100</v>
      </c>
      <c r="C93" s="189">
        <v>40</v>
      </c>
      <c r="D93" s="189" t="s">
        <v>1348</v>
      </c>
      <c r="E93" s="189" t="s">
        <v>2101</v>
      </c>
      <c r="F93" s="263" t="s">
        <v>2102</v>
      </c>
      <c r="G93" t="s">
        <v>281</v>
      </c>
    </row>
    <row r="94" spans="1:7" outlineLevel="1">
      <c r="A94" s="262" t="s">
        <v>268</v>
      </c>
      <c r="B94" s="189" t="s">
        <v>2076</v>
      </c>
      <c r="C94" s="189">
        <v>326</v>
      </c>
      <c r="D94" s="189" t="s">
        <v>259</v>
      </c>
      <c r="E94" s="189" t="s">
        <v>253</v>
      </c>
      <c r="F94" s="263" t="s">
        <v>2103</v>
      </c>
      <c r="G94" t="s">
        <v>281</v>
      </c>
    </row>
    <row r="95" spans="1:7" outlineLevel="1">
      <c r="A95" s="262" t="s">
        <v>268</v>
      </c>
      <c r="B95" s="189" t="s">
        <v>660</v>
      </c>
      <c r="C95" s="189">
        <v>1000</v>
      </c>
      <c r="D95" s="189" t="s">
        <v>259</v>
      </c>
      <c r="E95" s="306"/>
      <c r="F95" s="263" t="s">
        <v>2106</v>
      </c>
      <c r="G95" t="s">
        <v>281</v>
      </c>
    </row>
    <row r="96" spans="1:7" outlineLevel="1">
      <c r="A96" s="262" t="s">
        <v>268</v>
      </c>
      <c r="B96" s="189" t="s">
        <v>2107</v>
      </c>
      <c r="C96" s="189">
        <v>0.53</v>
      </c>
      <c r="D96" s="189" t="s">
        <v>270</v>
      </c>
      <c r="E96" s="306"/>
      <c r="F96" s="263" t="s">
        <v>2108</v>
      </c>
      <c r="G96" t="s">
        <v>281</v>
      </c>
    </row>
    <row r="97" spans="1:7" outlineLevel="1">
      <c r="A97" s="262" t="s">
        <v>268</v>
      </c>
      <c r="B97" s="189" t="s">
        <v>2087</v>
      </c>
      <c r="C97" s="189" t="s">
        <v>2104</v>
      </c>
      <c r="D97" s="189" t="s">
        <v>2088</v>
      </c>
      <c r="E97" s="306"/>
      <c r="F97" s="263" t="s">
        <v>2105</v>
      </c>
      <c r="G97" t="s">
        <v>281</v>
      </c>
    </row>
    <row r="98" spans="1:7" outlineLevel="1">
      <c r="A98" s="239" t="s">
        <v>268</v>
      </c>
      <c r="B98" s="240" t="s">
        <v>628</v>
      </c>
      <c r="C98" s="240" t="s">
        <v>2109</v>
      </c>
      <c r="D98" s="240" t="s">
        <v>637</v>
      </c>
      <c r="E98" s="307"/>
      <c r="F98" s="241" t="s">
        <v>2092</v>
      </c>
      <c r="G98" t="s">
        <v>281</v>
      </c>
    </row>
    <row r="99" spans="1:7">
      <c r="G99" t="s">
        <v>281</v>
      </c>
    </row>
    <row r="100" spans="1:7" ht="18.75">
      <c r="A100" s="769" t="s">
        <v>2110</v>
      </c>
      <c r="B100" s="770"/>
      <c r="C100" s="770"/>
      <c r="D100" s="770"/>
      <c r="E100" s="770"/>
      <c r="F100" s="771"/>
      <c r="G100" t="s">
        <v>281</v>
      </c>
    </row>
    <row r="101" spans="1:7">
      <c r="A101" s="211" t="s">
        <v>238</v>
      </c>
      <c r="B101" s="212" t="s">
        <v>239</v>
      </c>
      <c r="C101" s="212" t="s">
        <v>240</v>
      </c>
      <c r="D101" s="212" t="s">
        <v>134</v>
      </c>
      <c r="E101" s="212" t="s">
        <v>241</v>
      </c>
      <c r="F101" s="213" t="s">
        <v>242</v>
      </c>
      <c r="G101" t="s">
        <v>281</v>
      </c>
    </row>
    <row r="102" spans="1:7" outlineLevel="1">
      <c r="A102" s="216" t="s">
        <v>243</v>
      </c>
      <c r="B102" s="217" t="s">
        <v>311</v>
      </c>
      <c r="C102" s="218">
        <v>3.74817E-4</v>
      </c>
      <c r="D102" s="218" t="s">
        <v>259</v>
      </c>
      <c r="E102" s="218" t="s">
        <v>3982</v>
      </c>
      <c r="F102" s="232" t="s">
        <v>313</v>
      </c>
      <c r="G102" t="s">
        <v>281</v>
      </c>
    </row>
    <row r="103" spans="1:7" outlineLevel="1">
      <c r="A103" s="221" t="s">
        <v>243</v>
      </c>
      <c r="B103" s="222" t="s">
        <v>285</v>
      </c>
      <c r="C103" s="223">
        <v>1.2440799999999999E-8</v>
      </c>
      <c r="D103" s="223" t="s">
        <v>259</v>
      </c>
      <c r="E103" s="223" t="s">
        <v>3983</v>
      </c>
      <c r="F103" s="234" t="s">
        <v>287</v>
      </c>
      <c r="G103" t="s">
        <v>281</v>
      </c>
    </row>
    <row r="104" spans="1:7" outlineLevel="1">
      <c r="A104" s="221" t="s">
        <v>243</v>
      </c>
      <c r="B104" s="222" t="s">
        <v>317</v>
      </c>
      <c r="C104" s="223">
        <v>2.404841E-3</v>
      </c>
      <c r="D104" s="223" t="s">
        <v>259</v>
      </c>
      <c r="E104" s="223" t="s">
        <v>3984</v>
      </c>
      <c r="F104" s="234" t="s">
        <v>319</v>
      </c>
      <c r="G104" t="s">
        <v>281</v>
      </c>
    </row>
    <row r="105" spans="1:7" outlineLevel="1">
      <c r="A105" s="221" t="s">
        <v>243</v>
      </c>
      <c r="B105" s="222" t="s">
        <v>294</v>
      </c>
      <c r="C105" s="223">
        <v>3.77579E-5</v>
      </c>
      <c r="D105" s="223" t="s">
        <v>259</v>
      </c>
      <c r="E105" s="223" t="s">
        <v>3985</v>
      </c>
      <c r="F105" s="234" t="s">
        <v>296</v>
      </c>
      <c r="G105" t="s">
        <v>281</v>
      </c>
    </row>
    <row r="106" spans="1:7" outlineLevel="1">
      <c r="A106" s="221" t="s">
        <v>243</v>
      </c>
      <c r="B106" s="222" t="s">
        <v>291</v>
      </c>
      <c r="C106" s="223">
        <v>4.7924899999999998E-7</v>
      </c>
      <c r="D106" s="223" t="s">
        <v>259</v>
      </c>
      <c r="E106" s="223" t="s">
        <v>3986</v>
      </c>
      <c r="F106" s="234" t="s">
        <v>293</v>
      </c>
      <c r="G106" t="s">
        <v>281</v>
      </c>
    </row>
    <row r="107" spans="1:7" outlineLevel="1">
      <c r="A107" s="221" t="s">
        <v>243</v>
      </c>
      <c r="B107" s="222" t="s">
        <v>326</v>
      </c>
      <c r="C107" s="223">
        <v>7.0090587999999995E-2</v>
      </c>
      <c r="D107" s="223" t="s">
        <v>327</v>
      </c>
      <c r="E107" s="223" t="s">
        <v>3987</v>
      </c>
      <c r="F107" s="234" t="s">
        <v>329</v>
      </c>
      <c r="G107" t="s">
        <v>281</v>
      </c>
    </row>
    <row r="108" spans="1:7" outlineLevel="1">
      <c r="A108" s="221" t="s">
        <v>243</v>
      </c>
      <c r="B108" s="222" t="s">
        <v>300</v>
      </c>
      <c r="C108" s="223">
        <v>1.7642600000000001E-4</v>
      </c>
      <c r="D108" s="223" t="s">
        <v>259</v>
      </c>
      <c r="E108" s="223" t="s">
        <v>3988</v>
      </c>
      <c r="F108" s="234" t="s">
        <v>290</v>
      </c>
      <c r="G108" t="s">
        <v>281</v>
      </c>
    </row>
    <row r="109" spans="1:7" outlineLevel="1">
      <c r="A109" s="221" t="s">
        <v>243</v>
      </c>
      <c r="B109" s="222" t="s">
        <v>302</v>
      </c>
      <c r="C109" s="223">
        <v>4.23776E-4</v>
      </c>
      <c r="D109" s="223" t="s">
        <v>259</v>
      </c>
      <c r="E109" s="223" t="s">
        <v>3989</v>
      </c>
      <c r="F109" s="234" t="s">
        <v>304</v>
      </c>
      <c r="G109" t="s">
        <v>281</v>
      </c>
    </row>
    <row r="110" spans="1:7" outlineLevel="1">
      <c r="A110" s="221" t="s">
        <v>243</v>
      </c>
      <c r="B110" s="222" t="s">
        <v>288</v>
      </c>
      <c r="C110" s="223">
        <v>2.8080500000000001E-7</v>
      </c>
      <c r="D110" s="223" t="s">
        <v>259</v>
      </c>
      <c r="E110" s="223" t="s">
        <v>3990</v>
      </c>
      <c r="F110" s="234" t="s">
        <v>290</v>
      </c>
      <c r="G110" t="s">
        <v>281</v>
      </c>
    </row>
    <row r="111" spans="1:7" outlineLevel="1">
      <c r="A111" s="221" t="s">
        <v>243</v>
      </c>
      <c r="B111" s="222" t="s">
        <v>282</v>
      </c>
      <c r="C111" s="223">
        <v>2.5000000000000002E-10</v>
      </c>
      <c r="D111" s="223" t="s">
        <v>275</v>
      </c>
      <c r="E111" s="223" t="s">
        <v>283</v>
      </c>
      <c r="F111" s="234" t="s">
        <v>3991</v>
      </c>
      <c r="G111" t="s">
        <v>281</v>
      </c>
    </row>
    <row r="112" spans="1:7" outlineLevel="1">
      <c r="A112" s="221" t="s">
        <v>243</v>
      </c>
      <c r="B112" s="222" t="s">
        <v>320</v>
      </c>
      <c r="C112" s="223">
        <v>1.1986623E-2</v>
      </c>
      <c r="D112" s="223" t="s">
        <v>259</v>
      </c>
      <c r="E112" s="223" t="s">
        <v>3992</v>
      </c>
      <c r="F112" s="234" t="s">
        <v>322</v>
      </c>
      <c r="G112" t="s">
        <v>281</v>
      </c>
    </row>
    <row r="113" spans="1:7" outlineLevel="1">
      <c r="A113" s="221" t="s">
        <v>243</v>
      </c>
      <c r="B113" s="222" t="s">
        <v>323</v>
      </c>
      <c r="C113" s="223">
        <v>4.1978377999999997E-2</v>
      </c>
      <c r="D113" s="223" t="s">
        <v>259</v>
      </c>
      <c r="E113" s="223" t="s">
        <v>3993</v>
      </c>
      <c r="F113" s="234" t="s">
        <v>325</v>
      </c>
      <c r="G113" t="s">
        <v>281</v>
      </c>
    </row>
    <row r="114" spans="1:7" outlineLevel="1">
      <c r="A114" s="221" t="s">
        <v>243</v>
      </c>
      <c r="B114" s="222" t="s">
        <v>308</v>
      </c>
      <c r="C114" s="223">
        <v>7.25334E-4</v>
      </c>
      <c r="D114" s="223" t="s">
        <v>259</v>
      </c>
      <c r="E114" s="223" t="s">
        <v>3994</v>
      </c>
      <c r="F114" s="234" t="s">
        <v>310</v>
      </c>
      <c r="G114" t="s">
        <v>281</v>
      </c>
    </row>
    <row r="115" spans="1:7" outlineLevel="1">
      <c r="A115" s="221" t="s">
        <v>243</v>
      </c>
      <c r="B115" s="222" t="s">
        <v>274</v>
      </c>
      <c r="C115" s="223">
        <v>2.4972099999999999E-11</v>
      </c>
      <c r="D115" s="223" t="s">
        <v>275</v>
      </c>
      <c r="E115" s="223" t="s">
        <v>3995</v>
      </c>
      <c r="F115" s="234" t="s">
        <v>277</v>
      </c>
      <c r="G115" t="s">
        <v>281</v>
      </c>
    </row>
    <row r="116" spans="1:7" outlineLevel="1">
      <c r="A116" s="221" t="s">
        <v>243</v>
      </c>
      <c r="B116" s="222" t="s">
        <v>278</v>
      </c>
      <c r="C116" s="223">
        <v>7.46282E-11</v>
      </c>
      <c r="D116" s="223" t="s">
        <v>275</v>
      </c>
      <c r="E116" s="223" t="s">
        <v>3996</v>
      </c>
      <c r="F116" s="234" t="s">
        <v>280</v>
      </c>
      <c r="G116" t="s">
        <v>281</v>
      </c>
    </row>
    <row r="117" spans="1:7" outlineLevel="1">
      <c r="A117" s="221" t="s">
        <v>243</v>
      </c>
      <c r="B117" s="222" t="s">
        <v>305</v>
      </c>
      <c r="C117" s="223">
        <v>4.4962700000000002E-4</v>
      </c>
      <c r="D117" s="223" t="s">
        <v>259</v>
      </c>
      <c r="E117" s="223" t="s">
        <v>3997</v>
      </c>
      <c r="F117" s="234" t="s">
        <v>307</v>
      </c>
      <c r="G117" t="s">
        <v>281</v>
      </c>
    </row>
    <row r="118" spans="1:7" outlineLevel="1">
      <c r="A118" s="221" t="s">
        <v>243</v>
      </c>
      <c r="B118" s="222" t="s">
        <v>297</v>
      </c>
      <c r="C118" s="223">
        <v>2.3483199999999999E-5</v>
      </c>
      <c r="D118" s="223" t="s">
        <v>259</v>
      </c>
      <c r="E118" s="223" t="s">
        <v>3998</v>
      </c>
      <c r="F118" s="234" t="s">
        <v>299</v>
      </c>
      <c r="G118" t="s">
        <v>281</v>
      </c>
    </row>
    <row r="119" spans="1:7" outlineLevel="1">
      <c r="A119" s="221" t="s">
        <v>243</v>
      </c>
      <c r="B119" s="222" t="s">
        <v>247</v>
      </c>
      <c r="C119" s="223">
        <v>2.0535200000000001E-3</v>
      </c>
      <c r="D119" s="223" t="s">
        <v>314</v>
      </c>
      <c r="E119" s="223" t="s">
        <v>3999</v>
      </c>
      <c r="F119" s="234" t="s">
        <v>316</v>
      </c>
      <c r="G119" t="s">
        <v>281</v>
      </c>
    </row>
    <row r="120" spans="1:7" outlineLevel="1">
      <c r="A120" s="221" t="s">
        <v>243</v>
      </c>
      <c r="B120" s="222" t="s">
        <v>330</v>
      </c>
      <c r="C120" s="223">
        <v>0.44761651699999999</v>
      </c>
      <c r="D120" s="223" t="s">
        <v>259</v>
      </c>
      <c r="E120" s="223" t="s">
        <v>4000</v>
      </c>
      <c r="F120" s="234" t="s">
        <v>332</v>
      </c>
      <c r="G120" t="s">
        <v>281</v>
      </c>
    </row>
    <row r="121" spans="1:7" outlineLevel="1">
      <c r="A121" s="221" t="s">
        <v>250</v>
      </c>
      <c r="B121" s="233" t="s">
        <v>2075</v>
      </c>
      <c r="C121" s="223">
        <v>1</v>
      </c>
      <c r="D121" s="223" t="s">
        <v>259</v>
      </c>
      <c r="E121" s="223" t="s">
        <v>253</v>
      </c>
      <c r="F121" s="234" t="s">
        <v>587</v>
      </c>
      <c r="G121" t="s">
        <v>281</v>
      </c>
    </row>
    <row r="122" spans="1:7" outlineLevel="1">
      <c r="A122" s="221" t="s">
        <v>333</v>
      </c>
      <c r="B122" s="223" t="s">
        <v>225</v>
      </c>
      <c r="C122" s="223">
        <v>6.6093400000000005E-10</v>
      </c>
      <c r="D122" s="223" t="s">
        <v>259</v>
      </c>
      <c r="E122" s="223" t="s">
        <v>4001</v>
      </c>
      <c r="F122" s="234" t="s">
        <v>335</v>
      </c>
      <c r="G122" t="s">
        <v>281</v>
      </c>
    </row>
    <row r="123" spans="1:7" outlineLevel="1">
      <c r="A123" s="221" t="s">
        <v>333</v>
      </c>
      <c r="B123" s="223" t="s">
        <v>225</v>
      </c>
      <c r="C123" s="223">
        <v>6.4341500000000005E-4</v>
      </c>
      <c r="D123" s="223" t="s">
        <v>259</v>
      </c>
      <c r="E123" s="223" t="s">
        <v>4002</v>
      </c>
      <c r="F123" s="234" t="s">
        <v>337</v>
      </c>
      <c r="G123" t="s">
        <v>281</v>
      </c>
    </row>
    <row r="124" spans="1:7" outlineLevel="1">
      <c r="A124" s="221" t="s">
        <v>333</v>
      </c>
      <c r="B124" s="223" t="s">
        <v>225</v>
      </c>
      <c r="C124" s="223">
        <v>8.9611400000000003E-8</v>
      </c>
      <c r="D124" s="223" t="s">
        <v>259</v>
      </c>
      <c r="E124" s="223" t="s">
        <v>4003</v>
      </c>
      <c r="F124" s="234" t="s">
        <v>339</v>
      </c>
      <c r="G124" t="s">
        <v>281</v>
      </c>
    </row>
    <row r="125" spans="1:7" outlineLevel="1">
      <c r="A125" s="221" t="s">
        <v>333</v>
      </c>
      <c r="B125" s="223" t="s">
        <v>340</v>
      </c>
      <c r="C125" s="223">
        <v>4.4069000000000001E-7</v>
      </c>
      <c r="D125" s="223" t="s">
        <v>259</v>
      </c>
      <c r="E125" s="223" t="s">
        <v>4004</v>
      </c>
      <c r="F125" s="234" t="s">
        <v>342</v>
      </c>
      <c r="G125" t="s">
        <v>281</v>
      </c>
    </row>
    <row r="126" spans="1:7" outlineLevel="1">
      <c r="A126" s="221" t="s">
        <v>333</v>
      </c>
      <c r="B126" s="223" t="s">
        <v>343</v>
      </c>
      <c r="C126" s="223">
        <v>3.6762199999999998E-10</v>
      </c>
      <c r="D126" s="223" t="s">
        <v>259</v>
      </c>
      <c r="E126" s="223" t="s">
        <v>4005</v>
      </c>
      <c r="F126" s="234" t="s">
        <v>337</v>
      </c>
      <c r="G126" t="s">
        <v>281</v>
      </c>
    </row>
    <row r="127" spans="1:7" outlineLevel="1">
      <c r="A127" s="221" t="s">
        <v>333</v>
      </c>
      <c r="B127" s="223" t="s">
        <v>343</v>
      </c>
      <c r="C127" s="223">
        <v>2.00273E-10</v>
      </c>
      <c r="D127" s="223" t="s">
        <v>259</v>
      </c>
      <c r="E127" s="223" t="s">
        <v>4006</v>
      </c>
      <c r="F127" s="234" t="s">
        <v>339</v>
      </c>
      <c r="G127" t="s">
        <v>281</v>
      </c>
    </row>
    <row r="128" spans="1:7" outlineLevel="1">
      <c r="A128" s="221" t="s">
        <v>333</v>
      </c>
      <c r="B128" s="223" t="s">
        <v>174</v>
      </c>
      <c r="C128" s="223">
        <v>3.34998E-9</v>
      </c>
      <c r="D128" s="223" t="s">
        <v>259</v>
      </c>
      <c r="E128" s="223" t="s">
        <v>4007</v>
      </c>
      <c r="F128" s="234" t="s">
        <v>335</v>
      </c>
      <c r="G128" t="s">
        <v>281</v>
      </c>
    </row>
    <row r="129" spans="1:7" outlineLevel="1">
      <c r="A129" s="221" t="s">
        <v>333</v>
      </c>
      <c r="B129" s="223" t="s">
        <v>347</v>
      </c>
      <c r="C129" s="223">
        <v>2.60725E-7</v>
      </c>
      <c r="D129" s="223" t="s">
        <v>259</v>
      </c>
      <c r="E129" s="223" t="s">
        <v>4008</v>
      </c>
      <c r="F129" s="234" t="s">
        <v>337</v>
      </c>
      <c r="G129" t="s">
        <v>281</v>
      </c>
    </row>
    <row r="130" spans="1:7" outlineLevel="1">
      <c r="A130" s="221" t="s">
        <v>333</v>
      </c>
      <c r="B130" s="223" t="s">
        <v>347</v>
      </c>
      <c r="C130" s="223">
        <v>1.8218000000000001E-7</v>
      </c>
      <c r="D130" s="223" t="s">
        <v>259</v>
      </c>
      <c r="E130" s="223" t="s">
        <v>4009</v>
      </c>
      <c r="F130" s="234" t="s">
        <v>339</v>
      </c>
      <c r="G130" t="s">
        <v>281</v>
      </c>
    </row>
    <row r="131" spans="1:7" outlineLevel="1">
      <c r="A131" s="221" t="s">
        <v>333</v>
      </c>
      <c r="B131" s="223" t="s">
        <v>350</v>
      </c>
      <c r="C131" s="223">
        <v>4.55944E-8</v>
      </c>
      <c r="D131" s="223" t="s">
        <v>259</v>
      </c>
      <c r="E131" s="223" t="s">
        <v>4010</v>
      </c>
      <c r="F131" s="234" t="s">
        <v>352</v>
      </c>
      <c r="G131" t="s">
        <v>281</v>
      </c>
    </row>
    <row r="132" spans="1:7" outlineLevel="1">
      <c r="A132" s="221" t="s">
        <v>333</v>
      </c>
      <c r="B132" s="223" t="s">
        <v>353</v>
      </c>
      <c r="C132" s="223">
        <v>9.5335399999999998E-11</v>
      </c>
      <c r="D132" s="223" t="s">
        <v>259</v>
      </c>
      <c r="E132" s="223" t="s">
        <v>4011</v>
      </c>
      <c r="F132" s="234" t="s">
        <v>352</v>
      </c>
      <c r="G132" t="s">
        <v>281</v>
      </c>
    </row>
    <row r="133" spans="1:7" outlineLevel="1">
      <c r="A133" s="221" t="s">
        <v>333</v>
      </c>
      <c r="B133" s="223" t="s">
        <v>355</v>
      </c>
      <c r="C133" s="223">
        <v>2.4088999999999998E-10</v>
      </c>
      <c r="D133" s="223" t="s">
        <v>259</v>
      </c>
      <c r="E133" s="223" t="s">
        <v>4012</v>
      </c>
      <c r="F133" s="234" t="s">
        <v>352</v>
      </c>
      <c r="G133" t="s">
        <v>281</v>
      </c>
    </row>
    <row r="134" spans="1:7" outlineLevel="1">
      <c r="A134" s="221" t="s">
        <v>333</v>
      </c>
      <c r="B134" s="223" t="s">
        <v>357</v>
      </c>
      <c r="C134" s="223">
        <v>1.01462E-12</v>
      </c>
      <c r="D134" s="223" t="s">
        <v>259</v>
      </c>
      <c r="E134" s="223" t="s">
        <v>4013</v>
      </c>
      <c r="F134" s="234" t="s">
        <v>359</v>
      </c>
      <c r="G134" t="s">
        <v>281</v>
      </c>
    </row>
    <row r="135" spans="1:7" outlineLevel="1">
      <c r="A135" s="221" t="s">
        <v>333</v>
      </c>
      <c r="B135" s="223" t="s">
        <v>364</v>
      </c>
      <c r="C135" s="223">
        <v>1.1283200000000001E-4</v>
      </c>
      <c r="D135" s="223" t="s">
        <v>259</v>
      </c>
      <c r="E135" s="223" t="s">
        <v>4014</v>
      </c>
      <c r="F135" s="234" t="s">
        <v>337</v>
      </c>
      <c r="G135" t="s">
        <v>281</v>
      </c>
    </row>
    <row r="136" spans="1:7" outlineLevel="1">
      <c r="A136" s="221" t="s">
        <v>333</v>
      </c>
      <c r="B136" s="223" t="s">
        <v>364</v>
      </c>
      <c r="C136" s="223">
        <v>3.4630099999999999E-5</v>
      </c>
      <c r="D136" s="223" t="s">
        <v>259</v>
      </c>
      <c r="E136" s="223" t="s">
        <v>4015</v>
      </c>
      <c r="F136" s="234" t="s">
        <v>339</v>
      </c>
      <c r="G136" t="s">
        <v>281</v>
      </c>
    </row>
    <row r="137" spans="1:7" outlineLevel="1">
      <c r="A137" s="221" t="s">
        <v>333</v>
      </c>
      <c r="B137" s="223" t="s">
        <v>179</v>
      </c>
      <c r="C137" s="223">
        <v>7.2401500000000003E-11</v>
      </c>
      <c r="D137" s="223" t="s">
        <v>259</v>
      </c>
      <c r="E137" s="223" t="s">
        <v>4016</v>
      </c>
      <c r="F137" s="234" t="s">
        <v>335</v>
      </c>
      <c r="G137" t="s">
        <v>281</v>
      </c>
    </row>
    <row r="138" spans="1:7" outlineLevel="1">
      <c r="A138" s="221" t="s">
        <v>333</v>
      </c>
      <c r="B138" s="223" t="s">
        <v>368</v>
      </c>
      <c r="C138" s="223">
        <v>2.27772E-8</v>
      </c>
      <c r="D138" s="223" t="s">
        <v>259</v>
      </c>
      <c r="E138" s="223" t="s">
        <v>4017</v>
      </c>
      <c r="F138" s="234" t="s">
        <v>337</v>
      </c>
      <c r="G138" t="s">
        <v>281</v>
      </c>
    </row>
    <row r="139" spans="1:7" outlineLevel="1">
      <c r="A139" s="221" t="s">
        <v>333</v>
      </c>
      <c r="B139" s="223" t="s">
        <v>368</v>
      </c>
      <c r="C139" s="223">
        <v>2.5252800000000001E-11</v>
      </c>
      <c r="D139" s="223" t="s">
        <v>259</v>
      </c>
      <c r="E139" s="223" t="s">
        <v>4018</v>
      </c>
      <c r="F139" s="234" t="s">
        <v>339</v>
      </c>
      <c r="G139" t="s">
        <v>281</v>
      </c>
    </row>
    <row r="140" spans="1:7" outlineLevel="1">
      <c r="A140" s="221" t="s">
        <v>333</v>
      </c>
      <c r="B140" s="223" t="s">
        <v>221</v>
      </c>
      <c r="C140" s="223">
        <v>1.15436E-4</v>
      </c>
      <c r="D140" s="223" t="s">
        <v>259</v>
      </c>
      <c r="E140" s="223" t="s">
        <v>4019</v>
      </c>
      <c r="F140" s="234" t="s">
        <v>335</v>
      </c>
      <c r="G140" t="s">
        <v>281</v>
      </c>
    </row>
    <row r="141" spans="1:7" outlineLevel="1">
      <c r="A141" s="221" t="s">
        <v>333</v>
      </c>
      <c r="B141" s="223" t="s">
        <v>371</v>
      </c>
      <c r="C141" s="223">
        <v>1.2380443E-2</v>
      </c>
      <c r="D141" s="223" t="s">
        <v>259</v>
      </c>
      <c r="E141" s="223" t="s">
        <v>4020</v>
      </c>
      <c r="F141" s="234" t="s">
        <v>337</v>
      </c>
      <c r="G141" t="s">
        <v>281</v>
      </c>
    </row>
    <row r="142" spans="1:7" outlineLevel="1">
      <c r="A142" s="221" t="s">
        <v>333</v>
      </c>
      <c r="B142" s="223" t="s">
        <v>371</v>
      </c>
      <c r="C142" s="223">
        <v>2.6352E-4</v>
      </c>
      <c r="D142" s="223" t="s">
        <v>259</v>
      </c>
      <c r="E142" s="223" t="s">
        <v>4021</v>
      </c>
      <c r="F142" s="234" t="s">
        <v>339</v>
      </c>
      <c r="G142" t="s">
        <v>281</v>
      </c>
    </row>
    <row r="143" spans="1:7" outlineLevel="1">
      <c r="A143" s="221" t="s">
        <v>333</v>
      </c>
      <c r="B143" s="223" t="s">
        <v>374</v>
      </c>
      <c r="C143" s="223">
        <v>0.169531037</v>
      </c>
      <c r="D143" s="223" t="s">
        <v>259</v>
      </c>
      <c r="E143" s="223" t="s">
        <v>4022</v>
      </c>
      <c r="F143" s="234" t="s">
        <v>335</v>
      </c>
      <c r="G143" t="s">
        <v>281</v>
      </c>
    </row>
    <row r="144" spans="1:7" outlineLevel="1">
      <c r="A144" s="221" t="s">
        <v>333</v>
      </c>
      <c r="B144" s="223" t="s">
        <v>376</v>
      </c>
      <c r="C144" s="223">
        <v>7.7505199999999998E-5</v>
      </c>
      <c r="D144" s="223" t="s">
        <v>259</v>
      </c>
      <c r="E144" s="223" t="s">
        <v>4023</v>
      </c>
      <c r="F144" s="234" t="s">
        <v>359</v>
      </c>
      <c r="G144" t="s">
        <v>281</v>
      </c>
    </row>
    <row r="145" spans="1:7" outlineLevel="1">
      <c r="A145" s="221" t="s">
        <v>333</v>
      </c>
      <c r="B145" s="223" t="s">
        <v>188</v>
      </c>
      <c r="C145" s="223">
        <v>5.1824200000000004E-9</v>
      </c>
      <c r="D145" s="223" t="s">
        <v>259</v>
      </c>
      <c r="E145" s="223" t="s">
        <v>4024</v>
      </c>
      <c r="F145" s="234" t="s">
        <v>335</v>
      </c>
      <c r="G145" t="s">
        <v>281</v>
      </c>
    </row>
    <row r="146" spans="1:7" outlineLevel="1">
      <c r="A146" s="221" t="s">
        <v>333</v>
      </c>
      <c r="B146" s="223" t="s">
        <v>382</v>
      </c>
      <c r="C146" s="223">
        <v>3.25387E-7</v>
      </c>
      <c r="D146" s="223" t="s">
        <v>259</v>
      </c>
      <c r="E146" s="223" t="s">
        <v>4025</v>
      </c>
      <c r="F146" s="234" t="s">
        <v>337</v>
      </c>
      <c r="G146" t="s">
        <v>281</v>
      </c>
    </row>
    <row r="147" spans="1:7" outlineLevel="1">
      <c r="A147" s="221" t="s">
        <v>333</v>
      </c>
      <c r="B147" s="223" t="s">
        <v>382</v>
      </c>
      <c r="C147" s="223">
        <v>9.39837E-8</v>
      </c>
      <c r="D147" s="223" t="s">
        <v>259</v>
      </c>
      <c r="E147" s="223" t="s">
        <v>4026</v>
      </c>
      <c r="F147" s="234" t="s">
        <v>339</v>
      </c>
      <c r="G147" t="s">
        <v>281</v>
      </c>
    </row>
    <row r="148" spans="1:7" outlineLevel="1">
      <c r="A148" s="221" t="s">
        <v>333</v>
      </c>
      <c r="B148" s="223" t="s">
        <v>385</v>
      </c>
      <c r="C148" s="223">
        <v>7.7049899999999997E-10</v>
      </c>
      <c r="D148" s="223" t="s">
        <v>259</v>
      </c>
      <c r="E148" s="223" t="s">
        <v>4027</v>
      </c>
      <c r="F148" s="234" t="s">
        <v>339</v>
      </c>
      <c r="G148" t="s">
        <v>281</v>
      </c>
    </row>
    <row r="149" spans="1:7" outlineLevel="1">
      <c r="A149" s="221" t="s">
        <v>333</v>
      </c>
      <c r="B149" s="223" t="s">
        <v>184</v>
      </c>
      <c r="C149" s="223">
        <v>1.9346099999999998E-9</v>
      </c>
      <c r="D149" s="223" t="s">
        <v>259</v>
      </c>
      <c r="E149" s="223" t="s">
        <v>4028</v>
      </c>
      <c r="F149" s="234" t="s">
        <v>337</v>
      </c>
      <c r="G149" t="s">
        <v>281</v>
      </c>
    </row>
    <row r="150" spans="1:7" outlineLevel="1">
      <c r="A150" s="221" t="s">
        <v>333</v>
      </c>
      <c r="B150" s="223" t="s">
        <v>184</v>
      </c>
      <c r="C150" s="223">
        <v>3.2297299999999998E-12</v>
      </c>
      <c r="D150" s="223" t="s">
        <v>259</v>
      </c>
      <c r="E150" s="223" t="s">
        <v>4029</v>
      </c>
      <c r="F150" s="234" t="s">
        <v>339</v>
      </c>
      <c r="G150" t="s">
        <v>281</v>
      </c>
    </row>
    <row r="151" spans="1:7" outlineLevel="1">
      <c r="A151" s="221" t="s">
        <v>333</v>
      </c>
      <c r="B151" s="223" t="s">
        <v>390</v>
      </c>
      <c r="C151" s="223">
        <v>3.4494799999999998E-4</v>
      </c>
      <c r="D151" s="223" t="s">
        <v>259</v>
      </c>
      <c r="E151" s="223" t="s">
        <v>4030</v>
      </c>
      <c r="F151" s="234" t="s">
        <v>337</v>
      </c>
      <c r="G151" t="s">
        <v>281</v>
      </c>
    </row>
    <row r="152" spans="1:7" outlineLevel="1">
      <c r="A152" s="221" t="s">
        <v>333</v>
      </c>
      <c r="B152" s="223" t="s">
        <v>390</v>
      </c>
      <c r="C152" s="223">
        <v>3.53876E-5</v>
      </c>
      <c r="D152" s="223" t="s">
        <v>259</v>
      </c>
      <c r="E152" s="223" t="s">
        <v>4031</v>
      </c>
      <c r="F152" s="234" t="s">
        <v>339</v>
      </c>
      <c r="G152" t="s">
        <v>281</v>
      </c>
    </row>
    <row r="153" spans="1:7" outlineLevel="1">
      <c r="A153" s="221" t="s">
        <v>333</v>
      </c>
      <c r="B153" s="223" t="s">
        <v>192</v>
      </c>
      <c r="C153" s="223">
        <v>2.31072E-10</v>
      </c>
      <c r="D153" s="223" t="s">
        <v>259</v>
      </c>
      <c r="E153" s="223" t="s">
        <v>4032</v>
      </c>
      <c r="F153" s="234" t="s">
        <v>335</v>
      </c>
      <c r="G153" t="s">
        <v>281</v>
      </c>
    </row>
    <row r="154" spans="1:7" outlineLevel="1">
      <c r="A154" s="221" t="s">
        <v>333</v>
      </c>
      <c r="B154" s="223" t="s">
        <v>394</v>
      </c>
      <c r="C154" s="223">
        <v>2.3777600000000001E-6</v>
      </c>
      <c r="D154" s="223" t="s">
        <v>259</v>
      </c>
      <c r="E154" s="223" t="s">
        <v>4033</v>
      </c>
      <c r="F154" s="234" t="s">
        <v>337</v>
      </c>
      <c r="G154" t="s">
        <v>281</v>
      </c>
    </row>
    <row r="155" spans="1:7" outlineLevel="1">
      <c r="A155" s="221" t="s">
        <v>333</v>
      </c>
      <c r="B155" s="223" t="s">
        <v>394</v>
      </c>
      <c r="C155" s="223">
        <v>2.1985800000000001E-10</v>
      </c>
      <c r="D155" s="223" t="s">
        <v>259</v>
      </c>
      <c r="E155" s="223" t="s">
        <v>4034</v>
      </c>
      <c r="F155" s="234" t="s">
        <v>339</v>
      </c>
      <c r="G155" t="s">
        <v>281</v>
      </c>
    </row>
    <row r="156" spans="1:7" outlineLevel="1">
      <c r="A156" s="221" t="s">
        <v>333</v>
      </c>
      <c r="B156" s="223" t="s">
        <v>397</v>
      </c>
      <c r="C156" s="223">
        <v>9.3647599999999994E-6</v>
      </c>
      <c r="D156" s="223" t="s">
        <v>259</v>
      </c>
      <c r="E156" s="223" t="s">
        <v>4035</v>
      </c>
      <c r="F156" s="234" t="s">
        <v>342</v>
      </c>
      <c r="G156" t="s">
        <v>281</v>
      </c>
    </row>
    <row r="157" spans="1:7" outlineLevel="1">
      <c r="A157" s="221" t="s">
        <v>333</v>
      </c>
      <c r="B157" s="223" t="s">
        <v>399</v>
      </c>
      <c r="C157" s="223">
        <v>4.35893E-5</v>
      </c>
      <c r="D157" s="223" t="s">
        <v>259</v>
      </c>
      <c r="E157" s="223" t="s">
        <v>4036</v>
      </c>
      <c r="F157" s="234" t="s">
        <v>401</v>
      </c>
      <c r="G157" t="s">
        <v>281</v>
      </c>
    </row>
    <row r="158" spans="1:7" outlineLevel="1">
      <c r="A158" s="221" t="s">
        <v>333</v>
      </c>
      <c r="B158" s="223" t="s">
        <v>402</v>
      </c>
      <c r="C158" s="223">
        <v>9.1182599999999995E-14</v>
      </c>
      <c r="D158" s="223" t="s">
        <v>259</v>
      </c>
      <c r="E158" s="223" t="s">
        <v>4037</v>
      </c>
      <c r="F158" s="234" t="s">
        <v>359</v>
      </c>
      <c r="G158" t="s">
        <v>281</v>
      </c>
    </row>
    <row r="159" spans="1:7" outlineLevel="1">
      <c r="A159" s="221" t="s">
        <v>333</v>
      </c>
      <c r="B159" s="223" t="s">
        <v>404</v>
      </c>
      <c r="C159" s="223">
        <v>1.36496E-4</v>
      </c>
      <c r="D159" s="223" t="s">
        <v>259</v>
      </c>
      <c r="E159" s="223" t="s">
        <v>4038</v>
      </c>
      <c r="F159" s="234" t="s">
        <v>337</v>
      </c>
      <c r="G159" t="s">
        <v>281</v>
      </c>
    </row>
    <row r="160" spans="1:7" outlineLevel="1">
      <c r="A160" s="221" t="s">
        <v>333</v>
      </c>
      <c r="B160" s="223" t="s">
        <v>404</v>
      </c>
      <c r="C160" s="223">
        <v>1.5434000000000002E-5</v>
      </c>
      <c r="D160" s="223" t="s">
        <v>259</v>
      </c>
      <c r="E160" s="223" t="s">
        <v>4039</v>
      </c>
      <c r="F160" s="234" t="s">
        <v>339</v>
      </c>
      <c r="G160" t="s">
        <v>281</v>
      </c>
    </row>
    <row r="161" spans="1:7" outlineLevel="1">
      <c r="A161" s="221" t="s">
        <v>250</v>
      </c>
      <c r="B161" s="233" t="s">
        <v>1019</v>
      </c>
      <c r="C161" s="223">
        <v>0</v>
      </c>
      <c r="D161" s="223" t="s">
        <v>408</v>
      </c>
      <c r="E161" s="223" t="s">
        <v>4040</v>
      </c>
      <c r="F161" s="234" t="s">
        <v>2589</v>
      </c>
      <c r="G161" t="s">
        <v>281</v>
      </c>
    </row>
    <row r="162" spans="1:7" outlineLevel="1">
      <c r="A162" s="221" t="s">
        <v>250</v>
      </c>
      <c r="B162" s="273" t="s">
        <v>4041</v>
      </c>
      <c r="C162" s="223">
        <v>2.6535869999999998E-3</v>
      </c>
      <c r="D162" s="223" t="s">
        <v>408</v>
      </c>
      <c r="E162" s="223" t="s">
        <v>4042</v>
      </c>
      <c r="F162" s="234" t="s">
        <v>4043</v>
      </c>
      <c r="G162" t="s">
        <v>281</v>
      </c>
    </row>
    <row r="163" spans="1:7" outlineLevel="1">
      <c r="A163" s="221" t="s">
        <v>333</v>
      </c>
      <c r="B163" s="223" t="s">
        <v>217</v>
      </c>
      <c r="C163" s="223">
        <v>3.0137E-9</v>
      </c>
      <c r="D163" s="223" t="s">
        <v>259</v>
      </c>
      <c r="E163" s="223" t="s">
        <v>4044</v>
      </c>
      <c r="F163" s="234" t="s">
        <v>335</v>
      </c>
      <c r="G163" t="s">
        <v>281</v>
      </c>
    </row>
    <row r="164" spans="1:7" outlineLevel="1">
      <c r="A164" s="221" t="s">
        <v>333</v>
      </c>
      <c r="B164" s="223" t="s">
        <v>418</v>
      </c>
      <c r="C164" s="223">
        <v>8.6073300000000003E-4</v>
      </c>
      <c r="D164" s="223" t="s">
        <v>259</v>
      </c>
      <c r="E164" s="223" t="s">
        <v>4045</v>
      </c>
      <c r="F164" s="234" t="s">
        <v>337</v>
      </c>
      <c r="G164" t="s">
        <v>281</v>
      </c>
    </row>
    <row r="165" spans="1:7" outlineLevel="1">
      <c r="A165" s="221" t="s">
        <v>333</v>
      </c>
      <c r="B165" s="223" t="s">
        <v>418</v>
      </c>
      <c r="C165" s="223">
        <v>3.2596000000000003E-8</v>
      </c>
      <c r="D165" s="223" t="s">
        <v>259</v>
      </c>
      <c r="E165" s="223" t="s">
        <v>4046</v>
      </c>
      <c r="F165" s="234" t="s">
        <v>339</v>
      </c>
      <c r="G165" t="s">
        <v>281</v>
      </c>
    </row>
    <row r="166" spans="1:7" outlineLevel="1">
      <c r="A166" s="221" t="s">
        <v>333</v>
      </c>
      <c r="B166" s="223" t="s">
        <v>205</v>
      </c>
      <c r="C166" s="223">
        <v>1.2852900000000001E-10</v>
      </c>
      <c r="D166" s="223" t="s">
        <v>259</v>
      </c>
      <c r="E166" s="223" t="s">
        <v>4047</v>
      </c>
      <c r="F166" s="234" t="s">
        <v>335</v>
      </c>
      <c r="G166" t="s">
        <v>281</v>
      </c>
    </row>
    <row r="167" spans="1:7" outlineLevel="1">
      <c r="A167" s="221" t="s">
        <v>333</v>
      </c>
      <c r="B167" s="223" t="s">
        <v>205</v>
      </c>
      <c r="C167" s="223">
        <v>1.0986299999999999E-6</v>
      </c>
      <c r="D167" s="223" t="s">
        <v>259</v>
      </c>
      <c r="E167" s="223" t="s">
        <v>4048</v>
      </c>
      <c r="F167" s="234" t="s">
        <v>337</v>
      </c>
      <c r="G167" t="s">
        <v>281</v>
      </c>
    </row>
    <row r="168" spans="1:7" outlineLevel="1">
      <c r="A168" s="221" t="s">
        <v>333</v>
      </c>
      <c r="B168" s="223" t="s">
        <v>205</v>
      </c>
      <c r="C168" s="223">
        <v>1.06538E-10</v>
      </c>
      <c r="D168" s="223" t="s">
        <v>259</v>
      </c>
      <c r="E168" s="223" t="s">
        <v>4049</v>
      </c>
      <c r="F168" s="234" t="s">
        <v>339</v>
      </c>
      <c r="G168" t="s">
        <v>281</v>
      </c>
    </row>
    <row r="169" spans="1:7" outlineLevel="1">
      <c r="A169" s="221" t="s">
        <v>333</v>
      </c>
      <c r="B169" s="223" t="s">
        <v>196</v>
      </c>
      <c r="C169" s="223">
        <v>6.9599599999999999E-11</v>
      </c>
      <c r="D169" s="223" t="s">
        <v>259</v>
      </c>
      <c r="E169" s="223" t="s">
        <v>4050</v>
      </c>
      <c r="F169" s="234" t="s">
        <v>335</v>
      </c>
      <c r="G169" t="s">
        <v>281</v>
      </c>
    </row>
    <row r="170" spans="1:7" outlineLevel="1">
      <c r="A170" s="221" t="s">
        <v>333</v>
      </c>
      <c r="B170" s="223" t="s">
        <v>196</v>
      </c>
      <c r="C170" s="223">
        <v>5.1838599999999997E-10</v>
      </c>
      <c r="D170" s="223" t="s">
        <v>259</v>
      </c>
      <c r="E170" s="223" t="s">
        <v>4051</v>
      </c>
      <c r="F170" s="234" t="s">
        <v>337</v>
      </c>
      <c r="G170" t="s">
        <v>281</v>
      </c>
    </row>
    <row r="171" spans="1:7" outlineLevel="1">
      <c r="A171" s="221" t="s">
        <v>333</v>
      </c>
      <c r="B171" s="223" t="s">
        <v>196</v>
      </c>
      <c r="C171" s="223">
        <v>1.30663E-11</v>
      </c>
      <c r="D171" s="223" t="s">
        <v>259</v>
      </c>
      <c r="E171" s="223" t="s">
        <v>4052</v>
      </c>
      <c r="F171" s="234" t="s">
        <v>339</v>
      </c>
      <c r="G171" t="s">
        <v>281</v>
      </c>
    </row>
    <row r="172" spans="1:7" outlineLevel="1">
      <c r="A172" s="221" t="s">
        <v>333</v>
      </c>
      <c r="B172" s="223" t="s">
        <v>427</v>
      </c>
      <c r="C172" s="223">
        <v>6.8391600000000005E-7</v>
      </c>
      <c r="D172" s="223" t="s">
        <v>259</v>
      </c>
      <c r="E172" s="223" t="s">
        <v>4053</v>
      </c>
      <c r="F172" s="234" t="s">
        <v>359</v>
      </c>
      <c r="G172" t="s">
        <v>281</v>
      </c>
    </row>
    <row r="173" spans="1:7" outlineLevel="1">
      <c r="A173" s="221" t="s">
        <v>333</v>
      </c>
      <c r="B173" s="223" t="s">
        <v>200</v>
      </c>
      <c r="C173" s="223">
        <v>1.3554299999999999E-9</v>
      </c>
      <c r="D173" s="223" t="s">
        <v>259</v>
      </c>
      <c r="E173" s="223" t="s">
        <v>4054</v>
      </c>
      <c r="F173" s="234" t="s">
        <v>335</v>
      </c>
      <c r="G173" t="s">
        <v>281</v>
      </c>
    </row>
    <row r="174" spans="1:7" outlineLevel="1">
      <c r="A174" s="221" t="s">
        <v>333</v>
      </c>
      <c r="B174" s="223" t="s">
        <v>430</v>
      </c>
      <c r="C174" s="223">
        <v>1.07584E-6</v>
      </c>
      <c r="D174" s="223" t="s">
        <v>259</v>
      </c>
      <c r="E174" s="223" t="s">
        <v>4055</v>
      </c>
      <c r="F174" s="234" t="s">
        <v>337</v>
      </c>
      <c r="G174" t="s">
        <v>281</v>
      </c>
    </row>
    <row r="175" spans="1:7" outlineLevel="1">
      <c r="A175" s="221" t="s">
        <v>333</v>
      </c>
      <c r="B175" s="223" t="s">
        <v>430</v>
      </c>
      <c r="C175" s="223">
        <v>7.4912300000000002E-10</v>
      </c>
      <c r="D175" s="223" t="s">
        <v>259</v>
      </c>
      <c r="E175" s="223" t="s">
        <v>4056</v>
      </c>
      <c r="F175" s="234" t="s">
        <v>339</v>
      </c>
      <c r="G175" t="s">
        <v>281</v>
      </c>
    </row>
    <row r="176" spans="1:7" outlineLevel="1">
      <c r="A176" s="221" t="s">
        <v>333</v>
      </c>
      <c r="B176" s="223" t="s">
        <v>433</v>
      </c>
      <c r="C176" s="223">
        <v>1.04823E-4</v>
      </c>
      <c r="D176" s="223" t="s">
        <v>259</v>
      </c>
      <c r="E176" s="223" t="s">
        <v>4057</v>
      </c>
      <c r="F176" s="234" t="s">
        <v>337</v>
      </c>
      <c r="G176" t="s">
        <v>281</v>
      </c>
    </row>
    <row r="177" spans="1:7" outlineLevel="1">
      <c r="A177" s="221" t="s">
        <v>333</v>
      </c>
      <c r="B177" s="223" t="s">
        <v>433</v>
      </c>
      <c r="C177" s="223">
        <v>3.7548300000000001E-5</v>
      </c>
      <c r="D177" s="223" t="s">
        <v>259</v>
      </c>
      <c r="E177" s="223" t="s">
        <v>4058</v>
      </c>
      <c r="F177" s="234" t="s">
        <v>339</v>
      </c>
      <c r="G177" t="s">
        <v>281</v>
      </c>
    </row>
    <row r="178" spans="1:7" outlineLevel="1">
      <c r="A178" s="221" t="s">
        <v>333</v>
      </c>
      <c r="B178" s="223" t="s">
        <v>436</v>
      </c>
      <c r="C178" s="223">
        <v>1.3955200000000001E-4</v>
      </c>
      <c r="D178" s="223" t="s">
        <v>259</v>
      </c>
      <c r="E178" s="223" t="s">
        <v>4059</v>
      </c>
      <c r="F178" s="234" t="s">
        <v>438</v>
      </c>
      <c r="G178" t="s">
        <v>281</v>
      </c>
    </row>
    <row r="179" spans="1:7" outlineLevel="1">
      <c r="A179" s="221" t="s">
        <v>333</v>
      </c>
      <c r="B179" s="223" t="s">
        <v>439</v>
      </c>
      <c r="C179" s="223">
        <v>2.0749900000000002E-6</v>
      </c>
      <c r="D179" s="223" t="s">
        <v>259</v>
      </c>
      <c r="E179" s="223" t="s">
        <v>4060</v>
      </c>
      <c r="F179" s="234" t="s">
        <v>352</v>
      </c>
      <c r="G179" t="s">
        <v>281</v>
      </c>
    </row>
    <row r="180" spans="1:7" outlineLevel="1">
      <c r="A180" s="221" t="s">
        <v>333</v>
      </c>
      <c r="B180" s="223" t="s">
        <v>441</v>
      </c>
      <c r="C180" s="223">
        <v>5.4435999999999999E-6</v>
      </c>
      <c r="D180" s="223" t="s">
        <v>259</v>
      </c>
      <c r="E180" s="223" t="s">
        <v>4061</v>
      </c>
      <c r="F180" s="234" t="s">
        <v>359</v>
      </c>
      <c r="G180" t="s">
        <v>281</v>
      </c>
    </row>
    <row r="181" spans="1:7" outlineLevel="1">
      <c r="A181" s="221" t="s">
        <v>333</v>
      </c>
      <c r="B181" s="223" t="s">
        <v>445</v>
      </c>
      <c r="C181" s="223">
        <v>2.7354800000000002E-8</v>
      </c>
      <c r="D181" s="223" t="s">
        <v>259</v>
      </c>
      <c r="E181" s="223" t="s">
        <v>4062</v>
      </c>
      <c r="F181" s="234" t="s">
        <v>359</v>
      </c>
      <c r="G181" t="s">
        <v>281</v>
      </c>
    </row>
    <row r="182" spans="1:7" outlineLevel="1">
      <c r="A182" s="221" t="s">
        <v>333</v>
      </c>
      <c r="B182" s="223" t="s">
        <v>447</v>
      </c>
      <c r="C182" s="223">
        <v>1.9855699999999999E-11</v>
      </c>
      <c r="D182" s="223" t="s">
        <v>259</v>
      </c>
      <c r="E182" s="223" t="s">
        <v>4063</v>
      </c>
      <c r="F182" s="234" t="s">
        <v>352</v>
      </c>
      <c r="G182" t="s">
        <v>281</v>
      </c>
    </row>
    <row r="183" spans="1:7" outlineLevel="1">
      <c r="A183" s="221" t="s">
        <v>333</v>
      </c>
      <c r="B183" s="223" t="s">
        <v>229</v>
      </c>
      <c r="C183" s="223">
        <v>2.2104400000000001E-5</v>
      </c>
      <c r="D183" s="223" t="s">
        <v>259</v>
      </c>
      <c r="E183" s="223" t="s">
        <v>4064</v>
      </c>
      <c r="F183" s="234" t="s">
        <v>335</v>
      </c>
      <c r="G183" t="s">
        <v>281</v>
      </c>
    </row>
    <row r="184" spans="1:7" outlineLevel="1">
      <c r="A184" s="221" t="s">
        <v>333</v>
      </c>
      <c r="B184" s="223" t="s">
        <v>455</v>
      </c>
      <c r="C184" s="223">
        <v>3.2103240000000001E-3</v>
      </c>
      <c r="D184" s="223" t="s">
        <v>259</v>
      </c>
      <c r="E184" s="223" t="s">
        <v>4065</v>
      </c>
      <c r="F184" s="234" t="s">
        <v>337</v>
      </c>
      <c r="G184" t="s">
        <v>281</v>
      </c>
    </row>
    <row r="185" spans="1:7" outlineLevel="1">
      <c r="A185" s="221" t="s">
        <v>333</v>
      </c>
      <c r="B185" s="223" t="s">
        <v>455</v>
      </c>
      <c r="C185" s="223">
        <v>1.21323E-3</v>
      </c>
      <c r="D185" s="223" t="s">
        <v>259</v>
      </c>
      <c r="E185" s="223" t="s">
        <v>4066</v>
      </c>
      <c r="F185" s="234" t="s">
        <v>339</v>
      </c>
      <c r="G185" t="s">
        <v>281</v>
      </c>
    </row>
    <row r="186" spans="1:7" outlineLevel="1">
      <c r="A186" s="221" t="s">
        <v>333</v>
      </c>
      <c r="B186" s="223" t="s">
        <v>213</v>
      </c>
      <c r="C186" s="223">
        <v>7.1702899999999996E-9</v>
      </c>
      <c r="D186" s="223" t="s">
        <v>259</v>
      </c>
      <c r="E186" s="223" t="s">
        <v>4067</v>
      </c>
      <c r="F186" s="234" t="s">
        <v>335</v>
      </c>
      <c r="G186" t="s">
        <v>281</v>
      </c>
    </row>
    <row r="187" spans="1:7" outlineLevel="1">
      <c r="A187" s="221" t="s">
        <v>333</v>
      </c>
      <c r="B187" s="223" t="s">
        <v>213</v>
      </c>
      <c r="C187" s="223">
        <v>5.1542299999999999E-4</v>
      </c>
      <c r="D187" s="223" t="s">
        <v>259</v>
      </c>
      <c r="E187" s="223" t="s">
        <v>4068</v>
      </c>
      <c r="F187" s="234" t="s">
        <v>337</v>
      </c>
      <c r="G187" t="s">
        <v>281</v>
      </c>
    </row>
    <row r="188" spans="1:7" outlineLevel="1">
      <c r="A188" s="221" t="s">
        <v>333</v>
      </c>
      <c r="B188" s="223" t="s">
        <v>213</v>
      </c>
      <c r="C188" s="223">
        <v>1.4865000000000001E-6</v>
      </c>
      <c r="D188" s="223" t="s">
        <v>259</v>
      </c>
      <c r="E188" s="223" t="s">
        <v>4069</v>
      </c>
      <c r="F188" s="234" t="s">
        <v>339</v>
      </c>
      <c r="G188" t="s">
        <v>281</v>
      </c>
    </row>
    <row r="189" spans="1:7" outlineLevel="1">
      <c r="A189" s="221" t="s">
        <v>333</v>
      </c>
      <c r="B189" s="223" t="s">
        <v>461</v>
      </c>
      <c r="C189" s="223">
        <v>3.77704E-5</v>
      </c>
      <c r="D189" s="223" t="s">
        <v>259</v>
      </c>
      <c r="E189" s="223" t="s">
        <v>4070</v>
      </c>
      <c r="F189" s="234" t="s">
        <v>463</v>
      </c>
      <c r="G189" t="s">
        <v>281</v>
      </c>
    </row>
    <row r="190" spans="1:7" outlineLevel="1">
      <c r="A190" s="221" t="s">
        <v>333</v>
      </c>
      <c r="B190" s="223" t="s">
        <v>464</v>
      </c>
      <c r="C190" s="223">
        <v>1.0021780000000001E-3</v>
      </c>
      <c r="D190" s="223" t="s">
        <v>259</v>
      </c>
      <c r="E190" s="223" t="s">
        <v>4071</v>
      </c>
      <c r="F190" s="234" t="s">
        <v>337</v>
      </c>
      <c r="G190" t="s">
        <v>281</v>
      </c>
    </row>
    <row r="191" spans="1:7" outlineLevel="1">
      <c r="A191" s="221" t="s">
        <v>333</v>
      </c>
      <c r="B191" s="223" t="s">
        <v>464</v>
      </c>
      <c r="C191" s="223">
        <v>1.71287E-4</v>
      </c>
      <c r="D191" s="223" t="s">
        <v>259</v>
      </c>
      <c r="E191" s="223" t="s">
        <v>4072</v>
      </c>
      <c r="F191" s="234" t="s">
        <v>339</v>
      </c>
      <c r="G191" t="s">
        <v>281</v>
      </c>
    </row>
    <row r="192" spans="1:7" outlineLevel="1">
      <c r="A192" s="221" t="s">
        <v>333</v>
      </c>
      <c r="B192" s="223" t="s">
        <v>467</v>
      </c>
      <c r="C192" s="223">
        <v>4.4575500000000002E-6</v>
      </c>
      <c r="D192" s="223" t="s">
        <v>259</v>
      </c>
      <c r="E192" s="223" t="s">
        <v>4073</v>
      </c>
      <c r="F192" s="234" t="s">
        <v>335</v>
      </c>
      <c r="G192" t="s">
        <v>281</v>
      </c>
    </row>
    <row r="193" spans="1:7" outlineLevel="1">
      <c r="A193" s="221" t="s">
        <v>333</v>
      </c>
      <c r="B193" s="223" t="s">
        <v>469</v>
      </c>
      <c r="C193" s="223">
        <v>4.4938299999999998E-10</v>
      </c>
      <c r="D193" s="223" t="s">
        <v>259</v>
      </c>
      <c r="E193" s="223" t="s">
        <v>4074</v>
      </c>
      <c r="F193" s="234" t="s">
        <v>337</v>
      </c>
      <c r="G193" t="s">
        <v>281</v>
      </c>
    </row>
    <row r="194" spans="1:7" outlineLevel="1">
      <c r="A194" s="221" t="s">
        <v>333</v>
      </c>
      <c r="B194" s="223" t="s">
        <v>469</v>
      </c>
      <c r="C194" s="223">
        <v>7.5022300000000002E-13</v>
      </c>
      <c r="D194" s="223" t="s">
        <v>259</v>
      </c>
      <c r="E194" s="223" t="s">
        <v>4075</v>
      </c>
      <c r="F194" s="234" t="s">
        <v>339</v>
      </c>
      <c r="G194" t="s">
        <v>281</v>
      </c>
    </row>
    <row r="195" spans="1:7" outlineLevel="1">
      <c r="A195" s="221" t="s">
        <v>333</v>
      </c>
      <c r="B195" s="223" t="s">
        <v>472</v>
      </c>
      <c r="C195" s="223">
        <v>1.62367E-10</v>
      </c>
      <c r="D195" s="223" t="s">
        <v>259</v>
      </c>
      <c r="E195" s="223" t="s">
        <v>4076</v>
      </c>
      <c r="F195" s="234" t="s">
        <v>337</v>
      </c>
      <c r="G195" t="s">
        <v>281</v>
      </c>
    </row>
    <row r="196" spans="1:7" outlineLevel="1">
      <c r="A196" s="221" t="s">
        <v>333</v>
      </c>
      <c r="B196" s="223" t="s">
        <v>472</v>
      </c>
      <c r="C196" s="223">
        <v>2.7106300000000002E-13</v>
      </c>
      <c r="D196" s="223" t="s">
        <v>259</v>
      </c>
      <c r="E196" s="223" t="s">
        <v>4077</v>
      </c>
      <c r="F196" s="234" t="s">
        <v>339</v>
      </c>
      <c r="G196" t="s">
        <v>281</v>
      </c>
    </row>
    <row r="197" spans="1:7" outlineLevel="1">
      <c r="A197" s="221" t="s">
        <v>333</v>
      </c>
      <c r="B197" s="223" t="s">
        <v>475</v>
      </c>
      <c r="C197" s="223">
        <v>1.3649699999999999E-4</v>
      </c>
      <c r="D197" s="223" t="s">
        <v>259</v>
      </c>
      <c r="E197" s="223" t="s">
        <v>4078</v>
      </c>
      <c r="F197" s="234" t="s">
        <v>337</v>
      </c>
      <c r="G197" t="s">
        <v>281</v>
      </c>
    </row>
    <row r="198" spans="1:7" outlineLevel="1">
      <c r="A198" s="221" t="s">
        <v>333</v>
      </c>
      <c r="B198" s="223" t="s">
        <v>475</v>
      </c>
      <c r="C198" s="223">
        <v>1.5435E-5</v>
      </c>
      <c r="D198" s="223" t="s">
        <v>259</v>
      </c>
      <c r="E198" s="223" t="s">
        <v>4079</v>
      </c>
      <c r="F198" s="234" t="s">
        <v>339</v>
      </c>
      <c r="G198" t="s">
        <v>281</v>
      </c>
    </row>
    <row r="199" spans="1:7" outlineLevel="1">
      <c r="A199" s="221" t="s">
        <v>333</v>
      </c>
      <c r="B199" s="223" t="s">
        <v>477</v>
      </c>
      <c r="C199" s="223">
        <v>9.1188799999999999E-8</v>
      </c>
      <c r="D199" s="223" t="s">
        <v>259</v>
      </c>
      <c r="E199" s="223" t="s">
        <v>4080</v>
      </c>
      <c r="F199" s="234" t="s">
        <v>352</v>
      </c>
      <c r="G199" t="s">
        <v>281</v>
      </c>
    </row>
    <row r="200" spans="1:7" outlineLevel="1">
      <c r="A200" s="221" t="s">
        <v>333</v>
      </c>
      <c r="B200" s="223" t="s">
        <v>479</v>
      </c>
      <c r="C200" s="223">
        <v>1.14608E-7</v>
      </c>
      <c r="D200" s="223" t="s">
        <v>259</v>
      </c>
      <c r="E200" s="223" t="s">
        <v>4081</v>
      </c>
      <c r="F200" s="234" t="s">
        <v>337</v>
      </c>
      <c r="G200" t="s">
        <v>281</v>
      </c>
    </row>
    <row r="201" spans="1:7" outlineLevel="1">
      <c r="A201" s="221" t="s">
        <v>333</v>
      </c>
      <c r="B201" s="223" t="s">
        <v>479</v>
      </c>
      <c r="C201" s="223">
        <v>3.6594599999999998E-10</v>
      </c>
      <c r="D201" s="223" t="s">
        <v>259</v>
      </c>
      <c r="E201" s="223" t="s">
        <v>4082</v>
      </c>
      <c r="F201" s="234" t="s">
        <v>339</v>
      </c>
      <c r="G201" t="s">
        <v>281</v>
      </c>
    </row>
    <row r="202" spans="1:7" outlineLevel="1">
      <c r="A202" s="221" t="s">
        <v>333</v>
      </c>
      <c r="B202" s="223" t="s">
        <v>482</v>
      </c>
      <c r="C202" s="223">
        <v>6.0121030000000004E-3</v>
      </c>
      <c r="D202" s="223" t="s">
        <v>259</v>
      </c>
      <c r="E202" s="223" t="s">
        <v>4083</v>
      </c>
      <c r="F202" s="234" t="s">
        <v>484</v>
      </c>
      <c r="G202" t="s">
        <v>281</v>
      </c>
    </row>
    <row r="203" spans="1:7" outlineLevel="1">
      <c r="A203" s="221" t="s">
        <v>333</v>
      </c>
      <c r="B203" s="223" t="s">
        <v>209</v>
      </c>
      <c r="C203" s="223">
        <v>2.1257200000000001E-8</v>
      </c>
      <c r="D203" s="223" t="s">
        <v>259</v>
      </c>
      <c r="E203" s="223" t="s">
        <v>4084</v>
      </c>
      <c r="F203" s="234" t="s">
        <v>335</v>
      </c>
      <c r="G203" t="s">
        <v>281</v>
      </c>
    </row>
    <row r="204" spans="1:7" outlineLevel="1">
      <c r="A204" s="221" t="s">
        <v>333</v>
      </c>
      <c r="B204" s="223" t="s">
        <v>486</v>
      </c>
      <c r="C204" s="223">
        <v>1.42419E-5</v>
      </c>
      <c r="D204" s="223" t="s">
        <v>259</v>
      </c>
      <c r="E204" s="223" t="s">
        <v>4085</v>
      </c>
      <c r="F204" s="234" t="s">
        <v>337</v>
      </c>
      <c r="G204" t="s">
        <v>281</v>
      </c>
    </row>
    <row r="205" spans="1:7" outlineLevel="1">
      <c r="A205" s="226" t="s">
        <v>333</v>
      </c>
      <c r="B205" s="228" t="s">
        <v>486</v>
      </c>
      <c r="C205" s="228">
        <v>1.9395199999999999E-9</v>
      </c>
      <c r="D205" s="228" t="s">
        <v>259</v>
      </c>
      <c r="E205" s="228" t="s">
        <v>4086</v>
      </c>
      <c r="F205" s="255" t="s">
        <v>339</v>
      </c>
      <c r="G205" t="s">
        <v>281</v>
      </c>
    </row>
    <row r="207" spans="1:7" ht="18.75">
      <c r="A207" s="769" t="s">
        <v>2211</v>
      </c>
      <c r="B207" s="770"/>
      <c r="C207" s="770"/>
      <c r="D207" s="770"/>
      <c r="E207" s="770"/>
      <c r="F207" s="771"/>
      <c r="G207" t="s">
        <v>281</v>
      </c>
    </row>
    <row r="208" spans="1:7">
      <c r="A208" s="211" t="s">
        <v>238</v>
      </c>
      <c r="B208" s="212" t="s">
        <v>239</v>
      </c>
      <c r="C208" s="212" t="s">
        <v>240</v>
      </c>
      <c r="D208" s="212" t="s">
        <v>134</v>
      </c>
      <c r="E208" s="212" t="s">
        <v>241</v>
      </c>
      <c r="F208" s="213" t="s">
        <v>242</v>
      </c>
      <c r="G208" t="s">
        <v>281</v>
      </c>
    </row>
    <row r="209" spans="1:7" outlineLevel="1">
      <c r="A209" s="216" t="s">
        <v>243</v>
      </c>
      <c r="B209" s="231" t="s">
        <v>2000</v>
      </c>
      <c r="C209" s="218">
        <v>1</v>
      </c>
      <c r="D209" s="218" t="s">
        <v>259</v>
      </c>
      <c r="E209" s="218" t="s">
        <v>253</v>
      </c>
      <c r="F209" s="232" t="s">
        <v>3184</v>
      </c>
      <c r="G209" t="s">
        <v>281</v>
      </c>
    </row>
    <row r="210" spans="1:7" outlineLevel="1">
      <c r="A210" s="221" t="s">
        <v>243</v>
      </c>
      <c r="B210" s="222" t="s">
        <v>326</v>
      </c>
      <c r="C210" s="223" t="s">
        <v>818</v>
      </c>
      <c r="D210" s="223" t="s">
        <v>408</v>
      </c>
      <c r="E210" s="223" t="s">
        <v>2213</v>
      </c>
      <c r="F210" s="234" t="s">
        <v>938</v>
      </c>
      <c r="G210" t="s">
        <v>281</v>
      </c>
    </row>
    <row r="211" spans="1:7" outlineLevel="1">
      <c r="A211" s="221" t="s">
        <v>243</v>
      </c>
      <c r="B211" s="222" t="s">
        <v>941</v>
      </c>
      <c r="C211" s="235" t="s">
        <v>942</v>
      </c>
      <c r="D211" s="223" t="s">
        <v>943</v>
      </c>
      <c r="E211" s="223" t="s">
        <v>253</v>
      </c>
      <c r="F211" s="234" t="s">
        <v>944</v>
      </c>
      <c r="G211" t="s">
        <v>281</v>
      </c>
    </row>
    <row r="212" spans="1:7" outlineLevel="1">
      <c r="A212" s="221" t="s">
        <v>243</v>
      </c>
      <c r="B212" s="222" t="s">
        <v>2214</v>
      </c>
      <c r="C212" s="235" t="s">
        <v>2215</v>
      </c>
      <c r="D212" s="223" t="s">
        <v>259</v>
      </c>
      <c r="E212" s="223" t="s">
        <v>253</v>
      </c>
      <c r="F212" s="234" t="s">
        <v>2216</v>
      </c>
      <c r="G212" t="s">
        <v>281</v>
      </c>
    </row>
    <row r="213" spans="1:7" outlineLevel="1">
      <c r="A213" s="221" t="s">
        <v>250</v>
      </c>
      <c r="B213" s="233" t="s">
        <v>2217</v>
      </c>
      <c r="C213" s="223" t="s">
        <v>950</v>
      </c>
      <c r="D213" s="223" t="s">
        <v>259</v>
      </c>
      <c r="E213" s="223" t="s">
        <v>253</v>
      </c>
      <c r="F213" s="234" t="s">
        <v>2996</v>
      </c>
      <c r="G213" t="s">
        <v>281</v>
      </c>
    </row>
    <row r="214" spans="1:7" outlineLevel="1">
      <c r="A214" s="221" t="s">
        <v>250</v>
      </c>
      <c r="B214" s="233" t="s">
        <v>1019</v>
      </c>
      <c r="C214" s="235" t="s">
        <v>952</v>
      </c>
      <c r="D214" s="223" t="s">
        <v>408</v>
      </c>
      <c r="E214" s="223" t="s">
        <v>2213</v>
      </c>
      <c r="F214" s="234" t="s">
        <v>953</v>
      </c>
      <c r="G214" t="s">
        <v>281</v>
      </c>
    </row>
    <row r="215" spans="1:7" outlineLevel="1">
      <c r="A215" s="221" t="s">
        <v>2218</v>
      </c>
      <c r="B215" s="273" t="s">
        <v>340</v>
      </c>
      <c r="C215" s="235" t="s">
        <v>599</v>
      </c>
      <c r="D215" s="223" t="s">
        <v>259</v>
      </c>
      <c r="E215" s="223" t="s">
        <v>253</v>
      </c>
      <c r="F215" s="234" t="s">
        <v>2220</v>
      </c>
      <c r="G215" t="s">
        <v>281</v>
      </c>
    </row>
    <row r="216" spans="1:7" outlineLevel="1">
      <c r="A216" s="262" t="s">
        <v>268</v>
      </c>
      <c r="B216" s="308" t="s">
        <v>956</v>
      </c>
      <c r="C216" s="309">
        <v>0.06</v>
      </c>
      <c r="D216" s="189" t="s">
        <v>973</v>
      </c>
      <c r="E216" s="189" t="s">
        <v>253</v>
      </c>
      <c r="F216" s="263" t="s">
        <v>4087</v>
      </c>
      <c r="G216" t="s">
        <v>281</v>
      </c>
    </row>
    <row r="217" spans="1:7" outlineLevel="1">
      <c r="A217" s="262" t="s">
        <v>268</v>
      </c>
      <c r="B217" s="189" t="s">
        <v>528</v>
      </c>
      <c r="C217" s="189">
        <v>0.72</v>
      </c>
      <c r="D217" s="189" t="s">
        <v>270</v>
      </c>
      <c r="E217" s="189" t="s">
        <v>529</v>
      </c>
      <c r="F217" s="263" t="s">
        <v>530</v>
      </c>
      <c r="G217" t="s">
        <v>281</v>
      </c>
    </row>
    <row r="218" spans="1:7" outlineLevel="1">
      <c r="A218" s="262" t="s">
        <v>268</v>
      </c>
      <c r="B218" s="189" t="s">
        <v>2222</v>
      </c>
      <c r="C218" s="189">
        <v>60</v>
      </c>
      <c r="D218" s="189" t="s">
        <v>962</v>
      </c>
      <c r="E218" s="189" t="s">
        <v>253</v>
      </c>
      <c r="F218" s="263" t="s">
        <v>2223</v>
      </c>
      <c r="G218" t="s">
        <v>281</v>
      </c>
    </row>
    <row r="219" spans="1:7" outlineLevel="1">
      <c r="A219" s="262" t="s">
        <v>268</v>
      </c>
      <c r="B219" s="189" t="s">
        <v>965</v>
      </c>
      <c r="C219" s="189">
        <v>60</v>
      </c>
      <c r="D219" s="189" t="s">
        <v>966</v>
      </c>
      <c r="E219" s="189" t="s">
        <v>967</v>
      </c>
      <c r="F219" s="263" t="s">
        <v>953</v>
      </c>
      <c r="G219" t="s">
        <v>281</v>
      </c>
    </row>
    <row r="220" spans="1:7" outlineLevel="1">
      <c r="A220" s="262" t="s">
        <v>268</v>
      </c>
      <c r="B220" s="189" t="s">
        <v>969</v>
      </c>
      <c r="C220" s="189">
        <v>920</v>
      </c>
      <c r="D220" s="189" t="s">
        <v>966</v>
      </c>
      <c r="E220" s="189" t="s">
        <v>970</v>
      </c>
      <c r="F220" s="263" t="s">
        <v>971</v>
      </c>
      <c r="G220" t="s">
        <v>281</v>
      </c>
    </row>
    <row r="221" spans="1:7" outlineLevel="1">
      <c r="A221" s="262" t="s">
        <v>268</v>
      </c>
      <c r="B221" s="189" t="s">
        <v>979</v>
      </c>
      <c r="C221" s="277">
        <v>90</v>
      </c>
      <c r="D221" s="189" t="s">
        <v>962</v>
      </c>
      <c r="E221" s="189" t="s">
        <v>253</v>
      </c>
      <c r="F221" s="263" t="s">
        <v>980</v>
      </c>
      <c r="G221" t="s">
        <v>281</v>
      </c>
    </row>
    <row r="222" spans="1:7" outlineLevel="1">
      <c r="A222" s="262" t="s">
        <v>268</v>
      </c>
      <c r="B222" s="189" t="s">
        <v>976</v>
      </c>
      <c r="C222" s="277">
        <v>1.2999999999999999E-2</v>
      </c>
      <c r="D222" s="189" t="s">
        <v>773</v>
      </c>
      <c r="E222" s="189" t="s">
        <v>253</v>
      </c>
      <c r="F222" s="263" t="s">
        <v>2224</v>
      </c>
      <c r="G222" t="s">
        <v>281</v>
      </c>
    </row>
    <row r="223" spans="1:7" outlineLevel="1">
      <c r="A223" s="262" t="s">
        <v>268</v>
      </c>
      <c r="B223" s="189" t="s">
        <v>972</v>
      </c>
      <c r="C223" s="277">
        <v>0.25</v>
      </c>
      <c r="D223" s="189" t="s">
        <v>973</v>
      </c>
      <c r="E223" s="189" t="s">
        <v>974</v>
      </c>
      <c r="F223" s="263" t="s">
        <v>2225</v>
      </c>
      <c r="G223" t="s">
        <v>281</v>
      </c>
    </row>
    <row r="224" spans="1:7" outlineLevel="1">
      <c r="A224" s="262" t="s">
        <v>268</v>
      </c>
      <c r="B224" s="189" t="s">
        <v>2215</v>
      </c>
      <c r="C224" s="310" t="s">
        <v>2226</v>
      </c>
      <c r="D224" s="189" t="s">
        <v>1544</v>
      </c>
      <c r="E224" s="264"/>
      <c r="F224" s="263" t="s">
        <v>2227</v>
      </c>
      <c r="G224" t="s">
        <v>281</v>
      </c>
    </row>
    <row r="225" spans="1:7" outlineLevel="1">
      <c r="A225" s="262" t="s">
        <v>268</v>
      </c>
      <c r="B225" s="189" t="s">
        <v>599</v>
      </c>
      <c r="C225" s="310" t="s">
        <v>2228</v>
      </c>
      <c r="D225" s="189" t="s">
        <v>1544</v>
      </c>
      <c r="E225" s="264"/>
      <c r="F225" s="263" t="s">
        <v>2229</v>
      </c>
      <c r="G225" t="s">
        <v>281</v>
      </c>
    </row>
    <row r="226" spans="1:7" outlineLevel="1">
      <c r="A226" s="262" t="s">
        <v>268</v>
      </c>
      <c r="B226" s="189" t="s">
        <v>983</v>
      </c>
      <c r="C226" s="310" t="s">
        <v>984</v>
      </c>
      <c r="D226" s="189" t="s">
        <v>408</v>
      </c>
      <c r="E226" s="264"/>
      <c r="F226" s="263" t="s">
        <v>985</v>
      </c>
      <c r="G226" t="s">
        <v>281</v>
      </c>
    </row>
    <row r="227" spans="1:7" outlineLevel="1">
      <c r="A227" s="262" t="s">
        <v>268</v>
      </c>
      <c r="B227" s="189" t="s">
        <v>818</v>
      </c>
      <c r="C227" s="310" t="s">
        <v>2230</v>
      </c>
      <c r="D227" s="189" t="s">
        <v>408</v>
      </c>
      <c r="E227" s="264"/>
      <c r="F227" s="263" t="s">
        <v>1470</v>
      </c>
      <c r="G227" t="s">
        <v>281</v>
      </c>
    </row>
    <row r="228" spans="1:7" outlineLevel="1">
      <c r="A228" s="239" t="s">
        <v>268</v>
      </c>
      <c r="B228" s="240" t="s">
        <v>997</v>
      </c>
      <c r="C228" s="311" t="s">
        <v>2231</v>
      </c>
      <c r="D228" s="240" t="s">
        <v>259</v>
      </c>
      <c r="E228" s="265"/>
      <c r="F228" s="241" t="s">
        <v>999</v>
      </c>
      <c r="G228" t="s">
        <v>281</v>
      </c>
    </row>
    <row r="230" spans="1:7" ht="18.75">
      <c r="A230" s="769" t="s">
        <v>2232</v>
      </c>
      <c r="B230" s="770"/>
      <c r="C230" s="770"/>
      <c r="D230" s="770"/>
      <c r="E230" s="770"/>
      <c r="F230" s="771"/>
      <c r="G230" t="s">
        <v>281</v>
      </c>
    </row>
    <row r="231" spans="1:7">
      <c r="A231" s="211" t="s">
        <v>238</v>
      </c>
      <c r="B231" s="212" t="s">
        <v>239</v>
      </c>
      <c r="C231" s="212" t="s">
        <v>240</v>
      </c>
      <c r="D231" s="212" t="s">
        <v>134</v>
      </c>
      <c r="E231" s="212" t="s">
        <v>241</v>
      </c>
      <c r="F231" s="213" t="s">
        <v>242</v>
      </c>
      <c r="G231" t="s">
        <v>281</v>
      </c>
    </row>
    <row r="232" spans="1:7" outlineLevel="1">
      <c r="A232" s="216" t="s">
        <v>243</v>
      </c>
      <c r="B232" s="231" t="s">
        <v>1001</v>
      </c>
      <c r="C232" s="267" t="s">
        <v>1002</v>
      </c>
      <c r="D232" s="218" t="s">
        <v>259</v>
      </c>
      <c r="E232" s="218" t="s">
        <v>1003</v>
      </c>
      <c r="F232" s="232" t="s">
        <v>1004</v>
      </c>
      <c r="G232" t="s">
        <v>281</v>
      </c>
    </row>
    <row r="233" spans="1:7" outlineLevel="1">
      <c r="A233" s="221" t="s">
        <v>243</v>
      </c>
      <c r="B233" s="223" t="s">
        <v>4088</v>
      </c>
      <c r="C233" s="223" t="s">
        <v>1984</v>
      </c>
      <c r="D233" s="223" t="s">
        <v>275</v>
      </c>
      <c r="E233" s="223" t="s">
        <v>260</v>
      </c>
      <c r="F233" s="234" t="s">
        <v>2234</v>
      </c>
      <c r="G233" t="s">
        <v>281</v>
      </c>
    </row>
    <row r="234" spans="1:7" outlineLevel="1">
      <c r="A234" s="221" t="s">
        <v>243</v>
      </c>
      <c r="B234" s="223" t="s">
        <v>2235</v>
      </c>
      <c r="C234" s="223" t="s">
        <v>1984</v>
      </c>
      <c r="D234" s="223" t="s">
        <v>275</v>
      </c>
      <c r="E234" s="223" t="s">
        <v>260</v>
      </c>
      <c r="F234" s="234" t="s">
        <v>2236</v>
      </c>
      <c r="G234" t="s">
        <v>281</v>
      </c>
    </row>
    <row r="235" spans="1:7" outlineLevel="1">
      <c r="A235" s="221" t="s">
        <v>243</v>
      </c>
      <c r="B235" s="222" t="s">
        <v>1005</v>
      </c>
      <c r="C235" s="223">
        <v>0.01</v>
      </c>
      <c r="D235" s="223" t="s">
        <v>259</v>
      </c>
      <c r="E235" s="223" t="s">
        <v>1006</v>
      </c>
      <c r="F235" s="234" t="s">
        <v>1007</v>
      </c>
      <c r="G235" t="s">
        <v>281</v>
      </c>
    </row>
    <row r="236" spans="1:7" outlineLevel="1">
      <c r="A236" s="221" t="s">
        <v>243</v>
      </c>
      <c r="B236" s="233" t="s">
        <v>2217</v>
      </c>
      <c r="C236" s="223">
        <v>1</v>
      </c>
      <c r="D236" s="223" t="s">
        <v>259</v>
      </c>
      <c r="E236" s="223" t="s">
        <v>253</v>
      </c>
      <c r="F236" s="234" t="s">
        <v>2238</v>
      </c>
      <c r="G236" t="s">
        <v>281</v>
      </c>
    </row>
    <row r="237" spans="1:7" outlineLevel="1">
      <c r="A237" s="221" t="s">
        <v>243</v>
      </c>
      <c r="B237" s="222" t="s">
        <v>866</v>
      </c>
      <c r="C237" s="271">
        <v>8.3999999999999995E-5</v>
      </c>
      <c r="D237" s="223" t="s">
        <v>259</v>
      </c>
      <c r="E237" s="223" t="s">
        <v>1009</v>
      </c>
      <c r="F237" s="234" t="s">
        <v>1010</v>
      </c>
      <c r="G237" t="s">
        <v>281</v>
      </c>
    </row>
    <row r="238" spans="1:7" outlineLevel="1">
      <c r="A238" s="221" t="s">
        <v>243</v>
      </c>
      <c r="B238" s="222" t="s">
        <v>1836</v>
      </c>
      <c r="C238" s="223" t="s">
        <v>1837</v>
      </c>
      <c r="D238" s="223" t="s">
        <v>245</v>
      </c>
      <c r="E238" s="223" t="s">
        <v>260</v>
      </c>
      <c r="F238" s="234" t="s">
        <v>2239</v>
      </c>
      <c r="G238" t="s">
        <v>281</v>
      </c>
    </row>
    <row r="239" spans="1:7" outlineLevel="1">
      <c r="A239" s="221" t="s">
        <v>333</v>
      </c>
      <c r="B239" s="223" t="s">
        <v>225</v>
      </c>
      <c r="C239" s="223" t="s">
        <v>173</v>
      </c>
      <c r="D239" s="223" t="s">
        <v>259</v>
      </c>
      <c r="E239" s="223" t="s">
        <v>253</v>
      </c>
      <c r="F239" s="234" t="s">
        <v>1012</v>
      </c>
      <c r="G239" t="s">
        <v>281</v>
      </c>
    </row>
    <row r="240" spans="1:7" outlineLevel="1">
      <c r="A240" s="221" t="s">
        <v>333</v>
      </c>
      <c r="B240" s="223" t="s">
        <v>174</v>
      </c>
      <c r="C240" s="223" t="s">
        <v>228</v>
      </c>
      <c r="D240" s="223" t="s">
        <v>259</v>
      </c>
      <c r="E240" s="223" t="s">
        <v>253</v>
      </c>
      <c r="F240" s="234" t="s">
        <v>1012</v>
      </c>
      <c r="G240" t="s">
        <v>281</v>
      </c>
    </row>
    <row r="241" spans="1:7" outlineLevel="1">
      <c r="A241" s="221" t="s">
        <v>333</v>
      </c>
      <c r="B241" s="223" t="s">
        <v>179</v>
      </c>
      <c r="C241" s="223" t="s">
        <v>178</v>
      </c>
      <c r="D241" s="223" t="s">
        <v>259</v>
      </c>
      <c r="E241" s="223" t="s">
        <v>253</v>
      </c>
      <c r="F241" s="234" t="s">
        <v>1012</v>
      </c>
      <c r="G241" t="s">
        <v>281</v>
      </c>
    </row>
    <row r="242" spans="1:7" outlineLevel="1">
      <c r="A242" s="221" t="s">
        <v>333</v>
      </c>
      <c r="B242" s="223" t="s">
        <v>221</v>
      </c>
      <c r="C242" s="223" t="s">
        <v>183</v>
      </c>
      <c r="D242" s="223" t="s">
        <v>259</v>
      </c>
      <c r="E242" s="223" t="s">
        <v>253</v>
      </c>
      <c r="F242" s="234" t="s">
        <v>1012</v>
      </c>
      <c r="G242" t="s">
        <v>281</v>
      </c>
    </row>
    <row r="243" spans="1:7" outlineLevel="1">
      <c r="A243" s="221" t="s">
        <v>333</v>
      </c>
      <c r="B243" s="223" t="s">
        <v>188</v>
      </c>
      <c r="C243" s="223" t="s">
        <v>187</v>
      </c>
      <c r="D243" s="223" t="s">
        <v>259</v>
      </c>
      <c r="E243" s="223" t="s">
        <v>253</v>
      </c>
      <c r="F243" s="234" t="s">
        <v>1012</v>
      </c>
      <c r="G243" t="s">
        <v>281</v>
      </c>
    </row>
    <row r="244" spans="1:7" outlineLevel="1">
      <c r="A244" s="221" t="s">
        <v>333</v>
      </c>
      <c r="B244" s="223" t="s">
        <v>184</v>
      </c>
      <c r="C244" s="223" t="s">
        <v>191</v>
      </c>
      <c r="D244" s="223" t="s">
        <v>259</v>
      </c>
      <c r="E244" s="223" t="s">
        <v>253</v>
      </c>
      <c r="F244" s="234" t="s">
        <v>1012</v>
      </c>
      <c r="G244" t="s">
        <v>281</v>
      </c>
    </row>
    <row r="245" spans="1:7" outlineLevel="1">
      <c r="A245" s="221" t="s">
        <v>333</v>
      </c>
      <c r="B245" s="223" t="s">
        <v>192</v>
      </c>
      <c r="C245" s="223" t="s">
        <v>195</v>
      </c>
      <c r="D245" s="223" t="s">
        <v>259</v>
      </c>
      <c r="E245" s="223" t="s">
        <v>253</v>
      </c>
      <c r="F245" s="234" t="s">
        <v>1012</v>
      </c>
      <c r="G245" t="s">
        <v>281</v>
      </c>
    </row>
    <row r="246" spans="1:7" outlineLevel="1">
      <c r="A246" s="221" t="s">
        <v>250</v>
      </c>
      <c r="B246" s="233" t="s">
        <v>1019</v>
      </c>
      <c r="C246" s="235" t="s">
        <v>952</v>
      </c>
      <c r="D246" s="223" t="s">
        <v>408</v>
      </c>
      <c r="E246" s="223" t="s">
        <v>260</v>
      </c>
      <c r="F246" s="234" t="s">
        <v>1020</v>
      </c>
      <c r="G246" t="s">
        <v>281</v>
      </c>
    </row>
    <row r="247" spans="1:7" outlineLevel="1">
      <c r="A247" s="221" t="s">
        <v>250</v>
      </c>
      <c r="B247" s="233" t="s">
        <v>3188</v>
      </c>
      <c r="C247" s="223" t="s">
        <v>1708</v>
      </c>
      <c r="D247" s="223" t="s">
        <v>259</v>
      </c>
      <c r="E247" s="223" t="s">
        <v>253</v>
      </c>
      <c r="F247" s="234" t="s">
        <v>2241</v>
      </c>
      <c r="G247" t="s">
        <v>281</v>
      </c>
    </row>
    <row r="248" spans="1:7" outlineLevel="1">
      <c r="A248" s="221" t="s">
        <v>333</v>
      </c>
      <c r="B248" s="223" t="s">
        <v>217</v>
      </c>
      <c r="C248" s="223" t="s">
        <v>199</v>
      </c>
      <c r="D248" s="223" t="s">
        <v>259</v>
      </c>
      <c r="E248" s="223" t="s">
        <v>253</v>
      </c>
      <c r="F248" s="234" t="s">
        <v>1012</v>
      </c>
      <c r="G248" t="s">
        <v>281</v>
      </c>
    </row>
    <row r="249" spans="1:7" outlineLevel="1">
      <c r="A249" s="221" t="s">
        <v>333</v>
      </c>
      <c r="B249" s="223" t="s">
        <v>205</v>
      </c>
      <c r="C249" s="223" t="s">
        <v>204</v>
      </c>
      <c r="D249" s="223" t="s">
        <v>259</v>
      </c>
      <c r="E249" s="223" t="s">
        <v>253</v>
      </c>
      <c r="F249" s="234" t="s">
        <v>1012</v>
      </c>
      <c r="G249" t="s">
        <v>281</v>
      </c>
    </row>
    <row r="250" spans="1:7" outlineLevel="1">
      <c r="A250" s="221" t="s">
        <v>333</v>
      </c>
      <c r="B250" s="223" t="s">
        <v>196</v>
      </c>
      <c r="C250" s="223" t="s">
        <v>208</v>
      </c>
      <c r="D250" s="223" t="s">
        <v>259</v>
      </c>
      <c r="E250" s="223" t="s">
        <v>253</v>
      </c>
      <c r="F250" s="234" t="s">
        <v>1012</v>
      </c>
      <c r="G250" t="s">
        <v>281</v>
      </c>
    </row>
    <row r="251" spans="1:7" outlineLevel="1">
      <c r="A251" s="221" t="s">
        <v>333</v>
      </c>
      <c r="B251" s="223" t="s">
        <v>200</v>
      </c>
      <c r="C251" s="223" t="s">
        <v>212</v>
      </c>
      <c r="D251" s="223" t="s">
        <v>259</v>
      </c>
      <c r="E251" s="223" t="s">
        <v>253</v>
      </c>
      <c r="F251" s="234" t="s">
        <v>1012</v>
      </c>
      <c r="G251" t="s">
        <v>281</v>
      </c>
    </row>
    <row r="252" spans="1:7" outlineLevel="1">
      <c r="A252" s="221" t="s">
        <v>333</v>
      </c>
      <c r="B252" s="223" t="s">
        <v>441</v>
      </c>
      <c r="C252" s="271">
        <v>4.8199999999999999E-5</v>
      </c>
      <c r="D252" s="223" t="s">
        <v>259</v>
      </c>
      <c r="E252" s="223" t="s">
        <v>1028</v>
      </c>
      <c r="F252" s="234" t="s">
        <v>1012</v>
      </c>
      <c r="G252" t="s">
        <v>281</v>
      </c>
    </row>
    <row r="253" spans="1:7" outlineLevel="1">
      <c r="A253" s="221" t="s">
        <v>333</v>
      </c>
      <c r="B253" s="223" t="s">
        <v>443</v>
      </c>
      <c r="C253" s="271">
        <v>1.36E-5</v>
      </c>
      <c r="D253" s="223" t="s">
        <v>259</v>
      </c>
      <c r="E253" s="223" t="s">
        <v>1029</v>
      </c>
      <c r="F253" s="234" t="s">
        <v>1012</v>
      </c>
      <c r="G253" t="s">
        <v>281</v>
      </c>
    </row>
    <row r="254" spans="1:7" outlineLevel="1">
      <c r="A254" s="221" t="s">
        <v>333</v>
      </c>
      <c r="B254" s="223" t="s">
        <v>445</v>
      </c>
      <c r="C254" s="271">
        <v>2.9099999999999999E-5</v>
      </c>
      <c r="D254" s="223" t="s">
        <v>259</v>
      </c>
      <c r="E254" s="223" t="s">
        <v>1030</v>
      </c>
      <c r="F254" s="234" t="s">
        <v>1012</v>
      </c>
      <c r="G254" t="s">
        <v>281</v>
      </c>
    </row>
    <row r="255" spans="1:7" outlineLevel="1">
      <c r="A255" s="221" t="s">
        <v>333</v>
      </c>
      <c r="B255" s="223" t="s">
        <v>449</v>
      </c>
      <c r="C255" s="223" t="s">
        <v>220</v>
      </c>
      <c r="D255" s="223" t="s">
        <v>259</v>
      </c>
      <c r="E255" s="223" t="s">
        <v>253</v>
      </c>
      <c r="F255" s="234" t="s">
        <v>1012</v>
      </c>
      <c r="G255" t="s">
        <v>281</v>
      </c>
    </row>
    <row r="256" spans="1:7" outlineLevel="1">
      <c r="A256" s="221" t="s">
        <v>333</v>
      </c>
      <c r="B256" s="223" t="s">
        <v>229</v>
      </c>
      <c r="C256" s="223" t="s">
        <v>224</v>
      </c>
      <c r="D256" s="223" t="s">
        <v>259</v>
      </c>
      <c r="E256" s="223" t="s">
        <v>253</v>
      </c>
      <c r="F256" s="234" t="s">
        <v>1012</v>
      </c>
      <c r="G256" t="s">
        <v>281</v>
      </c>
    </row>
    <row r="257" spans="1:7" outlineLevel="1">
      <c r="A257" s="221" t="s">
        <v>333</v>
      </c>
      <c r="B257" s="223" t="s">
        <v>213</v>
      </c>
      <c r="C257" s="223" t="s">
        <v>1033</v>
      </c>
      <c r="D257" s="223" t="s">
        <v>259</v>
      </c>
      <c r="E257" s="223" t="s">
        <v>253</v>
      </c>
      <c r="F257" s="234" t="s">
        <v>1012</v>
      </c>
      <c r="G257" t="s">
        <v>281</v>
      </c>
    </row>
    <row r="258" spans="1:7" outlineLevel="1">
      <c r="A258" s="221" t="s">
        <v>333</v>
      </c>
      <c r="B258" s="223" t="s">
        <v>209</v>
      </c>
      <c r="C258" s="223" t="s">
        <v>216</v>
      </c>
      <c r="D258" s="223" t="s">
        <v>259</v>
      </c>
      <c r="E258" s="223" t="s">
        <v>253</v>
      </c>
      <c r="F258" s="234" t="s">
        <v>1012</v>
      </c>
      <c r="G258" t="s">
        <v>281</v>
      </c>
    </row>
    <row r="259" spans="1:7" outlineLevel="1">
      <c r="A259" s="262" t="s">
        <v>268</v>
      </c>
      <c r="B259" s="189" t="s">
        <v>1036</v>
      </c>
      <c r="C259" s="189">
        <v>4.4999999999999997E-3</v>
      </c>
      <c r="D259" s="189" t="s">
        <v>259</v>
      </c>
      <c r="E259" s="189" t="s">
        <v>253</v>
      </c>
      <c r="F259" s="263" t="s">
        <v>1004</v>
      </c>
      <c r="G259" t="s">
        <v>281</v>
      </c>
    </row>
    <row r="260" spans="1:7" outlineLevel="1">
      <c r="A260" s="262" t="s">
        <v>268</v>
      </c>
      <c r="B260" s="189" t="s">
        <v>1037</v>
      </c>
      <c r="C260" s="189">
        <v>3.6865161992358248E-3</v>
      </c>
      <c r="D260" s="189" t="s">
        <v>773</v>
      </c>
      <c r="E260" s="189" t="s">
        <v>253</v>
      </c>
      <c r="F260" s="263" t="s">
        <v>2242</v>
      </c>
      <c r="G260" t="s">
        <v>281</v>
      </c>
    </row>
    <row r="261" spans="1:7" outlineLevel="1">
      <c r="A261" s="262" t="s">
        <v>268</v>
      </c>
      <c r="B261" s="189" t="s">
        <v>1039</v>
      </c>
      <c r="C261" s="269">
        <v>2.5871923787551647E-6</v>
      </c>
      <c r="D261" s="189" t="s">
        <v>773</v>
      </c>
      <c r="E261" s="189" t="s">
        <v>253</v>
      </c>
      <c r="F261" s="263" t="s">
        <v>2242</v>
      </c>
      <c r="G261" t="s">
        <v>281</v>
      </c>
    </row>
    <row r="262" spans="1:7" outlineLevel="1">
      <c r="A262" s="262" t="s">
        <v>268</v>
      </c>
      <c r="B262" s="189" t="s">
        <v>1040</v>
      </c>
      <c r="C262" s="189">
        <v>4.2601778180191223E-2</v>
      </c>
      <c r="D262" s="189" t="s">
        <v>773</v>
      </c>
      <c r="E262" s="189" t="s">
        <v>253</v>
      </c>
      <c r="F262" s="263" t="s">
        <v>2242</v>
      </c>
      <c r="G262" t="s">
        <v>281</v>
      </c>
    </row>
    <row r="263" spans="1:7" outlineLevel="1">
      <c r="A263" s="262" t="s">
        <v>268</v>
      </c>
      <c r="B263" s="189" t="s">
        <v>1041</v>
      </c>
      <c r="C263" s="269">
        <v>4.6525980592739939E-7</v>
      </c>
      <c r="D263" s="189" t="s">
        <v>773</v>
      </c>
      <c r="E263" s="189" t="s">
        <v>253</v>
      </c>
      <c r="F263" s="263" t="s">
        <v>2242</v>
      </c>
      <c r="G263" t="s">
        <v>281</v>
      </c>
    </row>
    <row r="264" spans="1:7" outlineLevel="1">
      <c r="A264" s="262" t="s">
        <v>268</v>
      </c>
      <c r="B264" s="189" t="s">
        <v>1042</v>
      </c>
      <c r="C264" s="269">
        <v>4.022105798905087E-6</v>
      </c>
      <c r="D264" s="189" t="s">
        <v>773</v>
      </c>
      <c r="E264" s="189" t="s">
        <v>253</v>
      </c>
      <c r="F264" s="263" t="s">
        <v>2242</v>
      </c>
      <c r="G264" t="s">
        <v>281</v>
      </c>
    </row>
    <row r="265" spans="1:7" outlineLevel="1">
      <c r="A265" s="262" t="s">
        <v>268</v>
      </c>
      <c r="B265" s="189" t="s">
        <v>1043</v>
      </c>
      <c r="C265" s="269">
        <v>7.9510354016965437E-6</v>
      </c>
      <c r="D265" s="189" t="s">
        <v>773</v>
      </c>
      <c r="E265" s="189" t="s">
        <v>253</v>
      </c>
      <c r="F265" s="263" t="s">
        <v>2242</v>
      </c>
      <c r="G265" t="s">
        <v>281</v>
      </c>
    </row>
    <row r="266" spans="1:7" outlineLevel="1">
      <c r="A266" s="262" t="s">
        <v>268</v>
      </c>
      <c r="B266" s="189" t="s">
        <v>1044</v>
      </c>
      <c r="C266" s="269">
        <v>3.164108326358732E-5</v>
      </c>
      <c r="D266" s="189" t="s">
        <v>773</v>
      </c>
      <c r="E266" s="189" t="s">
        <v>253</v>
      </c>
      <c r="F266" s="263" t="s">
        <v>2242</v>
      </c>
      <c r="G266" t="s">
        <v>281</v>
      </c>
    </row>
    <row r="267" spans="1:7" outlineLevel="1">
      <c r="A267" s="262" t="s">
        <v>268</v>
      </c>
      <c r="B267" s="189" t="s">
        <v>1045</v>
      </c>
      <c r="C267" s="189">
        <v>3.9168943441267789E-3</v>
      </c>
      <c r="D267" s="189" t="s">
        <v>773</v>
      </c>
      <c r="E267" s="189" t="s">
        <v>253</v>
      </c>
      <c r="F267" s="263" t="s">
        <v>2242</v>
      </c>
      <c r="G267" t="s">
        <v>281</v>
      </c>
    </row>
    <row r="268" spans="1:7" outlineLevel="1">
      <c r="A268" s="262" t="s">
        <v>268</v>
      </c>
      <c r="B268" s="189" t="s">
        <v>1046</v>
      </c>
      <c r="C268" s="269">
        <v>1.3277607946192467E-7</v>
      </c>
      <c r="D268" s="189" t="s">
        <v>773</v>
      </c>
      <c r="E268" s="189" t="s">
        <v>253</v>
      </c>
      <c r="F268" s="263" t="s">
        <v>2242</v>
      </c>
      <c r="G268" t="s">
        <v>281</v>
      </c>
    </row>
    <row r="269" spans="1:7" outlineLevel="1">
      <c r="A269" s="262" t="s">
        <v>268</v>
      </c>
      <c r="B269" s="189" t="s">
        <v>1047</v>
      </c>
      <c r="C269" s="189">
        <v>2.9877568458476647E-3</v>
      </c>
      <c r="D269" s="189" t="s">
        <v>773</v>
      </c>
      <c r="E269" s="189" t="s">
        <v>253</v>
      </c>
      <c r="F269" s="263" t="s">
        <v>2242</v>
      </c>
      <c r="G269" t="s">
        <v>281</v>
      </c>
    </row>
    <row r="270" spans="1:7" outlineLevel="1">
      <c r="A270" s="262" t="s">
        <v>268</v>
      </c>
      <c r="B270" s="189" t="s">
        <v>1048</v>
      </c>
      <c r="C270" s="269">
        <v>1.1215308138877429E-5</v>
      </c>
      <c r="D270" s="189" t="s">
        <v>773</v>
      </c>
      <c r="E270" s="189" t="s">
        <v>253</v>
      </c>
      <c r="F270" s="263" t="s">
        <v>2242</v>
      </c>
      <c r="G270" t="s">
        <v>281</v>
      </c>
    </row>
    <row r="271" spans="1:7" outlineLevel="1">
      <c r="A271" s="262" t="s">
        <v>268</v>
      </c>
      <c r="B271" s="189" t="s">
        <v>1049</v>
      </c>
      <c r="C271" s="189">
        <v>3.7951285851722822E-3</v>
      </c>
      <c r="D271" s="189" t="s">
        <v>773</v>
      </c>
      <c r="E271" s="189" t="s">
        <v>253</v>
      </c>
      <c r="F271" s="263" t="s">
        <v>2242</v>
      </c>
      <c r="G271" t="s">
        <v>281</v>
      </c>
    </row>
    <row r="272" spans="1:7" outlineLevel="1">
      <c r="A272" s="262" t="s">
        <v>268</v>
      </c>
      <c r="B272" s="189" t="s">
        <v>1050</v>
      </c>
      <c r="C272" s="269">
        <v>6.3887811801913242E-5</v>
      </c>
      <c r="D272" s="189" t="s">
        <v>773</v>
      </c>
      <c r="E272" s="189" t="s">
        <v>253</v>
      </c>
      <c r="F272" s="263" t="s">
        <v>2242</v>
      </c>
      <c r="G272" t="s">
        <v>281</v>
      </c>
    </row>
    <row r="273" spans="1:7" outlineLevel="1">
      <c r="A273" s="262" t="s">
        <v>268</v>
      </c>
      <c r="B273" s="189" t="s">
        <v>1051</v>
      </c>
      <c r="C273" s="189">
        <v>0.24024374893306533</v>
      </c>
      <c r="D273" s="189" t="s">
        <v>773</v>
      </c>
      <c r="E273" s="189" t="s">
        <v>253</v>
      </c>
      <c r="F273" s="263" t="s">
        <v>2242</v>
      </c>
      <c r="G273" t="s">
        <v>281</v>
      </c>
    </row>
    <row r="274" spans="1:7" outlineLevel="1">
      <c r="A274" s="262" t="s">
        <v>268</v>
      </c>
      <c r="B274" s="189" t="s">
        <v>1052</v>
      </c>
      <c r="C274" s="269">
        <v>1.7526442488974061E-4</v>
      </c>
      <c r="D274" s="189" t="s">
        <v>773</v>
      </c>
      <c r="E274" s="189" t="s">
        <v>253</v>
      </c>
      <c r="F274" s="263" t="s">
        <v>2242</v>
      </c>
      <c r="G274" t="s">
        <v>281</v>
      </c>
    </row>
    <row r="275" spans="1:7" outlineLevel="1">
      <c r="A275" s="262" t="s">
        <v>268</v>
      </c>
      <c r="B275" s="189" t="s">
        <v>2243</v>
      </c>
      <c r="C275" s="189">
        <v>222.4</v>
      </c>
      <c r="D275" s="189" t="s">
        <v>1348</v>
      </c>
      <c r="E275" s="189" t="s">
        <v>1575</v>
      </c>
      <c r="F275" s="263" t="s">
        <v>2244</v>
      </c>
      <c r="G275" t="s">
        <v>281</v>
      </c>
    </row>
    <row r="276" spans="1:7" outlineLevel="1">
      <c r="A276" s="262" t="s">
        <v>268</v>
      </c>
      <c r="B276" s="189" t="s">
        <v>1053</v>
      </c>
      <c r="C276" s="189">
        <v>0.9</v>
      </c>
      <c r="D276" s="189" t="s">
        <v>270</v>
      </c>
      <c r="E276" s="189" t="s">
        <v>253</v>
      </c>
      <c r="F276" s="263" t="s">
        <v>2245</v>
      </c>
      <c r="G276" t="s">
        <v>281</v>
      </c>
    </row>
    <row r="277" spans="1:7" outlineLevel="1">
      <c r="A277" s="262" t="s">
        <v>268</v>
      </c>
      <c r="B277" s="189" t="s">
        <v>983</v>
      </c>
      <c r="C277" s="189">
        <v>9.6000000000000002E-2</v>
      </c>
      <c r="D277" s="189" t="s">
        <v>408</v>
      </c>
      <c r="E277" s="189" t="s">
        <v>1054</v>
      </c>
      <c r="F277" s="263" t="s">
        <v>1020</v>
      </c>
      <c r="G277" t="s">
        <v>281</v>
      </c>
    </row>
    <row r="278" spans="1:7" outlineLevel="1">
      <c r="A278" s="262" t="s">
        <v>268</v>
      </c>
      <c r="B278" s="189" t="s">
        <v>1987</v>
      </c>
      <c r="C278" s="269">
        <v>6.6666666666666602E-9</v>
      </c>
      <c r="D278" s="189" t="s">
        <v>275</v>
      </c>
      <c r="E278" s="189" t="s">
        <v>2997</v>
      </c>
      <c r="F278" s="263" t="s">
        <v>2247</v>
      </c>
      <c r="G278" t="s">
        <v>281</v>
      </c>
    </row>
    <row r="279" spans="1:7" outlineLevel="1">
      <c r="A279" s="262" t="s">
        <v>268</v>
      </c>
      <c r="B279" s="189" t="s">
        <v>660</v>
      </c>
      <c r="C279" s="189">
        <v>1</v>
      </c>
      <c r="D279" s="189" t="s">
        <v>259</v>
      </c>
      <c r="E279" s="189" t="s">
        <v>253</v>
      </c>
      <c r="F279" s="263" t="s">
        <v>2248</v>
      </c>
      <c r="G279" t="s">
        <v>281</v>
      </c>
    </row>
    <row r="280" spans="1:7" outlineLevel="1">
      <c r="A280" s="262" t="s">
        <v>268</v>
      </c>
      <c r="B280" s="189" t="s">
        <v>1056</v>
      </c>
      <c r="C280" s="269">
        <v>9.09E-5</v>
      </c>
      <c r="D280" s="189" t="s">
        <v>259</v>
      </c>
      <c r="E280" s="189" t="s">
        <v>253</v>
      </c>
      <c r="F280" s="263" t="s">
        <v>1057</v>
      </c>
      <c r="G280" t="s">
        <v>281</v>
      </c>
    </row>
    <row r="281" spans="1:7" outlineLevel="1">
      <c r="A281" s="262" t="s">
        <v>268</v>
      </c>
      <c r="B281" s="189" t="s">
        <v>120</v>
      </c>
      <c r="C281" s="189" t="s">
        <v>1058</v>
      </c>
      <c r="D281" s="189" t="s">
        <v>259</v>
      </c>
      <c r="E281" s="264"/>
      <c r="F281" s="263" t="s">
        <v>1012</v>
      </c>
      <c r="G281" t="s">
        <v>281</v>
      </c>
    </row>
    <row r="282" spans="1:7" outlineLevel="1">
      <c r="A282" s="262" t="s">
        <v>268</v>
      </c>
      <c r="B282" s="189" t="s">
        <v>95</v>
      </c>
      <c r="C282" s="189" t="s">
        <v>1059</v>
      </c>
      <c r="D282" s="189" t="s">
        <v>259</v>
      </c>
      <c r="E282" s="264"/>
      <c r="F282" s="263" t="s">
        <v>1012</v>
      </c>
      <c r="G282" t="s">
        <v>281</v>
      </c>
    </row>
    <row r="283" spans="1:7" outlineLevel="1">
      <c r="A283" s="262" t="s">
        <v>268</v>
      </c>
      <c r="B283" s="189" t="s">
        <v>119</v>
      </c>
      <c r="C283" s="189" t="s">
        <v>1060</v>
      </c>
      <c r="D283" s="189" t="s">
        <v>259</v>
      </c>
      <c r="E283" s="264"/>
      <c r="F283" s="263" t="s">
        <v>1012</v>
      </c>
      <c r="G283" t="s">
        <v>281</v>
      </c>
    </row>
    <row r="284" spans="1:7" outlineLevel="1">
      <c r="A284" s="262" t="s">
        <v>268</v>
      </c>
      <c r="B284" s="189" t="s">
        <v>97</v>
      </c>
      <c r="C284" s="189" t="s">
        <v>1061</v>
      </c>
      <c r="D284" s="189" t="s">
        <v>259</v>
      </c>
      <c r="E284" s="264"/>
      <c r="F284" s="263" t="s">
        <v>1012</v>
      </c>
      <c r="G284" t="s">
        <v>281</v>
      </c>
    </row>
    <row r="285" spans="1:7" outlineLevel="1">
      <c r="A285" s="262" t="s">
        <v>268</v>
      </c>
      <c r="B285" s="189" t="s">
        <v>98</v>
      </c>
      <c r="C285" s="189" t="s">
        <v>1062</v>
      </c>
      <c r="D285" s="189" t="s">
        <v>259</v>
      </c>
      <c r="E285" s="264"/>
      <c r="F285" s="263" t="s">
        <v>1012</v>
      </c>
      <c r="G285" t="s">
        <v>281</v>
      </c>
    </row>
    <row r="286" spans="1:7" outlineLevel="1">
      <c r="A286" s="262" t="s">
        <v>268</v>
      </c>
      <c r="B286" s="189" t="s">
        <v>99</v>
      </c>
      <c r="C286" s="189" t="s">
        <v>1063</v>
      </c>
      <c r="D286" s="189" t="s">
        <v>259</v>
      </c>
      <c r="E286" s="264"/>
      <c r="F286" s="263" t="s">
        <v>1012</v>
      </c>
      <c r="G286" t="s">
        <v>281</v>
      </c>
    </row>
    <row r="287" spans="1:7" outlineLevel="1">
      <c r="A287" s="262" t="s">
        <v>268</v>
      </c>
      <c r="B287" s="189" t="s">
        <v>100</v>
      </c>
      <c r="C287" s="189" t="s">
        <v>1064</v>
      </c>
      <c r="D287" s="189" t="s">
        <v>259</v>
      </c>
      <c r="E287" s="264"/>
      <c r="F287" s="263" t="s">
        <v>1012</v>
      </c>
      <c r="G287" t="s">
        <v>281</v>
      </c>
    </row>
    <row r="288" spans="1:7" outlineLevel="1">
      <c r="A288" s="262" t="s">
        <v>268</v>
      </c>
      <c r="B288" s="189" t="s">
        <v>118</v>
      </c>
      <c r="C288" s="189" t="s">
        <v>1065</v>
      </c>
      <c r="D288" s="189" t="s">
        <v>259</v>
      </c>
      <c r="E288" s="264"/>
      <c r="F288" s="263" t="s">
        <v>1012</v>
      </c>
      <c r="G288" t="s">
        <v>281</v>
      </c>
    </row>
    <row r="289" spans="1:7" outlineLevel="1">
      <c r="A289" s="262" t="s">
        <v>268</v>
      </c>
      <c r="B289" s="189" t="s">
        <v>101</v>
      </c>
      <c r="C289" s="189" t="s">
        <v>1066</v>
      </c>
      <c r="D289" s="189" t="s">
        <v>259</v>
      </c>
      <c r="E289" s="264"/>
      <c r="F289" s="263" t="s">
        <v>1012</v>
      </c>
      <c r="G289" t="s">
        <v>281</v>
      </c>
    </row>
    <row r="290" spans="1:7" outlineLevel="1">
      <c r="A290" s="262" t="s">
        <v>268</v>
      </c>
      <c r="B290" s="189" t="s">
        <v>121</v>
      </c>
      <c r="C290" s="189" t="s">
        <v>1067</v>
      </c>
      <c r="D290" s="189" t="s">
        <v>259</v>
      </c>
      <c r="E290" s="264"/>
      <c r="F290" s="263" t="s">
        <v>1012</v>
      </c>
      <c r="G290" t="s">
        <v>281</v>
      </c>
    </row>
    <row r="291" spans="1:7" outlineLevel="1">
      <c r="A291" s="262" t="s">
        <v>268</v>
      </c>
      <c r="B291" s="189" t="s">
        <v>104</v>
      </c>
      <c r="C291" s="189" t="s">
        <v>1068</v>
      </c>
      <c r="D291" s="189" t="s">
        <v>259</v>
      </c>
      <c r="E291" s="264"/>
      <c r="F291" s="263" t="s">
        <v>1012</v>
      </c>
      <c r="G291" t="s">
        <v>281</v>
      </c>
    </row>
    <row r="292" spans="1:7" outlineLevel="1">
      <c r="A292" s="262" t="s">
        <v>268</v>
      </c>
      <c r="B292" s="189" t="s">
        <v>1710</v>
      </c>
      <c r="C292" s="189" t="s">
        <v>3740</v>
      </c>
      <c r="D292" s="189" t="s">
        <v>259</v>
      </c>
      <c r="E292" s="264"/>
      <c r="F292" s="263" t="s">
        <v>2249</v>
      </c>
      <c r="G292" t="s">
        <v>281</v>
      </c>
    </row>
    <row r="293" spans="1:7" outlineLevel="1">
      <c r="A293" s="262" t="s">
        <v>268</v>
      </c>
      <c r="B293" s="189" t="s">
        <v>88</v>
      </c>
      <c r="C293" s="189" t="s">
        <v>1072</v>
      </c>
      <c r="D293" s="189" t="s">
        <v>259</v>
      </c>
      <c r="E293" s="264"/>
      <c r="F293" s="263" t="s">
        <v>1012</v>
      </c>
      <c r="G293" t="s">
        <v>281</v>
      </c>
    </row>
    <row r="294" spans="1:7" outlineLevel="1">
      <c r="A294" s="262" t="s">
        <v>268</v>
      </c>
      <c r="B294" s="189" t="s">
        <v>105</v>
      </c>
      <c r="C294" s="189" t="s">
        <v>1073</v>
      </c>
      <c r="D294" s="189" t="s">
        <v>259</v>
      </c>
      <c r="E294" s="264"/>
      <c r="F294" s="263" t="s">
        <v>1012</v>
      </c>
      <c r="G294" t="s">
        <v>281</v>
      </c>
    </row>
    <row r="295" spans="1:7" outlineLevel="1">
      <c r="A295" s="262" t="s">
        <v>268</v>
      </c>
      <c r="B295" s="189" t="s">
        <v>117</v>
      </c>
      <c r="C295" s="189" t="s">
        <v>1074</v>
      </c>
      <c r="D295" s="189" t="s">
        <v>259</v>
      </c>
      <c r="E295" s="264"/>
      <c r="F295" s="263" t="s">
        <v>1012</v>
      </c>
      <c r="G295" t="s">
        <v>281</v>
      </c>
    </row>
    <row r="296" spans="1:7" outlineLevel="1">
      <c r="A296" s="239" t="s">
        <v>268</v>
      </c>
      <c r="B296" s="240" t="s">
        <v>110</v>
      </c>
      <c r="C296" s="240" t="s">
        <v>1075</v>
      </c>
      <c r="D296" s="240" t="s">
        <v>259</v>
      </c>
      <c r="E296" s="265"/>
      <c r="F296" s="241" t="s">
        <v>1012</v>
      </c>
      <c r="G296" t="s">
        <v>281</v>
      </c>
    </row>
    <row r="298" spans="1:7" ht="18.75">
      <c r="A298" s="769" t="s">
        <v>1840</v>
      </c>
      <c r="B298" s="770"/>
      <c r="C298" s="770"/>
      <c r="D298" s="770"/>
      <c r="E298" s="770"/>
      <c r="F298" s="771"/>
      <c r="G298" t="s">
        <v>281</v>
      </c>
    </row>
    <row r="299" spans="1:7">
      <c r="A299" s="211" t="s">
        <v>238</v>
      </c>
      <c r="B299" s="212" t="s">
        <v>239</v>
      </c>
      <c r="C299" s="212" t="s">
        <v>240</v>
      </c>
      <c r="D299" s="212" t="s">
        <v>134</v>
      </c>
      <c r="E299" s="212" t="s">
        <v>241</v>
      </c>
      <c r="F299" s="213" t="s">
        <v>242</v>
      </c>
      <c r="G299" t="s">
        <v>281</v>
      </c>
    </row>
    <row r="300" spans="1:7" outlineLevel="1">
      <c r="A300" s="216" t="s">
        <v>243</v>
      </c>
      <c r="B300" s="217" t="s">
        <v>311</v>
      </c>
      <c r="C300" s="218">
        <v>1.997998E-3</v>
      </c>
      <c r="D300" s="218" t="s">
        <v>259</v>
      </c>
      <c r="E300" s="218" t="s">
        <v>4089</v>
      </c>
      <c r="F300" s="232" t="s">
        <v>313</v>
      </c>
      <c r="G300" t="s">
        <v>281</v>
      </c>
    </row>
    <row r="301" spans="1:7" outlineLevel="1">
      <c r="A301" s="221" t="s">
        <v>243</v>
      </c>
      <c r="B301" s="222" t="s">
        <v>285</v>
      </c>
      <c r="C301" s="223">
        <v>9.4351200000000006E-8</v>
      </c>
      <c r="D301" s="223" t="s">
        <v>259</v>
      </c>
      <c r="E301" s="223" t="s">
        <v>4090</v>
      </c>
      <c r="F301" s="234" t="s">
        <v>287</v>
      </c>
      <c r="G301" t="s">
        <v>281</v>
      </c>
    </row>
    <row r="302" spans="1:7" outlineLevel="1">
      <c r="A302" s="221" t="s">
        <v>243</v>
      </c>
      <c r="B302" s="222" t="s">
        <v>317</v>
      </c>
      <c r="C302" s="223">
        <v>1.4203855E-2</v>
      </c>
      <c r="D302" s="223" t="s">
        <v>259</v>
      </c>
      <c r="E302" s="223" t="s">
        <v>4091</v>
      </c>
      <c r="F302" s="234" t="s">
        <v>319</v>
      </c>
      <c r="G302" t="s">
        <v>281</v>
      </c>
    </row>
    <row r="303" spans="1:7" outlineLevel="1">
      <c r="A303" s="221" t="s">
        <v>243</v>
      </c>
      <c r="B303" s="222" t="s">
        <v>294</v>
      </c>
      <c r="C303" s="223">
        <v>8.0859500000000001E-5</v>
      </c>
      <c r="D303" s="223" t="s">
        <v>259</v>
      </c>
      <c r="E303" s="223" t="s">
        <v>4092</v>
      </c>
      <c r="F303" s="234" t="s">
        <v>296</v>
      </c>
      <c r="G303" t="s">
        <v>281</v>
      </c>
    </row>
    <row r="304" spans="1:7" outlineLevel="1">
      <c r="A304" s="221" t="s">
        <v>243</v>
      </c>
      <c r="B304" s="222" t="s">
        <v>291</v>
      </c>
      <c r="C304" s="223">
        <v>2.5546800000000002E-6</v>
      </c>
      <c r="D304" s="223" t="s">
        <v>259</v>
      </c>
      <c r="E304" s="223" t="s">
        <v>4093</v>
      </c>
      <c r="F304" s="234" t="s">
        <v>293</v>
      </c>
      <c r="G304" t="s">
        <v>281</v>
      </c>
    </row>
    <row r="305" spans="1:7" outlineLevel="1">
      <c r="A305" s="221" t="s">
        <v>243</v>
      </c>
      <c r="B305" s="233" t="s">
        <v>3188</v>
      </c>
      <c r="C305" s="223">
        <v>1</v>
      </c>
      <c r="D305" s="223" t="s">
        <v>259</v>
      </c>
      <c r="E305" s="223" t="s">
        <v>253</v>
      </c>
      <c r="F305" s="234" t="s">
        <v>587</v>
      </c>
      <c r="G305" t="s">
        <v>281</v>
      </c>
    </row>
    <row r="306" spans="1:7" outlineLevel="1">
      <c r="A306" s="221" t="s">
        <v>243</v>
      </c>
      <c r="B306" s="222" t="s">
        <v>300</v>
      </c>
      <c r="C306" s="223">
        <v>1.0151369999999999E-3</v>
      </c>
      <c r="D306" s="223" t="s">
        <v>259</v>
      </c>
      <c r="E306" s="223" t="s">
        <v>4094</v>
      </c>
      <c r="F306" s="234" t="s">
        <v>290</v>
      </c>
      <c r="G306" t="s">
        <v>281</v>
      </c>
    </row>
    <row r="307" spans="1:7" outlineLevel="1">
      <c r="A307" s="221" t="s">
        <v>243</v>
      </c>
      <c r="B307" s="222" t="s">
        <v>302</v>
      </c>
      <c r="C307" s="223">
        <v>2.5296139999999999E-3</v>
      </c>
      <c r="D307" s="223" t="s">
        <v>259</v>
      </c>
      <c r="E307" s="223" t="s">
        <v>4095</v>
      </c>
      <c r="F307" s="234" t="s">
        <v>304</v>
      </c>
      <c r="G307" t="s">
        <v>281</v>
      </c>
    </row>
    <row r="308" spans="1:7" outlineLevel="1">
      <c r="A308" s="221" t="s">
        <v>243</v>
      </c>
      <c r="B308" s="222" t="s">
        <v>288</v>
      </c>
      <c r="C308" s="223">
        <v>2.6146400000000002E-6</v>
      </c>
      <c r="D308" s="223" t="s">
        <v>259</v>
      </c>
      <c r="E308" s="223" t="s">
        <v>4096</v>
      </c>
      <c r="F308" s="234" t="s">
        <v>290</v>
      </c>
      <c r="G308" t="s">
        <v>281</v>
      </c>
    </row>
    <row r="309" spans="1:7" outlineLevel="1">
      <c r="A309" s="221" t="s">
        <v>243</v>
      </c>
      <c r="B309" s="222" t="s">
        <v>1849</v>
      </c>
      <c r="C309" s="223" t="s">
        <v>1975</v>
      </c>
      <c r="D309" s="223" t="s">
        <v>275</v>
      </c>
      <c r="E309" s="223" t="s">
        <v>260</v>
      </c>
      <c r="F309" s="234" t="s">
        <v>3862</v>
      </c>
      <c r="G309" t="s">
        <v>281</v>
      </c>
    </row>
    <row r="310" spans="1:7" outlineLevel="1">
      <c r="A310" s="221" t="s">
        <v>243</v>
      </c>
      <c r="B310" s="222" t="s">
        <v>320</v>
      </c>
      <c r="C310" s="223">
        <v>7.0797292999999997E-2</v>
      </c>
      <c r="D310" s="223" t="s">
        <v>259</v>
      </c>
      <c r="E310" s="223" t="s">
        <v>4097</v>
      </c>
      <c r="F310" s="234" t="s">
        <v>322</v>
      </c>
      <c r="G310" t="s">
        <v>281</v>
      </c>
    </row>
    <row r="311" spans="1:7" outlineLevel="1">
      <c r="A311" s="221" t="s">
        <v>243</v>
      </c>
      <c r="B311" s="222" t="s">
        <v>323</v>
      </c>
      <c r="C311" s="223">
        <v>0.58446522300000003</v>
      </c>
      <c r="D311" s="223" t="s">
        <v>259</v>
      </c>
      <c r="E311" s="223" t="s">
        <v>4098</v>
      </c>
      <c r="F311" s="234" t="s">
        <v>325</v>
      </c>
      <c r="G311" t="s">
        <v>281</v>
      </c>
    </row>
    <row r="312" spans="1:7" outlineLevel="1">
      <c r="A312" s="221" t="s">
        <v>243</v>
      </c>
      <c r="B312" s="222" t="s">
        <v>308</v>
      </c>
      <c r="C312" s="223">
        <v>3.8741600000000002E-4</v>
      </c>
      <c r="D312" s="223" t="s">
        <v>259</v>
      </c>
      <c r="E312" s="223" t="s">
        <v>4099</v>
      </c>
      <c r="F312" s="234" t="s">
        <v>310</v>
      </c>
      <c r="G312" t="s">
        <v>281</v>
      </c>
    </row>
    <row r="313" spans="1:7" outlineLevel="1">
      <c r="A313" s="221" t="s">
        <v>243</v>
      </c>
      <c r="B313" s="222" t="s">
        <v>274</v>
      </c>
      <c r="C313" s="223">
        <v>1.4749400000000001E-10</v>
      </c>
      <c r="D313" s="223" t="s">
        <v>275</v>
      </c>
      <c r="E313" s="223" t="s">
        <v>4100</v>
      </c>
      <c r="F313" s="234" t="s">
        <v>277</v>
      </c>
      <c r="G313" t="s">
        <v>281</v>
      </c>
    </row>
    <row r="314" spans="1:7" outlineLevel="1">
      <c r="A314" s="221" t="s">
        <v>243</v>
      </c>
      <c r="B314" s="222" t="s">
        <v>278</v>
      </c>
      <c r="C314" s="223">
        <v>1.03905E-9</v>
      </c>
      <c r="D314" s="223" t="s">
        <v>275</v>
      </c>
      <c r="E314" s="223" t="s">
        <v>4101</v>
      </c>
      <c r="F314" s="234" t="s">
        <v>280</v>
      </c>
      <c r="G314" t="s">
        <v>281</v>
      </c>
    </row>
    <row r="315" spans="1:7" outlineLevel="1">
      <c r="A315" s="221" t="s">
        <v>243</v>
      </c>
      <c r="B315" s="222" t="s">
        <v>305</v>
      </c>
      <c r="C315" s="223">
        <v>1.4673069999999999E-3</v>
      </c>
      <c r="D315" s="223" t="s">
        <v>259</v>
      </c>
      <c r="E315" s="223" t="s">
        <v>4102</v>
      </c>
      <c r="F315" s="234" t="s">
        <v>307</v>
      </c>
      <c r="G315" t="s">
        <v>281</v>
      </c>
    </row>
    <row r="316" spans="1:7" outlineLevel="1">
      <c r="A316" s="221" t="s">
        <v>243</v>
      </c>
      <c r="B316" s="222" t="s">
        <v>297</v>
      </c>
      <c r="C316" s="223">
        <v>1.25179E-4</v>
      </c>
      <c r="D316" s="223" t="s">
        <v>259</v>
      </c>
      <c r="E316" s="223" t="s">
        <v>4103</v>
      </c>
      <c r="F316" s="234" t="s">
        <v>299</v>
      </c>
      <c r="G316" t="s">
        <v>281</v>
      </c>
    </row>
    <row r="317" spans="1:7" outlineLevel="1">
      <c r="A317" s="221" t="s">
        <v>243</v>
      </c>
      <c r="B317" s="222" t="s">
        <v>247</v>
      </c>
      <c r="C317" s="223">
        <v>2.5598277999999999E-2</v>
      </c>
      <c r="D317" s="223" t="s">
        <v>314</v>
      </c>
      <c r="E317" s="223" t="s">
        <v>4104</v>
      </c>
      <c r="F317" s="234" t="s">
        <v>316</v>
      </c>
      <c r="G317" t="s">
        <v>281</v>
      </c>
    </row>
    <row r="318" spans="1:7" outlineLevel="1">
      <c r="A318" s="221" t="s">
        <v>243</v>
      </c>
      <c r="B318" s="222" t="s">
        <v>330</v>
      </c>
      <c r="C318" s="223">
        <v>0.95858234600000003</v>
      </c>
      <c r="D318" s="223" t="s">
        <v>259</v>
      </c>
      <c r="E318" s="223" t="s">
        <v>4105</v>
      </c>
      <c r="F318" s="234" t="s">
        <v>332</v>
      </c>
      <c r="G318" t="s">
        <v>281</v>
      </c>
    </row>
    <row r="319" spans="1:7" outlineLevel="1">
      <c r="A319" s="221" t="s">
        <v>333</v>
      </c>
      <c r="B319" s="223" t="s">
        <v>225</v>
      </c>
      <c r="C319" s="223">
        <v>2.70511E-9</v>
      </c>
      <c r="D319" s="223" t="s">
        <v>259</v>
      </c>
      <c r="E319" s="223" t="s">
        <v>4106</v>
      </c>
      <c r="F319" s="234" t="s">
        <v>335</v>
      </c>
      <c r="G319" t="s">
        <v>281</v>
      </c>
    </row>
    <row r="320" spans="1:7" outlineLevel="1">
      <c r="A320" s="221" t="s">
        <v>333</v>
      </c>
      <c r="B320" s="223" t="s">
        <v>225</v>
      </c>
      <c r="C320" s="223">
        <v>2.6735370000000001E-3</v>
      </c>
      <c r="D320" s="223" t="s">
        <v>259</v>
      </c>
      <c r="E320" s="223" t="s">
        <v>4107</v>
      </c>
      <c r="F320" s="234" t="s">
        <v>337</v>
      </c>
      <c r="G320" t="s">
        <v>281</v>
      </c>
    </row>
    <row r="321" spans="1:7" outlineLevel="1">
      <c r="A321" s="221" t="s">
        <v>333</v>
      </c>
      <c r="B321" s="223" t="s">
        <v>225</v>
      </c>
      <c r="C321" s="223">
        <v>4.3376700000000002E-7</v>
      </c>
      <c r="D321" s="223" t="s">
        <v>259</v>
      </c>
      <c r="E321" s="223" t="s">
        <v>4108</v>
      </c>
      <c r="F321" s="234" t="s">
        <v>339</v>
      </c>
      <c r="G321" t="s">
        <v>281</v>
      </c>
    </row>
    <row r="322" spans="1:7" outlineLevel="1">
      <c r="A322" s="221" t="s">
        <v>333</v>
      </c>
      <c r="B322" s="223" t="s">
        <v>340</v>
      </c>
      <c r="C322" s="223">
        <v>2.3491399999999999E-6</v>
      </c>
      <c r="D322" s="223" t="s">
        <v>259</v>
      </c>
      <c r="E322" s="223" t="s">
        <v>4109</v>
      </c>
      <c r="F322" s="234" t="s">
        <v>342</v>
      </c>
      <c r="G322" t="s">
        <v>281</v>
      </c>
    </row>
    <row r="323" spans="1:7" outlineLevel="1">
      <c r="A323" s="221" t="s">
        <v>333</v>
      </c>
      <c r="B323" s="223" t="s">
        <v>343</v>
      </c>
      <c r="C323" s="223">
        <v>2.17131E-9</v>
      </c>
      <c r="D323" s="223" t="s">
        <v>259</v>
      </c>
      <c r="E323" s="223" t="s">
        <v>4110</v>
      </c>
      <c r="F323" s="234" t="s">
        <v>337</v>
      </c>
      <c r="G323" t="s">
        <v>281</v>
      </c>
    </row>
    <row r="324" spans="1:7" outlineLevel="1">
      <c r="A324" s="221" t="s">
        <v>333</v>
      </c>
      <c r="B324" s="223" t="s">
        <v>343</v>
      </c>
      <c r="C324" s="223">
        <v>1.18289E-9</v>
      </c>
      <c r="D324" s="223" t="s">
        <v>259</v>
      </c>
      <c r="E324" s="223" t="s">
        <v>4111</v>
      </c>
      <c r="F324" s="234" t="s">
        <v>339</v>
      </c>
      <c r="G324" t="s">
        <v>281</v>
      </c>
    </row>
    <row r="325" spans="1:7" outlineLevel="1">
      <c r="A325" s="221" t="s">
        <v>333</v>
      </c>
      <c r="B325" s="223" t="s">
        <v>174</v>
      </c>
      <c r="C325" s="223">
        <v>2.3284699999999999E-9</v>
      </c>
      <c r="D325" s="223" t="s">
        <v>259</v>
      </c>
      <c r="E325" s="223" t="s">
        <v>4112</v>
      </c>
      <c r="F325" s="234" t="s">
        <v>335</v>
      </c>
      <c r="G325" t="s">
        <v>281</v>
      </c>
    </row>
    <row r="326" spans="1:7" outlineLevel="1">
      <c r="A326" s="221" t="s">
        <v>333</v>
      </c>
      <c r="B326" s="223" t="s">
        <v>347</v>
      </c>
      <c r="C326" s="223">
        <v>1.0423299999999999E-6</v>
      </c>
      <c r="D326" s="223" t="s">
        <v>259</v>
      </c>
      <c r="E326" s="223" t="s">
        <v>4113</v>
      </c>
      <c r="F326" s="234" t="s">
        <v>337</v>
      </c>
      <c r="G326" t="s">
        <v>281</v>
      </c>
    </row>
    <row r="327" spans="1:7" outlineLevel="1">
      <c r="A327" s="221" t="s">
        <v>333</v>
      </c>
      <c r="B327" s="223" t="s">
        <v>347</v>
      </c>
      <c r="C327" s="223">
        <v>1.3858999999999999E-6</v>
      </c>
      <c r="D327" s="223" t="s">
        <v>259</v>
      </c>
      <c r="E327" s="223" t="s">
        <v>4114</v>
      </c>
      <c r="F327" s="234" t="s">
        <v>339</v>
      </c>
      <c r="G327" t="s">
        <v>281</v>
      </c>
    </row>
    <row r="328" spans="1:7" outlineLevel="1">
      <c r="A328" s="221" t="s">
        <v>333</v>
      </c>
      <c r="B328" s="223" t="s">
        <v>350</v>
      </c>
      <c r="C328" s="223">
        <v>3.0620699999999997E-8</v>
      </c>
      <c r="D328" s="223" t="s">
        <v>259</v>
      </c>
      <c r="E328" s="223" t="s">
        <v>4115</v>
      </c>
      <c r="F328" s="234" t="s">
        <v>352</v>
      </c>
      <c r="G328" t="s">
        <v>281</v>
      </c>
    </row>
    <row r="329" spans="1:7" outlineLevel="1">
      <c r="A329" s="221" t="s">
        <v>333</v>
      </c>
      <c r="B329" s="223" t="s">
        <v>353</v>
      </c>
      <c r="C329" s="223">
        <v>6.4026299999999994E-11</v>
      </c>
      <c r="D329" s="223" t="s">
        <v>259</v>
      </c>
      <c r="E329" s="223" t="s">
        <v>4116</v>
      </c>
      <c r="F329" s="234" t="s">
        <v>352</v>
      </c>
      <c r="G329" t="s">
        <v>281</v>
      </c>
    </row>
    <row r="330" spans="1:7" outlineLevel="1">
      <c r="A330" s="221" t="s">
        <v>333</v>
      </c>
      <c r="B330" s="223" t="s">
        <v>355</v>
      </c>
      <c r="C330" s="223">
        <v>1.61779E-10</v>
      </c>
      <c r="D330" s="223" t="s">
        <v>259</v>
      </c>
      <c r="E330" s="223" t="s">
        <v>4117</v>
      </c>
      <c r="F330" s="234" t="s">
        <v>352</v>
      </c>
      <c r="G330" t="s">
        <v>281</v>
      </c>
    </row>
    <row r="331" spans="1:7" outlineLevel="1">
      <c r="A331" s="221" t="s">
        <v>333</v>
      </c>
      <c r="B331" s="223" t="s">
        <v>357</v>
      </c>
      <c r="C331" s="223">
        <v>3.4782600000000002E-12</v>
      </c>
      <c r="D331" s="223" t="s">
        <v>259</v>
      </c>
      <c r="E331" s="223" t="s">
        <v>1875</v>
      </c>
      <c r="F331" s="234" t="s">
        <v>359</v>
      </c>
      <c r="G331" t="s">
        <v>281</v>
      </c>
    </row>
    <row r="332" spans="1:7" outlineLevel="1">
      <c r="A332" s="221" t="s">
        <v>333</v>
      </c>
      <c r="B332" s="223" t="s">
        <v>364</v>
      </c>
      <c r="C332" s="223">
        <v>9.2295400000000003E-4</v>
      </c>
      <c r="D332" s="223" t="s">
        <v>259</v>
      </c>
      <c r="E332" s="223" t="s">
        <v>4118</v>
      </c>
      <c r="F332" s="234" t="s">
        <v>337</v>
      </c>
      <c r="G332" t="s">
        <v>281</v>
      </c>
    </row>
    <row r="333" spans="1:7" outlineLevel="1">
      <c r="A333" s="221" t="s">
        <v>333</v>
      </c>
      <c r="B333" s="223" t="s">
        <v>364</v>
      </c>
      <c r="C333" s="223">
        <v>2.8327199999999999E-4</v>
      </c>
      <c r="D333" s="223" t="s">
        <v>259</v>
      </c>
      <c r="E333" s="223" t="s">
        <v>4119</v>
      </c>
      <c r="F333" s="234" t="s">
        <v>339</v>
      </c>
      <c r="G333" t="s">
        <v>281</v>
      </c>
    </row>
    <row r="334" spans="1:7" outlineLevel="1">
      <c r="A334" s="221" t="s">
        <v>333</v>
      </c>
      <c r="B334" s="223" t="s">
        <v>179</v>
      </c>
      <c r="C334" s="223">
        <v>1.6749399999999998E-8</v>
      </c>
      <c r="D334" s="223" t="s">
        <v>259</v>
      </c>
      <c r="E334" s="223" t="s">
        <v>4120</v>
      </c>
      <c r="F334" s="234" t="s">
        <v>335</v>
      </c>
      <c r="G334" t="s">
        <v>281</v>
      </c>
    </row>
    <row r="335" spans="1:7" outlineLevel="1">
      <c r="A335" s="221" t="s">
        <v>333</v>
      </c>
      <c r="B335" s="223" t="s">
        <v>368</v>
      </c>
      <c r="C335" s="223">
        <v>4.0386600000000001E-8</v>
      </c>
      <c r="D335" s="223" t="s">
        <v>259</v>
      </c>
      <c r="E335" s="223" t="s">
        <v>4121</v>
      </c>
      <c r="F335" s="234" t="s">
        <v>337</v>
      </c>
      <c r="G335" t="s">
        <v>281</v>
      </c>
    </row>
    <row r="336" spans="1:7" outlineLevel="1">
      <c r="A336" s="221" t="s">
        <v>333</v>
      </c>
      <c r="B336" s="223" t="s">
        <v>368</v>
      </c>
      <c r="C336" s="223">
        <v>1.1760999999999999E-9</v>
      </c>
      <c r="D336" s="223" t="s">
        <v>259</v>
      </c>
      <c r="E336" s="223" t="s">
        <v>4122</v>
      </c>
      <c r="F336" s="234" t="s">
        <v>339</v>
      </c>
      <c r="G336" t="s">
        <v>281</v>
      </c>
    </row>
    <row r="337" spans="1:7" outlineLevel="1">
      <c r="A337" s="221" t="s">
        <v>333</v>
      </c>
      <c r="B337" s="223" t="s">
        <v>221</v>
      </c>
      <c r="C337" s="223">
        <v>3.01744E-4</v>
      </c>
      <c r="D337" s="223" t="s">
        <v>259</v>
      </c>
      <c r="E337" s="223" t="s">
        <v>4123</v>
      </c>
      <c r="F337" s="234" t="s">
        <v>335</v>
      </c>
      <c r="G337" t="s">
        <v>281</v>
      </c>
    </row>
    <row r="338" spans="1:7" outlineLevel="1">
      <c r="A338" s="221" t="s">
        <v>333</v>
      </c>
      <c r="B338" s="223" t="s">
        <v>371</v>
      </c>
      <c r="C338" s="223">
        <v>3.2699592E-2</v>
      </c>
      <c r="D338" s="223" t="s">
        <v>259</v>
      </c>
      <c r="E338" s="223" t="s">
        <v>4124</v>
      </c>
      <c r="F338" s="234" t="s">
        <v>337</v>
      </c>
      <c r="G338" t="s">
        <v>281</v>
      </c>
    </row>
    <row r="339" spans="1:7" outlineLevel="1">
      <c r="A339" s="221" t="s">
        <v>333</v>
      </c>
      <c r="B339" s="223" t="s">
        <v>371</v>
      </c>
      <c r="C339" s="223">
        <v>6.8939200000000004E-4</v>
      </c>
      <c r="D339" s="223" t="s">
        <v>259</v>
      </c>
      <c r="E339" s="223" t="s">
        <v>4125</v>
      </c>
      <c r="F339" s="234" t="s">
        <v>339</v>
      </c>
      <c r="G339" t="s">
        <v>281</v>
      </c>
    </row>
    <row r="340" spans="1:7" outlineLevel="1">
      <c r="A340" s="221" t="s">
        <v>333</v>
      </c>
      <c r="B340" s="223" t="s">
        <v>374</v>
      </c>
      <c r="C340" s="223">
        <v>1.3876669429999999</v>
      </c>
      <c r="D340" s="223" t="s">
        <v>259</v>
      </c>
      <c r="E340" s="223" t="s">
        <v>4126</v>
      </c>
      <c r="F340" s="234" t="s">
        <v>335</v>
      </c>
      <c r="G340" t="s">
        <v>281</v>
      </c>
    </row>
    <row r="341" spans="1:7" outlineLevel="1">
      <c r="A341" s="221" t="s">
        <v>333</v>
      </c>
      <c r="B341" s="223" t="s">
        <v>376</v>
      </c>
      <c r="C341" s="223">
        <v>3.4782600000000003E-4</v>
      </c>
      <c r="D341" s="223" t="s">
        <v>259</v>
      </c>
      <c r="E341" s="223" t="s">
        <v>1884</v>
      </c>
      <c r="F341" s="234" t="s">
        <v>359</v>
      </c>
      <c r="G341" t="s">
        <v>281</v>
      </c>
    </row>
    <row r="342" spans="1:7" outlineLevel="1">
      <c r="A342" s="221" t="s">
        <v>333</v>
      </c>
      <c r="B342" s="223" t="s">
        <v>378</v>
      </c>
      <c r="C342" s="223">
        <v>4.1092899999999998E-4</v>
      </c>
      <c r="D342" s="223" t="s">
        <v>259</v>
      </c>
      <c r="E342" s="223" t="s">
        <v>4127</v>
      </c>
      <c r="F342" s="234" t="s">
        <v>337</v>
      </c>
      <c r="G342" t="s">
        <v>281</v>
      </c>
    </row>
    <row r="343" spans="1:7" outlineLevel="1">
      <c r="A343" s="221" t="s">
        <v>333</v>
      </c>
      <c r="B343" s="223" t="s">
        <v>378</v>
      </c>
      <c r="C343" s="223">
        <v>2.770883E-3</v>
      </c>
      <c r="D343" s="223" t="s">
        <v>259</v>
      </c>
      <c r="E343" s="223" t="s">
        <v>4128</v>
      </c>
      <c r="F343" s="234" t="s">
        <v>339</v>
      </c>
      <c r="G343" t="s">
        <v>281</v>
      </c>
    </row>
    <row r="344" spans="1:7" outlineLevel="1">
      <c r="A344" s="221" t="s">
        <v>333</v>
      </c>
      <c r="B344" s="223" t="s">
        <v>188</v>
      </c>
      <c r="C344" s="223">
        <v>7.1559299999999997E-9</v>
      </c>
      <c r="D344" s="223" t="s">
        <v>259</v>
      </c>
      <c r="E344" s="223" t="s">
        <v>4129</v>
      </c>
      <c r="F344" s="234" t="s">
        <v>335</v>
      </c>
      <c r="G344" t="s">
        <v>281</v>
      </c>
    </row>
    <row r="345" spans="1:7" outlineLevel="1">
      <c r="A345" s="221" t="s">
        <v>333</v>
      </c>
      <c r="B345" s="223" t="s">
        <v>382</v>
      </c>
      <c r="C345" s="223">
        <v>8.3873100000000002E-7</v>
      </c>
      <c r="D345" s="223" t="s">
        <v>259</v>
      </c>
      <c r="E345" s="223" t="s">
        <v>4130</v>
      </c>
      <c r="F345" s="234" t="s">
        <v>337</v>
      </c>
      <c r="G345" t="s">
        <v>281</v>
      </c>
    </row>
    <row r="346" spans="1:7" outlineLevel="1">
      <c r="A346" s="221" t="s">
        <v>333</v>
      </c>
      <c r="B346" s="223" t="s">
        <v>382</v>
      </c>
      <c r="C346" s="223">
        <v>2.5892100000000002E-7</v>
      </c>
      <c r="D346" s="223" t="s">
        <v>259</v>
      </c>
      <c r="E346" s="223" t="s">
        <v>4131</v>
      </c>
      <c r="F346" s="234" t="s">
        <v>339</v>
      </c>
      <c r="G346" t="s">
        <v>281</v>
      </c>
    </row>
    <row r="347" spans="1:7" outlineLevel="1">
      <c r="A347" s="221" t="s">
        <v>333</v>
      </c>
      <c r="B347" s="223" t="s">
        <v>385</v>
      </c>
      <c r="C347" s="223">
        <v>1.73945E-9</v>
      </c>
      <c r="D347" s="223" t="s">
        <v>259</v>
      </c>
      <c r="E347" s="223" t="s">
        <v>4132</v>
      </c>
      <c r="F347" s="234" t="s">
        <v>339</v>
      </c>
      <c r="G347" t="s">
        <v>281</v>
      </c>
    </row>
    <row r="348" spans="1:7" outlineLevel="1">
      <c r="A348" s="221" t="s">
        <v>333</v>
      </c>
      <c r="B348" s="223" t="s">
        <v>184</v>
      </c>
      <c r="C348" s="223">
        <v>3.6198999999999999E-9</v>
      </c>
      <c r="D348" s="223" t="s">
        <v>259</v>
      </c>
      <c r="E348" s="223" t="s">
        <v>4133</v>
      </c>
      <c r="F348" s="234" t="s">
        <v>335</v>
      </c>
      <c r="G348" t="s">
        <v>281</v>
      </c>
    </row>
    <row r="349" spans="1:7" outlineLevel="1">
      <c r="A349" s="221" t="s">
        <v>333</v>
      </c>
      <c r="B349" s="223" t="s">
        <v>184</v>
      </c>
      <c r="C349" s="223">
        <v>1.61171E-6</v>
      </c>
      <c r="D349" s="223" t="s">
        <v>259</v>
      </c>
      <c r="E349" s="223" t="s">
        <v>4134</v>
      </c>
      <c r="F349" s="234" t="s">
        <v>337</v>
      </c>
      <c r="G349" t="s">
        <v>281</v>
      </c>
    </row>
    <row r="350" spans="1:7" outlineLevel="1">
      <c r="A350" s="221" t="s">
        <v>333</v>
      </c>
      <c r="B350" s="223" t="s">
        <v>184</v>
      </c>
      <c r="C350" s="223">
        <v>1.6331700000000001E-9</v>
      </c>
      <c r="D350" s="223" t="s">
        <v>259</v>
      </c>
      <c r="E350" s="223" t="s">
        <v>4135</v>
      </c>
      <c r="F350" s="234" t="s">
        <v>339</v>
      </c>
      <c r="G350" t="s">
        <v>281</v>
      </c>
    </row>
    <row r="351" spans="1:7" outlineLevel="1">
      <c r="A351" s="221" t="s">
        <v>333</v>
      </c>
      <c r="B351" s="223" t="s">
        <v>390</v>
      </c>
      <c r="C351" s="223">
        <v>2.821648E-3</v>
      </c>
      <c r="D351" s="223" t="s">
        <v>259</v>
      </c>
      <c r="E351" s="223" t="s">
        <v>4136</v>
      </c>
      <c r="F351" s="234" t="s">
        <v>337</v>
      </c>
      <c r="G351" t="s">
        <v>281</v>
      </c>
    </row>
    <row r="352" spans="1:7" outlineLevel="1">
      <c r="A352" s="221" t="s">
        <v>333</v>
      </c>
      <c r="B352" s="223" t="s">
        <v>390</v>
      </c>
      <c r="C352" s="223">
        <v>2.8946799999999997E-4</v>
      </c>
      <c r="D352" s="223" t="s">
        <v>259</v>
      </c>
      <c r="E352" s="223" t="s">
        <v>4137</v>
      </c>
      <c r="F352" s="234" t="s">
        <v>339</v>
      </c>
      <c r="G352" t="s">
        <v>281</v>
      </c>
    </row>
    <row r="353" spans="1:7" outlineLevel="1">
      <c r="A353" s="221" t="s">
        <v>333</v>
      </c>
      <c r="B353" s="223" t="s">
        <v>192</v>
      </c>
      <c r="C353" s="223">
        <v>2.8477000000000001E-8</v>
      </c>
      <c r="D353" s="223" t="s">
        <v>259</v>
      </c>
      <c r="E353" s="223" t="s">
        <v>4138</v>
      </c>
      <c r="F353" s="234" t="s">
        <v>335</v>
      </c>
      <c r="G353" t="s">
        <v>281</v>
      </c>
    </row>
    <row r="354" spans="1:7" outlineLevel="1">
      <c r="A354" s="221" t="s">
        <v>333</v>
      </c>
      <c r="B354" s="223" t="s">
        <v>394</v>
      </c>
      <c r="C354" s="223">
        <v>1.36341E-5</v>
      </c>
      <c r="D354" s="223" t="s">
        <v>259</v>
      </c>
      <c r="E354" s="223" t="s">
        <v>4139</v>
      </c>
      <c r="F354" s="234" t="s">
        <v>337</v>
      </c>
      <c r="G354" t="s">
        <v>281</v>
      </c>
    </row>
    <row r="355" spans="1:7" outlineLevel="1">
      <c r="A355" s="221" t="s">
        <v>333</v>
      </c>
      <c r="B355" s="223" t="s">
        <v>394</v>
      </c>
      <c r="C355" s="223">
        <v>2.46209E-8</v>
      </c>
      <c r="D355" s="223" t="s">
        <v>259</v>
      </c>
      <c r="E355" s="223" t="s">
        <v>4140</v>
      </c>
      <c r="F355" s="234" t="s">
        <v>339</v>
      </c>
      <c r="G355" t="s">
        <v>281</v>
      </c>
    </row>
    <row r="356" spans="1:7" outlineLevel="1">
      <c r="A356" s="221" t="s">
        <v>333</v>
      </c>
      <c r="B356" s="223" t="s">
        <v>397</v>
      </c>
      <c r="C356" s="223">
        <v>4.5421499999999999E-5</v>
      </c>
      <c r="D356" s="223" t="s">
        <v>259</v>
      </c>
      <c r="E356" s="223" t="s">
        <v>4141</v>
      </c>
      <c r="F356" s="234" t="s">
        <v>342</v>
      </c>
      <c r="G356" t="s">
        <v>281</v>
      </c>
    </row>
    <row r="357" spans="1:7" outlineLevel="1">
      <c r="A357" s="221" t="s">
        <v>333</v>
      </c>
      <c r="B357" s="223" t="s">
        <v>399</v>
      </c>
      <c r="C357" s="223">
        <v>7.0944600000000005E-5</v>
      </c>
      <c r="D357" s="223" t="s">
        <v>259</v>
      </c>
      <c r="E357" s="223" t="s">
        <v>4142</v>
      </c>
      <c r="F357" s="234" t="s">
        <v>401</v>
      </c>
      <c r="G357" t="s">
        <v>281</v>
      </c>
    </row>
    <row r="358" spans="1:7" outlineLevel="1">
      <c r="A358" s="221" t="s">
        <v>333</v>
      </c>
      <c r="B358" s="223" t="s">
        <v>402</v>
      </c>
      <c r="C358" s="223">
        <v>1.21739E-13</v>
      </c>
      <c r="D358" s="223" t="s">
        <v>259</v>
      </c>
      <c r="E358" s="223" t="s">
        <v>1901</v>
      </c>
      <c r="F358" s="234" t="s">
        <v>359</v>
      </c>
      <c r="G358" t="s">
        <v>281</v>
      </c>
    </row>
    <row r="359" spans="1:7" outlineLevel="1">
      <c r="A359" s="221" t="s">
        <v>333</v>
      </c>
      <c r="B359" s="223" t="s">
        <v>404</v>
      </c>
      <c r="C359" s="223">
        <v>1.1165330000000001E-3</v>
      </c>
      <c r="D359" s="223" t="s">
        <v>259</v>
      </c>
      <c r="E359" s="223" t="s">
        <v>4143</v>
      </c>
      <c r="F359" s="234" t="s">
        <v>337</v>
      </c>
      <c r="G359" t="s">
        <v>281</v>
      </c>
    </row>
    <row r="360" spans="1:7" outlineLevel="1">
      <c r="A360" s="221" t="s">
        <v>333</v>
      </c>
      <c r="B360" s="223" t="s">
        <v>404</v>
      </c>
      <c r="C360" s="223">
        <v>1.2625599999999999E-4</v>
      </c>
      <c r="D360" s="223" t="s">
        <v>259</v>
      </c>
      <c r="E360" s="223" t="s">
        <v>4144</v>
      </c>
      <c r="F360" s="234" t="s">
        <v>339</v>
      </c>
      <c r="G360" t="s">
        <v>281</v>
      </c>
    </row>
    <row r="361" spans="1:7" outlineLevel="1">
      <c r="A361" s="221" t="s">
        <v>333</v>
      </c>
      <c r="B361" s="233" t="s">
        <v>1019</v>
      </c>
      <c r="C361" s="223" t="s">
        <v>983</v>
      </c>
      <c r="D361" s="223" t="s">
        <v>408</v>
      </c>
      <c r="E361" s="223" t="s">
        <v>260</v>
      </c>
      <c r="F361" s="234" t="s">
        <v>1974</v>
      </c>
      <c r="G361" t="s">
        <v>281</v>
      </c>
    </row>
    <row r="362" spans="1:7" outlineLevel="1">
      <c r="A362" s="221" t="s">
        <v>333</v>
      </c>
      <c r="B362" s="223" t="s">
        <v>1906</v>
      </c>
      <c r="C362" s="223">
        <v>7.1304199999999999E-7</v>
      </c>
      <c r="D362" s="223" t="s">
        <v>259</v>
      </c>
      <c r="E362" s="223" t="s">
        <v>1907</v>
      </c>
      <c r="F362" s="234" t="s">
        <v>352</v>
      </c>
      <c r="G362" t="s">
        <v>281</v>
      </c>
    </row>
    <row r="363" spans="1:7" outlineLevel="1">
      <c r="A363" s="221" t="s">
        <v>333</v>
      </c>
      <c r="B363" s="223" t="s">
        <v>1908</v>
      </c>
      <c r="C363" s="223">
        <v>1.0086899999999999E-6</v>
      </c>
      <c r="D363" s="223" t="s">
        <v>259</v>
      </c>
      <c r="E363" s="223" t="s">
        <v>1909</v>
      </c>
      <c r="F363" s="234" t="s">
        <v>352</v>
      </c>
      <c r="G363" t="s">
        <v>281</v>
      </c>
    </row>
    <row r="364" spans="1:7" outlineLevel="1">
      <c r="A364" s="221" t="s">
        <v>333</v>
      </c>
      <c r="B364" s="223" t="s">
        <v>415</v>
      </c>
      <c r="C364" s="223">
        <v>1.8616300000000001E-6</v>
      </c>
      <c r="D364" s="223" t="s">
        <v>259</v>
      </c>
      <c r="E364" s="223" t="s">
        <v>4145</v>
      </c>
      <c r="F364" s="234" t="s">
        <v>335</v>
      </c>
      <c r="G364" t="s">
        <v>281</v>
      </c>
    </row>
    <row r="365" spans="1:7" outlineLevel="1">
      <c r="A365" s="221" t="s">
        <v>333</v>
      </c>
      <c r="B365" s="223" t="s">
        <v>217</v>
      </c>
      <c r="C365" s="223">
        <v>6.3177299999999999E-9</v>
      </c>
      <c r="D365" s="223" t="s">
        <v>259</v>
      </c>
      <c r="E365" s="223" t="s">
        <v>4146</v>
      </c>
      <c r="F365" s="234" t="s">
        <v>335</v>
      </c>
      <c r="G365" t="s">
        <v>281</v>
      </c>
    </row>
    <row r="366" spans="1:7" outlineLevel="1">
      <c r="A366" s="221" t="s">
        <v>333</v>
      </c>
      <c r="B366" s="223" t="s">
        <v>418</v>
      </c>
      <c r="C366" s="223">
        <v>1.805444E-3</v>
      </c>
      <c r="D366" s="223" t="s">
        <v>259</v>
      </c>
      <c r="E366" s="223" t="s">
        <v>4147</v>
      </c>
      <c r="F366" s="234" t="s">
        <v>337</v>
      </c>
      <c r="G366" t="s">
        <v>281</v>
      </c>
    </row>
    <row r="367" spans="1:7" outlineLevel="1">
      <c r="A367" s="221" t="s">
        <v>333</v>
      </c>
      <c r="B367" s="223" t="s">
        <v>418</v>
      </c>
      <c r="C367" s="223">
        <v>7.0095499999999994E-8</v>
      </c>
      <c r="D367" s="223" t="s">
        <v>259</v>
      </c>
      <c r="E367" s="223" t="s">
        <v>4148</v>
      </c>
      <c r="F367" s="234" t="s">
        <v>339</v>
      </c>
      <c r="G367" t="s">
        <v>281</v>
      </c>
    </row>
    <row r="368" spans="1:7" outlineLevel="1">
      <c r="A368" s="221" t="s">
        <v>333</v>
      </c>
      <c r="B368" s="223" t="s">
        <v>205</v>
      </c>
      <c r="C368" s="223">
        <v>5.7498999999999998E-8</v>
      </c>
      <c r="D368" s="223" t="s">
        <v>259</v>
      </c>
      <c r="E368" s="223" t="s">
        <v>4149</v>
      </c>
      <c r="F368" s="234" t="s">
        <v>335</v>
      </c>
      <c r="G368" t="s">
        <v>281</v>
      </c>
    </row>
    <row r="369" spans="1:7" outlineLevel="1">
      <c r="A369" s="221" t="s">
        <v>333</v>
      </c>
      <c r="B369" s="223" t="s">
        <v>205</v>
      </c>
      <c r="C369" s="223">
        <v>2.47089E-5</v>
      </c>
      <c r="D369" s="223" t="s">
        <v>259</v>
      </c>
      <c r="E369" s="223" t="s">
        <v>4150</v>
      </c>
      <c r="F369" s="234" t="s">
        <v>337</v>
      </c>
      <c r="G369" t="s">
        <v>281</v>
      </c>
    </row>
    <row r="370" spans="1:7" outlineLevel="1">
      <c r="A370" s="221" t="s">
        <v>333</v>
      </c>
      <c r="B370" s="223" t="s">
        <v>205</v>
      </c>
      <c r="C370" s="223">
        <v>1.4032699999999999E-8</v>
      </c>
      <c r="D370" s="223" t="s">
        <v>259</v>
      </c>
      <c r="E370" s="223" t="s">
        <v>4151</v>
      </c>
      <c r="F370" s="234" t="s">
        <v>339</v>
      </c>
      <c r="G370" t="s">
        <v>281</v>
      </c>
    </row>
    <row r="371" spans="1:7" outlineLevel="1">
      <c r="A371" s="221" t="s">
        <v>333</v>
      </c>
      <c r="B371" s="223" t="s">
        <v>196</v>
      </c>
      <c r="C371" s="223">
        <v>2.3899699999999999E-8</v>
      </c>
      <c r="D371" s="223" t="s">
        <v>259</v>
      </c>
      <c r="E371" s="223" t="s">
        <v>4152</v>
      </c>
      <c r="F371" s="234" t="s">
        <v>335</v>
      </c>
      <c r="G371" t="s">
        <v>281</v>
      </c>
    </row>
    <row r="372" spans="1:7" outlineLevel="1">
      <c r="A372" s="221" t="s">
        <v>333</v>
      </c>
      <c r="B372" s="223" t="s">
        <v>196</v>
      </c>
      <c r="C372" s="223">
        <v>4.0198400000000002E-8</v>
      </c>
      <c r="D372" s="223" t="s">
        <v>259</v>
      </c>
      <c r="E372" s="223" t="s">
        <v>4153</v>
      </c>
      <c r="F372" s="234" t="s">
        <v>337</v>
      </c>
      <c r="G372" t="s">
        <v>281</v>
      </c>
    </row>
    <row r="373" spans="1:7" outlineLevel="1">
      <c r="A373" s="221" t="s">
        <v>333</v>
      </c>
      <c r="B373" s="223" t="s">
        <v>196</v>
      </c>
      <c r="C373" s="223">
        <v>1.6652800000000001E-9</v>
      </c>
      <c r="D373" s="223" t="s">
        <v>259</v>
      </c>
      <c r="E373" s="223" t="s">
        <v>4154</v>
      </c>
      <c r="F373" s="234" t="s">
        <v>339</v>
      </c>
      <c r="G373" t="s">
        <v>281</v>
      </c>
    </row>
    <row r="374" spans="1:7" outlineLevel="1">
      <c r="A374" s="221" t="s">
        <v>333</v>
      </c>
      <c r="B374" s="223" t="s">
        <v>427</v>
      </c>
      <c r="C374" s="223">
        <v>1.7391300000000001E-5</v>
      </c>
      <c r="D374" s="223" t="s">
        <v>259</v>
      </c>
      <c r="E374" s="223" t="s">
        <v>1922</v>
      </c>
      <c r="F374" s="234" t="s">
        <v>359</v>
      </c>
      <c r="G374" t="s">
        <v>281</v>
      </c>
    </row>
    <row r="375" spans="1:7" outlineLevel="1">
      <c r="A375" s="221" t="s">
        <v>333</v>
      </c>
      <c r="B375" s="223" t="s">
        <v>200</v>
      </c>
      <c r="C375" s="223">
        <v>1.00938E-8</v>
      </c>
      <c r="D375" s="223" t="s">
        <v>259</v>
      </c>
      <c r="E375" s="223" t="s">
        <v>4155</v>
      </c>
      <c r="F375" s="234" t="s">
        <v>335</v>
      </c>
      <c r="G375" t="s">
        <v>281</v>
      </c>
    </row>
    <row r="376" spans="1:7" outlineLevel="1">
      <c r="A376" s="221" t="s">
        <v>333</v>
      </c>
      <c r="B376" s="223" t="s">
        <v>430</v>
      </c>
      <c r="C376" s="223">
        <v>6.59319E-6</v>
      </c>
      <c r="D376" s="223" t="s">
        <v>259</v>
      </c>
      <c r="E376" s="223" t="s">
        <v>4156</v>
      </c>
      <c r="F376" s="234" t="s">
        <v>337</v>
      </c>
      <c r="G376" t="s">
        <v>281</v>
      </c>
    </row>
    <row r="377" spans="1:7" outlineLevel="1">
      <c r="A377" s="221" t="s">
        <v>333</v>
      </c>
      <c r="B377" s="223" t="s">
        <v>430</v>
      </c>
      <c r="C377" s="223">
        <v>8.3286500000000006E-9</v>
      </c>
      <c r="D377" s="223" t="s">
        <v>259</v>
      </c>
      <c r="E377" s="223" t="s">
        <v>4157</v>
      </c>
      <c r="F377" s="234" t="s">
        <v>339</v>
      </c>
      <c r="G377" t="s">
        <v>281</v>
      </c>
    </row>
    <row r="378" spans="1:7" outlineLevel="1">
      <c r="A378" s="221" t="s">
        <v>333</v>
      </c>
      <c r="B378" s="223" t="s">
        <v>433</v>
      </c>
      <c r="C378" s="223">
        <v>5.0841899999999997E-4</v>
      </c>
      <c r="D378" s="223" t="s">
        <v>259</v>
      </c>
      <c r="E378" s="223" t="s">
        <v>4158</v>
      </c>
      <c r="F378" s="234" t="s">
        <v>337</v>
      </c>
      <c r="G378" t="s">
        <v>281</v>
      </c>
    </row>
    <row r="379" spans="1:7" outlineLevel="1">
      <c r="A379" s="221" t="s">
        <v>333</v>
      </c>
      <c r="B379" s="223" t="s">
        <v>433</v>
      </c>
      <c r="C379" s="223">
        <v>1.8211900000000001E-4</v>
      </c>
      <c r="D379" s="223" t="s">
        <v>259</v>
      </c>
      <c r="E379" s="223" t="s">
        <v>4159</v>
      </c>
      <c r="F379" s="234" t="s">
        <v>339</v>
      </c>
      <c r="G379" t="s">
        <v>281</v>
      </c>
    </row>
    <row r="380" spans="1:7" outlineLevel="1">
      <c r="A380" s="221" t="s">
        <v>333</v>
      </c>
      <c r="B380" s="223" t="s">
        <v>436</v>
      </c>
      <c r="C380" s="223">
        <v>1.3860859999999999E-3</v>
      </c>
      <c r="D380" s="223" t="s">
        <v>259</v>
      </c>
      <c r="E380" s="223" t="s">
        <v>4160</v>
      </c>
      <c r="F380" s="234" t="s">
        <v>438</v>
      </c>
      <c r="G380" t="s">
        <v>281</v>
      </c>
    </row>
    <row r="381" spans="1:7" outlineLevel="1">
      <c r="A381" s="221" t="s">
        <v>333</v>
      </c>
      <c r="B381" s="223" t="s">
        <v>439</v>
      </c>
      <c r="C381" s="223">
        <v>1.3935399999999999E-6</v>
      </c>
      <c r="D381" s="223" t="s">
        <v>259</v>
      </c>
      <c r="E381" s="223" t="s">
        <v>4161</v>
      </c>
      <c r="F381" s="234" t="s">
        <v>352</v>
      </c>
      <c r="G381" t="s">
        <v>281</v>
      </c>
    </row>
    <row r="382" spans="1:7" outlineLevel="1">
      <c r="A382" s="221" t="s">
        <v>333</v>
      </c>
      <c r="B382" s="223" t="s">
        <v>1930</v>
      </c>
      <c r="C382" s="223">
        <v>1.73913E-8</v>
      </c>
      <c r="D382" s="223" t="s">
        <v>259</v>
      </c>
      <c r="E382" s="223" t="s">
        <v>1931</v>
      </c>
      <c r="F382" s="234" t="s">
        <v>352</v>
      </c>
      <c r="G382" t="s">
        <v>281</v>
      </c>
    </row>
    <row r="383" spans="1:7" outlineLevel="1">
      <c r="A383" s="221" t="s">
        <v>333</v>
      </c>
      <c r="B383" s="223" t="s">
        <v>441</v>
      </c>
      <c r="C383" s="223">
        <v>2.8057933333333331E-5</v>
      </c>
      <c r="D383" s="223" t="s">
        <v>259</v>
      </c>
      <c r="E383" s="223" t="s">
        <v>2324</v>
      </c>
      <c r="F383" s="234" t="s">
        <v>359</v>
      </c>
      <c r="G383" t="s">
        <v>281</v>
      </c>
    </row>
    <row r="384" spans="1:7" outlineLevel="1">
      <c r="A384" s="221" t="s">
        <v>333</v>
      </c>
      <c r="B384" s="223" t="s">
        <v>443</v>
      </c>
      <c r="C384" s="223">
        <v>3.0666600000000002E-5</v>
      </c>
      <c r="D384" s="223" t="s">
        <v>259</v>
      </c>
      <c r="E384" s="223" t="s">
        <v>2325</v>
      </c>
      <c r="F384" s="234" t="s">
        <v>352</v>
      </c>
      <c r="G384" t="s">
        <v>281</v>
      </c>
    </row>
    <row r="385" spans="1:7" outlineLevel="1">
      <c r="A385" s="221" t="s">
        <v>333</v>
      </c>
      <c r="B385" s="223" t="s">
        <v>445</v>
      </c>
      <c r="C385" s="223">
        <v>3.3043433333333335E-6</v>
      </c>
      <c r="D385" s="223" t="s">
        <v>259</v>
      </c>
      <c r="E385" s="223" t="s">
        <v>2326</v>
      </c>
      <c r="F385" s="234" t="s">
        <v>359</v>
      </c>
      <c r="G385" t="s">
        <v>281</v>
      </c>
    </row>
    <row r="386" spans="1:7" outlineLevel="1">
      <c r="A386" s="221" t="s">
        <v>333</v>
      </c>
      <c r="B386" s="223" t="s">
        <v>1935</v>
      </c>
      <c r="C386" s="223">
        <v>2.5565200000000001E-6</v>
      </c>
      <c r="D386" s="223" t="s">
        <v>259</v>
      </c>
      <c r="E386" s="223" t="s">
        <v>1936</v>
      </c>
      <c r="F386" s="234" t="s">
        <v>352</v>
      </c>
      <c r="G386" t="s">
        <v>281</v>
      </c>
    </row>
    <row r="387" spans="1:7" outlineLevel="1">
      <c r="A387" s="221" t="s">
        <v>333</v>
      </c>
      <c r="B387" s="223" t="s">
        <v>447</v>
      </c>
      <c r="C387" s="223">
        <v>1.33349E-11</v>
      </c>
      <c r="D387" s="223" t="s">
        <v>259</v>
      </c>
      <c r="E387" s="223" t="s">
        <v>4162</v>
      </c>
      <c r="F387" s="234" t="s">
        <v>352</v>
      </c>
      <c r="G387" t="s">
        <v>281</v>
      </c>
    </row>
    <row r="388" spans="1:7" outlineLevel="1">
      <c r="A388" s="221" t="s">
        <v>333</v>
      </c>
      <c r="B388" s="223" t="s">
        <v>449</v>
      </c>
      <c r="C388" s="223">
        <v>3.0718400000000001E-4</v>
      </c>
      <c r="D388" s="223" t="s">
        <v>259</v>
      </c>
      <c r="E388" s="223" t="s">
        <v>4163</v>
      </c>
      <c r="F388" s="234" t="s">
        <v>337</v>
      </c>
      <c r="G388" t="s">
        <v>281</v>
      </c>
    </row>
    <row r="389" spans="1:7" outlineLevel="1">
      <c r="A389" s="221" t="s">
        <v>333</v>
      </c>
      <c r="B389" s="223" t="s">
        <v>449</v>
      </c>
      <c r="C389" s="223">
        <v>5.0857000000000003E-6</v>
      </c>
      <c r="D389" s="223" t="s">
        <v>259</v>
      </c>
      <c r="E389" s="223" t="s">
        <v>4164</v>
      </c>
      <c r="F389" s="234" t="s">
        <v>339</v>
      </c>
      <c r="G389" t="s">
        <v>281</v>
      </c>
    </row>
    <row r="390" spans="1:7" outlineLevel="1">
      <c r="A390" s="221" t="s">
        <v>333</v>
      </c>
      <c r="B390" s="223" t="s">
        <v>452</v>
      </c>
      <c r="C390" s="223">
        <v>3.4710899999999998E-6</v>
      </c>
      <c r="D390" s="223" t="s">
        <v>259</v>
      </c>
      <c r="E390" s="223" t="s">
        <v>4165</v>
      </c>
      <c r="F390" s="234" t="s">
        <v>335</v>
      </c>
      <c r="G390" t="s">
        <v>281</v>
      </c>
    </row>
    <row r="391" spans="1:7" outlineLevel="1">
      <c r="A391" s="221" t="s">
        <v>333</v>
      </c>
      <c r="B391" s="223" t="s">
        <v>229</v>
      </c>
      <c r="C391" s="223">
        <v>1.32849E-5</v>
      </c>
      <c r="D391" s="223" t="s">
        <v>259</v>
      </c>
      <c r="E391" s="223" t="s">
        <v>4166</v>
      </c>
      <c r="F391" s="234" t="s">
        <v>335</v>
      </c>
      <c r="G391" t="s">
        <v>281</v>
      </c>
    </row>
    <row r="392" spans="1:7" outlineLevel="1">
      <c r="A392" s="221" t="s">
        <v>333</v>
      </c>
      <c r="B392" s="223" t="s">
        <v>455</v>
      </c>
      <c r="C392" s="223">
        <v>1.9294309999999999E-3</v>
      </c>
      <c r="D392" s="223" t="s">
        <v>259</v>
      </c>
      <c r="E392" s="223" t="s">
        <v>4167</v>
      </c>
      <c r="F392" s="234" t="s">
        <v>337</v>
      </c>
      <c r="G392" t="s">
        <v>281</v>
      </c>
    </row>
    <row r="393" spans="1:7" outlineLevel="1">
      <c r="A393" s="221" t="s">
        <v>333</v>
      </c>
      <c r="B393" s="223" t="s">
        <v>455</v>
      </c>
      <c r="C393" s="223">
        <v>7.2916099999999998E-4</v>
      </c>
      <c r="D393" s="223" t="s">
        <v>259</v>
      </c>
      <c r="E393" s="223" t="s">
        <v>4168</v>
      </c>
      <c r="F393" s="234" t="s">
        <v>339</v>
      </c>
      <c r="G393" t="s">
        <v>281</v>
      </c>
    </row>
    <row r="394" spans="1:7" outlineLevel="1">
      <c r="A394" s="221" t="s">
        <v>333</v>
      </c>
      <c r="B394" s="223" t="s">
        <v>1944</v>
      </c>
      <c r="C394" s="223">
        <v>6.0869499999999996E-7</v>
      </c>
      <c r="D394" s="223" t="s">
        <v>259</v>
      </c>
      <c r="E394" s="223" t="s">
        <v>1945</v>
      </c>
      <c r="F394" s="234" t="s">
        <v>352</v>
      </c>
      <c r="G394" t="s">
        <v>281</v>
      </c>
    </row>
    <row r="395" spans="1:7" outlineLevel="1">
      <c r="A395" s="221" t="s">
        <v>333</v>
      </c>
      <c r="B395" s="223" t="s">
        <v>1946</v>
      </c>
      <c r="C395" s="223">
        <v>2.7826E-7</v>
      </c>
      <c r="D395" s="223" t="s">
        <v>259</v>
      </c>
      <c r="E395" s="223" t="s">
        <v>1947</v>
      </c>
      <c r="F395" s="234" t="s">
        <v>352</v>
      </c>
      <c r="G395" t="s">
        <v>281</v>
      </c>
    </row>
    <row r="396" spans="1:7" outlineLevel="1">
      <c r="A396" s="221" t="s">
        <v>333</v>
      </c>
      <c r="B396" s="223" t="s">
        <v>213</v>
      </c>
      <c r="C396" s="223">
        <v>3.3676600000000001E-7</v>
      </c>
      <c r="D396" s="223" t="s">
        <v>259</v>
      </c>
      <c r="E396" s="223" t="s">
        <v>4169</v>
      </c>
      <c r="F396" s="234" t="s">
        <v>335</v>
      </c>
      <c r="G396" t="s">
        <v>281</v>
      </c>
    </row>
    <row r="397" spans="1:7" outlineLevel="1">
      <c r="A397" s="221" t="s">
        <v>333</v>
      </c>
      <c r="B397" s="223" t="s">
        <v>213</v>
      </c>
      <c r="C397" s="223">
        <v>1.4060016999999999E-2</v>
      </c>
      <c r="D397" s="223" t="s">
        <v>259</v>
      </c>
      <c r="E397" s="223" t="s">
        <v>4170</v>
      </c>
      <c r="F397" s="234" t="s">
        <v>337</v>
      </c>
      <c r="G397" t="s">
        <v>281</v>
      </c>
    </row>
    <row r="398" spans="1:7" outlineLevel="1">
      <c r="A398" s="221" t="s">
        <v>333</v>
      </c>
      <c r="B398" s="223" t="s">
        <v>213</v>
      </c>
      <c r="C398" s="223">
        <v>4.6943200000000001E-5</v>
      </c>
      <c r="D398" s="223" t="s">
        <v>259</v>
      </c>
      <c r="E398" s="223" t="s">
        <v>4171</v>
      </c>
      <c r="F398" s="234" t="s">
        <v>339</v>
      </c>
      <c r="G398" t="s">
        <v>281</v>
      </c>
    </row>
    <row r="399" spans="1:7" outlineLevel="1">
      <c r="A399" s="221" t="s">
        <v>333</v>
      </c>
      <c r="B399" s="223" t="s">
        <v>461</v>
      </c>
      <c r="C399" s="223">
        <v>8.0953900000000004E-5</v>
      </c>
      <c r="D399" s="223" t="s">
        <v>259</v>
      </c>
      <c r="E399" s="223" t="s">
        <v>4172</v>
      </c>
      <c r="F399" s="234" t="s">
        <v>463</v>
      </c>
      <c r="G399" t="s">
        <v>281</v>
      </c>
    </row>
    <row r="400" spans="1:7" outlineLevel="1">
      <c r="A400" s="221" t="s">
        <v>333</v>
      </c>
      <c r="B400" s="223" t="s">
        <v>464</v>
      </c>
      <c r="C400" s="223">
        <v>2.7788700000000001E-3</v>
      </c>
      <c r="D400" s="223" t="s">
        <v>259</v>
      </c>
      <c r="E400" s="223" t="s">
        <v>4173</v>
      </c>
      <c r="F400" s="234" t="s">
        <v>337</v>
      </c>
      <c r="G400" t="s">
        <v>281</v>
      </c>
    </row>
    <row r="401" spans="1:13" outlineLevel="1">
      <c r="A401" s="221" t="s">
        <v>333</v>
      </c>
      <c r="B401" s="223" t="s">
        <v>464</v>
      </c>
      <c r="C401" s="223">
        <v>4.7494900000000001E-4</v>
      </c>
      <c r="D401" s="223" t="s">
        <v>259</v>
      </c>
      <c r="E401" s="223" t="s">
        <v>4174</v>
      </c>
      <c r="F401" s="234" t="s">
        <v>339</v>
      </c>
      <c r="G401" t="s">
        <v>281</v>
      </c>
    </row>
    <row r="402" spans="1:13" outlineLevel="1">
      <c r="A402" s="221" t="s">
        <v>333</v>
      </c>
      <c r="B402" s="223" t="s">
        <v>467</v>
      </c>
      <c r="C402" s="223">
        <v>1.236E-5</v>
      </c>
      <c r="D402" s="223" t="s">
        <v>259</v>
      </c>
      <c r="E402" s="223" t="s">
        <v>4175</v>
      </c>
      <c r="F402" s="234" t="s">
        <v>335</v>
      </c>
      <c r="G402" t="s">
        <v>281</v>
      </c>
    </row>
    <row r="403" spans="1:13" outlineLevel="1">
      <c r="A403" s="221" t="s">
        <v>333</v>
      </c>
      <c r="B403" s="223" t="s">
        <v>469</v>
      </c>
      <c r="C403" s="223">
        <v>2.65422E-9</v>
      </c>
      <c r="D403" s="223" t="s">
        <v>259</v>
      </c>
      <c r="E403" s="223" t="s">
        <v>4176</v>
      </c>
      <c r="F403" s="234" t="s">
        <v>337</v>
      </c>
      <c r="G403" t="s">
        <v>281</v>
      </c>
    </row>
    <row r="404" spans="1:13" outlineLevel="1">
      <c r="A404" s="221" t="s">
        <v>333</v>
      </c>
      <c r="B404" s="223" t="s">
        <v>469</v>
      </c>
      <c r="C404" s="223">
        <v>4.4310900000000003E-12</v>
      </c>
      <c r="D404" s="223" t="s">
        <v>259</v>
      </c>
      <c r="E404" s="223" t="s">
        <v>4177</v>
      </c>
      <c r="F404" s="234" t="s">
        <v>339</v>
      </c>
      <c r="G404" t="s">
        <v>281</v>
      </c>
    </row>
    <row r="405" spans="1:13" outlineLevel="1">
      <c r="A405" s="221" t="s">
        <v>333</v>
      </c>
      <c r="B405" s="223" t="s">
        <v>472</v>
      </c>
      <c r="C405" s="223">
        <v>9.5899600000000007E-10</v>
      </c>
      <c r="D405" s="223" t="s">
        <v>259</v>
      </c>
      <c r="E405" s="223" t="s">
        <v>4178</v>
      </c>
      <c r="F405" s="234" t="s">
        <v>337</v>
      </c>
      <c r="G405" t="s">
        <v>281</v>
      </c>
    </row>
    <row r="406" spans="1:13" outlineLevel="1">
      <c r="A406" s="221" t="s">
        <v>333</v>
      </c>
      <c r="B406" s="223" t="s">
        <v>472</v>
      </c>
      <c r="C406" s="223">
        <v>1.6009999999999999E-12</v>
      </c>
      <c r="D406" s="223" t="s">
        <v>259</v>
      </c>
      <c r="E406" s="223" t="s">
        <v>4179</v>
      </c>
      <c r="F406" s="234" t="s">
        <v>339</v>
      </c>
      <c r="G406" t="s">
        <v>281</v>
      </c>
    </row>
    <row r="407" spans="1:13" outlineLevel="1">
      <c r="A407" s="221" t="s">
        <v>333</v>
      </c>
      <c r="B407" s="223" t="s">
        <v>475</v>
      </c>
      <c r="C407" s="223">
        <v>1.1165330000000001E-3</v>
      </c>
      <c r="D407" s="223" t="s">
        <v>259</v>
      </c>
      <c r="E407" s="223" t="s">
        <v>4143</v>
      </c>
      <c r="F407" s="234" t="s">
        <v>337</v>
      </c>
      <c r="G407" t="s">
        <v>281</v>
      </c>
    </row>
    <row r="408" spans="1:13" outlineLevel="1">
      <c r="A408" s="221" t="s">
        <v>333</v>
      </c>
      <c r="B408" s="223" t="s">
        <v>475</v>
      </c>
      <c r="C408" s="223">
        <v>1.2625700000000001E-4</v>
      </c>
      <c r="D408" s="223" t="s">
        <v>259</v>
      </c>
      <c r="E408" s="223" t="s">
        <v>4180</v>
      </c>
      <c r="F408" s="234" t="s">
        <v>339</v>
      </c>
      <c r="G408" t="s">
        <v>281</v>
      </c>
    </row>
    <row r="409" spans="1:13" outlineLevel="1">
      <c r="A409" s="221" t="s">
        <v>333</v>
      </c>
      <c r="B409" s="223" t="s">
        <v>479</v>
      </c>
      <c r="C409" s="223">
        <v>6.7691600000000005E-7</v>
      </c>
      <c r="D409" s="223" t="s">
        <v>259</v>
      </c>
      <c r="E409" s="223" t="s">
        <v>4181</v>
      </c>
      <c r="F409" s="234" t="s">
        <v>337</v>
      </c>
      <c r="G409" t="s">
        <v>281</v>
      </c>
    </row>
    <row r="410" spans="1:13" outlineLevel="1">
      <c r="A410" s="221" t="s">
        <v>333</v>
      </c>
      <c r="B410" s="223" t="s">
        <v>479</v>
      </c>
      <c r="C410" s="223">
        <v>2.1614099999999999E-9</v>
      </c>
      <c r="D410" s="223" t="s">
        <v>259</v>
      </c>
      <c r="E410" s="223" t="s">
        <v>4182</v>
      </c>
      <c r="F410" s="234" t="s">
        <v>339</v>
      </c>
      <c r="G410" t="s">
        <v>281</v>
      </c>
    </row>
    <row r="411" spans="1:13" outlineLevel="1">
      <c r="A411" s="221" t="s">
        <v>333</v>
      </c>
      <c r="B411" s="223" t="s">
        <v>482</v>
      </c>
      <c r="C411" s="223">
        <v>3.5509636999999997E-2</v>
      </c>
      <c r="D411" s="223" t="s">
        <v>259</v>
      </c>
      <c r="E411" s="223" t="s">
        <v>4183</v>
      </c>
      <c r="F411" s="234" t="s">
        <v>484</v>
      </c>
      <c r="G411" t="s">
        <v>281</v>
      </c>
      <c r="M411" s="204"/>
    </row>
    <row r="412" spans="1:13" outlineLevel="1">
      <c r="A412" s="221" t="s">
        <v>333</v>
      </c>
      <c r="B412" s="223" t="s">
        <v>209</v>
      </c>
      <c r="C412" s="223">
        <v>1.05726E-7</v>
      </c>
      <c r="D412" s="223" t="s">
        <v>259</v>
      </c>
      <c r="E412" s="223" t="s">
        <v>4184</v>
      </c>
      <c r="F412" s="234" t="s">
        <v>335</v>
      </c>
      <c r="G412" t="s">
        <v>281</v>
      </c>
      <c r="M412" s="204"/>
    </row>
    <row r="413" spans="1:13" outlineLevel="1">
      <c r="A413" s="221" t="s">
        <v>333</v>
      </c>
      <c r="B413" s="223" t="s">
        <v>486</v>
      </c>
      <c r="C413" s="223">
        <v>7.0835700000000004E-5</v>
      </c>
      <c r="D413" s="223" t="s">
        <v>259</v>
      </c>
      <c r="E413" s="223" t="s">
        <v>4185</v>
      </c>
      <c r="F413" s="234" t="s">
        <v>337</v>
      </c>
      <c r="G413" t="s">
        <v>281</v>
      </c>
      <c r="M413" s="204"/>
    </row>
    <row r="414" spans="1:13" outlineLevel="1">
      <c r="A414" s="221" t="s">
        <v>333</v>
      </c>
      <c r="B414" s="223" t="s">
        <v>486</v>
      </c>
      <c r="C414" s="223">
        <v>9.6486200000000005E-9</v>
      </c>
      <c r="D414" s="223" t="s">
        <v>259</v>
      </c>
      <c r="E414" s="223" t="s">
        <v>4186</v>
      </c>
      <c r="F414" s="234" t="s">
        <v>339</v>
      </c>
      <c r="G414" t="s">
        <v>281</v>
      </c>
      <c r="M414" s="204"/>
    </row>
    <row r="415" spans="1:13" outlineLevel="1">
      <c r="A415" s="262" t="s">
        <v>268</v>
      </c>
      <c r="B415" s="189" t="s">
        <v>1968</v>
      </c>
      <c r="C415" s="224">
        <v>380</v>
      </c>
      <c r="D415" s="189" t="s">
        <v>1969</v>
      </c>
      <c r="E415" s="189" t="s">
        <v>253</v>
      </c>
      <c r="F415" s="263" t="s">
        <v>1970</v>
      </c>
      <c r="G415" t="s">
        <v>281</v>
      </c>
      <c r="M415" s="204"/>
    </row>
    <row r="416" spans="1:13" outlineLevel="1">
      <c r="A416" s="262" t="s">
        <v>268</v>
      </c>
      <c r="B416" s="189" t="s">
        <v>1593</v>
      </c>
      <c r="C416" s="224">
        <v>200000</v>
      </c>
      <c r="D416" s="189" t="s">
        <v>2352</v>
      </c>
      <c r="E416" s="224" t="s">
        <v>1971</v>
      </c>
      <c r="F416" s="263" t="s">
        <v>1972</v>
      </c>
      <c r="G416" t="s">
        <v>281</v>
      </c>
      <c r="M416" s="204"/>
    </row>
    <row r="417" spans="1:13" outlineLevel="1">
      <c r="A417" s="262" t="s">
        <v>268</v>
      </c>
      <c r="B417" s="189" t="s">
        <v>126</v>
      </c>
      <c r="C417" s="189">
        <v>14.667311209999999</v>
      </c>
      <c r="D417" s="189" t="s">
        <v>542</v>
      </c>
      <c r="E417" s="189" t="s">
        <v>253</v>
      </c>
      <c r="F417" s="263" t="s">
        <v>1967</v>
      </c>
      <c r="G417" t="s">
        <v>281</v>
      </c>
      <c r="M417" s="204"/>
    </row>
    <row r="418" spans="1:13" outlineLevel="1">
      <c r="A418" s="262" t="s">
        <v>268</v>
      </c>
      <c r="B418" s="189" t="s">
        <v>983</v>
      </c>
      <c r="C418" s="189" t="s">
        <v>1973</v>
      </c>
      <c r="D418" s="189" t="s">
        <v>408</v>
      </c>
      <c r="E418" s="264"/>
      <c r="F418" s="263" t="s">
        <v>1974</v>
      </c>
      <c r="G418" t="s">
        <v>281</v>
      </c>
      <c r="M418" s="204"/>
    </row>
    <row r="419" spans="1:13" outlineLevel="1">
      <c r="A419" s="239" t="s">
        <v>268</v>
      </c>
      <c r="B419" s="240" t="s">
        <v>1975</v>
      </c>
      <c r="C419" s="240" t="s">
        <v>1976</v>
      </c>
      <c r="D419" s="270" t="s">
        <v>275</v>
      </c>
      <c r="E419" s="265"/>
      <c r="F419" s="241" t="s">
        <v>1977</v>
      </c>
      <c r="G419" t="s">
        <v>281</v>
      </c>
      <c r="M419" s="204"/>
    </row>
    <row r="420" spans="1:13">
      <c r="G420" t="s">
        <v>281</v>
      </c>
      <c r="M420" s="204"/>
    </row>
    <row r="421" spans="1:13" ht="18.75">
      <c r="A421" s="769" t="s">
        <v>1001</v>
      </c>
      <c r="B421" s="770"/>
      <c r="C421" s="770"/>
      <c r="D421" s="770"/>
      <c r="E421" s="770"/>
      <c r="F421" s="771"/>
      <c r="G421" t="s">
        <v>281</v>
      </c>
    </row>
    <row r="422" spans="1:13">
      <c r="A422" s="211" t="s">
        <v>238</v>
      </c>
      <c r="B422" s="212" t="s">
        <v>239</v>
      </c>
      <c r="C422" s="212" t="s">
        <v>240</v>
      </c>
      <c r="D422" s="212" t="s">
        <v>134</v>
      </c>
      <c r="E422" s="212" t="s">
        <v>241</v>
      </c>
      <c r="F422" s="213" t="s">
        <v>242</v>
      </c>
      <c r="G422" t="s">
        <v>281</v>
      </c>
    </row>
    <row r="423" spans="1:13" outlineLevel="1">
      <c r="A423" s="216" t="s">
        <v>243</v>
      </c>
      <c r="B423" s="217" t="s">
        <v>1284</v>
      </c>
      <c r="C423" s="218">
        <v>2.4360300000000001E-4</v>
      </c>
      <c r="D423" s="218" t="s">
        <v>259</v>
      </c>
      <c r="E423" s="218" t="s">
        <v>3622</v>
      </c>
      <c r="F423" s="232" t="s">
        <v>1286</v>
      </c>
      <c r="G423" t="s">
        <v>281</v>
      </c>
    </row>
    <row r="424" spans="1:13" outlineLevel="1">
      <c r="A424" s="221" t="s">
        <v>243</v>
      </c>
      <c r="B424" s="222" t="s">
        <v>1287</v>
      </c>
      <c r="C424" s="223">
        <v>1.4749799999999999E-6</v>
      </c>
      <c r="D424" s="223" t="s">
        <v>259</v>
      </c>
      <c r="E424" s="223" t="s">
        <v>1288</v>
      </c>
      <c r="F424" s="234" t="s">
        <v>1289</v>
      </c>
      <c r="G424" t="s">
        <v>281</v>
      </c>
      <c r="L424" s="204"/>
    </row>
    <row r="425" spans="1:13" outlineLevel="1">
      <c r="A425" s="221" t="s">
        <v>243</v>
      </c>
      <c r="B425" s="222" t="s">
        <v>317</v>
      </c>
      <c r="C425" s="223">
        <v>3.748E-4</v>
      </c>
      <c r="D425" s="223" t="s">
        <v>259</v>
      </c>
      <c r="E425" s="223" t="s">
        <v>3623</v>
      </c>
      <c r="F425" s="234" t="s">
        <v>1291</v>
      </c>
      <c r="G425" t="s">
        <v>281</v>
      </c>
      <c r="L425" s="204"/>
    </row>
    <row r="426" spans="1:13" outlineLevel="1">
      <c r="A426" s="221" t="s">
        <v>243</v>
      </c>
      <c r="B426" s="222" t="s">
        <v>294</v>
      </c>
      <c r="C426" s="223">
        <v>2.0903300000000002E-8</v>
      </c>
      <c r="D426" s="223" t="s">
        <v>259</v>
      </c>
      <c r="E426" s="223" t="s">
        <v>3624</v>
      </c>
      <c r="F426" s="234" t="s">
        <v>1291</v>
      </c>
      <c r="G426" t="s">
        <v>281</v>
      </c>
    </row>
    <row r="427" spans="1:13" outlineLevel="1">
      <c r="A427" s="221" t="s">
        <v>243</v>
      </c>
      <c r="B427" s="222" t="s">
        <v>1293</v>
      </c>
      <c r="C427" s="223">
        <v>1.2954300000000001E-7</v>
      </c>
      <c r="D427" s="223" t="s">
        <v>259</v>
      </c>
      <c r="E427" s="223" t="s">
        <v>3625</v>
      </c>
      <c r="F427" s="234" t="s">
        <v>1291</v>
      </c>
      <c r="G427" t="s">
        <v>281</v>
      </c>
      <c r="L427" s="204"/>
    </row>
    <row r="428" spans="1:13" outlineLevel="1">
      <c r="A428" s="221" t="s">
        <v>243</v>
      </c>
      <c r="B428" s="222" t="s">
        <v>1295</v>
      </c>
      <c r="C428" s="223">
        <v>1.4289999999999999E-7</v>
      </c>
      <c r="D428" s="223" t="s">
        <v>504</v>
      </c>
      <c r="E428" s="223" t="s">
        <v>1296</v>
      </c>
      <c r="F428" s="234" t="s">
        <v>1297</v>
      </c>
      <c r="G428" t="s">
        <v>281</v>
      </c>
      <c r="L428" s="204"/>
    </row>
    <row r="429" spans="1:13" outlineLevel="1">
      <c r="A429" s="221" t="s">
        <v>243</v>
      </c>
      <c r="B429" s="222" t="s">
        <v>1298</v>
      </c>
      <c r="C429" s="223">
        <v>4.8386542999999997E-2</v>
      </c>
      <c r="D429" s="223" t="s">
        <v>327</v>
      </c>
      <c r="E429" s="223" t="s">
        <v>1299</v>
      </c>
      <c r="F429" s="234" t="s">
        <v>1300</v>
      </c>
      <c r="G429" t="s">
        <v>281</v>
      </c>
      <c r="L429" s="204"/>
    </row>
    <row r="430" spans="1:13" outlineLevel="1">
      <c r="A430" s="221" t="s">
        <v>243</v>
      </c>
      <c r="B430" s="222" t="s">
        <v>1301</v>
      </c>
      <c r="C430" s="223">
        <v>2.18724E-3</v>
      </c>
      <c r="D430" s="223" t="s">
        <v>408</v>
      </c>
      <c r="E430" s="223" t="s">
        <v>3626</v>
      </c>
      <c r="F430" s="234" t="s">
        <v>1291</v>
      </c>
      <c r="G430" t="s">
        <v>281</v>
      </c>
      <c r="L430" s="204"/>
    </row>
    <row r="431" spans="1:13" outlineLevel="1">
      <c r="A431" s="221" t="s">
        <v>243</v>
      </c>
      <c r="B431" s="222" t="s">
        <v>1303</v>
      </c>
      <c r="C431" s="223">
        <v>2.5397319999999998E-3</v>
      </c>
      <c r="D431" s="223" t="s">
        <v>408</v>
      </c>
      <c r="E431" s="223" t="s">
        <v>3627</v>
      </c>
      <c r="F431" s="234" t="s">
        <v>1305</v>
      </c>
      <c r="G431" t="s">
        <v>281</v>
      </c>
      <c r="L431" s="204"/>
    </row>
    <row r="432" spans="1:13" outlineLevel="1">
      <c r="A432" s="221" t="s">
        <v>243</v>
      </c>
      <c r="B432" s="222" t="s">
        <v>1306</v>
      </c>
      <c r="C432" s="223">
        <v>3.8774600000000001E-4</v>
      </c>
      <c r="D432" s="223" t="s">
        <v>504</v>
      </c>
      <c r="E432" s="223" t="s">
        <v>1307</v>
      </c>
      <c r="F432" s="234" t="s">
        <v>1308</v>
      </c>
      <c r="G432" t="s">
        <v>281</v>
      </c>
      <c r="L432" s="204"/>
    </row>
    <row r="433" spans="1:12" outlineLevel="1">
      <c r="A433" s="221" t="s">
        <v>243</v>
      </c>
      <c r="B433" s="222" t="s">
        <v>1309</v>
      </c>
      <c r="C433" s="223">
        <v>3.8774600000000001E-4</v>
      </c>
      <c r="D433" s="223" t="s">
        <v>504</v>
      </c>
      <c r="E433" s="223" t="s">
        <v>1307</v>
      </c>
      <c r="F433" s="234" t="s">
        <v>1308</v>
      </c>
      <c r="G433" t="s">
        <v>281</v>
      </c>
      <c r="L433" s="204"/>
    </row>
    <row r="434" spans="1:12" outlineLevel="1">
      <c r="A434" s="221" t="s">
        <v>243</v>
      </c>
      <c r="B434" s="222" t="s">
        <v>1310</v>
      </c>
      <c r="C434" s="223">
        <v>8.4939100000000001E-5</v>
      </c>
      <c r="D434" s="223" t="s">
        <v>259</v>
      </c>
      <c r="E434" s="223" t="s">
        <v>1311</v>
      </c>
      <c r="F434" s="234" t="s">
        <v>1312</v>
      </c>
      <c r="G434" t="s">
        <v>281</v>
      </c>
      <c r="L434" s="204"/>
    </row>
    <row r="435" spans="1:12" outlineLevel="1">
      <c r="A435" s="221" t="s">
        <v>243</v>
      </c>
      <c r="B435" s="222" t="s">
        <v>1313</v>
      </c>
      <c r="C435" s="223">
        <v>0.16014249999999999</v>
      </c>
      <c r="D435" s="223" t="s">
        <v>259</v>
      </c>
      <c r="E435" s="223" t="s">
        <v>1314</v>
      </c>
      <c r="F435" s="234" t="s">
        <v>1315</v>
      </c>
      <c r="G435" t="s">
        <v>281</v>
      </c>
    </row>
    <row r="436" spans="1:12" outlineLevel="1">
      <c r="A436" s="221" t="s">
        <v>243</v>
      </c>
      <c r="B436" s="222" t="s">
        <v>326</v>
      </c>
      <c r="C436" s="223">
        <v>7.301264E-3</v>
      </c>
      <c r="D436" s="223" t="s">
        <v>327</v>
      </c>
      <c r="E436" s="223" t="s">
        <v>3628</v>
      </c>
      <c r="F436" s="234" t="s">
        <v>1317</v>
      </c>
      <c r="G436" t="s">
        <v>281</v>
      </c>
    </row>
    <row r="437" spans="1:12" outlineLevel="1">
      <c r="A437" s="221" t="s">
        <v>243</v>
      </c>
      <c r="B437" s="222" t="s">
        <v>1318</v>
      </c>
      <c r="C437" s="223">
        <v>7.0209230000000001E-3</v>
      </c>
      <c r="D437" s="223" t="s">
        <v>327</v>
      </c>
      <c r="E437" s="223" t="s">
        <v>3629</v>
      </c>
      <c r="F437" s="234" t="s">
        <v>1320</v>
      </c>
      <c r="G437" t="s">
        <v>281</v>
      </c>
      <c r="L437" s="204"/>
    </row>
    <row r="438" spans="1:12" outlineLevel="1">
      <c r="A438" s="221" t="s">
        <v>243</v>
      </c>
      <c r="B438" s="222" t="s">
        <v>1321</v>
      </c>
      <c r="C438" s="223">
        <v>1.2759408999999999E-2</v>
      </c>
      <c r="D438" s="223" t="s">
        <v>327</v>
      </c>
      <c r="E438" s="223" t="s">
        <v>3630</v>
      </c>
      <c r="F438" s="234" t="s">
        <v>1291</v>
      </c>
      <c r="G438" t="s">
        <v>281</v>
      </c>
      <c r="L438" s="204"/>
    </row>
    <row r="439" spans="1:12" outlineLevel="1">
      <c r="A439" s="221" t="s">
        <v>243</v>
      </c>
      <c r="B439" s="222" t="s">
        <v>300</v>
      </c>
      <c r="C439" s="223">
        <v>1.2542000000000001E-8</v>
      </c>
      <c r="D439" s="223" t="s">
        <v>259</v>
      </c>
      <c r="E439" s="223" t="s">
        <v>3631</v>
      </c>
      <c r="F439" s="234" t="s">
        <v>1291</v>
      </c>
      <c r="G439" t="s">
        <v>281</v>
      </c>
      <c r="L439" s="204"/>
    </row>
    <row r="440" spans="1:12" outlineLevel="1">
      <c r="A440" s="221" t="s">
        <v>243</v>
      </c>
      <c r="B440" s="222" t="s">
        <v>288</v>
      </c>
      <c r="C440" s="223">
        <v>1.2329330000000001E-3</v>
      </c>
      <c r="D440" s="223" t="s">
        <v>259</v>
      </c>
      <c r="E440" s="223" t="s">
        <v>3632</v>
      </c>
      <c r="F440" s="234" t="s">
        <v>1291</v>
      </c>
      <c r="G440" t="s">
        <v>281</v>
      </c>
      <c r="L440" s="204"/>
    </row>
    <row r="441" spans="1:12" outlineLevel="1">
      <c r="A441" s="221" t="s">
        <v>243</v>
      </c>
      <c r="B441" s="222" t="s">
        <v>1325</v>
      </c>
      <c r="C441" s="223">
        <v>9.0134299999999998E-4</v>
      </c>
      <c r="D441" s="223" t="s">
        <v>259</v>
      </c>
      <c r="E441" s="223" t="s">
        <v>3633</v>
      </c>
      <c r="F441" s="234" t="s">
        <v>1286</v>
      </c>
      <c r="G441" t="s">
        <v>281</v>
      </c>
      <c r="L441" s="204"/>
    </row>
    <row r="442" spans="1:12" outlineLevel="1">
      <c r="A442" s="221" t="s">
        <v>243</v>
      </c>
      <c r="B442" s="222" t="s">
        <v>282</v>
      </c>
      <c r="C442" s="223">
        <v>3.8033999999999997E-12</v>
      </c>
      <c r="D442" s="223" t="s">
        <v>275</v>
      </c>
      <c r="E442" s="223" t="s">
        <v>3634</v>
      </c>
      <c r="F442" s="234" t="s">
        <v>1291</v>
      </c>
      <c r="G442" t="s">
        <v>281</v>
      </c>
      <c r="L442" s="204"/>
    </row>
    <row r="443" spans="1:12" outlineLevel="1">
      <c r="A443" s="221" t="s">
        <v>243</v>
      </c>
      <c r="B443" s="222" t="s">
        <v>1328</v>
      </c>
      <c r="C443" s="223">
        <v>2.3874999999999999E-3</v>
      </c>
      <c r="D443" s="223" t="s">
        <v>259</v>
      </c>
      <c r="E443" s="223" t="s">
        <v>1329</v>
      </c>
      <c r="F443" s="234" t="s">
        <v>1330</v>
      </c>
      <c r="G443" t="s">
        <v>281</v>
      </c>
      <c r="L443" s="204"/>
    </row>
    <row r="444" spans="1:12" outlineLevel="1">
      <c r="A444" s="221" t="s">
        <v>243</v>
      </c>
      <c r="B444" s="222" t="s">
        <v>1331</v>
      </c>
      <c r="C444" s="223">
        <v>2.68492E-4</v>
      </c>
      <c r="D444" s="223" t="s">
        <v>259</v>
      </c>
      <c r="E444" s="223" t="s">
        <v>1332</v>
      </c>
      <c r="F444" s="234" t="s">
        <v>1333</v>
      </c>
      <c r="G444" t="s">
        <v>281</v>
      </c>
      <c r="L444" s="204"/>
    </row>
    <row r="445" spans="1:12" outlineLevel="1">
      <c r="A445" s="221" t="s">
        <v>243</v>
      </c>
      <c r="B445" s="222" t="s">
        <v>1334</v>
      </c>
      <c r="C445" s="223">
        <v>2.2348199999999999E-7</v>
      </c>
      <c r="D445" s="223" t="s">
        <v>259</v>
      </c>
      <c r="E445" s="223" t="s">
        <v>1335</v>
      </c>
      <c r="F445" s="234" t="s">
        <v>1289</v>
      </c>
      <c r="G445" t="s">
        <v>281</v>
      </c>
    </row>
    <row r="446" spans="1:12" outlineLevel="1">
      <c r="A446" s="221" t="s">
        <v>243</v>
      </c>
      <c r="B446" s="222" t="s">
        <v>1336</v>
      </c>
      <c r="C446" s="223">
        <v>2.2348199999999999E-7</v>
      </c>
      <c r="D446" s="223" t="s">
        <v>259</v>
      </c>
      <c r="E446" s="223" t="s">
        <v>1335</v>
      </c>
      <c r="F446" s="234" t="s">
        <v>1289</v>
      </c>
      <c r="G446" t="s">
        <v>281</v>
      </c>
    </row>
    <row r="447" spans="1:12" outlineLevel="1">
      <c r="A447" s="221" t="s">
        <v>243</v>
      </c>
      <c r="B447" s="222" t="s">
        <v>1337</v>
      </c>
      <c r="C447" s="223">
        <v>1.5213595999999999E-2</v>
      </c>
      <c r="D447" s="223" t="s">
        <v>259</v>
      </c>
      <c r="E447" s="223" t="s">
        <v>3635</v>
      </c>
      <c r="F447" s="234" t="s">
        <v>1291</v>
      </c>
      <c r="G447" t="s">
        <v>281</v>
      </c>
      <c r="L447" s="204"/>
    </row>
    <row r="448" spans="1:12" outlineLevel="1">
      <c r="A448" s="221" t="s">
        <v>243</v>
      </c>
      <c r="B448" s="222" t="s">
        <v>320</v>
      </c>
      <c r="C448" s="223">
        <v>9.3700000000000001E-4</v>
      </c>
      <c r="D448" s="223" t="s">
        <v>259</v>
      </c>
      <c r="E448" s="223" t="s">
        <v>3636</v>
      </c>
      <c r="F448" s="234" t="s">
        <v>1291</v>
      </c>
      <c r="G448" t="s">
        <v>281</v>
      </c>
      <c r="L448" s="204"/>
    </row>
    <row r="449" spans="1:12" outlineLevel="1">
      <c r="A449" s="221" t="s">
        <v>243</v>
      </c>
      <c r="B449" s="222" t="s">
        <v>323</v>
      </c>
      <c r="C449" s="223">
        <v>9.4697359999999994E-3</v>
      </c>
      <c r="D449" s="223" t="s">
        <v>259</v>
      </c>
      <c r="E449" s="223" t="s">
        <v>3637</v>
      </c>
      <c r="F449" s="234" t="s">
        <v>1291</v>
      </c>
      <c r="G449" t="s">
        <v>281</v>
      </c>
      <c r="L449" s="204"/>
    </row>
    <row r="450" spans="1:12" outlineLevel="1">
      <c r="A450" s="221" t="s">
        <v>243</v>
      </c>
      <c r="B450" s="222" t="s">
        <v>308</v>
      </c>
      <c r="C450" s="223">
        <v>5.4823699999999999E-8</v>
      </c>
      <c r="D450" s="223" t="s">
        <v>259</v>
      </c>
      <c r="E450" s="223" t="s">
        <v>3638</v>
      </c>
      <c r="F450" s="234" t="s">
        <v>1291</v>
      </c>
      <c r="G450" t="s">
        <v>281</v>
      </c>
      <c r="L450" s="204"/>
    </row>
    <row r="451" spans="1:12" outlineLevel="1">
      <c r="A451" s="221" t="s">
        <v>243</v>
      </c>
      <c r="B451" s="222" t="s">
        <v>1342</v>
      </c>
      <c r="C451" s="223">
        <v>8.7158099999999995E-6</v>
      </c>
      <c r="D451" s="223" t="s">
        <v>259</v>
      </c>
      <c r="E451" s="223" t="s">
        <v>1343</v>
      </c>
      <c r="F451" s="234" t="s">
        <v>1289</v>
      </c>
      <c r="G451" t="s">
        <v>281</v>
      </c>
      <c r="L451" s="204"/>
    </row>
    <row r="452" spans="1:12" outlineLevel="1">
      <c r="A452" s="221" t="s">
        <v>243</v>
      </c>
      <c r="B452" s="222" t="s">
        <v>274</v>
      </c>
      <c r="C452" s="223">
        <v>1.9520799999999999E-12</v>
      </c>
      <c r="D452" s="223" t="s">
        <v>275</v>
      </c>
      <c r="E452" s="223" t="s">
        <v>3639</v>
      </c>
      <c r="F452" s="234" t="s">
        <v>1291</v>
      </c>
      <c r="G452" t="s">
        <v>281</v>
      </c>
      <c r="L452" s="204"/>
    </row>
    <row r="453" spans="1:12" outlineLevel="1">
      <c r="A453" s="221" t="s">
        <v>243</v>
      </c>
      <c r="B453" s="222" t="s">
        <v>1345</v>
      </c>
      <c r="C453" s="223">
        <v>6.68659E-5</v>
      </c>
      <c r="D453" s="223" t="s">
        <v>259</v>
      </c>
      <c r="E453" s="223" t="s">
        <v>1346</v>
      </c>
      <c r="F453" s="234" t="s">
        <v>1289</v>
      </c>
      <c r="G453" t="s">
        <v>281</v>
      </c>
      <c r="L453" s="204"/>
    </row>
    <row r="454" spans="1:12" outlineLevel="1">
      <c r="A454" s="221" t="s">
        <v>243</v>
      </c>
      <c r="B454" s="222" t="s">
        <v>1347</v>
      </c>
      <c r="C454" s="223">
        <v>9.533470000000001E-10</v>
      </c>
      <c r="D454" s="223" t="s">
        <v>1348</v>
      </c>
      <c r="E454" s="223" t="s">
        <v>1349</v>
      </c>
      <c r="F454" s="234" t="s">
        <v>1286</v>
      </c>
      <c r="G454" t="s">
        <v>281</v>
      </c>
      <c r="L454" s="204"/>
    </row>
    <row r="455" spans="1:12" outlineLevel="1">
      <c r="A455" s="221" t="s">
        <v>243</v>
      </c>
      <c r="B455" s="222" t="s">
        <v>278</v>
      </c>
      <c r="C455" s="223">
        <v>1.6835099999999999E-11</v>
      </c>
      <c r="D455" s="223" t="s">
        <v>275</v>
      </c>
      <c r="E455" s="223" t="s">
        <v>3640</v>
      </c>
      <c r="F455" s="234" t="s">
        <v>1291</v>
      </c>
      <c r="G455" t="s">
        <v>281</v>
      </c>
      <c r="L455" s="204"/>
    </row>
    <row r="456" spans="1:12" outlineLevel="1">
      <c r="A456" s="221" t="s">
        <v>243</v>
      </c>
      <c r="B456" s="222" t="s">
        <v>305</v>
      </c>
      <c r="C456" s="223">
        <v>3.0238900000000002E-7</v>
      </c>
      <c r="D456" s="223" t="s">
        <v>259</v>
      </c>
      <c r="E456" s="223" t="s">
        <v>3641</v>
      </c>
      <c r="F456" s="234" t="s">
        <v>1291</v>
      </c>
      <c r="G456" t="s">
        <v>281</v>
      </c>
      <c r="L456" s="204"/>
    </row>
    <row r="457" spans="1:12" outlineLevel="1">
      <c r="A457" s="221" t="s">
        <v>243</v>
      </c>
      <c r="B457" s="222" t="s">
        <v>1352</v>
      </c>
      <c r="C457" s="223">
        <v>3.0393599999999998E-6</v>
      </c>
      <c r="D457" s="223" t="s">
        <v>259</v>
      </c>
      <c r="E457" s="223" t="s">
        <v>1353</v>
      </c>
      <c r="F457" s="234" t="s">
        <v>1289</v>
      </c>
      <c r="G457" t="s">
        <v>281</v>
      </c>
      <c r="L457" s="204"/>
    </row>
    <row r="458" spans="1:12" outlineLevel="1">
      <c r="A458" s="221" t="s">
        <v>243</v>
      </c>
      <c r="B458" s="222" t="s">
        <v>1354</v>
      </c>
      <c r="C458" s="223">
        <v>8.9392900000000006E-8</v>
      </c>
      <c r="D458" s="223" t="s">
        <v>259</v>
      </c>
      <c r="E458" s="223" t="s">
        <v>1355</v>
      </c>
      <c r="F458" s="234" t="s">
        <v>1289</v>
      </c>
      <c r="G458" t="s">
        <v>281</v>
      </c>
    </row>
    <row r="459" spans="1:12" outlineLevel="1">
      <c r="A459" s="221" t="s">
        <v>243</v>
      </c>
      <c r="B459" s="222" t="s">
        <v>595</v>
      </c>
      <c r="C459" s="223">
        <v>1.8577190000000001E-3</v>
      </c>
      <c r="D459" s="223" t="s">
        <v>259</v>
      </c>
      <c r="E459" s="223" t="s">
        <v>1356</v>
      </c>
      <c r="F459" s="234" t="s">
        <v>1289</v>
      </c>
      <c r="G459" t="s">
        <v>281</v>
      </c>
    </row>
    <row r="460" spans="1:12" outlineLevel="1">
      <c r="A460" s="221" t="s">
        <v>243</v>
      </c>
      <c r="B460" s="222" t="s">
        <v>247</v>
      </c>
      <c r="C460" s="223">
        <v>8.4336600000000002E-4</v>
      </c>
      <c r="D460" s="223" t="s">
        <v>314</v>
      </c>
      <c r="E460" s="223" t="s">
        <v>3642</v>
      </c>
      <c r="F460" s="234" t="s">
        <v>316</v>
      </c>
      <c r="G460" t="s">
        <v>281</v>
      </c>
    </row>
    <row r="461" spans="1:12" outlineLevel="1">
      <c r="A461" s="221" t="s">
        <v>243</v>
      </c>
      <c r="B461" s="222" t="s">
        <v>1358</v>
      </c>
      <c r="C461" s="223">
        <v>2.4895699999999999E-11</v>
      </c>
      <c r="D461" s="223" t="s">
        <v>275</v>
      </c>
      <c r="E461" s="223" t="s">
        <v>1359</v>
      </c>
      <c r="F461" s="234" t="s">
        <v>1286</v>
      </c>
      <c r="G461" t="s">
        <v>281</v>
      </c>
      <c r="L461" s="204"/>
    </row>
    <row r="462" spans="1:12" outlineLevel="1">
      <c r="A462" s="221" t="s">
        <v>333</v>
      </c>
      <c r="B462" s="223" t="s">
        <v>225</v>
      </c>
      <c r="C462" s="223">
        <v>3.0249299999999998E-7</v>
      </c>
      <c r="D462" s="223" t="s">
        <v>259</v>
      </c>
      <c r="E462" s="223" t="s">
        <v>3643</v>
      </c>
      <c r="F462" s="234" t="s">
        <v>1361</v>
      </c>
      <c r="G462" t="s">
        <v>281</v>
      </c>
      <c r="L462" s="204"/>
    </row>
    <row r="463" spans="1:12" outlineLevel="1">
      <c r="A463" s="221" t="s">
        <v>333</v>
      </c>
      <c r="B463" s="223" t="s">
        <v>225</v>
      </c>
      <c r="C463" s="223">
        <v>4.1267799999999998E-8</v>
      </c>
      <c r="D463" s="223" t="s">
        <v>259</v>
      </c>
      <c r="E463" s="223" t="s">
        <v>3644</v>
      </c>
      <c r="F463" s="234" t="s">
        <v>1363</v>
      </c>
      <c r="G463" t="s">
        <v>281</v>
      </c>
      <c r="L463" s="204"/>
    </row>
    <row r="464" spans="1:12" outlineLevel="1">
      <c r="A464" s="221" t="s">
        <v>333</v>
      </c>
      <c r="B464" s="223" t="s">
        <v>225</v>
      </c>
      <c r="C464" s="223">
        <v>1.2219493999999999E-2</v>
      </c>
      <c r="D464" s="223" t="s">
        <v>259</v>
      </c>
      <c r="E464" s="223" t="s">
        <v>3645</v>
      </c>
      <c r="F464" s="234" t="s">
        <v>1365</v>
      </c>
      <c r="G464" t="s">
        <v>281</v>
      </c>
    </row>
    <row r="465" spans="1:12" outlineLevel="1">
      <c r="A465" s="221" t="s">
        <v>333</v>
      </c>
      <c r="B465" s="223" t="s">
        <v>225</v>
      </c>
      <c r="C465" s="223">
        <v>9.9162500000000001E-6</v>
      </c>
      <c r="D465" s="223" t="s">
        <v>259</v>
      </c>
      <c r="E465" s="223" t="s">
        <v>3646</v>
      </c>
      <c r="F465" s="234" t="s">
        <v>1361</v>
      </c>
      <c r="G465" t="s">
        <v>281</v>
      </c>
    </row>
    <row r="466" spans="1:12" outlineLevel="1">
      <c r="A466" s="221" t="s">
        <v>333</v>
      </c>
      <c r="B466" s="223" t="s">
        <v>174</v>
      </c>
      <c r="C466" s="223">
        <v>1.1718400000000001E-10</v>
      </c>
      <c r="D466" s="223" t="s">
        <v>259</v>
      </c>
      <c r="E466" s="223" t="s">
        <v>3647</v>
      </c>
      <c r="F466" s="234" t="s">
        <v>1361</v>
      </c>
      <c r="G466" t="s">
        <v>281</v>
      </c>
      <c r="L466" s="204"/>
    </row>
    <row r="467" spans="1:12" outlineLevel="1">
      <c r="A467" s="221" t="s">
        <v>333</v>
      </c>
      <c r="B467" s="223" t="s">
        <v>174</v>
      </c>
      <c r="C467" s="223">
        <v>5.8353700000000003E-9</v>
      </c>
      <c r="D467" s="223" t="s">
        <v>259</v>
      </c>
      <c r="E467" s="223" t="s">
        <v>3648</v>
      </c>
      <c r="F467" s="234" t="s">
        <v>1363</v>
      </c>
      <c r="G467" t="s">
        <v>281</v>
      </c>
      <c r="L467" s="204"/>
    </row>
    <row r="468" spans="1:12" outlineLevel="1">
      <c r="A468" s="221" t="s">
        <v>333</v>
      </c>
      <c r="B468" s="223" t="s">
        <v>347</v>
      </c>
      <c r="C468" s="223">
        <v>8.2181800000000007E-6</v>
      </c>
      <c r="D468" s="223" t="s">
        <v>259</v>
      </c>
      <c r="E468" s="223" t="s">
        <v>3649</v>
      </c>
      <c r="F468" s="234" t="s">
        <v>1365</v>
      </c>
      <c r="G468" t="s">
        <v>281</v>
      </c>
    </row>
    <row r="469" spans="1:12" outlineLevel="1">
      <c r="A469" s="221" t="s">
        <v>333</v>
      </c>
      <c r="B469" s="223" t="s">
        <v>347</v>
      </c>
      <c r="C469" s="223">
        <v>3.6680799999999998E-7</v>
      </c>
      <c r="D469" s="223" t="s">
        <v>259</v>
      </c>
      <c r="E469" s="223" t="s">
        <v>3650</v>
      </c>
      <c r="F469" s="234" t="s">
        <v>1361</v>
      </c>
      <c r="G469" t="s">
        <v>281</v>
      </c>
      <c r="L469" s="204"/>
    </row>
    <row r="470" spans="1:12" outlineLevel="1">
      <c r="A470" s="221" t="s">
        <v>333</v>
      </c>
      <c r="B470" s="233" t="s">
        <v>1080</v>
      </c>
      <c r="C470" s="223">
        <v>-1</v>
      </c>
      <c r="D470" s="223" t="s">
        <v>259</v>
      </c>
      <c r="E470" s="223" t="s">
        <v>253</v>
      </c>
      <c r="F470" s="234" t="s">
        <v>587</v>
      </c>
      <c r="G470" t="s">
        <v>281</v>
      </c>
    </row>
    <row r="471" spans="1:12" outlineLevel="1">
      <c r="A471" s="221" t="s">
        <v>333</v>
      </c>
      <c r="B471" s="223" t="s">
        <v>179</v>
      </c>
      <c r="C471" s="223">
        <v>2.0050700000000001E-12</v>
      </c>
      <c r="D471" s="223" t="s">
        <v>259</v>
      </c>
      <c r="E471" s="223" t="s">
        <v>3651</v>
      </c>
      <c r="F471" s="234" t="s">
        <v>1361</v>
      </c>
      <c r="G471" t="s">
        <v>281</v>
      </c>
      <c r="L471" s="204"/>
    </row>
    <row r="472" spans="1:12" outlineLevel="1">
      <c r="A472" s="221" t="s">
        <v>333</v>
      </c>
      <c r="B472" s="223" t="s">
        <v>179</v>
      </c>
      <c r="C472" s="223">
        <v>4.8888900000000005E-10</v>
      </c>
      <c r="D472" s="223" t="s">
        <v>259</v>
      </c>
      <c r="E472" s="223" t="s">
        <v>3652</v>
      </c>
      <c r="F472" s="234" t="s">
        <v>1363</v>
      </c>
      <c r="G472" t="s">
        <v>281</v>
      </c>
      <c r="L472" s="204"/>
    </row>
    <row r="473" spans="1:12" outlineLevel="1">
      <c r="A473" s="221" t="s">
        <v>333</v>
      </c>
      <c r="B473" s="223" t="s">
        <v>368</v>
      </c>
      <c r="C473" s="223">
        <v>1.47146E-6</v>
      </c>
      <c r="D473" s="223" t="s">
        <v>259</v>
      </c>
      <c r="E473" s="223" t="s">
        <v>3653</v>
      </c>
      <c r="F473" s="234" t="s">
        <v>1365</v>
      </c>
      <c r="G473" t="s">
        <v>281</v>
      </c>
    </row>
    <row r="474" spans="1:12" outlineLevel="1">
      <c r="A474" s="221" t="s">
        <v>333</v>
      </c>
      <c r="B474" s="223" t="s">
        <v>368</v>
      </c>
      <c r="C474" s="223">
        <v>3.7233099999999999E-8</v>
      </c>
      <c r="D474" s="223" t="s">
        <v>259</v>
      </c>
      <c r="E474" s="223" t="s">
        <v>3654</v>
      </c>
      <c r="F474" s="234" t="s">
        <v>1361</v>
      </c>
      <c r="G474" t="s">
        <v>281</v>
      </c>
    </row>
    <row r="475" spans="1:12" outlineLevel="1">
      <c r="A475" s="221" t="s">
        <v>333</v>
      </c>
      <c r="B475" s="223" t="s">
        <v>221</v>
      </c>
      <c r="C475" s="223">
        <v>8.1259299999999998E-7</v>
      </c>
      <c r="D475" s="223" t="s">
        <v>259</v>
      </c>
      <c r="E475" s="223" t="s">
        <v>3655</v>
      </c>
      <c r="F475" s="234" t="s">
        <v>1361</v>
      </c>
      <c r="G475" t="s">
        <v>281</v>
      </c>
    </row>
    <row r="476" spans="1:12" outlineLevel="1">
      <c r="A476" s="221" t="s">
        <v>333</v>
      </c>
      <c r="B476" s="223" t="s">
        <v>221</v>
      </c>
      <c r="C476" s="223">
        <v>1.2422299999999999E-6</v>
      </c>
      <c r="D476" s="223" t="s">
        <v>259</v>
      </c>
      <c r="E476" s="223" t="s">
        <v>3656</v>
      </c>
      <c r="F476" s="234" t="s">
        <v>1363</v>
      </c>
      <c r="G476" t="s">
        <v>281</v>
      </c>
    </row>
    <row r="477" spans="1:12" outlineLevel="1">
      <c r="A477" s="221" t="s">
        <v>333</v>
      </c>
      <c r="B477" s="223" t="s">
        <v>371</v>
      </c>
      <c r="C477" s="223">
        <v>0.136915918</v>
      </c>
      <c r="D477" s="223" t="s">
        <v>259</v>
      </c>
      <c r="E477" s="223" t="s">
        <v>3657</v>
      </c>
      <c r="F477" s="234" t="s">
        <v>1365</v>
      </c>
      <c r="G477" t="s">
        <v>281</v>
      </c>
      <c r="L477" s="204"/>
    </row>
    <row r="478" spans="1:12" outlineLevel="1">
      <c r="A478" s="221" t="s">
        <v>333</v>
      </c>
      <c r="B478" s="223" t="s">
        <v>371</v>
      </c>
      <c r="C478" s="223">
        <v>4.4833210000000002E-3</v>
      </c>
      <c r="D478" s="223" t="s">
        <v>259</v>
      </c>
      <c r="E478" s="223" t="s">
        <v>3658</v>
      </c>
      <c r="F478" s="234" t="s">
        <v>1361</v>
      </c>
      <c r="G478" t="s">
        <v>281</v>
      </c>
      <c r="L478" s="204"/>
    </row>
    <row r="479" spans="1:12" outlineLevel="1">
      <c r="A479" s="221" t="s">
        <v>333</v>
      </c>
      <c r="B479" s="223" t="s">
        <v>1379</v>
      </c>
      <c r="C479" s="223">
        <v>3.3911099999999999E-6</v>
      </c>
      <c r="D479" s="223" t="s">
        <v>259</v>
      </c>
      <c r="E479" s="223" t="s">
        <v>3659</v>
      </c>
      <c r="F479" s="234" t="s">
        <v>1361</v>
      </c>
      <c r="G479" t="s">
        <v>281</v>
      </c>
      <c r="L479" s="204"/>
    </row>
    <row r="480" spans="1:12" outlineLevel="1">
      <c r="A480" s="221" t="s">
        <v>333</v>
      </c>
      <c r="B480" s="223" t="s">
        <v>378</v>
      </c>
      <c r="C480" s="223">
        <v>3.745071E-3</v>
      </c>
      <c r="D480" s="223" t="s">
        <v>259</v>
      </c>
      <c r="E480" s="223" t="s">
        <v>3660</v>
      </c>
      <c r="F480" s="234" t="s">
        <v>1365</v>
      </c>
      <c r="G480" t="s">
        <v>281</v>
      </c>
      <c r="L480" s="204"/>
    </row>
    <row r="481" spans="1:12" outlineLevel="1">
      <c r="A481" s="221" t="s">
        <v>333</v>
      </c>
      <c r="B481" s="223" t="s">
        <v>378</v>
      </c>
      <c r="C481" s="223">
        <v>8.9845229999999995E-3</v>
      </c>
      <c r="D481" s="223" t="s">
        <v>259</v>
      </c>
      <c r="E481" s="223" t="s">
        <v>3661</v>
      </c>
      <c r="F481" s="234" t="s">
        <v>1383</v>
      </c>
      <c r="G481" t="s">
        <v>281</v>
      </c>
      <c r="L481" s="204"/>
    </row>
    <row r="482" spans="1:12" outlineLevel="1">
      <c r="A482" s="221" t="s">
        <v>333</v>
      </c>
      <c r="B482" s="223" t="s">
        <v>188</v>
      </c>
      <c r="C482" s="223">
        <v>2.95637E-15</v>
      </c>
      <c r="D482" s="223" t="s">
        <v>259</v>
      </c>
      <c r="E482" s="223" t="s">
        <v>3662</v>
      </c>
      <c r="F482" s="234" t="s">
        <v>1361</v>
      </c>
      <c r="G482" t="s">
        <v>281</v>
      </c>
      <c r="L482" s="204"/>
    </row>
    <row r="483" spans="1:12" outlineLevel="1">
      <c r="A483" s="221" t="s">
        <v>333</v>
      </c>
      <c r="B483" s="223" t="s">
        <v>188</v>
      </c>
      <c r="C483" s="223">
        <v>2.0295899999999999E-11</v>
      </c>
      <c r="D483" s="223" t="s">
        <v>259</v>
      </c>
      <c r="E483" s="223" t="s">
        <v>3663</v>
      </c>
      <c r="F483" s="234" t="s">
        <v>1363</v>
      </c>
      <c r="G483" t="s">
        <v>281</v>
      </c>
    </row>
    <row r="484" spans="1:12" outlineLevel="1">
      <c r="A484" s="221" t="s">
        <v>333</v>
      </c>
      <c r="B484" s="223" t="s">
        <v>382</v>
      </c>
      <c r="C484" s="223">
        <v>7.5769700000000006E-8</v>
      </c>
      <c r="D484" s="223" t="s">
        <v>259</v>
      </c>
      <c r="E484" s="223" t="s">
        <v>3664</v>
      </c>
      <c r="F484" s="234" t="s">
        <v>1365</v>
      </c>
      <c r="G484" t="s">
        <v>281</v>
      </c>
    </row>
    <row r="485" spans="1:12" outlineLevel="1">
      <c r="A485" s="221" t="s">
        <v>333</v>
      </c>
      <c r="B485" s="223" t="s">
        <v>382</v>
      </c>
      <c r="C485" s="223">
        <v>4.2503400000000002E-8</v>
      </c>
      <c r="D485" s="223" t="s">
        <v>259</v>
      </c>
      <c r="E485" s="223" t="s">
        <v>3665</v>
      </c>
      <c r="F485" s="234" t="s">
        <v>1361</v>
      </c>
      <c r="G485" t="s">
        <v>281</v>
      </c>
      <c r="L485" s="204"/>
    </row>
    <row r="486" spans="1:12" outlineLevel="1">
      <c r="A486" s="221" t="s">
        <v>333</v>
      </c>
      <c r="B486" s="223" t="s">
        <v>385</v>
      </c>
      <c r="C486" s="223">
        <v>1.2742999999999999E-10</v>
      </c>
      <c r="D486" s="223" t="s">
        <v>259</v>
      </c>
      <c r="E486" s="223" t="s">
        <v>3666</v>
      </c>
      <c r="F486" s="234" t="s">
        <v>1361</v>
      </c>
      <c r="G486" t="s">
        <v>281</v>
      </c>
      <c r="L486" s="204"/>
    </row>
    <row r="487" spans="1:12" outlineLevel="1">
      <c r="A487" s="221" t="s">
        <v>333</v>
      </c>
      <c r="B487" s="223" t="s">
        <v>192</v>
      </c>
      <c r="C487" s="223">
        <v>3.9654699999999999E-11</v>
      </c>
      <c r="D487" s="223" t="s">
        <v>259</v>
      </c>
      <c r="E487" s="223" t="s">
        <v>3667</v>
      </c>
      <c r="F487" s="234" t="s">
        <v>1361</v>
      </c>
      <c r="G487" t="s">
        <v>281</v>
      </c>
      <c r="L487" s="204"/>
    </row>
    <row r="488" spans="1:12" outlineLevel="1">
      <c r="A488" s="221" t="s">
        <v>333</v>
      </c>
      <c r="B488" s="223" t="s">
        <v>192</v>
      </c>
      <c r="C488" s="223">
        <v>3.9654699999999999E-11</v>
      </c>
      <c r="D488" s="223" t="s">
        <v>259</v>
      </c>
      <c r="E488" s="223" t="s">
        <v>3667</v>
      </c>
      <c r="F488" s="234" t="s">
        <v>1363</v>
      </c>
      <c r="G488" t="s">
        <v>281</v>
      </c>
      <c r="L488" s="204"/>
    </row>
    <row r="489" spans="1:12" outlineLevel="1">
      <c r="A489" s="221" t="s">
        <v>333</v>
      </c>
      <c r="B489" s="223" t="s">
        <v>394</v>
      </c>
      <c r="C489" s="223">
        <v>1.0501E-4</v>
      </c>
      <c r="D489" s="223" t="s">
        <v>259</v>
      </c>
      <c r="E489" s="223" t="s">
        <v>3668</v>
      </c>
      <c r="F489" s="234" t="s">
        <v>1365</v>
      </c>
      <c r="G489" t="s">
        <v>281</v>
      </c>
      <c r="L489" s="204"/>
    </row>
    <row r="490" spans="1:12" outlineLevel="1">
      <c r="A490" s="221" t="s">
        <v>333</v>
      </c>
      <c r="B490" s="223" t="s">
        <v>394</v>
      </c>
      <c r="C490" s="223">
        <v>3.6003199999999999E-8</v>
      </c>
      <c r="D490" s="223" t="s">
        <v>259</v>
      </c>
      <c r="E490" s="223" t="s">
        <v>3669</v>
      </c>
      <c r="F490" s="234" t="s">
        <v>1361</v>
      </c>
      <c r="G490" t="s">
        <v>281</v>
      </c>
      <c r="L490" s="204"/>
    </row>
    <row r="491" spans="1:12" outlineLevel="1">
      <c r="A491" s="221" t="s">
        <v>333</v>
      </c>
      <c r="B491" s="223" t="s">
        <v>415</v>
      </c>
      <c r="C491" s="223">
        <v>1.1785699999999999E-4</v>
      </c>
      <c r="D491" s="223" t="s">
        <v>259</v>
      </c>
      <c r="E491" s="223" t="s">
        <v>3670</v>
      </c>
      <c r="F491" s="234" t="s">
        <v>1363</v>
      </c>
      <c r="G491" t="s">
        <v>281</v>
      </c>
      <c r="L491" s="204"/>
    </row>
    <row r="492" spans="1:12" outlineLevel="1">
      <c r="A492" s="221" t="s">
        <v>333</v>
      </c>
      <c r="B492" s="223" t="s">
        <v>217</v>
      </c>
      <c r="C492" s="223">
        <v>2.60261E-8</v>
      </c>
      <c r="D492" s="223" t="s">
        <v>259</v>
      </c>
      <c r="E492" s="223" t="s">
        <v>3671</v>
      </c>
      <c r="F492" s="234" t="s">
        <v>1361</v>
      </c>
      <c r="G492" t="s">
        <v>281</v>
      </c>
    </row>
    <row r="493" spans="1:12" outlineLevel="1">
      <c r="A493" s="221" t="s">
        <v>333</v>
      </c>
      <c r="B493" s="223" t="s">
        <v>217</v>
      </c>
      <c r="C493" s="223">
        <v>1.2048E-8</v>
      </c>
      <c r="D493" s="223" t="s">
        <v>259</v>
      </c>
      <c r="E493" s="223" t="s">
        <v>3672</v>
      </c>
      <c r="F493" s="234" t="s">
        <v>1363</v>
      </c>
      <c r="G493" t="s">
        <v>281</v>
      </c>
      <c r="L493" s="204"/>
    </row>
    <row r="494" spans="1:12" outlineLevel="1">
      <c r="A494" s="221" t="s">
        <v>333</v>
      </c>
      <c r="B494" s="223" t="s">
        <v>418</v>
      </c>
      <c r="C494" s="223">
        <v>1.3323250999999999E-2</v>
      </c>
      <c r="D494" s="223" t="s">
        <v>259</v>
      </c>
      <c r="E494" s="223" t="s">
        <v>3673</v>
      </c>
      <c r="F494" s="234" t="s">
        <v>1365</v>
      </c>
      <c r="G494" t="s">
        <v>281</v>
      </c>
    </row>
    <row r="495" spans="1:12" outlineLevel="1">
      <c r="A495" s="221" t="s">
        <v>333</v>
      </c>
      <c r="B495" s="223" t="s">
        <v>418</v>
      </c>
      <c r="C495" s="223">
        <v>2.47243E-5</v>
      </c>
      <c r="D495" s="223" t="s">
        <v>259</v>
      </c>
      <c r="E495" s="223" t="s">
        <v>3674</v>
      </c>
      <c r="F495" s="234" t="s">
        <v>1361</v>
      </c>
      <c r="G495" t="s">
        <v>281</v>
      </c>
      <c r="L495" s="204"/>
    </row>
    <row r="496" spans="1:12" outlineLevel="1">
      <c r="A496" s="221" t="s">
        <v>333</v>
      </c>
      <c r="B496" s="223" t="s">
        <v>205</v>
      </c>
      <c r="C496" s="223">
        <v>1.11519E-11</v>
      </c>
      <c r="D496" s="223" t="s">
        <v>259</v>
      </c>
      <c r="E496" s="223" t="s">
        <v>3675</v>
      </c>
      <c r="F496" s="234" t="s">
        <v>1361</v>
      </c>
      <c r="G496" t="s">
        <v>281</v>
      </c>
    </row>
    <row r="497" spans="1:12" outlineLevel="1">
      <c r="A497" s="221" t="s">
        <v>333</v>
      </c>
      <c r="B497" s="223" t="s">
        <v>205</v>
      </c>
      <c r="C497" s="223">
        <v>1.12399E-10</v>
      </c>
      <c r="D497" s="223" t="s">
        <v>259</v>
      </c>
      <c r="E497" s="223" t="s">
        <v>3676</v>
      </c>
      <c r="F497" s="234" t="s">
        <v>1363</v>
      </c>
      <c r="G497" t="s">
        <v>281</v>
      </c>
      <c r="L497" s="204"/>
    </row>
    <row r="498" spans="1:12" outlineLevel="1">
      <c r="A498" s="221" t="s">
        <v>333</v>
      </c>
      <c r="B498" s="223" t="s">
        <v>205</v>
      </c>
      <c r="C498" s="223">
        <v>2.1182800000000001E-4</v>
      </c>
      <c r="D498" s="223" t="s">
        <v>259</v>
      </c>
      <c r="E498" s="223" t="s">
        <v>3677</v>
      </c>
      <c r="F498" s="234" t="s">
        <v>1365</v>
      </c>
      <c r="G498" t="s">
        <v>281</v>
      </c>
      <c r="L498" s="204"/>
    </row>
    <row r="499" spans="1:12" outlineLevel="1">
      <c r="A499" s="221" t="s">
        <v>333</v>
      </c>
      <c r="B499" s="223" t="s">
        <v>205</v>
      </c>
      <c r="C499" s="223">
        <v>3.7066299999999999E-8</v>
      </c>
      <c r="D499" s="223" t="s">
        <v>259</v>
      </c>
      <c r="E499" s="223" t="s">
        <v>3678</v>
      </c>
      <c r="F499" s="234" t="s">
        <v>1361</v>
      </c>
      <c r="G499" t="s">
        <v>281</v>
      </c>
      <c r="L499" s="204"/>
    </row>
    <row r="500" spans="1:12" outlineLevel="1">
      <c r="A500" s="221" t="s">
        <v>333</v>
      </c>
      <c r="B500" s="223" t="s">
        <v>196</v>
      </c>
      <c r="C500" s="223">
        <v>1.37933E-14</v>
      </c>
      <c r="D500" s="223" t="s">
        <v>259</v>
      </c>
      <c r="E500" s="223" t="s">
        <v>3679</v>
      </c>
      <c r="F500" s="234" t="s">
        <v>1361</v>
      </c>
      <c r="G500" t="s">
        <v>281</v>
      </c>
      <c r="L500" s="204"/>
    </row>
    <row r="501" spans="1:12" outlineLevel="1">
      <c r="A501" s="221" t="s">
        <v>333</v>
      </c>
      <c r="B501" s="223" t="s">
        <v>196</v>
      </c>
      <c r="C501" s="223">
        <v>3.2588799999999998E-9</v>
      </c>
      <c r="D501" s="223" t="s">
        <v>259</v>
      </c>
      <c r="E501" s="223" t="s">
        <v>3680</v>
      </c>
      <c r="F501" s="234" t="s">
        <v>1363</v>
      </c>
      <c r="G501" t="s">
        <v>281</v>
      </c>
      <c r="L501" s="204"/>
    </row>
    <row r="502" spans="1:12" outlineLevel="1">
      <c r="A502" s="221" t="s">
        <v>333</v>
      </c>
      <c r="B502" s="223" t="s">
        <v>196</v>
      </c>
      <c r="C502" s="223">
        <v>4.2977800000000003E-7</v>
      </c>
      <c r="D502" s="223" t="s">
        <v>259</v>
      </c>
      <c r="E502" s="223" t="s">
        <v>3681</v>
      </c>
      <c r="F502" s="234" t="s">
        <v>1365</v>
      </c>
      <c r="G502" t="s">
        <v>281</v>
      </c>
      <c r="L502" s="204"/>
    </row>
    <row r="503" spans="1:12" outlineLevel="1">
      <c r="A503" s="221" t="s">
        <v>333</v>
      </c>
      <c r="B503" s="223" t="s">
        <v>196</v>
      </c>
      <c r="C503" s="223">
        <v>2.5784899999999999E-9</v>
      </c>
      <c r="D503" s="223" t="s">
        <v>259</v>
      </c>
      <c r="E503" s="223" t="s">
        <v>3682</v>
      </c>
      <c r="F503" s="234" t="s">
        <v>1361</v>
      </c>
      <c r="G503" t="s">
        <v>281</v>
      </c>
    </row>
    <row r="504" spans="1:12" outlineLevel="1">
      <c r="A504" s="221" t="s">
        <v>333</v>
      </c>
      <c r="B504" s="223" t="s">
        <v>1405</v>
      </c>
      <c r="C504" s="223">
        <v>9.7094400000000004E-8</v>
      </c>
      <c r="D504" s="223" t="s">
        <v>259</v>
      </c>
      <c r="E504" s="223" t="s">
        <v>3683</v>
      </c>
      <c r="F504" s="234" t="s">
        <v>1361</v>
      </c>
      <c r="G504" t="s">
        <v>281</v>
      </c>
      <c r="L504" s="204"/>
    </row>
    <row r="505" spans="1:12" outlineLevel="1">
      <c r="A505" s="221" t="s">
        <v>333</v>
      </c>
      <c r="B505" s="223" t="s">
        <v>200</v>
      </c>
      <c r="C505" s="223">
        <v>9.9216300000000003E-15</v>
      </c>
      <c r="D505" s="223" t="s">
        <v>259</v>
      </c>
      <c r="E505" s="223" t="s">
        <v>3684</v>
      </c>
      <c r="F505" s="234" t="s">
        <v>1361</v>
      </c>
      <c r="G505" t="s">
        <v>281</v>
      </c>
      <c r="L505" s="204"/>
    </row>
    <row r="506" spans="1:12" outlineLevel="1">
      <c r="A506" s="221" t="s">
        <v>333</v>
      </c>
      <c r="B506" s="223" t="s">
        <v>200</v>
      </c>
      <c r="C506" s="223">
        <v>1.4601599999999999E-10</v>
      </c>
      <c r="D506" s="223" t="s">
        <v>259</v>
      </c>
      <c r="E506" s="223" t="s">
        <v>3685</v>
      </c>
      <c r="F506" s="234" t="s">
        <v>1363</v>
      </c>
      <c r="G506" t="s">
        <v>281</v>
      </c>
      <c r="L506" s="204"/>
    </row>
    <row r="507" spans="1:12" outlineLevel="1">
      <c r="A507" s="221" t="s">
        <v>333</v>
      </c>
      <c r="B507" s="223" t="s">
        <v>430</v>
      </c>
      <c r="C507" s="223">
        <v>3.6872200000000002E-5</v>
      </c>
      <c r="D507" s="223" t="s">
        <v>259</v>
      </c>
      <c r="E507" s="223" t="s">
        <v>3686</v>
      </c>
      <c r="F507" s="234" t="s">
        <v>1365</v>
      </c>
      <c r="G507" t="s">
        <v>281</v>
      </c>
    </row>
    <row r="508" spans="1:12" outlineLevel="1">
      <c r="A508" s="221" t="s">
        <v>333</v>
      </c>
      <c r="B508" s="223" t="s">
        <v>430</v>
      </c>
      <c r="C508" s="223">
        <v>3.5432099999999999E-7</v>
      </c>
      <c r="D508" s="223" t="s">
        <v>259</v>
      </c>
      <c r="E508" s="223" t="s">
        <v>3687</v>
      </c>
      <c r="F508" s="234" t="s">
        <v>1361</v>
      </c>
      <c r="G508" t="s">
        <v>281</v>
      </c>
    </row>
    <row r="509" spans="1:12" outlineLevel="1">
      <c r="A509" s="221" t="s">
        <v>333</v>
      </c>
      <c r="B509" s="223" t="s">
        <v>1411</v>
      </c>
      <c r="C509" s="223">
        <v>2.5000000000000001E-4</v>
      </c>
      <c r="D509" s="223" t="s">
        <v>1412</v>
      </c>
      <c r="E509" s="223" t="s">
        <v>1413</v>
      </c>
      <c r="F509" s="234" t="s">
        <v>1414</v>
      </c>
      <c r="G509" t="s">
        <v>281</v>
      </c>
      <c r="L509" s="204"/>
    </row>
    <row r="510" spans="1:12" outlineLevel="1">
      <c r="A510" s="221" t="s">
        <v>333</v>
      </c>
      <c r="B510" s="223" t="s">
        <v>1415</v>
      </c>
      <c r="C510" s="223">
        <v>1.5E-3</v>
      </c>
      <c r="D510" s="223" t="s">
        <v>1412</v>
      </c>
      <c r="E510" s="223" t="s">
        <v>1416</v>
      </c>
      <c r="F510" s="234" t="s">
        <v>1417</v>
      </c>
      <c r="G510" t="s">
        <v>281</v>
      </c>
      <c r="L510" s="204"/>
    </row>
    <row r="511" spans="1:12" outlineLevel="1">
      <c r="A511" s="221" t="s">
        <v>333</v>
      </c>
      <c r="B511" s="223" t="s">
        <v>1418</v>
      </c>
      <c r="C511" s="223">
        <v>2.5000000000000001E-4</v>
      </c>
      <c r="D511" s="223" t="s">
        <v>1412</v>
      </c>
      <c r="E511" s="223" t="s">
        <v>1413</v>
      </c>
      <c r="F511" s="234" t="s">
        <v>1419</v>
      </c>
      <c r="G511" t="s">
        <v>281</v>
      </c>
      <c r="L511" s="204"/>
    </row>
    <row r="512" spans="1:12" outlineLevel="1">
      <c r="A512" s="221" t="s">
        <v>333</v>
      </c>
      <c r="B512" s="223" t="s">
        <v>1420</v>
      </c>
      <c r="C512" s="223">
        <v>1.8500000000000001E-3</v>
      </c>
      <c r="D512" s="223" t="s">
        <v>1412</v>
      </c>
      <c r="E512" s="223" t="s">
        <v>1421</v>
      </c>
      <c r="F512" s="234" t="s">
        <v>1422</v>
      </c>
      <c r="G512" t="s">
        <v>281</v>
      </c>
      <c r="L512" s="204"/>
    </row>
    <row r="513" spans="1:12" outlineLevel="1">
      <c r="A513" s="221" t="s">
        <v>333</v>
      </c>
      <c r="B513" s="223" t="s">
        <v>449</v>
      </c>
      <c r="C513" s="223">
        <v>2.5725190000000001E-3</v>
      </c>
      <c r="D513" s="223" t="s">
        <v>259</v>
      </c>
      <c r="E513" s="223" t="s">
        <v>3688</v>
      </c>
      <c r="F513" s="234" t="s">
        <v>1365</v>
      </c>
      <c r="G513" t="s">
        <v>281</v>
      </c>
      <c r="L513" s="204"/>
    </row>
    <row r="514" spans="1:12" outlineLevel="1">
      <c r="A514" s="221" t="s">
        <v>333</v>
      </c>
      <c r="B514" s="223" t="s">
        <v>449</v>
      </c>
      <c r="C514" s="223">
        <v>2.05062E-4</v>
      </c>
      <c r="D514" s="223" t="s">
        <v>259</v>
      </c>
      <c r="E514" s="223" t="s">
        <v>3689</v>
      </c>
      <c r="F514" s="234" t="s">
        <v>1361</v>
      </c>
      <c r="G514" t="s">
        <v>281</v>
      </c>
      <c r="L514" s="204"/>
    </row>
    <row r="515" spans="1:12" outlineLevel="1">
      <c r="A515" s="221" t="s">
        <v>333</v>
      </c>
      <c r="B515" s="223" t="s">
        <v>452</v>
      </c>
      <c r="C515" s="223">
        <v>1.2062200000000001E-7</v>
      </c>
      <c r="D515" s="223" t="s">
        <v>259</v>
      </c>
      <c r="E515" s="223" t="s">
        <v>3690</v>
      </c>
      <c r="F515" s="234" t="s">
        <v>1361</v>
      </c>
      <c r="G515" t="s">
        <v>281</v>
      </c>
      <c r="L515" s="204"/>
    </row>
    <row r="516" spans="1:12" outlineLevel="1">
      <c r="A516" s="221" t="s">
        <v>333</v>
      </c>
      <c r="B516" s="223" t="s">
        <v>229</v>
      </c>
      <c r="C516" s="223">
        <v>4.8918200000000005E-7</v>
      </c>
      <c r="D516" s="223" t="s">
        <v>259</v>
      </c>
      <c r="E516" s="223" t="s">
        <v>3691</v>
      </c>
      <c r="F516" s="234" t="s">
        <v>1363</v>
      </c>
      <c r="G516" t="s">
        <v>281</v>
      </c>
      <c r="L516" s="204"/>
    </row>
    <row r="517" spans="1:12" outlineLevel="1">
      <c r="A517" s="221" t="s">
        <v>333</v>
      </c>
      <c r="B517" s="223" t="s">
        <v>455</v>
      </c>
      <c r="C517" s="223">
        <v>7.9638199999999999E-3</v>
      </c>
      <c r="D517" s="223" t="s">
        <v>259</v>
      </c>
      <c r="E517" s="223" t="s">
        <v>3692</v>
      </c>
      <c r="F517" s="234" t="s">
        <v>1365</v>
      </c>
      <c r="G517" t="s">
        <v>281</v>
      </c>
    </row>
    <row r="518" spans="1:12" outlineLevel="1">
      <c r="A518" s="221" t="s">
        <v>333</v>
      </c>
      <c r="B518" s="223" t="s">
        <v>455</v>
      </c>
      <c r="C518" s="223">
        <v>1.9567260000000002E-3</v>
      </c>
      <c r="D518" s="223" t="s">
        <v>259</v>
      </c>
      <c r="E518" s="223" t="s">
        <v>3693</v>
      </c>
      <c r="F518" s="234" t="s">
        <v>1383</v>
      </c>
      <c r="G518" t="s">
        <v>281</v>
      </c>
      <c r="L518" s="204"/>
    </row>
    <row r="519" spans="1:12" outlineLevel="1">
      <c r="A519" s="221" t="s">
        <v>333</v>
      </c>
      <c r="B519" s="223" t="s">
        <v>213</v>
      </c>
      <c r="C519" s="223">
        <v>8.7865400000000008E-6</v>
      </c>
      <c r="D519" s="223" t="s">
        <v>259</v>
      </c>
      <c r="E519" s="223" t="s">
        <v>3694</v>
      </c>
      <c r="F519" s="234" t="s">
        <v>1361</v>
      </c>
      <c r="G519" t="s">
        <v>281</v>
      </c>
      <c r="L519" s="204"/>
    </row>
    <row r="520" spans="1:12" outlineLevel="1">
      <c r="A520" s="221" t="s">
        <v>333</v>
      </c>
      <c r="B520" s="223" t="s">
        <v>213</v>
      </c>
      <c r="C520" s="223">
        <v>1.0037499999999999E-6</v>
      </c>
      <c r="D520" s="223" t="s">
        <v>259</v>
      </c>
      <c r="E520" s="223" t="s">
        <v>3695</v>
      </c>
      <c r="F520" s="234" t="s">
        <v>1363</v>
      </c>
      <c r="G520" t="s">
        <v>281</v>
      </c>
      <c r="L520" s="204"/>
    </row>
    <row r="521" spans="1:12" outlineLevel="1">
      <c r="A521" s="221" t="s">
        <v>333</v>
      </c>
      <c r="B521" s="223" t="s">
        <v>213</v>
      </c>
      <c r="C521" s="223">
        <v>4.0674329999999996E-3</v>
      </c>
      <c r="D521" s="223" t="s">
        <v>259</v>
      </c>
      <c r="E521" s="223" t="s">
        <v>3696</v>
      </c>
      <c r="F521" s="234" t="s">
        <v>1365</v>
      </c>
      <c r="G521" t="s">
        <v>281</v>
      </c>
      <c r="L521" s="204"/>
    </row>
    <row r="522" spans="1:12" outlineLevel="1">
      <c r="A522" s="221" t="s">
        <v>333</v>
      </c>
      <c r="B522" s="223" t="s">
        <v>213</v>
      </c>
      <c r="C522" s="223">
        <v>2.4159999999999999E-4</v>
      </c>
      <c r="D522" s="223" t="s">
        <v>259</v>
      </c>
      <c r="E522" s="223" t="s">
        <v>3697</v>
      </c>
      <c r="F522" s="234" t="s">
        <v>1361</v>
      </c>
      <c r="G522" t="s">
        <v>281</v>
      </c>
      <c r="L522" s="204"/>
    </row>
    <row r="523" spans="1:12" outlineLevel="1">
      <c r="A523" s="221" t="s">
        <v>333</v>
      </c>
      <c r="B523" s="223" t="s">
        <v>464</v>
      </c>
      <c r="C523" s="223">
        <v>7.7497099999999995E-4</v>
      </c>
      <c r="D523" s="223" t="s">
        <v>259</v>
      </c>
      <c r="E523" s="223" t="s">
        <v>3698</v>
      </c>
      <c r="F523" s="234" t="s">
        <v>1383</v>
      </c>
      <c r="G523" t="s">
        <v>281</v>
      </c>
      <c r="L523" s="204"/>
    </row>
    <row r="524" spans="1:12" outlineLevel="1">
      <c r="A524" s="221" t="s">
        <v>333</v>
      </c>
      <c r="B524" s="223" t="s">
        <v>1434</v>
      </c>
      <c r="C524" s="223">
        <v>5.0000000000000002E-5</v>
      </c>
      <c r="D524" s="223" t="s">
        <v>1435</v>
      </c>
      <c r="E524" s="223" t="s">
        <v>1436</v>
      </c>
      <c r="F524" s="234" t="s">
        <v>1437</v>
      </c>
      <c r="G524" t="s">
        <v>281</v>
      </c>
      <c r="L524" s="204"/>
    </row>
    <row r="525" spans="1:12" outlineLevel="1">
      <c r="A525" s="221" t="s">
        <v>333</v>
      </c>
      <c r="B525" s="223" t="s">
        <v>1438</v>
      </c>
      <c r="C525" s="223">
        <v>6.0000000000000002E-5</v>
      </c>
      <c r="D525" s="223" t="s">
        <v>1435</v>
      </c>
      <c r="E525" s="223" t="s">
        <v>1439</v>
      </c>
      <c r="F525" s="234" t="s">
        <v>1440</v>
      </c>
      <c r="G525" t="s">
        <v>281</v>
      </c>
      <c r="L525" s="204"/>
    </row>
    <row r="526" spans="1:12" outlineLevel="1">
      <c r="A526" s="221" t="s">
        <v>333</v>
      </c>
      <c r="B526" s="223" t="s">
        <v>1441</v>
      </c>
      <c r="C526" s="223">
        <v>5.0000000000000002E-5</v>
      </c>
      <c r="D526" s="223" t="s">
        <v>1435</v>
      </c>
      <c r="E526" s="223" t="s">
        <v>1436</v>
      </c>
      <c r="F526" s="234" t="s">
        <v>1442</v>
      </c>
      <c r="G526" t="s">
        <v>281</v>
      </c>
      <c r="L526" s="204"/>
    </row>
    <row r="527" spans="1:12" outlineLevel="1">
      <c r="A527" s="221" t="s">
        <v>333</v>
      </c>
      <c r="B527" s="223" t="s">
        <v>1443</v>
      </c>
      <c r="C527" s="223">
        <v>5.0000000000000002E-5</v>
      </c>
      <c r="D527" s="223" t="s">
        <v>1435</v>
      </c>
      <c r="E527" s="223" t="s">
        <v>1436</v>
      </c>
      <c r="F527" s="234" t="s">
        <v>1444</v>
      </c>
      <c r="G527" t="s">
        <v>281</v>
      </c>
      <c r="L527" s="204"/>
    </row>
    <row r="528" spans="1:12" outlineLevel="1">
      <c r="A528" s="221" t="s">
        <v>333</v>
      </c>
      <c r="B528" s="223" t="s">
        <v>1445</v>
      </c>
      <c r="C528" s="223">
        <v>5.0000000000000002E-5</v>
      </c>
      <c r="D528" s="223" t="s">
        <v>1435</v>
      </c>
      <c r="E528" s="223" t="s">
        <v>1436</v>
      </c>
      <c r="F528" s="234" t="s">
        <v>1446</v>
      </c>
      <c r="G528" t="s">
        <v>281</v>
      </c>
      <c r="L528" s="204"/>
    </row>
    <row r="529" spans="1:12" outlineLevel="1">
      <c r="A529" s="221" t="s">
        <v>333</v>
      </c>
      <c r="B529" s="223" t="s">
        <v>1447</v>
      </c>
      <c r="C529" s="223">
        <v>5.0000000000000002E-5</v>
      </c>
      <c r="D529" s="223" t="s">
        <v>1435</v>
      </c>
      <c r="E529" s="223" t="s">
        <v>1436</v>
      </c>
      <c r="F529" s="234" t="s">
        <v>1448</v>
      </c>
      <c r="G529" t="s">
        <v>281</v>
      </c>
      <c r="L529" s="204"/>
    </row>
    <row r="530" spans="1:12" outlineLevel="1">
      <c r="A530" s="221" t="s">
        <v>333</v>
      </c>
      <c r="B530" s="223" t="s">
        <v>1449</v>
      </c>
      <c r="C530" s="223">
        <v>1.0000000000000001E-5</v>
      </c>
      <c r="D530" s="223" t="s">
        <v>1435</v>
      </c>
      <c r="E530" s="223" t="s">
        <v>1450</v>
      </c>
      <c r="F530" s="234" t="s">
        <v>1451</v>
      </c>
      <c r="G530" t="s">
        <v>281</v>
      </c>
      <c r="L530" s="204"/>
    </row>
    <row r="531" spans="1:12" outlineLevel="1">
      <c r="A531" s="221" t="s">
        <v>333</v>
      </c>
      <c r="B531" s="223" t="s">
        <v>482</v>
      </c>
      <c r="C531" s="223">
        <v>9.3700000000000001E-4</v>
      </c>
      <c r="D531" s="223" t="s">
        <v>259</v>
      </c>
      <c r="E531" s="223" t="s">
        <v>3699</v>
      </c>
      <c r="F531" s="234" t="s">
        <v>1305</v>
      </c>
      <c r="G531" t="s">
        <v>281</v>
      </c>
      <c r="L531" s="204"/>
    </row>
    <row r="532" spans="1:12" outlineLevel="1">
      <c r="A532" s="221" t="s">
        <v>333</v>
      </c>
      <c r="B532" s="223" t="s">
        <v>1453</v>
      </c>
      <c r="C532" s="223">
        <v>6.7839300000000006E-5</v>
      </c>
      <c r="D532" s="223" t="s">
        <v>259</v>
      </c>
      <c r="E532" s="223" t="s">
        <v>1454</v>
      </c>
      <c r="F532" s="234" t="s">
        <v>1286</v>
      </c>
      <c r="G532" t="s">
        <v>281</v>
      </c>
      <c r="L532" s="204"/>
    </row>
    <row r="533" spans="1:12" outlineLevel="1">
      <c r="A533" s="221" t="s">
        <v>333</v>
      </c>
      <c r="B533" s="223" t="s">
        <v>1455</v>
      </c>
      <c r="C533" s="223">
        <v>6.7839300000000006E-5</v>
      </c>
      <c r="D533" s="223" t="s">
        <v>259</v>
      </c>
      <c r="E533" s="223" t="s">
        <v>1454</v>
      </c>
      <c r="F533" s="234" t="s">
        <v>1286</v>
      </c>
      <c r="G533" t="s">
        <v>281</v>
      </c>
    </row>
    <row r="534" spans="1:12" outlineLevel="1">
      <c r="A534" s="221" t="s">
        <v>333</v>
      </c>
      <c r="B534" s="223" t="s">
        <v>209</v>
      </c>
      <c r="C534" s="223">
        <v>8.3944600000000002E-11</v>
      </c>
      <c r="D534" s="223" t="s">
        <v>259</v>
      </c>
      <c r="E534" s="223" t="s">
        <v>3700</v>
      </c>
      <c r="F534" s="234" t="s">
        <v>1361</v>
      </c>
      <c r="G534" t="s">
        <v>281</v>
      </c>
      <c r="L534" s="204"/>
    </row>
    <row r="535" spans="1:12" outlineLevel="1">
      <c r="A535" s="221" t="s">
        <v>333</v>
      </c>
      <c r="B535" s="223" t="s">
        <v>209</v>
      </c>
      <c r="C535" s="223">
        <v>1.65274E-9</v>
      </c>
      <c r="D535" s="223" t="s">
        <v>259</v>
      </c>
      <c r="E535" s="223" t="s">
        <v>3701</v>
      </c>
      <c r="F535" s="234" t="s">
        <v>1363</v>
      </c>
      <c r="G535" t="s">
        <v>281</v>
      </c>
      <c r="L535" s="204"/>
    </row>
    <row r="536" spans="1:12" outlineLevel="1">
      <c r="A536" s="221" t="s">
        <v>333</v>
      </c>
      <c r="B536" s="223" t="s">
        <v>486</v>
      </c>
      <c r="C536" s="223">
        <v>5.7461700000000003E-4</v>
      </c>
      <c r="D536" s="223" t="s">
        <v>259</v>
      </c>
      <c r="E536" s="223" t="s">
        <v>3702</v>
      </c>
      <c r="F536" s="234" t="s">
        <v>1365</v>
      </c>
      <c r="G536" t="s">
        <v>281</v>
      </c>
      <c r="L536" s="204"/>
    </row>
    <row r="537" spans="1:12" outlineLevel="1">
      <c r="A537" s="226" t="s">
        <v>333</v>
      </c>
      <c r="B537" s="228" t="s">
        <v>486</v>
      </c>
      <c r="C537" s="228">
        <v>2.2998200000000001E-6</v>
      </c>
      <c r="D537" s="228" t="s">
        <v>259</v>
      </c>
      <c r="E537" s="228" t="s">
        <v>3703</v>
      </c>
      <c r="F537" s="255" t="s">
        <v>1361</v>
      </c>
      <c r="G537" t="s">
        <v>281</v>
      </c>
      <c r="L537" s="204"/>
    </row>
    <row r="538" spans="1:12">
      <c r="L538" s="204"/>
    </row>
    <row r="539" spans="1:12">
      <c r="A539" s="793" t="s">
        <v>489</v>
      </c>
      <c r="B539" s="794"/>
      <c r="C539" s="794"/>
      <c r="L539" s="204"/>
    </row>
    <row r="540" spans="1:12">
      <c r="A540" s="353" t="s">
        <v>3279</v>
      </c>
      <c r="B540" s="335"/>
      <c r="C540" s="354">
        <v>1</v>
      </c>
    </row>
    <row r="541" spans="1:12">
      <c r="A541" s="355" t="s">
        <v>2014</v>
      </c>
      <c r="C541" s="356">
        <v>-0.61661341853035101</v>
      </c>
    </row>
    <row r="542" spans="1:12">
      <c r="A542" s="357" t="s">
        <v>4187</v>
      </c>
      <c r="B542" s="177"/>
      <c r="C542" s="312">
        <v>-0.38338658146964899</v>
      </c>
    </row>
  </sheetData>
  <mergeCells count="12">
    <mergeCell ref="A421:F421"/>
    <mergeCell ref="A539:C539"/>
    <mergeCell ref="A77:F77"/>
    <mergeCell ref="A100:F100"/>
    <mergeCell ref="A207:F207"/>
    <mergeCell ref="A230:F230"/>
    <mergeCell ref="A298:F298"/>
    <mergeCell ref="A1:F1"/>
    <mergeCell ref="I1:R1"/>
    <mergeCell ref="A7:F7"/>
    <mergeCell ref="I21:R21"/>
    <mergeCell ref="A40:F40"/>
  </mergeCells>
  <pageMargins left="0.7" right="0.7" top="0.75" bottom="0.75" header="0.3" footer="0.3"/>
  <pageSetup paperSize="9" scale="35" fitToHeight="0" orientation="landscape"/>
  <headerFooter>
    <oddHeader>&amp;C&amp;20B.2.1.4 LCI for HTC+I (OFMSW)</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6"/>
    <pageSetUpPr fitToPage="1"/>
  </sheetPr>
  <dimension ref="A1:AV173"/>
  <sheetViews>
    <sheetView workbookViewId="0">
      <pane xSplit="1" topLeftCell="B1" activePane="topRight" state="frozen"/>
      <selection pane="topRight"/>
    </sheetView>
  </sheetViews>
  <sheetFormatPr baseColWidth="10" defaultColWidth="9.140625" defaultRowHeight="12.75" outlineLevelCol="1"/>
  <cols>
    <col min="1" max="1" width="35.28515625" style="10" bestFit="1" customWidth="1"/>
    <col min="2" max="2" width="15.85546875" style="10" customWidth="1" outlineLevel="1"/>
    <col min="3" max="4" width="26" style="10" customWidth="1" outlineLevel="1"/>
    <col min="5" max="5" width="21" style="10" customWidth="1" outlineLevel="1"/>
    <col min="6" max="6" width="16.85546875" style="10" customWidth="1" outlineLevel="1"/>
    <col min="7" max="7" width="23.5703125" style="10" customWidth="1" outlineLevel="1"/>
    <col min="8" max="8" width="20.42578125" style="10" customWidth="1" outlineLevel="1"/>
    <col min="9" max="9" width="16.5703125" style="10" customWidth="1" outlineLevel="1"/>
    <col min="10" max="12" width="17" style="10" customWidth="1" outlineLevel="1"/>
    <col min="13" max="13" width="2.7109375" style="10" customWidth="1"/>
    <col min="14" max="23" width="17" style="10" customWidth="1" outlineLevel="1"/>
    <col min="24" max="24" width="2.5703125" style="10" customWidth="1"/>
    <col min="25" max="25" width="16.7109375" style="10" customWidth="1" outlineLevel="1" collapsed="1"/>
    <col min="26" max="26" width="12.5703125" style="10" customWidth="1" outlineLevel="1"/>
    <col min="27" max="27" width="20.5703125" style="10" customWidth="1" outlineLevel="1"/>
    <col min="28" max="28" width="22.5703125" style="10" customWidth="1" outlineLevel="1"/>
    <col min="29" max="29" width="12.28515625" style="10" customWidth="1" outlineLevel="1"/>
    <col min="30" max="30" width="13.42578125" style="10" customWidth="1" outlineLevel="1"/>
    <col min="31" max="31" width="5.140625" style="10" bestFit="1" customWidth="1"/>
    <col min="32" max="32" width="13.42578125" style="10" customWidth="1" outlineLevel="1"/>
    <col min="33" max="33" width="20" style="10" customWidth="1" outlineLevel="1"/>
    <col min="34" max="35" width="14.28515625" style="10" customWidth="1" outlineLevel="1"/>
    <col min="36" max="36" width="23.5703125" style="10" customWidth="1" outlineLevel="1"/>
    <col min="37" max="37" width="18.42578125" style="10" customWidth="1" outlineLevel="1"/>
    <col min="38" max="38" width="11.85546875" style="10" bestFit="1" customWidth="1"/>
    <col min="39" max="41" width="9.140625" style="10"/>
    <col min="42" max="42" width="16.85546875" style="10" customWidth="1"/>
    <col min="43" max="16384" width="9.140625" style="10"/>
  </cols>
  <sheetData>
    <row r="1" spans="1:37" ht="16.5" customHeight="1">
      <c r="A1" s="11"/>
      <c r="B1" s="742" t="s">
        <v>49</v>
      </c>
      <c r="C1" s="743"/>
      <c r="D1" s="743"/>
      <c r="E1" s="743"/>
      <c r="F1" s="743"/>
      <c r="G1" s="743"/>
      <c r="H1" s="743"/>
      <c r="I1" s="743"/>
      <c r="J1" s="743"/>
      <c r="K1" s="743"/>
      <c r="L1" s="744"/>
      <c r="N1" s="745" t="s">
        <v>50</v>
      </c>
      <c r="O1" s="746"/>
      <c r="P1" s="746"/>
      <c r="Q1" s="746"/>
      <c r="R1" s="746"/>
      <c r="S1" s="746"/>
      <c r="T1" s="746"/>
      <c r="U1" s="746"/>
      <c r="V1" s="746"/>
      <c r="W1" s="747"/>
      <c r="Y1" s="748" t="s">
        <v>51</v>
      </c>
      <c r="Z1" s="749"/>
      <c r="AA1" s="749"/>
      <c r="AB1" s="749"/>
      <c r="AC1" s="749"/>
      <c r="AD1" s="749"/>
      <c r="AF1" s="750" t="s">
        <v>52</v>
      </c>
      <c r="AG1" s="751"/>
      <c r="AH1" s="751"/>
      <c r="AI1" s="751"/>
      <c r="AJ1" s="751"/>
      <c r="AK1" s="752"/>
    </row>
    <row r="2" spans="1:37" ht="15.75" customHeight="1">
      <c r="B2" s="12" t="s">
        <v>53</v>
      </c>
      <c r="C2" s="753" t="s">
        <v>54</v>
      </c>
      <c r="D2" s="754"/>
      <c r="E2" s="755" t="s">
        <v>55</v>
      </c>
      <c r="F2" s="756"/>
      <c r="G2" s="757"/>
      <c r="H2" s="753" t="s">
        <v>56</v>
      </c>
      <c r="I2" s="758"/>
      <c r="J2" s="754"/>
      <c r="K2" s="753" t="s">
        <v>57</v>
      </c>
      <c r="L2" s="754"/>
      <c r="N2" s="12" t="s">
        <v>53</v>
      </c>
      <c r="O2" s="13" t="s">
        <v>58</v>
      </c>
      <c r="P2" s="755" t="s">
        <v>59</v>
      </c>
      <c r="Q2" s="756"/>
      <c r="R2" s="757"/>
      <c r="S2" s="758" t="s">
        <v>60</v>
      </c>
      <c r="T2" s="758"/>
      <c r="U2" s="754"/>
      <c r="V2" s="753" t="s">
        <v>57</v>
      </c>
      <c r="W2" s="754"/>
      <c r="Y2" s="12" t="s">
        <v>53</v>
      </c>
      <c r="Z2" s="755" t="s">
        <v>61</v>
      </c>
      <c r="AA2" s="756"/>
      <c r="AB2" s="757"/>
      <c r="AC2" s="753" t="s">
        <v>57</v>
      </c>
      <c r="AD2" s="754"/>
      <c r="AF2" s="12" t="s">
        <v>53</v>
      </c>
      <c r="AG2" s="755" t="s">
        <v>62</v>
      </c>
      <c r="AH2" s="756"/>
      <c r="AI2" s="757"/>
      <c r="AJ2" s="755" t="s">
        <v>57</v>
      </c>
      <c r="AK2" s="757"/>
    </row>
    <row r="3" spans="1:37" ht="51.75">
      <c r="A3" s="14"/>
      <c r="B3" s="15" t="s">
        <v>63</v>
      </c>
      <c r="C3" s="16" t="s">
        <v>64</v>
      </c>
      <c r="D3" s="17" t="s">
        <v>65</v>
      </c>
      <c r="E3" s="18" t="s">
        <v>66</v>
      </c>
      <c r="F3" s="19" t="s">
        <v>67</v>
      </c>
      <c r="G3" s="20" t="s">
        <v>68</v>
      </c>
      <c r="H3" s="21" t="s">
        <v>69</v>
      </c>
      <c r="I3" s="22" t="s">
        <v>67</v>
      </c>
      <c r="J3" s="23" t="s">
        <v>68</v>
      </c>
      <c r="K3" s="24" t="s">
        <v>70</v>
      </c>
      <c r="L3" s="24" t="s">
        <v>71</v>
      </c>
      <c r="N3" s="25" t="s">
        <v>50</v>
      </c>
      <c r="O3" s="16" t="s">
        <v>72</v>
      </c>
      <c r="P3" s="18" t="s">
        <v>73</v>
      </c>
      <c r="Q3" s="19" t="s">
        <v>67</v>
      </c>
      <c r="R3" s="20" t="s">
        <v>68</v>
      </c>
      <c r="S3" s="26" t="s">
        <v>69</v>
      </c>
      <c r="T3" s="22" t="s">
        <v>67</v>
      </c>
      <c r="U3" s="23" t="s">
        <v>68</v>
      </c>
      <c r="V3" s="24" t="s">
        <v>70</v>
      </c>
      <c r="W3" s="24" t="s">
        <v>71</v>
      </c>
      <c r="Y3" s="27" t="s">
        <v>74</v>
      </c>
      <c r="Z3" s="18" t="s">
        <v>75</v>
      </c>
      <c r="AA3" s="19" t="s">
        <v>67</v>
      </c>
      <c r="AB3" s="20" t="s">
        <v>68</v>
      </c>
      <c r="AC3" s="24" t="s">
        <v>70</v>
      </c>
      <c r="AD3" s="24" t="s">
        <v>71</v>
      </c>
      <c r="AF3" s="28" t="s">
        <v>52</v>
      </c>
      <c r="AG3" s="18" t="s">
        <v>76</v>
      </c>
      <c r="AH3" s="29" t="s">
        <v>77</v>
      </c>
      <c r="AI3" s="30" t="s">
        <v>78</v>
      </c>
      <c r="AJ3" s="31" t="s">
        <v>79</v>
      </c>
      <c r="AK3" s="24" t="s">
        <v>71</v>
      </c>
    </row>
    <row r="4" spans="1:37">
      <c r="A4" s="32" t="s">
        <v>80</v>
      </c>
      <c r="B4" s="33">
        <v>1</v>
      </c>
      <c r="C4" s="34">
        <v>0.70799999999999996</v>
      </c>
      <c r="D4" s="35">
        <v>0.66990000000000005</v>
      </c>
      <c r="E4" s="36">
        <v>0.64394129082955986</v>
      </c>
      <c r="F4" s="37">
        <v>0.26581748312093012</v>
      </c>
      <c r="G4" s="38">
        <f>1-F4-E4</f>
        <v>9.0241226049510015E-2</v>
      </c>
      <c r="H4" s="39">
        <v>0.65006524571514279</v>
      </c>
      <c r="I4" s="37">
        <v>0.29450654989965452</v>
      </c>
      <c r="J4" s="38">
        <f>1-I4-H4</f>
        <v>5.5428204385202684E-2</v>
      </c>
      <c r="K4" s="40">
        <v>0.39550999999999997</v>
      </c>
      <c r="L4" s="41">
        <f>1-K4</f>
        <v>0.60448999999999997</v>
      </c>
      <c r="N4" s="42">
        <v>1</v>
      </c>
      <c r="O4" s="43">
        <v>0.4738</v>
      </c>
      <c r="P4" s="42">
        <v>0.51566666666666672</v>
      </c>
      <c r="Q4" s="37">
        <v>0.40933333333333327</v>
      </c>
      <c r="R4" s="44">
        <v>7.4999999999999997E-2</v>
      </c>
      <c r="S4" s="37">
        <v>0.75666666666666671</v>
      </c>
      <c r="T4" s="37">
        <v>0.1933333333333333</v>
      </c>
      <c r="U4" s="38">
        <v>0.05</v>
      </c>
      <c r="V4" s="40">
        <v>0.30103999999999997</v>
      </c>
      <c r="W4" s="41">
        <f>1-V4</f>
        <v>0.69896000000000003</v>
      </c>
      <c r="Y4" s="33">
        <v>1</v>
      </c>
      <c r="Z4" s="45">
        <v>0.59213000000000005</v>
      </c>
      <c r="AA4" s="46">
        <v>0.33886999999999995</v>
      </c>
      <c r="AB4" s="47">
        <v>6.9000000000000006E-2</v>
      </c>
      <c r="AC4" s="40">
        <v>0.31024000000000002</v>
      </c>
      <c r="AD4" s="41">
        <f>1-AC4</f>
        <v>0.68975999999999993</v>
      </c>
      <c r="AF4" s="33">
        <v>1</v>
      </c>
      <c r="AG4" s="36">
        <v>0.74331109426494313</v>
      </c>
      <c r="AH4" s="37">
        <v>0.20921701109607826</v>
      </c>
      <c r="AI4" s="38">
        <f>1-AH4-AG4</f>
        <v>4.7471894638978607E-2</v>
      </c>
      <c r="AJ4" s="40">
        <v>0.59460000000000002</v>
      </c>
      <c r="AK4" s="41">
        <f>1-AJ4</f>
        <v>0.40539999999999998</v>
      </c>
    </row>
    <row r="5" spans="1:37">
      <c r="A5" s="14" t="s">
        <v>81</v>
      </c>
      <c r="B5" s="48">
        <v>0.25380000000000003</v>
      </c>
      <c r="C5" s="49">
        <v>0.34533361911970506</v>
      </c>
      <c r="D5" s="50">
        <f>SUM(D12:D45)</f>
        <v>0.46229827342493574</v>
      </c>
      <c r="E5" s="51">
        <v>0.30115373561127756</v>
      </c>
      <c r="F5" s="52">
        <v>0.1936466862449075</v>
      </c>
      <c r="G5" s="53">
        <v>0</v>
      </c>
      <c r="H5" s="51">
        <f>SUM(H12:H45)</f>
        <v>0.47205334325407766</v>
      </c>
      <c r="I5" s="54">
        <f>SUM(I12:I45)</f>
        <v>0.52777366379382329</v>
      </c>
      <c r="J5" s="53">
        <v>0</v>
      </c>
      <c r="K5" s="55">
        <f>SUM(K12:K47)</f>
        <v>0.59576041501550003</v>
      </c>
      <c r="L5" s="53">
        <f>SUM(L12:L47)</f>
        <v>1.6163705366870118E-2</v>
      </c>
      <c r="N5" s="56">
        <v>6.4942527824172036E-2</v>
      </c>
      <c r="O5" s="56">
        <v>0.13933473619453768</v>
      </c>
      <c r="P5" s="57">
        <v>4.8134505914309733E-2</v>
      </c>
      <c r="Q5" s="54">
        <v>9.8015881777751612E-2</v>
      </c>
      <c r="R5" s="58">
        <v>0</v>
      </c>
      <c r="S5" s="54">
        <v>0.16811648895355388</v>
      </c>
      <c r="T5" s="54">
        <v>6.2723756308699322E-2</v>
      </c>
      <c r="U5" s="58">
        <v>0</v>
      </c>
      <c r="V5" s="55">
        <f>SUM(V12:V45)</f>
        <v>0.17303662209645934</v>
      </c>
      <c r="W5" s="53">
        <f>SUM(W12:W45)</f>
        <v>1.8386721855691197E-2</v>
      </c>
      <c r="Y5" s="59">
        <f>SUM(Y12:Y45)</f>
        <v>7.3551257464552877E-2</v>
      </c>
      <c r="Z5" s="55">
        <v>8.5880646504802649E-2</v>
      </c>
      <c r="AA5" s="52">
        <v>6.6983652284545919E-2</v>
      </c>
      <c r="AB5" s="53">
        <v>0</v>
      </c>
      <c r="AC5" s="55">
        <f>SUM(AC12:AC47)</f>
        <v>0.23429949731190514</v>
      </c>
      <c r="AD5" s="53">
        <f>SUM(AD12:AD47)</f>
        <v>1.2499730609305251E-3</v>
      </c>
      <c r="AF5" s="59">
        <v>0.4</v>
      </c>
      <c r="AG5" s="55">
        <v>0.53813269179785106</v>
      </c>
      <c r="AH5" s="52">
        <v>1.2999999999999999E-3</v>
      </c>
      <c r="AI5" s="53">
        <v>0</v>
      </c>
      <c r="AJ5" s="55">
        <v>0.64572765210093186</v>
      </c>
      <c r="AK5" s="53">
        <f>SUM(AK12:AK47)</f>
        <v>3.9591361768095495E-2</v>
      </c>
    </row>
    <row r="6" spans="1:37">
      <c r="A6" s="60" t="s">
        <v>82</v>
      </c>
      <c r="B6" s="61">
        <v>0</v>
      </c>
      <c r="C6" s="62">
        <v>0</v>
      </c>
      <c r="D6" s="63">
        <v>0</v>
      </c>
      <c r="E6" s="64">
        <v>0</v>
      </c>
      <c r="F6" s="64">
        <v>0</v>
      </c>
      <c r="G6" s="63">
        <v>0</v>
      </c>
      <c r="H6" s="64">
        <v>0</v>
      </c>
      <c r="I6" s="64">
        <v>0</v>
      </c>
      <c r="J6" s="63">
        <v>0</v>
      </c>
      <c r="K6" s="62">
        <v>0</v>
      </c>
      <c r="L6" s="63">
        <v>0</v>
      </c>
      <c r="N6" s="61">
        <v>0</v>
      </c>
      <c r="O6" s="65">
        <v>0</v>
      </c>
      <c r="P6" s="61">
        <v>0</v>
      </c>
      <c r="Q6" s="66">
        <v>0</v>
      </c>
      <c r="R6" s="67">
        <v>0</v>
      </c>
      <c r="S6" s="66">
        <v>0</v>
      </c>
      <c r="T6" s="66">
        <v>0</v>
      </c>
      <c r="U6" s="67">
        <v>0</v>
      </c>
      <c r="V6" s="62">
        <v>0</v>
      </c>
      <c r="W6" s="63">
        <v>0</v>
      </c>
      <c r="Y6" s="61">
        <v>0</v>
      </c>
      <c r="Z6" s="62">
        <v>0</v>
      </c>
      <c r="AA6" s="64">
        <v>0</v>
      </c>
      <c r="AB6" s="63">
        <v>0</v>
      </c>
      <c r="AC6" s="62">
        <v>0</v>
      </c>
      <c r="AD6" s="63">
        <v>0</v>
      </c>
      <c r="AF6" s="61">
        <v>0</v>
      </c>
      <c r="AG6" s="62">
        <v>0</v>
      </c>
      <c r="AH6" s="64"/>
      <c r="AI6" s="64"/>
      <c r="AJ6" s="62">
        <v>0</v>
      </c>
      <c r="AK6" s="63">
        <v>0.13914652195362603</v>
      </c>
    </row>
    <row r="7" spans="1:37">
      <c r="A7" s="68" t="s">
        <v>83</v>
      </c>
      <c r="B7" s="69">
        <v>0.30940000000000001</v>
      </c>
      <c r="C7" s="69">
        <v>0.26175478060100305</v>
      </c>
      <c r="D7" s="70">
        <v>0.21467389371496287</v>
      </c>
      <c r="E7" s="71">
        <v>0.2187401681033137</v>
      </c>
      <c r="F7" s="72">
        <v>0.38760259272799014</v>
      </c>
      <c r="G7" s="73">
        <v>0.72597227468112169</v>
      </c>
      <c r="H7" s="71">
        <v>0.18320484858486538</v>
      </c>
      <c r="I7" s="72">
        <v>0.18808379793422425</v>
      </c>
      <c r="J7" s="73">
        <v>0.72597227468112169</v>
      </c>
      <c r="K7" s="74">
        <v>5.9873556926435631E-2</v>
      </c>
      <c r="L7" s="73">
        <f t="shared" ref="L7:L45" si="0">(B7-K7*$K$4)/$L$4</f>
        <v>0.47266192906421189</v>
      </c>
      <c r="N7" s="69">
        <v>0.3154208910893414</v>
      </c>
      <c r="O7" s="75">
        <v>0.28423002632498262</v>
      </c>
      <c r="P7" s="69">
        <v>0.23955864418778258</v>
      </c>
      <c r="Q7" s="72">
        <v>0.3355285725351474</v>
      </c>
      <c r="R7" s="73">
        <v>0.72597227468112169</v>
      </c>
      <c r="S7" s="69">
        <v>0.22110967859121197</v>
      </c>
      <c r="T7" s="72">
        <v>0.41702632305298004</v>
      </c>
      <c r="U7" s="73">
        <v>0.72597227468112169</v>
      </c>
      <c r="V7" s="74">
        <v>4.4192478336354729E-2</v>
      </c>
      <c r="W7" s="73">
        <f t="shared" ref="W7:W12" si="1">(N7-(V7*$V$4))/$W$4</f>
        <v>0.43223816443139113</v>
      </c>
      <c r="Y7" s="69">
        <v>0.39495026310771481</v>
      </c>
      <c r="Z7" s="69">
        <v>0.28787372500257874</v>
      </c>
      <c r="AA7" s="72">
        <v>0.51465018257426287</v>
      </c>
      <c r="AB7" s="73">
        <v>0.72597227468112169</v>
      </c>
      <c r="AC7" s="74">
        <v>5.0216547624331538E-2</v>
      </c>
      <c r="AD7" s="76">
        <f t="shared" ref="AD7:AD45" si="2">(Y7-AC7*$AC$4)/$AD$4</f>
        <v>0.55000446731144481</v>
      </c>
      <c r="AF7" s="69">
        <v>0.13669155737704919</v>
      </c>
      <c r="AG7" s="69">
        <v>7.0591090708587323E-2</v>
      </c>
      <c r="AH7" s="72">
        <v>0.25246815077653417</v>
      </c>
      <c r="AI7" s="77">
        <v>0.72699999999999998</v>
      </c>
      <c r="AJ7" s="74">
        <v>1.4316799209800946E-2</v>
      </c>
      <c r="AK7" s="76">
        <v>0.19249276355372305</v>
      </c>
    </row>
    <row r="8" spans="1:37">
      <c r="A8" s="78" t="s">
        <v>84</v>
      </c>
      <c r="B8" s="74">
        <v>4.5600000000000002E-2</v>
      </c>
      <c r="C8" s="74">
        <v>3.4416607622105057E-2</v>
      </c>
      <c r="D8" s="76">
        <v>2.5535891974314814E-2</v>
      </c>
      <c r="E8" s="79">
        <v>3.9987951692025583E-2</v>
      </c>
      <c r="F8" s="80">
        <v>7.4675700547418219E-2</v>
      </c>
      <c r="G8" s="81">
        <v>0</v>
      </c>
      <c r="H8" s="79">
        <v>2.5259067580145719E-2</v>
      </c>
      <c r="I8" s="80">
        <v>3.095296184209817E-2</v>
      </c>
      <c r="J8" s="81">
        <v>0</v>
      </c>
      <c r="K8" s="74">
        <v>1.0149274339111019E-2</v>
      </c>
      <c r="L8" s="81">
        <f t="shared" si="0"/>
        <v>6.8794951953114539E-2</v>
      </c>
      <c r="N8" s="74">
        <v>7.067754799829204E-2</v>
      </c>
      <c r="O8" s="82">
        <v>4.2458995574159684E-2</v>
      </c>
      <c r="P8" s="74">
        <v>5.2908911910430706E-2</v>
      </c>
      <c r="Q8" s="80">
        <v>0.10601185445394126</v>
      </c>
      <c r="R8" s="81">
        <v>0</v>
      </c>
      <c r="S8" s="74">
        <v>4.2660916036534588E-2</v>
      </c>
      <c r="T8" s="80">
        <v>5.2649495378526777E-2</v>
      </c>
      <c r="U8" s="81">
        <v>0</v>
      </c>
      <c r="V8" s="74">
        <v>1.8981551228839946E-2</v>
      </c>
      <c r="W8" s="81">
        <f t="shared" si="1"/>
        <v>9.2942860559062132E-2</v>
      </c>
      <c r="Y8" s="74">
        <v>5.7398791274430046E-2</v>
      </c>
      <c r="Z8" s="74">
        <v>5.3077288397975486E-2</v>
      </c>
      <c r="AA8" s="80">
        <v>7.6637461254572006E-2</v>
      </c>
      <c r="AB8" s="81">
        <v>0</v>
      </c>
      <c r="AC8" s="74">
        <v>2.0510475282984796E-2</v>
      </c>
      <c r="AD8" s="76">
        <f t="shared" si="2"/>
        <v>7.3990404521336192E-2</v>
      </c>
      <c r="AF8" s="74">
        <v>3.1894696721311483E-2</v>
      </c>
      <c r="AG8" s="74">
        <v>2.455550993876407E-2</v>
      </c>
      <c r="AH8" s="80">
        <v>6.7259298278021198E-2</v>
      </c>
      <c r="AI8" s="83"/>
      <c r="AJ8" s="74">
        <v>7.0830681632909794E-3</v>
      </c>
      <c r="AK8" s="76">
        <v>5.282517664933619E-2</v>
      </c>
    </row>
    <row r="9" spans="1:37">
      <c r="A9" s="78" t="s">
        <v>85</v>
      </c>
      <c r="B9" s="74">
        <f>38.25%</f>
        <v>0.38250000000000001</v>
      </c>
      <c r="C9" s="74">
        <v>0.33522478318741733</v>
      </c>
      <c r="D9" s="76">
        <v>0.26717237879752787</v>
      </c>
      <c r="E9" s="79">
        <v>0.42307646307423363</v>
      </c>
      <c r="F9" s="80">
        <v>0.32102853936517578</v>
      </c>
      <c r="G9" s="81">
        <v>0.27402772531887831</v>
      </c>
      <c r="H9" s="79">
        <v>0.29600356688443824</v>
      </c>
      <c r="I9" s="80">
        <v>0.20206484838831282</v>
      </c>
      <c r="J9" s="81">
        <v>0.27402772531887831</v>
      </c>
      <c r="K9" s="74">
        <v>0.32582205130442782</v>
      </c>
      <c r="L9" s="81">
        <f t="shared" si="0"/>
        <v>0.41958364983471325</v>
      </c>
      <c r="N9" s="74">
        <v>0.50860685437098851</v>
      </c>
      <c r="O9" s="82">
        <v>0.4474003052310615</v>
      </c>
      <c r="P9" s="74">
        <v>0.62581152585146593</v>
      </c>
      <c r="Q9" s="80">
        <v>0.40417467121914619</v>
      </c>
      <c r="R9" s="81">
        <v>0.27402772531887831</v>
      </c>
      <c r="S9" s="74">
        <v>0.49353396971560964</v>
      </c>
      <c r="T9" s="80">
        <v>0.31168042351882563</v>
      </c>
      <c r="U9" s="81">
        <v>0.27402772531887831</v>
      </c>
      <c r="V9" s="74">
        <v>0.70454812965763158</v>
      </c>
      <c r="W9" s="81">
        <f t="shared" si="1"/>
        <v>0.4242155279541821</v>
      </c>
      <c r="Y9" s="74">
        <v>0.46906424059924345</v>
      </c>
      <c r="Z9" s="74">
        <v>0.56746655802053059</v>
      </c>
      <c r="AA9" s="80">
        <v>0.33683227949226563</v>
      </c>
      <c r="AB9" s="81">
        <v>0.27402772531887831</v>
      </c>
      <c r="AC9" s="74">
        <v>0.68488189697996826</v>
      </c>
      <c r="AD9" s="76">
        <f t="shared" si="2"/>
        <v>0.37199385421041831</v>
      </c>
      <c r="AF9" s="74">
        <v>0.37817997540983606</v>
      </c>
      <c r="AG9" s="74">
        <v>0.3291150738073198</v>
      </c>
      <c r="AH9" s="80">
        <v>0.55025016199134025</v>
      </c>
      <c r="AI9" s="83">
        <f>1-AI7</f>
        <v>0.27300000000000002</v>
      </c>
      <c r="AJ9" s="74">
        <v>0.29635203982408781</v>
      </c>
      <c r="AK9" s="76">
        <v>0.49819697220136511</v>
      </c>
    </row>
    <row r="10" spans="1:37">
      <c r="A10" s="78" t="s">
        <v>86</v>
      </c>
      <c r="B10" s="74">
        <f>0.16%</f>
        <v>1.6000000000000001E-3</v>
      </c>
      <c r="C10" s="74">
        <v>2.1511544161170099E-3</v>
      </c>
      <c r="D10" s="76">
        <v>2.8518399984005785E-3</v>
      </c>
      <c r="E10" s="79">
        <v>1.2913997228919262E-3</v>
      </c>
      <c r="F10" s="79">
        <v>2.8907594280187274E-3</v>
      </c>
      <c r="G10" s="84">
        <v>0</v>
      </c>
      <c r="H10" s="79">
        <v>1.9066418691628592E-3</v>
      </c>
      <c r="I10" s="79">
        <v>5.4749151887515841E-3</v>
      </c>
      <c r="J10" s="84">
        <v>0</v>
      </c>
      <c r="K10" s="74">
        <v>2.5162363239970569E-3</v>
      </c>
      <c r="L10" s="84">
        <f t="shared" si="0"/>
        <v>1.0005184064185086E-3</v>
      </c>
      <c r="N10" s="74">
        <v>2.5530155665870842E-3</v>
      </c>
      <c r="O10" s="85">
        <v>5.4775162345706641E-3</v>
      </c>
      <c r="P10" s="74">
        <v>3.4700270864505235E-3</v>
      </c>
      <c r="Q10" s="79">
        <v>1.8655657956207598E-3</v>
      </c>
      <c r="R10" s="84">
        <v>0</v>
      </c>
      <c r="S10" s="74">
        <v>4.163559414438747E-3</v>
      </c>
      <c r="T10" s="79">
        <v>1.2036670401613858E-2</v>
      </c>
      <c r="U10" s="84">
        <v>0</v>
      </c>
      <c r="V10" s="74">
        <v>1.8074526590051193E-3</v>
      </c>
      <c r="W10" s="84">
        <f t="shared" si="1"/>
        <v>2.8741273007327787E-3</v>
      </c>
      <c r="Y10" s="74">
        <v>1.4903957677616958E-4</v>
      </c>
      <c r="Z10" s="74">
        <v>1.1401295732911465E-4</v>
      </c>
      <c r="AA10" s="79">
        <v>2.4059103595148855E-4</v>
      </c>
      <c r="AB10" s="84">
        <v>0</v>
      </c>
      <c r="AC10" s="74">
        <v>2.9869146952431018E-4</v>
      </c>
      <c r="AD10" s="76">
        <f t="shared" si="2"/>
        <v>8.1729203303971805E-5</v>
      </c>
      <c r="AF10" s="74">
        <v>9.1127704918032796E-3</v>
      </c>
      <c r="AG10" s="74">
        <v>8.0334585204560657E-3</v>
      </c>
      <c r="AH10" s="79">
        <v>1.4546658764480002E-2</v>
      </c>
      <c r="AI10" s="86"/>
      <c r="AJ10" s="74">
        <v>9.6983900906396688E-3</v>
      </c>
      <c r="AK10" s="76">
        <v>8.2538424862085135E-3</v>
      </c>
    </row>
    <row r="11" spans="1:37">
      <c r="A11" s="87" t="s">
        <v>87</v>
      </c>
      <c r="B11" s="88">
        <f>1.55%</f>
        <v>1.55E-2</v>
      </c>
      <c r="C11" s="88">
        <v>2.1119055053652497E-2</v>
      </c>
      <c r="D11" s="89">
        <v>2.7467722089858204E-2</v>
      </c>
      <c r="E11" s="90">
        <v>1.5750281796257568E-2</v>
      </c>
      <c r="F11" s="91">
        <v>2.0155721686489495E-2</v>
      </c>
      <c r="G11" s="92">
        <v>0</v>
      </c>
      <c r="H11" s="90">
        <v>2.1572531827310275E-2</v>
      </c>
      <c r="I11" s="91">
        <v>4.5649812852789733E-2</v>
      </c>
      <c r="J11" s="92">
        <v>0</v>
      </c>
      <c r="K11" s="74">
        <v>5.8784660905276884E-3</v>
      </c>
      <c r="L11" s="92">
        <f t="shared" si="0"/>
        <v>2.1795245374671864E-2</v>
      </c>
      <c r="N11" s="88">
        <v>3.7799163150618841E-2</v>
      </c>
      <c r="O11" s="93">
        <v>8.1098420440687713E-2</v>
      </c>
      <c r="P11" s="88">
        <v>3.0116385049560494E-2</v>
      </c>
      <c r="Q11" s="91">
        <v>5.4403454218392884E-2</v>
      </c>
      <c r="R11" s="92">
        <v>0</v>
      </c>
      <c r="S11" s="88">
        <v>7.0415387288651113E-2</v>
      </c>
      <c r="T11" s="91">
        <v>0.14388333133935366</v>
      </c>
      <c r="U11" s="92">
        <v>0</v>
      </c>
      <c r="V11" s="74">
        <v>5.7541546204811313E-2</v>
      </c>
      <c r="W11" s="92">
        <f t="shared" si="1"/>
        <v>2.9296177293582526E-2</v>
      </c>
      <c r="Y11" s="88">
        <v>4.8864079772827267E-3</v>
      </c>
      <c r="Z11" s="88">
        <v>5.58776911678342E-3</v>
      </c>
      <c r="AA11" s="91">
        <v>4.6558333584022192E-3</v>
      </c>
      <c r="AB11" s="92">
        <v>0</v>
      </c>
      <c r="AC11" s="74">
        <v>9.7928913312860279E-3</v>
      </c>
      <c r="AD11" s="76">
        <f t="shared" si="2"/>
        <v>2.6795716925663267E-3</v>
      </c>
      <c r="AF11" s="88">
        <v>4.4121E-2</v>
      </c>
      <c r="AG11" s="88">
        <v>2.9572175227021755E-2</v>
      </c>
      <c r="AH11" s="91">
        <v>0.11321883867754368</v>
      </c>
      <c r="AI11" s="94"/>
      <c r="AJ11" s="74">
        <v>2.6822050611248753E-2</v>
      </c>
      <c r="AK11" s="76">
        <v>6.9493361387645516E-2</v>
      </c>
    </row>
    <row r="12" spans="1:37">
      <c r="A12" s="95" t="s">
        <v>88</v>
      </c>
      <c r="B12" s="96">
        <f>43.64%*(0.56/100)</f>
        <v>2.4438400000000005E-3</v>
      </c>
      <c r="C12" s="97">
        <v>3.3540221065926513E-3</v>
      </c>
      <c r="D12" s="98">
        <v>4.4514697105074727E-3</v>
      </c>
      <c r="E12" s="96">
        <v>3.7951285851722822E-3</v>
      </c>
      <c r="F12" s="99">
        <v>0</v>
      </c>
      <c r="G12" s="100">
        <v>0</v>
      </c>
      <c r="H12" s="96">
        <v>6.8477275778839244E-3</v>
      </c>
      <c r="I12" s="99">
        <v>0</v>
      </c>
      <c r="J12" s="100">
        <v>0</v>
      </c>
      <c r="K12" s="96">
        <v>5.5486789542619529E-3</v>
      </c>
      <c r="L12" s="100">
        <f t="shared" si="0"/>
        <v>4.123839712813378E-4</v>
      </c>
      <c r="N12" s="96">
        <v>5.1405000000000001E-3</v>
      </c>
      <c r="O12" s="101">
        <v>1.1028985710984717E-2</v>
      </c>
      <c r="P12" s="96">
        <v>9.9686489980607626E-3</v>
      </c>
      <c r="Q12" s="99">
        <v>0</v>
      </c>
      <c r="R12" s="100">
        <v>0</v>
      </c>
      <c r="S12" s="96">
        <v>1.4575752040948964E-2</v>
      </c>
      <c r="T12" s="99">
        <v>0</v>
      </c>
      <c r="U12" s="100">
        <v>0</v>
      </c>
      <c r="V12" s="96">
        <v>1.5889795817458037E-2</v>
      </c>
      <c r="W12" s="100">
        <f t="shared" si="1"/>
        <v>5.108101566791138E-4</v>
      </c>
      <c r="Y12" s="96">
        <v>1.3999999999999999E-4</v>
      </c>
      <c r="Z12" s="96">
        <v>2.3643456673365642E-4</v>
      </c>
      <c r="AA12" s="99">
        <v>0</v>
      </c>
      <c r="AB12" s="100">
        <v>0</v>
      </c>
      <c r="AC12" s="96">
        <v>4.1948531454164559E-4</v>
      </c>
      <c r="AD12" s="100">
        <f t="shared" si="2"/>
        <v>1.4293197658025764E-5</v>
      </c>
      <c r="AE12" s="102"/>
      <c r="AF12" s="96">
        <v>2.5623E-2</v>
      </c>
      <c r="AG12" s="96">
        <v>3.4436963469936001E-2</v>
      </c>
      <c r="AH12" s="99">
        <v>1.4457082803513024E-4</v>
      </c>
      <c r="AI12" s="99"/>
      <c r="AJ12" s="96">
        <v>4.0241075351547133E-2</v>
      </c>
      <c r="AK12" s="100">
        <v>4.1826753723978177E-3</v>
      </c>
    </row>
    <row r="13" spans="1:37">
      <c r="A13" s="103" t="s">
        <v>89</v>
      </c>
      <c r="B13" s="104"/>
      <c r="C13" s="104"/>
      <c r="D13" s="105"/>
      <c r="E13" s="104"/>
      <c r="F13" s="106"/>
      <c r="G13" s="107"/>
      <c r="H13" s="104"/>
      <c r="I13" s="106"/>
      <c r="J13" s="107"/>
      <c r="K13" s="104"/>
      <c r="L13" s="107"/>
      <c r="N13" s="104"/>
      <c r="O13" s="108"/>
      <c r="P13" s="104"/>
      <c r="Q13" s="106"/>
      <c r="R13" s="107"/>
      <c r="S13" s="104"/>
      <c r="T13" s="106"/>
      <c r="U13" s="107"/>
      <c r="V13" s="104"/>
      <c r="W13" s="107"/>
      <c r="Y13" s="104"/>
      <c r="Z13" s="104"/>
      <c r="AA13" s="106"/>
      <c r="AB13" s="107"/>
      <c r="AC13" s="104"/>
      <c r="AD13" s="107"/>
      <c r="AE13" s="109"/>
      <c r="AF13" s="104"/>
      <c r="AG13" s="104"/>
      <c r="AH13" s="106"/>
      <c r="AI13" s="106"/>
      <c r="AJ13" s="104"/>
      <c r="AK13" s="107"/>
    </row>
    <row r="14" spans="1:37">
      <c r="A14" s="78" t="s">
        <v>90</v>
      </c>
      <c r="B14" s="74">
        <f>5629/1000/1000</f>
        <v>5.6289999999999995E-3</v>
      </c>
      <c r="C14" s="74">
        <v>7.6131625295572406E-3</v>
      </c>
      <c r="D14" s="76">
        <v>1.0253258396804438E-2</v>
      </c>
      <c r="E14" s="74">
        <v>3.6247455260795922E-3</v>
      </c>
      <c r="F14" s="79">
        <v>1.2395259515374603E-2</v>
      </c>
      <c r="G14" s="76">
        <v>0</v>
      </c>
      <c r="H14" s="74">
        <v>1.5772660458912447E-2</v>
      </c>
      <c r="I14" s="79">
        <v>0</v>
      </c>
      <c r="J14" s="76">
        <v>0</v>
      </c>
      <c r="K14" s="74">
        <v>6.8712402360476322E-4</v>
      </c>
      <c r="L14" s="76">
        <f t="shared" si="0"/>
        <v>8.8624056269319251E-3</v>
      </c>
      <c r="N14" s="74">
        <v>9.5589999999999998E-3</v>
      </c>
      <c r="O14" s="110">
        <v>2.0508914387958935E-2</v>
      </c>
      <c r="P14" s="74">
        <v>1.85371687136393E-2</v>
      </c>
      <c r="Q14" s="79">
        <v>0</v>
      </c>
      <c r="R14" s="76">
        <v>0</v>
      </c>
      <c r="S14" s="74">
        <v>2.7104292142677004E-2</v>
      </c>
      <c r="T14" s="79">
        <v>0</v>
      </c>
      <c r="U14" s="76">
        <v>0</v>
      </c>
      <c r="V14" s="74">
        <v>1.5885923633959017E-3</v>
      </c>
      <c r="W14" s="76">
        <f>(N14-(V14*$V$4))/$W$4</f>
        <v>1.2991830941575052E-2</v>
      </c>
      <c r="Y14" s="74">
        <v>3.8052575723572963E-4</v>
      </c>
      <c r="Z14" s="74">
        <v>6.4263887530733048E-4</v>
      </c>
      <c r="AA14" s="79">
        <v>0</v>
      </c>
      <c r="AB14" s="76">
        <v>0</v>
      </c>
      <c r="AC14" s="74">
        <v>6.1299910508920088E-5</v>
      </c>
      <c r="AD14" s="76">
        <f t="shared" si="2"/>
        <v>5.2410704157887132E-4</v>
      </c>
      <c r="AE14" s="109"/>
      <c r="AF14" s="74">
        <v>1.0999999999999999E-2</v>
      </c>
      <c r="AG14" s="74">
        <v>1.4783850375416459E-2</v>
      </c>
      <c r="AH14" s="79">
        <v>6.2064516582228187E-5</v>
      </c>
      <c r="AI14" s="79"/>
      <c r="AJ14" s="74">
        <v>9.2879387358849399E-4</v>
      </c>
      <c r="AK14" s="76">
        <v>2.5771433553932608E-2</v>
      </c>
    </row>
    <row r="15" spans="1:37">
      <c r="A15" s="78" t="s">
        <v>91</v>
      </c>
      <c r="B15" s="104"/>
      <c r="C15" s="104"/>
      <c r="D15" s="105"/>
      <c r="E15" s="104"/>
      <c r="F15" s="111"/>
      <c r="G15" s="107"/>
      <c r="H15" s="104"/>
      <c r="I15" s="111"/>
      <c r="J15" s="107"/>
      <c r="K15" s="104"/>
      <c r="L15" s="107"/>
      <c r="N15" s="104"/>
      <c r="O15" s="108"/>
      <c r="P15" s="104"/>
      <c r="Q15" s="111"/>
      <c r="R15" s="107"/>
      <c r="S15" s="104"/>
      <c r="T15" s="111"/>
      <c r="U15" s="107"/>
      <c r="V15" s="104"/>
      <c r="W15" s="107"/>
      <c r="Y15" s="104"/>
      <c r="Z15" s="104"/>
      <c r="AA15" s="111"/>
      <c r="AB15" s="107"/>
      <c r="AC15" s="104"/>
      <c r="AD15" s="107"/>
      <c r="AE15" s="109"/>
      <c r="AF15" s="104"/>
      <c r="AG15" s="104"/>
      <c r="AH15" s="111"/>
      <c r="AI15" s="106"/>
      <c r="AJ15" s="104"/>
      <c r="AK15" s="107"/>
    </row>
    <row r="16" spans="1:37">
      <c r="A16" s="78" t="s">
        <v>92</v>
      </c>
      <c r="B16" s="104"/>
      <c r="C16" s="104"/>
      <c r="D16" s="105"/>
      <c r="E16" s="104"/>
      <c r="F16" s="111"/>
      <c r="G16" s="107"/>
      <c r="H16" s="104"/>
      <c r="I16" s="111"/>
      <c r="J16" s="107"/>
      <c r="K16" s="104"/>
      <c r="L16" s="107"/>
      <c r="N16" s="104"/>
      <c r="O16" s="108"/>
      <c r="P16" s="104"/>
      <c r="Q16" s="111"/>
      <c r="R16" s="107"/>
      <c r="S16" s="104"/>
      <c r="T16" s="111"/>
      <c r="U16" s="107"/>
      <c r="V16" s="104"/>
      <c r="W16" s="107"/>
      <c r="Y16" s="104"/>
      <c r="Z16" s="104"/>
      <c r="AA16" s="111"/>
      <c r="AB16" s="107"/>
      <c r="AC16" s="104"/>
      <c r="AD16" s="107"/>
      <c r="AE16" s="109"/>
      <c r="AF16" s="104"/>
      <c r="AG16" s="104"/>
      <c r="AH16" s="111"/>
      <c r="AI16" s="106"/>
      <c r="AJ16" s="104"/>
      <c r="AK16" s="107"/>
    </row>
    <row r="17" spans="1:37">
      <c r="A17" s="78" t="s">
        <v>93</v>
      </c>
      <c r="B17" s="104"/>
      <c r="C17" s="104"/>
      <c r="D17" s="105"/>
      <c r="E17" s="104"/>
      <c r="F17" s="111"/>
      <c r="G17" s="107"/>
      <c r="H17" s="104"/>
      <c r="I17" s="111"/>
      <c r="J17" s="107"/>
      <c r="K17" s="104"/>
      <c r="L17" s="107"/>
      <c r="N17" s="104"/>
      <c r="O17" s="108"/>
      <c r="P17" s="104"/>
      <c r="Q17" s="111"/>
      <c r="R17" s="107"/>
      <c r="S17" s="104"/>
      <c r="T17" s="111"/>
      <c r="U17" s="107"/>
      <c r="V17" s="104"/>
      <c r="W17" s="107"/>
      <c r="Y17" s="104"/>
      <c r="Z17" s="104"/>
      <c r="AA17" s="111"/>
      <c r="AB17" s="107"/>
      <c r="AC17" s="104"/>
      <c r="AD17" s="107"/>
      <c r="AE17" s="109"/>
      <c r="AF17" s="104"/>
      <c r="AG17" s="104"/>
      <c r="AH17" s="111"/>
      <c r="AI17" s="106"/>
      <c r="AJ17" s="104"/>
      <c r="AK17" s="107"/>
    </row>
    <row r="18" spans="1:37">
      <c r="A18" s="78" t="s">
        <v>94</v>
      </c>
      <c r="B18" s="104"/>
      <c r="C18" s="104"/>
      <c r="D18" s="105"/>
      <c r="E18" s="104"/>
      <c r="F18" s="111"/>
      <c r="G18" s="107"/>
      <c r="H18" s="104"/>
      <c r="I18" s="111"/>
      <c r="J18" s="107"/>
      <c r="K18" s="104"/>
      <c r="L18" s="107"/>
      <c r="N18" s="104"/>
      <c r="O18" s="108"/>
      <c r="P18" s="104"/>
      <c r="Q18" s="111"/>
      <c r="R18" s="107"/>
      <c r="S18" s="104"/>
      <c r="T18" s="111"/>
      <c r="U18" s="107"/>
      <c r="V18" s="104"/>
      <c r="W18" s="107"/>
      <c r="Y18" s="104"/>
      <c r="Z18" s="104"/>
      <c r="AA18" s="111"/>
      <c r="AB18" s="107"/>
      <c r="AC18" s="104"/>
      <c r="AD18" s="107"/>
      <c r="AE18" s="109"/>
      <c r="AF18" s="104"/>
      <c r="AG18" s="104"/>
      <c r="AH18" s="111"/>
      <c r="AI18" s="106"/>
      <c r="AJ18" s="104"/>
      <c r="AK18" s="107"/>
    </row>
    <row r="19" spans="1:37">
      <c r="A19" s="78" t="s">
        <v>95</v>
      </c>
      <c r="B19" s="112">
        <f>2.45/1000/1000</f>
        <v>2.4500000000000003E-6</v>
      </c>
      <c r="C19" s="112">
        <v>3.3443633148627007E-6</v>
      </c>
      <c r="D19" s="113">
        <v>4.4626901886961942E-6</v>
      </c>
      <c r="E19" s="112">
        <v>2.5871923787551647E-6</v>
      </c>
      <c r="F19" s="114">
        <v>2.9493921573372592E-6</v>
      </c>
      <c r="G19" s="76">
        <v>0</v>
      </c>
      <c r="H19" s="112">
        <v>3.1743705064296926E-6</v>
      </c>
      <c r="I19" s="114">
        <v>8.1463120132999383E-6</v>
      </c>
      <c r="J19" s="76">
        <v>0</v>
      </c>
      <c r="K19" s="112">
        <v>4.396299824147371E-6</v>
      </c>
      <c r="L19" s="76">
        <f t="shared" si="0"/>
        <v>1.1765611615601146E-6</v>
      </c>
      <c r="N19" s="112">
        <v>4.1185000000000008E-7</v>
      </c>
      <c r="O19" s="115">
        <v>8.8362761697676421E-7</v>
      </c>
      <c r="P19" s="112">
        <v>5.4309890109890123E-7</v>
      </c>
      <c r="Q19" s="114">
        <v>3.2196742671009784E-7</v>
      </c>
      <c r="R19" s="76">
        <v>0</v>
      </c>
      <c r="S19" s="112">
        <v>7.9409706547691586E-7</v>
      </c>
      <c r="T19" s="114">
        <v>1.4625560556856786E-6</v>
      </c>
      <c r="U19" s="76">
        <v>0</v>
      </c>
      <c r="V19" s="112">
        <v>1.006135363898907E-6</v>
      </c>
      <c r="W19" s="76">
        <f>(N19-(V19*$V$4))/$W$4</f>
        <v>1.5589305547080396E-7</v>
      </c>
      <c r="Y19" s="112">
        <v>5.5999999999999997E-6</v>
      </c>
      <c r="Z19" s="112">
        <v>6.4310202151554552E-6</v>
      </c>
      <c r="AA19" s="114">
        <v>5.2881636025614544E-6</v>
      </c>
      <c r="AB19" s="76">
        <v>0</v>
      </c>
      <c r="AC19" s="112">
        <v>1.3261148653252023E-5</v>
      </c>
      <c r="AD19" s="76">
        <f t="shared" si="2"/>
        <v>2.1541713665841632E-6</v>
      </c>
      <c r="AE19" s="102"/>
      <c r="AF19" s="112">
        <v>6.7999999999999999E-5</v>
      </c>
      <c r="AG19" s="112">
        <v>9.1391075048029036E-5</v>
      </c>
      <c r="AH19" s="114">
        <v>3.8367155705377423E-7</v>
      </c>
      <c r="AI19" s="79"/>
      <c r="AJ19" s="112">
        <v>8.4402032367187133E-5</v>
      </c>
      <c r="AK19" s="76">
        <v>4.3943146409646094E-5</v>
      </c>
    </row>
    <row r="20" spans="1:37">
      <c r="A20" s="78" t="s">
        <v>96</v>
      </c>
      <c r="B20" s="104"/>
      <c r="C20" s="104"/>
      <c r="D20" s="105"/>
      <c r="E20" s="104"/>
      <c r="F20" s="111"/>
      <c r="G20" s="107"/>
      <c r="H20" s="104"/>
      <c r="I20" s="111">
        <v>0</v>
      </c>
      <c r="J20" s="107"/>
      <c r="K20" s="104"/>
      <c r="L20" s="107"/>
      <c r="N20" s="104"/>
      <c r="O20" s="116"/>
      <c r="P20" s="104"/>
      <c r="Q20" s="111"/>
      <c r="R20" s="107"/>
      <c r="S20" s="104"/>
      <c r="T20" s="111"/>
      <c r="U20" s="107"/>
      <c r="V20" s="104"/>
      <c r="W20" s="107"/>
      <c r="Y20" s="104"/>
      <c r="Z20" s="104"/>
      <c r="AA20" s="111"/>
      <c r="AB20" s="107"/>
      <c r="AC20" s="104"/>
      <c r="AD20" s="107"/>
      <c r="AE20" s="102"/>
      <c r="AF20" s="104"/>
      <c r="AG20" s="104"/>
      <c r="AH20" s="111"/>
      <c r="AI20" s="106"/>
      <c r="AJ20" s="104"/>
      <c r="AK20" s="107"/>
    </row>
    <row r="21" spans="1:37">
      <c r="A21" s="78" t="s">
        <v>97</v>
      </c>
      <c r="B21" s="112">
        <f>0.56/1000/1000</f>
        <v>5.6000000000000004E-7</v>
      </c>
      <c r="C21" s="112">
        <v>8.3786204056030573E-7</v>
      </c>
      <c r="D21" s="113">
        <v>1.020043471701987E-6</v>
      </c>
      <c r="E21" s="112">
        <v>4.6525980592739939E-7</v>
      </c>
      <c r="F21" s="114">
        <v>9.7961953797273237E-7</v>
      </c>
      <c r="G21" s="76">
        <v>0</v>
      </c>
      <c r="H21" s="112">
        <v>4.4912713702562459E-7</v>
      </c>
      <c r="I21" s="114">
        <v>2.4722082726586576E-6</v>
      </c>
      <c r="J21" s="76">
        <v>0</v>
      </c>
      <c r="K21" s="112">
        <v>9.4881464037575142E-7</v>
      </c>
      <c r="L21" s="76">
        <f t="shared" si="0"/>
        <v>3.0560360235071984E-7</v>
      </c>
      <c r="N21" s="112">
        <v>1.0166E-7</v>
      </c>
      <c r="O21" s="115">
        <v>2.1811237960873578E-7</v>
      </c>
      <c r="P21" s="112">
        <v>1.0547142857142857E-7</v>
      </c>
      <c r="Q21" s="114">
        <v>1.1548509771986974E-7</v>
      </c>
      <c r="R21" s="76">
        <v>0</v>
      </c>
      <c r="S21" s="112">
        <v>1.5421602170573611E-7</v>
      </c>
      <c r="T21" s="114">
        <v>5.2459787854170071E-7</v>
      </c>
      <c r="U21" s="76">
        <v>0</v>
      </c>
      <c r="V21" s="112">
        <v>2.3449823614604494E-7</v>
      </c>
      <c r="W21" s="76">
        <f t="shared" ref="W21:W45" si="3">(N21-(V21*$V$4))/$W$4</f>
        <v>4.4446965478131278E-8</v>
      </c>
      <c r="Y21" s="112">
        <v>9.9999999999999995E-7</v>
      </c>
      <c r="Z21" s="112">
        <v>9.0351780858932987E-7</v>
      </c>
      <c r="AA21" s="114">
        <v>1.3722076312450202E-6</v>
      </c>
      <c r="AB21" s="76">
        <v>0</v>
      </c>
      <c r="AC21" s="112">
        <v>2.235966269523057E-6</v>
      </c>
      <c r="AD21" s="76">
        <f t="shared" si="2"/>
        <v>4.4408754428086113E-7</v>
      </c>
      <c r="AE21" s="102"/>
      <c r="AF21" s="112">
        <v>6.3500000000000002E-6</v>
      </c>
      <c r="AG21" s="112">
        <v>8.5343136258085933E-6</v>
      </c>
      <c r="AH21" s="114">
        <v>3.5828152754286271E-8</v>
      </c>
      <c r="AI21" s="79"/>
      <c r="AJ21" s="112">
        <v>9.5437792301552241E-6</v>
      </c>
      <c r="AK21" s="76">
        <v>1.6656854211882177E-6</v>
      </c>
    </row>
    <row r="22" spans="1:37">
      <c r="A22" s="78" t="s">
        <v>98</v>
      </c>
      <c r="B22" s="112">
        <f>2.59/1000/1000</f>
        <v>2.5899999999999998E-6</v>
      </c>
      <c r="C22" s="112">
        <v>3.5987533919411961E-6</v>
      </c>
      <c r="D22" s="113">
        <v>4.7177010566216893E-6</v>
      </c>
      <c r="E22" s="112">
        <v>4.022105798905087E-6</v>
      </c>
      <c r="F22" s="114">
        <v>0</v>
      </c>
      <c r="G22" s="76">
        <v>0</v>
      </c>
      <c r="H22" s="112">
        <v>7.2572731548380237E-6</v>
      </c>
      <c r="I22" s="114">
        <v>0</v>
      </c>
      <c r="J22" s="76">
        <v>0</v>
      </c>
      <c r="K22" s="112">
        <v>5.4379109972543954E-6</v>
      </c>
      <c r="L22" s="76">
        <f t="shared" si="0"/>
        <v>7.2664861532186502E-7</v>
      </c>
      <c r="N22" s="112">
        <v>1.9999999999999999E-6</v>
      </c>
      <c r="O22" s="115">
        <v>4.2910167147105204E-6</v>
      </c>
      <c r="P22" s="112">
        <v>3.87847446670976E-6</v>
      </c>
      <c r="Q22" s="114">
        <v>0</v>
      </c>
      <c r="R22" s="76">
        <v>0</v>
      </c>
      <c r="S22" s="112">
        <v>5.670947200057956E-6</v>
      </c>
      <c r="T22" s="114">
        <v>0</v>
      </c>
      <c r="U22" s="76">
        <v>0</v>
      </c>
      <c r="V22" s="112">
        <v>5.7168717753759819E-6</v>
      </c>
      <c r="W22" s="76">
        <f t="shared" si="3"/>
        <v>3.9915434465608118E-7</v>
      </c>
      <c r="Y22" s="112">
        <v>1.2500000000000001E-6</v>
      </c>
      <c r="Z22" s="112">
        <v>2.1110229172647899E-6</v>
      </c>
      <c r="AA22" s="114">
        <v>0</v>
      </c>
      <c r="AB22" s="76">
        <v>0</v>
      </c>
      <c r="AC22" s="112">
        <v>3.4634924203707302E-6</v>
      </c>
      <c r="AD22" s="76">
        <f t="shared" si="2"/>
        <v>2.5441619042012397E-7</v>
      </c>
      <c r="AE22" s="102"/>
      <c r="AF22" s="112">
        <v>7.9999999999999996E-6</v>
      </c>
      <c r="AG22" s="112">
        <v>1.0751891182121062E-5</v>
      </c>
      <c r="AH22" s="114">
        <v>4.5137830241620498E-8</v>
      </c>
      <c r="AI22" s="79"/>
      <c r="AJ22" s="112">
        <v>1.1618367000525159E-5</v>
      </c>
      <c r="AK22" s="76">
        <v>2.6929427269061159E-6</v>
      </c>
    </row>
    <row r="23" spans="1:37">
      <c r="A23" s="78" t="s">
        <v>99</v>
      </c>
      <c r="B23" s="112">
        <f>16/1000/1000</f>
        <v>1.5999999999999999E-5</v>
      </c>
      <c r="C23" s="112">
        <v>2.2716884413593498E-5</v>
      </c>
      <c r="D23" s="113">
        <v>2.9144099191485345E-5</v>
      </c>
      <c r="E23" s="112">
        <v>7.9510354016965437E-6</v>
      </c>
      <c r="F23" s="114">
        <v>4.0930340142639508E-5</v>
      </c>
      <c r="G23" s="76">
        <v>0</v>
      </c>
      <c r="H23" s="112">
        <v>4.5908557285276531E-6</v>
      </c>
      <c r="I23" s="114">
        <v>8.8825676180005154E-5</v>
      </c>
      <c r="J23" s="76">
        <v>0</v>
      </c>
      <c r="K23" s="112">
        <v>3.4780755693312847E-5</v>
      </c>
      <c r="L23" s="76">
        <f t="shared" si="0"/>
        <v>3.7119941036871344E-6</v>
      </c>
      <c r="N23" s="112">
        <v>3.7378E-6</v>
      </c>
      <c r="O23" s="115">
        <v>8.0194811381224928E-6</v>
      </c>
      <c r="P23" s="112">
        <v>2.3195138978668386E-6</v>
      </c>
      <c r="Q23" s="114">
        <v>6.2093745928338781E-6</v>
      </c>
      <c r="R23" s="76">
        <v>0</v>
      </c>
      <c r="S23" s="112">
        <v>3.391498631100261E-6</v>
      </c>
      <c r="T23" s="114">
        <v>2.8206450899603256E-5</v>
      </c>
      <c r="U23" s="76">
        <v>0</v>
      </c>
      <c r="V23" s="112">
        <v>1.1061937887156459E-5</v>
      </c>
      <c r="W23" s="76">
        <f t="shared" si="3"/>
        <v>5.8331552370725067E-7</v>
      </c>
      <c r="Y23" s="112">
        <v>1E-4</v>
      </c>
      <c r="Z23" s="112">
        <v>5.4042186681978627E-5</v>
      </c>
      <c r="AA23" s="114">
        <v>2.0066692241862659E-4</v>
      </c>
      <c r="AB23" s="76">
        <v>0</v>
      </c>
      <c r="AC23" s="112">
        <v>2.8687382800912539E-4</v>
      </c>
      <c r="AD23" s="76">
        <f t="shared" si="2"/>
        <v>1.594795812811548E-5</v>
      </c>
      <c r="AE23" s="102"/>
      <c r="AF23" s="112">
        <v>1.4525000000000001E-4</v>
      </c>
      <c r="AG23" s="112">
        <v>1.9521402427538553E-4</v>
      </c>
      <c r="AH23" s="114">
        <v>8.1953373032442221E-7</v>
      </c>
      <c r="AI23" s="79"/>
      <c r="AJ23" s="112">
        <v>1.9622881474724182E-4</v>
      </c>
      <c r="AK23" s="76">
        <v>7.0479395045115978E-5</v>
      </c>
    </row>
    <row r="24" spans="1:37">
      <c r="A24" s="78" t="s">
        <v>100</v>
      </c>
      <c r="B24" s="112">
        <f>25/1000/1000</f>
        <v>2.5000000000000001E-5</v>
      </c>
      <c r="C24" s="112">
        <v>3.4675874450934598E-5</v>
      </c>
      <c r="D24" s="113">
        <v>4.5537654986695856E-5</v>
      </c>
      <c r="E24" s="112">
        <v>3.164108326358732E-5</v>
      </c>
      <c r="F24" s="114">
        <v>1.7399156540414316E-5</v>
      </c>
      <c r="G24" s="76">
        <v>0</v>
      </c>
      <c r="H24" s="112">
        <v>4.6529558506489261E-5</v>
      </c>
      <c r="I24" s="114">
        <v>5.1918730189082755E-5</v>
      </c>
      <c r="J24" s="76">
        <v>0</v>
      </c>
      <c r="K24" s="112">
        <v>5.4091638472172804E-5</v>
      </c>
      <c r="L24" s="76">
        <f t="shared" si="0"/>
        <v>5.9657166667288748E-6</v>
      </c>
      <c r="N24" s="112">
        <v>1.0128299999999999E-5</v>
      </c>
      <c r="O24" s="115">
        <v>2.1730352295801283E-5</v>
      </c>
      <c r="P24" s="112">
        <v>1.6007558823529407E-5</v>
      </c>
      <c r="Q24" s="114">
        <v>4.5775297231270398E-6</v>
      </c>
      <c r="R24" s="76">
        <v>0</v>
      </c>
      <c r="S24" s="112">
        <v>2.34055997194864E-5</v>
      </c>
      <c r="T24" s="114">
        <v>2.0793699179602963E-5</v>
      </c>
      <c r="U24" s="76">
        <v>0</v>
      </c>
      <c r="V24" s="112">
        <v>2.9834777916716028E-5</v>
      </c>
      <c r="W24" s="76">
        <f t="shared" si="3"/>
        <v>1.6407783792374492E-6</v>
      </c>
      <c r="Y24" s="112">
        <v>5.5000000000000002E-5</v>
      </c>
      <c r="Z24" s="112">
        <v>7.570128181311535E-5</v>
      </c>
      <c r="AA24" s="114">
        <v>3.0026263758963625E-5</v>
      </c>
      <c r="AB24" s="76">
        <v>0</v>
      </c>
      <c r="AC24" s="112">
        <v>1.5704521736320534E-4</v>
      </c>
      <c r="AD24" s="76">
        <f t="shared" si="2"/>
        <v>9.1021395343875795E-6</v>
      </c>
      <c r="AE24" s="102"/>
      <c r="AF24" s="112">
        <v>2.9580000000000003E-4</v>
      </c>
      <c r="AG24" s="112">
        <v>3.9755117645892636E-4</v>
      </c>
      <c r="AH24" s="114">
        <v>1.6689712731839181E-6</v>
      </c>
      <c r="AI24" s="79"/>
      <c r="AJ24" s="112">
        <v>4.7454612075836848E-4</v>
      </c>
      <c r="AK24" s="76">
        <v>3.3633144048036792E-5</v>
      </c>
    </row>
    <row r="25" spans="1:37">
      <c r="A25" s="78" t="s">
        <v>101</v>
      </c>
      <c r="B25" s="112">
        <f>0.09/1000/1000</f>
        <v>8.9999999999999999E-8</v>
      </c>
      <c r="C25" s="112">
        <v>1.2200713191061377E-7</v>
      </c>
      <c r="D25" s="113">
        <v>1.6393555795210508E-7</v>
      </c>
      <c r="E25" s="112">
        <v>1.3277607946192467E-7</v>
      </c>
      <c r="F25" s="114">
        <v>1.692890906634909E-8</v>
      </c>
      <c r="G25" s="76">
        <v>0</v>
      </c>
      <c r="H25" s="112">
        <v>2.2759537142923499E-7</v>
      </c>
      <c r="I25" s="114">
        <v>5.4272874086421083E-8</v>
      </c>
      <c r="J25" s="76">
        <v>0</v>
      </c>
      <c r="K25" s="112">
        <v>1.9115939260349249E-8</v>
      </c>
      <c r="L25" s="76">
        <f t="shared" si="0"/>
        <v>1.3637852547294294E-7</v>
      </c>
      <c r="N25" s="112">
        <v>2E-8</v>
      </c>
      <c r="O25" s="115">
        <v>4.2910167147105207E-8</v>
      </c>
      <c r="P25" s="112">
        <v>3.6845507433742718E-8</v>
      </c>
      <c r="Q25" s="114">
        <v>2.4429967426710165E-9</v>
      </c>
      <c r="R25" s="76">
        <v>0</v>
      </c>
      <c r="S25" s="112">
        <v>5.3873998400550587E-8</v>
      </c>
      <c r="T25" s="114">
        <v>1.109745702080307E-8</v>
      </c>
      <c r="U25" s="76">
        <v>0</v>
      </c>
      <c r="V25" s="112">
        <v>5.7833470285780282E-9</v>
      </c>
      <c r="W25" s="76">
        <f t="shared" si="3"/>
        <v>2.6123070290884846E-8</v>
      </c>
      <c r="Y25" s="112">
        <v>1.0500000000000001E-7</v>
      </c>
      <c r="Z25" s="112">
        <v>1.6845962879773022E-7</v>
      </c>
      <c r="AA25" s="114">
        <v>1.5492666804379291E-8</v>
      </c>
      <c r="AB25" s="76">
        <v>0</v>
      </c>
      <c r="AC25" s="112">
        <v>2.9431630939615461E-8</v>
      </c>
      <c r="AD25" s="76">
        <f t="shared" si="2"/>
        <v>1.3898911333984824E-7</v>
      </c>
      <c r="AE25" s="102"/>
      <c r="AF25" s="112">
        <v>3.0000000000000001E-6</v>
      </c>
      <c r="AG25" s="112">
        <v>4.0319591932953987E-6</v>
      </c>
      <c r="AH25" s="114">
        <v>1.6926686340607687E-8</v>
      </c>
      <c r="AI25" s="79"/>
      <c r="AJ25" s="112">
        <v>0</v>
      </c>
      <c r="AK25" s="76">
        <v>7.4000986679822389E-6</v>
      </c>
    </row>
    <row r="26" spans="1:37">
      <c r="A26" s="78" t="s">
        <v>102</v>
      </c>
      <c r="B26" s="104"/>
      <c r="C26" s="104"/>
      <c r="D26" s="105"/>
      <c r="E26" s="104"/>
      <c r="F26" s="111"/>
      <c r="G26" s="107"/>
      <c r="H26" s="104"/>
      <c r="I26" s="111"/>
      <c r="J26" s="107"/>
      <c r="K26" s="104"/>
      <c r="L26" s="107"/>
      <c r="N26" s="104"/>
      <c r="O26" s="116"/>
      <c r="P26" s="104"/>
      <c r="Q26" s="111"/>
      <c r="R26" s="107"/>
      <c r="S26" s="104"/>
      <c r="T26" s="111"/>
      <c r="U26" s="107"/>
      <c r="V26" s="104"/>
      <c r="W26" s="107"/>
      <c r="Y26" s="104"/>
      <c r="Z26" s="104"/>
      <c r="AA26" s="111"/>
      <c r="AB26" s="107"/>
      <c r="AC26" s="104"/>
      <c r="AD26" s="107"/>
      <c r="AE26" s="102"/>
      <c r="AF26" s="104"/>
      <c r="AG26" s="104"/>
      <c r="AH26" s="111"/>
      <c r="AI26" s="106"/>
      <c r="AJ26" s="104"/>
      <c r="AK26" s="107"/>
    </row>
    <row r="27" spans="1:37">
      <c r="A27" s="78" t="s">
        <v>103</v>
      </c>
      <c r="B27" s="104"/>
      <c r="C27" s="104"/>
      <c r="D27" s="105"/>
      <c r="E27" s="104"/>
      <c r="F27" s="111"/>
      <c r="G27" s="107"/>
      <c r="H27" s="104"/>
      <c r="I27" s="111"/>
      <c r="J27" s="107"/>
      <c r="K27" s="104"/>
      <c r="L27" s="107"/>
      <c r="N27" s="104"/>
      <c r="O27" s="116"/>
      <c r="P27" s="104"/>
      <c r="Q27" s="111"/>
      <c r="R27" s="107"/>
      <c r="S27" s="104"/>
      <c r="T27" s="111"/>
      <c r="U27" s="107"/>
      <c r="V27" s="104"/>
      <c r="W27" s="107"/>
      <c r="Y27" s="104"/>
      <c r="Z27" s="104"/>
      <c r="AA27" s="111"/>
      <c r="AB27" s="107"/>
      <c r="AC27" s="104"/>
      <c r="AD27" s="107"/>
      <c r="AE27" s="102"/>
      <c r="AF27" s="104"/>
      <c r="AG27" s="104"/>
      <c r="AH27" s="111"/>
      <c r="AI27" s="106"/>
      <c r="AJ27" s="104"/>
      <c r="AK27" s="107"/>
    </row>
    <row r="28" spans="1:37">
      <c r="A28" s="78" t="s">
        <v>104</v>
      </c>
      <c r="B28" s="112">
        <f>9.2/1000/1000</f>
        <v>9.2E-6</v>
      </c>
      <c r="C28" s="112">
        <v>1.2732563659058765E-5</v>
      </c>
      <c r="D28" s="113">
        <v>1.6757857035104074E-5</v>
      </c>
      <c r="E28" s="112">
        <v>1.1215308138877429E-5</v>
      </c>
      <c r="F28" s="114">
        <v>7.4411960296085414E-6</v>
      </c>
      <c r="G28" s="76">
        <v>0</v>
      </c>
      <c r="H28" s="112">
        <v>1.5885498447308332E-5</v>
      </c>
      <c r="I28" s="114">
        <v>2.1837363501213617E-5</v>
      </c>
      <c r="J28" s="76">
        <v>0</v>
      </c>
      <c r="K28" s="112">
        <v>2.1988945303973642E-5</v>
      </c>
      <c r="L28" s="76">
        <f t="shared" si="0"/>
        <v>8.3235825708512168E-7</v>
      </c>
      <c r="N28" s="112">
        <v>1.8747699999999998E-6</v>
      </c>
      <c r="O28" s="115">
        <v>4.0223347031189215E-6</v>
      </c>
      <c r="P28" s="112">
        <v>2.8539646735617321E-6</v>
      </c>
      <c r="Q28" s="114">
        <v>9.8471225570032574E-7</v>
      </c>
      <c r="R28" s="76">
        <v>0</v>
      </c>
      <c r="S28" s="112">
        <v>4.1729507602841675E-6</v>
      </c>
      <c r="T28" s="114">
        <v>4.4731135922615584E-6</v>
      </c>
      <c r="U28" s="76">
        <v>0</v>
      </c>
      <c r="V28" s="112">
        <v>6.1004334213121376E-6</v>
      </c>
      <c r="W28" s="76">
        <f t="shared" si="3"/>
        <v>5.4789291015500159E-8</v>
      </c>
      <c r="Y28" s="112">
        <v>1.0000000000000001E-5</v>
      </c>
      <c r="Z28" s="112">
        <v>1.3257223920422881E-5</v>
      </c>
      <c r="AA28" s="114">
        <v>6.3446159294124583E-6</v>
      </c>
      <c r="AB28" s="76">
        <v>0</v>
      </c>
      <c r="AC28" s="112">
        <v>3.1541944925980888E-5</v>
      </c>
      <c r="AD28" s="76">
        <f t="shared" si="2"/>
        <v>3.1087190640757522E-7</v>
      </c>
      <c r="AE28" s="102"/>
      <c r="AF28" s="112">
        <v>7.7000000000000001E-5</v>
      </c>
      <c r="AG28" s="112">
        <v>1.0348695262791522E-4</v>
      </c>
      <c r="AH28" s="114">
        <v>4.3445161607559728E-7</v>
      </c>
      <c r="AI28" s="79"/>
      <c r="AJ28" s="112">
        <v>1.2730048831403898E-4</v>
      </c>
      <c r="AK28" s="76">
        <v>3.2242961235136274E-6</v>
      </c>
    </row>
    <row r="29" spans="1:37">
      <c r="A29" s="78" t="s">
        <v>105</v>
      </c>
      <c r="B29" s="112">
        <f>44/1000/1000</f>
        <v>4.3999999999999999E-5</v>
      </c>
      <c r="C29" s="112">
        <v>5.9741322729146978E-5</v>
      </c>
      <c r="D29" s="113">
        <v>8.0146272776584701E-5</v>
      </c>
      <c r="E29" s="112">
        <v>6.3887811801913242E-5</v>
      </c>
      <c r="F29" s="114">
        <v>1.0759262206612945E-5</v>
      </c>
      <c r="G29" s="76">
        <v>0</v>
      </c>
      <c r="H29" s="112">
        <v>1.0778283530760002E-4</v>
      </c>
      <c r="I29" s="114">
        <v>3.422809259050287E-5</v>
      </c>
      <c r="J29" s="76">
        <v>0</v>
      </c>
      <c r="K29" s="112">
        <v>8.7622778136059123E-5</v>
      </c>
      <c r="L29" s="76">
        <f t="shared" si="0"/>
        <v>1.5458179654596867E-5</v>
      </c>
      <c r="N29" s="112">
        <v>6.8110000000000003E-7</v>
      </c>
      <c r="O29" s="115">
        <v>1.461305742194668E-6</v>
      </c>
      <c r="P29" s="112">
        <v>1.2349615384615384E-6</v>
      </c>
      <c r="Q29" s="114">
        <v>1.0815513029315965E-7</v>
      </c>
      <c r="R29" s="76">
        <v>0</v>
      </c>
      <c r="S29" s="112">
        <v>1.8057103994960545E-6</v>
      </c>
      <c r="T29" s="114">
        <v>4.9130106849648298E-7</v>
      </c>
      <c r="U29" s="76">
        <v>0</v>
      </c>
      <c r="V29" s="112">
        <v>1.8465936897769419E-6</v>
      </c>
      <c r="W29" s="76">
        <f t="shared" si="3"/>
        <v>1.7912532280752761E-7</v>
      </c>
      <c r="Y29" s="112">
        <v>1.4E-5</v>
      </c>
      <c r="Z29" s="112">
        <v>2.2106631989596877E-5</v>
      </c>
      <c r="AA29" s="114">
        <v>2.6853955794257377E-6</v>
      </c>
      <c r="AB29" s="76">
        <v>0</v>
      </c>
      <c r="AC29" s="112">
        <v>3.6792921620604339E-5</v>
      </c>
      <c r="AD29" s="76">
        <f t="shared" si="2"/>
        <v>3.7482080671881655E-6</v>
      </c>
      <c r="AE29" s="102"/>
      <c r="AF29" s="112">
        <v>1.84E-4</v>
      </c>
      <c r="AG29" s="112">
        <v>2.4729349718878444E-4</v>
      </c>
      <c r="AH29" s="114">
        <v>1.0381700955572714E-6</v>
      </c>
      <c r="AI29" s="79"/>
      <c r="AJ29" s="112">
        <v>2.9208034250157437E-4</v>
      </c>
      <c r="AK29" s="76">
        <v>2.5478609641252756E-5</v>
      </c>
    </row>
    <row r="30" spans="1:37">
      <c r="A30" s="78" t="s">
        <v>106</v>
      </c>
      <c r="B30" s="104"/>
      <c r="C30" s="104"/>
      <c r="D30" s="105"/>
      <c r="E30" s="104"/>
      <c r="F30" s="111"/>
      <c r="G30" s="107"/>
      <c r="H30" s="104"/>
      <c r="I30" s="111"/>
      <c r="J30" s="107"/>
      <c r="K30" s="104"/>
      <c r="L30" s="107"/>
      <c r="N30" s="104"/>
      <c r="O30" s="116"/>
      <c r="P30" s="104"/>
      <c r="Q30" s="111"/>
      <c r="R30" s="107"/>
      <c r="S30" s="104"/>
      <c r="T30" s="111"/>
      <c r="U30" s="107"/>
      <c r="V30" s="104"/>
      <c r="W30" s="107"/>
      <c r="Y30" s="104"/>
      <c r="Z30" s="104"/>
      <c r="AA30" s="111"/>
      <c r="AB30" s="107"/>
      <c r="AC30" s="104"/>
      <c r="AD30" s="107"/>
      <c r="AE30" s="102"/>
      <c r="AF30" s="104"/>
      <c r="AG30" s="104"/>
      <c r="AH30" s="111"/>
      <c r="AI30" s="106"/>
      <c r="AJ30" s="104"/>
      <c r="AK30" s="107"/>
    </row>
    <row r="31" spans="1:37">
      <c r="A31" s="78" t="s">
        <v>107</v>
      </c>
      <c r="B31" s="104"/>
      <c r="C31" s="104"/>
      <c r="D31" s="105"/>
      <c r="E31" s="104"/>
      <c r="F31" s="111"/>
      <c r="G31" s="107"/>
      <c r="H31" s="104"/>
      <c r="I31" s="111"/>
      <c r="J31" s="107"/>
      <c r="K31" s="104"/>
      <c r="L31" s="107"/>
      <c r="N31" s="104"/>
      <c r="O31" s="116"/>
      <c r="P31" s="104"/>
      <c r="Q31" s="111"/>
      <c r="R31" s="107"/>
      <c r="S31" s="104"/>
      <c r="T31" s="111"/>
      <c r="U31" s="107"/>
      <c r="V31" s="104"/>
      <c r="W31" s="107"/>
      <c r="Y31" s="104"/>
      <c r="Z31" s="104"/>
      <c r="AA31" s="111"/>
      <c r="AB31" s="107"/>
      <c r="AC31" s="104"/>
      <c r="AD31" s="107"/>
      <c r="AE31" s="102"/>
      <c r="AF31" s="104"/>
      <c r="AG31" s="104"/>
      <c r="AH31" s="111"/>
      <c r="AI31" s="106"/>
      <c r="AJ31" s="104"/>
      <c r="AK31" s="107"/>
    </row>
    <row r="32" spans="1:37">
      <c r="A32" s="78" t="s">
        <v>108</v>
      </c>
      <c r="B32" s="104"/>
      <c r="C32" s="104"/>
      <c r="D32" s="105"/>
      <c r="E32" s="104"/>
      <c r="F32" s="111"/>
      <c r="G32" s="107"/>
      <c r="H32" s="104"/>
      <c r="I32" s="111"/>
      <c r="J32" s="107"/>
      <c r="K32" s="104"/>
      <c r="L32" s="107"/>
      <c r="N32" s="104"/>
      <c r="O32" s="116"/>
      <c r="P32" s="104"/>
      <c r="Q32" s="111"/>
      <c r="R32" s="107"/>
      <c r="S32" s="104"/>
      <c r="T32" s="111"/>
      <c r="U32" s="107"/>
      <c r="V32" s="104"/>
      <c r="W32" s="107"/>
      <c r="Y32" s="104"/>
      <c r="Z32" s="104"/>
      <c r="AA32" s="111"/>
      <c r="AB32" s="107"/>
      <c r="AC32" s="104"/>
      <c r="AD32" s="107"/>
      <c r="AE32" s="102"/>
      <c r="AF32" s="104"/>
      <c r="AG32" s="104"/>
      <c r="AH32" s="111"/>
      <c r="AI32" s="106"/>
      <c r="AJ32" s="104"/>
      <c r="AK32" s="107"/>
    </row>
    <row r="33" spans="1:37">
      <c r="A33" s="78" t="s">
        <v>109</v>
      </c>
      <c r="B33" s="104"/>
      <c r="C33" s="104"/>
      <c r="D33" s="105"/>
      <c r="E33" s="104"/>
      <c r="F33" s="111"/>
      <c r="G33" s="107"/>
      <c r="H33" s="104"/>
      <c r="I33" s="111"/>
      <c r="J33" s="107"/>
      <c r="K33" s="104"/>
      <c r="L33" s="107"/>
      <c r="N33" s="104"/>
      <c r="O33" s="116"/>
      <c r="P33" s="104"/>
      <c r="Q33" s="111"/>
      <c r="R33" s="107"/>
      <c r="S33" s="104"/>
      <c r="T33" s="111"/>
      <c r="U33" s="107"/>
      <c r="V33" s="104"/>
      <c r="W33" s="107"/>
      <c r="Y33" s="104"/>
      <c r="Z33" s="104"/>
      <c r="AA33" s="111"/>
      <c r="AB33" s="107"/>
      <c r="AC33" s="104"/>
      <c r="AD33" s="107"/>
      <c r="AE33" s="102"/>
      <c r="AF33" s="104"/>
      <c r="AG33" s="104"/>
      <c r="AH33" s="111"/>
      <c r="AI33" s="106"/>
      <c r="AJ33" s="104"/>
      <c r="AK33" s="107"/>
    </row>
    <row r="34" spans="1:37">
      <c r="A34" s="78" t="s">
        <v>110</v>
      </c>
      <c r="B34" s="112">
        <f>171/1000/1000</f>
        <v>1.7100000000000001E-4</v>
      </c>
      <c r="C34" s="112">
        <v>2.4034631998930868E-4</v>
      </c>
      <c r="D34" s="113">
        <v>3.1147756010899965E-4</v>
      </c>
      <c r="E34" s="112">
        <v>1.7526442488974061E-4</v>
      </c>
      <c r="F34" s="114">
        <v>2.1872150513722988E-4</v>
      </c>
      <c r="G34" s="76">
        <v>0</v>
      </c>
      <c r="H34" s="112">
        <v>2.0871693430436793E-4</v>
      </c>
      <c r="I34" s="114">
        <v>5.9692368466989258E-4</v>
      </c>
      <c r="J34" s="76">
        <v>0</v>
      </c>
      <c r="K34" s="112">
        <v>3.4232911916809352E-4</v>
      </c>
      <c r="L34" s="76">
        <f t="shared" si="0"/>
        <v>5.890157004719243E-5</v>
      </c>
      <c r="N34" s="112">
        <v>3.3954000000000001E-5</v>
      </c>
      <c r="O34" s="115">
        <v>7.2848590765640513E-5</v>
      </c>
      <c r="P34" s="112">
        <v>4.3457608274078866E-5</v>
      </c>
      <c r="Q34" s="114">
        <v>2.8202833876221507E-5</v>
      </c>
      <c r="R34" s="76">
        <v>0</v>
      </c>
      <c r="S34" s="112">
        <v>6.3541942606153403E-5</v>
      </c>
      <c r="T34" s="114">
        <v>1.2811303893267814E-4</v>
      </c>
      <c r="U34" s="76">
        <v>0</v>
      </c>
      <c r="V34" s="112">
        <v>9.2541130636113479E-5</v>
      </c>
      <c r="W34" s="76">
        <f t="shared" si="3"/>
        <v>8.7206965109654376E-6</v>
      </c>
      <c r="Y34" s="112">
        <v>9.6000000000000002E-5</v>
      </c>
      <c r="Z34" s="112">
        <v>1.0700352963031766E-4</v>
      </c>
      <c r="AA34" s="114">
        <v>9.6320122760940776E-5</v>
      </c>
      <c r="AB34" s="76">
        <v>0</v>
      </c>
      <c r="AC34" s="112">
        <v>2.5362430077356635E-4</v>
      </c>
      <c r="AD34" s="76">
        <f t="shared" si="2"/>
        <v>2.5103799768047988E-5</v>
      </c>
      <c r="AE34" s="102"/>
      <c r="AF34" s="112">
        <v>7.8700000000000005E-4</v>
      </c>
      <c r="AG34" s="112">
        <v>1.0577172950411596E-3</v>
      </c>
      <c r="AH34" s="114">
        <v>4.4404340500194169E-6</v>
      </c>
      <c r="AI34" s="79"/>
      <c r="AJ34" s="112">
        <v>1.1961176375686006E-3</v>
      </c>
      <c r="AK34" s="76">
        <v>1.869473426287867E-4</v>
      </c>
    </row>
    <row r="35" spans="1:37">
      <c r="A35" s="78" t="s">
        <v>111</v>
      </c>
      <c r="B35" s="104"/>
      <c r="C35" s="104"/>
      <c r="D35" s="105"/>
      <c r="E35" s="104"/>
      <c r="F35" s="111"/>
      <c r="G35" s="107"/>
      <c r="H35" s="104"/>
      <c r="I35" s="111"/>
      <c r="J35" s="107"/>
      <c r="K35" s="104"/>
      <c r="L35" s="107"/>
      <c r="N35" s="104"/>
      <c r="O35" s="116"/>
      <c r="P35" s="104"/>
      <c r="Q35" s="111"/>
      <c r="R35" s="107"/>
      <c r="S35" s="104"/>
      <c r="T35" s="111"/>
      <c r="U35" s="107"/>
      <c r="V35" s="104"/>
      <c r="W35" s="107"/>
      <c r="Y35" s="104"/>
      <c r="Z35" s="104"/>
      <c r="AA35" s="111"/>
      <c r="AB35" s="107"/>
      <c r="AC35" s="104"/>
      <c r="AD35" s="107"/>
      <c r="AE35" s="102"/>
      <c r="AF35" s="104"/>
      <c r="AG35" s="104"/>
      <c r="AH35" s="111"/>
      <c r="AI35" s="106"/>
      <c r="AJ35" s="104"/>
      <c r="AK35" s="107"/>
    </row>
    <row r="36" spans="1:37">
      <c r="A36" s="78" t="s">
        <v>112</v>
      </c>
      <c r="B36" s="104"/>
      <c r="C36" s="104"/>
      <c r="D36" s="105"/>
      <c r="E36" s="104"/>
      <c r="F36" s="111"/>
      <c r="G36" s="107"/>
      <c r="H36" s="104"/>
      <c r="I36" s="111"/>
      <c r="J36" s="107"/>
      <c r="K36" s="104"/>
      <c r="L36" s="107"/>
      <c r="N36" s="104"/>
      <c r="O36" s="116"/>
      <c r="P36" s="104"/>
      <c r="Q36" s="111"/>
      <c r="R36" s="107"/>
      <c r="S36" s="104"/>
      <c r="T36" s="111"/>
      <c r="U36" s="107"/>
      <c r="V36" s="104"/>
      <c r="W36" s="107"/>
      <c r="Y36" s="104"/>
      <c r="Z36" s="104"/>
      <c r="AA36" s="111"/>
      <c r="AB36" s="107"/>
      <c r="AC36" s="104"/>
      <c r="AD36" s="107"/>
      <c r="AE36" s="102"/>
      <c r="AF36" s="104"/>
      <c r="AG36" s="104"/>
      <c r="AH36" s="111"/>
      <c r="AI36" s="106"/>
      <c r="AJ36" s="104"/>
      <c r="AK36" s="107"/>
    </row>
    <row r="37" spans="1:37">
      <c r="A37" s="78" t="s">
        <v>113</v>
      </c>
      <c r="B37" s="104"/>
      <c r="C37" s="104"/>
      <c r="D37" s="105"/>
      <c r="E37" s="104"/>
      <c r="F37" s="111"/>
      <c r="G37" s="107"/>
      <c r="H37" s="104"/>
      <c r="I37" s="111"/>
      <c r="J37" s="107"/>
      <c r="K37" s="104"/>
      <c r="L37" s="107"/>
      <c r="N37" s="104"/>
      <c r="O37" s="116"/>
      <c r="P37" s="104"/>
      <c r="Q37" s="111"/>
      <c r="R37" s="107"/>
      <c r="S37" s="104"/>
      <c r="T37" s="111"/>
      <c r="U37" s="107"/>
      <c r="V37" s="104"/>
      <c r="W37" s="107"/>
      <c r="Y37" s="104"/>
      <c r="Z37" s="104"/>
      <c r="AA37" s="111"/>
      <c r="AB37" s="107"/>
      <c r="AC37" s="104"/>
      <c r="AD37" s="107"/>
      <c r="AE37" s="102"/>
      <c r="AF37" s="104"/>
      <c r="AG37" s="104"/>
      <c r="AH37" s="111"/>
      <c r="AI37" s="106"/>
      <c r="AJ37" s="104"/>
      <c r="AK37" s="107"/>
    </row>
    <row r="38" spans="1:37">
      <c r="A38" s="78" t="s">
        <v>114</v>
      </c>
      <c r="B38" s="104"/>
      <c r="C38" s="104"/>
      <c r="D38" s="105"/>
      <c r="E38" s="104"/>
      <c r="F38" s="111"/>
      <c r="G38" s="107"/>
      <c r="H38" s="104"/>
      <c r="I38" s="111"/>
      <c r="J38" s="107"/>
      <c r="K38" s="104"/>
      <c r="L38" s="107"/>
      <c r="N38" s="104"/>
      <c r="O38" s="116"/>
      <c r="P38" s="104"/>
      <c r="Q38" s="111"/>
      <c r="R38" s="107"/>
      <c r="S38" s="104"/>
      <c r="T38" s="111"/>
      <c r="U38" s="107"/>
      <c r="V38" s="104"/>
      <c r="W38" s="107"/>
      <c r="Y38" s="104"/>
      <c r="Z38" s="104"/>
      <c r="AA38" s="111"/>
      <c r="AB38" s="107"/>
      <c r="AC38" s="104"/>
      <c r="AD38" s="107"/>
      <c r="AE38" s="102"/>
      <c r="AF38" s="104"/>
      <c r="AG38" s="104"/>
      <c r="AH38" s="111"/>
      <c r="AI38" s="106"/>
      <c r="AJ38" s="104"/>
      <c r="AK38" s="107"/>
    </row>
    <row r="39" spans="1:37">
      <c r="A39" s="78" t="s">
        <v>115</v>
      </c>
      <c r="B39" s="104"/>
      <c r="C39" s="104"/>
      <c r="D39" s="105"/>
      <c r="E39" s="104"/>
      <c r="F39" s="111"/>
      <c r="G39" s="107"/>
      <c r="H39" s="104"/>
      <c r="I39" s="111"/>
      <c r="J39" s="107"/>
      <c r="K39" s="104"/>
      <c r="L39" s="107"/>
      <c r="N39" s="104"/>
      <c r="O39" s="116"/>
      <c r="P39" s="104"/>
      <c r="Q39" s="111"/>
      <c r="R39" s="107"/>
      <c r="S39" s="104"/>
      <c r="T39" s="111"/>
      <c r="U39" s="107"/>
      <c r="V39" s="104"/>
      <c r="W39" s="107"/>
      <c r="Y39" s="104"/>
      <c r="Z39" s="104"/>
      <c r="AA39" s="111"/>
      <c r="AB39" s="107"/>
      <c r="AC39" s="104"/>
      <c r="AD39" s="107"/>
      <c r="AE39" s="102"/>
      <c r="AF39" s="104"/>
      <c r="AG39" s="104"/>
      <c r="AH39" s="111"/>
      <c r="AI39" s="106"/>
      <c r="AJ39" s="104"/>
      <c r="AK39" s="107"/>
    </row>
    <row r="40" spans="1:37">
      <c r="A40" s="78" t="s">
        <v>116</v>
      </c>
      <c r="B40" s="104"/>
      <c r="C40" s="104"/>
      <c r="D40" s="105"/>
      <c r="E40" s="104"/>
      <c r="F40" s="111"/>
      <c r="G40" s="107"/>
      <c r="H40" s="104"/>
      <c r="I40" s="111"/>
      <c r="J40" s="107"/>
      <c r="K40" s="104"/>
      <c r="L40" s="107"/>
      <c r="N40" s="104"/>
      <c r="O40" s="116"/>
      <c r="P40" s="104"/>
      <c r="Q40" s="111"/>
      <c r="R40" s="107"/>
      <c r="S40" s="104"/>
      <c r="T40" s="111"/>
      <c r="U40" s="107"/>
      <c r="V40" s="104"/>
      <c r="W40" s="107"/>
      <c r="Y40" s="104"/>
      <c r="Z40" s="104"/>
      <c r="AA40" s="111"/>
      <c r="AB40" s="107"/>
      <c r="AC40" s="104"/>
      <c r="AD40" s="107"/>
      <c r="AE40" s="102"/>
      <c r="AF40" s="104"/>
      <c r="AG40" s="104"/>
      <c r="AH40" s="111"/>
      <c r="AI40" s="106"/>
      <c r="AJ40" s="104"/>
      <c r="AK40" s="107"/>
    </row>
    <row r="41" spans="1:37">
      <c r="A41" s="78" t="s">
        <v>117</v>
      </c>
      <c r="B41" s="117">
        <f>1-SUM(B42:B47,B6:B40)</f>
        <v>0.16314241052873857</v>
      </c>
      <c r="C41" s="117">
        <v>0.23204674670490946</v>
      </c>
      <c r="D41" s="118">
        <v>0.31246556424975341</v>
      </c>
      <c r="E41" s="117">
        <v>0.24024374893306533</v>
      </c>
      <c r="F41" s="80">
        <v>3.1749381673320289E-2</v>
      </c>
      <c r="G41" s="76">
        <v>0</v>
      </c>
      <c r="H41" s="117">
        <v>0.40192435687428313</v>
      </c>
      <c r="I41" s="80">
        <v>0.17381110354527934</v>
      </c>
      <c r="J41" s="76">
        <v>0</v>
      </c>
      <c r="K41" s="117">
        <v>0.41879876120578052</v>
      </c>
      <c r="L41" s="118">
        <f t="shared" si="0"/>
        <v>-4.1302379125538599E-3</v>
      </c>
      <c r="N41" s="117">
        <v>2.061714834417204E-2</v>
      </c>
      <c r="O41" s="119">
        <v>4.4234264077254282E-2</v>
      </c>
      <c r="P41" s="117">
        <v>3.956859399345293E-3</v>
      </c>
      <c r="Q41" s="80">
        <v>4.5382885620300469E-2</v>
      </c>
      <c r="R41" s="76">
        <v>0</v>
      </c>
      <c r="S41" s="117">
        <v>5.8459379837780982E-2</v>
      </c>
      <c r="T41" s="80">
        <v>0</v>
      </c>
      <c r="U41" s="76">
        <v>0</v>
      </c>
      <c r="V41" s="117">
        <v>6.8526507824149305E-2</v>
      </c>
      <c r="W41" s="76">
        <f t="shared" si="3"/>
        <v>-1.7270761144938932E-5</v>
      </c>
      <c r="Y41" s="117">
        <v>6.6512776707317145E-2</v>
      </c>
      <c r="Z41" s="117">
        <v>7.9661837278389991E-2</v>
      </c>
      <c r="AA41" s="80">
        <v>5.7079744443781021E-2</v>
      </c>
      <c r="AB41" s="76">
        <v>0</v>
      </c>
      <c r="AC41" s="117">
        <v>0.21429441672893373</v>
      </c>
      <c r="AD41" s="76">
        <f t="shared" si="2"/>
        <v>4.3604820999688472E-5</v>
      </c>
      <c r="AE41" s="102"/>
      <c r="AF41" s="117">
        <v>0.23858260000000001</v>
      </c>
      <c r="AG41" s="117">
        <v>0.32118990183523755</v>
      </c>
      <c r="AH41" s="80">
        <v>1.3461376121755558E-3</v>
      </c>
      <c r="AI41" s="79"/>
      <c r="AJ41" s="117">
        <v>0.40289828586329857</v>
      </c>
      <c r="AK41" s="76">
        <v>-2.4191434985627105E-3</v>
      </c>
    </row>
    <row r="42" spans="1:37">
      <c r="A42" s="78" t="s">
        <v>118</v>
      </c>
      <c r="B42" s="112">
        <f>5605/1000/1000</f>
        <v>5.6050000000000006E-3</v>
      </c>
      <c r="C42" s="112">
        <v>7.6945888442073633E-3</v>
      </c>
      <c r="D42" s="113">
        <v>1.0209542248017211E-2</v>
      </c>
      <c r="E42" s="112">
        <v>3.9168943441267789E-3</v>
      </c>
      <c r="F42" s="114">
        <v>1.1597243205397239E-2</v>
      </c>
      <c r="G42" s="76">
        <v>0</v>
      </c>
      <c r="H42" s="112">
        <v>3.1803458481295729E-3</v>
      </c>
      <c r="I42" s="114">
        <v>2.76466175219802E-2</v>
      </c>
      <c r="J42" s="76">
        <v>0</v>
      </c>
      <c r="K42" s="112">
        <v>1.2999693177081058E-2</v>
      </c>
      <c r="L42" s="76">
        <f t="shared" si="0"/>
        <v>7.6674775684076131E-4</v>
      </c>
      <c r="N42" s="112">
        <v>2.1454000000000002E-4</v>
      </c>
      <c r="O42" s="115">
        <v>4.6029736298699758E-4</v>
      </c>
      <c r="P42" s="112">
        <v>1.8721978021978022E-4</v>
      </c>
      <c r="Q42" s="114">
        <v>2.8826628664495129E-4</v>
      </c>
      <c r="R42" s="76">
        <v>0</v>
      </c>
      <c r="S42" s="112">
        <v>2.7374512776759765E-4</v>
      </c>
      <c r="T42" s="114">
        <v>1.3094666360837003E-3</v>
      </c>
      <c r="U42" s="76">
        <v>0</v>
      </c>
      <c r="V42" s="112">
        <v>6.7742603904343327E-4</v>
      </c>
      <c r="W42" s="76">
        <f t="shared" si="3"/>
        <v>1.5176355165338342E-5</v>
      </c>
      <c r="Y42" s="112">
        <v>7.85E-4</v>
      </c>
      <c r="Z42" s="112">
        <v>5.9657507641902954E-4</v>
      </c>
      <c r="AA42" s="114">
        <v>1.2740874081506183E-3</v>
      </c>
      <c r="AB42" s="76">
        <v>0</v>
      </c>
      <c r="AC42" s="112">
        <v>2.4026971837129972E-3</v>
      </c>
      <c r="AD42" s="76">
        <f t="shared" si="2"/>
        <v>5.7392753602528073E-5</v>
      </c>
      <c r="AE42" s="102"/>
      <c r="AF42" s="112">
        <v>3.2469999999999999E-2</v>
      </c>
      <c r="AG42" s="112">
        <v>4.3639238335433865E-2</v>
      </c>
      <c r="AH42" s="114">
        <v>1.8320316849317718E-4</v>
      </c>
      <c r="AI42" s="79"/>
      <c r="AJ42" s="112">
        <v>5.209098222117723E-2</v>
      </c>
      <c r="AK42" s="76">
        <v>3.6919140880316186E-3</v>
      </c>
    </row>
    <row r="43" spans="1:37">
      <c r="A43" s="78" t="s">
        <v>119</v>
      </c>
      <c r="B43" s="74">
        <v>5.4322859471261219E-2</v>
      </c>
      <c r="C43" s="74">
        <v>7.4940662797925078E-2</v>
      </c>
      <c r="D43" s="76">
        <v>9.8949425299722255E-2</v>
      </c>
      <c r="E43" s="74">
        <v>4.2601778180191223E-2</v>
      </c>
      <c r="F43" s="79">
        <v>0.1011589423034344</v>
      </c>
      <c r="G43" s="76">
        <v>0</v>
      </c>
      <c r="H43" s="74">
        <v>3.8818529914333259E-2</v>
      </c>
      <c r="I43" s="79">
        <v>0.2502995201219701</v>
      </c>
      <c r="J43" s="76">
        <v>0</v>
      </c>
      <c r="K43" s="74">
        <v>0.13262228379324617</v>
      </c>
      <c r="L43" s="76">
        <f t="shared" si="0"/>
        <v>3.0925573759606082E-3</v>
      </c>
      <c r="N43" s="74">
        <v>1.86295E-2</v>
      </c>
      <c r="O43" s="110">
        <v>3.9969747943349822E-2</v>
      </c>
      <c r="P43" s="74">
        <v>1.0838106011635424E-2</v>
      </c>
      <c r="Q43" s="79">
        <v>3.1858265472312713E-2</v>
      </c>
      <c r="R43" s="76">
        <v>0</v>
      </c>
      <c r="S43" s="74">
        <v>3.9617591573804886E-2</v>
      </c>
      <c r="T43" s="79">
        <v>5.1685018892262721E-2</v>
      </c>
      <c r="U43" s="76">
        <v>0</v>
      </c>
      <c r="V43" s="74">
        <v>6.1920036476376082E-2</v>
      </c>
      <c r="W43" s="76">
        <f t="shared" si="3"/>
        <v>-1.5605729724526557E-5</v>
      </c>
      <c r="Y43" s="74">
        <v>3.7499999999999999E-3</v>
      </c>
      <c r="Z43" s="74">
        <v>3.1981997196561564E-3</v>
      </c>
      <c r="AA43" s="79">
        <v>5.4777643344055237E-3</v>
      </c>
      <c r="AB43" s="76">
        <v>0</v>
      </c>
      <c r="AC43" s="74">
        <v>1.2081950303618826E-2</v>
      </c>
      <c r="AD43" s="76">
        <f t="shared" si="2"/>
        <v>2.4584461338654983E-6</v>
      </c>
      <c r="AE43" s="102"/>
      <c r="AF43" s="74">
        <v>7.0999999999999994E-2</v>
      </c>
      <c r="AG43" s="74">
        <v>9.5423034241324423E-2</v>
      </c>
      <c r="AH43" s="79">
        <v>4.0059824339438185E-4</v>
      </c>
      <c r="AI43" s="79"/>
      <c r="AJ43" s="74">
        <v>0.11989884549960557</v>
      </c>
      <c r="AK43" s="76">
        <v>-7.1991498289462495E-4</v>
      </c>
    </row>
    <row r="44" spans="1:37">
      <c r="A44" s="78" t="s">
        <v>120</v>
      </c>
      <c r="B44" s="112">
        <f>3860/1000/1000</f>
        <v>3.8599999999999997E-3</v>
      </c>
      <c r="C44" s="112">
        <v>5.3284605843390721E-3</v>
      </c>
      <c r="D44" s="113">
        <v>7.0310139299458391E-3</v>
      </c>
      <c r="E44" s="112">
        <v>3.6865161992358248E-3</v>
      </c>
      <c r="F44" s="114">
        <v>5.5906781696669636E-3</v>
      </c>
      <c r="G44" s="76">
        <v>0</v>
      </c>
      <c r="H44" s="112">
        <v>4.0908282071413287E-3</v>
      </c>
      <c r="I44" s="114">
        <v>1.4844181522555676E-2</v>
      </c>
      <c r="J44" s="76">
        <v>0</v>
      </c>
      <c r="K44" s="112">
        <v>8.0384111481278074E-3</v>
      </c>
      <c r="L44" s="76">
        <f t="shared" si="0"/>
        <v>1.1261195500404818E-3</v>
      </c>
      <c r="N44" s="112">
        <v>7.5582999999999987E-4</v>
      </c>
      <c r="O44" s="115">
        <v>1.6216395817398263E-3</v>
      </c>
      <c r="P44" s="112">
        <v>9.0142621202327056E-4</v>
      </c>
      <c r="Q44" s="114">
        <v>7.1089873778501652E-4</v>
      </c>
      <c r="R44" s="76">
        <v>0</v>
      </c>
      <c r="S44" s="112">
        <v>1.3180286468325898E-3</v>
      </c>
      <c r="T44" s="114">
        <v>3.2292995119129306E-3</v>
      </c>
      <c r="U44" s="76">
        <v>0</v>
      </c>
      <c r="V44" s="112">
        <v>2.1429062002715181E-3</v>
      </c>
      <c r="W44" s="76">
        <f t="shared" si="3"/>
        <v>1.5842039239765096E-4</v>
      </c>
      <c r="Y44" s="112">
        <v>1E-3</v>
      </c>
      <c r="Z44" s="112">
        <v>1.0386232752942765E-3</v>
      </c>
      <c r="AA44" s="114">
        <v>1.1361288989878125E-3</v>
      </c>
      <c r="AB44" s="76">
        <v>0</v>
      </c>
      <c r="AC44" s="112">
        <v>2.7482409623964957E-3</v>
      </c>
      <c r="AD44" s="76">
        <f t="shared" si="2"/>
        <v>2.1367682067111913E-4</v>
      </c>
      <c r="AE44" s="102"/>
      <c r="AF44" s="112">
        <v>1.6E-2</v>
      </c>
      <c r="AG44" s="112">
        <v>2.1503782364242129E-2</v>
      </c>
      <c r="AH44" s="114">
        <v>9.0275660483241001E-5</v>
      </c>
      <c r="AI44" s="79"/>
      <c r="AJ44" s="112">
        <v>2.3047597794065025E-2</v>
      </c>
      <c r="AK44" s="76">
        <v>5.6632914446199719E-3</v>
      </c>
    </row>
    <row r="45" spans="1:37">
      <c r="A45" s="78" t="s">
        <v>121</v>
      </c>
      <c r="B45" s="74">
        <f>(1.22/100)*0.83</f>
        <v>1.0125999999999998E-2</v>
      </c>
      <c r="C45" s="74">
        <v>1.3977859601052887E-2</v>
      </c>
      <c r="D45" s="76">
        <v>1.8444571775811283E-2</v>
      </c>
      <c r="E45" s="74">
        <v>2.9877568458476647E-3</v>
      </c>
      <c r="F45" s="79">
        <v>3.0855983977053105E-2</v>
      </c>
      <c r="G45" s="76">
        <v>0</v>
      </c>
      <c r="H45" s="74">
        <v>1.0242803249299703E-3</v>
      </c>
      <c r="I45" s="79">
        <v>6.0367834741747277E-2</v>
      </c>
      <c r="J45" s="76">
        <v>0</v>
      </c>
      <c r="K45" s="74">
        <v>1.651384733522325E-2</v>
      </c>
      <c r="L45" s="76">
        <f t="shared" si="0"/>
        <v>5.9465139877348692E-3</v>
      </c>
      <c r="N45" s="74">
        <v>9.9731000000000004E-3</v>
      </c>
      <c r="O45" s="110">
        <v>2.1397369398739749E-2</v>
      </c>
      <c r="P45" s="74">
        <v>3.6746393018745956E-3</v>
      </c>
      <c r="Q45" s="79">
        <v>1.9735043159609129E-2</v>
      </c>
      <c r="R45" s="76">
        <v>0</v>
      </c>
      <c r="S45" s="74">
        <v>2.6664708747339699E-2</v>
      </c>
      <c r="T45" s="79">
        <v>6.3158954133760818E-3</v>
      </c>
      <c r="U45" s="76">
        <v>0</v>
      </c>
      <c r="V45" s="74">
        <v>2.2143009213491559E-2</v>
      </c>
      <c r="W45" s="76">
        <f t="shared" si="3"/>
        <v>4.7315561782798757E-3</v>
      </c>
      <c r="Y45" s="74">
        <v>6.9999999999999999E-4</v>
      </c>
      <c r="Z45" s="74">
        <v>2.2461283839697363E-4</v>
      </c>
      <c r="AA45" s="79">
        <v>1.6732080148729601E-3</v>
      </c>
      <c r="AB45" s="76">
        <v>0</v>
      </c>
      <c r="AC45" s="74">
        <v>1.5065386565259102E-3</v>
      </c>
      <c r="AD45" s="76">
        <f t="shared" si="2"/>
        <v>3.3723533866765481E-4</v>
      </c>
      <c r="AE45" s="102"/>
      <c r="AF45" s="74">
        <v>3.7499999999999999E-3</v>
      </c>
      <c r="AG45" s="74">
        <v>5.0399489916192483E-3</v>
      </c>
      <c r="AH45" s="79">
        <v>2.1158357925759608E-5</v>
      </c>
      <c r="AI45" s="79"/>
      <c r="AJ45" s="74">
        <v>4.2302339151621404E-3</v>
      </c>
      <c r="AK45" s="76">
        <v>3.0456411298583892E-3</v>
      </c>
    </row>
    <row r="46" spans="1:37">
      <c r="A46" s="78" t="s">
        <v>122</v>
      </c>
      <c r="B46" s="104"/>
      <c r="C46" s="104"/>
      <c r="D46" s="105"/>
      <c r="E46" s="104"/>
      <c r="F46" s="106"/>
      <c r="G46" s="107"/>
      <c r="H46" s="104"/>
      <c r="I46" s="106"/>
      <c r="J46" s="107"/>
      <c r="K46" s="104"/>
      <c r="L46" s="107"/>
      <c r="N46" s="104"/>
      <c r="O46" s="108"/>
      <c r="P46" s="120"/>
      <c r="Q46" s="106"/>
      <c r="R46" s="107"/>
      <c r="S46" s="106"/>
      <c r="T46" s="106"/>
      <c r="U46" s="107"/>
      <c r="V46" s="104"/>
      <c r="W46" s="107"/>
      <c r="Y46" s="104"/>
      <c r="Z46" s="104"/>
      <c r="AA46" s="106"/>
      <c r="AB46" s="106"/>
      <c r="AC46" s="104"/>
      <c r="AD46" s="107"/>
      <c r="AF46" s="104"/>
      <c r="AG46" s="104"/>
      <c r="AH46" s="106"/>
      <c r="AI46" s="106"/>
      <c r="AJ46" s="104"/>
      <c r="AK46" s="107"/>
    </row>
    <row r="47" spans="1:37">
      <c r="A47" s="87" t="s">
        <v>123</v>
      </c>
      <c r="B47" s="121"/>
      <c r="C47" s="121"/>
      <c r="D47" s="122"/>
      <c r="E47" s="121"/>
      <c r="F47" s="123"/>
      <c r="G47" s="124"/>
      <c r="H47" s="121"/>
      <c r="I47" s="123"/>
      <c r="J47" s="124"/>
      <c r="K47" s="121"/>
      <c r="L47" s="124"/>
      <c r="N47" s="121"/>
      <c r="O47" s="125"/>
      <c r="P47" s="126"/>
      <c r="Q47" s="123"/>
      <c r="R47" s="124"/>
      <c r="S47" s="123"/>
      <c r="T47" s="123"/>
      <c r="U47" s="124"/>
      <c r="V47" s="121"/>
      <c r="W47" s="124"/>
      <c r="Y47" s="121"/>
      <c r="Z47" s="104"/>
      <c r="AA47" s="106"/>
      <c r="AB47" s="106"/>
      <c r="AC47" s="121"/>
      <c r="AD47" s="124"/>
      <c r="AF47" s="121"/>
      <c r="AG47" s="104"/>
      <c r="AH47" s="106"/>
      <c r="AI47" s="106"/>
      <c r="AJ47" s="121"/>
      <c r="AK47" s="124"/>
    </row>
    <row r="48" spans="1:37" ht="15">
      <c r="A48" s="127" t="s">
        <v>124</v>
      </c>
      <c r="B48" s="128">
        <v>1</v>
      </c>
      <c r="C48" s="129">
        <v>1.0000000000000002</v>
      </c>
      <c r="D48" s="130">
        <f>SUM(D6:D47)</f>
        <v>1.0000000000000002</v>
      </c>
      <c r="E48" s="128">
        <v>0.99999999999999989</v>
      </c>
      <c r="F48" s="91">
        <v>0.99999999999999978</v>
      </c>
      <c r="G48" s="131">
        <v>1</v>
      </c>
      <c r="H48" s="128">
        <v>0.99999999999999967</v>
      </c>
      <c r="I48" s="91">
        <v>1.0000000000000002</v>
      </c>
      <c r="J48" s="131">
        <v>1</v>
      </c>
      <c r="K48" s="129">
        <f>SUM(K7:K47)</f>
        <v>0.99999999999999933</v>
      </c>
      <c r="L48" s="130">
        <f>SUM(L6:L47)</f>
        <v>1.0000000000000002</v>
      </c>
      <c r="N48" s="128">
        <v>0.99999999999999956</v>
      </c>
      <c r="O48" s="132">
        <v>0.99999999999999989</v>
      </c>
      <c r="P48" s="131">
        <v>0.99999999999999989</v>
      </c>
      <c r="Q48" s="131">
        <v>1.0000000000000002</v>
      </c>
      <c r="R48" s="131">
        <v>1</v>
      </c>
      <c r="S48" s="131">
        <v>1</v>
      </c>
      <c r="T48" s="131">
        <v>0.99999999999999989</v>
      </c>
      <c r="U48" s="131">
        <v>1</v>
      </c>
      <c r="V48" s="129">
        <f>SUM(V7:V47)</f>
        <v>1.0001077801831022</v>
      </c>
      <c r="W48" s="130">
        <f>SUM(W6:W47)</f>
        <v>0.9999535793946418</v>
      </c>
      <c r="Y48" s="128">
        <v>1</v>
      </c>
      <c r="Z48" s="129">
        <v>1.0000000000000002</v>
      </c>
      <c r="AA48" s="133">
        <v>1.0000000000000002</v>
      </c>
      <c r="AB48" s="133">
        <v>1</v>
      </c>
      <c r="AC48" s="129">
        <f>SUM(AC7:AC47)</f>
        <v>1</v>
      </c>
      <c r="AD48" s="130">
        <f>SUM(AD6:AD47)</f>
        <v>1.0000000000000002</v>
      </c>
      <c r="AF48" s="134">
        <v>0.99999999999999978</v>
      </c>
      <c r="AG48" s="129">
        <v>1.0000000000000002</v>
      </c>
      <c r="AH48" s="133">
        <v>1.0000000000000004</v>
      </c>
      <c r="AI48" s="133"/>
      <c r="AJ48" s="129">
        <v>1.0000000000000002</v>
      </c>
      <c r="AK48" s="130">
        <f>SUM(AK6:AK47)</f>
        <v>0.99999999999999989</v>
      </c>
    </row>
    <row r="49" spans="1:45" ht="15">
      <c r="A49" s="60" t="s">
        <v>125</v>
      </c>
      <c r="B49" s="135">
        <f>-9.8324*B7+124.265*B8+34.016*B9+19.079*B10+6.276*B11</f>
        <v>15.763263839999999</v>
      </c>
      <c r="C49" s="136">
        <f t="shared" ref="C49:F49" si="4">-9.8324*C7+124.265*C8+34.016*C9+19.079*C10+6.276*C11</f>
        <v>13.279693330904587</v>
      </c>
      <c r="D49" s="137">
        <f>-9.8324*D7+124.265*D8+34.016*D9+19.079*D10+6.276*D11</f>
        <v>10.377391339967371</v>
      </c>
      <c r="E49" s="138">
        <f t="shared" si="4"/>
        <v>17.333218339950037</v>
      </c>
      <c r="F49" s="138">
        <f t="shared" si="4"/>
        <v>16.57026909926363</v>
      </c>
      <c r="G49" s="137">
        <v>0</v>
      </c>
      <c r="H49" s="138">
        <f>-9.8324*H7+124.265*H8+34.016*H9+19.079*H10+6.276*H11</f>
        <v>11.578098040731984</v>
      </c>
      <c r="I49" s="138">
        <f t="shared" ref="I49:W49" si="5">-9.8324*I7+124.265*I8+34.016*I9+19.079*I10+6.276*I11</f>
        <v>9.2614466836270104</v>
      </c>
      <c r="J49" s="137">
        <v>0</v>
      </c>
      <c r="K49" s="136">
        <f t="shared" ref="K49:L49" si="6">-9.8324*K7+124.265*K8+34.016*K9+19.079*K10+6.276*K11</f>
        <v>11.840562237807253</v>
      </c>
      <c r="L49" s="137">
        <f t="shared" si="6"/>
        <v>18.329836836547926</v>
      </c>
      <c r="N49" s="136">
        <f t="shared" si="5"/>
        <v>23.268108422672661</v>
      </c>
      <c r="O49" s="138">
        <f t="shared" si="5"/>
        <v>18.313751775850108</v>
      </c>
      <c r="P49" s="138">
        <f t="shared" si="5"/>
        <v>25.762109468154609</v>
      </c>
      <c r="Q49" s="138">
        <f t="shared" si="5"/>
        <v>23.999946781804187</v>
      </c>
      <c r="R49" s="138">
        <v>0</v>
      </c>
      <c r="S49" s="138">
        <f t="shared" si="5"/>
        <v>20.436634962037566</v>
      </c>
      <c r="T49" s="138">
        <f t="shared" si="5"/>
        <v>14.176900632921056</v>
      </c>
      <c r="U49" s="137">
        <f t="shared" si="5"/>
        <v>2.1832773108723043</v>
      </c>
      <c r="V49" s="136">
        <f t="shared" si="5"/>
        <v>26.28574865115397</v>
      </c>
      <c r="W49" s="137">
        <f t="shared" si="5"/>
        <v>21.968419721771305</v>
      </c>
      <c r="Y49" s="139">
        <f>-9.8324*Y7+124.265*Y8+34.016*Y9+19.079*Y10+6.276*Y11</f>
        <v>19.238551661511355</v>
      </c>
      <c r="Z49" s="139">
        <f t="shared" ref="Z49:AC49" si="7">-9.8324*Z7+124.265*Z8+34.016*Z9+19.079*Z10+6.276*Z11</f>
        <v>23.10534615887525</v>
      </c>
      <c r="AA49" s="135">
        <f t="shared" si="7"/>
        <v>15.954604733397366</v>
      </c>
      <c r="AB49" s="135">
        <v>0</v>
      </c>
      <c r="AC49" s="136">
        <f t="shared" si="7"/>
        <v>25.419086556391431</v>
      </c>
      <c r="AD49" s="137">
        <f>-9.8324*AD7+124.265*AD8+34.016*AD9+19.079*AD10+6.276*AD11</f>
        <v>16.45867294168476</v>
      </c>
      <c r="AF49" s="140">
        <f>-9.8324*AF7+124.265*AF8+34.016*AF9+19.079*AF10+6.276*AF11</f>
        <v>15.93432440707377</v>
      </c>
      <c r="AG49" s="139">
        <f t="shared" ref="AG49:AK49" si="8">-9.8324*AG7+124.265*AG8+34.016*AG9+19.079*AG10+6.276*AG11</f>
        <v>13.891354279723762</v>
      </c>
      <c r="AH49" s="135">
        <f t="shared" si="8"/>
        <v>25.581015499228318</v>
      </c>
      <c r="AI49" s="135">
        <v>0</v>
      </c>
      <c r="AJ49" s="136">
        <f t="shared" si="8"/>
        <v>11.173490729592588</v>
      </c>
      <c r="AK49" s="137">
        <f t="shared" si="8"/>
        <v>22.211938331229007</v>
      </c>
    </row>
    <row r="50" spans="1:45" ht="15">
      <c r="A50" s="141" t="s">
        <v>126</v>
      </c>
      <c r="B50" s="142">
        <f>B49-B6*2.2-B8*2.2*9</f>
        <v>14.860383839999999</v>
      </c>
      <c r="C50" s="143">
        <f t="shared" ref="C50:F50" si="9">C49-C6*2.2-C8*2.2*9</f>
        <v>12.598244499986906</v>
      </c>
      <c r="D50" s="144">
        <f>D49-D6*2.2-D8*2.2*9</f>
        <v>9.8717806788759379</v>
      </c>
      <c r="E50" s="142">
        <f t="shared" si="9"/>
        <v>16.541456896447929</v>
      </c>
      <c r="F50" s="142">
        <f t="shared" si="9"/>
        <v>15.091690228424749</v>
      </c>
      <c r="G50" s="144">
        <v>0</v>
      </c>
      <c r="H50" s="145">
        <f>H49-H6*2.2-H8*2.2*9</f>
        <v>11.077968502645099</v>
      </c>
      <c r="I50" s="142">
        <f t="shared" ref="I50:W50" si="10">I49-I6*2.2-I8*2.2*9</f>
        <v>8.6485780391534668</v>
      </c>
      <c r="J50" s="144">
        <v>0</v>
      </c>
      <c r="K50" s="143">
        <f t="shared" ref="K50:L50" si="11">K49-K6*2.2-K8*2.2*9</f>
        <v>11.639606605892855</v>
      </c>
      <c r="L50" s="144">
        <f t="shared" si="11"/>
        <v>16.967696787876257</v>
      </c>
      <c r="N50" s="146">
        <f t="shared" si="10"/>
        <v>21.86869297230648</v>
      </c>
      <c r="O50" s="142">
        <f t="shared" si="10"/>
        <v>17.473063663481746</v>
      </c>
      <c r="P50" s="142">
        <f t="shared" si="10"/>
        <v>24.71451301232808</v>
      </c>
      <c r="Q50" s="142">
        <f t="shared" si="10"/>
        <v>21.900912063616151</v>
      </c>
      <c r="R50" s="142">
        <v>0</v>
      </c>
      <c r="S50" s="142">
        <f t="shared" si="10"/>
        <v>19.59194882451418</v>
      </c>
      <c r="T50" s="142">
        <f t="shared" si="10"/>
        <v>13.134440624426226</v>
      </c>
      <c r="U50" s="144">
        <f t="shared" si="10"/>
        <v>2.1832773108723043</v>
      </c>
      <c r="V50" s="143">
        <f t="shared" si="10"/>
        <v>25.909913936822939</v>
      </c>
      <c r="W50" s="144">
        <f t="shared" si="10"/>
        <v>20.128151082701876</v>
      </c>
      <c r="Y50" s="143">
        <f>Y49-Y6*2.2-Y8*2.2*9</f>
        <v>18.10205559427764</v>
      </c>
      <c r="Z50" s="143">
        <f t="shared" ref="Z50:AC50" si="12">Z49-Z6*2.2-Z8*2.2*9</f>
        <v>22.054415848595333</v>
      </c>
      <c r="AA50" s="142">
        <f t="shared" si="12"/>
        <v>14.437183000556839</v>
      </c>
      <c r="AB50" s="142">
        <v>0</v>
      </c>
      <c r="AC50" s="143">
        <f t="shared" si="12"/>
        <v>25.012979145788332</v>
      </c>
      <c r="AD50" s="144">
        <f>AD49-AD6*2.2-AD8*2.2*9</f>
        <v>14.993662932162303</v>
      </c>
      <c r="AF50" s="147">
        <f>AF49-AF6*2.2-AF8*2.2*9</f>
        <v>15.302809411991802</v>
      </c>
      <c r="AG50" s="143">
        <f t="shared" ref="AG50:AK50" si="13">AG49-AG6*2.2-AG8*2.2*9</f>
        <v>13.405155182936234</v>
      </c>
      <c r="AH50" s="142">
        <f t="shared" si="13"/>
        <v>24.2492813933235</v>
      </c>
      <c r="AI50" s="142">
        <v>0</v>
      </c>
      <c r="AJ50" s="143">
        <f t="shared" si="13"/>
        <v>11.033245979959426</v>
      </c>
      <c r="AK50" s="144">
        <f t="shared" si="13"/>
        <v>20.859877485274176</v>
      </c>
    </row>
    <row r="53" spans="1:45" hidden="1"/>
    <row r="54" spans="1:45" ht="15" hidden="1">
      <c r="C54" s="148"/>
      <c r="D54" s="148"/>
    </row>
    <row r="55" spans="1:45" ht="15.75" hidden="1">
      <c r="C55" s="148"/>
      <c r="D55" s="148"/>
      <c r="N55" s="745" t="s">
        <v>127</v>
      </c>
      <c r="O55" s="746"/>
      <c r="P55" s="746"/>
      <c r="Q55" s="746"/>
      <c r="R55" s="746"/>
      <c r="S55" s="746"/>
      <c r="T55" s="746"/>
      <c r="U55" s="747"/>
      <c r="Y55" s="759" t="s">
        <v>128</v>
      </c>
      <c r="Z55" s="760"/>
      <c r="AA55" s="760"/>
      <c r="AB55" s="760"/>
      <c r="AC55" s="760"/>
      <c r="AD55" s="760"/>
      <c r="AE55" s="760"/>
      <c r="AF55" s="761"/>
    </row>
    <row r="56" spans="1:45" ht="26.25" hidden="1">
      <c r="C56" s="148"/>
      <c r="D56" s="148"/>
      <c r="N56" s="149"/>
      <c r="O56" s="150"/>
      <c r="P56" s="762" t="s">
        <v>129</v>
      </c>
      <c r="Q56" s="762" t="s">
        <v>130</v>
      </c>
      <c r="R56" s="764" t="s">
        <v>131</v>
      </c>
      <c r="S56" s="766" t="s">
        <v>132</v>
      </c>
      <c r="T56" s="767"/>
      <c r="U56" s="768"/>
      <c r="V56" s="154"/>
      <c r="W56" s="154"/>
      <c r="Y56" s="155" t="s">
        <v>133</v>
      </c>
      <c r="Z56" s="156" t="s">
        <v>134</v>
      </c>
      <c r="AA56" s="152" t="s">
        <v>135</v>
      </c>
      <c r="AB56" s="156" t="s">
        <v>136</v>
      </c>
      <c r="AC56" s="153" t="s">
        <v>137</v>
      </c>
      <c r="AD56" s="766" t="s">
        <v>132</v>
      </c>
      <c r="AE56" s="767"/>
      <c r="AF56" s="768"/>
      <c r="AS56" s="11"/>
    </row>
    <row r="57" spans="1:45" ht="55.5" hidden="1" customHeight="1">
      <c r="C57" s="148"/>
      <c r="D57" s="148"/>
      <c r="N57" s="157" t="s">
        <v>138</v>
      </c>
      <c r="O57" s="10" t="s">
        <v>134</v>
      </c>
      <c r="P57" s="763"/>
      <c r="Q57" s="763"/>
      <c r="R57" s="765"/>
      <c r="S57" s="159" t="s">
        <v>139</v>
      </c>
      <c r="T57" s="150" t="s">
        <v>82</v>
      </c>
      <c r="U57" s="160">
        <v>0</v>
      </c>
      <c r="Y57" s="159" t="s">
        <v>140</v>
      </c>
      <c r="Z57" s="150" t="s">
        <v>141</v>
      </c>
      <c r="AA57" s="150" t="s">
        <v>142</v>
      </c>
      <c r="AB57" s="161" t="s">
        <v>143</v>
      </c>
      <c r="AC57" s="160">
        <v>20</v>
      </c>
      <c r="AD57" s="159" t="s">
        <v>139</v>
      </c>
      <c r="AE57" s="150" t="s">
        <v>82</v>
      </c>
      <c r="AF57" s="160">
        <v>0</v>
      </c>
    </row>
    <row r="58" spans="1:45" ht="39" hidden="1">
      <c r="C58" s="148"/>
      <c r="D58" s="148"/>
      <c r="F58" s="102"/>
      <c r="N58" s="159" t="s">
        <v>144</v>
      </c>
      <c r="O58" s="150" t="s">
        <v>141</v>
      </c>
      <c r="P58" s="162">
        <v>76.989999999999995</v>
      </c>
      <c r="Q58" s="162">
        <v>57.14</v>
      </c>
      <c r="R58" s="163">
        <f t="shared" ref="R58:R79" si="14">0.63*P58+0.37*Q58</f>
        <v>69.645499999999998</v>
      </c>
      <c r="S58" s="11" t="s">
        <v>145</v>
      </c>
      <c r="T58" s="10" t="s">
        <v>83</v>
      </c>
      <c r="U58" s="164">
        <v>0.3154208910893414</v>
      </c>
      <c r="Y58" s="165" t="s">
        <v>146</v>
      </c>
      <c r="Z58" s="10" t="s">
        <v>147</v>
      </c>
      <c r="AA58" s="10" t="s">
        <v>148</v>
      </c>
      <c r="AB58" s="154" t="s">
        <v>143</v>
      </c>
      <c r="AC58" s="166">
        <v>7.3170731707317067</v>
      </c>
      <c r="AD58" s="165" t="s">
        <v>145</v>
      </c>
      <c r="AE58" s="10" t="s">
        <v>83</v>
      </c>
      <c r="AF58" s="164">
        <v>0.39495026310771481</v>
      </c>
    </row>
    <row r="59" spans="1:45" ht="39" hidden="1">
      <c r="C59" s="148"/>
      <c r="D59" s="148"/>
      <c r="F59" s="102"/>
      <c r="N59" s="167" t="s">
        <v>149</v>
      </c>
      <c r="O59" s="168" t="s">
        <v>147</v>
      </c>
      <c r="P59" s="169">
        <v>5.1748251748251741</v>
      </c>
      <c r="Q59" s="169">
        <v>8.7408457358847151</v>
      </c>
      <c r="R59" s="170">
        <f t="shared" si="14"/>
        <v>6.4942527824172043</v>
      </c>
      <c r="S59" s="11" t="s">
        <v>150</v>
      </c>
      <c r="T59" s="10" t="s">
        <v>84</v>
      </c>
      <c r="U59" s="164">
        <v>7.067754799829204E-2</v>
      </c>
      <c r="Y59" s="165" t="s">
        <v>151</v>
      </c>
      <c r="Z59" s="10" t="s">
        <v>152</v>
      </c>
      <c r="AA59" s="10" t="s">
        <v>153</v>
      </c>
      <c r="AB59" s="154" t="s">
        <v>143</v>
      </c>
      <c r="AC59" s="166">
        <v>50.659898477157363</v>
      </c>
      <c r="AD59" s="165" t="s">
        <v>150</v>
      </c>
      <c r="AE59" s="10" t="s">
        <v>84</v>
      </c>
      <c r="AF59" s="164">
        <v>5.7398791274430046E-2</v>
      </c>
    </row>
    <row r="60" spans="1:45" ht="39" hidden="1">
      <c r="C60" s="148"/>
      <c r="D60" s="148"/>
      <c r="F60" s="102"/>
      <c r="N60" s="157" t="s">
        <v>154</v>
      </c>
      <c r="O60" s="10" t="s">
        <v>155</v>
      </c>
      <c r="P60" s="171">
        <v>477000</v>
      </c>
      <c r="Q60" s="171">
        <v>565000</v>
      </c>
      <c r="R60" s="172">
        <f t="shared" si="14"/>
        <v>509560</v>
      </c>
      <c r="S60" s="165" t="s">
        <v>151</v>
      </c>
      <c r="T60" s="10" t="s">
        <v>85</v>
      </c>
      <c r="U60" s="164">
        <v>0.50860685437098851</v>
      </c>
      <c r="Y60" s="165" t="s">
        <v>150</v>
      </c>
      <c r="Z60" s="10" t="s">
        <v>152</v>
      </c>
      <c r="AA60" s="10" t="s">
        <v>156</v>
      </c>
      <c r="AB60" s="154" t="s">
        <v>143</v>
      </c>
      <c r="AC60" s="166">
        <v>6.1991869918699187</v>
      </c>
      <c r="AD60" s="165" t="s">
        <v>151</v>
      </c>
      <c r="AE60" s="10" t="s">
        <v>85</v>
      </c>
      <c r="AF60" s="164">
        <v>0.46906424059924345</v>
      </c>
    </row>
    <row r="61" spans="1:45" ht="39" hidden="1">
      <c r="C61" s="148"/>
      <c r="D61" s="148"/>
      <c r="F61" s="102"/>
      <c r="N61" s="157" t="s">
        <v>157</v>
      </c>
      <c r="O61" s="10" t="s">
        <v>155</v>
      </c>
      <c r="P61" s="171">
        <v>66000</v>
      </c>
      <c r="Q61" s="171">
        <v>79000</v>
      </c>
      <c r="R61" s="172">
        <f t="shared" si="14"/>
        <v>70810</v>
      </c>
      <c r="S61" s="165" t="s">
        <v>158</v>
      </c>
      <c r="T61" s="10" t="s">
        <v>86</v>
      </c>
      <c r="U61" s="164">
        <v>2.5530155665870842E-3</v>
      </c>
      <c r="Y61" s="165" t="s">
        <v>159</v>
      </c>
      <c r="Z61" s="10" t="s">
        <v>152</v>
      </c>
      <c r="AA61" s="10" t="s">
        <v>160</v>
      </c>
      <c r="AB61" s="154" t="s">
        <v>143</v>
      </c>
      <c r="AC61" s="166">
        <v>0.52774206733574236</v>
      </c>
      <c r="AD61" s="165" t="s">
        <v>158</v>
      </c>
      <c r="AE61" s="10" t="s">
        <v>86</v>
      </c>
      <c r="AF61" s="164">
        <v>1.4903957677616958E-4</v>
      </c>
    </row>
    <row r="62" spans="1:45" ht="39" hidden="1">
      <c r="C62" s="148"/>
      <c r="D62" s="148"/>
      <c r="F62" s="102"/>
      <c r="N62" s="157" t="s">
        <v>161</v>
      </c>
      <c r="O62" s="10" t="s">
        <v>155</v>
      </c>
      <c r="P62" s="171">
        <v>19000</v>
      </c>
      <c r="Q62" s="171">
        <v>70000</v>
      </c>
      <c r="R62" s="172">
        <f t="shared" si="14"/>
        <v>37870</v>
      </c>
      <c r="S62" s="165" t="s">
        <v>159</v>
      </c>
      <c r="T62" s="10" t="s">
        <v>87</v>
      </c>
      <c r="U62" s="164">
        <v>3.7799163150618841E-2</v>
      </c>
      <c r="Y62" s="165" t="s">
        <v>162</v>
      </c>
      <c r="Z62" s="10" t="s">
        <v>152</v>
      </c>
      <c r="AA62" s="10" t="s">
        <v>163</v>
      </c>
      <c r="AB62" s="154" t="s">
        <v>143</v>
      </c>
      <c r="AC62" s="166">
        <v>1.6096579476861168E-2</v>
      </c>
      <c r="AD62" s="165" t="s">
        <v>159</v>
      </c>
      <c r="AE62" s="10" t="s">
        <v>87</v>
      </c>
      <c r="AF62" s="164">
        <v>4.8864079772827267E-3</v>
      </c>
    </row>
    <row r="63" spans="1:45" ht="39" hidden="1">
      <c r="C63" s="148"/>
      <c r="D63" s="148"/>
      <c r="F63" s="102"/>
      <c r="N63" s="157" t="s">
        <v>164</v>
      </c>
      <c r="O63" s="10" t="s">
        <v>155</v>
      </c>
      <c r="P63" s="171">
        <v>394600</v>
      </c>
      <c r="Q63" s="171">
        <v>182200</v>
      </c>
      <c r="R63" s="172">
        <f t="shared" si="14"/>
        <v>316012</v>
      </c>
      <c r="S63" s="165" t="s">
        <v>165</v>
      </c>
      <c r="T63" s="10" t="s">
        <v>88</v>
      </c>
      <c r="U63" s="164">
        <v>5.1405000000000001E-3</v>
      </c>
      <c r="Y63" s="173" t="s">
        <v>145</v>
      </c>
      <c r="Z63" s="174" t="s">
        <v>152</v>
      </c>
      <c r="AA63" s="174" t="s">
        <v>166</v>
      </c>
      <c r="AB63" s="175" t="s">
        <v>143</v>
      </c>
      <c r="AC63" s="176">
        <v>42.655437146524811</v>
      </c>
      <c r="AD63" s="165" t="s">
        <v>165</v>
      </c>
      <c r="AE63" s="10" t="s">
        <v>88</v>
      </c>
      <c r="AF63" s="164">
        <v>1.3999999999999999E-4</v>
      </c>
    </row>
    <row r="64" spans="1:45" ht="39" hidden="1">
      <c r="C64" s="148"/>
      <c r="D64" s="148"/>
      <c r="F64" s="102"/>
      <c r="N64" s="167" t="s">
        <v>167</v>
      </c>
      <c r="O64" s="168" t="s">
        <v>155</v>
      </c>
      <c r="P64" s="177">
        <v>1840</v>
      </c>
      <c r="Q64" s="177">
        <v>3780</v>
      </c>
      <c r="R64" s="178">
        <f t="shared" si="14"/>
        <v>2557.8000000000002</v>
      </c>
      <c r="S64" s="165" t="s">
        <v>168</v>
      </c>
      <c r="T64" s="10" t="s">
        <v>90</v>
      </c>
      <c r="U64" s="164">
        <v>9.5589999999999998E-3</v>
      </c>
      <c r="Y64" s="165" t="s">
        <v>169</v>
      </c>
      <c r="Z64" s="10" t="s">
        <v>170</v>
      </c>
      <c r="AA64" s="10" t="s">
        <v>171</v>
      </c>
      <c r="AB64" s="154" t="s">
        <v>172</v>
      </c>
      <c r="AC64" s="166">
        <v>410.97560975609753</v>
      </c>
      <c r="AD64" s="165" t="s">
        <v>168</v>
      </c>
      <c r="AE64" s="10" t="s">
        <v>90</v>
      </c>
      <c r="AF64" s="164">
        <v>3.8052575723572963E-4</v>
      </c>
    </row>
    <row r="65" spans="3:32" ht="39" hidden="1">
      <c r="C65" s="148"/>
      <c r="D65" s="148"/>
      <c r="F65" s="102"/>
      <c r="N65" s="179" t="s">
        <v>173</v>
      </c>
      <c r="O65" s="150" t="s">
        <v>155</v>
      </c>
      <c r="P65" s="180">
        <v>1030</v>
      </c>
      <c r="Q65" s="180">
        <v>289</v>
      </c>
      <c r="R65" s="181">
        <f t="shared" si="14"/>
        <v>755.82999999999993</v>
      </c>
      <c r="S65" s="165" t="s">
        <v>174</v>
      </c>
      <c r="T65" s="10" t="s">
        <v>95</v>
      </c>
      <c r="U65" s="164">
        <v>4.1185000000000008E-7</v>
      </c>
      <c r="Y65" s="165" t="s">
        <v>175</v>
      </c>
      <c r="Z65" s="10" t="s">
        <v>155</v>
      </c>
      <c r="AA65" s="10" t="s">
        <v>176</v>
      </c>
      <c r="AB65" s="154" t="s">
        <v>177</v>
      </c>
      <c r="AC65" s="164">
        <v>1000</v>
      </c>
      <c r="AD65" s="165" t="s">
        <v>174</v>
      </c>
      <c r="AE65" s="10" t="s">
        <v>95</v>
      </c>
      <c r="AF65" s="164">
        <v>5.5999999999999997E-6</v>
      </c>
    </row>
    <row r="66" spans="3:32" ht="15" hidden="1">
      <c r="C66" s="148"/>
      <c r="D66" s="148"/>
      <c r="F66" s="102"/>
      <c r="N66" s="157" t="s">
        <v>178</v>
      </c>
      <c r="O66" s="10" t="s">
        <v>155</v>
      </c>
      <c r="P66" s="171">
        <v>9.5000000000000001E-2</v>
      </c>
      <c r="Q66" s="171">
        <v>0.113</v>
      </c>
      <c r="R66" s="172">
        <f t="shared" si="14"/>
        <v>0.10166</v>
      </c>
      <c r="S66" s="165" t="s">
        <v>179</v>
      </c>
      <c r="T66" s="10" t="s">
        <v>97</v>
      </c>
      <c r="U66" s="164">
        <v>1.0166E-7</v>
      </c>
      <c r="Y66" s="165" t="s">
        <v>180</v>
      </c>
      <c r="Z66" s="10" t="s">
        <v>155</v>
      </c>
      <c r="AA66" s="10" t="s">
        <v>181</v>
      </c>
      <c r="AB66" s="154" t="s">
        <v>182</v>
      </c>
      <c r="AC66" s="164">
        <v>700</v>
      </c>
      <c r="AD66" s="165" t="s">
        <v>179</v>
      </c>
      <c r="AE66" s="10" t="s">
        <v>97</v>
      </c>
      <c r="AF66" s="164">
        <v>9.9999999999999995E-7</v>
      </c>
    </row>
    <row r="67" spans="3:32" ht="15" hidden="1">
      <c r="C67" s="148"/>
      <c r="D67" s="148"/>
      <c r="F67" s="102"/>
      <c r="N67" s="157" t="s">
        <v>183</v>
      </c>
      <c r="O67" s="10" t="s">
        <v>155</v>
      </c>
      <c r="P67" s="171">
        <v>5550</v>
      </c>
      <c r="Q67" s="171">
        <v>40900</v>
      </c>
      <c r="R67" s="172">
        <f t="shared" si="14"/>
        <v>18629.5</v>
      </c>
      <c r="S67" s="165" t="s">
        <v>184</v>
      </c>
      <c r="T67" s="10" t="s">
        <v>98</v>
      </c>
      <c r="U67" s="164">
        <v>1.9999999999999999E-6</v>
      </c>
      <c r="Y67" s="165" t="s">
        <v>185</v>
      </c>
      <c r="Z67" s="10" t="s">
        <v>155</v>
      </c>
      <c r="AA67" s="10" t="s">
        <v>186</v>
      </c>
      <c r="AB67" s="154" t="s">
        <v>182</v>
      </c>
      <c r="AC67" s="164">
        <v>3750</v>
      </c>
      <c r="AD67" s="165" t="s">
        <v>184</v>
      </c>
      <c r="AE67" s="10" t="s">
        <v>98</v>
      </c>
      <c r="AF67" s="164">
        <v>1.2500000000000001E-6</v>
      </c>
    </row>
    <row r="68" spans="3:32" ht="15" hidden="1">
      <c r="C68" s="148"/>
      <c r="D68" s="148"/>
      <c r="F68" s="102"/>
      <c r="N68" s="157" t="s">
        <v>187</v>
      </c>
      <c r="O68" s="10" t="s">
        <v>155</v>
      </c>
      <c r="P68" s="171">
        <v>5.24</v>
      </c>
      <c r="Q68" s="171">
        <v>1.18</v>
      </c>
      <c r="R68" s="172">
        <f t="shared" si="14"/>
        <v>3.7378</v>
      </c>
      <c r="S68" s="165" t="s">
        <v>188</v>
      </c>
      <c r="T68" s="10" t="s">
        <v>99</v>
      </c>
      <c r="U68" s="164">
        <v>3.7378E-6</v>
      </c>
      <c r="Y68" s="165" t="s">
        <v>189</v>
      </c>
      <c r="Z68" s="10" t="s">
        <v>155</v>
      </c>
      <c r="AA68" s="10" t="s">
        <v>190</v>
      </c>
      <c r="AB68" s="154" t="s">
        <v>182</v>
      </c>
      <c r="AC68" s="164">
        <v>2800</v>
      </c>
      <c r="AD68" s="165" t="s">
        <v>188</v>
      </c>
      <c r="AE68" s="10" t="s">
        <v>99</v>
      </c>
      <c r="AF68" s="164">
        <v>1E-4</v>
      </c>
    </row>
    <row r="69" spans="3:32" ht="15" hidden="1">
      <c r="C69" s="148"/>
      <c r="D69" s="148"/>
      <c r="F69" s="102"/>
      <c r="N69" s="157" t="s">
        <v>191</v>
      </c>
      <c r="O69" s="10" t="s">
        <v>155</v>
      </c>
      <c r="P69" s="171">
        <v>2</v>
      </c>
      <c r="Q69" s="171">
        <v>2</v>
      </c>
      <c r="R69" s="172">
        <f t="shared" si="14"/>
        <v>2</v>
      </c>
      <c r="S69" s="165" t="s">
        <v>192</v>
      </c>
      <c r="T69" s="10" t="s">
        <v>100</v>
      </c>
      <c r="U69" s="164">
        <v>1.0128299999999999E-5</v>
      </c>
      <c r="Y69" s="165" t="s">
        <v>193</v>
      </c>
      <c r="Z69" s="10" t="s">
        <v>155</v>
      </c>
      <c r="AA69" s="10" t="s">
        <v>194</v>
      </c>
      <c r="AB69" s="154" t="s">
        <v>182</v>
      </c>
      <c r="AC69" s="164">
        <v>785</v>
      </c>
      <c r="AD69" s="165" t="s">
        <v>192</v>
      </c>
      <c r="AE69" s="10" t="s">
        <v>100</v>
      </c>
      <c r="AF69" s="164">
        <v>5.5000000000000002E-5</v>
      </c>
    </row>
    <row r="70" spans="3:32" ht="15" hidden="1">
      <c r="C70" s="148"/>
      <c r="D70" s="148"/>
      <c r="F70" s="102"/>
      <c r="H70" s="148"/>
      <c r="N70" s="157" t="s">
        <v>195</v>
      </c>
      <c r="O70" s="10" t="s">
        <v>155</v>
      </c>
      <c r="P70" s="171">
        <v>12.5</v>
      </c>
      <c r="Q70" s="171">
        <v>6.09</v>
      </c>
      <c r="R70" s="172">
        <f t="shared" si="14"/>
        <v>10.128299999999999</v>
      </c>
      <c r="S70" s="165" t="s">
        <v>196</v>
      </c>
      <c r="T70" s="10" t="s">
        <v>101</v>
      </c>
      <c r="U70" s="164">
        <v>2E-8</v>
      </c>
      <c r="Y70" s="165" t="s">
        <v>197</v>
      </c>
      <c r="Z70" s="10" t="s">
        <v>155</v>
      </c>
      <c r="AA70" s="10" t="s">
        <v>198</v>
      </c>
      <c r="AB70" s="154" t="s">
        <v>182</v>
      </c>
      <c r="AC70" s="164">
        <v>140</v>
      </c>
      <c r="AD70" s="165" t="s">
        <v>196</v>
      </c>
      <c r="AE70" s="10" t="s">
        <v>101</v>
      </c>
      <c r="AF70" s="164">
        <v>1.0500000000000001E-7</v>
      </c>
    </row>
    <row r="71" spans="3:32" ht="39" hidden="1">
      <c r="C71" s="148"/>
      <c r="D71" s="148"/>
      <c r="N71" s="157" t="s">
        <v>199</v>
      </c>
      <c r="O71" s="10" t="s">
        <v>155</v>
      </c>
      <c r="P71" s="171">
        <v>310</v>
      </c>
      <c r="Q71" s="171">
        <v>52</v>
      </c>
      <c r="R71" s="172">
        <f t="shared" si="14"/>
        <v>214.54000000000002</v>
      </c>
      <c r="S71" s="165" t="s">
        <v>200</v>
      </c>
      <c r="T71" s="10" t="s">
        <v>104</v>
      </c>
      <c r="U71" s="164">
        <v>1.8747699999999998E-6</v>
      </c>
      <c r="Y71" s="165" t="s">
        <v>201</v>
      </c>
      <c r="Z71" s="10" t="s">
        <v>155</v>
      </c>
      <c r="AA71" s="10" t="s">
        <v>202</v>
      </c>
      <c r="AB71" s="154" t="s">
        <v>203</v>
      </c>
      <c r="AC71" s="164">
        <v>5.6</v>
      </c>
      <c r="AD71" s="165" t="s">
        <v>200</v>
      </c>
      <c r="AE71" s="10" t="s">
        <v>104</v>
      </c>
      <c r="AF71" s="164">
        <v>1.0000000000000001E-5</v>
      </c>
    </row>
    <row r="72" spans="3:32" ht="39" hidden="1">
      <c r="N72" s="157" t="s">
        <v>204</v>
      </c>
      <c r="O72" s="10" t="s">
        <v>155</v>
      </c>
      <c r="P72" s="171">
        <v>1.04</v>
      </c>
      <c r="Q72" s="171">
        <v>7.0000000000000007E-2</v>
      </c>
      <c r="R72" s="172">
        <f t="shared" si="14"/>
        <v>0.68110000000000004</v>
      </c>
      <c r="S72" s="165" t="s">
        <v>205</v>
      </c>
      <c r="T72" s="10" t="s">
        <v>105</v>
      </c>
      <c r="U72" s="164">
        <v>6.8110000000000003E-7</v>
      </c>
      <c r="Y72" s="165" t="s">
        <v>206</v>
      </c>
      <c r="Z72" s="10" t="s">
        <v>155</v>
      </c>
      <c r="AA72" s="10" t="s">
        <v>207</v>
      </c>
      <c r="AB72" s="154" t="s">
        <v>203</v>
      </c>
      <c r="AC72" s="164">
        <v>1</v>
      </c>
      <c r="AD72" s="165" t="s">
        <v>205</v>
      </c>
      <c r="AE72" s="10" t="s">
        <v>105</v>
      </c>
      <c r="AF72" s="164">
        <v>1.4E-5</v>
      </c>
    </row>
    <row r="73" spans="3:32" ht="39" hidden="1">
      <c r="N73" s="157" t="s">
        <v>208</v>
      </c>
      <c r="O73" s="10" t="s">
        <v>155</v>
      </c>
      <c r="P73" s="171">
        <v>0.02</v>
      </c>
      <c r="Q73" s="171">
        <v>0.02</v>
      </c>
      <c r="R73" s="172">
        <f t="shared" si="14"/>
        <v>0.02</v>
      </c>
      <c r="S73" s="165" t="s">
        <v>209</v>
      </c>
      <c r="T73" s="10" t="s">
        <v>110</v>
      </c>
      <c r="U73" s="164">
        <v>3.3954000000000001E-5</v>
      </c>
      <c r="Y73" s="165" t="s">
        <v>210</v>
      </c>
      <c r="Z73" s="10" t="s">
        <v>155</v>
      </c>
      <c r="AA73" s="10" t="s">
        <v>211</v>
      </c>
      <c r="AB73" s="154" t="s">
        <v>177</v>
      </c>
      <c r="AC73" s="164">
        <v>1.25</v>
      </c>
      <c r="AD73" s="165" t="s">
        <v>209</v>
      </c>
      <c r="AE73" s="10" t="s">
        <v>110</v>
      </c>
      <c r="AF73" s="164">
        <v>9.6000000000000002E-5</v>
      </c>
    </row>
    <row r="74" spans="3:32" ht="39" hidden="1">
      <c r="N74" s="157" t="s">
        <v>212</v>
      </c>
      <c r="O74" s="10" t="s">
        <v>155</v>
      </c>
      <c r="P74" s="171">
        <v>2.57</v>
      </c>
      <c r="Q74" s="171">
        <v>0.69099999999999995</v>
      </c>
      <c r="R74" s="172">
        <f t="shared" si="14"/>
        <v>1.8747699999999998</v>
      </c>
      <c r="S74" s="165" t="s">
        <v>213</v>
      </c>
      <c r="T74" s="10" t="s">
        <v>117</v>
      </c>
      <c r="U74" s="164">
        <v>2.061714834417204E-2</v>
      </c>
      <c r="Y74" s="165" t="s">
        <v>214</v>
      </c>
      <c r="Z74" s="10" t="s">
        <v>155</v>
      </c>
      <c r="AA74" s="10" t="s">
        <v>215</v>
      </c>
      <c r="AB74" s="154" t="s">
        <v>203</v>
      </c>
      <c r="AC74" s="164">
        <v>100</v>
      </c>
      <c r="AD74" s="165" t="s">
        <v>213</v>
      </c>
      <c r="AE74" s="10" t="s">
        <v>117</v>
      </c>
      <c r="AF74" s="164">
        <v>6.6512776707317145E-2</v>
      </c>
    </row>
    <row r="75" spans="3:32" ht="39" hidden="1">
      <c r="N75" s="157" t="s">
        <v>216</v>
      </c>
      <c r="O75" s="10" t="s">
        <v>155</v>
      </c>
      <c r="P75" s="171">
        <v>25</v>
      </c>
      <c r="Q75" s="171">
        <v>49.2</v>
      </c>
      <c r="R75" s="172">
        <f t="shared" si="14"/>
        <v>33.954000000000001</v>
      </c>
      <c r="S75" s="165" t="s">
        <v>217</v>
      </c>
      <c r="T75" s="10" t="s">
        <v>118</v>
      </c>
      <c r="U75" s="164">
        <v>2.1454000000000002E-4</v>
      </c>
      <c r="Y75" s="165" t="s">
        <v>218</v>
      </c>
      <c r="Z75" s="10" t="s">
        <v>155</v>
      </c>
      <c r="AA75" s="10" t="s">
        <v>219</v>
      </c>
      <c r="AB75" s="154" t="s">
        <v>203</v>
      </c>
      <c r="AC75" s="164">
        <v>55</v>
      </c>
      <c r="AD75" s="165" t="s">
        <v>217</v>
      </c>
      <c r="AE75" s="10" t="s">
        <v>118</v>
      </c>
      <c r="AF75" s="164">
        <v>7.85E-4</v>
      </c>
    </row>
    <row r="76" spans="3:32" ht="39" hidden="1">
      <c r="N76" s="157" t="s">
        <v>220</v>
      </c>
      <c r="O76" s="10" t="s">
        <v>155</v>
      </c>
      <c r="P76" s="171">
        <v>2310</v>
      </c>
      <c r="Q76" s="171">
        <v>9960</v>
      </c>
      <c r="R76" s="172">
        <f t="shared" si="14"/>
        <v>5140.5</v>
      </c>
      <c r="S76" s="165" t="s">
        <v>221</v>
      </c>
      <c r="T76" s="10" t="s">
        <v>119</v>
      </c>
      <c r="U76" s="164">
        <v>1.86295E-2</v>
      </c>
      <c r="Y76" s="165" t="s">
        <v>222</v>
      </c>
      <c r="Z76" s="10" t="s">
        <v>155</v>
      </c>
      <c r="AA76" s="10" t="s">
        <v>223</v>
      </c>
      <c r="AB76" s="154" t="s">
        <v>203</v>
      </c>
      <c r="AC76" s="164">
        <v>10</v>
      </c>
      <c r="AD76" s="165" t="s">
        <v>221</v>
      </c>
      <c r="AE76" s="10" t="s">
        <v>119</v>
      </c>
      <c r="AF76" s="164">
        <v>3.7499999999999999E-3</v>
      </c>
    </row>
    <row r="77" spans="3:32" ht="39" hidden="1">
      <c r="N77" s="157" t="s">
        <v>224</v>
      </c>
      <c r="O77" s="10" t="s">
        <v>155</v>
      </c>
      <c r="P77" s="171">
        <v>12700</v>
      </c>
      <c r="Q77" s="171">
        <v>5330</v>
      </c>
      <c r="R77" s="172">
        <f t="shared" si="14"/>
        <v>9973.1</v>
      </c>
      <c r="S77" s="165" t="s">
        <v>225</v>
      </c>
      <c r="T77" s="10" t="s">
        <v>120</v>
      </c>
      <c r="U77" s="164">
        <v>7.5582999999999987E-4</v>
      </c>
      <c r="Y77" s="165" t="s">
        <v>226</v>
      </c>
      <c r="Z77" s="10" t="s">
        <v>155</v>
      </c>
      <c r="AA77" s="10" t="s">
        <v>227</v>
      </c>
      <c r="AB77" s="154" t="s">
        <v>177</v>
      </c>
      <c r="AC77" s="164">
        <v>14</v>
      </c>
      <c r="AD77" s="165" t="s">
        <v>225</v>
      </c>
      <c r="AE77" s="10" t="s">
        <v>120</v>
      </c>
      <c r="AF77" s="164">
        <v>1E-3</v>
      </c>
    </row>
    <row r="78" spans="3:32" ht="39" hidden="1">
      <c r="N78" s="157" t="s">
        <v>228</v>
      </c>
      <c r="O78" s="10" t="s">
        <v>155</v>
      </c>
      <c r="P78" s="171">
        <v>0.26200000000000001</v>
      </c>
      <c r="Q78" s="171">
        <v>0.66700000000000004</v>
      </c>
      <c r="R78" s="172">
        <f t="shared" si="14"/>
        <v>0.41185000000000005</v>
      </c>
      <c r="S78" s="182" t="s">
        <v>229</v>
      </c>
      <c r="T78" s="183" t="s">
        <v>121</v>
      </c>
      <c r="U78" s="184">
        <v>9.9731000000000004E-3</v>
      </c>
      <c r="Y78" s="165" t="s">
        <v>230</v>
      </c>
      <c r="Z78" s="10" t="s">
        <v>155</v>
      </c>
      <c r="AA78" s="10" t="s">
        <v>231</v>
      </c>
      <c r="AB78" s="154" t="s">
        <v>177</v>
      </c>
      <c r="AC78" s="164">
        <v>96</v>
      </c>
      <c r="AD78" s="182" t="s">
        <v>229</v>
      </c>
      <c r="AE78" s="183" t="s">
        <v>121</v>
      </c>
      <c r="AF78" s="184">
        <v>6.9999999999999999E-4</v>
      </c>
    </row>
    <row r="79" spans="3:32" ht="39" hidden="1">
      <c r="N79" s="167" t="s">
        <v>232</v>
      </c>
      <c r="O79" s="168" t="s">
        <v>155</v>
      </c>
      <c r="P79" s="177">
        <v>5600</v>
      </c>
      <c r="Q79" s="177">
        <v>16300</v>
      </c>
      <c r="R79" s="178">
        <f t="shared" si="14"/>
        <v>9559</v>
      </c>
      <c r="S79" s="185"/>
      <c r="T79" s="168" t="s">
        <v>233</v>
      </c>
      <c r="U79" s="186">
        <v>0.99999999999999956</v>
      </c>
      <c r="Y79" s="187" t="s">
        <v>234</v>
      </c>
      <c r="Z79" s="168" t="s">
        <v>155</v>
      </c>
      <c r="AA79" s="168" t="s">
        <v>235</v>
      </c>
      <c r="AB79" s="188" t="s">
        <v>203</v>
      </c>
      <c r="AC79" s="186">
        <v>0.10500000000000001</v>
      </c>
      <c r="AD79" s="185"/>
      <c r="AE79" s="168" t="s">
        <v>233</v>
      </c>
      <c r="AF79" s="186">
        <v>1</v>
      </c>
    </row>
    <row r="80" spans="3:32" hidden="1"/>
    <row r="81" hidden="1"/>
    <row r="82" hidden="1"/>
    <row r="83" hidden="1"/>
    <row r="84" hidden="1"/>
    <row r="85" hidden="1"/>
    <row r="86" hidden="1"/>
    <row r="87" hidden="1"/>
    <row r="88" hidden="1"/>
    <row r="89" hidden="1"/>
    <row r="90" hidden="1"/>
    <row r="91" hidden="1"/>
    <row r="92" hidden="1"/>
    <row r="93" hidden="1"/>
    <row r="94" hidden="1"/>
    <row r="97" spans="3:36" ht="15">
      <c r="C97" s="189" t="s">
        <v>120</v>
      </c>
      <c r="D97" s="10">
        <f t="shared" ref="D97:D111" si="15">INDEX($Z$7:$Z$45,MATCH(C97,$A$7:$A$47,0))</f>
        <v>1.0386232752942765E-3</v>
      </c>
    </row>
    <row r="98" spans="3:36" ht="15">
      <c r="C98" s="189" t="s">
        <v>95</v>
      </c>
      <c r="D98" s="10">
        <f t="shared" si="15"/>
        <v>6.4310202151554552E-6</v>
      </c>
    </row>
    <row r="99" spans="3:36" ht="15">
      <c r="C99" s="189" t="s">
        <v>119</v>
      </c>
      <c r="D99" s="10">
        <f t="shared" si="15"/>
        <v>3.1981997196561564E-3</v>
      </c>
    </row>
    <row r="100" spans="3:36" ht="15">
      <c r="C100" s="189" t="s">
        <v>97</v>
      </c>
      <c r="D100" s="10">
        <f t="shared" si="15"/>
        <v>9.0351780858932987E-7</v>
      </c>
    </row>
    <row r="101" spans="3:36" ht="15">
      <c r="C101" s="189" t="s">
        <v>98</v>
      </c>
      <c r="D101" s="10">
        <f t="shared" si="15"/>
        <v>2.1110229172647899E-6</v>
      </c>
    </row>
    <row r="102" spans="3:36" ht="15">
      <c r="C102" s="189" t="s">
        <v>99</v>
      </c>
      <c r="D102" s="10">
        <f t="shared" si="15"/>
        <v>5.4042186681978627E-5</v>
      </c>
      <c r="AH102" s="190"/>
    </row>
    <row r="103" spans="3:36" ht="15">
      <c r="C103" s="189" t="s">
        <v>100</v>
      </c>
      <c r="D103" s="10">
        <f t="shared" si="15"/>
        <v>7.570128181311535E-5</v>
      </c>
    </row>
    <row r="104" spans="3:36" ht="15">
      <c r="C104" s="189" t="s">
        <v>118</v>
      </c>
      <c r="D104" s="10">
        <f t="shared" si="15"/>
        <v>5.9657507641902954E-4</v>
      </c>
    </row>
    <row r="105" spans="3:36" ht="15">
      <c r="C105" s="189" t="s">
        <v>101</v>
      </c>
      <c r="D105" s="10">
        <f t="shared" si="15"/>
        <v>1.6845962879773022E-7</v>
      </c>
      <c r="O105" s="158"/>
      <c r="P105" s="158"/>
      <c r="Q105" s="158"/>
      <c r="R105" s="158"/>
      <c r="S105" s="171"/>
      <c r="T105" s="171"/>
      <c r="U105" s="191"/>
      <c r="V105" s="191"/>
      <c r="W105" s="191"/>
      <c r="X105" s="191"/>
      <c r="Y105" s="171"/>
      <c r="AC105" s="171"/>
      <c r="AD105" s="171"/>
      <c r="AE105" s="171"/>
      <c r="AF105" s="171"/>
      <c r="AG105" s="171"/>
      <c r="AH105" s="171"/>
      <c r="AI105" s="171"/>
      <c r="AJ105" s="171"/>
    </row>
    <row r="106" spans="3:36" ht="15">
      <c r="C106" s="189" t="s">
        <v>121</v>
      </c>
      <c r="D106" s="10">
        <f t="shared" si="15"/>
        <v>2.2461283839697363E-4</v>
      </c>
      <c r="N106" s="192"/>
      <c r="Q106" s="192"/>
      <c r="R106" s="192"/>
      <c r="S106" s="192"/>
      <c r="T106" s="192"/>
      <c r="U106" s="192"/>
      <c r="V106" s="192"/>
      <c r="W106" s="192"/>
      <c r="X106" s="192"/>
      <c r="Y106" s="171"/>
      <c r="AC106" s="171"/>
      <c r="AD106" s="171"/>
      <c r="AE106" s="171"/>
      <c r="AF106" s="171"/>
      <c r="AG106" s="171"/>
      <c r="AH106" s="171"/>
      <c r="AI106" s="171"/>
      <c r="AJ106" s="171"/>
    </row>
    <row r="107" spans="3:36" ht="15">
      <c r="C107" s="189" t="s">
        <v>104</v>
      </c>
      <c r="D107" s="10">
        <f t="shared" si="15"/>
        <v>1.3257223920422881E-5</v>
      </c>
      <c r="N107" s="192"/>
      <c r="Q107" s="192"/>
      <c r="U107" s="192"/>
      <c r="V107" s="192"/>
      <c r="W107" s="192"/>
      <c r="X107" s="192"/>
      <c r="Y107" s="171"/>
      <c r="AC107" s="171"/>
      <c r="AD107" s="171"/>
      <c r="AE107" s="171"/>
      <c r="AF107" s="171"/>
      <c r="AG107" s="171"/>
      <c r="AH107" s="171"/>
      <c r="AI107" s="171"/>
      <c r="AJ107" s="171"/>
    </row>
    <row r="108" spans="3:36" ht="15">
      <c r="C108" s="189" t="s">
        <v>88</v>
      </c>
      <c r="D108" s="10">
        <f t="shared" si="15"/>
        <v>2.3643456673365642E-4</v>
      </c>
      <c r="P108" s="193"/>
      <c r="Q108" s="194"/>
      <c r="R108" s="192"/>
      <c r="S108" s="192"/>
      <c r="T108" s="192"/>
      <c r="U108" s="171"/>
      <c r="V108" s="171"/>
      <c r="W108" s="171"/>
      <c r="X108" s="171"/>
      <c r="Y108" s="171"/>
      <c r="AC108" s="171"/>
      <c r="AD108" s="171"/>
      <c r="AE108" s="171"/>
      <c r="AF108" s="171"/>
      <c r="AG108" s="171"/>
      <c r="AH108" s="171"/>
      <c r="AI108" s="171"/>
      <c r="AJ108" s="171"/>
    </row>
    <row r="109" spans="3:36" ht="15">
      <c r="C109" s="189" t="s">
        <v>105</v>
      </c>
      <c r="D109" s="10">
        <f t="shared" si="15"/>
        <v>2.2106631989596877E-5</v>
      </c>
      <c r="P109" s="195"/>
      <c r="Q109" s="194"/>
      <c r="R109" s="192"/>
      <c r="S109" s="171"/>
      <c r="T109" s="196"/>
      <c r="U109" s="197"/>
      <c r="V109" s="197"/>
      <c r="W109" s="197"/>
      <c r="X109" s="197"/>
      <c r="Y109" s="171"/>
      <c r="AC109" s="171"/>
      <c r="AD109" s="171"/>
      <c r="AE109" s="171"/>
      <c r="AF109" s="171"/>
      <c r="AG109" s="171"/>
      <c r="AH109" s="171"/>
      <c r="AI109" s="171"/>
      <c r="AJ109" s="171"/>
    </row>
    <row r="110" spans="3:36" ht="15">
      <c r="C110" s="189" t="s">
        <v>117</v>
      </c>
      <c r="D110" s="10">
        <f t="shared" si="15"/>
        <v>7.9661837278389991E-2</v>
      </c>
      <c r="P110" s="198"/>
      <c r="Q110" s="194"/>
      <c r="R110" s="192"/>
      <c r="S110" s="171"/>
      <c r="T110" s="199"/>
      <c r="U110" s="197"/>
      <c r="V110" s="197"/>
      <c r="W110" s="197"/>
      <c r="X110" s="197"/>
      <c r="Y110" s="171"/>
      <c r="AC110" s="171"/>
      <c r="AD110" s="171"/>
      <c r="AE110" s="171"/>
      <c r="AF110" s="171"/>
      <c r="AG110" s="171"/>
      <c r="AH110" s="171"/>
      <c r="AI110" s="171"/>
      <c r="AJ110" s="171"/>
    </row>
    <row r="111" spans="3:36" ht="15">
      <c r="C111" s="189" t="s">
        <v>110</v>
      </c>
      <c r="D111" s="10">
        <f t="shared" si="15"/>
        <v>1.0700352963031766E-4</v>
      </c>
      <c r="P111" s="198"/>
      <c r="Q111" s="194"/>
      <c r="R111" s="192"/>
      <c r="S111" s="171"/>
      <c r="T111" s="199"/>
      <c r="U111" s="197"/>
      <c r="V111" s="197"/>
      <c r="W111" s="197"/>
      <c r="X111" s="197"/>
      <c r="Y111" s="171"/>
      <c r="AC111" s="171"/>
      <c r="AD111" s="171"/>
      <c r="AE111" s="171"/>
      <c r="AF111" s="171"/>
      <c r="AG111" s="171"/>
      <c r="AH111" s="171"/>
      <c r="AI111" s="171"/>
      <c r="AJ111" s="171"/>
    </row>
    <row r="112" spans="3:36" ht="15">
      <c r="P112" s="198"/>
      <c r="Q112" s="194"/>
      <c r="R112" s="192"/>
      <c r="S112" s="171"/>
      <c r="T112" s="199"/>
      <c r="U112" s="197"/>
      <c r="V112" s="197"/>
      <c r="W112" s="197"/>
      <c r="X112" s="197"/>
      <c r="Y112" s="171"/>
      <c r="AC112" s="171"/>
      <c r="AD112" s="171"/>
      <c r="AE112" s="171"/>
      <c r="AF112" s="171"/>
      <c r="AG112" s="171"/>
      <c r="AH112" s="171"/>
      <c r="AI112" s="171"/>
      <c r="AJ112" s="171"/>
    </row>
    <row r="113" spans="16:36" ht="15">
      <c r="P113" s="195"/>
      <c r="Q113" s="194"/>
      <c r="R113" s="192"/>
      <c r="S113" s="171"/>
      <c r="T113" s="199"/>
      <c r="U113" s="197"/>
      <c r="V113" s="197"/>
      <c r="W113" s="197"/>
      <c r="X113" s="197"/>
      <c r="Y113" s="171"/>
      <c r="AC113" s="171"/>
      <c r="AD113" s="171"/>
      <c r="AE113" s="171"/>
      <c r="AF113" s="171"/>
      <c r="AG113" s="171"/>
      <c r="AH113" s="171"/>
      <c r="AI113" s="171"/>
      <c r="AJ113" s="171"/>
    </row>
    <row r="114" spans="16:36" ht="15">
      <c r="P114" s="195"/>
      <c r="Q114" s="200"/>
      <c r="R114" s="192"/>
      <c r="S114" s="171"/>
      <c r="T114" s="171"/>
      <c r="U114" s="201"/>
      <c r="V114" s="201"/>
      <c r="W114" s="201"/>
      <c r="X114" s="201"/>
      <c r="Y114" s="171"/>
    </row>
    <row r="115" spans="16:36" ht="15">
      <c r="P115" s="195"/>
      <c r="Q115" s="200"/>
      <c r="R115" s="202"/>
      <c r="S115" s="171"/>
      <c r="T115" s="171"/>
      <c r="U115" s="203"/>
      <c r="V115" s="203"/>
      <c r="W115" s="203"/>
      <c r="X115" s="203"/>
      <c r="Y115" s="171"/>
    </row>
    <row r="116" spans="16:36" ht="15">
      <c r="P116" s="195"/>
      <c r="Q116" s="200"/>
      <c r="X116" s="203"/>
      <c r="Y116" s="171"/>
    </row>
    <row r="117" spans="16:36" ht="15">
      <c r="P117" s="195"/>
      <c r="Q117" s="200"/>
      <c r="X117" s="203"/>
      <c r="Y117" s="171"/>
    </row>
    <row r="118" spans="16:36" ht="15">
      <c r="P118" s="195"/>
      <c r="Q118" s="200"/>
      <c r="X118" s="203"/>
      <c r="Y118" s="204"/>
    </row>
    <row r="119" spans="16:36" ht="15">
      <c r="P119" s="195"/>
      <c r="Q119" s="200"/>
      <c r="X119" s="203"/>
      <c r="Y119" s="171"/>
    </row>
    <row r="120" spans="16:36" ht="15">
      <c r="P120" s="195"/>
      <c r="Q120" s="200"/>
      <c r="X120" s="203"/>
      <c r="Y120" s="171"/>
    </row>
    <row r="121" spans="16:36" ht="15">
      <c r="P121" s="195"/>
      <c r="Q121" s="200"/>
      <c r="X121" s="203"/>
      <c r="Y121" s="171"/>
    </row>
    <row r="122" spans="16:36" ht="15">
      <c r="P122" s="195"/>
      <c r="Q122" s="200"/>
      <c r="X122" s="203"/>
      <c r="Y122" s="171"/>
    </row>
    <row r="123" spans="16:36" ht="15">
      <c r="P123" s="195"/>
      <c r="Q123" s="200"/>
      <c r="X123" s="203"/>
      <c r="Y123" s="171"/>
    </row>
    <row r="124" spans="16:36" ht="15">
      <c r="P124" s="195"/>
      <c r="Q124" s="200"/>
      <c r="X124" s="203"/>
      <c r="Y124" s="171"/>
    </row>
    <row r="125" spans="16:36" ht="15">
      <c r="P125" s="195"/>
      <c r="Q125" s="200"/>
      <c r="X125" s="203"/>
      <c r="Y125" s="171"/>
    </row>
    <row r="126" spans="16:36" ht="15">
      <c r="P126" s="195"/>
      <c r="Q126" s="200"/>
      <c r="X126" s="203"/>
      <c r="Y126" s="171"/>
    </row>
    <row r="127" spans="16:36" ht="15">
      <c r="P127" s="195"/>
      <c r="Q127" s="200"/>
      <c r="X127" s="203"/>
      <c r="Y127" s="171"/>
    </row>
    <row r="128" spans="16:36" ht="15">
      <c r="P128" s="195"/>
      <c r="Q128" s="200"/>
      <c r="X128" s="203"/>
      <c r="Y128" s="171"/>
    </row>
    <row r="129" spans="9:25" ht="15">
      <c r="P129" s="195"/>
      <c r="Q129" s="200"/>
      <c r="X129" s="203"/>
      <c r="Y129" s="171"/>
    </row>
    <row r="130" spans="9:25" ht="15">
      <c r="P130" s="195"/>
      <c r="Q130" s="200"/>
      <c r="X130" s="203"/>
      <c r="Y130" s="171"/>
    </row>
    <row r="131" spans="9:25" ht="15">
      <c r="P131" s="195"/>
      <c r="Q131" s="200"/>
      <c r="X131" s="203"/>
      <c r="Y131" s="171"/>
    </row>
    <row r="132" spans="9:25" ht="15">
      <c r="P132" s="195"/>
      <c r="Q132" s="200"/>
      <c r="X132" s="203"/>
      <c r="Y132" s="171"/>
    </row>
    <row r="133" spans="9:25" ht="15">
      <c r="P133" s="195"/>
      <c r="Q133" s="200"/>
      <c r="X133" s="203"/>
      <c r="Y133" s="171"/>
    </row>
    <row r="134" spans="9:25" ht="15">
      <c r="P134" s="195"/>
      <c r="Q134" s="200"/>
      <c r="X134" s="203"/>
      <c r="Y134" s="171"/>
    </row>
    <row r="135" spans="9:25" ht="15">
      <c r="P135" s="195"/>
      <c r="Q135" s="200"/>
      <c r="X135" s="203"/>
      <c r="Y135" s="171"/>
    </row>
    <row r="136" spans="9:25" ht="15">
      <c r="P136" s="195"/>
      <c r="Q136" s="200"/>
      <c r="X136" s="203"/>
      <c r="Y136" s="171"/>
    </row>
    <row r="137" spans="9:25" ht="15">
      <c r="P137" s="195"/>
      <c r="Q137" s="200"/>
      <c r="X137" s="203"/>
      <c r="Y137" s="171"/>
    </row>
    <row r="138" spans="9:25" ht="15">
      <c r="P138" s="195"/>
      <c r="Q138" s="200"/>
      <c r="X138" s="203"/>
      <c r="Y138" s="171"/>
    </row>
    <row r="139" spans="9:25" ht="15">
      <c r="P139" s="195"/>
      <c r="Q139" s="200"/>
      <c r="Y139" s="171"/>
    </row>
    <row r="140" spans="9:25" ht="15">
      <c r="P140" s="195"/>
      <c r="Q140" s="200"/>
      <c r="Y140" s="171"/>
    </row>
    <row r="141" spans="9:25" ht="15">
      <c r="P141" s="195"/>
      <c r="Q141" s="200"/>
      <c r="Y141" s="171"/>
    </row>
    <row r="142" spans="9:25" ht="15">
      <c r="P142" s="195"/>
      <c r="Q142" s="200"/>
      <c r="Y142" s="171"/>
    </row>
    <row r="143" spans="9:25" ht="15">
      <c r="P143" s="195"/>
      <c r="Q143" s="205"/>
      <c r="Y143" s="171"/>
    </row>
    <row r="144" spans="9:25" ht="15">
      <c r="I144" s="195"/>
      <c r="J144" s="195"/>
      <c r="K144" s="195"/>
      <c r="L144" s="195"/>
      <c r="M144" s="195"/>
      <c r="N144" s="195"/>
      <c r="O144" s="195"/>
      <c r="P144" s="195"/>
      <c r="Q144" s="200"/>
      <c r="Y144" s="171"/>
    </row>
    <row r="145" spans="16:25" ht="15">
      <c r="P145" s="195"/>
      <c r="Q145" s="200"/>
      <c r="Y145" s="171"/>
    </row>
    <row r="146" spans="16:25" ht="15">
      <c r="P146" s="195"/>
      <c r="Q146" s="200"/>
      <c r="Y146" s="171"/>
    </row>
    <row r="147" spans="16:25" ht="15">
      <c r="P147" s="195"/>
      <c r="Q147" s="200"/>
      <c r="Y147" s="171"/>
    </row>
    <row r="148" spans="16:25" ht="15">
      <c r="P148" s="195"/>
      <c r="Q148" s="200"/>
      <c r="Y148" s="171"/>
    </row>
    <row r="149" spans="16:25" ht="15">
      <c r="Q149" s="200"/>
      <c r="Y149" s="171"/>
    </row>
    <row r="150" spans="16:25" ht="15">
      <c r="Q150" s="206"/>
      <c r="Y150" s="171"/>
    </row>
    <row r="170" spans="17:48" ht="15">
      <c r="Q170" s="207"/>
      <c r="R170" s="207"/>
      <c r="S170" s="207"/>
      <c r="T170" s="207"/>
      <c r="U170" s="207"/>
      <c r="V170" s="207"/>
      <c r="W170" s="207"/>
      <c r="X170" s="207"/>
      <c r="Y170" s="207"/>
      <c r="Z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row>
    <row r="171" spans="17:48" ht="15">
      <c r="Q171" s="207"/>
      <c r="R171" s="207"/>
      <c r="S171" s="207"/>
      <c r="T171" s="207"/>
      <c r="U171" s="207"/>
      <c r="V171" s="207"/>
      <c r="W171" s="207"/>
      <c r="X171" s="207"/>
      <c r="Y171" s="207"/>
      <c r="Z171" s="207"/>
      <c r="AC171" s="207"/>
      <c r="AD171" s="207"/>
      <c r="AE171" s="207"/>
      <c r="AF171" s="207"/>
      <c r="AG171" s="207"/>
      <c r="AH171" s="207"/>
      <c r="AI171" s="207"/>
      <c r="AJ171" s="207"/>
      <c r="AK171" s="207"/>
      <c r="AL171" s="207"/>
      <c r="AM171" s="207"/>
      <c r="AN171" s="207"/>
      <c r="AO171" s="207"/>
      <c r="AP171" s="207"/>
      <c r="AQ171" s="207"/>
      <c r="AR171" s="207"/>
      <c r="AS171" s="207"/>
      <c r="AT171" s="207"/>
      <c r="AU171" s="207"/>
      <c r="AV171" s="207"/>
    </row>
    <row r="172" spans="17:48" ht="15">
      <c r="Q172" s="199"/>
      <c r="R172" s="199"/>
      <c r="S172" s="199"/>
      <c r="T172" s="199"/>
      <c r="U172" s="199"/>
      <c r="V172" s="199"/>
      <c r="W172" s="199"/>
      <c r="X172" s="208"/>
      <c r="Y172" s="208"/>
      <c r="Z172" s="208"/>
      <c r="AA172" s="199"/>
      <c r="AB172" s="199"/>
      <c r="AC172" s="199"/>
      <c r="AD172" s="199"/>
      <c r="AE172" s="199"/>
      <c r="AF172" s="199"/>
      <c r="AG172" s="208"/>
      <c r="AH172" s="199"/>
      <c r="AI172" s="208"/>
      <c r="AJ172" s="209"/>
      <c r="AK172" s="199"/>
      <c r="AL172" s="199"/>
      <c r="AM172" s="199"/>
      <c r="AN172" s="199"/>
      <c r="AO172" s="199"/>
      <c r="AP172" s="209"/>
      <c r="AQ172" s="199"/>
      <c r="AR172" s="199"/>
      <c r="AS172" s="199"/>
      <c r="AT172" s="199"/>
      <c r="AU172" s="199"/>
      <c r="AV172" s="210"/>
    </row>
    <row r="173" spans="17:48" ht="15">
      <c r="Q173" s="199"/>
      <c r="R173" s="199"/>
      <c r="S173" s="199"/>
      <c r="T173" s="199"/>
      <c r="U173" s="199"/>
      <c r="V173" s="199"/>
      <c r="W173" s="199"/>
      <c r="X173" s="208"/>
      <c r="Y173" s="208"/>
      <c r="Z173" s="208"/>
      <c r="AA173" s="199"/>
      <c r="AB173" s="199"/>
      <c r="AC173" s="199"/>
      <c r="AD173" s="208"/>
      <c r="AE173" s="208"/>
      <c r="AF173" s="199"/>
      <c r="AG173" s="208"/>
      <c r="AH173" s="199"/>
      <c r="AI173" s="199"/>
      <c r="AJ173" s="209"/>
      <c r="AK173" s="208"/>
      <c r="AL173" s="199"/>
      <c r="AM173" s="199"/>
      <c r="AN173" s="199"/>
      <c r="AO173" s="199"/>
      <c r="AP173" s="209"/>
      <c r="AQ173" s="199"/>
      <c r="AR173" s="199"/>
      <c r="AS173" s="199"/>
      <c r="AT173" s="209"/>
      <c r="AU173" s="199"/>
      <c r="AV173" s="210"/>
    </row>
  </sheetData>
  <mergeCells count="22">
    <mergeCell ref="N55:U55"/>
    <mergeCell ref="Y55:AF55"/>
    <mergeCell ref="P56:P57"/>
    <mergeCell ref="Q56:Q57"/>
    <mergeCell ref="R56:R57"/>
    <mergeCell ref="S56:U56"/>
    <mergeCell ref="AD56:AF56"/>
    <mergeCell ref="B1:L1"/>
    <mergeCell ref="N1:W1"/>
    <mergeCell ref="Y1:AD1"/>
    <mergeCell ref="AF1:AK1"/>
    <mergeCell ref="C2:D2"/>
    <mergeCell ref="E2:G2"/>
    <mergeCell ref="H2:J2"/>
    <mergeCell ref="K2:L2"/>
    <mergeCell ref="P2:R2"/>
    <mergeCell ref="S2:U2"/>
    <mergeCell ref="V2:W2"/>
    <mergeCell ref="Z2:AB2"/>
    <mergeCell ref="AC2:AD2"/>
    <mergeCell ref="AG2:AI2"/>
    <mergeCell ref="AJ2:AK2"/>
  </mergeCells>
  <pageMargins left="0.7" right="0.7" top="0.75" bottom="0.75" header="0.3" footer="0.3"/>
  <pageSetup paperSize="9" scale="25" orientation="landscape"/>
  <headerFooter>
    <oddHeader>&amp;C&amp;18A. 1 Composition of waste and intermediate products</oddHeader>
  </headerFooter>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9" tint="0.79998168889431442"/>
    <pageSetUpPr fitToPage="1"/>
  </sheetPr>
  <dimension ref="A1:R484"/>
  <sheetViews>
    <sheetView zoomScale="85" workbookViewId="0">
      <selection sqref="A1:F1"/>
    </sheetView>
  </sheetViews>
  <sheetFormatPr baseColWidth="10" defaultColWidth="9.140625" defaultRowHeight="15" outlineLevelRow="1"/>
  <cols>
    <col min="1" max="1" width="10" style="171" customWidth="1"/>
    <col min="2" max="2" width="47.85546875" style="171" customWidth="1"/>
    <col min="3" max="3" width="37.140625" style="171" customWidth="1"/>
    <col min="4" max="4" width="10" style="171" customWidth="1"/>
    <col min="5" max="5" width="41" style="171" customWidth="1"/>
    <col min="6" max="6" width="68" style="171" customWidth="1"/>
    <col min="13" max="13" width="10.5703125" bestFit="1" customWidth="1"/>
    <col min="18" max="18" width="64.85546875" customWidth="1"/>
  </cols>
  <sheetData>
    <row r="1" spans="1:18" ht="18.75">
      <c r="A1" s="769" t="s">
        <v>236</v>
      </c>
      <c r="B1" s="770"/>
      <c r="C1" s="770"/>
      <c r="D1" s="770"/>
      <c r="E1" s="770"/>
      <c r="F1" s="771"/>
      <c r="I1" s="800" t="s">
        <v>237</v>
      </c>
      <c r="J1" s="801"/>
      <c r="K1" s="801"/>
      <c r="L1" s="801"/>
      <c r="M1" s="801"/>
      <c r="N1" s="801"/>
      <c r="O1" s="801"/>
      <c r="P1" s="801"/>
      <c r="Q1" s="801"/>
      <c r="R1" s="802"/>
    </row>
    <row r="2" spans="1:18">
      <c r="A2" s="211" t="s">
        <v>238</v>
      </c>
      <c r="B2" s="212" t="s">
        <v>239</v>
      </c>
      <c r="C2" s="212" t="s">
        <v>240</v>
      </c>
      <c r="D2" s="212" t="s">
        <v>134</v>
      </c>
      <c r="E2" s="212" t="s">
        <v>241</v>
      </c>
      <c r="F2" s="213" t="s">
        <v>242</v>
      </c>
      <c r="I2" s="214"/>
      <c r="J2" s="6"/>
      <c r="K2" s="6"/>
      <c r="L2" s="6"/>
      <c r="M2" s="6"/>
      <c r="N2" s="6"/>
      <c r="O2" s="6"/>
      <c r="P2" s="6"/>
      <c r="Q2" s="6"/>
      <c r="R2" s="215"/>
    </row>
    <row r="3" spans="1:18" outlineLevel="1">
      <c r="A3" s="216" t="s">
        <v>243</v>
      </c>
      <c r="B3" s="217" t="s">
        <v>244</v>
      </c>
      <c r="C3" s="218">
        <v>5</v>
      </c>
      <c r="D3" s="218" t="s">
        <v>245</v>
      </c>
      <c r="E3" s="218" t="s">
        <v>246</v>
      </c>
      <c r="F3" s="232" t="s">
        <v>236</v>
      </c>
      <c r="I3" s="214"/>
      <c r="J3" s="6"/>
      <c r="K3" s="6"/>
      <c r="L3" s="6"/>
      <c r="M3" s="6"/>
      <c r="N3" s="6"/>
      <c r="O3" s="6"/>
      <c r="P3" s="6"/>
      <c r="Q3" s="6"/>
      <c r="R3" s="215"/>
    </row>
    <row r="4" spans="1:18" outlineLevel="1">
      <c r="A4" s="221" t="s">
        <v>243</v>
      </c>
      <c r="B4" s="222" t="s">
        <v>247</v>
      </c>
      <c r="C4" s="223">
        <v>40</v>
      </c>
      <c r="D4" s="223" t="s">
        <v>245</v>
      </c>
      <c r="E4" s="223" t="s">
        <v>248</v>
      </c>
      <c r="F4" s="234" t="s">
        <v>249</v>
      </c>
      <c r="G4" t="s">
        <v>281</v>
      </c>
      <c r="I4" s="214"/>
      <c r="J4" s="6"/>
      <c r="K4" s="6"/>
      <c r="L4" s="6"/>
      <c r="M4" s="6"/>
      <c r="N4" s="6"/>
      <c r="O4" s="6"/>
      <c r="P4" s="6"/>
      <c r="Q4" s="6"/>
      <c r="R4" s="215"/>
    </row>
    <row r="5" spans="1:18" outlineLevel="1">
      <c r="A5" s="226" t="s">
        <v>250</v>
      </c>
      <c r="B5" s="227" t="s">
        <v>251</v>
      </c>
      <c r="C5" s="228">
        <v>1</v>
      </c>
      <c r="D5" s="228" t="s">
        <v>252</v>
      </c>
      <c r="E5" s="228" t="s">
        <v>253</v>
      </c>
      <c r="F5" s="255" t="s">
        <v>254</v>
      </c>
      <c r="G5" t="s">
        <v>281</v>
      </c>
      <c r="I5" s="214"/>
      <c r="J5" s="6"/>
      <c r="K5" s="6"/>
      <c r="L5" s="6"/>
      <c r="M5" s="6"/>
      <c r="N5" s="6"/>
      <c r="O5" s="6"/>
      <c r="P5" s="6"/>
      <c r="Q5" s="6"/>
      <c r="R5" s="215"/>
    </row>
    <row r="6" spans="1:18">
      <c r="G6" t="s">
        <v>281</v>
      </c>
      <c r="I6" s="214"/>
      <c r="J6" s="6"/>
      <c r="K6" s="6"/>
      <c r="L6" s="6"/>
      <c r="M6" s="6"/>
      <c r="N6" s="6"/>
      <c r="O6" s="6"/>
      <c r="P6" s="6"/>
      <c r="Q6" s="6"/>
      <c r="R6" s="215"/>
    </row>
    <row r="7" spans="1:18" ht="18.75">
      <c r="A7" s="769" t="s">
        <v>493</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outlineLevel="1">
      <c r="A9" s="216" t="s">
        <v>243</v>
      </c>
      <c r="B9" s="227" t="s">
        <v>251</v>
      </c>
      <c r="C9" s="218">
        <v>1</v>
      </c>
      <c r="D9" s="218" t="s">
        <v>256</v>
      </c>
      <c r="E9" s="218" t="s">
        <v>253</v>
      </c>
      <c r="F9" s="232" t="s">
        <v>254</v>
      </c>
      <c r="G9" t="s">
        <v>281</v>
      </c>
      <c r="I9" s="214"/>
      <c r="J9" s="6"/>
      <c r="K9" s="6"/>
      <c r="L9" s="6"/>
      <c r="M9" s="6"/>
      <c r="N9" s="6"/>
      <c r="O9" s="6"/>
      <c r="P9" s="6"/>
      <c r="Q9" s="6"/>
      <c r="R9" s="215"/>
    </row>
    <row r="10" spans="1:18" outlineLevel="1">
      <c r="A10" s="221" t="s">
        <v>243</v>
      </c>
      <c r="B10" s="222" t="s">
        <v>495</v>
      </c>
      <c r="C10" s="223" t="s">
        <v>496</v>
      </c>
      <c r="D10" s="223" t="s">
        <v>275</v>
      </c>
      <c r="E10" s="223" t="s">
        <v>260</v>
      </c>
      <c r="F10" s="234" t="s">
        <v>497</v>
      </c>
      <c r="G10" t="s">
        <v>281</v>
      </c>
      <c r="I10" s="214"/>
      <c r="J10" s="6"/>
      <c r="K10" s="6"/>
      <c r="L10" s="6"/>
      <c r="M10" s="6"/>
      <c r="N10" s="6"/>
      <c r="O10" s="6"/>
      <c r="P10" s="6"/>
      <c r="Q10" s="6"/>
      <c r="R10" s="215"/>
    </row>
    <row r="11" spans="1:18" outlineLevel="1">
      <c r="A11" s="221" t="s">
        <v>243</v>
      </c>
      <c r="B11" s="222" t="s">
        <v>498</v>
      </c>
      <c r="C11" s="223" t="s">
        <v>499</v>
      </c>
      <c r="D11" s="223" t="s">
        <v>327</v>
      </c>
      <c r="E11" s="223" t="s">
        <v>500</v>
      </c>
      <c r="F11" s="234" t="s">
        <v>932</v>
      </c>
      <c r="G11" t="s">
        <v>281</v>
      </c>
      <c r="I11" s="214"/>
      <c r="J11" s="6"/>
      <c r="K11" s="6"/>
      <c r="L11" s="6"/>
      <c r="M11" s="6"/>
      <c r="N11" s="6"/>
      <c r="O11" s="6"/>
      <c r="P11" s="6"/>
      <c r="Q11" s="6"/>
      <c r="R11" s="215"/>
    </row>
    <row r="12" spans="1:18" outlineLevel="1">
      <c r="A12" s="221" t="s">
        <v>243</v>
      </c>
      <c r="B12" s="222" t="s">
        <v>262</v>
      </c>
      <c r="C12" s="235" t="s">
        <v>263</v>
      </c>
      <c r="D12" s="223" t="s">
        <v>494</v>
      </c>
      <c r="E12" s="223" t="s">
        <v>264</v>
      </c>
      <c r="F12" s="234" t="s">
        <v>933</v>
      </c>
      <c r="G12" t="s">
        <v>281</v>
      </c>
      <c r="I12" s="214"/>
      <c r="J12" s="6"/>
      <c r="K12" s="6"/>
      <c r="L12" s="6"/>
      <c r="M12" s="6"/>
      <c r="N12" s="6"/>
      <c r="O12" s="6"/>
      <c r="P12" s="6"/>
      <c r="Q12" s="6"/>
      <c r="R12" s="215"/>
    </row>
    <row r="13" spans="1:18" outlineLevel="1">
      <c r="A13" s="221" t="s">
        <v>243</v>
      </c>
      <c r="B13" s="222" t="s">
        <v>503</v>
      </c>
      <c r="C13" s="223">
        <f>200/7500</f>
        <v>2.6666666666666668E-2</v>
      </c>
      <c r="D13" s="223" t="s">
        <v>504</v>
      </c>
      <c r="E13" s="223" t="s">
        <v>505</v>
      </c>
      <c r="F13" s="234" t="s">
        <v>506</v>
      </c>
      <c r="G13" t="s">
        <v>281</v>
      </c>
      <c r="I13" s="214"/>
      <c r="J13" s="6"/>
      <c r="K13" s="6"/>
      <c r="L13" s="6"/>
      <c r="M13" s="6"/>
      <c r="N13" s="6"/>
      <c r="O13" s="6"/>
      <c r="P13" s="6"/>
      <c r="Q13" s="6"/>
      <c r="R13" s="215"/>
    </row>
    <row r="14" spans="1:18" outlineLevel="1">
      <c r="A14" s="221" t="s">
        <v>243</v>
      </c>
      <c r="B14" s="222" t="s">
        <v>507</v>
      </c>
      <c r="C14" s="223">
        <f>(150*1839)/38000</f>
        <v>7.2592105263157896</v>
      </c>
      <c r="D14" s="223" t="s">
        <v>259</v>
      </c>
      <c r="E14" s="223" t="s">
        <v>508</v>
      </c>
      <c r="F14" s="234" t="s">
        <v>509</v>
      </c>
      <c r="G14" t="s">
        <v>281</v>
      </c>
      <c r="I14" s="214"/>
      <c r="J14" s="6"/>
      <c r="K14" s="6"/>
      <c r="L14" s="6"/>
      <c r="M14" s="6"/>
      <c r="N14" s="6"/>
      <c r="O14" s="6"/>
      <c r="P14" s="6"/>
      <c r="Q14" s="6"/>
      <c r="R14" s="215"/>
    </row>
    <row r="15" spans="1:18" outlineLevel="1">
      <c r="A15" s="221" t="s">
        <v>333</v>
      </c>
      <c r="B15" s="223" t="s">
        <v>340</v>
      </c>
      <c r="C15" s="223" t="s">
        <v>510</v>
      </c>
      <c r="D15" s="223" t="s">
        <v>511</v>
      </c>
      <c r="E15" s="223" t="s">
        <v>260</v>
      </c>
      <c r="F15" s="234" t="s">
        <v>512</v>
      </c>
      <c r="G15" t="s">
        <v>281</v>
      </c>
      <c r="I15" s="214"/>
      <c r="J15" s="6"/>
      <c r="K15" s="6"/>
      <c r="L15" s="6"/>
      <c r="M15" s="6"/>
      <c r="N15" s="6"/>
      <c r="O15" s="6"/>
      <c r="P15" s="6"/>
      <c r="Q15" s="6"/>
      <c r="R15" s="215"/>
    </row>
    <row r="16" spans="1:18" outlineLevel="1">
      <c r="A16" s="221" t="s">
        <v>250</v>
      </c>
      <c r="B16" s="233" t="s">
        <v>3398</v>
      </c>
      <c r="C16" s="223" t="s">
        <v>3399</v>
      </c>
      <c r="D16" s="223" t="s">
        <v>494</v>
      </c>
      <c r="E16" s="223" t="s">
        <v>260</v>
      </c>
      <c r="F16" s="234" t="s">
        <v>515</v>
      </c>
      <c r="G16" t="s">
        <v>281</v>
      </c>
      <c r="I16" s="214"/>
      <c r="J16" s="6"/>
      <c r="K16" s="6"/>
      <c r="L16" s="6"/>
      <c r="M16" s="6"/>
      <c r="N16" s="6"/>
      <c r="O16" s="6"/>
      <c r="P16" s="6"/>
      <c r="Q16" s="6"/>
      <c r="R16" s="215"/>
    </row>
    <row r="17" spans="1:18" outlineLevel="1">
      <c r="A17" s="221" t="s">
        <v>333</v>
      </c>
      <c r="B17" s="223" t="s">
        <v>399</v>
      </c>
      <c r="C17" s="223" t="s">
        <v>516</v>
      </c>
      <c r="D17" s="223" t="s">
        <v>511</v>
      </c>
      <c r="E17" s="223" t="s">
        <v>260</v>
      </c>
      <c r="F17" s="234" t="s">
        <v>517</v>
      </c>
      <c r="G17" t="s">
        <v>281</v>
      </c>
      <c r="I17" s="214"/>
      <c r="J17" s="6"/>
      <c r="K17" s="6"/>
      <c r="L17" s="6"/>
      <c r="M17" s="6"/>
      <c r="N17" s="6"/>
      <c r="O17" s="6"/>
      <c r="P17" s="6"/>
      <c r="Q17" s="6"/>
      <c r="R17" s="215"/>
    </row>
    <row r="18" spans="1:18" outlineLevel="1">
      <c r="A18" s="221" t="s">
        <v>333</v>
      </c>
      <c r="B18" s="223" t="s">
        <v>427</v>
      </c>
      <c r="C18" s="223" t="s">
        <v>518</v>
      </c>
      <c r="D18" s="223" t="s">
        <v>511</v>
      </c>
      <c r="E18" s="223" t="s">
        <v>260</v>
      </c>
      <c r="F18" s="234" t="s">
        <v>519</v>
      </c>
      <c r="G18" t="s">
        <v>281</v>
      </c>
      <c r="I18" s="214"/>
      <c r="J18" s="6"/>
      <c r="K18" s="6"/>
      <c r="L18" s="6"/>
      <c r="M18" s="6"/>
      <c r="N18" s="6"/>
      <c r="O18" s="6"/>
      <c r="P18" s="6"/>
      <c r="Q18" s="6"/>
      <c r="R18" s="215"/>
    </row>
    <row r="19" spans="1:18" outlineLevel="1">
      <c r="A19" s="221" t="s">
        <v>333</v>
      </c>
      <c r="B19" s="223" t="s">
        <v>439</v>
      </c>
      <c r="C19" s="223" t="s">
        <v>520</v>
      </c>
      <c r="D19" s="223" t="s">
        <v>511</v>
      </c>
      <c r="E19" s="223" t="s">
        <v>260</v>
      </c>
      <c r="F19" s="234" t="s">
        <v>521</v>
      </c>
      <c r="G19" t="s">
        <v>281</v>
      </c>
      <c r="I19" s="214"/>
      <c r="J19" s="6"/>
      <c r="K19" s="6"/>
      <c r="L19" s="6"/>
      <c r="M19" s="6"/>
      <c r="N19" s="6"/>
      <c r="O19" s="6"/>
      <c r="P19" s="6"/>
      <c r="Q19" s="6"/>
      <c r="R19" s="215"/>
    </row>
    <row r="20" spans="1:18" outlineLevel="1">
      <c r="A20" s="262" t="s">
        <v>268</v>
      </c>
      <c r="B20" s="189" t="s">
        <v>522</v>
      </c>
      <c r="C20" s="189">
        <v>0.95</v>
      </c>
      <c r="D20" s="189" t="s">
        <v>270</v>
      </c>
      <c r="E20" s="189" t="s">
        <v>523</v>
      </c>
      <c r="F20" s="263" t="s">
        <v>524</v>
      </c>
      <c r="G20" t="s">
        <v>281</v>
      </c>
      <c r="I20" s="236"/>
      <c r="J20" s="237"/>
      <c r="K20" s="237"/>
      <c r="L20" s="237"/>
      <c r="M20" s="237"/>
      <c r="N20" s="237"/>
      <c r="O20" s="237"/>
      <c r="P20" s="237"/>
      <c r="Q20" s="237"/>
      <c r="R20" s="238"/>
    </row>
    <row r="21" spans="1:18" outlineLevel="1">
      <c r="A21" s="262" t="s">
        <v>268</v>
      </c>
      <c r="B21" s="189" t="s">
        <v>525</v>
      </c>
      <c r="C21" s="189">
        <v>1.1200000000000001</v>
      </c>
      <c r="D21" s="189" t="s">
        <v>270</v>
      </c>
      <c r="E21" s="189" t="s">
        <v>526</v>
      </c>
      <c r="F21" s="263" t="s">
        <v>527</v>
      </c>
      <c r="G21" t="s">
        <v>281</v>
      </c>
    </row>
    <row r="22" spans="1:18" outlineLevel="1">
      <c r="A22" s="262" t="s">
        <v>268</v>
      </c>
      <c r="B22" s="189" t="s">
        <v>528</v>
      </c>
      <c r="C22" s="189">
        <v>0.72</v>
      </c>
      <c r="D22" s="189" t="s">
        <v>270</v>
      </c>
      <c r="E22" s="189" t="s">
        <v>529</v>
      </c>
      <c r="F22" s="263" t="s">
        <v>530</v>
      </c>
      <c r="G22" t="s">
        <v>281</v>
      </c>
      <c r="I22" s="772" t="s">
        <v>272</v>
      </c>
      <c r="J22" s="773"/>
      <c r="K22" s="773"/>
      <c r="L22" s="773"/>
      <c r="M22" s="773"/>
      <c r="N22" s="773"/>
      <c r="O22" s="773"/>
      <c r="P22" s="773"/>
      <c r="Q22" s="773"/>
      <c r="R22" s="774"/>
    </row>
    <row r="23" spans="1:18" outlineLevel="1">
      <c r="A23" s="262" t="s">
        <v>268</v>
      </c>
      <c r="B23" s="189" t="s">
        <v>531</v>
      </c>
      <c r="C23" s="189">
        <v>0.1</v>
      </c>
      <c r="D23" s="189" t="s">
        <v>270</v>
      </c>
      <c r="E23" s="189" t="s">
        <v>532</v>
      </c>
      <c r="F23" s="263" t="s">
        <v>533</v>
      </c>
      <c r="G23" t="s">
        <v>281</v>
      </c>
      <c r="I23" s="242"/>
      <c r="J23" s="243"/>
      <c r="K23" s="243"/>
      <c r="L23" s="243"/>
      <c r="M23" s="243"/>
      <c r="N23" s="243"/>
      <c r="O23" s="243"/>
      <c r="P23" s="243"/>
      <c r="Q23" s="243"/>
      <c r="R23" s="244"/>
    </row>
    <row r="24" spans="1:18" outlineLevel="1">
      <c r="A24" s="262" t="s">
        <v>268</v>
      </c>
      <c r="B24" s="189" t="s">
        <v>534</v>
      </c>
      <c r="C24" s="189">
        <v>140</v>
      </c>
      <c r="D24" s="189" t="s">
        <v>535</v>
      </c>
      <c r="E24" s="189" t="s">
        <v>536</v>
      </c>
      <c r="F24" s="263" t="s">
        <v>537</v>
      </c>
      <c r="G24" t="s">
        <v>281</v>
      </c>
      <c r="I24" s="214"/>
      <c r="J24" s="6"/>
      <c r="K24" s="6"/>
      <c r="L24" s="6"/>
      <c r="M24" s="6"/>
      <c r="N24" s="6"/>
      <c r="O24" s="6"/>
      <c r="P24" s="6"/>
      <c r="Q24" s="6"/>
      <c r="R24" s="215"/>
    </row>
    <row r="25" spans="1:18" outlineLevel="1">
      <c r="A25" s="262" t="s">
        <v>268</v>
      </c>
      <c r="B25" s="189" t="s">
        <v>538</v>
      </c>
      <c r="C25" s="189">
        <v>0.52</v>
      </c>
      <c r="D25" s="189" t="s">
        <v>270</v>
      </c>
      <c r="E25" s="189" t="s">
        <v>539</v>
      </c>
      <c r="F25" s="263" t="s">
        <v>540</v>
      </c>
      <c r="G25" t="s">
        <v>281</v>
      </c>
      <c r="I25" s="214"/>
      <c r="J25" s="6"/>
      <c r="K25" s="6"/>
      <c r="L25" s="6"/>
      <c r="M25" s="6"/>
      <c r="N25" s="6"/>
      <c r="O25" s="6"/>
      <c r="P25" s="6"/>
      <c r="Q25" s="6"/>
      <c r="R25" s="215"/>
    </row>
    <row r="26" spans="1:18" outlineLevel="1">
      <c r="A26" s="262" t="s">
        <v>268</v>
      </c>
      <c r="B26" s="189" t="s">
        <v>541</v>
      </c>
      <c r="C26" s="189">
        <v>43</v>
      </c>
      <c r="D26" s="189" t="s">
        <v>542</v>
      </c>
      <c r="E26" s="189" t="s">
        <v>253</v>
      </c>
      <c r="F26" s="263" t="s">
        <v>543</v>
      </c>
      <c r="G26" t="s">
        <v>281</v>
      </c>
      <c r="I26" s="214"/>
      <c r="J26" s="6"/>
      <c r="K26" s="6"/>
      <c r="L26" s="6"/>
      <c r="M26" s="6"/>
      <c r="N26" s="6"/>
      <c r="O26" s="6"/>
      <c r="P26" s="6"/>
      <c r="Q26" s="6"/>
      <c r="R26" s="215"/>
    </row>
    <row r="27" spans="1:18" outlineLevel="1">
      <c r="A27" s="262" t="s">
        <v>268</v>
      </c>
      <c r="B27" s="189" t="s">
        <v>544</v>
      </c>
      <c r="C27" s="189">
        <v>10</v>
      </c>
      <c r="D27" s="189" t="s">
        <v>545</v>
      </c>
      <c r="E27" s="189" t="s">
        <v>546</v>
      </c>
      <c r="F27" s="263" t="s">
        <v>547</v>
      </c>
      <c r="G27" t="s">
        <v>281</v>
      </c>
      <c r="I27" s="214"/>
      <c r="J27" s="6"/>
      <c r="K27" s="6"/>
      <c r="L27" s="6"/>
      <c r="M27" s="6"/>
      <c r="N27" s="6"/>
      <c r="O27" s="6"/>
      <c r="P27" s="6"/>
      <c r="Q27" s="6"/>
      <c r="R27" s="215"/>
    </row>
    <row r="28" spans="1:18" outlineLevel="1">
      <c r="A28" s="262" t="s">
        <v>268</v>
      </c>
      <c r="B28" s="189" t="s">
        <v>548</v>
      </c>
      <c r="C28" s="189">
        <v>6</v>
      </c>
      <c r="D28" s="189" t="s">
        <v>549</v>
      </c>
      <c r="E28" s="189" t="s">
        <v>550</v>
      </c>
      <c r="F28" s="263" t="s">
        <v>551</v>
      </c>
      <c r="G28" t="s">
        <v>281</v>
      </c>
      <c r="I28" s="214"/>
      <c r="J28" s="6"/>
      <c r="K28" s="6"/>
      <c r="L28" s="6"/>
      <c r="M28" s="6"/>
      <c r="N28" s="6"/>
      <c r="O28" s="6"/>
      <c r="P28" s="6"/>
      <c r="Q28" s="6"/>
      <c r="R28" s="215"/>
    </row>
    <row r="29" spans="1:18" outlineLevel="1">
      <c r="A29" s="262" t="s">
        <v>268</v>
      </c>
      <c r="B29" s="189" t="s">
        <v>552</v>
      </c>
      <c r="C29" s="189">
        <v>6.5</v>
      </c>
      <c r="D29" s="189" t="s">
        <v>549</v>
      </c>
      <c r="E29" s="189" t="s">
        <v>553</v>
      </c>
      <c r="F29" s="263" t="s">
        <v>554</v>
      </c>
      <c r="G29" t="s">
        <v>281</v>
      </c>
      <c r="I29" s="214"/>
      <c r="J29" s="6"/>
      <c r="K29" s="6"/>
      <c r="L29" s="6"/>
      <c r="M29" s="6"/>
      <c r="N29" s="6"/>
      <c r="O29" s="6"/>
      <c r="P29" s="6"/>
      <c r="Q29" s="6"/>
      <c r="R29" s="215"/>
    </row>
    <row r="30" spans="1:18" outlineLevel="1">
      <c r="A30" s="262" t="s">
        <v>268</v>
      </c>
      <c r="B30" s="189" t="s">
        <v>555</v>
      </c>
      <c r="C30" s="189">
        <v>86</v>
      </c>
      <c r="D30" s="189" t="s">
        <v>549</v>
      </c>
      <c r="E30" s="189" t="s">
        <v>556</v>
      </c>
      <c r="F30" s="263" t="s">
        <v>557</v>
      </c>
      <c r="G30" t="s">
        <v>281</v>
      </c>
      <c r="I30" s="214"/>
      <c r="J30" s="6"/>
      <c r="K30" s="6"/>
      <c r="L30" s="6"/>
      <c r="M30" s="6"/>
      <c r="N30" s="6"/>
      <c r="O30" s="6"/>
      <c r="P30" s="6"/>
      <c r="Q30" s="6"/>
      <c r="R30" s="215"/>
    </row>
    <row r="31" spans="1:18" outlineLevel="1">
      <c r="A31" s="262" t="s">
        <v>268</v>
      </c>
      <c r="B31" s="189" t="s">
        <v>269</v>
      </c>
      <c r="C31" s="189">
        <v>3.2582228999999997E-2</v>
      </c>
      <c r="D31" s="189" t="s">
        <v>270</v>
      </c>
      <c r="E31" s="189" t="s">
        <v>558</v>
      </c>
      <c r="F31" s="263" t="s">
        <v>3402</v>
      </c>
      <c r="G31" t="s">
        <v>281</v>
      </c>
      <c r="I31" s="214"/>
      <c r="J31" s="6"/>
      <c r="K31" s="6"/>
      <c r="L31" s="6"/>
      <c r="M31" s="6"/>
      <c r="N31" s="6"/>
      <c r="O31" s="6"/>
      <c r="P31" s="6"/>
      <c r="Q31" s="6"/>
      <c r="R31" s="215"/>
    </row>
    <row r="32" spans="1:18" outlineLevel="1">
      <c r="A32" s="262" t="s">
        <v>268</v>
      </c>
      <c r="B32" s="189" t="s">
        <v>559</v>
      </c>
      <c r="C32" s="189">
        <v>40000</v>
      </c>
      <c r="D32" s="189" t="s">
        <v>560</v>
      </c>
      <c r="E32" s="189" t="s">
        <v>253</v>
      </c>
      <c r="F32" s="263" t="s">
        <v>561</v>
      </c>
      <c r="G32" t="s">
        <v>281</v>
      </c>
      <c r="I32" s="214"/>
      <c r="J32" s="6"/>
      <c r="K32" s="6"/>
      <c r="L32" s="6"/>
      <c r="M32" s="6"/>
      <c r="N32" s="6"/>
      <c r="O32" s="6"/>
      <c r="P32" s="6"/>
      <c r="Q32" s="6"/>
      <c r="R32" s="215"/>
    </row>
    <row r="33" spans="1:18" outlineLevel="1">
      <c r="A33" s="262" t="s">
        <v>268</v>
      </c>
      <c r="B33" s="189" t="s">
        <v>562</v>
      </c>
      <c r="C33" s="189" t="s">
        <v>563</v>
      </c>
      <c r="D33" s="189" t="s">
        <v>275</v>
      </c>
      <c r="E33" s="264"/>
      <c r="F33" s="263" t="s">
        <v>564</v>
      </c>
      <c r="G33" t="s">
        <v>281</v>
      </c>
      <c r="I33" s="214"/>
      <c r="J33" s="6"/>
      <c r="K33" s="6"/>
      <c r="L33" s="6"/>
      <c r="M33" s="6"/>
      <c r="N33" s="6"/>
      <c r="O33" s="6"/>
      <c r="P33" s="6"/>
      <c r="Q33" s="6"/>
      <c r="R33" s="215"/>
    </row>
    <row r="34" spans="1:18" outlineLevel="1">
      <c r="A34" s="262" t="s">
        <v>268</v>
      </c>
      <c r="B34" s="189" t="s">
        <v>568</v>
      </c>
      <c r="C34" s="189" t="s">
        <v>569</v>
      </c>
      <c r="D34" s="189" t="s">
        <v>511</v>
      </c>
      <c r="E34" s="264"/>
      <c r="F34" s="263" t="s">
        <v>570</v>
      </c>
      <c r="G34" t="s">
        <v>281</v>
      </c>
      <c r="I34" s="214"/>
      <c r="J34" s="6"/>
      <c r="K34" s="6"/>
      <c r="L34" s="6"/>
      <c r="M34" s="6"/>
      <c r="N34" s="6"/>
      <c r="O34" s="6"/>
      <c r="P34" s="6"/>
      <c r="Q34" s="6"/>
      <c r="R34" s="215"/>
    </row>
    <row r="35" spans="1:18" outlineLevel="1">
      <c r="A35" s="262" t="s">
        <v>268</v>
      </c>
      <c r="B35" s="189" t="s">
        <v>571</v>
      </c>
      <c r="C35" s="189" t="s">
        <v>3403</v>
      </c>
      <c r="D35" s="189" t="s">
        <v>511</v>
      </c>
      <c r="E35" s="264"/>
      <c r="F35" s="263" t="s">
        <v>573</v>
      </c>
      <c r="G35" t="s">
        <v>281</v>
      </c>
      <c r="I35" s="214"/>
      <c r="J35" s="6"/>
      <c r="K35" s="6"/>
      <c r="L35" s="6"/>
      <c r="M35" s="6"/>
      <c r="N35" s="6"/>
      <c r="O35" s="6"/>
      <c r="P35" s="6"/>
      <c r="Q35" s="6"/>
      <c r="R35" s="215"/>
    </row>
    <row r="36" spans="1:18" outlineLevel="1">
      <c r="A36" s="262" t="s">
        <v>268</v>
      </c>
      <c r="B36" s="189" t="s">
        <v>574</v>
      </c>
      <c r="C36" s="189" t="s">
        <v>3404</v>
      </c>
      <c r="D36" s="189" t="s">
        <v>511</v>
      </c>
      <c r="E36" s="264"/>
      <c r="F36" s="263" t="s">
        <v>576</v>
      </c>
      <c r="G36" t="s">
        <v>281</v>
      </c>
      <c r="I36" s="214"/>
      <c r="J36" s="6"/>
      <c r="K36" s="6"/>
      <c r="L36" s="6"/>
      <c r="M36" s="6"/>
      <c r="N36" s="6"/>
      <c r="O36" s="6"/>
      <c r="P36" s="6"/>
      <c r="Q36" s="6"/>
      <c r="R36" s="215"/>
    </row>
    <row r="37" spans="1:18" outlineLevel="1">
      <c r="A37" s="262" t="s">
        <v>268</v>
      </c>
      <c r="B37" s="189" t="s">
        <v>577</v>
      </c>
      <c r="C37" s="189" t="s">
        <v>578</v>
      </c>
      <c r="D37" s="189" t="s">
        <v>511</v>
      </c>
      <c r="E37" s="264"/>
      <c r="F37" s="263" t="s">
        <v>579</v>
      </c>
      <c r="G37" t="s">
        <v>281</v>
      </c>
      <c r="I37" s="214"/>
      <c r="J37" s="6"/>
      <c r="K37" s="6"/>
      <c r="L37" s="6"/>
      <c r="M37" s="6"/>
      <c r="N37" s="6"/>
      <c r="O37" s="6"/>
      <c r="P37" s="6"/>
      <c r="Q37" s="6"/>
      <c r="R37" s="215"/>
    </row>
    <row r="38" spans="1:18" outlineLevel="1">
      <c r="A38" s="239" t="s">
        <v>268</v>
      </c>
      <c r="B38" s="240" t="s">
        <v>580</v>
      </c>
      <c r="C38" s="240" t="s">
        <v>258</v>
      </c>
      <c r="D38" s="240" t="s">
        <v>494</v>
      </c>
      <c r="E38" s="265"/>
      <c r="F38" s="241" t="s">
        <v>581</v>
      </c>
      <c r="G38" t="s">
        <v>281</v>
      </c>
      <c r="I38" s="214"/>
      <c r="J38" s="6"/>
      <c r="K38" s="6"/>
      <c r="L38" s="6"/>
      <c r="M38" s="6"/>
      <c r="N38" s="6"/>
      <c r="O38" s="6"/>
      <c r="P38" s="6"/>
      <c r="Q38" s="6"/>
      <c r="R38" s="215"/>
    </row>
    <row r="39" spans="1:18">
      <c r="G39" t="s">
        <v>281</v>
      </c>
      <c r="I39" s="214"/>
      <c r="J39" s="6"/>
      <c r="K39" s="6"/>
      <c r="L39" s="6"/>
      <c r="M39" s="6"/>
      <c r="N39" s="6"/>
      <c r="O39" s="6"/>
      <c r="P39" s="6"/>
      <c r="Q39" s="6"/>
      <c r="R39" s="215"/>
    </row>
    <row r="40" spans="1:18" ht="18.75">
      <c r="A40" s="769" t="s">
        <v>3405</v>
      </c>
      <c r="B40" s="770"/>
      <c r="C40" s="770"/>
      <c r="D40" s="770"/>
      <c r="E40" s="770"/>
      <c r="F40" s="771"/>
      <c r="G40" t="s">
        <v>281</v>
      </c>
      <c r="I40" s="214"/>
      <c r="J40" s="6"/>
      <c r="K40" s="6"/>
      <c r="L40" s="6"/>
      <c r="M40" s="6"/>
      <c r="N40" s="6"/>
      <c r="O40" s="6"/>
      <c r="P40" s="6"/>
      <c r="Q40" s="6"/>
      <c r="R40" s="215"/>
    </row>
    <row r="41" spans="1:18">
      <c r="A41" s="211" t="s">
        <v>238</v>
      </c>
      <c r="B41" s="212" t="s">
        <v>239</v>
      </c>
      <c r="C41" s="212" t="s">
        <v>240</v>
      </c>
      <c r="D41" s="212" t="s">
        <v>134</v>
      </c>
      <c r="E41" s="212" t="s">
        <v>241</v>
      </c>
      <c r="F41" s="213" t="s">
        <v>242</v>
      </c>
      <c r="G41" t="s">
        <v>281</v>
      </c>
      <c r="I41" s="214"/>
      <c r="J41" s="6"/>
      <c r="K41" s="6"/>
      <c r="L41" s="6"/>
      <c r="M41" s="6"/>
      <c r="N41" s="6"/>
      <c r="O41" s="6"/>
      <c r="P41" s="6"/>
      <c r="Q41" s="6"/>
      <c r="R41" s="215"/>
    </row>
    <row r="42" spans="1:18" outlineLevel="1">
      <c r="A42" s="216" t="s">
        <v>243</v>
      </c>
      <c r="B42" s="217" t="s">
        <v>583</v>
      </c>
      <c r="C42" s="218" t="s">
        <v>584</v>
      </c>
      <c r="D42" s="218" t="s">
        <v>275</v>
      </c>
      <c r="E42" s="218" t="s">
        <v>260</v>
      </c>
      <c r="F42" s="232" t="s">
        <v>585</v>
      </c>
      <c r="G42" t="s">
        <v>281</v>
      </c>
      <c r="I42" s="214"/>
      <c r="J42" s="6"/>
      <c r="K42" s="6"/>
      <c r="L42" s="6"/>
      <c r="M42" s="6"/>
      <c r="N42" s="6"/>
      <c r="O42" s="6"/>
      <c r="P42" s="6"/>
      <c r="Q42" s="6"/>
      <c r="R42" s="215"/>
    </row>
    <row r="43" spans="1:18" outlineLevel="1">
      <c r="A43" s="221" t="s">
        <v>243</v>
      </c>
      <c r="B43" s="233" t="s">
        <v>3398</v>
      </c>
      <c r="C43" s="223" t="s">
        <v>586</v>
      </c>
      <c r="D43" s="223" t="s">
        <v>259</v>
      </c>
      <c r="E43" s="223" t="s">
        <v>253</v>
      </c>
      <c r="F43" s="234" t="s">
        <v>587</v>
      </c>
      <c r="G43" t="s">
        <v>281</v>
      </c>
      <c r="I43" s="214"/>
      <c r="J43" s="6"/>
      <c r="K43" s="6"/>
      <c r="L43" s="6"/>
      <c r="M43" s="6"/>
      <c r="N43" s="6"/>
      <c r="O43" s="6"/>
      <c r="P43" s="6"/>
      <c r="Q43" s="6"/>
      <c r="R43" s="215"/>
    </row>
    <row r="44" spans="1:18" outlineLevel="1">
      <c r="A44" s="221" t="s">
        <v>243</v>
      </c>
      <c r="B44" s="233" t="s">
        <v>4188</v>
      </c>
      <c r="C44" s="358">
        <v>0.194180608</v>
      </c>
      <c r="D44" s="224" t="s">
        <v>259</v>
      </c>
      <c r="E44" s="223" t="s">
        <v>253</v>
      </c>
      <c r="F44" s="234" t="s">
        <v>4189</v>
      </c>
      <c r="G44" t="s">
        <v>281</v>
      </c>
      <c r="I44" s="214"/>
      <c r="J44" s="6"/>
      <c r="K44" s="6"/>
      <c r="L44" s="6"/>
      <c r="M44" s="6"/>
      <c r="N44" s="6"/>
      <c r="O44" s="6"/>
      <c r="P44" s="6"/>
      <c r="Q44" s="6"/>
      <c r="R44" s="215"/>
    </row>
    <row r="45" spans="1:18" outlineLevel="1">
      <c r="A45" s="221" t="s">
        <v>243</v>
      </c>
      <c r="B45" s="222" t="s">
        <v>591</v>
      </c>
      <c r="C45" s="223" t="s">
        <v>592</v>
      </c>
      <c r="D45" s="223" t="s">
        <v>259</v>
      </c>
      <c r="E45" s="223" t="s">
        <v>3408</v>
      </c>
      <c r="F45" s="234" t="s">
        <v>594</v>
      </c>
      <c r="G45" t="s">
        <v>281</v>
      </c>
      <c r="I45" s="214"/>
      <c r="J45" s="6"/>
      <c r="K45" s="6"/>
      <c r="L45" s="6"/>
      <c r="M45" s="6"/>
      <c r="N45" s="6"/>
      <c r="O45" s="6"/>
      <c r="P45" s="6"/>
      <c r="Q45" s="6"/>
      <c r="R45" s="215"/>
    </row>
    <row r="46" spans="1:18" outlineLevel="1">
      <c r="A46" s="221" t="s">
        <v>243</v>
      </c>
      <c r="B46" s="222" t="s">
        <v>595</v>
      </c>
      <c r="C46" s="223" t="s">
        <v>3409</v>
      </c>
      <c r="D46" s="223" t="s">
        <v>259</v>
      </c>
      <c r="E46" s="223" t="s">
        <v>260</v>
      </c>
      <c r="F46" s="234" t="s">
        <v>3410</v>
      </c>
      <c r="G46" t="s">
        <v>281</v>
      </c>
      <c r="I46" s="214"/>
      <c r="J46" s="6"/>
      <c r="K46" s="6"/>
      <c r="L46" s="6"/>
      <c r="M46" s="6"/>
      <c r="N46" s="6"/>
      <c r="O46" s="6"/>
      <c r="P46" s="6"/>
      <c r="Q46" s="6"/>
      <c r="R46" s="215"/>
    </row>
    <row r="47" spans="1:18" outlineLevel="1">
      <c r="A47" s="221" t="s">
        <v>243</v>
      </c>
      <c r="B47" s="222" t="s">
        <v>941</v>
      </c>
      <c r="C47" s="358">
        <f>-0.227323596*0.5</f>
        <v>-0.11366179799999999</v>
      </c>
      <c r="D47" s="223" t="s">
        <v>4190</v>
      </c>
      <c r="E47" s="223" t="s">
        <v>253</v>
      </c>
      <c r="F47" s="234" t="s">
        <v>4191</v>
      </c>
      <c r="G47" t="s">
        <v>281</v>
      </c>
      <c r="I47" s="214"/>
      <c r="J47" s="6"/>
      <c r="K47" s="6"/>
      <c r="L47" s="6"/>
      <c r="M47" s="6"/>
      <c r="N47" s="6"/>
      <c r="O47" s="6"/>
      <c r="P47" s="6"/>
      <c r="Q47" s="6"/>
      <c r="R47" s="215"/>
    </row>
    <row r="48" spans="1:18" outlineLevel="1">
      <c r="A48" s="221" t="s">
        <v>243</v>
      </c>
      <c r="B48" s="233" t="s">
        <v>3411</v>
      </c>
      <c r="C48" s="223" t="s">
        <v>602</v>
      </c>
      <c r="D48" s="223" t="s">
        <v>504</v>
      </c>
      <c r="E48" s="223" t="s">
        <v>260</v>
      </c>
      <c r="F48" s="234" t="s">
        <v>603</v>
      </c>
      <c r="G48" t="s">
        <v>281</v>
      </c>
      <c r="I48" s="214"/>
      <c r="J48" s="6"/>
      <c r="K48" s="6"/>
      <c r="L48" s="6"/>
      <c r="M48" s="6"/>
      <c r="N48" s="6"/>
      <c r="O48" s="6"/>
      <c r="P48" s="6"/>
      <c r="Q48" s="6"/>
      <c r="R48" s="215"/>
    </row>
    <row r="49" spans="1:18" outlineLevel="1">
      <c r="A49" s="221" t="s">
        <v>250</v>
      </c>
      <c r="B49" s="233" t="s">
        <v>2875</v>
      </c>
      <c r="C49" s="223">
        <v>0.73941999999999997</v>
      </c>
      <c r="D49" s="223" t="s">
        <v>259</v>
      </c>
      <c r="E49" s="223" t="s">
        <v>260</v>
      </c>
      <c r="F49" s="234" t="s">
        <v>4192</v>
      </c>
      <c r="G49" t="s">
        <v>281</v>
      </c>
      <c r="I49" s="214"/>
      <c r="J49" s="6"/>
      <c r="K49" s="6"/>
      <c r="L49" s="6"/>
      <c r="M49" s="6"/>
      <c r="N49" s="6"/>
      <c r="O49" s="6"/>
      <c r="P49" s="6"/>
      <c r="Q49" s="6"/>
      <c r="R49" s="215"/>
    </row>
    <row r="50" spans="1:18" outlineLevel="1">
      <c r="A50" s="221" t="s">
        <v>333</v>
      </c>
      <c r="B50" s="223" t="s">
        <v>340</v>
      </c>
      <c r="C50" s="223" t="s">
        <v>599</v>
      </c>
      <c r="D50" s="223" t="s">
        <v>259</v>
      </c>
      <c r="E50" s="223" t="s">
        <v>260</v>
      </c>
      <c r="F50" s="234" t="s">
        <v>600</v>
      </c>
      <c r="G50" t="s">
        <v>281</v>
      </c>
      <c r="I50" s="236"/>
      <c r="J50" s="237"/>
      <c r="K50" s="237"/>
      <c r="L50" s="237"/>
      <c r="M50" s="237"/>
      <c r="N50" s="237"/>
      <c r="O50" s="237"/>
      <c r="P50" s="237"/>
      <c r="Q50" s="237"/>
      <c r="R50" s="238"/>
    </row>
    <row r="51" spans="1:18" outlineLevel="1">
      <c r="A51" s="221" t="s">
        <v>333</v>
      </c>
      <c r="B51" s="223" t="s">
        <v>399</v>
      </c>
      <c r="C51" s="223">
        <f>17/1000/1000</f>
        <v>1.7E-5</v>
      </c>
      <c r="D51" s="223" t="s">
        <v>259</v>
      </c>
      <c r="E51" s="223" t="s">
        <v>3413</v>
      </c>
      <c r="F51" s="234" t="s">
        <v>2442</v>
      </c>
      <c r="G51" t="s">
        <v>281</v>
      </c>
    </row>
    <row r="52" spans="1:18" outlineLevel="1">
      <c r="A52" s="221" t="s">
        <v>250</v>
      </c>
      <c r="B52" s="233" t="s">
        <v>604</v>
      </c>
      <c r="C52" s="235" t="s">
        <v>605</v>
      </c>
      <c r="D52" s="223" t="s">
        <v>408</v>
      </c>
      <c r="E52" s="223" t="s">
        <v>260</v>
      </c>
      <c r="F52" s="234" t="s">
        <v>606</v>
      </c>
      <c r="G52" t="s">
        <v>281</v>
      </c>
      <c r="I52" s="349" t="s">
        <v>360</v>
      </c>
      <c r="J52" s="350"/>
      <c r="K52" s="350"/>
      <c r="L52" s="350"/>
      <c r="M52" s="351"/>
    </row>
    <row r="53" spans="1:18" outlineLevel="1">
      <c r="A53" s="221" t="s">
        <v>250</v>
      </c>
      <c r="B53" s="233" t="s">
        <v>607</v>
      </c>
      <c r="C53" s="235" t="s">
        <v>608</v>
      </c>
      <c r="D53" s="223" t="s">
        <v>408</v>
      </c>
      <c r="E53" s="223" t="s">
        <v>260</v>
      </c>
      <c r="F53" s="234" t="s">
        <v>609</v>
      </c>
      <c r="G53" t="s">
        <v>281</v>
      </c>
      <c r="I53" s="242" t="s">
        <v>3414</v>
      </c>
      <c r="J53" s="243"/>
      <c r="K53" s="243"/>
      <c r="L53" s="243">
        <v>15.3</v>
      </c>
      <c r="M53" s="244" t="s">
        <v>363</v>
      </c>
    </row>
    <row r="54" spans="1:18" outlineLevel="1">
      <c r="A54" s="221" t="s">
        <v>333</v>
      </c>
      <c r="B54" s="223" t="s">
        <v>610</v>
      </c>
      <c r="C54" s="223" t="s">
        <v>611</v>
      </c>
      <c r="D54" s="223" t="s">
        <v>259</v>
      </c>
      <c r="E54" s="223" t="s">
        <v>260</v>
      </c>
      <c r="F54" s="234" t="s">
        <v>612</v>
      </c>
      <c r="G54" t="s">
        <v>281</v>
      </c>
      <c r="I54" s="214" t="s">
        <v>3564</v>
      </c>
      <c r="J54" s="6"/>
      <c r="K54" s="6"/>
      <c r="L54" s="275">
        <v>20</v>
      </c>
      <c r="M54" s="215" t="s">
        <v>363</v>
      </c>
    </row>
    <row r="55" spans="1:18" outlineLevel="1">
      <c r="A55" s="221" t="s">
        <v>333</v>
      </c>
      <c r="B55" s="223" t="s">
        <v>427</v>
      </c>
      <c r="C55" s="223" t="s">
        <v>613</v>
      </c>
      <c r="D55" s="223" t="s">
        <v>259</v>
      </c>
      <c r="E55" s="223" t="s">
        <v>260</v>
      </c>
      <c r="F55" s="234" t="s">
        <v>614</v>
      </c>
      <c r="G55" t="s">
        <v>281</v>
      </c>
      <c r="I55" s="236" t="s">
        <v>3321</v>
      </c>
      <c r="J55" s="237"/>
      <c r="K55" s="237"/>
      <c r="L55" s="276">
        <v>39</v>
      </c>
      <c r="M55" s="238" t="s">
        <v>363</v>
      </c>
    </row>
    <row r="56" spans="1:18" outlineLevel="1">
      <c r="A56" s="262" t="s">
        <v>268</v>
      </c>
      <c r="B56" s="189" t="s">
        <v>615</v>
      </c>
      <c r="C56" s="189">
        <v>9.6850000000000006E-2</v>
      </c>
      <c r="D56" s="189" t="s">
        <v>616</v>
      </c>
      <c r="E56" s="189" t="s">
        <v>3415</v>
      </c>
      <c r="F56" s="263" t="s">
        <v>4193</v>
      </c>
      <c r="G56" t="s">
        <v>281</v>
      </c>
    </row>
    <row r="57" spans="1:18" outlineLevel="1">
      <c r="A57" s="262" t="s">
        <v>268</v>
      </c>
      <c r="B57" s="189" t="s">
        <v>620</v>
      </c>
      <c r="C57" s="189">
        <v>0.5716</v>
      </c>
      <c r="D57" s="189" t="s">
        <v>270</v>
      </c>
      <c r="E57" s="189" t="s">
        <v>3418</v>
      </c>
      <c r="F57" s="263" t="s">
        <v>622</v>
      </c>
      <c r="G57" t="s">
        <v>281</v>
      </c>
    </row>
    <row r="58" spans="1:18" outlineLevel="1">
      <c r="A58" s="262" t="s">
        <v>268</v>
      </c>
      <c r="B58" s="189" t="s">
        <v>623</v>
      </c>
      <c r="C58" s="189">
        <v>0.37659999999999999</v>
      </c>
      <c r="D58" s="189" t="s">
        <v>270</v>
      </c>
      <c r="E58" s="189" t="s">
        <v>3419</v>
      </c>
      <c r="F58" s="263" t="s">
        <v>2871</v>
      </c>
      <c r="G58" t="s">
        <v>281</v>
      </c>
    </row>
    <row r="59" spans="1:18" outlineLevel="1">
      <c r="A59" s="262" t="s">
        <v>268</v>
      </c>
      <c r="B59" s="189" t="s">
        <v>625</v>
      </c>
      <c r="C59" s="189">
        <v>0.37</v>
      </c>
      <c r="D59" s="189" t="s">
        <v>270</v>
      </c>
      <c r="E59" s="189" t="s">
        <v>626</v>
      </c>
      <c r="F59" s="263" t="s">
        <v>627</v>
      </c>
      <c r="G59" t="s">
        <v>281</v>
      </c>
    </row>
    <row r="60" spans="1:18" outlineLevel="1">
      <c r="A60" s="262" t="s">
        <v>268</v>
      </c>
      <c r="B60" s="189" t="s">
        <v>628</v>
      </c>
      <c r="C60" s="189">
        <v>7.8E-2</v>
      </c>
      <c r="D60" s="189" t="s">
        <v>270</v>
      </c>
      <c r="E60" s="189" t="s">
        <v>3420</v>
      </c>
      <c r="F60" s="263" t="s">
        <v>630</v>
      </c>
      <c r="G60" t="s">
        <v>281</v>
      </c>
    </row>
    <row r="61" spans="1:18" outlineLevel="1">
      <c r="A61" s="262" t="s">
        <v>268</v>
      </c>
      <c r="B61" s="189" t="s">
        <v>631</v>
      </c>
      <c r="C61" s="189">
        <v>14.79</v>
      </c>
      <c r="D61" s="189" t="s">
        <v>632</v>
      </c>
      <c r="E61" s="189" t="s">
        <v>253</v>
      </c>
      <c r="F61" s="263" t="s">
        <v>633</v>
      </c>
      <c r="G61" t="s">
        <v>281</v>
      </c>
    </row>
    <row r="62" spans="1:18" outlineLevel="1">
      <c r="A62" s="262" t="s">
        <v>268</v>
      </c>
      <c r="B62" s="189" t="s">
        <v>634</v>
      </c>
      <c r="C62" s="189">
        <v>0.104</v>
      </c>
      <c r="D62" s="189" t="s">
        <v>270</v>
      </c>
      <c r="E62" s="189" t="s">
        <v>253</v>
      </c>
      <c r="F62" s="263" t="s">
        <v>635</v>
      </c>
      <c r="G62" t="s">
        <v>281</v>
      </c>
    </row>
    <row r="63" spans="1:18" outlineLevel="1">
      <c r="A63" s="262" t="s">
        <v>268</v>
      </c>
      <c r="B63" s="189" t="s">
        <v>636</v>
      </c>
      <c r="C63" s="189">
        <v>10</v>
      </c>
      <c r="D63" s="189" t="s">
        <v>637</v>
      </c>
      <c r="E63" s="189" t="s">
        <v>253</v>
      </c>
      <c r="F63" s="263" t="s">
        <v>638</v>
      </c>
      <c r="G63" t="s">
        <v>281</v>
      </c>
    </row>
    <row r="64" spans="1:18" outlineLevel="1">
      <c r="A64" s="262" t="s">
        <v>268</v>
      </c>
      <c r="B64" s="189" t="s">
        <v>639</v>
      </c>
      <c r="C64" s="189">
        <v>21</v>
      </c>
      <c r="D64" s="189" t="s">
        <v>640</v>
      </c>
      <c r="E64" s="189" t="s">
        <v>3421</v>
      </c>
      <c r="F64" s="263" t="s">
        <v>642</v>
      </c>
      <c r="G64" t="s">
        <v>281</v>
      </c>
    </row>
    <row r="65" spans="1:7" outlineLevel="1">
      <c r="A65" s="262" t="s">
        <v>268</v>
      </c>
      <c r="B65" s="189" t="s">
        <v>643</v>
      </c>
      <c r="C65" s="189">
        <v>0.01</v>
      </c>
      <c r="D65" s="189" t="s">
        <v>270</v>
      </c>
      <c r="E65" s="189" t="s">
        <v>644</v>
      </c>
      <c r="F65" s="263" t="s">
        <v>645</v>
      </c>
      <c r="G65" t="s">
        <v>281</v>
      </c>
    </row>
    <row r="66" spans="1:7" outlineLevel="1">
      <c r="A66" s="262" t="s">
        <v>268</v>
      </c>
      <c r="B66" s="189" t="s">
        <v>646</v>
      </c>
      <c r="C66" s="189">
        <v>20</v>
      </c>
      <c r="D66" s="189" t="s">
        <v>545</v>
      </c>
      <c r="E66" s="189" t="s">
        <v>647</v>
      </c>
      <c r="F66" s="263" t="s">
        <v>648</v>
      </c>
      <c r="G66" t="s">
        <v>281</v>
      </c>
    </row>
    <row r="67" spans="1:7" outlineLevel="1">
      <c r="A67" s="262" t="s">
        <v>268</v>
      </c>
      <c r="B67" s="189" t="s">
        <v>649</v>
      </c>
      <c r="C67" s="189">
        <v>16.04</v>
      </c>
      <c r="D67" s="189" t="s">
        <v>650</v>
      </c>
      <c r="E67" s="189" t="s">
        <v>253</v>
      </c>
      <c r="F67" s="263" t="s">
        <v>651</v>
      </c>
      <c r="G67" t="s">
        <v>281</v>
      </c>
    </row>
    <row r="68" spans="1:7" outlineLevel="1">
      <c r="A68" s="262" t="s">
        <v>268</v>
      </c>
      <c r="B68" s="189" t="s">
        <v>652</v>
      </c>
      <c r="C68" s="189">
        <v>44.01</v>
      </c>
      <c r="D68" s="189" t="s">
        <v>650</v>
      </c>
      <c r="E68" s="189" t="s">
        <v>253</v>
      </c>
      <c r="F68" s="263" t="s">
        <v>653</v>
      </c>
      <c r="G68" t="s">
        <v>281</v>
      </c>
    </row>
    <row r="69" spans="1:7" outlineLevel="1">
      <c r="A69" s="262" t="s">
        <v>268</v>
      </c>
      <c r="B69" s="189" t="s">
        <v>654</v>
      </c>
      <c r="C69" s="189">
        <v>34.1</v>
      </c>
      <c r="D69" s="189" t="s">
        <v>650</v>
      </c>
      <c r="E69" s="189" t="s">
        <v>253</v>
      </c>
      <c r="F69" s="263" t="s">
        <v>655</v>
      </c>
      <c r="G69" t="s">
        <v>281</v>
      </c>
    </row>
    <row r="70" spans="1:7" outlineLevel="1">
      <c r="A70" s="262" t="s">
        <v>268</v>
      </c>
      <c r="B70" s="189" t="s">
        <v>656</v>
      </c>
      <c r="C70" s="189">
        <v>17</v>
      </c>
      <c r="D70" s="189" t="s">
        <v>650</v>
      </c>
      <c r="E70" s="189" t="s">
        <v>253</v>
      </c>
      <c r="F70" s="263" t="s">
        <v>657</v>
      </c>
      <c r="G70" t="s">
        <v>281</v>
      </c>
    </row>
    <row r="71" spans="1:7" outlineLevel="1">
      <c r="A71" s="262" t="s">
        <v>268</v>
      </c>
      <c r="B71" s="189" t="s">
        <v>658</v>
      </c>
      <c r="C71" s="189">
        <v>10000</v>
      </c>
      <c r="D71" s="189" t="s">
        <v>560</v>
      </c>
      <c r="E71" s="189" t="s">
        <v>253</v>
      </c>
      <c r="F71" s="263" t="s">
        <v>659</v>
      </c>
      <c r="G71" t="s">
        <v>281</v>
      </c>
    </row>
    <row r="72" spans="1:7" outlineLevel="1">
      <c r="A72" s="262" t="s">
        <v>268</v>
      </c>
      <c r="B72" s="189" t="s">
        <v>660</v>
      </c>
      <c r="C72" s="189">
        <v>1</v>
      </c>
      <c r="D72" s="189" t="s">
        <v>259</v>
      </c>
      <c r="E72" s="189" t="s">
        <v>253</v>
      </c>
      <c r="F72" s="263" t="s">
        <v>661</v>
      </c>
      <c r="G72" t="s">
        <v>281</v>
      </c>
    </row>
    <row r="73" spans="1:7" outlineLevel="1">
      <c r="A73" s="262" t="s">
        <v>268</v>
      </c>
      <c r="B73" s="189" t="s">
        <v>662</v>
      </c>
      <c r="C73" s="189">
        <v>2</v>
      </c>
      <c r="D73" s="189" t="s">
        <v>270</v>
      </c>
      <c r="E73" s="189" t="s">
        <v>253</v>
      </c>
      <c r="F73" s="263" t="s">
        <v>663</v>
      </c>
      <c r="G73" t="s">
        <v>281</v>
      </c>
    </row>
    <row r="74" spans="1:7" outlineLevel="1">
      <c r="A74" s="262" t="s">
        <v>268</v>
      </c>
      <c r="B74" s="189" t="s">
        <v>664</v>
      </c>
      <c r="C74" s="189">
        <v>0.28000000000000003</v>
      </c>
      <c r="D74" s="189" t="s">
        <v>270</v>
      </c>
      <c r="E74" s="189" t="s">
        <v>253</v>
      </c>
      <c r="F74" s="263" t="s">
        <v>3422</v>
      </c>
      <c r="G74" t="s">
        <v>281</v>
      </c>
    </row>
    <row r="75" spans="1:7" outlineLevel="1">
      <c r="A75" s="262" t="s">
        <v>268</v>
      </c>
      <c r="B75" s="189" t="s">
        <v>666</v>
      </c>
      <c r="C75" s="189">
        <v>40000</v>
      </c>
      <c r="D75" s="189" t="s">
        <v>667</v>
      </c>
      <c r="E75" s="189" t="s">
        <v>253</v>
      </c>
      <c r="F75" s="263" t="s">
        <v>668</v>
      </c>
      <c r="G75" t="s">
        <v>281</v>
      </c>
    </row>
    <row r="76" spans="1:7" outlineLevel="1">
      <c r="A76" s="262" t="s">
        <v>268</v>
      </c>
      <c r="B76" s="189" t="s">
        <v>669</v>
      </c>
      <c r="C76" s="189">
        <v>100</v>
      </c>
      <c r="D76" s="189" t="s">
        <v>670</v>
      </c>
      <c r="E76" s="189" t="s">
        <v>671</v>
      </c>
      <c r="F76" s="263" t="s">
        <v>2443</v>
      </c>
      <c r="G76" t="s">
        <v>281</v>
      </c>
    </row>
    <row r="77" spans="1:7" outlineLevel="1">
      <c r="A77" s="262" t="s">
        <v>268</v>
      </c>
      <c r="B77" s="189" t="s">
        <v>673</v>
      </c>
      <c r="C77" s="189">
        <v>100</v>
      </c>
      <c r="D77" s="189" t="s">
        <v>670</v>
      </c>
      <c r="E77" s="189" t="s">
        <v>674</v>
      </c>
      <c r="F77" s="263" t="s">
        <v>2444</v>
      </c>
      <c r="G77" t="s">
        <v>281</v>
      </c>
    </row>
    <row r="78" spans="1:7" outlineLevel="1">
      <c r="A78" s="262" t="s">
        <v>268</v>
      </c>
      <c r="B78" s="189" t="s">
        <v>679</v>
      </c>
      <c r="C78" s="189" t="s">
        <v>4194</v>
      </c>
      <c r="D78" s="189" t="s">
        <v>259</v>
      </c>
      <c r="E78" s="189" t="s">
        <v>260</v>
      </c>
      <c r="F78" s="263" t="s">
        <v>4195</v>
      </c>
      <c r="G78" t="s">
        <v>281</v>
      </c>
    </row>
    <row r="79" spans="1:7" outlineLevel="1">
      <c r="A79" s="262" t="s">
        <v>268</v>
      </c>
      <c r="B79" s="189" t="s">
        <v>676</v>
      </c>
      <c r="C79" s="189">
        <v>22.4</v>
      </c>
      <c r="D79" s="189" t="s">
        <v>677</v>
      </c>
      <c r="E79" s="189" t="s">
        <v>253</v>
      </c>
      <c r="F79" s="263" t="s">
        <v>678</v>
      </c>
      <c r="G79" t="s">
        <v>281</v>
      </c>
    </row>
    <row r="80" spans="1:7" outlineLevel="1">
      <c r="A80" s="262" t="s">
        <v>268</v>
      </c>
      <c r="B80" s="189" t="s">
        <v>3425</v>
      </c>
      <c r="C80" s="189">
        <v>0.18</v>
      </c>
      <c r="D80" s="189" t="s">
        <v>270</v>
      </c>
      <c r="E80" s="189" t="s">
        <v>253</v>
      </c>
      <c r="F80" s="263" t="s">
        <v>3426</v>
      </c>
      <c r="G80" t="s">
        <v>281</v>
      </c>
    </row>
    <row r="81" spans="1:7" outlineLevel="1">
      <c r="A81" s="262" t="s">
        <v>268</v>
      </c>
      <c r="B81" s="189" t="s">
        <v>682</v>
      </c>
      <c r="C81" s="189" t="s">
        <v>683</v>
      </c>
      <c r="D81" s="189" t="s">
        <v>684</v>
      </c>
      <c r="E81" s="264"/>
      <c r="F81" s="263" t="s">
        <v>685</v>
      </c>
      <c r="G81" t="s">
        <v>281</v>
      </c>
    </row>
    <row r="82" spans="1:7" outlineLevel="1">
      <c r="A82" s="262" t="s">
        <v>268</v>
      </c>
      <c r="B82" s="189" t="s">
        <v>613</v>
      </c>
      <c r="C82" s="189" t="s">
        <v>686</v>
      </c>
      <c r="D82" s="189" t="s">
        <v>259</v>
      </c>
      <c r="E82" s="264"/>
      <c r="F82" s="263" t="s">
        <v>687</v>
      </c>
      <c r="G82" t="s">
        <v>281</v>
      </c>
    </row>
    <row r="83" spans="1:7" outlineLevel="1">
      <c r="A83" s="262" t="s">
        <v>268</v>
      </c>
      <c r="B83" s="189" t="s">
        <v>688</v>
      </c>
      <c r="C83" s="189" t="s">
        <v>689</v>
      </c>
      <c r="D83" s="189" t="s">
        <v>408</v>
      </c>
      <c r="E83" s="264"/>
      <c r="F83" s="263" t="s">
        <v>606</v>
      </c>
      <c r="G83" t="s">
        <v>281</v>
      </c>
    </row>
    <row r="84" spans="1:7" outlineLevel="1">
      <c r="A84" s="262" t="s">
        <v>268</v>
      </c>
      <c r="B84" s="189" t="s">
        <v>611</v>
      </c>
      <c r="C84" s="189" t="s">
        <v>690</v>
      </c>
      <c r="D84" s="189" t="s">
        <v>259</v>
      </c>
      <c r="E84" s="264"/>
      <c r="F84" s="263" t="s">
        <v>691</v>
      </c>
      <c r="G84" t="s">
        <v>281</v>
      </c>
    </row>
    <row r="85" spans="1:7" outlineLevel="1">
      <c r="A85" s="262" t="s">
        <v>268</v>
      </c>
      <c r="B85" s="189" t="s">
        <v>692</v>
      </c>
      <c r="C85" s="189" t="s">
        <v>693</v>
      </c>
      <c r="D85" s="189" t="s">
        <v>408</v>
      </c>
      <c r="E85" s="264"/>
      <c r="F85" s="263" t="s">
        <v>609</v>
      </c>
      <c r="G85" t="s">
        <v>281</v>
      </c>
    </row>
    <row r="86" spans="1:7" outlineLevel="1">
      <c r="A86" s="262" t="s">
        <v>268</v>
      </c>
      <c r="B86" s="189" t="s">
        <v>694</v>
      </c>
      <c r="C86" s="189" t="s">
        <v>695</v>
      </c>
      <c r="D86" s="189" t="s">
        <v>259</v>
      </c>
      <c r="E86" s="264"/>
      <c r="F86" s="263" t="s">
        <v>594</v>
      </c>
      <c r="G86" t="s">
        <v>281</v>
      </c>
    </row>
    <row r="87" spans="1:7" outlineLevel="1">
      <c r="A87" s="262" t="s">
        <v>268</v>
      </c>
      <c r="B87" s="189" t="s">
        <v>696</v>
      </c>
      <c r="C87" s="189" t="s">
        <v>697</v>
      </c>
      <c r="D87" s="189" t="s">
        <v>511</v>
      </c>
      <c r="E87" s="264"/>
      <c r="F87" s="263" t="s">
        <v>698</v>
      </c>
      <c r="G87" t="s">
        <v>281</v>
      </c>
    </row>
    <row r="88" spans="1:7" outlineLevel="1">
      <c r="A88" s="262" t="s">
        <v>268</v>
      </c>
      <c r="B88" s="189" t="s">
        <v>599</v>
      </c>
      <c r="C88" s="189" t="s">
        <v>699</v>
      </c>
      <c r="D88" s="189" t="s">
        <v>259</v>
      </c>
      <c r="E88" s="264"/>
      <c r="F88" s="263" t="s">
        <v>700</v>
      </c>
      <c r="G88" t="s">
        <v>281</v>
      </c>
    </row>
    <row r="89" spans="1:7" outlineLevel="1">
      <c r="A89" s="262" t="s">
        <v>268</v>
      </c>
      <c r="B89" s="189" t="s">
        <v>584</v>
      </c>
      <c r="C89" s="189" t="s">
        <v>701</v>
      </c>
      <c r="D89" s="189" t="s">
        <v>275</v>
      </c>
      <c r="E89" s="264"/>
      <c r="F89" s="263" t="s">
        <v>702</v>
      </c>
      <c r="G89" t="s">
        <v>281</v>
      </c>
    </row>
    <row r="90" spans="1:7" outlineLevel="1">
      <c r="A90" s="239" t="s">
        <v>268</v>
      </c>
      <c r="B90" s="240" t="s">
        <v>703</v>
      </c>
      <c r="C90" s="240" t="s">
        <v>3429</v>
      </c>
      <c r="D90" s="240" t="s">
        <v>259</v>
      </c>
      <c r="E90" s="265"/>
      <c r="F90" s="241" t="s">
        <v>705</v>
      </c>
      <c r="G90" t="s">
        <v>281</v>
      </c>
    </row>
    <row r="91" spans="1:7">
      <c r="G91" t="s">
        <v>281</v>
      </c>
    </row>
    <row r="92" spans="1:7" ht="18.75">
      <c r="A92" s="769" t="s">
        <v>2445</v>
      </c>
      <c r="B92" s="770"/>
      <c r="C92" s="770"/>
      <c r="D92" s="770"/>
      <c r="E92" s="770"/>
      <c r="F92" s="771"/>
      <c r="G92" t="s">
        <v>281</v>
      </c>
    </row>
    <row r="93" spans="1:7">
      <c r="A93" s="211" t="s">
        <v>238</v>
      </c>
      <c r="B93" s="212" t="s">
        <v>239</v>
      </c>
      <c r="C93" s="212" t="s">
        <v>240</v>
      </c>
      <c r="D93" s="212" t="s">
        <v>134</v>
      </c>
      <c r="E93" s="212" t="s">
        <v>241</v>
      </c>
      <c r="F93" s="213" t="s">
        <v>242</v>
      </c>
      <c r="G93" t="s">
        <v>281</v>
      </c>
    </row>
    <row r="94" spans="1:7" outlineLevel="1">
      <c r="A94" s="216" t="s">
        <v>243</v>
      </c>
      <c r="B94" s="217" t="s">
        <v>707</v>
      </c>
      <c r="C94" s="267" t="s">
        <v>708</v>
      </c>
      <c r="D94" s="218" t="s">
        <v>259</v>
      </c>
      <c r="E94" s="218" t="s">
        <v>260</v>
      </c>
      <c r="F94" s="232" t="s">
        <v>709</v>
      </c>
      <c r="G94" t="s">
        <v>281</v>
      </c>
    </row>
    <row r="95" spans="1:7" outlineLevel="1">
      <c r="A95" s="221" t="s">
        <v>243</v>
      </c>
      <c r="B95" s="222" t="s">
        <v>710</v>
      </c>
      <c r="C95" s="235" t="s">
        <v>711</v>
      </c>
      <c r="D95" s="223" t="s">
        <v>259</v>
      </c>
      <c r="E95" s="223" t="s">
        <v>260</v>
      </c>
      <c r="F95" s="234" t="s">
        <v>709</v>
      </c>
      <c r="G95" t="s">
        <v>281</v>
      </c>
    </row>
    <row r="96" spans="1:7" outlineLevel="1">
      <c r="A96" s="221" t="s">
        <v>243</v>
      </c>
      <c r="B96" s="222" t="s">
        <v>712</v>
      </c>
      <c r="C96" s="235" t="s">
        <v>713</v>
      </c>
      <c r="D96" s="223" t="s">
        <v>259</v>
      </c>
      <c r="E96" s="223" t="s">
        <v>260</v>
      </c>
      <c r="F96" s="234" t="s">
        <v>709</v>
      </c>
      <c r="G96" t="s">
        <v>281</v>
      </c>
    </row>
    <row r="97" spans="1:7" outlineLevel="1">
      <c r="A97" s="221" t="s">
        <v>243</v>
      </c>
      <c r="B97" s="222" t="s">
        <v>714</v>
      </c>
      <c r="C97" s="235">
        <v>0</v>
      </c>
      <c r="D97" s="223" t="s">
        <v>715</v>
      </c>
      <c r="E97" s="223" t="s">
        <v>253</v>
      </c>
      <c r="F97" s="234" t="s">
        <v>716</v>
      </c>
      <c r="G97" t="s">
        <v>281</v>
      </c>
    </row>
    <row r="98" spans="1:7" outlineLevel="1">
      <c r="A98" s="221" t="s">
        <v>333</v>
      </c>
      <c r="B98" s="223" t="s">
        <v>225</v>
      </c>
      <c r="C98" s="223" t="s">
        <v>717</v>
      </c>
      <c r="D98" s="223" t="s">
        <v>259</v>
      </c>
      <c r="E98" s="223" t="s">
        <v>260</v>
      </c>
      <c r="F98" s="234" t="s">
        <v>718</v>
      </c>
      <c r="G98" t="s">
        <v>281</v>
      </c>
    </row>
    <row r="99" spans="1:7" outlineLevel="1">
      <c r="A99" s="221" t="s">
        <v>333</v>
      </c>
      <c r="B99" s="223" t="s">
        <v>340</v>
      </c>
      <c r="C99" s="223" t="s">
        <v>719</v>
      </c>
      <c r="D99" s="223" t="s">
        <v>259</v>
      </c>
      <c r="E99" s="223" t="s">
        <v>260</v>
      </c>
      <c r="F99" s="234" t="s">
        <v>720</v>
      </c>
      <c r="G99" t="s">
        <v>281</v>
      </c>
    </row>
    <row r="100" spans="1:7" outlineLevel="1">
      <c r="A100" s="221" t="s">
        <v>333</v>
      </c>
      <c r="B100" s="223" t="s">
        <v>174</v>
      </c>
      <c r="C100" s="223" t="s">
        <v>721</v>
      </c>
      <c r="D100" s="223" t="s">
        <v>259</v>
      </c>
      <c r="E100" s="223" t="s">
        <v>260</v>
      </c>
      <c r="F100" s="234" t="s">
        <v>718</v>
      </c>
      <c r="G100" t="s">
        <v>281</v>
      </c>
    </row>
    <row r="101" spans="1:7" outlineLevel="1">
      <c r="A101" s="221" t="s">
        <v>333</v>
      </c>
      <c r="B101" s="223" t="s">
        <v>179</v>
      </c>
      <c r="C101" s="223" t="s">
        <v>722</v>
      </c>
      <c r="D101" s="223" t="s">
        <v>259</v>
      </c>
      <c r="E101" s="223" t="s">
        <v>260</v>
      </c>
      <c r="F101" s="234" t="s">
        <v>718</v>
      </c>
      <c r="G101" t="s">
        <v>281</v>
      </c>
    </row>
    <row r="102" spans="1:7" outlineLevel="1">
      <c r="A102" s="221" t="s">
        <v>333</v>
      </c>
      <c r="B102" s="223" t="s">
        <v>188</v>
      </c>
      <c r="C102" s="223" t="s">
        <v>723</v>
      </c>
      <c r="D102" s="223" t="s">
        <v>259</v>
      </c>
      <c r="E102" s="223" t="s">
        <v>260</v>
      </c>
      <c r="F102" s="234" t="s">
        <v>718</v>
      </c>
      <c r="G102" t="s">
        <v>281</v>
      </c>
    </row>
    <row r="103" spans="1:7" outlineLevel="1">
      <c r="A103" s="221" t="s">
        <v>333</v>
      </c>
      <c r="B103" s="223" t="s">
        <v>184</v>
      </c>
      <c r="C103" s="223" t="s">
        <v>724</v>
      </c>
      <c r="D103" s="223" t="s">
        <v>259</v>
      </c>
      <c r="E103" s="223" t="s">
        <v>260</v>
      </c>
      <c r="F103" s="234" t="s">
        <v>718</v>
      </c>
      <c r="G103" t="s">
        <v>281</v>
      </c>
    </row>
    <row r="104" spans="1:7" outlineLevel="1">
      <c r="A104" s="221" t="s">
        <v>333</v>
      </c>
      <c r="B104" s="223" t="s">
        <v>192</v>
      </c>
      <c r="C104" s="223" t="s">
        <v>725</v>
      </c>
      <c r="D104" s="223" t="s">
        <v>259</v>
      </c>
      <c r="E104" s="223" t="s">
        <v>260</v>
      </c>
      <c r="F104" s="234" t="s">
        <v>718</v>
      </c>
      <c r="G104" t="s">
        <v>281</v>
      </c>
    </row>
    <row r="105" spans="1:7" outlineLevel="1">
      <c r="A105" s="221" t="s">
        <v>333</v>
      </c>
      <c r="B105" s="223" t="s">
        <v>399</v>
      </c>
      <c r="C105" s="223" t="s">
        <v>516</v>
      </c>
      <c r="D105" s="223" t="s">
        <v>259</v>
      </c>
      <c r="E105" s="223" t="s">
        <v>260</v>
      </c>
      <c r="F105" s="234" t="s">
        <v>720</v>
      </c>
      <c r="G105" t="s">
        <v>281</v>
      </c>
    </row>
    <row r="106" spans="1:7" outlineLevel="1">
      <c r="A106" s="221" t="s">
        <v>333</v>
      </c>
      <c r="B106" s="233" t="s">
        <v>1520</v>
      </c>
      <c r="C106" s="235" t="s">
        <v>727</v>
      </c>
      <c r="D106" s="223" t="s">
        <v>408</v>
      </c>
      <c r="E106" s="223" t="s">
        <v>260</v>
      </c>
      <c r="F106" s="234" t="s">
        <v>728</v>
      </c>
      <c r="G106" t="s">
        <v>281</v>
      </c>
    </row>
    <row r="107" spans="1:7" outlineLevel="1">
      <c r="A107" s="221" t="s">
        <v>333</v>
      </c>
      <c r="B107" s="223" t="s">
        <v>217</v>
      </c>
      <c r="C107" s="223" t="s">
        <v>729</v>
      </c>
      <c r="D107" s="223" t="s">
        <v>259</v>
      </c>
      <c r="E107" s="223" t="s">
        <v>260</v>
      </c>
      <c r="F107" s="234" t="s">
        <v>718</v>
      </c>
      <c r="G107" t="s">
        <v>281</v>
      </c>
    </row>
    <row r="108" spans="1:7" outlineLevel="1">
      <c r="A108" s="221" t="s">
        <v>333</v>
      </c>
      <c r="B108" s="223" t="s">
        <v>205</v>
      </c>
      <c r="C108" s="223" t="s">
        <v>730</v>
      </c>
      <c r="D108" s="223" t="s">
        <v>259</v>
      </c>
      <c r="E108" s="223" t="s">
        <v>260</v>
      </c>
      <c r="F108" s="234" t="s">
        <v>718</v>
      </c>
      <c r="G108" t="s">
        <v>281</v>
      </c>
    </row>
    <row r="109" spans="1:7" outlineLevel="1">
      <c r="A109" s="221" t="s">
        <v>250</v>
      </c>
      <c r="B109" s="233" t="s">
        <v>4188</v>
      </c>
      <c r="C109" s="223">
        <v>1</v>
      </c>
      <c r="D109" s="223" t="s">
        <v>259</v>
      </c>
      <c r="E109" s="223" t="s">
        <v>253</v>
      </c>
      <c r="F109" s="234" t="s">
        <v>731</v>
      </c>
      <c r="G109" t="s">
        <v>281</v>
      </c>
    </row>
    <row r="110" spans="1:7" outlineLevel="1">
      <c r="A110" s="221" t="s">
        <v>333</v>
      </c>
      <c r="B110" s="223" t="s">
        <v>196</v>
      </c>
      <c r="C110" s="223" t="s">
        <v>732</v>
      </c>
      <c r="D110" s="223" t="s">
        <v>259</v>
      </c>
      <c r="E110" s="223" t="s">
        <v>260</v>
      </c>
      <c r="F110" s="234" t="s">
        <v>718</v>
      </c>
      <c r="G110" t="s">
        <v>281</v>
      </c>
    </row>
    <row r="111" spans="1:7" outlineLevel="1">
      <c r="A111" s="221" t="s">
        <v>333</v>
      </c>
      <c r="B111" s="223" t="s">
        <v>200</v>
      </c>
      <c r="C111" s="223" t="s">
        <v>733</v>
      </c>
      <c r="D111" s="223" t="s">
        <v>259</v>
      </c>
      <c r="E111" s="223" t="s">
        <v>260</v>
      </c>
      <c r="F111" s="234" t="s">
        <v>718</v>
      </c>
      <c r="G111" t="s">
        <v>281</v>
      </c>
    </row>
    <row r="112" spans="1:7" outlineLevel="1">
      <c r="A112" s="221" t="s">
        <v>333</v>
      </c>
      <c r="B112" s="223" t="s">
        <v>433</v>
      </c>
      <c r="C112" s="223" t="s">
        <v>734</v>
      </c>
      <c r="D112" s="223" t="s">
        <v>259</v>
      </c>
      <c r="E112" s="223" t="s">
        <v>260</v>
      </c>
      <c r="F112" s="234" t="s">
        <v>735</v>
      </c>
      <c r="G112" t="s">
        <v>281</v>
      </c>
    </row>
    <row r="113" spans="1:7" outlineLevel="1">
      <c r="A113" s="221" t="s">
        <v>333</v>
      </c>
      <c r="B113" s="223" t="s">
        <v>433</v>
      </c>
      <c r="C113" s="223" t="s">
        <v>736</v>
      </c>
      <c r="D113" s="223" t="s">
        <v>259</v>
      </c>
      <c r="E113" s="223" t="s">
        <v>260</v>
      </c>
      <c r="F113" s="234" t="s">
        <v>737</v>
      </c>
      <c r="G113" t="s">
        <v>281</v>
      </c>
    </row>
    <row r="114" spans="1:7" outlineLevel="1">
      <c r="A114" s="221" t="s">
        <v>333</v>
      </c>
      <c r="B114" s="223" t="s">
        <v>449</v>
      </c>
      <c r="C114" s="223" t="s">
        <v>810</v>
      </c>
      <c r="D114" s="223" t="s">
        <v>259</v>
      </c>
      <c r="E114" s="223" t="s">
        <v>260</v>
      </c>
      <c r="F114" s="234" t="s">
        <v>718</v>
      </c>
      <c r="G114" t="s">
        <v>281</v>
      </c>
    </row>
    <row r="115" spans="1:7" outlineLevel="1">
      <c r="A115" s="221" t="s">
        <v>333</v>
      </c>
      <c r="B115" s="223" t="s">
        <v>229</v>
      </c>
      <c r="C115" s="223" t="s">
        <v>739</v>
      </c>
      <c r="D115" s="223" t="s">
        <v>740</v>
      </c>
      <c r="E115" s="223" t="s">
        <v>260</v>
      </c>
      <c r="F115" s="234" t="s">
        <v>718</v>
      </c>
      <c r="G115" t="s">
        <v>281</v>
      </c>
    </row>
    <row r="116" spans="1:7" outlineLevel="1">
      <c r="A116" s="221" t="s">
        <v>333</v>
      </c>
      <c r="B116" s="223" t="s">
        <v>209</v>
      </c>
      <c r="C116" s="223" t="s">
        <v>741</v>
      </c>
      <c r="D116" s="223" t="s">
        <v>259</v>
      </c>
      <c r="E116" s="223" t="s">
        <v>260</v>
      </c>
      <c r="F116" s="234" t="s">
        <v>718</v>
      </c>
      <c r="G116" t="s">
        <v>281</v>
      </c>
    </row>
    <row r="117" spans="1:7" outlineLevel="1">
      <c r="A117" s="262" t="s">
        <v>268</v>
      </c>
      <c r="B117" s="189" t="s">
        <v>120</v>
      </c>
      <c r="C117" s="189">
        <v>3860</v>
      </c>
      <c r="D117" s="189" t="s">
        <v>742</v>
      </c>
      <c r="E117" s="189" t="s">
        <v>3440</v>
      </c>
      <c r="F117" s="263" t="s">
        <v>744</v>
      </c>
      <c r="G117" t="s">
        <v>281</v>
      </c>
    </row>
    <row r="118" spans="1:7" outlineLevel="1">
      <c r="A118" s="262" t="s">
        <v>268</v>
      </c>
      <c r="B118" s="189" t="s">
        <v>340</v>
      </c>
      <c r="C118" s="189">
        <v>0.5</v>
      </c>
      <c r="D118" s="189" t="s">
        <v>270</v>
      </c>
      <c r="E118" s="189"/>
      <c r="F118" s="263" t="s">
        <v>745</v>
      </c>
      <c r="G118" t="s">
        <v>281</v>
      </c>
    </row>
    <row r="119" spans="1:7" outlineLevel="1">
      <c r="A119" s="262" t="s">
        <v>268</v>
      </c>
      <c r="B119" s="189" t="s">
        <v>95</v>
      </c>
      <c r="C119" s="189">
        <v>3.1850000000000001</v>
      </c>
      <c r="D119" s="189" t="s">
        <v>270</v>
      </c>
      <c r="E119" s="189" t="s">
        <v>3441</v>
      </c>
      <c r="F119" s="263" t="s">
        <v>744</v>
      </c>
      <c r="G119" t="s">
        <v>281</v>
      </c>
    </row>
    <row r="120" spans="1:7" outlineLevel="1">
      <c r="A120" s="262" t="s">
        <v>268</v>
      </c>
      <c r="B120" s="189" t="s">
        <v>97</v>
      </c>
      <c r="C120" s="189">
        <v>0.72799999999999998</v>
      </c>
      <c r="D120" s="189" t="s">
        <v>742</v>
      </c>
      <c r="E120" s="189" t="s">
        <v>3442</v>
      </c>
      <c r="F120" s="263" t="s">
        <v>744</v>
      </c>
      <c r="G120" t="s">
        <v>281</v>
      </c>
    </row>
    <row r="121" spans="1:7" outlineLevel="1">
      <c r="A121" s="262" t="s">
        <v>268</v>
      </c>
      <c r="B121" s="189" t="s">
        <v>90</v>
      </c>
      <c r="C121" s="189">
        <v>5629</v>
      </c>
      <c r="D121" s="189" t="s">
        <v>742</v>
      </c>
      <c r="E121" s="189" t="s">
        <v>3443</v>
      </c>
      <c r="F121" s="263" t="s">
        <v>744</v>
      </c>
      <c r="G121" t="s">
        <v>281</v>
      </c>
    </row>
    <row r="122" spans="1:7" outlineLevel="1">
      <c r="A122" s="262" t="s">
        <v>268</v>
      </c>
      <c r="B122" s="189" t="s">
        <v>98</v>
      </c>
      <c r="C122" s="189">
        <v>3.367</v>
      </c>
      <c r="D122" s="189" t="s">
        <v>742</v>
      </c>
      <c r="E122" s="189" t="s">
        <v>3444</v>
      </c>
      <c r="F122" s="263" t="s">
        <v>744</v>
      </c>
      <c r="G122" t="s">
        <v>281</v>
      </c>
    </row>
    <row r="123" spans="1:7" outlineLevel="1">
      <c r="A123" s="262" t="s">
        <v>268</v>
      </c>
      <c r="B123" s="189" t="s">
        <v>99</v>
      </c>
      <c r="C123" s="189">
        <v>20.8</v>
      </c>
      <c r="D123" s="189" t="s">
        <v>742</v>
      </c>
      <c r="E123" s="189" t="s">
        <v>3445</v>
      </c>
      <c r="F123" s="263" t="s">
        <v>744</v>
      </c>
      <c r="G123" t="s">
        <v>281</v>
      </c>
    </row>
    <row r="124" spans="1:7" outlineLevel="1">
      <c r="A124" s="262" t="s">
        <v>268</v>
      </c>
      <c r="B124" s="189" t="s">
        <v>3446</v>
      </c>
      <c r="C124" s="189">
        <v>0.6</v>
      </c>
      <c r="D124" s="189" t="s">
        <v>270</v>
      </c>
      <c r="E124" s="189" t="s">
        <v>4196</v>
      </c>
      <c r="F124" s="263" t="s">
        <v>2451</v>
      </c>
      <c r="G124" t="s">
        <v>281</v>
      </c>
    </row>
    <row r="125" spans="1:7" outlineLevel="1">
      <c r="A125" s="262" t="s">
        <v>268</v>
      </c>
      <c r="B125" s="189" t="s">
        <v>100</v>
      </c>
      <c r="C125" s="189">
        <v>32.5</v>
      </c>
      <c r="D125" s="189" t="s">
        <v>742</v>
      </c>
      <c r="E125" s="189" t="s">
        <v>3447</v>
      </c>
      <c r="F125" s="263" t="s">
        <v>744</v>
      </c>
      <c r="G125" t="s">
        <v>281</v>
      </c>
    </row>
    <row r="126" spans="1:7" outlineLevel="1">
      <c r="A126" s="262" t="s">
        <v>268</v>
      </c>
      <c r="B126" s="189" t="s">
        <v>754</v>
      </c>
      <c r="C126" s="189">
        <v>0.1</v>
      </c>
      <c r="D126" s="189" t="s">
        <v>270</v>
      </c>
      <c r="E126" s="189" t="s">
        <v>253</v>
      </c>
      <c r="F126" s="263" t="s">
        <v>755</v>
      </c>
      <c r="G126" t="s">
        <v>281</v>
      </c>
    </row>
    <row r="127" spans="1:7" outlineLevel="1">
      <c r="A127" s="262" t="s">
        <v>268</v>
      </c>
      <c r="B127" s="189" t="s">
        <v>118</v>
      </c>
      <c r="C127" s="189">
        <v>7286</v>
      </c>
      <c r="D127" s="189" t="s">
        <v>742</v>
      </c>
      <c r="E127" s="189" t="s">
        <v>3448</v>
      </c>
      <c r="F127" s="263" t="s">
        <v>744</v>
      </c>
      <c r="G127" t="s">
        <v>281</v>
      </c>
    </row>
    <row r="128" spans="1:7" outlineLevel="1">
      <c r="A128" s="262" t="s">
        <v>268</v>
      </c>
      <c r="B128" s="189" t="s">
        <v>101</v>
      </c>
      <c r="C128" s="189">
        <v>0.11700000000000001</v>
      </c>
      <c r="D128" s="189" t="s">
        <v>742</v>
      </c>
      <c r="E128" s="189" t="s">
        <v>253</v>
      </c>
      <c r="F128" s="263" t="s">
        <v>744</v>
      </c>
      <c r="G128" t="s">
        <v>281</v>
      </c>
    </row>
    <row r="129" spans="1:7" outlineLevel="1">
      <c r="A129" s="262" t="s">
        <v>268</v>
      </c>
      <c r="B129" s="189" t="s">
        <v>758</v>
      </c>
      <c r="C129" s="189">
        <v>1.2500000000000001E-2</v>
      </c>
      <c r="D129" s="189" t="s">
        <v>270</v>
      </c>
      <c r="E129" s="189" t="s">
        <v>3449</v>
      </c>
      <c r="F129" s="263" t="s">
        <v>760</v>
      </c>
      <c r="G129" t="s">
        <v>281</v>
      </c>
    </row>
    <row r="130" spans="1:7" outlineLevel="1">
      <c r="A130" s="262" t="s">
        <v>268</v>
      </c>
      <c r="B130" s="189" t="s">
        <v>104</v>
      </c>
      <c r="C130" s="189">
        <v>11.96</v>
      </c>
      <c r="D130" s="189" t="s">
        <v>742</v>
      </c>
      <c r="E130" s="189" t="s">
        <v>3450</v>
      </c>
      <c r="F130" s="263" t="s">
        <v>744</v>
      </c>
      <c r="G130" t="s">
        <v>281</v>
      </c>
    </row>
    <row r="131" spans="1:7" outlineLevel="1">
      <c r="A131" s="262" t="s">
        <v>268</v>
      </c>
      <c r="B131" s="189" t="s">
        <v>433</v>
      </c>
      <c r="C131" s="189">
        <v>0.06</v>
      </c>
      <c r="D131" s="189" t="s">
        <v>270</v>
      </c>
      <c r="E131" s="189" t="s">
        <v>253</v>
      </c>
      <c r="F131" s="263" t="s">
        <v>762</v>
      </c>
      <c r="G131" t="s">
        <v>281</v>
      </c>
    </row>
    <row r="132" spans="1:7" outlineLevel="1">
      <c r="A132" s="262" t="s">
        <v>268</v>
      </c>
      <c r="B132" s="189" t="s">
        <v>769</v>
      </c>
      <c r="C132" s="189">
        <v>0.93</v>
      </c>
      <c r="D132" s="189" t="s">
        <v>270</v>
      </c>
      <c r="E132" s="189" t="s">
        <v>253</v>
      </c>
      <c r="F132" s="263" t="s">
        <v>770</v>
      </c>
      <c r="G132" t="s">
        <v>281</v>
      </c>
    </row>
    <row r="133" spans="1:7" outlineLevel="1">
      <c r="A133" s="262" t="s">
        <v>268</v>
      </c>
      <c r="B133" s="189" t="s">
        <v>105</v>
      </c>
      <c r="C133" s="189">
        <v>57.2</v>
      </c>
      <c r="D133" s="189" t="s">
        <v>742</v>
      </c>
      <c r="E133" s="189" t="s">
        <v>3451</v>
      </c>
      <c r="F133" s="263" t="s">
        <v>744</v>
      </c>
      <c r="G133" t="s">
        <v>281</v>
      </c>
    </row>
    <row r="134" spans="1:7" outlineLevel="1">
      <c r="A134" s="262" t="s">
        <v>268</v>
      </c>
      <c r="B134" s="189" t="s">
        <v>117</v>
      </c>
      <c r="C134" s="189">
        <v>131466</v>
      </c>
      <c r="D134" s="189" t="s">
        <v>742</v>
      </c>
      <c r="E134" s="189" t="s">
        <v>253</v>
      </c>
      <c r="F134" s="263" t="s">
        <v>744</v>
      </c>
      <c r="G134" t="s">
        <v>281</v>
      </c>
    </row>
    <row r="135" spans="1:7" outlineLevel="1">
      <c r="A135" s="262" t="s">
        <v>268</v>
      </c>
      <c r="B135" s="189" t="s">
        <v>3452</v>
      </c>
      <c r="C135" s="189">
        <v>1.7219999999999999E-2</v>
      </c>
      <c r="D135" s="189" t="s">
        <v>773</v>
      </c>
      <c r="E135" s="189" t="s">
        <v>3453</v>
      </c>
      <c r="F135" s="263" t="s">
        <v>3454</v>
      </c>
      <c r="G135" t="s">
        <v>281</v>
      </c>
    </row>
    <row r="136" spans="1:7" outlineLevel="1">
      <c r="A136" s="262" t="s">
        <v>268</v>
      </c>
      <c r="B136" s="189" t="s">
        <v>3455</v>
      </c>
      <c r="C136" s="189">
        <v>2.1899999999999999E-2</v>
      </c>
      <c r="D136" s="189" t="s">
        <v>773</v>
      </c>
      <c r="E136" s="189" t="s">
        <v>3456</v>
      </c>
      <c r="F136" s="263" t="s">
        <v>744</v>
      </c>
      <c r="G136" t="s">
        <v>281</v>
      </c>
    </row>
    <row r="137" spans="1:7" outlineLevel="1">
      <c r="A137" s="262" t="s">
        <v>268</v>
      </c>
      <c r="B137" s="189" t="s">
        <v>3457</v>
      </c>
      <c r="C137" s="189">
        <v>7.9000000000000008E-3</v>
      </c>
      <c r="D137" s="189" t="s">
        <v>773</v>
      </c>
      <c r="E137" s="189" t="s">
        <v>3458</v>
      </c>
      <c r="F137" s="263" t="s">
        <v>3459</v>
      </c>
      <c r="G137" t="s">
        <v>281</v>
      </c>
    </row>
    <row r="138" spans="1:7" outlineLevel="1">
      <c r="A138" s="262" t="s">
        <v>268</v>
      </c>
      <c r="B138" s="189" t="s">
        <v>110</v>
      </c>
      <c r="C138" s="189">
        <v>222.3</v>
      </c>
      <c r="D138" s="189" t="s">
        <v>742</v>
      </c>
      <c r="E138" s="189" t="s">
        <v>3460</v>
      </c>
      <c r="F138" s="263" t="s">
        <v>744</v>
      </c>
      <c r="G138" t="s">
        <v>281</v>
      </c>
    </row>
    <row r="139" spans="1:7" outlineLevel="1">
      <c r="A139" s="262" t="s">
        <v>268</v>
      </c>
      <c r="B139" s="189" t="s">
        <v>780</v>
      </c>
      <c r="C139" s="189" t="s">
        <v>3461</v>
      </c>
      <c r="D139" s="269" t="s">
        <v>259</v>
      </c>
      <c r="E139" s="264"/>
      <c r="F139" s="263" t="s">
        <v>782</v>
      </c>
      <c r="G139" t="s">
        <v>281</v>
      </c>
    </row>
    <row r="140" spans="1:7" outlineLevel="1">
      <c r="A140" s="262" t="s">
        <v>268</v>
      </c>
      <c r="B140" s="189" t="s">
        <v>783</v>
      </c>
      <c r="C140" s="189" t="s">
        <v>3462</v>
      </c>
      <c r="D140" s="269" t="s">
        <v>259</v>
      </c>
      <c r="E140" s="264"/>
      <c r="F140" s="263" t="s">
        <v>785</v>
      </c>
      <c r="G140" t="s">
        <v>281</v>
      </c>
    </row>
    <row r="141" spans="1:7" outlineLevel="1">
      <c r="A141" s="262" t="s">
        <v>268</v>
      </c>
      <c r="B141" s="189" t="s">
        <v>786</v>
      </c>
      <c r="C141" s="189" t="s">
        <v>787</v>
      </c>
      <c r="D141" s="269" t="s">
        <v>259</v>
      </c>
      <c r="E141" s="264"/>
      <c r="F141" s="263" t="s">
        <v>782</v>
      </c>
      <c r="G141" t="s">
        <v>281</v>
      </c>
    </row>
    <row r="142" spans="1:7" outlineLevel="1">
      <c r="A142" s="262" t="s">
        <v>268</v>
      </c>
      <c r="B142" s="189" t="s">
        <v>788</v>
      </c>
      <c r="C142" s="189" t="s">
        <v>789</v>
      </c>
      <c r="D142" s="269" t="s">
        <v>259</v>
      </c>
      <c r="E142" s="264"/>
      <c r="F142" s="263" t="s">
        <v>782</v>
      </c>
      <c r="G142" t="s">
        <v>281</v>
      </c>
    </row>
    <row r="143" spans="1:7" outlineLevel="1">
      <c r="A143" s="262" t="s">
        <v>268</v>
      </c>
      <c r="B143" s="189" t="s">
        <v>3463</v>
      </c>
      <c r="C143" s="189" t="s">
        <v>3464</v>
      </c>
      <c r="D143" s="269" t="s">
        <v>259</v>
      </c>
      <c r="E143" s="264"/>
      <c r="F143" s="263" t="s">
        <v>782</v>
      </c>
      <c r="G143" t="s">
        <v>281</v>
      </c>
    </row>
    <row r="144" spans="1:7" outlineLevel="1">
      <c r="A144" s="262" t="s">
        <v>268</v>
      </c>
      <c r="B144" s="189" t="s">
        <v>790</v>
      </c>
      <c r="C144" s="189" t="s">
        <v>3465</v>
      </c>
      <c r="D144" s="269" t="s">
        <v>259</v>
      </c>
      <c r="E144" s="264"/>
      <c r="F144" s="263" t="s">
        <v>782</v>
      </c>
      <c r="G144" t="s">
        <v>281</v>
      </c>
    </row>
    <row r="145" spans="1:7" outlineLevel="1">
      <c r="A145" s="262" t="s">
        <v>268</v>
      </c>
      <c r="B145" s="189" t="s">
        <v>792</v>
      </c>
      <c r="C145" s="189" t="s">
        <v>793</v>
      </c>
      <c r="D145" s="269" t="s">
        <v>259</v>
      </c>
      <c r="E145" s="264"/>
      <c r="F145" s="263" t="s">
        <v>782</v>
      </c>
      <c r="G145" t="s">
        <v>281</v>
      </c>
    </row>
    <row r="146" spans="1:7" outlineLevel="1">
      <c r="A146" s="262" t="s">
        <v>268</v>
      </c>
      <c r="B146" s="189" t="s">
        <v>794</v>
      </c>
      <c r="C146" s="189" t="s">
        <v>795</v>
      </c>
      <c r="D146" s="269" t="s">
        <v>259</v>
      </c>
      <c r="E146" s="264"/>
      <c r="F146" s="263" t="s">
        <v>782</v>
      </c>
      <c r="G146" t="s">
        <v>281</v>
      </c>
    </row>
    <row r="147" spans="1:7" outlineLevel="1">
      <c r="A147" s="262" t="s">
        <v>268</v>
      </c>
      <c r="B147" s="189" t="s">
        <v>796</v>
      </c>
      <c r="C147" s="189" t="s">
        <v>797</v>
      </c>
      <c r="D147" s="269" t="s">
        <v>259</v>
      </c>
      <c r="E147" s="264"/>
      <c r="F147" s="263" t="s">
        <v>782</v>
      </c>
      <c r="G147" t="s">
        <v>281</v>
      </c>
    </row>
    <row r="148" spans="1:7" outlineLevel="1">
      <c r="A148" s="262" t="s">
        <v>268</v>
      </c>
      <c r="B148" s="189" t="s">
        <v>798</v>
      </c>
      <c r="C148" s="189" t="s">
        <v>799</v>
      </c>
      <c r="D148" s="269" t="s">
        <v>259</v>
      </c>
      <c r="E148" s="264"/>
      <c r="F148" s="263" t="s">
        <v>782</v>
      </c>
      <c r="G148" t="s">
        <v>281</v>
      </c>
    </row>
    <row r="149" spans="1:7" outlineLevel="1">
      <c r="A149" s="262" t="s">
        <v>268</v>
      </c>
      <c r="B149" s="189" t="s">
        <v>739</v>
      </c>
      <c r="C149" s="189" t="s">
        <v>3466</v>
      </c>
      <c r="D149" s="269" t="s">
        <v>259</v>
      </c>
      <c r="E149" s="264"/>
      <c r="F149" s="263" t="s">
        <v>782</v>
      </c>
      <c r="G149" t="s">
        <v>281</v>
      </c>
    </row>
    <row r="150" spans="1:7" outlineLevel="1">
      <c r="A150" s="262" t="s">
        <v>268</v>
      </c>
      <c r="B150" s="189" t="s">
        <v>571</v>
      </c>
      <c r="C150" s="189" t="s">
        <v>3467</v>
      </c>
      <c r="D150" s="269" t="s">
        <v>259</v>
      </c>
      <c r="E150" s="264"/>
      <c r="F150" s="263" t="s">
        <v>785</v>
      </c>
      <c r="G150" t="s">
        <v>281</v>
      </c>
    </row>
    <row r="151" spans="1:7" outlineLevel="1">
      <c r="A151" s="262" t="s">
        <v>268</v>
      </c>
      <c r="B151" s="189" t="s">
        <v>802</v>
      </c>
      <c r="C151" s="189" t="s">
        <v>803</v>
      </c>
      <c r="D151" s="269" t="s">
        <v>259</v>
      </c>
      <c r="E151" s="264"/>
      <c r="F151" s="263" t="s">
        <v>782</v>
      </c>
      <c r="G151" t="s">
        <v>281</v>
      </c>
    </row>
    <row r="152" spans="1:7" outlineLevel="1">
      <c r="A152" s="262" t="s">
        <v>268</v>
      </c>
      <c r="B152" s="189" t="s">
        <v>804</v>
      </c>
      <c r="C152" s="189" t="s">
        <v>4197</v>
      </c>
      <c r="D152" s="269" t="s">
        <v>259</v>
      </c>
      <c r="E152" s="264"/>
      <c r="F152" s="263" t="s">
        <v>3469</v>
      </c>
      <c r="G152" t="s">
        <v>281</v>
      </c>
    </row>
    <row r="153" spans="1:7" outlineLevel="1">
      <c r="A153" s="262" t="s">
        <v>268</v>
      </c>
      <c r="B153" s="189" t="s">
        <v>807</v>
      </c>
      <c r="C153" s="189" t="s">
        <v>4198</v>
      </c>
      <c r="D153" s="269" t="s">
        <v>259</v>
      </c>
      <c r="E153" s="264"/>
      <c r="F153" s="263" t="s">
        <v>3471</v>
      </c>
      <c r="G153" t="s">
        <v>281</v>
      </c>
    </row>
    <row r="154" spans="1:7" outlineLevel="1">
      <c r="A154" s="262" t="s">
        <v>268</v>
      </c>
      <c r="B154" s="189" t="s">
        <v>810</v>
      </c>
      <c r="C154" s="189" t="s">
        <v>811</v>
      </c>
      <c r="D154" s="269" t="s">
        <v>259</v>
      </c>
      <c r="E154" s="264"/>
      <c r="F154" s="263" t="s">
        <v>782</v>
      </c>
      <c r="G154" t="s">
        <v>281</v>
      </c>
    </row>
    <row r="155" spans="1:7" outlineLevel="1">
      <c r="A155" s="262" t="s">
        <v>268</v>
      </c>
      <c r="B155" s="189" t="s">
        <v>812</v>
      </c>
      <c r="C155" s="189" t="s">
        <v>813</v>
      </c>
      <c r="D155" s="269" t="s">
        <v>259</v>
      </c>
      <c r="E155" s="264"/>
      <c r="F155" s="263" t="s">
        <v>782</v>
      </c>
      <c r="G155" t="s">
        <v>281</v>
      </c>
    </row>
    <row r="156" spans="1:7" outlineLevel="1">
      <c r="A156" s="262" t="s">
        <v>268</v>
      </c>
      <c r="B156" s="189" t="s">
        <v>814</v>
      </c>
      <c r="C156" s="189" t="s">
        <v>3472</v>
      </c>
      <c r="D156" s="269" t="s">
        <v>259</v>
      </c>
      <c r="E156" s="264"/>
      <c r="F156" s="263" t="s">
        <v>782</v>
      </c>
      <c r="G156" t="s">
        <v>281</v>
      </c>
    </row>
    <row r="157" spans="1:7" outlineLevel="1">
      <c r="A157" s="262" t="s">
        <v>268</v>
      </c>
      <c r="B157" s="189" t="s">
        <v>816</v>
      </c>
      <c r="C157" s="189" t="s">
        <v>817</v>
      </c>
      <c r="D157" s="269" t="s">
        <v>259</v>
      </c>
      <c r="E157" s="264"/>
      <c r="F157" s="263" t="s">
        <v>782</v>
      </c>
      <c r="G157" t="s">
        <v>281</v>
      </c>
    </row>
    <row r="158" spans="1:7" outlineLevel="1">
      <c r="A158" s="262" t="s">
        <v>268</v>
      </c>
      <c r="B158" s="189" t="s">
        <v>818</v>
      </c>
      <c r="C158" s="189" t="s">
        <v>819</v>
      </c>
      <c r="D158" s="269" t="s">
        <v>259</v>
      </c>
      <c r="E158" s="264"/>
      <c r="F158" s="263" t="s">
        <v>2463</v>
      </c>
      <c r="G158" t="s">
        <v>281</v>
      </c>
    </row>
    <row r="159" spans="1:7" outlineLevel="1">
      <c r="A159" s="262" t="s">
        <v>268</v>
      </c>
      <c r="B159" s="189" t="s">
        <v>821</v>
      </c>
      <c r="C159" s="189" t="s">
        <v>3473</v>
      </c>
      <c r="D159" s="269" t="s">
        <v>259</v>
      </c>
      <c r="E159" s="264"/>
      <c r="F159" s="263" t="s">
        <v>823</v>
      </c>
      <c r="G159" t="s">
        <v>281</v>
      </c>
    </row>
    <row r="160" spans="1:7" outlineLevel="1">
      <c r="A160" s="262" t="s">
        <v>268</v>
      </c>
      <c r="B160" s="189" t="s">
        <v>824</v>
      </c>
      <c r="C160" s="189" t="s">
        <v>3474</v>
      </c>
      <c r="D160" s="269" t="s">
        <v>259</v>
      </c>
      <c r="E160" s="264"/>
      <c r="F160" s="263" t="s">
        <v>826</v>
      </c>
      <c r="G160" t="s">
        <v>281</v>
      </c>
    </row>
    <row r="161" spans="1:7" outlineLevel="1">
      <c r="A161" s="239" t="s">
        <v>268</v>
      </c>
      <c r="B161" s="240" t="s">
        <v>827</v>
      </c>
      <c r="C161" s="240" t="s">
        <v>3475</v>
      </c>
      <c r="D161" s="270" t="s">
        <v>259</v>
      </c>
      <c r="E161" s="265"/>
      <c r="F161" s="241" t="s">
        <v>829</v>
      </c>
      <c r="G161" t="s">
        <v>281</v>
      </c>
    </row>
    <row r="162" spans="1:7">
      <c r="G162" t="s">
        <v>281</v>
      </c>
    </row>
    <row r="163" spans="1:7" ht="18.75">
      <c r="A163" s="769" t="s">
        <v>830</v>
      </c>
      <c r="B163" s="770"/>
      <c r="C163" s="770"/>
      <c r="D163" s="770"/>
      <c r="E163" s="770"/>
      <c r="F163" s="771"/>
      <c r="G163" t="s">
        <v>281</v>
      </c>
    </row>
    <row r="164" spans="1:7">
      <c r="A164" s="211" t="s">
        <v>238</v>
      </c>
      <c r="B164" s="212" t="s">
        <v>239</v>
      </c>
      <c r="C164" s="212" t="s">
        <v>240</v>
      </c>
      <c r="D164" s="212" t="s">
        <v>134</v>
      </c>
      <c r="E164" s="212" t="s">
        <v>241</v>
      </c>
      <c r="F164" s="213" t="s">
        <v>242</v>
      </c>
      <c r="G164" t="s">
        <v>281</v>
      </c>
    </row>
    <row r="165" spans="1:7" outlineLevel="1">
      <c r="A165" s="216" t="s">
        <v>250</v>
      </c>
      <c r="B165" s="231" t="s">
        <v>3411</v>
      </c>
      <c r="C165" s="218">
        <v>1</v>
      </c>
      <c r="D165" s="218" t="s">
        <v>504</v>
      </c>
      <c r="E165" s="218" t="s">
        <v>253</v>
      </c>
      <c r="F165" s="232" t="s">
        <v>831</v>
      </c>
      <c r="G165" t="s">
        <v>281</v>
      </c>
    </row>
    <row r="166" spans="1:7" outlineLevel="1">
      <c r="A166" s="221" t="s">
        <v>243</v>
      </c>
      <c r="B166" s="233" t="s">
        <v>832</v>
      </c>
      <c r="C166" s="223" t="s">
        <v>833</v>
      </c>
      <c r="D166" s="223" t="s">
        <v>504</v>
      </c>
      <c r="E166" s="223" t="s">
        <v>260</v>
      </c>
      <c r="F166" s="234" t="s">
        <v>834</v>
      </c>
      <c r="G166" t="s">
        <v>281</v>
      </c>
    </row>
    <row r="167" spans="1:7" outlineLevel="1">
      <c r="A167" s="221" t="s">
        <v>243</v>
      </c>
      <c r="B167" s="233" t="s">
        <v>835</v>
      </c>
      <c r="C167" s="223" t="s">
        <v>836</v>
      </c>
      <c r="D167" s="223" t="s">
        <v>504</v>
      </c>
      <c r="E167" s="223" t="s">
        <v>260</v>
      </c>
      <c r="F167" s="234" t="s">
        <v>837</v>
      </c>
      <c r="G167" t="s">
        <v>281</v>
      </c>
    </row>
    <row r="168" spans="1:7" outlineLevel="1">
      <c r="A168" s="262" t="s">
        <v>268</v>
      </c>
      <c r="B168" s="189" t="s">
        <v>838</v>
      </c>
      <c r="C168" s="189">
        <v>0.02</v>
      </c>
      <c r="D168" s="189" t="s">
        <v>270</v>
      </c>
      <c r="E168" s="189" t="s">
        <v>839</v>
      </c>
      <c r="F168" s="263" t="s">
        <v>840</v>
      </c>
      <c r="G168" t="s">
        <v>281</v>
      </c>
    </row>
    <row r="169" spans="1:7" outlineLevel="1">
      <c r="A169" s="239" t="s">
        <v>268</v>
      </c>
      <c r="B169" s="240" t="s">
        <v>841</v>
      </c>
      <c r="C169" s="240" t="s">
        <v>842</v>
      </c>
      <c r="D169" s="240" t="s">
        <v>270</v>
      </c>
      <c r="E169" s="265"/>
      <c r="F169" s="241" t="s">
        <v>843</v>
      </c>
      <c r="G169" t="s">
        <v>281</v>
      </c>
    </row>
    <row r="170" spans="1:7">
      <c r="G170" t="s">
        <v>281</v>
      </c>
    </row>
    <row r="171" spans="1:7" ht="18.75">
      <c r="A171" s="769" t="s">
        <v>844</v>
      </c>
      <c r="B171" s="770"/>
      <c r="C171" s="770"/>
      <c r="D171" s="770"/>
      <c r="E171" s="770"/>
      <c r="F171" s="771"/>
      <c r="G171" t="s">
        <v>281</v>
      </c>
    </row>
    <row r="172" spans="1:7">
      <c r="A172" s="211" t="s">
        <v>238</v>
      </c>
      <c r="B172" s="212" t="s">
        <v>239</v>
      </c>
      <c r="C172" s="212" t="s">
        <v>240</v>
      </c>
      <c r="D172" s="212" t="s">
        <v>134</v>
      </c>
      <c r="E172" s="212" t="s">
        <v>241</v>
      </c>
      <c r="F172" s="213" t="s">
        <v>242</v>
      </c>
      <c r="G172" t="s">
        <v>281</v>
      </c>
    </row>
    <row r="173" spans="1:7" outlineLevel="1">
      <c r="A173" s="216" t="s">
        <v>845</v>
      </c>
      <c r="B173" s="231" t="s">
        <v>832</v>
      </c>
      <c r="C173" s="218">
        <v>1</v>
      </c>
      <c r="D173" s="218" t="s">
        <v>684</v>
      </c>
      <c r="E173" s="218" t="s">
        <v>253</v>
      </c>
      <c r="F173" s="232" t="s">
        <v>846</v>
      </c>
      <c r="G173" t="s">
        <v>281</v>
      </c>
    </row>
    <row r="174" spans="1:7" outlineLevel="1">
      <c r="A174" s="221" t="s">
        <v>333</v>
      </c>
      <c r="B174" s="223" t="s">
        <v>376</v>
      </c>
      <c r="C174" s="271">
        <v>5.5579999999999999E-8</v>
      </c>
      <c r="D174" s="223" t="s">
        <v>259</v>
      </c>
      <c r="E174" s="223" t="s">
        <v>847</v>
      </c>
      <c r="F174" s="234" t="s">
        <v>848</v>
      </c>
      <c r="G174" t="s">
        <v>281</v>
      </c>
    </row>
    <row r="175" spans="1:7" outlineLevel="1">
      <c r="A175" s="221" t="s">
        <v>333</v>
      </c>
      <c r="B175" s="223" t="s">
        <v>427</v>
      </c>
      <c r="C175" s="271">
        <v>4.1800000000000002E-4</v>
      </c>
      <c r="D175" s="223" t="s">
        <v>259</v>
      </c>
      <c r="E175" s="223" t="s">
        <v>849</v>
      </c>
      <c r="F175" s="234" t="s">
        <v>850</v>
      </c>
      <c r="G175" t="s">
        <v>281</v>
      </c>
    </row>
    <row r="176" spans="1:7" outlineLevel="1">
      <c r="A176" s="221" t="s">
        <v>333</v>
      </c>
      <c r="B176" s="223" t="s">
        <v>436</v>
      </c>
      <c r="C176" s="271">
        <v>4.5330000000000002E-7</v>
      </c>
      <c r="D176" s="223" t="s">
        <v>259</v>
      </c>
      <c r="E176" s="223" t="s">
        <v>851</v>
      </c>
      <c r="F176" s="234" t="s">
        <v>852</v>
      </c>
      <c r="G176" t="s">
        <v>281</v>
      </c>
    </row>
    <row r="177" spans="1:7" outlineLevel="1">
      <c r="A177" s="221" t="s">
        <v>333</v>
      </c>
      <c r="B177" s="223" t="s">
        <v>441</v>
      </c>
      <c r="C177" s="271">
        <v>8.4900000000000005E-7</v>
      </c>
      <c r="D177" s="223" t="s">
        <v>259</v>
      </c>
      <c r="E177" s="223" t="s">
        <v>853</v>
      </c>
      <c r="F177" s="234" t="s">
        <v>854</v>
      </c>
      <c r="G177" t="s">
        <v>281</v>
      </c>
    </row>
    <row r="178" spans="1:7" outlineLevel="1">
      <c r="A178" s="226" t="s">
        <v>333</v>
      </c>
      <c r="B178" s="228" t="s">
        <v>467</v>
      </c>
      <c r="C178" s="272">
        <v>9.2109999999999996E-8</v>
      </c>
      <c r="D178" s="228" t="s">
        <v>259</v>
      </c>
      <c r="E178" s="228" t="s">
        <v>855</v>
      </c>
      <c r="F178" s="255" t="s">
        <v>856</v>
      </c>
      <c r="G178" t="s">
        <v>281</v>
      </c>
    </row>
    <row r="179" spans="1:7">
      <c r="G179" t="s">
        <v>281</v>
      </c>
    </row>
    <row r="180" spans="1:7" ht="18.75">
      <c r="A180" s="769" t="s">
        <v>857</v>
      </c>
      <c r="B180" s="770"/>
      <c r="C180" s="770"/>
      <c r="D180" s="770"/>
      <c r="E180" s="770"/>
      <c r="F180" s="771"/>
      <c r="G180" t="s">
        <v>281</v>
      </c>
    </row>
    <row r="181" spans="1:7">
      <c r="A181" s="211" t="s">
        <v>238</v>
      </c>
      <c r="B181" s="212" t="s">
        <v>239</v>
      </c>
      <c r="C181" s="212" t="s">
        <v>240</v>
      </c>
      <c r="D181" s="212" t="s">
        <v>134</v>
      </c>
      <c r="E181" s="212" t="s">
        <v>241</v>
      </c>
      <c r="F181" s="213" t="s">
        <v>242</v>
      </c>
      <c r="G181" t="s">
        <v>281</v>
      </c>
    </row>
    <row r="182" spans="1:7" outlineLevel="1">
      <c r="A182" s="216" t="s">
        <v>858</v>
      </c>
      <c r="B182" s="217" t="s">
        <v>859</v>
      </c>
      <c r="C182" s="218" t="s">
        <v>860</v>
      </c>
      <c r="D182" s="218" t="s">
        <v>275</v>
      </c>
      <c r="E182" s="218" t="s">
        <v>260</v>
      </c>
      <c r="F182" s="232" t="s">
        <v>861</v>
      </c>
      <c r="G182" t="s">
        <v>281</v>
      </c>
    </row>
    <row r="183" spans="1:7" outlineLevel="1">
      <c r="A183" s="221" t="s">
        <v>858</v>
      </c>
      <c r="B183" s="222" t="s">
        <v>862</v>
      </c>
      <c r="C183" s="223" t="s">
        <v>860</v>
      </c>
      <c r="D183" s="223" t="s">
        <v>275</v>
      </c>
      <c r="E183" s="223" t="s">
        <v>260</v>
      </c>
      <c r="F183" s="234" t="s">
        <v>863</v>
      </c>
      <c r="G183" t="s">
        <v>281</v>
      </c>
    </row>
    <row r="184" spans="1:7" outlineLevel="1">
      <c r="A184" s="221" t="s">
        <v>858</v>
      </c>
      <c r="B184" s="222" t="s">
        <v>864</v>
      </c>
      <c r="C184" s="223" t="s">
        <v>860</v>
      </c>
      <c r="D184" s="223" t="s">
        <v>275</v>
      </c>
      <c r="E184" s="223" t="s">
        <v>260</v>
      </c>
      <c r="F184" s="234" t="s">
        <v>865</v>
      </c>
      <c r="G184" t="s">
        <v>281</v>
      </c>
    </row>
    <row r="185" spans="1:7" outlineLevel="1">
      <c r="A185" s="221" t="s">
        <v>858</v>
      </c>
      <c r="B185" s="222" t="s">
        <v>866</v>
      </c>
      <c r="C185" s="271">
        <v>2.34818813314592E-4</v>
      </c>
      <c r="D185" s="223" t="s">
        <v>259</v>
      </c>
      <c r="E185" s="223" t="s">
        <v>867</v>
      </c>
      <c r="F185" s="234" t="s">
        <v>868</v>
      </c>
      <c r="G185" t="s">
        <v>281</v>
      </c>
    </row>
    <row r="186" spans="1:7" outlineLevel="1">
      <c r="A186" s="221" t="s">
        <v>858</v>
      </c>
      <c r="B186" s="222" t="s">
        <v>869</v>
      </c>
      <c r="C186" s="271">
        <v>-2.34818813314592E-4</v>
      </c>
      <c r="D186" s="223" t="s">
        <v>259</v>
      </c>
      <c r="E186" s="223" t="s">
        <v>870</v>
      </c>
      <c r="F186" s="234" t="s">
        <v>871</v>
      </c>
      <c r="G186" t="s">
        <v>281</v>
      </c>
    </row>
    <row r="187" spans="1:7" outlineLevel="1">
      <c r="A187" s="221" t="s">
        <v>845</v>
      </c>
      <c r="B187" s="233" t="s">
        <v>872</v>
      </c>
      <c r="C187" s="223" t="s">
        <v>873</v>
      </c>
      <c r="D187" s="223" t="s">
        <v>504</v>
      </c>
      <c r="E187" s="223" t="s">
        <v>260</v>
      </c>
      <c r="F187" s="234" t="s">
        <v>874</v>
      </c>
      <c r="G187" t="s">
        <v>281</v>
      </c>
    </row>
    <row r="188" spans="1:7" outlineLevel="1">
      <c r="A188" s="221" t="s">
        <v>333</v>
      </c>
      <c r="B188" s="223" t="s">
        <v>376</v>
      </c>
      <c r="C188" s="223" t="s">
        <v>875</v>
      </c>
      <c r="D188" s="223" t="s">
        <v>259</v>
      </c>
      <c r="E188" s="223" t="s">
        <v>260</v>
      </c>
      <c r="F188" s="234" t="s">
        <v>876</v>
      </c>
      <c r="G188" t="s">
        <v>281</v>
      </c>
    </row>
    <row r="189" spans="1:7" outlineLevel="1">
      <c r="A189" s="221" t="s">
        <v>333</v>
      </c>
      <c r="B189" s="223" t="s">
        <v>399</v>
      </c>
      <c r="C189" s="271">
        <v>1.9568384388558899E-5</v>
      </c>
      <c r="D189" s="223" t="s">
        <v>259</v>
      </c>
      <c r="E189" s="223" t="s">
        <v>877</v>
      </c>
      <c r="F189" s="234" t="s">
        <v>878</v>
      </c>
      <c r="G189" t="s">
        <v>281</v>
      </c>
    </row>
    <row r="190" spans="1:7" outlineLevel="1">
      <c r="A190" s="221" t="s">
        <v>845</v>
      </c>
      <c r="B190" s="233" t="s">
        <v>604</v>
      </c>
      <c r="C190" s="223">
        <v>1</v>
      </c>
      <c r="D190" s="223" t="s">
        <v>408</v>
      </c>
      <c r="E190" s="273" t="s">
        <v>253</v>
      </c>
      <c r="F190" s="234" t="s">
        <v>880</v>
      </c>
      <c r="G190" t="s">
        <v>281</v>
      </c>
    </row>
    <row r="191" spans="1:7" outlineLevel="1">
      <c r="A191" s="221" t="s">
        <v>845</v>
      </c>
      <c r="B191" s="233" t="s">
        <v>726</v>
      </c>
      <c r="C191" s="271" t="s">
        <v>818</v>
      </c>
      <c r="D191" s="223" t="s">
        <v>408</v>
      </c>
      <c r="E191" s="223" t="s">
        <v>260</v>
      </c>
      <c r="F191" s="234" t="s">
        <v>881</v>
      </c>
      <c r="G191" t="s">
        <v>281</v>
      </c>
    </row>
    <row r="192" spans="1:7" outlineLevel="1">
      <c r="A192" s="221" t="s">
        <v>333</v>
      </c>
      <c r="B192" s="223" t="s">
        <v>427</v>
      </c>
      <c r="C192" s="271" t="s">
        <v>882</v>
      </c>
      <c r="D192" s="223" t="s">
        <v>259</v>
      </c>
      <c r="E192" s="223" t="s">
        <v>260</v>
      </c>
      <c r="F192" s="234" t="s">
        <v>883</v>
      </c>
      <c r="G192" t="s">
        <v>281</v>
      </c>
    </row>
    <row r="193" spans="1:7" outlineLevel="1">
      <c r="A193" s="221" t="s">
        <v>333</v>
      </c>
      <c r="B193" s="223" t="s">
        <v>436</v>
      </c>
      <c r="C193" s="271" t="s">
        <v>884</v>
      </c>
      <c r="D193" s="223" t="s">
        <v>259</v>
      </c>
      <c r="E193" s="223" t="s">
        <v>260</v>
      </c>
      <c r="F193" s="234" t="s">
        <v>885</v>
      </c>
      <c r="G193" t="s">
        <v>281</v>
      </c>
    </row>
    <row r="194" spans="1:7" outlineLevel="1">
      <c r="A194" s="221" t="s">
        <v>333</v>
      </c>
      <c r="B194" s="223" t="s">
        <v>439</v>
      </c>
      <c r="C194" s="271">
        <v>1.56547075108678E-5</v>
      </c>
      <c r="D194" s="223" t="s">
        <v>259</v>
      </c>
      <c r="E194" s="223" t="s">
        <v>886</v>
      </c>
      <c r="F194" s="234" t="s">
        <v>887</v>
      </c>
      <c r="G194" t="s">
        <v>281</v>
      </c>
    </row>
    <row r="195" spans="1:7" outlineLevel="1">
      <c r="A195" s="221" t="s">
        <v>333</v>
      </c>
      <c r="B195" s="223" t="s">
        <v>888</v>
      </c>
      <c r="C195" s="271">
        <v>5.4791476287951101E-11</v>
      </c>
      <c r="D195" s="223" t="s">
        <v>259</v>
      </c>
      <c r="E195" s="223" t="s">
        <v>889</v>
      </c>
      <c r="F195" s="234" t="s">
        <v>890</v>
      </c>
      <c r="G195" t="s">
        <v>281</v>
      </c>
    </row>
    <row r="196" spans="1:7" outlineLevel="1">
      <c r="A196" s="221" t="s">
        <v>333</v>
      </c>
      <c r="B196" s="223" t="s">
        <v>467</v>
      </c>
      <c r="C196" s="223" t="s">
        <v>891</v>
      </c>
      <c r="D196" s="223" t="s">
        <v>259</v>
      </c>
      <c r="E196" s="223" t="s">
        <v>260</v>
      </c>
      <c r="F196" s="234" t="s">
        <v>892</v>
      </c>
      <c r="G196" t="s">
        <v>281</v>
      </c>
    </row>
    <row r="197" spans="1:7" outlineLevel="1">
      <c r="A197" s="262" t="s">
        <v>268</v>
      </c>
      <c r="B197" s="189" t="s">
        <v>534</v>
      </c>
      <c r="C197" s="269">
        <v>3.8900000000000002E-4</v>
      </c>
      <c r="D197" s="189" t="s">
        <v>259</v>
      </c>
      <c r="E197" s="189" t="s">
        <v>893</v>
      </c>
      <c r="F197" s="263" t="s">
        <v>894</v>
      </c>
      <c r="G197" t="s">
        <v>281</v>
      </c>
    </row>
    <row r="198" spans="1:7" outlineLevel="1">
      <c r="A198" s="262" t="s">
        <v>268</v>
      </c>
      <c r="B198" s="189" t="s">
        <v>620</v>
      </c>
      <c r="C198" s="189">
        <v>0.5716</v>
      </c>
      <c r="D198" s="189" t="s">
        <v>270</v>
      </c>
      <c r="E198" s="269" t="s">
        <v>3550</v>
      </c>
      <c r="F198" s="263" t="s">
        <v>3551</v>
      </c>
      <c r="G198" t="s">
        <v>281</v>
      </c>
    </row>
    <row r="199" spans="1:7" outlineLevel="1">
      <c r="A199" s="262" t="s">
        <v>268</v>
      </c>
      <c r="B199" s="189" t="s">
        <v>875</v>
      </c>
      <c r="C199" s="189">
        <v>1.75E-3</v>
      </c>
      <c r="D199" s="189" t="s">
        <v>259</v>
      </c>
      <c r="E199" s="269" t="s">
        <v>895</v>
      </c>
      <c r="F199" s="263" t="s">
        <v>896</v>
      </c>
      <c r="G199" t="s">
        <v>281</v>
      </c>
    </row>
    <row r="200" spans="1:7" outlineLevel="1">
      <c r="A200" s="262" t="s">
        <v>268</v>
      </c>
      <c r="B200" s="189" t="s">
        <v>625</v>
      </c>
      <c r="C200" s="189">
        <v>0.37</v>
      </c>
      <c r="D200" s="189" t="s">
        <v>270</v>
      </c>
      <c r="E200" s="269" t="s">
        <v>626</v>
      </c>
      <c r="F200" s="263" t="s">
        <v>897</v>
      </c>
      <c r="G200" t="s">
        <v>281</v>
      </c>
    </row>
    <row r="201" spans="1:7" outlineLevel="1">
      <c r="A201" s="262" t="s">
        <v>268</v>
      </c>
      <c r="B201" s="189" t="s">
        <v>646</v>
      </c>
      <c r="C201" s="189">
        <v>80000</v>
      </c>
      <c r="D201" s="189" t="s">
        <v>898</v>
      </c>
      <c r="E201" s="189" t="s">
        <v>899</v>
      </c>
      <c r="F201" s="263" t="s">
        <v>900</v>
      </c>
      <c r="G201" t="s">
        <v>281</v>
      </c>
    </row>
    <row r="202" spans="1:7" outlineLevel="1">
      <c r="A202" s="262" t="s">
        <v>268</v>
      </c>
      <c r="B202" s="189" t="s">
        <v>901</v>
      </c>
      <c r="C202" s="269">
        <v>9.2400000000000002E-4</v>
      </c>
      <c r="D202" s="189" t="s">
        <v>259</v>
      </c>
      <c r="E202" s="269" t="s">
        <v>902</v>
      </c>
      <c r="F202" s="263" t="s">
        <v>903</v>
      </c>
      <c r="G202" t="s">
        <v>281</v>
      </c>
    </row>
    <row r="203" spans="1:7" outlineLevel="1">
      <c r="A203" s="262" t="s">
        <v>268</v>
      </c>
      <c r="B203" s="189" t="s">
        <v>88</v>
      </c>
      <c r="C203" s="189">
        <v>500</v>
      </c>
      <c r="D203" s="189" t="s">
        <v>904</v>
      </c>
      <c r="E203" s="269" t="s">
        <v>253</v>
      </c>
      <c r="F203" s="263" t="s">
        <v>2465</v>
      </c>
      <c r="G203" t="s">
        <v>281</v>
      </c>
    </row>
    <row r="204" spans="1:7" outlineLevel="1">
      <c r="A204" s="262" t="s">
        <v>268</v>
      </c>
      <c r="B204" s="189" t="s">
        <v>906</v>
      </c>
      <c r="C204" s="189">
        <v>160</v>
      </c>
      <c r="D204" s="189" t="s">
        <v>904</v>
      </c>
      <c r="E204" s="269" t="s">
        <v>253</v>
      </c>
      <c r="F204" s="263" t="s">
        <v>907</v>
      </c>
      <c r="G204" t="s">
        <v>281</v>
      </c>
    </row>
    <row r="205" spans="1:7" outlineLevel="1">
      <c r="A205" s="262" t="s">
        <v>268</v>
      </c>
      <c r="B205" s="189" t="s">
        <v>908</v>
      </c>
      <c r="C205" s="269">
        <v>3.4099999999999999E-4</v>
      </c>
      <c r="D205" s="189" t="s">
        <v>259</v>
      </c>
      <c r="E205" s="269" t="s">
        <v>909</v>
      </c>
      <c r="F205" s="263" t="s">
        <v>910</v>
      </c>
      <c r="G205" t="s">
        <v>281</v>
      </c>
    </row>
    <row r="206" spans="1:7" outlineLevel="1">
      <c r="A206" s="262" t="s">
        <v>268</v>
      </c>
      <c r="B206" s="189" t="s">
        <v>911</v>
      </c>
      <c r="C206" s="189" t="s">
        <v>912</v>
      </c>
      <c r="D206" s="189" t="s">
        <v>270</v>
      </c>
      <c r="E206" s="264"/>
      <c r="F206" s="263" t="s">
        <v>2873</v>
      </c>
      <c r="G206" t="s">
        <v>281</v>
      </c>
    </row>
    <row r="207" spans="1:7" outlineLevel="1">
      <c r="A207" s="262" t="s">
        <v>268</v>
      </c>
      <c r="B207" s="189" t="s">
        <v>818</v>
      </c>
      <c r="C207" s="189" t="s">
        <v>914</v>
      </c>
      <c r="D207" s="189" t="s">
        <v>408</v>
      </c>
      <c r="E207" s="264"/>
      <c r="F207" s="263" t="s">
        <v>414</v>
      </c>
      <c r="G207" t="s">
        <v>281</v>
      </c>
    </row>
    <row r="208" spans="1:7" outlineLevel="1">
      <c r="A208" s="262" t="s">
        <v>268</v>
      </c>
      <c r="B208" s="189" t="s">
        <v>915</v>
      </c>
      <c r="C208" s="189" t="s">
        <v>916</v>
      </c>
      <c r="D208" s="189" t="s">
        <v>275</v>
      </c>
      <c r="E208" s="264"/>
      <c r="F208" s="263" t="s">
        <v>917</v>
      </c>
      <c r="G208" t="s">
        <v>281</v>
      </c>
    </row>
    <row r="209" spans="1:7" outlineLevel="1">
      <c r="A209" s="262" t="s">
        <v>268</v>
      </c>
      <c r="B209" s="189" t="s">
        <v>918</v>
      </c>
      <c r="C209" s="189" t="s">
        <v>919</v>
      </c>
      <c r="D209" s="189" t="s">
        <v>408</v>
      </c>
      <c r="E209" s="264"/>
      <c r="F209" s="263" t="s">
        <v>920</v>
      </c>
      <c r="G209" t="s">
        <v>281</v>
      </c>
    </row>
    <row r="210" spans="1:7" outlineLevel="1">
      <c r="A210" s="262" t="s">
        <v>268</v>
      </c>
      <c r="B210" s="189" t="s">
        <v>921</v>
      </c>
      <c r="C210" s="189" t="s">
        <v>922</v>
      </c>
      <c r="D210" s="189" t="s">
        <v>270</v>
      </c>
      <c r="E210" s="264"/>
      <c r="F210" s="263" t="s">
        <v>923</v>
      </c>
      <c r="G210" t="s">
        <v>281</v>
      </c>
    </row>
    <row r="211" spans="1:7" outlineLevel="1">
      <c r="A211" s="239" t="s">
        <v>268</v>
      </c>
      <c r="B211" s="240" t="s">
        <v>924</v>
      </c>
      <c r="C211" s="240" t="s">
        <v>925</v>
      </c>
      <c r="D211" s="240" t="s">
        <v>684</v>
      </c>
      <c r="E211" s="265"/>
      <c r="F211" s="241" t="s">
        <v>926</v>
      </c>
      <c r="G211" t="s">
        <v>281</v>
      </c>
    </row>
    <row r="212" spans="1:7">
      <c r="G212" t="s">
        <v>281</v>
      </c>
    </row>
    <row r="213" spans="1:7" ht="18.75">
      <c r="A213" s="769" t="s">
        <v>4199</v>
      </c>
      <c r="B213" s="770"/>
      <c r="C213" s="770"/>
      <c r="D213" s="770"/>
      <c r="E213" s="770"/>
      <c r="F213" s="771"/>
      <c r="G213" t="s">
        <v>281</v>
      </c>
    </row>
    <row r="214" spans="1:7">
      <c r="A214" s="211" t="s">
        <v>238</v>
      </c>
      <c r="B214" s="212" t="s">
        <v>239</v>
      </c>
      <c r="C214" s="212" t="s">
        <v>240</v>
      </c>
      <c r="D214" s="212" t="s">
        <v>134</v>
      </c>
      <c r="E214" s="212" t="s">
        <v>241</v>
      </c>
      <c r="F214" s="213" t="s">
        <v>242</v>
      </c>
      <c r="G214" t="s">
        <v>281</v>
      </c>
    </row>
    <row r="215" spans="1:7" outlineLevel="1">
      <c r="A215" s="216" t="s">
        <v>243</v>
      </c>
      <c r="B215" s="231" t="s">
        <v>2875</v>
      </c>
      <c r="C215" s="218">
        <v>1</v>
      </c>
      <c r="D215" s="218" t="s">
        <v>259</v>
      </c>
      <c r="E215" s="218" t="s">
        <v>253</v>
      </c>
      <c r="F215" s="232" t="s">
        <v>2469</v>
      </c>
      <c r="G215" t="s">
        <v>281</v>
      </c>
    </row>
    <row r="216" spans="1:7" outlineLevel="1">
      <c r="A216" s="221" t="s">
        <v>243</v>
      </c>
      <c r="B216" s="222" t="s">
        <v>326</v>
      </c>
      <c r="C216" s="223" t="s">
        <v>937</v>
      </c>
      <c r="D216" s="223" t="s">
        <v>408</v>
      </c>
      <c r="E216" s="223" t="s">
        <v>253</v>
      </c>
      <c r="F216" s="234" t="s">
        <v>938</v>
      </c>
      <c r="G216" t="s">
        <v>281</v>
      </c>
    </row>
    <row r="217" spans="1:7" outlineLevel="1">
      <c r="A217" s="221" t="s">
        <v>243</v>
      </c>
      <c r="B217" s="222" t="s">
        <v>507</v>
      </c>
      <c r="C217" s="223" t="s">
        <v>939</v>
      </c>
      <c r="D217" s="223" t="s">
        <v>259</v>
      </c>
      <c r="E217" s="223" t="s">
        <v>253</v>
      </c>
      <c r="F217" s="234" t="s">
        <v>940</v>
      </c>
      <c r="G217" t="s">
        <v>281</v>
      </c>
    </row>
    <row r="218" spans="1:7" outlineLevel="1">
      <c r="A218" s="221" t="s">
        <v>243</v>
      </c>
      <c r="B218" s="222" t="s">
        <v>2470</v>
      </c>
      <c r="C218" s="223" t="s">
        <v>4200</v>
      </c>
      <c r="D218" s="223" t="s">
        <v>245</v>
      </c>
      <c r="E218" s="223" t="s">
        <v>253</v>
      </c>
      <c r="F218" s="234" t="s">
        <v>2472</v>
      </c>
      <c r="G218" t="s">
        <v>281</v>
      </c>
    </row>
    <row r="219" spans="1:7" outlineLevel="1">
      <c r="A219" s="221" t="s">
        <v>243</v>
      </c>
      <c r="B219" s="222" t="s">
        <v>941</v>
      </c>
      <c r="C219" s="235" t="s">
        <v>942</v>
      </c>
      <c r="D219" s="223" t="s">
        <v>943</v>
      </c>
      <c r="E219" s="223" t="s">
        <v>253</v>
      </c>
      <c r="F219" s="234" t="s">
        <v>944</v>
      </c>
      <c r="G219" t="s">
        <v>281</v>
      </c>
    </row>
    <row r="220" spans="1:7" outlineLevel="1">
      <c r="A220" s="221" t="s">
        <v>333</v>
      </c>
      <c r="B220" s="223" t="s">
        <v>340</v>
      </c>
      <c r="C220" s="223" t="s">
        <v>599</v>
      </c>
      <c r="D220" s="223" t="s">
        <v>259</v>
      </c>
      <c r="E220" s="223" t="s">
        <v>4201</v>
      </c>
      <c r="F220" s="234" t="s">
        <v>948</v>
      </c>
      <c r="G220" t="s">
        <v>281</v>
      </c>
    </row>
    <row r="221" spans="1:7" outlineLevel="1">
      <c r="A221" s="221" t="s">
        <v>250</v>
      </c>
      <c r="B221" s="233" t="s">
        <v>4202</v>
      </c>
      <c r="C221" s="223" t="s">
        <v>950</v>
      </c>
      <c r="D221" s="223" t="s">
        <v>259</v>
      </c>
      <c r="E221" s="223" t="s">
        <v>253</v>
      </c>
      <c r="F221" s="234" t="s">
        <v>951</v>
      </c>
      <c r="G221" t="s">
        <v>281</v>
      </c>
    </row>
    <row r="222" spans="1:7" outlineLevel="1">
      <c r="A222" s="221" t="s">
        <v>250</v>
      </c>
      <c r="B222" s="233" t="s">
        <v>604</v>
      </c>
      <c r="C222" s="235" t="s">
        <v>952</v>
      </c>
      <c r="D222" s="223" t="s">
        <v>408</v>
      </c>
      <c r="E222" s="223" t="s">
        <v>253</v>
      </c>
      <c r="F222" s="234" t="s">
        <v>953</v>
      </c>
      <c r="G222" t="s">
        <v>281</v>
      </c>
    </row>
    <row r="223" spans="1:7" outlineLevel="1">
      <c r="A223" s="221" t="s">
        <v>250</v>
      </c>
      <c r="B223" s="233" t="s">
        <v>607</v>
      </c>
      <c r="C223" s="235" t="s">
        <v>954</v>
      </c>
      <c r="D223" s="223" t="s">
        <v>408</v>
      </c>
      <c r="E223" s="223" t="s">
        <v>253</v>
      </c>
      <c r="F223" s="234" t="s">
        <v>955</v>
      </c>
      <c r="G223" t="s">
        <v>281</v>
      </c>
    </row>
    <row r="224" spans="1:7" outlineLevel="1">
      <c r="A224" s="221" t="s">
        <v>333</v>
      </c>
      <c r="B224" s="223" t="s">
        <v>2003</v>
      </c>
      <c r="C224" s="223" t="s">
        <v>613</v>
      </c>
      <c r="D224" s="223" t="s">
        <v>259</v>
      </c>
      <c r="E224" s="223" t="s">
        <v>4203</v>
      </c>
      <c r="F224" s="234" t="s">
        <v>2476</v>
      </c>
      <c r="G224" t="s">
        <v>281</v>
      </c>
    </row>
    <row r="225" spans="1:7" outlineLevel="1">
      <c r="A225" s="221" t="s">
        <v>333</v>
      </c>
      <c r="B225" s="223" t="s">
        <v>439</v>
      </c>
      <c r="C225" s="223" t="s">
        <v>577</v>
      </c>
      <c r="D225" s="223" t="s">
        <v>259</v>
      </c>
      <c r="E225" s="223" t="s">
        <v>4204</v>
      </c>
      <c r="F225" s="234" t="s">
        <v>2478</v>
      </c>
      <c r="G225" t="s">
        <v>281</v>
      </c>
    </row>
    <row r="226" spans="1:7" outlineLevel="1">
      <c r="A226" s="262" t="s">
        <v>268</v>
      </c>
      <c r="B226" s="189" t="s">
        <v>956</v>
      </c>
      <c r="C226" s="189">
        <v>0.06</v>
      </c>
      <c r="D226" s="189" t="s">
        <v>270</v>
      </c>
      <c r="E226" s="189" t="s">
        <v>253</v>
      </c>
      <c r="F226" s="263" t="s">
        <v>957</v>
      </c>
      <c r="G226" t="s">
        <v>281</v>
      </c>
    </row>
    <row r="227" spans="1:7" outlineLevel="1">
      <c r="A227" s="262" t="s">
        <v>268</v>
      </c>
      <c r="B227" s="189" t="s">
        <v>528</v>
      </c>
      <c r="C227" s="189">
        <v>0.72</v>
      </c>
      <c r="D227" s="189" t="s">
        <v>270</v>
      </c>
      <c r="E227" s="189" t="s">
        <v>958</v>
      </c>
      <c r="F227" s="263" t="s">
        <v>959</v>
      </c>
      <c r="G227" t="s">
        <v>281</v>
      </c>
    </row>
    <row r="228" spans="1:7" outlineLevel="1">
      <c r="A228" s="262" t="s">
        <v>268</v>
      </c>
      <c r="B228" s="189" t="s">
        <v>2479</v>
      </c>
      <c r="C228" s="269">
        <v>1.1E-5</v>
      </c>
      <c r="D228" s="189" t="s">
        <v>2480</v>
      </c>
      <c r="E228" s="189" t="s">
        <v>2481</v>
      </c>
      <c r="F228" s="263" t="s">
        <v>2482</v>
      </c>
      <c r="G228" t="s">
        <v>281</v>
      </c>
    </row>
    <row r="229" spans="1:7" outlineLevel="1">
      <c r="A229" s="262" t="s">
        <v>268</v>
      </c>
      <c r="B229" s="189" t="s">
        <v>2243</v>
      </c>
      <c r="C229" s="189">
        <v>40</v>
      </c>
      <c r="D229" s="189" t="s">
        <v>1348</v>
      </c>
      <c r="E229" s="189" t="s">
        <v>2483</v>
      </c>
      <c r="F229" s="263" t="s">
        <v>2484</v>
      </c>
      <c r="G229" t="s">
        <v>281</v>
      </c>
    </row>
    <row r="230" spans="1:7" outlineLevel="1">
      <c r="A230" s="262" t="s">
        <v>268</v>
      </c>
      <c r="B230" s="189" t="s">
        <v>2485</v>
      </c>
      <c r="C230" s="189">
        <v>32</v>
      </c>
      <c r="D230" s="189" t="s">
        <v>962</v>
      </c>
      <c r="E230" s="189" t="s">
        <v>253</v>
      </c>
      <c r="F230" s="263" t="s">
        <v>2223</v>
      </c>
      <c r="G230" t="s">
        <v>281</v>
      </c>
    </row>
    <row r="231" spans="1:7" outlineLevel="1">
      <c r="A231" s="262" t="s">
        <v>268</v>
      </c>
      <c r="B231" s="189" t="s">
        <v>965</v>
      </c>
      <c r="C231" s="189">
        <v>60</v>
      </c>
      <c r="D231" s="189" t="s">
        <v>966</v>
      </c>
      <c r="E231" s="189" t="s">
        <v>967</v>
      </c>
      <c r="F231" s="263" t="s">
        <v>953</v>
      </c>
      <c r="G231" t="s">
        <v>281</v>
      </c>
    </row>
    <row r="232" spans="1:7" outlineLevel="1">
      <c r="A232" s="262" t="s">
        <v>268</v>
      </c>
      <c r="B232" s="189" t="s">
        <v>969</v>
      </c>
      <c r="C232" s="189">
        <v>920</v>
      </c>
      <c r="D232" s="189" t="s">
        <v>966</v>
      </c>
      <c r="E232" s="189" t="s">
        <v>970</v>
      </c>
      <c r="F232" s="263" t="s">
        <v>971</v>
      </c>
      <c r="G232" t="s">
        <v>281</v>
      </c>
    </row>
    <row r="233" spans="1:7" outlineLevel="1">
      <c r="A233" s="262" t="s">
        <v>268</v>
      </c>
      <c r="B233" s="189" t="s">
        <v>649</v>
      </c>
      <c r="C233" s="189">
        <v>16.04</v>
      </c>
      <c r="D233" s="189" t="s">
        <v>650</v>
      </c>
      <c r="E233" s="189" t="s">
        <v>253</v>
      </c>
      <c r="F233" s="263" t="s">
        <v>2486</v>
      </c>
      <c r="G233" t="s">
        <v>281</v>
      </c>
    </row>
    <row r="234" spans="1:7" outlineLevel="1">
      <c r="A234" s="262" t="s">
        <v>268</v>
      </c>
      <c r="B234" s="189" t="s">
        <v>976</v>
      </c>
      <c r="C234" s="189">
        <v>2.1899999999999999E-2</v>
      </c>
      <c r="D234" s="189" t="s">
        <v>977</v>
      </c>
      <c r="E234" s="189" t="s">
        <v>2487</v>
      </c>
      <c r="F234" s="263" t="s">
        <v>2488</v>
      </c>
      <c r="G234" t="s">
        <v>281</v>
      </c>
    </row>
    <row r="235" spans="1:7" outlineLevel="1">
      <c r="A235" s="262" t="s">
        <v>268</v>
      </c>
      <c r="B235" s="189" t="s">
        <v>555</v>
      </c>
      <c r="C235" s="189">
        <v>576</v>
      </c>
      <c r="D235" s="189" t="s">
        <v>742</v>
      </c>
      <c r="E235" s="189" t="s">
        <v>2489</v>
      </c>
      <c r="F235" s="263" t="s">
        <v>2490</v>
      </c>
      <c r="G235" t="s">
        <v>281</v>
      </c>
    </row>
    <row r="236" spans="1:7" outlineLevel="1">
      <c r="A236" s="262" t="s">
        <v>268</v>
      </c>
      <c r="B236" s="189" t="s">
        <v>676</v>
      </c>
      <c r="C236" s="189">
        <v>22.4</v>
      </c>
      <c r="D236" s="189" t="s">
        <v>677</v>
      </c>
      <c r="E236" s="189" t="s">
        <v>253</v>
      </c>
      <c r="F236" s="263" t="s">
        <v>678</v>
      </c>
      <c r="G236" t="s">
        <v>281</v>
      </c>
    </row>
    <row r="237" spans="1:7" outlineLevel="1">
      <c r="A237" s="262" t="s">
        <v>268</v>
      </c>
      <c r="B237" s="189" t="s">
        <v>979</v>
      </c>
      <c r="C237" s="359">
        <v>60</v>
      </c>
      <c r="D237" s="189" t="s">
        <v>962</v>
      </c>
      <c r="E237" s="189" t="s">
        <v>253</v>
      </c>
      <c r="F237" s="263" t="s">
        <v>980</v>
      </c>
      <c r="G237" t="s">
        <v>281</v>
      </c>
    </row>
    <row r="238" spans="1:7" outlineLevel="1">
      <c r="A238" s="262" t="s">
        <v>268</v>
      </c>
      <c r="B238" s="189" t="s">
        <v>613</v>
      </c>
      <c r="C238" s="308" t="s">
        <v>981</v>
      </c>
      <c r="D238" s="269" t="s">
        <v>259</v>
      </c>
      <c r="E238" s="264"/>
      <c r="F238" s="263" t="s">
        <v>982</v>
      </c>
      <c r="G238" t="s">
        <v>281</v>
      </c>
    </row>
    <row r="239" spans="1:7" outlineLevel="1">
      <c r="A239" s="262" t="s">
        <v>268</v>
      </c>
      <c r="B239" s="189" t="s">
        <v>983</v>
      </c>
      <c r="C239" s="308" t="s">
        <v>984</v>
      </c>
      <c r="D239" s="189" t="s">
        <v>408</v>
      </c>
      <c r="E239" s="264"/>
      <c r="F239" s="263" t="s">
        <v>985</v>
      </c>
      <c r="G239" t="s">
        <v>281</v>
      </c>
    </row>
    <row r="240" spans="1:7" outlineLevel="1">
      <c r="A240" s="262" t="s">
        <v>268</v>
      </c>
      <c r="B240" s="189" t="s">
        <v>577</v>
      </c>
      <c r="C240" s="308" t="s">
        <v>2491</v>
      </c>
      <c r="D240" s="269" t="s">
        <v>259</v>
      </c>
      <c r="E240" s="264"/>
      <c r="F240" s="263" t="s">
        <v>2478</v>
      </c>
      <c r="G240" t="s">
        <v>281</v>
      </c>
    </row>
    <row r="241" spans="1:7" outlineLevel="1">
      <c r="A241" s="262" t="s">
        <v>268</v>
      </c>
      <c r="B241" s="189" t="s">
        <v>986</v>
      </c>
      <c r="C241" s="308" t="s">
        <v>987</v>
      </c>
      <c r="D241" s="189" t="s">
        <v>259</v>
      </c>
      <c r="E241" s="264"/>
      <c r="F241" s="263" t="s">
        <v>988</v>
      </c>
      <c r="G241" t="s">
        <v>281</v>
      </c>
    </row>
    <row r="242" spans="1:7" outlineLevel="1">
      <c r="A242" s="262" t="s">
        <v>268</v>
      </c>
      <c r="B242" s="189" t="s">
        <v>818</v>
      </c>
      <c r="C242" s="308" t="s">
        <v>2492</v>
      </c>
      <c r="D242" s="189" t="s">
        <v>408</v>
      </c>
      <c r="E242" s="264"/>
      <c r="F242" s="263" t="s">
        <v>990</v>
      </c>
      <c r="G242" t="s">
        <v>281</v>
      </c>
    </row>
    <row r="243" spans="1:7" outlineLevel="1">
      <c r="A243" s="262" t="s">
        <v>268</v>
      </c>
      <c r="B243" s="189" t="s">
        <v>599</v>
      </c>
      <c r="C243" s="308" t="s">
        <v>2493</v>
      </c>
      <c r="D243" s="269" t="s">
        <v>259</v>
      </c>
      <c r="E243" s="264"/>
      <c r="F243" s="263" t="s">
        <v>994</v>
      </c>
      <c r="G243" t="s">
        <v>281</v>
      </c>
    </row>
    <row r="244" spans="1:7" outlineLevel="1">
      <c r="A244" s="262" t="s">
        <v>268</v>
      </c>
      <c r="B244" s="189" t="s">
        <v>995</v>
      </c>
      <c r="C244" s="359">
        <v>0.66600000000000004</v>
      </c>
      <c r="D244" s="189" t="s">
        <v>270</v>
      </c>
      <c r="E244" s="264"/>
      <c r="F244" s="263" t="s">
        <v>996</v>
      </c>
      <c r="G244" t="s">
        <v>281</v>
      </c>
    </row>
    <row r="245" spans="1:7" outlineLevel="1">
      <c r="A245" s="239" t="s">
        <v>268</v>
      </c>
      <c r="B245" s="240" t="s">
        <v>997</v>
      </c>
      <c r="C245" s="240" t="s">
        <v>998</v>
      </c>
      <c r="D245" s="240" t="s">
        <v>259</v>
      </c>
      <c r="E245" s="265"/>
      <c r="F245" s="241" t="s">
        <v>999</v>
      </c>
      <c r="G245" t="s">
        <v>281</v>
      </c>
    </row>
    <row r="246" spans="1:7">
      <c r="G246" t="s">
        <v>281</v>
      </c>
    </row>
    <row r="247" spans="1:7" ht="18.75">
      <c r="A247" s="769" t="s">
        <v>4205</v>
      </c>
      <c r="B247" s="770"/>
      <c r="C247" s="770"/>
      <c r="D247" s="770"/>
      <c r="E247" s="770"/>
      <c r="F247" s="771"/>
      <c r="G247" t="s">
        <v>281</v>
      </c>
    </row>
    <row r="248" spans="1:7">
      <c r="A248" s="211" t="s">
        <v>238</v>
      </c>
      <c r="B248" s="212" t="s">
        <v>239</v>
      </c>
      <c r="C248" s="212" t="s">
        <v>240</v>
      </c>
      <c r="D248" s="212" t="s">
        <v>134</v>
      </c>
      <c r="E248" s="212" t="s">
        <v>241</v>
      </c>
      <c r="F248" s="213" t="s">
        <v>242</v>
      </c>
      <c r="G248" t="s">
        <v>281</v>
      </c>
    </row>
    <row r="249" spans="1:7" outlineLevel="1">
      <c r="A249" s="216" t="s">
        <v>243</v>
      </c>
      <c r="B249" s="217" t="s">
        <v>311</v>
      </c>
      <c r="C249" s="218">
        <v>1.113625E-3</v>
      </c>
      <c r="D249" s="218" t="s">
        <v>259</v>
      </c>
      <c r="E249" s="218" t="s">
        <v>4206</v>
      </c>
      <c r="F249" s="232" t="s">
        <v>313</v>
      </c>
      <c r="G249" t="s">
        <v>281</v>
      </c>
    </row>
    <row r="250" spans="1:7" outlineLevel="1">
      <c r="A250" s="221" t="s">
        <v>243</v>
      </c>
      <c r="B250" s="222" t="s">
        <v>285</v>
      </c>
      <c r="C250" s="223">
        <v>2.5777000000000001E-7</v>
      </c>
      <c r="D250" s="223" t="s">
        <v>259</v>
      </c>
      <c r="E250" s="223" t="s">
        <v>4207</v>
      </c>
      <c r="F250" s="234" t="s">
        <v>287</v>
      </c>
      <c r="G250" t="s">
        <v>281</v>
      </c>
    </row>
    <row r="251" spans="1:7" outlineLevel="1">
      <c r="A251" s="221" t="s">
        <v>243</v>
      </c>
      <c r="B251" s="222" t="s">
        <v>317</v>
      </c>
      <c r="C251" s="223">
        <v>8.1589230000000002E-3</v>
      </c>
      <c r="D251" s="223" t="s">
        <v>259</v>
      </c>
      <c r="E251" s="223" t="s">
        <v>4208</v>
      </c>
      <c r="F251" s="234" t="s">
        <v>319</v>
      </c>
      <c r="G251" t="s">
        <v>281</v>
      </c>
    </row>
    <row r="252" spans="1:7" outlineLevel="1">
      <c r="A252" s="221" t="s">
        <v>243</v>
      </c>
      <c r="B252" s="222" t="s">
        <v>294</v>
      </c>
      <c r="C252" s="223">
        <v>7.0124999999999997E-5</v>
      </c>
      <c r="D252" s="223" t="s">
        <v>259</v>
      </c>
      <c r="E252" s="223" t="s">
        <v>4209</v>
      </c>
      <c r="F252" s="234" t="s">
        <v>296</v>
      </c>
      <c r="G252" t="s">
        <v>281</v>
      </c>
    </row>
    <row r="253" spans="1:7" outlineLevel="1">
      <c r="A253" s="221" t="s">
        <v>243</v>
      </c>
      <c r="B253" s="222" t="s">
        <v>291</v>
      </c>
      <c r="C253" s="223">
        <v>1.4239E-6</v>
      </c>
      <c r="D253" s="223" t="s">
        <v>259</v>
      </c>
      <c r="E253" s="223" t="s">
        <v>4210</v>
      </c>
      <c r="F253" s="234" t="s">
        <v>293</v>
      </c>
      <c r="G253" t="s">
        <v>281</v>
      </c>
    </row>
    <row r="254" spans="1:7" outlineLevel="1">
      <c r="A254" s="221" t="s">
        <v>243</v>
      </c>
      <c r="B254" s="233" t="s">
        <v>4202</v>
      </c>
      <c r="C254" s="223">
        <v>1</v>
      </c>
      <c r="D254" s="223" t="s">
        <v>259</v>
      </c>
      <c r="E254" s="223" t="s">
        <v>253</v>
      </c>
      <c r="F254" s="234" t="s">
        <v>4211</v>
      </c>
      <c r="G254" t="s">
        <v>281</v>
      </c>
    </row>
    <row r="255" spans="1:7" outlineLevel="1">
      <c r="A255" s="221" t="s">
        <v>243</v>
      </c>
      <c r="B255" s="222" t="s">
        <v>326</v>
      </c>
      <c r="C255" s="223">
        <v>0.208247235</v>
      </c>
      <c r="D255" s="223" t="s">
        <v>327</v>
      </c>
      <c r="E255" s="223" t="s">
        <v>4212</v>
      </c>
      <c r="F255" s="234" t="s">
        <v>329</v>
      </c>
      <c r="G255" t="s">
        <v>281</v>
      </c>
    </row>
    <row r="256" spans="1:7" outlineLevel="1">
      <c r="A256" s="221" t="s">
        <v>243</v>
      </c>
      <c r="B256" s="222" t="s">
        <v>300</v>
      </c>
      <c r="C256" s="223">
        <v>5.8902499999999997E-4</v>
      </c>
      <c r="D256" s="223" t="s">
        <v>259</v>
      </c>
      <c r="E256" s="223" t="s">
        <v>4213</v>
      </c>
      <c r="F256" s="234" t="s">
        <v>290</v>
      </c>
      <c r="G256" t="s">
        <v>281</v>
      </c>
    </row>
    <row r="257" spans="1:7" outlineLevel="1">
      <c r="A257" s="221" t="s">
        <v>243</v>
      </c>
      <c r="B257" s="222" t="s">
        <v>302</v>
      </c>
      <c r="C257" s="223">
        <v>1.452262E-3</v>
      </c>
      <c r="D257" s="223" t="s">
        <v>259</v>
      </c>
      <c r="E257" s="223" t="s">
        <v>4214</v>
      </c>
      <c r="F257" s="234" t="s">
        <v>304</v>
      </c>
      <c r="G257" t="s">
        <v>281</v>
      </c>
    </row>
    <row r="258" spans="1:7" outlineLevel="1">
      <c r="A258" s="221" t="s">
        <v>243</v>
      </c>
      <c r="B258" s="222" t="s">
        <v>288</v>
      </c>
      <c r="C258" s="223">
        <v>1.1517999999999999E-6</v>
      </c>
      <c r="D258" s="223" t="s">
        <v>259</v>
      </c>
      <c r="E258" s="223" t="s">
        <v>4215</v>
      </c>
      <c r="F258" s="234" t="s">
        <v>290</v>
      </c>
      <c r="G258" t="s">
        <v>281</v>
      </c>
    </row>
    <row r="259" spans="1:7" outlineLevel="1">
      <c r="A259" s="221" t="s">
        <v>243</v>
      </c>
      <c r="B259" s="222" t="s">
        <v>282</v>
      </c>
      <c r="C259" s="223">
        <v>2.5000000000000002E-10</v>
      </c>
      <c r="D259" s="223" t="s">
        <v>275</v>
      </c>
      <c r="E259" s="223" t="s">
        <v>283</v>
      </c>
      <c r="F259" s="234" t="s">
        <v>3296</v>
      </c>
      <c r="G259" t="s">
        <v>281</v>
      </c>
    </row>
    <row r="260" spans="1:7" outlineLevel="1">
      <c r="A260" s="221" t="s">
        <v>243</v>
      </c>
      <c r="B260" s="222" t="s">
        <v>320</v>
      </c>
      <c r="C260" s="223">
        <v>4.0667106000000001E-2</v>
      </c>
      <c r="D260" s="223" t="s">
        <v>259</v>
      </c>
      <c r="E260" s="223" t="s">
        <v>4216</v>
      </c>
      <c r="F260" s="234" t="s">
        <v>322</v>
      </c>
      <c r="G260" t="s">
        <v>281</v>
      </c>
    </row>
    <row r="261" spans="1:7" outlineLevel="1">
      <c r="A261" s="221" t="s">
        <v>243</v>
      </c>
      <c r="B261" s="222" t="s">
        <v>323</v>
      </c>
      <c r="C261" s="223">
        <v>0.27843927800000001</v>
      </c>
      <c r="D261" s="223" t="s">
        <v>259</v>
      </c>
      <c r="E261" s="223" t="s">
        <v>4217</v>
      </c>
      <c r="F261" s="234" t="s">
        <v>325</v>
      </c>
      <c r="G261" t="s">
        <v>281</v>
      </c>
    </row>
    <row r="262" spans="1:7" outlineLevel="1">
      <c r="A262" s="221" t="s">
        <v>243</v>
      </c>
      <c r="B262" s="222" t="s">
        <v>308</v>
      </c>
      <c r="C262" s="223">
        <v>9.1343900000000005E-4</v>
      </c>
      <c r="D262" s="223" t="s">
        <v>259</v>
      </c>
      <c r="E262" s="223" t="s">
        <v>4218</v>
      </c>
      <c r="F262" s="234" t="s">
        <v>310</v>
      </c>
      <c r="G262" t="s">
        <v>281</v>
      </c>
    </row>
    <row r="263" spans="1:7" outlineLevel="1">
      <c r="A263" s="221" t="s">
        <v>243</v>
      </c>
      <c r="B263" s="222" t="s">
        <v>274</v>
      </c>
      <c r="C263" s="223">
        <v>8.4723099999999999E-11</v>
      </c>
      <c r="D263" s="223" t="s">
        <v>275</v>
      </c>
      <c r="E263" s="223" t="s">
        <v>4219</v>
      </c>
      <c r="F263" s="234" t="s">
        <v>277</v>
      </c>
      <c r="G263" t="s">
        <v>281</v>
      </c>
    </row>
    <row r="264" spans="1:7" outlineLevel="1">
      <c r="A264" s="221" t="s">
        <v>243</v>
      </c>
      <c r="B264" s="222" t="s">
        <v>278</v>
      </c>
      <c r="C264" s="223">
        <v>4.9500299999999997E-10</v>
      </c>
      <c r="D264" s="223" t="s">
        <v>275</v>
      </c>
      <c r="E264" s="223" t="s">
        <v>4220</v>
      </c>
      <c r="F264" s="234" t="s">
        <v>280</v>
      </c>
      <c r="G264" t="s">
        <v>281</v>
      </c>
    </row>
    <row r="265" spans="1:7" outlineLevel="1">
      <c r="A265" s="221" t="s">
        <v>243</v>
      </c>
      <c r="B265" s="222" t="s">
        <v>305</v>
      </c>
      <c r="C265" s="223">
        <v>1.0563630000000001E-3</v>
      </c>
      <c r="D265" s="223" t="s">
        <v>259</v>
      </c>
      <c r="E265" s="223" t="s">
        <v>4221</v>
      </c>
      <c r="F265" s="234" t="s">
        <v>307</v>
      </c>
      <c r="G265" t="s">
        <v>281</v>
      </c>
    </row>
    <row r="266" spans="1:7" outlineLevel="1">
      <c r="A266" s="221" t="s">
        <v>243</v>
      </c>
      <c r="B266" s="222" t="s">
        <v>297</v>
      </c>
      <c r="C266" s="223">
        <v>6.9771300000000001E-5</v>
      </c>
      <c r="D266" s="223" t="s">
        <v>259</v>
      </c>
      <c r="E266" s="223" t="s">
        <v>4222</v>
      </c>
      <c r="F266" s="234" t="s">
        <v>299</v>
      </c>
      <c r="G266" t="s">
        <v>281</v>
      </c>
    </row>
    <row r="267" spans="1:7" outlineLevel="1">
      <c r="A267" s="221" t="s">
        <v>243</v>
      </c>
      <c r="B267" s="222" t="s">
        <v>247</v>
      </c>
      <c r="C267" s="223">
        <v>1.2412335E-2</v>
      </c>
      <c r="D267" s="223" t="s">
        <v>314</v>
      </c>
      <c r="E267" s="223" t="s">
        <v>4223</v>
      </c>
      <c r="F267" s="234" t="s">
        <v>316</v>
      </c>
      <c r="G267" t="s">
        <v>281</v>
      </c>
    </row>
    <row r="268" spans="1:7" outlineLevel="1">
      <c r="A268" s="221" t="s">
        <v>243</v>
      </c>
      <c r="B268" s="222" t="s">
        <v>330</v>
      </c>
      <c r="C268" s="223">
        <v>0.83132498099999996</v>
      </c>
      <c r="D268" s="223" t="s">
        <v>259</v>
      </c>
      <c r="E268" s="223" t="s">
        <v>4224</v>
      </c>
      <c r="F268" s="234" t="s">
        <v>332</v>
      </c>
      <c r="G268" t="s">
        <v>281</v>
      </c>
    </row>
    <row r="269" spans="1:7" outlineLevel="1">
      <c r="A269" s="221" t="s">
        <v>333</v>
      </c>
      <c r="B269" s="223" t="s">
        <v>225</v>
      </c>
      <c r="C269" s="223">
        <v>1.7785E-9</v>
      </c>
      <c r="D269" s="223" t="s">
        <v>259</v>
      </c>
      <c r="E269" s="223" t="s">
        <v>4225</v>
      </c>
      <c r="F269" s="234" t="s">
        <v>335</v>
      </c>
      <c r="G269" t="s">
        <v>281</v>
      </c>
    </row>
    <row r="270" spans="1:7" outlineLevel="1">
      <c r="A270" s="221" t="s">
        <v>333</v>
      </c>
      <c r="B270" s="223" t="s">
        <v>225</v>
      </c>
      <c r="C270" s="223">
        <v>1.7468869999999999E-3</v>
      </c>
      <c r="D270" s="223" t="s">
        <v>259</v>
      </c>
      <c r="E270" s="223" t="s">
        <v>4226</v>
      </c>
      <c r="F270" s="234" t="s">
        <v>337</v>
      </c>
      <c r="G270" t="s">
        <v>281</v>
      </c>
    </row>
    <row r="271" spans="1:7" outlineLevel="1">
      <c r="A271" s="221" t="s">
        <v>333</v>
      </c>
      <c r="B271" s="223" t="s">
        <v>225</v>
      </c>
      <c r="C271" s="223">
        <v>2.6706299999999999E-7</v>
      </c>
      <c r="D271" s="223" t="s">
        <v>259</v>
      </c>
      <c r="E271" s="223" t="s">
        <v>4227</v>
      </c>
      <c r="F271" s="234" t="s">
        <v>339</v>
      </c>
      <c r="G271" t="s">
        <v>281</v>
      </c>
    </row>
    <row r="272" spans="1:7" outlineLevel="1">
      <c r="A272" s="221" t="s">
        <v>333</v>
      </c>
      <c r="B272" s="223" t="s">
        <v>340</v>
      </c>
      <c r="C272" s="223">
        <v>1.3093399999999999E-6</v>
      </c>
      <c r="D272" s="223" t="s">
        <v>259</v>
      </c>
      <c r="E272" s="223" t="s">
        <v>4228</v>
      </c>
      <c r="F272" s="234" t="s">
        <v>342</v>
      </c>
      <c r="G272" t="s">
        <v>281</v>
      </c>
    </row>
    <row r="273" spans="1:7" outlineLevel="1">
      <c r="A273" s="221" t="s">
        <v>333</v>
      </c>
      <c r="B273" s="223" t="s">
        <v>343</v>
      </c>
      <c r="C273" s="223">
        <v>1.2472399999999999E-9</v>
      </c>
      <c r="D273" s="223" t="s">
        <v>259</v>
      </c>
      <c r="E273" s="223" t="s">
        <v>4229</v>
      </c>
      <c r="F273" s="234" t="s">
        <v>337</v>
      </c>
      <c r="G273" t="s">
        <v>281</v>
      </c>
    </row>
    <row r="274" spans="1:7" outlineLevel="1">
      <c r="A274" s="221" t="s">
        <v>333</v>
      </c>
      <c r="B274" s="223" t="s">
        <v>343</v>
      </c>
      <c r="C274" s="223">
        <v>6.7946900000000002E-10</v>
      </c>
      <c r="D274" s="223" t="s">
        <v>259</v>
      </c>
      <c r="E274" s="223" t="s">
        <v>4230</v>
      </c>
      <c r="F274" s="234" t="s">
        <v>339</v>
      </c>
      <c r="G274" t="s">
        <v>281</v>
      </c>
    </row>
    <row r="275" spans="1:7" outlineLevel="1">
      <c r="A275" s="221" t="s">
        <v>333</v>
      </c>
      <c r="B275" s="223" t="s">
        <v>174</v>
      </c>
      <c r="C275" s="223">
        <v>1.0845499999999999E-8</v>
      </c>
      <c r="D275" s="223" t="s">
        <v>259</v>
      </c>
      <c r="E275" s="223" t="s">
        <v>4231</v>
      </c>
      <c r="F275" s="234" t="s">
        <v>335</v>
      </c>
      <c r="G275" t="s">
        <v>281</v>
      </c>
    </row>
    <row r="276" spans="1:7" outlineLevel="1">
      <c r="A276" s="221" t="s">
        <v>333</v>
      </c>
      <c r="B276" s="223" t="s">
        <v>347</v>
      </c>
      <c r="C276" s="223">
        <v>8.4409000000000004E-7</v>
      </c>
      <c r="D276" s="223" t="s">
        <v>259</v>
      </c>
      <c r="E276" s="223" t="s">
        <v>4232</v>
      </c>
      <c r="F276" s="234" t="s">
        <v>337</v>
      </c>
      <c r="G276" t="s">
        <v>281</v>
      </c>
    </row>
    <row r="277" spans="1:7" outlineLevel="1">
      <c r="A277" s="221" t="s">
        <v>333</v>
      </c>
      <c r="B277" s="223" t="s">
        <v>347</v>
      </c>
      <c r="C277" s="223">
        <v>5.9330199999999995E-7</v>
      </c>
      <c r="D277" s="223" t="s">
        <v>259</v>
      </c>
      <c r="E277" s="223" t="s">
        <v>4233</v>
      </c>
      <c r="F277" s="234" t="s">
        <v>339</v>
      </c>
      <c r="G277" t="s">
        <v>281</v>
      </c>
    </row>
    <row r="278" spans="1:7" outlineLevel="1">
      <c r="A278" s="221" t="s">
        <v>333</v>
      </c>
      <c r="B278" s="223" t="s">
        <v>350</v>
      </c>
      <c r="C278" s="223">
        <v>4.1963600000000003E-8</v>
      </c>
      <c r="D278" s="223" t="s">
        <v>259</v>
      </c>
      <c r="E278" s="223" t="s">
        <v>4234</v>
      </c>
      <c r="F278" s="234" t="s">
        <v>352</v>
      </c>
      <c r="G278" t="s">
        <v>281</v>
      </c>
    </row>
    <row r="279" spans="1:7" outlineLevel="1">
      <c r="A279" s="221" t="s">
        <v>333</v>
      </c>
      <c r="B279" s="223" t="s">
        <v>353</v>
      </c>
      <c r="C279" s="223">
        <v>8.7743599999999996E-11</v>
      </c>
      <c r="D279" s="223" t="s">
        <v>259</v>
      </c>
      <c r="E279" s="223" t="s">
        <v>4235</v>
      </c>
      <c r="F279" s="234" t="s">
        <v>352</v>
      </c>
      <c r="G279" t="s">
        <v>281</v>
      </c>
    </row>
    <row r="280" spans="1:7" outlineLevel="1">
      <c r="A280" s="221" t="s">
        <v>333</v>
      </c>
      <c r="B280" s="223" t="s">
        <v>355</v>
      </c>
      <c r="C280" s="223">
        <v>2.2170800000000001E-10</v>
      </c>
      <c r="D280" s="223" t="s">
        <v>259</v>
      </c>
      <c r="E280" s="223" t="s">
        <v>4236</v>
      </c>
      <c r="F280" s="234" t="s">
        <v>352</v>
      </c>
      <c r="G280" t="s">
        <v>281</v>
      </c>
    </row>
    <row r="281" spans="1:7" outlineLevel="1">
      <c r="A281" s="221" t="s">
        <v>333</v>
      </c>
      <c r="B281" s="223" t="s">
        <v>357</v>
      </c>
      <c r="C281" s="223">
        <v>9.3382400000000004E-13</v>
      </c>
      <c r="D281" s="223" t="s">
        <v>259</v>
      </c>
      <c r="E281" s="223" t="s">
        <v>4237</v>
      </c>
      <c r="F281" s="234" t="s">
        <v>359</v>
      </c>
      <c r="G281" t="s">
        <v>281</v>
      </c>
    </row>
    <row r="282" spans="1:7" outlineLevel="1">
      <c r="A282" s="221" t="s">
        <v>333</v>
      </c>
      <c r="B282" s="223" t="s">
        <v>364</v>
      </c>
      <c r="C282" s="223">
        <v>3.1961000000000001E-4</v>
      </c>
      <c r="D282" s="223" t="s">
        <v>259</v>
      </c>
      <c r="E282" s="223" t="s">
        <v>4238</v>
      </c>
      <c r="F282" s="234" t="s">
        <v>337</v>
      </c>
      <c r="G282" t="s">
        <v>281</v>
      </c>
    </row>
    <row r="283" spans="1:7" outlineLevel="1">
      <c r="A283" s="221" t="s">
        <v>333</v>
      </c>
      <c r="B283" s="223" t="s">
        <v>364</v>
      </c>
      <c r="C283" s="223">
        <v>9.8094400000000001E-5</v>
      </c>
      <c r="D283" s="223" t="s">
        <v>259</v>
      </c>
      <c r="E283" s="223" t="s">
        <v>4239</v>
      </c>
      <c r="F283" s="234" t="s">
        <v>339</v>
      </c>
      <c r="G283" t="s">
        <v>281</v>
      </c>
    </row>
    <row r="284" spans="1:7" outlineLevel="1">
      <c r="A284" s="221" t="s">
        <v>333</v>
      </c>
      <c r="B284" s="223" t="s">
        <v>179</v>
      </c>
      <c r="C284" s="223">
        <v>1.61306E-10</v>
      </c>
      <c r="D284" s="223" t="s">
        <v>259</v>
      </c>
      <c r="E284" s="223" t="s">
        <v>4240</v>
      </c>
      <c r="F284" s="234" t="s">
        <v>335</v>
      </c>
      <c r="G284" t="s">
        <v>281</v>
      </c>
    </row>
    <row r="285" spans="1:7" outlineLevel="1">
      <c r="A285" s="221" t="s">
        <v>333</v>
      </c>
      <c r="B285" s="223" t="s">
        <v>368</v>
      </c>
      <c r="C285" s="223">
        <v>5.0750000000000001E-8</v>
      </c>
      <c r="D285" s="223" t="s">
        <v>259</v>
      </c>
      <c r="E285" s="223" t="s">
        <v>4241</v>
      </c>
      <c r="F285" s="234" t="s">
        <v>337</v>
      </c>
      <c r="G285" t="s">
        <v>281</v>
      </c>
    </row>
    <row r="286" spans="1:7" outlineLevel="1">
      <c r="A286" s="221" t="s">
        <v>333</v>
      </c>
      <c r="B286" s="223" t="s">
        <v>368</v>
      </c>
      <c r="C286" s="223">
        <v>5.6268199999999998E-11</v>
      </c>
      <c r="D286" s="223" t="s">
        <v>259</v>
      </c>
      <c r="E286" s="223" t="s">
        <v>4242</v>
      </c>
      <c r="F286" s="234" t="s">
        <v>339</v>
      </c>
      <c r="G286" t="s">
        <v>281</v>
      </c>
    </row>
    <row r="287" spans="1:7" outlineLevel="1">
      <c r="A287" s="221" t="s">
        <v>333</v>
      </c>
      <c r="B287" s="223" t="s">
        <v>221</v>
      </c>
      <c r="C287" s="223">
        <v>2.4159600000000001E-4</v>
      </c>
      <c r="D287" s="223" t="s">
        <v>259</v>
      </c>
      <c r="E287" s="223" t="s">
        <v>4243</v>
      </c>
      <c r="F287" s="234" t="s">
        <v>335</v>
      </c>
      <c r="G287" t="s">
        <v>281</v>
      </c>
    </row>
    <row r="288" spans="1:7" outlineLevel="1">
      <c r="A288" s="221" t="s">
        <v>333</v>
      </c>
      <c r="B288" s="223" t="s">
        <v>371</v>
      </c>
      <c r="C288" s="223">
        <v>2.6044465999999999E-2</v>
      </c>
      <c r="D288" s="223" t="s">
        <v>259</v>
      </c>
      <c r="E288" s="223" t="s">
        <v>4244</v>
      </c>
      <c r="F288" s="234" t="s">
        <v>337</v>
      </c>
      <c r="G288" t="s">
        <v>281</v>
      </c>
    </row>
    <row r="289" spans="1:7" outlineLevel="1">
      <c r="A289" s="221" t="s">
        <v>333</v>
      </c>
      <c r="B289" s="223" t="s">
        <v>371</v>
      </c>
      <c r="C289" s="223">
        <v>5.5174599999999999E-4</v>
      </c>
      <c r="D289" s="223" t="s">
        <v>259</v>
      </c>
      <c r="E289" s="223" t="s">
        <v>4245</v>
      </c>
      <c r="F289" s="234" t="s">
        <v>339</v>
      </c>
      <c r="G289" t="s">
        <v>281</v>
      </c>
    </row>
    <row r="290" spans="1:7" outlineLevel="1">
      <c r="A290" s="221" t="s">
        <v>333</v>
      </c>
      <c r="B290" s="223" t="s">
        <v>374</v>
      </c>
      <c r="C290" s="223">
        <v>0.48045161400000003</v>
      </c>
      <c r="D290" s="223" t="s">
        <v>259</v>
      </c>
      <c r="E290" s="223" t="s">
        <v>4246</v>
      </c>
      <c r="F290" s="234" t="s">
        <v>335</v>
      </c>
      <c r="G290" t="s">
        <v>281</v>
      </c>
    </row>
    <row r="291" spans="1:7" outlineLevel="1">
      <c r="A291" s="221" t="s">
        <v>333</v>
      </c>
      <c r="B291" s="223" t="s">
        <v>376</v>
      </c>
      <c r="C291" s="223">
        <v>7.1333200000000003E-5</v>
      </c>
      <c r="D291" s="223" t="s">
        <v>259</v>
      </c>
      <c r="E291" s="223" t="s">
        <v>4247</v>
      </c>
      <c r="F291" s="234" t="s">
        <v>359</v>
      </c>
      <c r="G291" t="s">
        <v>281</v>
      </c>
    </row>
    <row r="292" spans="1:7" outlineLevel="1">
      <c r="A292" s="221" t="s">
        <v>333</v>
      </c>
      <c r="B292" s="223" t="s">
        <v>378</v>
      </c>
      <c r="C292" s="223">
        <v>4.0069900000000002E-4</v>
      </c>
      <c r="D292" s="223" t="s">
        <v>259</v>
      </c>
      <c r="E292" s="223" t="s">
        <v>4248</v>
      </c>
      <c r="F292" s="234" t="s">
        <v>337</v>
      </c>
      <c r="G292" t="s">
        <v>281</v>
      </c>
    </row>
    <row r="293" spans="1:7" outlineLevel="1">
      <c r="A293" s="221" t="s">
        <v>333</v>
      </c>
      <c r="B293" s="223" t="s">
        <v>378</v>
      </c>
      <c r="C293" s="223">
        <v>2.7019019999999999E-3</v>
      </c>
      <c r="D293" s="223" t="s">
        <v>259</v>
      </c>
      <c r="E293" s="223" t="s">
        <v>4249</v>
      </c>
      <c r="F293" s="234" t="s">
        <v>339</v>
      </c>
      <c r="G293" t="s">
        <v>281</v>
      </c>
    </row>
    <row r="294" spans="1:7" outlineLevel="1">
      <c r="A294" s="221" t="s">
        <v>333</v>
      </c>
      <c r="B294" s="223" t="s">
        <v>188</v>
      </c>
      <c r="C294" s="223">
        <v>7.8954899999999996E-9</v>
      </c>
      <c r="D294" s="223" t="s">
        <v>259</v>
      </c>
      <c r="E294" s="223" t="s">
        <v>4250</v>
      </c>
      <c r="F294" s="234" t="s">
        <v>335</v>
      </c>
      <c r="G294" t="s">
        <v>281</v>
      </c>
    </row>
    <row r="295" spans="1:7" outlineLevel="1">
      <c r="A295" s="221" t="s">
        <v>333</v>
      </c>
      <c r="B295" s="223" t="s">
        <v>382</v>
      </c>
      <c r="C295" s="223">
        <v>5.2344500000000001E-7</v>
      </c>
      <c r="D295" s="223" t="s">
        <v>259</v>
      </c>
      <c r="E295" s="223" t="s">
        <v>4251</v>
      </c>
      <c r="F295" s="234" t="s">
        <v>337</v>
      </c>
      <c r="G295" t="s">
        <v>281</v>
      </c>
    </row>
    <row r="296" spans="1:7" outlineLevel="1">
      <c r="A296" s="221" t="s">
        <v>333</v>
      </c>
      <c r="B296" s="223" t="s">
        <v>382</v>
      </c>
      <c r="C296" s="223">
        <v>1.5195899999999999E-7</v>
      </c>
      <c r="D296" s="223" t="s">
        <v>259</v>
      </c>
      <c r="E296" s="223" t="s">
        <v>4252</v>
      </c>
      <c r="F296" s="234" t="s">
        <v>339</v>
      </c>
      <c r="G296" t="s">
        <v>281</v>
      </c>
    </row>
    <row r="297" spans="1:7" outlineLevel="1">
      <c r="A297" s="221" t="s">
        <v>333</v>
      </c>
      <c r="B297" s="223" t="s">
        <v>385</v>
      </c>
      <c r="C297" s="223">
        <v>1.17387E-9</v>
      </c>
      <c r="D297" s="223" t="s">
        <v>259</v>
      </c>
      <c r="E297" s="223" t="s">
        <v>4253</v>
      </c>
      <c r="F297" s="234" t="s">
        <v>339</v>
      </c>
      <c r="G297" t="s">
        <v>281</v>
      </c>
    </row>
    <row r="298" spans="1:7" outlineLevel="1">
      <c r="A298" s="221" t="s">
        <v>333</v>
      </c>
      <c r="B298" s="223" t="s">
        <v>184</v>
      </c>
      <c r="C298" s="223">
        <v>2.6619300000000001E-9</v>
      </c>
      <c r="D298" s="223" t="s">
        <v>259</v>
      </c>
      <c r="E298" s="223" t="s">
        <v>4254</v>
      </c>
      <c r="F298" s="234" t="s">
        <v>335</v>
      </c>
      <c r="G298" t="s">
        <v>281</v>
      </c>
    </row>
    <row r="299" spans="1:7" outlineLevel="1">
      <c r="A299" s="221" t="s">
        <v>333</v>
      </c>
      <c r="B299" s="223" t="s">
        <v>184</v>
      </c>
      <c r="C299" s="223">
        <v>1.2868399999999999E-6</v>
      </c>
      <c r="D299" s="223" t="s">
        <v>259</v>
      </c>
      <c r="E299" s="223" t="s">
        <v>4255</v>
      </c>
      <c r="F299" s="234" t="s">
        <v>337</v>
      </c>
      <c r="G299" t="s">
        <v>281</v>
      </c>
    </row>
    <row r="300" spans="1:7" outlineLevel="1">
      <c r="A300" s="221" t="s">
        <v>333</v>
      </c>
      <c r="B300" s="223" t="s">
        <v>184</v>
      </c>
      <c r="C300" s="223">
        <v>2.5181099999999999E-10</v>
      </c>
      <c r="D300" s="223" t="s">
        <v>259</v>
      </c>
      <c r="E300" s="223" t="s">
        <v>4256</v>
      </c>
      <c r="F300" s="234" t="s">
        <v>339</v>
      </c>
      <c r="G300" t="s">
        <v>281</v>
      </c>
    </row>
    <row r="301" spans="1:7" outlineLevel="1">
      <c r="A301" s="221" t="s">
        <v>333</v>
      </c>
      <c r="B301" s="223" t="s">
        <v>390</v>
      </c>
      <c r="C301" s="223">
        <v>9.7710900000000009E-4</v>
      </c>
      <c r="D301" s="223" t="s">
        <v>259</v>
      </c>
      <c r="E301" s="223" t="s">
        <v>4257</v>
      </c>
      <c r="F301" s="234" t="s">
        <v>337</v>
      </c>
      <c r="G301" t="s">
        <v>281</v>
      </c>
    </row>
    <row r="302" spans="1:7" outlineLevel="1">
      <c r="A302" s="221" t="s">
        <v>333</v>
      </c>
      <c r="B302" s="223" t="s">
        <v>390</v>
      </c>
      <c r="C302" s="223">
        <v>1.0024E-4</v>
      </c>
      <c r="D302" s="223" t="s">
        <v>259</v>
      </c>
      <c r="E302" s="223" t="s">
        <v>4258</v>
      </c>
      <c r="F302" s="234" t="s">
        <v>339</v>
      </c>
      <c r="G302" t="s">
        <v>281</v>
      </c>
    </row>
    <row r="303" spans="1:7" outlineLevel="1">
      <c r="A303" s="221" t="s">
        <v>333</v>
      </c>
      <c r="B303" s="223" t="s">
        <v>192</v>
      </c>
      <c r="C303" s="223">
        <v>1.29399E-9</v>
      </c>
      <c r="D303" s="223" t="s">
        <v>259</v>
      </c>
      <c r="E303" s="223" t="s">
        <v>4259</v>
      </c>
      <c r="F303" s="234" t="s">
        <v>335</v>
      </c>
      <c r="G303" t="s">
        <v>281</v>
      </c>
    </row>
    <row r="304" spans="1:7" outlineLevel="1">
      <c r="A304" s="221" t="s">
        <v>333</v>
      </c>
      <c r="B304" s="223" t="s">
        <v>394</v>
      </c>
      <c r="C304" s="223">
        <v>1.33132E-5</v>
      </c>
      <c r="D304" s="223" t="s">
        <v>259</v>
      </c>
      <c r="E304" s="223" t="s">
        <v>4260</v>
      </c>
      <c r="F304" s="234" t="s">
        <v>337</v>
      </c>
      <c r="G304" t="s">
        <v>281</v>
      </c>
    </row>
    <row r="305" spans="1:7" outlineLevel="1">
      <c r="A305" s="221" t="s">
        <v>333</v>
      </c>
      <c r="B305" s="223" t="s">
        <v>394</v>
      </c>
      <c r="C305" s="223">
        <v>1.2276600000000001E-9</v>
      </c>
      <c r="D305" s="223" t="s">
        <v>259</v>
      </c>
      <c r="E305" s="223" t="s">
        <v>4261</v>
      </c>
      <c r="F305" s="234" t="s">
        <v>339</v>
      </c>
      <c r="G305" t="s">
        <v>281</v>
      </c>
    </row>
    <row r="306" spans="1:7" outlineLevel="1">
      <c r="A306" s="221" t="s">
        <v>333</v>
      </c>
      <c r="B306" s="223" t="s">
        <v>397</v>
      </c>
      <c r="C306" s="223">
        <v>2.8067400000000002E-5</v>
      </c>
      <c r="D306" s="223" t="s">
        <v>259</v>
      </c>
      <c r="E306" s="223" t="s">
        <v>4262</v>
      </c>
      <c r="F306" s="234" t="s">
        <v>342</v>
      </c>
      <c r="G306" t="s">
        <v>281</v>
      </c>
    </row>
    <row r="307" spans="1:7" outlineLevel="1">
      <c r="A307" s="221" t="s">
        <v>333</v>
      </c>
      <c r="B307" s="223" t="s">
        <v>399</v>
      </c>
      <c r="C307" s="223">
        <v>1.30643E-4</v>
      </c>
      <c r="D307" s="223" t="s">
        <v>259</v>
      </c>
      <c r="E307" s="223" t="s">
        <v>4263</v>
      </c>
      <c r="F307" s="234" t="s">
        <v>401</v>
      </c>
      <c r="G307" t="s">
        <v>281</v>
      </c>
    </row>
    <row r="308" spans="1:7" outlineLevel="1">
      <c r="A308" s="221" t="s">
        <v>333</v>
      </c>
      <c r="B308" s="223" t="s">
        <v>402</v>
      </c>
      <c r="C308" s="223">
        <v>8.3921500000000005E-14</v>
      </c>
      <c r="D308" s="223" t="s">
        <v>259</v>
      </c>
      <c r="E308" s="223" t="s">
        <v>4264</v>
      </c>
      <c r="F308" s="234" t="s">
        <v>359</v>
      </c>
      <c r="G308" t="s">
        <v>281</v>
      </c>
    </row>
    <row r="309" spans="1:7" outlineLevel="1">
      <c r="A309" s="221" t="s">
        <v>333</v>
      </c>
      <c r="B309" s="223" t="s">
        <v>404</v>
      </c>
      <c r="C309" s="223">
        <v>3.8664400000000001E-4</v>
      </c>
      <c r="D309" s="223" t="s">
        <v>259</v>
      </c>
      <c r="E309" s="223" t="s">
        <v>4265</v>
      </c>
      <c r="F309" s="234" t="s">
        <v>337</v>
      </c>
      <c r="G309" t="s">
        <v>281</v>
      </c>
    </row>
    <row r="310" spans="1:7" outlineLevel="1">
      <c r="A310" s="221" t="s">
        <v>333</v>
      </c>
      <c r="B310" s="223" t="s">
        <v>404</v>
      </c>
      <c r="C310" s="223">
        <v>4.3720700000000003E-5</v>
      </c>
      <c r="D310" s="223" t="s">
        <v>259</v>
      </c>
      <c r="E310" s="223" t="s">
        <v>4266</v>
      </c>
      <c r="F310" s="234" t="s">
        <v>339</v>
      </c>
      <c r="G310" t="s">
        <v>281</v>
      </c>
    </row>
    <row r="311" spans="1:7" outlineLevel="1">
      <c r="A311" s="221" t="s">
        <v>333</v>
      </c>
      <c r="B311" s="233" t="s">
        <v>407</v>
      </c>
      <c r="C311" s="223">
        <v>8.0263016000000006E-2</v>
      </c>
      <c r="D311" s="223" t="s">
        <v>408</v>
      </c>
      <c r="E311" s="223" t="s">
        <v>4267</v>
      </c>
      <c r="F311" s="234" t="s">
        <v>2589</v>
      </c>
      <c r="G311" t="s">
        <v>281</v>
      </c>
    </row>
    <row r="312" spans="1:7" outlineLevel="1">
      <c r="A312" s="221" t="s">
        <v>333</v>
      </c>
      <c r="B312" s="233" t="s">
        <v>4268</v>
      </c>
      <c r="C312" s="223">
        <v>0.53238889099999998</v>
      </c>
      <c r="D312" s="223" t="s">
        <v>408</v>
      </c>
      <c r="E312" s="223" t="s">
        <v>4269</v>
      </c>
      <c r="F312" s="234" t="s">
        <v>2591</v>
      </c>
      <c r="G312" t="s">
        <v>281</v>
      </c>
    </row>
    <row r="313" spans="1:7" outlineLevel="1">
      <c r="A313" s="221" t="s">
        <v>333</v>
      </c>
      <c r="B313" s="223" t="s">
        <v>415</v>
      </c>
      <c r="C313" s="223">
        <v>1.8152899999999999E-6</v>
      </c>
      <c r="D313" s="223" t="s">
        <v>259</v>
      </c>
      <c r="E313" s="223" t="s">
        <v>4270</v>
      </c>
      <c r="F313" s="234" t="s">
        <v>335</v>
      </c>
      <c r="G313" t="s">
        <v>281</v>
      </c>
    </row>
    <row r="314" spans="1:7" outlineLevel="1">
      <c r="A314" s="221" t="s">
        <v>333</v>
      </c>
      <c r="B314" s="223" t="s">
        <v>217</v>
      </c>
      <c r="C314" s="223">
        <v>5.6766600000000001E-9</v>
      </c>
      <c r="D314" s="223" t="s">
        <v>259</v>
      </c>
      <c r="E314" s="223" t="s">
        <v>4271</v>
      </c>
      <c r="F314" s="234" t="s">
        <v>335</v>
      </c>
      <c r="G314" t="s">
        <v>281</v>
      </c>
    </row>
    <row r="315" spans="1:7" outlineLevel="1">
      <c r="A315" s="221" t="s">
        <v>333</v>
      </c>
      <c r="B315" s="223" t="s">
        <v>418</v>
      </c>
      <c r="C315" s="223">
        <v>1.6217110000000001E-3</v>
      </c>
      <c r="D315" s="223" t="s">
        <v>259</v>
      </c>
      <c r="E315" s="223" t="s">
        <v>4272</v>
      </c>
      <c r="F315" s="234" t="s">
        <v>337</v>
      </c>
      <c r="G315" t="s">
        <v>281</v>
      </c>
    </row>
    <row r="316" spans="1:7" outlineLevel="1">
      <c r="A316" s="221" t="s">
        <v>333</v>
      </c>
      <c r="B316" s="223" t="s">
        <v>418</v>
      </c>
      <c r="C316" s="223">
        <v>6.2096800000000006E-8</v>
      </c>
      <c r="D316" s="223" t="s">
        <v>259</v>
      </c>
      <c r="E316" s="223" t="s">
        <v>4273</v>
      </c>
      <c r="F316" s="234" t="s">
        <v>339</v>
      </c>
      <c r="G316" t="s">
        <v>281</v>
      </c>
    </row>
    <row r="317" spans="1:7" outlineLevel="1">
      <c r="A317" s="221" t="s">
        <v>333</v>
      </c>
      <c r="B317" s="223" t="s">
        <v>205</v>
      </c>
      <c r="C317" s="223">
        <v>2.0485300000000002E-9</v>
      </c>
      <c r="D317" s="223" t="s">
        <v>259</v>
      </c>
      <c r="E317" s="223" t="s">
        <v>4274</v>
      </c>
      <c r="F317" s="234" t="s">
        <v>335</v>
      </c>
      <c r="G317" t="s">
        <v>281</v>
      </c>
    </row>
    <row r="318" spans="1:7" outlineLevel="1">
      <c r="A318" s="221" t="s">
        <v>333</v>
      </c>
      <c r="B318" s="223" t="s">
        <v>205</v>
      </c>
      <c r="C318" s="223">
        <v>1.7507999999999999E-5</v>
      </c>
      <c r="D318" s="223" t="s">
        <v>259</v>
      </c>
      <c r="E318" s="223" t="s">
        <v>4275</v>
      </c>
      <c r="F318" s="234" t="s">
        <v>337</v>
      </c>
      <c r="G318" t="s">
        <v>281</v>
      </c>
    </row>
    <row r="319" spans="1:7" outlineLevel="1">
      <c r="A319" s="221" t="s">
        <v>333</v>
      </c>
      <c r="B319" s="223" t="s">
        <v>205</v>
      </c>
      <c r="C319" s="223">
        <v>1.6942300000000001E-9</v>
      </c>
      <c r="D319" s="223" t="s">
        <v>259</v>
      </c>
      <c r="E319" s="223" t="s">
        <v>4276</v>
      </c>
      <c r="F319" s="234" t="s">
        <v>339</v>
      </c>
      <c r="G319" t="s">
        <v>281</v>
      </c>
    </row>
    <row r="320" spans="1:7" outlineLevel="1">
      <c r="A320" s="221" t="s">
        <v>333</v>
      </c>
      <c r="B320" s="223" t="s">
        <v>196</v>
      </c>
      <c r="C320" s="223">
        <v>1.4420899999999999E-9</v>
      </c>
      <c r="D320" s="223" t="s">
        <v>259</v>
      </c>
      <c r="E320" s="223" t="s">
        <v>4277</v>
      </c>
      <c r="F320" s="234" t="s">
        <v>335</v>
      </c>
      <c r="G320" t="s">
        <v>281</v>
      </c>
    </row>
    <row r="321" spans="1:7" outlineLevel="1">
      <c r="A321" s="221" t="s">
        <v>333</v>
      </c>
      <c r="B321" s="223" t="s">
        <v>196</v>
      </c>
      <c r="C321" s="223">
        <v>1.0690599999999999E-8</v>
      </c>
      <c r="D321" s="223" t="s">
        <v>259</v>
      </c>
      <c r="E321" s="223" t="s">
        <v>4278</v>
      </c>
      <c r="F321" s="234" t="s">
        <v>337</v>
      </c>
      <c r="G321" t="s">
        <v>281</v>
      </c>
    </row>
    <row r="322" spans="1:7" outlineLevel="1">
      <c r="A322" s="221" t="s">
        <v>333</v>
      </c>
      <c r="B322" s="223" t="s">
        <v>196</v>
      </c>
      <c r="C322" s="223">
        <v>2.7064700000000002E-10</v>
      </c>
      <c r="D322" s="223" t="s">
        <v>259</v>
      </c>
      <c r="E322" s="223" t="s">
        <v>4279</v>
      </c>
      <c r="F322" s="234" t="s">
        <v>339</v>
      </c>
      <c r="G322" t="s">
        <v>281</v>
      </c>
    </row>
    <row r="323" spans="1:7" outlineLevel="1">
      <c r="A323" s="221" t="s">
        <v>333</v>
      </c>
      <c r="B323" s="223" t="s">
        <v>427</v>
      </c>
      <c r="C323" s="223">
        <v>6.2945399999999997E-7</v>
      </c>
      <c r="D323" s="223" t="s">
        <v>259</v>
      </c>
      <c r="E323" s="223" t="s">
        <v>4280</v>
      </c>
      <c r="F323" s="234" t="s">
        <v>359</v>
      </c>
      <c r="G323" t="s">
        <v>281</v>
      </c>
    </row>
    <row r="324" spans="1:7" outlineLevel="1">
      <c r="A324" s="221" t="s">
        <v>333</v>
      </c>
      <c r="B324" s="223" t="s">
        <v>200</v>
      </c>
      <c r="C324" s="223">
        <v>6.5312300000000004E-9</v>
      </c>
      <c r="D324" s="223" t="s">
        <v>259</v>
      </c>
      <c r="E324" s="223" t="s">
        <v>4281</v>
      </c>
      <c r="F324" s="234" t="s">
        <v>335</v>
      </c>
      <c r="G324" t="s">
        <v>281</v>
      </c>
    </row>
    <row r="325" spans="1:7" outlineLevel="1">
      <c r="A325" s="221" t="s">
        <v>333</v>
      </c>
      <c r="B325" s="223" t="s">
        <v>430</v>
      </c>
      <c r="C325" s="223">
        <v>5.1525000000000002E-6</v>
      </c>
      <c r="D325" s="223" t="s">
        <v>259</v>
      </c>
      <c r="E325" s="223" t="s">
        <v>4282</v>
      </c>
      <c r="F325" s="234" t="s">
        <v>337</v>
      </c>
      <c r="G325" t="s">
        <v>281</v>
      </c>
    </row>
    <row r="326" spans="1:7" outlineLevel="1">
      <c r="A326" s="221" t="s">
        <v>333</v>
      </c>
      <c r="B326" s="223" t="s">
        <v>430</v>
      </c>
      <c r="C326" s="223">
        <v>3.5570900000000002E-9</v>
      </c>
      <c r="D326" s="223" t="s">
        <v>259</v>
      </c>
      <c r="E326" s="223" t="s">
        <v>4283</v>
      </c>
      <c r="F326" s="234" t="s">
        <v>339</v>
      </c>
      <c r="G326" t="s">
        <v>281</v>
      </c>
    </row>
    <row r="327" spans="1:7" outlineLevel="1">
      <c r="A327" s="221" t="s">
        <v>333</v>
      </c>
      <c r="B327" s="223" t="s">
        <v>433</v>
      </c>
      <c r="C327" s="223">
        <v>3.1416799999999998E-4</v>
      </c>
      <c r="D327" s="223" t="s">
        <v>259</v>
      </c>
      <c r="E327" s="223" t="s">
        <v>4284</v>
      </c>
      <c r="F327" s="234" t="s">
        <v>337</v>
      </c>
      <c r="G327" t="s">
        <v>281</v>
      </c>
    </row>
    <row r="328" spans="1:7" outlineLevel="1">
      <c r="A328" s="221" t="s">
        <v>333</v>
      </c>
      <c r="B328" s="223" t="s">
        <v>433</v>
      </c>
      <c r="C328" s="223">
        <v>1.12537E-4</v>
      </c>
      <c r="D328" s="223" t="s">
        <v>259</v>
      </c>
      <c r="E328" s="223" t="s">
        <v>4285</v>
      </c>
      <c r="F328" s="234" t="s">
        <v>339</v>
      </c>
      <c r="G328" t="s">
        <v>281</v>
      </c>
    </row>
    <row r="329" spans="1:7" outlineLevel="1">
      <c r="A329" s="221" t="s">
        <v>333</v>
      </c>
      <c r="B329" s="223" t="s">
        <v>436</v>
      </c>
      <c r="C329" s="223">
        <v>4.1462399999999999E-4</v>
      </c>
      <c r="D329" s="223" t="s">
        <v>259</v>
      </c>
      <c r="E329" s="223" t="s">
        <v>4286</v>
      </c>
      <c r="F329" s="234" t="s">
        <v>438</v>
      </c>
      <c r="G329" t="s">
        <v>281</v>
      </c>
    </row>
    <row r="330" spans="1:7" outlineLevel="1">
      <c r="A330" s="221" t="s">
        <v>333</v>
      </c>
      <c r="B330" s="223" t="s">
        <v>439</v>
      </c>
      <c r="C330" s="223">
        <v>1.9097499999999998E-6</v>
      </c>
      <c r="D330" s="223" t="s">
        <v>259</v>
      </c>
      <c r="E330" s="223" t="s">
        <v>4287</v>
      </c>
      <c r="F330" s="234" t="s">
        <v>352</v>
      </c>
      <c r="G330" t="s">
        <v>281</v>
      </c>
    </row>
    <row r="331" spans="1:7" outlineLevel="1">
      <c r="A331" s="221" t="s">
        <v>333</v>
      </c>
      <c r="B331" s="223" t="s">
        <v>441</v>
      </c>
      <c r="C331" s="223">
        <v>5.0101100000000004E-6</v>
      </c>
      <c r="D331" s="223" t="s">
        <v>259</v>
      </c>
      <c r="E331" s="223" t="s">
        <v>4288</v>
      </c>
      <c r="F331" s="234" t="s">
        <v>359</v>
      </c>
      <c r="G331" t="s">
        <v>281</v>
      </c>
    </row>
    <row r="332" spans="1:7" outlineLevel="1">
      <c r="A332" s="221" t="s">
        <v>333</v>
      </c>
      <c r="B332" s="223" t="s">
        <v>445</v>
      </c>
      <c r="C332" s="223">
        <v>2.5176399999999998E-8</v>
      </c>
      <c r="D332" s="223" t="s">
        <v>259</v>
      </c>
      <c r="E332" s="223" t="s">
        <v>4289</v>
      </c>
      <c r="F332" s="234" t="s">
        <v>359</v>
      </c>
      <c r="G332" t="s">
        <v>281</v>
      </c>
    </row>
    <row r="333" spans="1:7" outlineLevel="1">
      <c r="A333" s="221" t="s">
        <v>333</v>
      </c>
      <c r="B333" s="223" t="s">
        <v>447</v>
      </c>
      <c r="C333" s="223">
        <v>1.8274600000000001E-11</v>
      </c>
      <c r="D333" s="223" t="s">
        <v>259</v>
      </c>
      <c r="E333" s="223" t="s">
        <v>4290</v>
      </c>
      <c r="F333" s="234" t="s">
        <v>352</v>
      </c>
      <c r="G333" t="s">
        <v>281</v>
      </c>
    </row>
    <row r="334" spans="1:7" outlineLevel="1">
      <c r="A334" s="221" t="s">
        <v>333</v>
      </c>
      <c r="B334" s="223" t="s">
        <v>449</v>
      </c>
      <c r="C334" s="223">
        <v>1.24206E-4</v>
      </c>
      <c r="D334" s="223" t="s">
        <v>259</v>
      </c>
      <c r="E334" s="223" t="s">
        <v>4291</v>
      </c>
      <c r="F334" s="234" t="s">
        <v>337</v>
      </c>
      <c r="G334" t="s">
        <v>281</v>
      </c>
    </row>
    <row r="335" spans="1:7" outlineLevel="1">
      <c r="A335" s="221" t="s">
        <v>333</v>
      </c>
      <c r="B335" s="223" t="s">
        <v>449</v>
      </c>
      <c r="C335" s="223">
        <v>2.0563399999999999E-6</v>
      </c>
      <c r="D335" s="223" t="s">
        <v>259</v>
      </c>
      <c r="E335" s="223" t="s">
        <v>4292</v>
      </c>
      <c r="F335" s="234" t="s">
        <v>339</v>
      </c>
      <c r="G335" t="s">
        <v>281</v>
      </c>
    </row>
    <row r="336" spans="1:7" outlineLevel="1">
      <c r="A336" s="221" t="s">
        <v>333</v>
      </c>
      <c r="B336" s="223" t="s">
        <v>452</v>
      </c>
      <c r="C336" s="223">
        <v>1.4034899999999999E-6</v>
      </c>
      <c r="D336" s="223" t="s">
        <v>259</v>
      </c>
      <c r="E336" s="223" t="s">
        <v>4293</v>
      </c>
      <c r="F336" s="234" t="s">
        <v>335</v>
      </c>
      <c r="G336" t="s">
        <v>281</v>
      </c>
    </row>
    <row r="337" spans="1:7" outlineLevel="1">
      <c r="A337" s="221" t="s">
        <v>333</v>
      </c>
      <c r="B337" s="223" t="s">
        <v>229</v>
      </c>
      <c r="C337" s="223">
        <v>2.8271499999999999E-5</v>
      </c>
      <c r="D337" s="223" t="s">
        <v>259</v>
      </c>
      <c r="E337" s="223" t="s">
        <v>4294</v>
      </c>
      <c r="F337" s="234" t="s">
        <v>335</v>
      </c>
      <c r="G337" t="s">
        <v>281</v>
      </c>
    </row>
    <row r="338" spans="1:7" outlineLevel="1">
      <c r="A338" s="221" t="s">
        <v>333</v>
      </c>
      <c r="B338" s="223" t="s">
        <v>455</v>
      </c>
      <c r="C338" s="223">
        <v>4.1060059999999997E-3</v>
      </c>
      <c r="D338" s="223" t="s">
        <v>259</v>
      </c>
      <c r="E338" s="223" t="s">
        <v>4295</v>
      </c>
      <c r="F338" s="234" t="s">
        <v>337</v>
      </c>
      <c r="G338" t="s">
        <v>281</v>
      </c>
    </row>
    <row r="339" spans="1:7" outlineLevel="1">
      <c r="A339" s="221" t="s">
        <v>333</v>
      </c>
      <c r="B339" s="223" t="s">
        <v>455</v>
      </c>
      <c r="C339" s="223">
        <v>1.551722E-3</v>
      </c>
      <c r="D339" s="223" t="s">
        <v>259</v>
      </c>
      <c r="E339" s="223" t="s">
        <v>4296</v>
      </c>
      <c r="F339" s="234" t="s">
        <v>339</v>
      </c>
      <c r="G339" t="s">
        <v>281</v>
      </c>
    </row>
    <row r="340" spans="1:7" outlineLevel="1">
      <c r="A340" s="221" t="s">
        <v>333</v>
      </c>
      <c r="B340" s="223" t="s">
        <v>213</v>
      </c>
      <c r="C340" s="223">
        <v>1.4359500000000001E-7</v>
      </c>
      <c r="D340" s="223" t="s">
        <v>259</v>
      </c>
      <c r="E340" s="223" t="s">
        <v>4297</v>
      </c>
      <c r="F340" s="234" t="s">
        <v>335</v>
      </c>
      <c r="G340" t="s">
        <v>281</v>
      </c>
    </row>
    <row r="341" spans="1:7" outlineLevel="1">
      <c r="A341" s="221" t="s">
        <v>333</v>
      </c>
      <c r="B341" s="223" t="s">
        <v>213</v>
      </c>
      <c r="C341" s="223">
        <v>6.2111930000000003E-3</v>
      </c>
      <c r="D341" s="223" t="s">
        <v>259</v>
      </c>
      <c r="E341" s="223" t="s">
        <v>4298</v>
      </c>
      <c r="F341" s="234" t="s">
        <v>337</v>
      </c>
      <c r="G341" t="s">
        <v>281</v>
      </c>
    </row>
    <row r="342" spans="1:7" outlineLevel="1">
      <c r="A342" s="221" t="s">
        <v>333</v>
      </c>
      <c r="B342" s="223" t="s">
        <v>213</v>
      </c>
      <c r="C342" s="223">
        <v>2.0503400000000001E-5</v>
      </c>
      <c r="D342" s="223" t="s">
        <v>259</v>
      </c>
      <c r="E342" s="223" t="s">
        <v>4299</v>
      </c>
      <c r="F342" s="234" t="s">
        <v>339</v>
      </c>
      <c r="G342" t="s">
        <v>281</v>
      </c>
    </row>
    <row r="343" spans="1:7" outlineLevel="1">
      <c r="A343" s="221" t="s">
        <v>333</v>
      </c>
      <c r="B343" s="223" t="s">
        <v>461</v>
      </c>
      <c r="C343" s="223">
        <v>7.03827E-5</v>
      </c>
      <c r="D343" s="223" t="s">
        <v>259</v>
      </c>
      <c r="E343" s="223" t="s">
        <v>4300</v>
      </c>
      <c r="F343" s="234" t="s">
        <v>463</v>
      </c>
      <c r="G343" t="s">
        <v>281</v>
      </c>
    </row>
    <row r="344" spans="1:7" outlineLevel="1">
      <c r="A344" s="221" t="s">
        <v>333</v>
      </c>
      <c r="B344" s="223" t="s">
        <v>464</v>
      </c>
      <c r="C344" s="223">
        <v>2.161849E-3</v>
      </c>
      <c r="D344" s="223" t="s">
        <v>259</v>
      </c>
      <c r="E344" s="223" t="s">
        <v>4301</v>
      </c>
      <c r="F344" s="234" t="s">
        <v>337</v>
      </c>
      <c r="G344" t="s">
        <v>281</v>
      </c>
    </row>
    <row r="345" spans="1:7" outlineLevel="1">
      <c r="A345" s="221" t="s">
        <v>333</v>
      </c>
      <c r="B345" s="223" t="s">
        <v>464</v>
      </c>
      <c r="C345" s="223">
        <v>3.69491E-4</v>
      </c>
      <c r="D345" s="223" t="s">
        <v>259</v>
      </c>
      <c r="E345" s="223" t="s">
        <v>4302</v>
      </c>
      <c r="F345" s="234" t="s">
        <v>339</v>
      </c>
      <c r="G345" t="s">
        <v>281</v>
      </c>
    </row>
    <row r="346" spans="1:7" outlineLevel="1">
      <c r="A346" s="221" t="s">
        <v>333</v>
      </c>
      <c r="B346" s="223" t="s">
        <v>467</v>
      </c>
      <c r="C346" s="223">
        <v>9.6156100000000006E-6</v>
      </c>
      <c r="D346" s="223" t="s">
        <v>259</v>
      </c>
      <c r="E346" s="223" t="s">
        <v>4303</v>
      </c>
      <c r="F346" s="234" t="s">
        <v>335</v>
      </c>
      <c r="G346" t="s">
        <v>281</v>
      </c>
    </row>
    <row r="347" spans="1:7" outlineLevel="1">
      <c r="A347" s="221" t="s">
        <v>333</v>
      </c>
      <c r="B347" s="223" t="s">
        <v>469</v>
      </c>
      <c r="C347" s="223">
        <v>1.5246299999999999E-9</v>
      </c>
      <c r="D347" s="223" t="s">
        <v>259</v>
      </c>
      <c r="E347" s="223" t="s">
        <v>4304</v>
      </c>
      <c r="F347" s="234" t="s">
        <v>337</v>
      </c>
      <c r="G347" t="s">
        <v>281</v>
      </c>
    </row>
    <row r="348" spans="1:7" outlineLevel="1">
      <c r="A348" s="221" t="s">
        <v>333</v>
      </c>
      <c r="B348" s="223" t="s">
        <v>469</v>
      </c>
      <c r="C348" s="223">
        <v>2.54529E-12</v>
      </c>
      <c r="D348" s="223" t="s">
        <v>259</v>
      </c>
      <c r="E348" s="223" t="s">
        <v>4305</v>
      </c>
      <c r="F348" s="234" t="s">
        <v>339</v>
      </c>
      <c r="G348" t="s">
        <v>281</v>
      </c>
    </row>
    <row r="349" spans="1:7" outlineLevel="1">
      <c r="A349" s="221" t="s">
        <v>333</v>
      </c>
      <c r="B349" s="223" t="s">
        <v>472</v>
      </c>
      <c r="C349" s="223">
        <v>5.5086300000000002E-10</v>
      </c>
      <c r="D349" s="223" t="s">
        <v>259</v>
      </c>
      <c r="E349" s="223" t="s">
        <v>4306</v>
      </c>
      <c r="F349" s="234" t="s">
        <v>337</v>
      </c>
      <c r="G349" t="s">
        <v>281</v>
      </c>
    </row>
    <row r="350" spans="1:7" outlineLevel="1">
      <c r="A350" s="221" t="s">
        <v>333</v>
      </c>
      <c r="B350" s="223" t="s">
        <v>472</v>
      </c>
      <c r="C350" s="223">
        <v>9.1963799999999996E-13</v>
      </c>
      <c r="D350" s="223" t="s">
        <v>259</v>
      </c>
      <c r="E350" s="223" t="s">
        <v>4307</v>
      </c>
      <c r="F350" s="234" t="s">
        <v>339</v>
      </c>
      <c r="G350" t="s">
        <v>281</v>
      </c>
    </row>
    <row r="351" spans="1:7" outlineLevel="1">
      <c r="A351" s="221" t="s">
        <v>333</v>
      </c>
      <c r="B351" s="223" t="s">
        <v>475</v>
      </c>
      <c r="C351" s="223">
        <v>3.8664400000000001E-4</v>
      </c>
      <c r="D351" s="223" t="s">
        <v>259</v>
      </c>
      <c r="E351" s="223" t="s">
        <v>4265</v>
      </c>
      <c r="F351" s="234" t="s">
        <v>337</v>
      </c>
      <c r="G351" t="s">
        <v>281</v>
      </c>
    </row>
    <row r="352" spans="1:7" outlineLevel="1">
      <c r="A352" s="221" t="s">
        <v>333</v>
      </c>
      <c r="B352" s="223" t="s">
        <v>475</v>
      </c>
      <c r="C352" s="223">
        <v>4.3721699999999998E-5</v>
      </c>
      <c r="D352" s="223" t="s">
        <v>259</v>
      </c>
      <c r="E352" s="223" t="s">
        <v>4308</v>
      </c>
      <c r="F352" s="234" t="s">
        <v>339</v>
      </c>
      <c r="G352" t="s">
        <v>281</v>
      </c>
    </row>
    <row r="353" spans="1:7" outlineLevel="1">
      <c r="A353" s="221" t="s">
        <v>333</v>
      </c>
      <c r="B353" s="223" t="s">
        <v>477</v>
      </c>
      <c r="C353" s="223">
        <v>8.3927200000000005E-8</v>
      </c>
      <c r="D353" s="223" t="s">
        <v>259</v>
      </c>
      <c r="E353" s="223" t="s">
        <v>4309</v>
      </c>
      <c r="F353" s="234" t="s">
        <v>352</v>
      </c>
      <c r="G353" t="s">
        <v>281</v>
      </c>
    </row>
    <row r="354" spans="1:7" outlineLevel="1">
      <c r="A354" s="221" t="s">
        <v>333</v>
      </c>
      <c r="B354" s="223" t="s">
        <v>479</v>
      </c>
      <c r="C354" s="223">
        <v>3.8883200000000002E-7</v>
      </c>
      <c r="D354" s="223" t="s">
        <v>259</v>
      </c>
      <c r="E354" s="223" t="s">
        <v>4310</v>
      </c>
      <c r="F354" s="234" t="s">
        <v>337</v>
      </c>
      <c r="G354" t="s">
        <v>281</v>
      </c>
    </row>
    <row r="355" spans="1:7" outlineLevel="1">
      <c r="A355" s="221" t="s">
        <v>333</v>
      </c>
      <c r="B355" s="223" t="s">
        <v>479</v>
      </c>
      <c r="C355" s="223">
        <v>1.2415499999999999E-9</v>
      </c>
      <c r="D355" s="223" t="s">
        <v>259</v>
      </c>
      <c r="E355" s="223" t="s">
        <v>4311</v>
      </c>
      <c r="F355" s="234" t="s">
        <v>339</v>
      </c>
      <c r="G355" t="s">
        <v>281</v>
      </c>
    </row>
    <row r="356" spans="1:7" outlineLevel="1">
      <c r="A356" s="221" t="s">
        <v>333</v>
      </c>
      <c r="B356" s="223" t="s">
        <v>482</v>
      </c>
      <c r="C356" s="223">
        <v>2.0397307E-2</v>
      </c>
      <c r="D356" s="223" t="s">
        <v>259</v>
      </c>
      <c r="E356" s="223" t="s">
        <v>4312</v>
      </c>
      <c r="F356" s="234" t="s">
        <v>484</v>
      </c>
      <c r="G356" t="s">
        <v>281</v>
      </c>
    </row>
    <row r="357" spans="1:7" outlineLevel="1">
      <c r="A357" s="221" t="s">
        <v>333</v>
      </c>
      <c r="B357" s="223" t="s">
        <v>209</v>
      </c>
      <c r="C357" s="223">
        <v>6.47714E-8</v>
      </c>
      <c r="D357" s="223" t="s">
        <v>259</v>
      </c>
      <c r="E357" s="223" t="s">
        <v>4313</v>
      </c>
      <c r="F357" s="234" t="s">
        <v>335</v>
      </c>
      <c r="G357" t="s">
        <v>281</v>
      </c>
    </row>
    <row r="358" spans="1:7" outlineLevel="1">
      <c r="A358" s="221" t="s">
        <v>333</v>
      </c>
      <c r="B358" s="223" t="s">
        <v>486</v>
      </c>
      <c r="C358" s="223">
        <v>4.3396000000000003E-5</v>
      </c>
      <c r="D358" s="223" t="s">
        <v>259</v>
      </c>
      <c r="E358" s="223" t="s">
        <v>4314</v>
      </c>
      <c r="F358" s="234" t="s">
        <v>337</v>
      </c>
      <c r="G358" t="s">
        <v>281</v>
      </c>
    </row>
    <row r="359" spans="1:7" outlineLevel="1">
      <c r="A359" s="226" t="s">
        <v>333</v>
      </c>
      <c r="B359" s="228" t="s">
        <v>486</v>
      </c>
      <c r="C359" s="228">
        <v>5.9105499999999996E-9</v>
      </c>
      <c r="D359" s="228" t="s">
        <v>259</v>
      </c>
      <c r="E359" s="228" t="s">
        <v>4315</v>
      </c>
      <c r="F359" s="255" t="s">
        <v>339</v>
      </c>
      <c r="G359" t="s">
        <v>281</v>
      </c>
    </row>
    <row r="360" spans="1:7">
      <c r="G360" t="s">
        <v>281</v>
      </c>
    </row>
    <row r="361" spans="1:7" ht="18.75">
      <c r="A361" s="769" t="s">
        <v>4316</v>
      </c>
      <c r="B361" s="770"/>
      <c r="C361" s="770"/>
      <c r="D361" s="770"/>
      <c r="E361" s="770"/>
      <c r="F361" s="771"/>
      <c r="G361" t="s">
        <v>281</v>
      </c>
    </row>
    <row r="362" spans="1:7">
      <c r="A362" s="211" t="s">
        <v>238</v>
      </c>
      <c r="B362" s="212" t="s">
        <v>239</v>
      </c>
      <c r="C362" s="212" t="s">
        <v>240</v>
      </c>
      <c r="D362" s="212" t="s">
        <v>134</v>
      </c>
      <c r="E362" s="212" t="s">
        <v>241</v>
      </c>
      <c r="F362" s="213" t="s">
        <v>242</v>
      </c>
      <c r="G362" t="s">
        <v>281</v>
      </c>
    </row>
    <row r="363" spans="1:7" outlineLevel="1">
      <c r="A363" s="216" t="s">
        <v>243</v>
      </c>
      <c r="B363" s="218" t="s">
        <v>4317</v>
      </c>
      <c r="C363" s="218">
        <v>1.6704370000000001E-3</v>
      </c>
      <c r="D363" s="218" t="s">
        <v>259</v>
      </c>
      <c r="E363" s="218" t="s">
        <v>4318</v>
      </c>
      <c r="F363" s="232" t="s">
        <v>313</v>
      </c>
      <c r="G363" t="s">
        <v>281</v>
      </c>
    </row>
    <row r="364" spans="1:7" outlineLevel="1">
      <c r="A364" s="221" t="s">
        <v>243</v>
      </c>
      <c r="B364" s="223" t="s">
        <v>4319</v>
      </c>
      <c r="C364" s="223">
        <v>3.8665599999999999E-7</v>
      </c>
      <c r="D364" s="223" t="s">
        <v>259</v>
      </c>
      <c r="E364" s="223" t="s">
        <v>4320</v>
      </c>
      <c r="F364" s="234" t="s">
        <v>287</v>
      </c>
      <c r="G364" t="s">
        <v>281</v>
      </c>
    </row>
    <row r="365" spans="1:7" outlineLevel="1">
      <c r="A365" s="221" t="s">
        <v>243</v>
      </c>
      <c r="B365" s="223" t="s">
        <v>4321</v>
      </c>
      <c r="C365" s="223">
        <v>1.2238384E-2</v>
      </c>
      <c r="D365" s="223" t="s">
        <v>259</v>
      </c>
      <c r="E365" s="223" t="s">
        <v>4322</v>
      </c>
      <c r="F365" s="234" t="s">
        <v>319</v>
      </c>
      <c r="G365" t="s">
        <v>281</v>
      </c>
    </row>
    <row r="366" spans="1:7" outlineLevel="1">
      <c r="A366" s="221" t="s">
        <v>243</v>
      </c>
      <c r="B366" s="223" t="s">
        <v>4323</v>
      </c>
      <c r="C366" s="223">
        <v>1.0518699999999999E-4</v>
      </c>
      <c r="D366" s="223" t="s">
        <v>259</v>
      </c>
      <c r="E366" s="223" t="s">
        <v>4324</v>
      </c>
      <c r="F366" s="234" t="s">
        <v>296</v>
      </c>
      <c r="G366" t="s">
        <v>281</v>
      </c>
    </row>
    <row r="367" spans="1:7" outlineLevel="1">
      <c r="A367" s="221" t="s">
        <v>243</v>
      </c>
      <c r="B367" s="223" t="s">
        <v>4325</v>
      </c>
      <c r="C367" s="223">
        <v>2.1358599999999999E-6</v>
      </c>
      <c r="D367" s="223" t="s">
        <v>259</v>
      </c>
      <c r="E367" s="223" t="s">
        <v>4326</v>
      </c>
      <c r="F367" s="234" t="s">
        <v>293</v>
      </c>
      <c r="G367" t="s">
        <v>281</v>
      </c>
    </row>
    <row r="368" spans="1:7" outlineLevel="1">
      <c r="A368" s="221" t="s">
        <v>243</v>
      </c>
      <c r="B368" s="233" t="s">
        <v>4202</v>
      </c>
      <c r="C368" s="223">
        <v>1</v>
      </c>
      <c r="D368" s="223" t="s">
        <v>259</v>
      </c>
      <c r="E368" s="223" t="s">
        <v>253</v>
      </c>
      <c r="F368" s="234" t="s">
        <v>4211</v>
      </c>
      <c r="G368" t="s">
        <v>281</v>
      </c>
    </row>
    <row r="369" spans="1:7" outlineLevel="1">
      <c r="A369" s="221" t="s">
        <v>243</v>
      </c>
      <c r="B369" s="223" t="s">
        <v>4327</v>
      </c>
      <c r="C369" s="223">
        <v>0.312370853</v>
      </c>
      <c r="D369" s="223" t="s">
        <v>327</v>
      </c>
      <c r="E369" s="223" t="s">
        <v>4328</v>
      </c>
      <c r="F369" s="234" t="s">
        <v>329</v>
      </c>
      <c r="G369" t="s">
        <v>281</v>
      </c>
    </row>
    <row r="370" spans="1:7" outlineLevel="1">
      <c r="A370" s="221" t="s">
        <v>243</v>
      </c>
      <c r="B370" s="223" t="s">
        <v>4329</v>
      </c>
      <c r="C370" s="223">
        <v>8.8353699999999999E-4</v>
      </c>
      <c r="D370" s="223" t="s">
        <v>259</v>
      </c>
      <c r="E370" s="223" t="s">
        <v>4330</v>
      </c>
      <c r="F370" s="234" t="s">
        <v>290</v>
      </c>
      <c r="G370" t="s">
        <v>281</v>
      </c>
    </row>
    <row r="371" spans="1:7" outlineLevel="1">
      <c r="A371" s="221" t="s">
        <v>243</v>
      </c>
      <c r="B371" s="223" t="s">
        <v>4331</v>
      </c>
      <c r="C371" s="223">
        <v>2.1783929999999998E-3</v>
      </c>
      <c r="D371" s="223" t="s">
        <v>259</v>
      </c>
      <c r="E371" s="223" t="s">
        <v>4332</v>
      </c>
      <c r="F371" s="234" t="s">
        <v>304</v>
      </c>
      <c r="G371" t="s">
        <v>281</v>
      </c>
    </row>
    <row r="372" spans="1:7" outlineLevel="1">
      <c r="A372" s="221" t="s">
        <v>243</v>
      </c>
      <c r="B372" s="223" t="s">
        <v>4333</v>
      </c>
      <c r="C372" s="223">
        <v>1.7277E-6</v>
      </c>
      <c r="D372" s="223" t="s">
        <v>259</v>
      </c>
      <c r="E372" s="223" t="s">
        <v>4334</v>
      </c>
      <c r="F372" s="234" t="s">
        <v>290</v>
      </c>
      <c r="G372" t="s">
        <v>281</v>
      </c>
    </row>
    <row r="373" spans="1:7" outlineLevel="1">
      <c r="A373" s="221" t="s">
        <v>243</v>
      </c>
      <c r="B373" s="223" t="s">
        <v>4335</v>
      </c>
      <c r="C373" s="223">
        <v>2.5000000000000002E-10</v>
      </c>
      <c r="D373" s="223" t="s">
        <v>275</v>
      </c>
      <c r="E373" s="223" t="s">
        <v>283</v>
      </c>
      <c r="F373" s="234" t="s">
        <v>3296</v>
      </c>
      <c r="G373" t="s">
        <v>281</v>
      </c>
    </row>
    <row r="374" spans="1:7" outlineLevel="1">
      <c r="A374" s="221" t="s">
        <v>243</v>
      </c>
      <c r="B374" s="223" t="s">
        <v>4336</v>
      </c>
      <c r="C374" s="223">
        <v>6.1000658999999999E-2</v>
      </c>
      <c r="D374" s="223" t="s">
        <v>259</v>
      </c>
      <c r="E374" s="223" t="s">
        <v>4337</v>
      </c>
      <c r="F374" s="234" t="s">
        <v>322</v>
      </c>
      <c r="G374" t="s">
        <v>281</v>
      </c>
    </row>
    <row r="375" spans="1:7" outlineLevel="1">
      <c r="A375" s="221" t="s">
        <v>243</v>
      </c>
      <c r="B375" s="223" t="s">
        <v>4338</v>
      </c>
      <c r="C375" s="223">
        <v>0.41765891700000002</v>
      </c>
      <c r="D375" s="223" t="s">
        <v>259</v>
      </c>
      <c r="E375" s="223" t="s">
        <v>4339</v>
      </c>
      <c r="F375" s="234" t="s">
        <v>325</v>
      </c>
      <c r="G375" t="s">
        <v>281</v>
      </c>
    </row>
    <row r="376" spans="1:7" outlineLevel="1">
      <c r="A376" s="221" t="s">
        <v>243</v>
      </c>
      <c r="B376" s="223" t="s">
        <v>4340</v>
      </c>
      <c r="C376" s="223">
        <v>1.3701589999999999E-3</v>
      </c>
      <c r="D376" s="223" t="s">
        <v>259</v>
      </c>
      <c r="E376" s="223" t="s">
        <v>4341</v>
      </c>
      <c r="F376" s="234" t="s">
        <v>310</v>
      </c>
      <c r="G376" t="s">
        <v>281</v>
      </c>
    </row>
    <row r="377" spans="1:7" outlineLevel="1">
      <c r="A377" s="221" t="s">
        <v>243</v>
      </c>
      <c r="B377" s="223" t="s">
        <v>4342</v>
      </c>
      <c r="C377" s="223">
        <v>1.2708500000000001E-10</v>
      </c>
      <c r="D377" s="223" t="s">
        <v>275</v>
      </c>
      <c r="E377" s="223" t="s">
        <v>4343</v>
      </c>
      <c r="F377" s="234" t="s">
        <v>277</v>
      </c>
      <c r="G377" t="s">
        <v>281</v>
      </c>
    </row>
    <row r="378" spans="1:7" outlineLevel="1">
      <c r="A378" s="221" t="s">
        <v>243</v>
      </c>
      <c r="B378" s="223" t="s">
        <v>4344</v>
      </c>
      <c r="C378" s="223">
        <v>7.4250500000000001E-10</v>
      </c>
      <c r="D378" s="223" t="s">
        <v>275</v>
      </c>
      <c r="E378" s="223" t="s">
        <v>4345</v>
      </c>
      <c r="F378" s="234" t="s">
        <v>280</v>
      </c>
      <c r="G378" t="s">
        <v>281</v>
      </c>
    </row>
    <row r="379" spans="1:7" outlineLevel="1">
      <c r="A379" s="221" t="s">
        <v>243</v>
      </c>
      <c r="B379" s="223" t="s">
        <v>1123</v>
      </c>
      <c r="C379" s="223">
        <v>1.584544E-3</v>
      </c>
      <c r="D379" s="223" t="s">
        <v>259</v>
      </c>
      <c r="E379" s="223" t="s">
        <v>4346</v>
      </c>
      <c r="F379" s="234" t="s">
        <v>307</v>
      </c>
      <c r="G379" t="s">
        <v>281</v>
      </c>
    </row>
    <row r="380" spans="1:7" outlineLevel="1">
      <c r="A380" s="221" t="s">
        <v>243</v>
      </c>
      <c r="B380" s="223" t="s">
        <v>4347</v>
      </c>
      <c r="C380" s="223">
        <v>1.04657E-4</v>
      </c>
      <c r="D380" s="223" t="s">
        <v>259</v>
      </c>
      <c r="E380" s="223" t="s">
        <v>4348</v>
      </c>
      <c r="F380" s="234" t="s">
        <v>299</v>
      </c>
      <c r="G380" t="s">
        <v>281</v>
      </c>
    </row>
    <row r="381" spans="1:7" outlineLevel="1">
      <c r="A381" s="221" t="s">
        <v>243</v>
      </c>
      <c r="B381" s="223" t="s">
        <v>4349</v>
      </c>
      <c r="C381" s="223">
        <v>1.8618503000000002E-2</v>
      </c>
      <c r="D381" s="223" t="s">
        <v>314</v>
      </c>
      <c r="E381" s="223" t="s">
        <v>4350</v>
      </c>
      <c r="F381" s="234" t="s">
        <v>316</v>
      </c>
      <c r="G381" t="s">
        <v>281</v>
      </c>
    </row>
    <row r="382" spans="1:7" outlineLevel="1">
      <c r="A382" s="221" t="s">
        <v>243</v>
      </c>
      <c r="B382" s="223" t="s">
        <v>4351</v>
      </c>
      <c r="C382" s="223">
        <v>1.246987471</v>
      </c>
      <c r="D382" s="223" t="s">
        <v>259</v>
      </c>
      <c r="E382" s="223" t="s">
        <v>4352</v>
      </c>
      <c r="F382" s="234" t="s">
        <v>332</v>
      </c>
      <c r="G382" t="s">
        <v>281</v>
      </c>
    </row>
    <row r="383" spans="1:7" outlineLevel="1">
      <c r="A383" s="221" t="s">
        <v>2218</v>
      </c>
      <c r="B383" s="223" t="s">
        <v>225</v>
      </c>
      <c r="C383" s="223">
        <v>2.66775E-9</v>
      </c>
      <c r="D383" s="223" t="s">
        <v>259</v>
      </c>
      <c r="E383" s="223" t="s">
        <v>4353</v>
      </c>
      <c r="F383" s="234" t="s">
        <v>335</v>
      </c>
      <c r="G383" t="s">
        <v>281</v>
      </c>
    </row>
    <row r="384" spans="1:7" outlineLevel="1">
      <c r="A384" s="221" t="s">
        <v>2218</v>
      </c>
      <c r="B384" s="223" t="s">
        <v>225</v>
      </c>
      <c r="C384" s="223">
        <v>2.620331E-3</v>
      </c>
      <c r="D384" s="223" t="s">
        <v>259</v>
      </c>
      <c r="E384" s="223" t="s">
        <v>4354</v>
      </c>
      <c r="F384" s="234" t="s">
        <v>337</v>
      </c>
      <c r="G384" t="s">
        <v>281</v>
      </c>
    </row>
    <row r="385" spans="1:7" outlineLevel="1">
      <c r="A385" s="221" t="s">
        <v>2218</v>
      </c>
      <c r="B385" s="223" t="s">
        <v>225</v>
      </c>
      <c r="C385" s="223">
        <v>4.0059499999999999E-7</v>
      </c>
      <c r="D385" s="223" t="s">
        <v>259</v>
      </c>
      <c r="E385" s="223" t="s">
        <v>4355</v>
      </c>
      <c r="F385" s="234" t="s">
        <v>339</v>
      </c>
      <c r="G385" t="s">
        <v>281</v>
      </c>
    </row>
    <row r="386" spans="1:7" outlineLevel="1">
      <c r="A386" s="221" t="s">
        <v>2218</v>
      </c>
      <c r="B386" s="223" t="s">
        <v>340</v>
      </c>
      <c r="C386" s="223">
        <v>1.96401E-6</v>
      </c>
      <c r="D386" s="223" t="s">
        <v>259</v>
      </c>
      <c r="E386" s="223" t="s">
        <v>4356</v>
      </c>
      <c r="F386" s="234" t="s">
        <v>342</v>
      </c>
      <c r="G386" t="s">
        <v>281</v>
      </c>
    </row>
    <row r="387" spans="1:7" outlineLevel="1">
      <c r="A387" s="221" t="s">
        <v>2218</v>
      </c>
      <c r="B387" s="223" t="s">
        <v>343</v>
      </c>
      <c r="C387" s="223">
        <v>1.87085E-9</v>
      </c>
      <c r="D387" s="223" t="s">
        <v>259</v>
      </c>
      <c r="E387" s="223" t="s">
        <v>4357</v>
      </c>
      <c r="F387" s="234" t="s">
        <v>337</v>
      </c>
      <c r="G387" t="s">
        <v>281</v>
      </c>
    </row>
    <row r="388" spans="1:7" outlineLevel="1">
      <c r="A388" s="221" t="s">
        <v>2218</v>
      </c>
      <c r="B388" s="223" t="s">
        <v>343</v>
      </c>
      <c r="C388" s="223">
        <v>1.0192E-9</v>
      </c>
      <c r="D388" s="223" t="s">
        <v>259</v>
      </c>
      <c r="E388" s="223" t="s">
        <v>4358</v>
      </c>
      <c r="F388" s="234" t="s">
        <v>339</v>
      </c>
      <c r="G388" t="s">
        <v>281</v>
      </c>
    </row>
    <row r="389" spans="1:7" outlineLevel="1">
      <c r="A389" s="221" t="s">
        <v>2218</v>
      </c>
      <c r="B389" s="223" t="s">
        <v>174</v>
      </c>
      <c r="C389" s="223">
        <v>1.6268200000000001E-8</v>
      </c>
      <c r="D389" s="223" t="s">
        <v>259</v>
      </c>
      <c r="E389" s="223" t="s">
        <v>4359</v>
      </c>
      <c r="F389" s="234" t="s">
        <v>335</v>
      </c>
      <c r="G389" t="s">
        <v>281</v>
      </c>
    </row>
    <row r="390" spans="1:7" outlineLevel="1">
      <c r="A390" s="221" t="s">
        <v>2218</v>
      </c>
      <c r="B390" s="223" t="s">
        <v>347</v>
      </c>
      <c r="C390" s="223">
        <v>1.2661400000000001E-6</v>
      </c>
      <c r="D390" s="223" t="s">
        <v>259</v>
      </c>
      <c r="E390" s="223" t="s">
        <v>4360</v>
      </c>
      <c r="F390" s="234" t="s">
        <v>337</v>
      </c>
      <c r="G390" t="s">
        <v>281</v>
      </c>
    </row>
    <row r="391" spans="1:7" outlineLevel="1">
      <c r="A391" s="221" t="s">
        <v>2218</v>
      </c>
      <c r="B391" s="223" t="s">
        <v>347</v>
      </c>
      <c r="C391" s="223">
        <v>8.8995300000000003E-7</v>
      </c>
      <c r="D391" s="223" t="s">
        <v>259</v>
      </c>
      <c r="E391" s="223" t="s">
        <v>4361</v>
      </c>
      <c r="F391" s="234" t="s">
        <v>339</v>
      </c>
      <c r="G391" t="s">
        <v>281</v>
      </c>
    </row>
    <row r="392" spans="1:7" outlineLevel="1">
      <c r="A392" s="221" t="s">
        <v>2218</v>
      </c>
      <c r="B392" s="223" t="s">
        <v>350</v>
      </c>
      <c r="C392" s="223">
        <v>3.9050600000000002E-8</v>
      </c>
      <c r="D392" s="223" t="s">
        <v>259</v>
      </c>
      <c r="E392" s="223" t="s">
        <v>4362</v>
      </c>
      <c r="F392" s="234" t="s">
        <v>352</v>
      </c>
      <c r="G392" t="s">
        <v>281</v>
      </c>
    </row>
    <row r="393" spans="1:7" outlineLevel="1">
      <c r="A393" s="221" t="s">
        <v>2218</v>
      </c>
      <c r="B393" s="223" t="s">
        <v>353</v>
      </c>
      <c r="C393" s="223">
        <v>8.1652799999999998E-11</v>
      </c>
      <c r="D393" s="223" t="s">
        <v>259</v>
      </c>
      <c r="E393" s="223" t="s">
        <v>4363</v>
      </c>
      <c r="F393" s="234" t="s">
        <v>352</v>
      </c>
      <c r="G393" t="s">
        <v>281</v>
      </c>
    </row>
    <row r="394" spans="1:7" outlineLevel="1">
      <c r="A394" s="221" t="s">
        <v>2218</v>
      </c>
      <c r="B394" s="223" t="s">
        <v>355</v>
      </c>
      <c r="C394" s="223">
        <v>2.06318E-10</v>
      </c>
      <c r="D394" s="223" t="s">
        <v>259</v>
      </c>
      <c r="E394" s="223" t="s">
        <v>4364</v>
      </c>
      <c r="F394" s="234" t="s">
        <v>352</v>
      </c>
      <c r="G394" t="s">
        <v>281</v>
      </c>
    </row>
    <row r="395" spans="1:7" outlineLevel="1">
      <c r="A395" s="221" t="s">
        <v>2218</v>
      </c>
      <c r="B395" s="223" t="s">
        <v>357</v>
      </c>
      <c r="C395" s="223">
        <v>8.69001E-13</v>
      </c>
      <c r="D395" s="223" t="s">
        <v>259</v>
      </c>
      <c r="E395" s="223" t="s">
        <v>4365</v>
      </c>
      <c r="F395" s="234" t="s">
        <v>359</v>
      </c>
      <c r="G395" t="s">
        <v>281</v>
      </c>
    </row>
    <row r="396" spans="1:7" outlineLevel="1">
      <c r="A396" s="221" t="s">
        <v>2218</v>
      </c>
      <c r="B396" s="223" t="s">
        <v>364</v>
      </c>
      <c r="C396" s="223">
        <v>4.7941500000000002E-4</v>
      </c>
      <c r="D396" s="223" t="s">
        <v>259</v>
      </c>
      <c r="E396" s="223" t="s">
        <v>4366</v>
      </c>
      <c r="F396" s="234" t="s">
        <v>337</v>
      </c>
      <c r="G396" t="s">
        <v>281</v>
      </c>
    </row>
    <row r="397" spans="1:7" outlineLevel="1">
      <c r="A397" s="221" t="s">
        <v>2218</v>
      </c>
      <c r="B397" s="223" t="s">
        <v>364</v>
      </c>
      <c r="C397" s="223">
        <v>1.4714200000000001E-4</v>
      </c>
      <c r="D397" s="223" t="s">
        <v>259</v>
      </c>
      <c r="E397" s="223" t="s">
        <v>4367</v>
      </c>
      <c r="F397" s="234" t="s">
        <v>339</v>
      </c>
      <c r="G397" t="s">
        <v>281</v>
      </c>
    </row>
    <row r="398" spans="1:7" outlineLevel="1">
      <c r="A398" s="221" t="s">
        <v>2218</v>
      </c>
      <c r="B398" s="223" t="s">
        <v>179</v>
      </c>
      <c r="C398" s="223">
        <v>2.41959E-10</v>
      </c>
      <c r="D398" s="223" t="s">
        <v>259</v>
      </c>
      <c r="E398" s="223" t="s">
        <v>4368</v>
      </c>
      <c r="F398" s="234" t="s">
        <v>335</v>
      </c>
      <c r="G398" t="s">
        <v>281</v>
      </c>
    </row>
    <row r="399" spans="1:7" outlineLevel="1">
      <c r="A399" s="221" t="s">
        <v>2218</v>
      </c>
      <c r="B399" s="223" t="s">
        <v>368</v>
      </c>
      <c r="C399" s="223">
        <v>7.6125000000000002E-8</v>
      </c>
      <c r="D399" s="223" t="s">
        <v>259</v>
      </c>
      <c r="E399" s="223" t="s">
        <v>4369</v>
      </c>
      <c r="F399" s="234" t="s">
        <v>337</v>
      </c>
      <c r="G399" t="s">
        <v>281</v>
      </c>
    </row>
    <row r="400" spans="1:7" outlineLevel="1">
      <c r="A400" s="221" t="s">
        <v>2218</v>
      </c>
      <c r="B400" s="223" t="s">
        <v>368</v>
      </c>
      <c r="C400" s="223">
        <v>8.4402299999999997E-11</v>
      </c>
      <c r="D400" s="223" t="s">
        <v>259</v>
      </c>
      <c r="E400" s="223" t="s">
        <v>4370</v>
      </c>
      <c r="F400" s="234" t="s">
        <v>339</v>
      </c>
      <c r="G400" t="s">
        <v>281</v>
      </c>
    </row>
    <row r="401" spans="1:7" outlineLevel="1">
      <c r="A401" s="221" t="s">
        <v>2218</v>
      </c>
      <c r="B401" s="223" t="s">
        <v>221</v>
      </c>
      <c r="C401" s="223">
        <v>3.62395E-4</v>
      </c>
      <c r="D401" s="223" t="s">
        <v>259</v>
      </c>
      <c r="E401" s="223" t="s">
        <v>4371</v>
      </c>
      <c r="F401" s="234" t="s">
        <v>335</v>
      </c>
      <c r="G401" t="s">
        <v>281</v>
      </c>
    </row>
    <row r="402" spans="1:7" outlineLevel="1">
      <c r="A402" s="221" t="s">
        <v>2218</v>
      </c>
      <c r="B402" s="223" t="s">
        <v>371</v>
      </c>
      <c r="C402" s="223">
        <v>3.9066699000000003E-2</v>
      </c>
      <c r="D402" s="223" t="s">
        <v>259</v>
      </c>
      <c r="E402" s="223" t="s">
        <v>4372</v>
      </c>
      <c r="F402" s="234" t="s">
        <v>337</v>
      </c>
      <c r="G402" t="s">
        <v>281</v>
      </c>
    </row>
    <row r="403" spans="1:7" outlineLevel="1">
      <c r="A403" s="221" t="s">
        <v>2218</v>
      </c>
      <c r="B403" s="223" t="s">
        <v>371</v>
      </c>
      <c r="C403" s="223">
        <v>8.2761900000000003E-4</v>
      </c>
      <c r="D403" s="223" t="s">
        <v>259</v>
      </c>
      <c r="E403" s="223" t="s">
        <v>4373</v>
      </c>
      <c r="F403" s="234" t="s">
        <v>339</v>
      </c>
      <c r="G403" t="s">
        <v>281</v>
      </c>
    </row>
    <row r="404" spans="1:7" outlineLevel="1">
      <c r="A404" s="221" t="s">
        <v>2218</v>
      </c>
      <c r="B404" s="223" t="s">
        <v>374</v>
      </c>
      <c r="C404" s="223">
        <v>0.72074124900000003</v>
      </c>
      <c r="D404" s="223" t="s">
        <v>259</v>
      </c>
      <c r="E404" s="223" t="s">
        <v>4374</v>
      </c>
      <c r="F404" s="234" t="s">
        <v>335</v>
      </c>
      <c r="G404" t="s">
        <v>281</v>
      </c>
    </row>
    <row r="405" spans="1:7" outlineLevel="1">
      <c r="A405" s="221" t="s">
        <v>2218</v>
      </c>
      <c r="B405" s="223" t="s">
        <v>376</v>
      </c>
      <c r="C405" s="223">
        <v>6.6381600000000002E-5</v>
      </c>
      <c r="D405" s="223" t="s">
        <v>259</v>
      </c>
      <c r="E405" s="223" t="s">
        <v>4375</v>
      </c>
      <c r="F405" s="234" t="s">
        <v>359</v>
      </c>
      <c r="G405" t="s">
        <v>281</v>
      </c>
    </row>
    <row r="406" spans="1:7" outlineLevel="1">
      <c r="A406" s="221" t="s">
        <v>2218</v>
      </c>
      <c r="B406" s="223" t="s">
        <v>378</v>
      </c>
      <c r="C406" s="223">
        <v>6.0104799999999997E-4</v>
      </c>
      <c r="D406" s="223" t="s">
        <v>259</v>
      </c>
      <c r="E406" s="223" t="s">
        <v>4376</v>
      </c>
      <c r="F406" s="234" t="s">
        <v>337</v>
      </c>
      <c r="G406" t="s">
        <v>281</v>
      </c>
    </row>
    <row r="407" spans="1:7" outlineLevel="1">
      <c r="A407" s="221" t="s">
        <v>2218</v>
      </c>
      <c r="B407" s="223" t="s">
        <v>378</v>
      </c>
      <c r="C407" s="223">
        <v>4.0528530000000004E-3</v>
      </c>
      <c r="D407" s="223" t="s">
        <v>259</v>
      </c>
      <c r="E407" s="223" t="s">
        <v>4377</v>
      </c>
      <c r="F407" s="234" t="s">
        <v>339</v>
      </c>
      <c r="G407" t="s">
        <v>281</v>
      </c>
    </row>
    <row r="408" spans="1:7" outlineLevel="1">
      <c r="A408" s="221" t="s">
        <v>2218</v>
      </c>
      <c r="B408" s="223" t="s">
        <v>188</v>
      </c>
      <c r="C408" s="223">
        <v>1.18432E-8</v>
      </c>
      <c r="D408" s="223" t="s">
        <v>259</v>
      </c>
      <c r="E408" s="223" t="s">
        <v>4378</v>
      </c>
      <c r="F408" s="234" t="s">
        <v>335</v>
      </c>
      <c r="G408" t="s">
        <v>281</v>
      </c>
    </row>
    <row r="409" spans="1:7" outlineLevel="1">
      <c r="A409" s="221" t="s">
        <v>2218</v>
      </c>
      <c r="B409" s="223" t="s">
        <v>382</v>
      </c>
      <c r="C409" s="223">
        <v>7.8516699999999995E-7</v>
      </c>
      <c r="D409" s="223" t="s">
        <v>259</v>
      </c>
      <c r="E409" s="223" t="s">
        <v>4379</v>
      </c>
      <c r="F409" s="234" t="s">
        <v>337</v>
      </c>
      <c r="G409" t="s">
        <v>281</v>
      </c>
    </row>
    <row r="410" spans="1:7" outlineLevel="1">
      <c r="A410" s="221" t="s">
        <v>2218</v>
      </c>
      <c r="B410" s="223" t="s">
        <v>382</v>
      </c>
      <c r="C410" s="223">
        <v>2.2793800000000001E-7</v>
      </c>
      <c r="D410" s="223" t="s">
        <v>259</v>
      </c>
      <c r="E410" s="223" t="s">
        <v>4380</v>
      </c>
      <c r="F410" s="234" t="s">
        <v>339</v>
      </c>
      <c r="G410" t="s">
        <v>281</v>
      </c>
    </row>
    <row r="411" spans="1:7" outlineLevel="1">
      <c r="A411" s="221" t="s">
        <v>2218</v>
      </c>
      <c r="B411" s="223" t="s">
        <v>385</v>
      </c>
      <c r="C411" s="223">
        <v>1.7608E-9</v>
      </c>
      <c r="D411" s="223" t="s">
        <v>259</v>
      </c>
      <c r="E411" s="223" t="s">
        <v>4381</v>
      </c>
      <c r="F411" s="234" t="s">
        <v>339</v>
      </c>
      <c r="G411" t="s">
        <v>281</v>
      </c>
    </row>
    <row r="412" spans="1:7" outlineLevel="1">
      <c r="A412" s="221" t="s">
        <v>2218</v>
      </c>
      <c r="B412" s="223" t="s">
        <v>184</v>
      </c>
      <c r="C412" s="223">
        <v>3.9928900000000003E-9</v>
      </c>
      <c r="D412" s="223" t="s">
        <v>259</v>
      </c>
      <c r="E412" s="223" t="s">
        <v>4382</v>
      </c>
      <c r="F412" s="234" t="s">
        <v>335</v>
      </c>
      <c r="G412" t="s">
        <v>281</v>
      </c>
    </row>
    <row r="413" spans="1:7" outlineLevel="1">
      <c r="A413" s="221" t="s">
        <v>2218</v>
      </c>
      <c r="B413" s="223" t="s">
        <v>184</v>
      </c>
      <c r="C413" s="223">
        <v>1.9302499999999999E-6</v>
      </c>
      <c r="D413" s="223" t="s">
        <v>259</v>
      </c>
      <c r="E413" s="223" t="s">
        <v>4383</v>
      </c>
      <c r="F413" s="234" t="s">
        <v>337</v>
      </c>
      <c r="G413" t="s">
        <v>281</v>
      </c>
    </row>
    <row r="414" spans="1:7" outlineLevel="1">
      <c r="A414" s="221" t="s">
        <v>2218</v>
      </c>
      <c r="B414" s="223" t="s">
        <v>184</v>
      </c>
      <c r="C414" s="223">
        <v>3.7771599999999998E-10</v>
      </c>
      <c r="D414" s="223" t="s">
        <v>259</v>
      </c>
      <c r="E414" s="223" t="s">
        <v>4384</v>
      </c>
      <c r="F414" s="234" t="s">
        <v>339</v>
      </c>
      <c r="G414" t="s">
        <v>281</v>
      </c>
    </row>
    <row r="415" spans="1:7" outlineLevel="1">
      <c r="A415" s="221" t="s">
        <v>2218</v>
      </c>
      <c r="B415" s="223" t="s">
        <v>390</v>
      </c>
      <c r="C415" s="223">
        <v>1.4656630000000001E-3</v>
      </c>
      <c r="D415" s="223" t="s">
        <v>259</v>
      </c>
      <c r="E415" s="223" t="s">
        <v>4385</v>
      </c>
      <c r="F415" s="234" t="s">
        <v>337</v>
      </c>
      <c r="G415" t="s">
        <v>281</v>
      </c>
    </row>
    <row r="416" spans="1:7" outlineLevel="1">
      <c r="A416" s="221" t="s">
        <v>2218</v>
      </c>
      <c r="B416" s="223" t="s">
        <v>390</v>
      </c>
      <c r="C416" s="223">
        <v>1.5035999999999999E-4</v>
      </c>
      <c r="D416" s="223" t="s">
        <v>259</v>
      </c>
      <c r="E416" s="223" t="s">
        <v>4386</v>
      </c>
      <c r="F416" s="234" t="s">
        <v>339</v>
      </c>
      <c r="G416" t="s">
        <v>281</v>
      </c>
    </row>
    <row r="417" spans="1:7" outlineLevel="1">
      <c r="A417" s="221" t="s">
        <v>2218</v>
      </c>
      <c r="B417" s="223" t="s">
        <v>192</v>
      </c>
      <c r="C417" s="223">
        <v>1.9409800000000001E-9</v>
      </c>
      <c r="D417" s="223" t="s">
        <v>259</v>
      </c>
      <c r="E417" s="223" t="s">
        <v>4387</v>
      </c>
      <c r="F417" s="234" t="s">
        <v>335</v>
      </c>
      <c r="G417" t="s">
        <v>281</v>
      </c>
    </row>
    <row r="418" spans="1:7" outlineLevel="1">
      <c r="A418" s="221" t="s">
        <v>2218</v>
      </c>
      <c r="B418" s="223" t="s">
        <v>394</v>
      </c>
      <c r="C418" s="223">
        <v>1.99698E-5</v>
      </c>
      <c r="D418" s="223" t="s">
        <v>259</v>
      </c>
      <c r="E418" s="223" t="s">
        <v>4388</v>
      </c>
      <c r="F418" s="234" t="s">
        <v>337</v>
      </c>
      <c r="G418" t="s">
        <v>281</v>
      </c>
    </row>
    <row r="419" spans="1:7" outlineLevel="1">
      <c r="A419" s="221" t="s">
        <v>2218</v>
      </c>
      <c r="B419" s="223" t="s">
        <v>394</v>
      </c>
      <c r="C419" s="223">
        <v>1.84149E-9</v>
      </c>
      <c r="D419" s="223" t="s">
        <v>259</v>
      </c>
      <c r="E419" s="223" t="s">
        <v>4389</v>
      </c>
      <c r="F419" s="234" t="s">
        <v>339</v>
      </c>
      <c r="G419" t="s">
        <v>281</v>
      </c>
    </row>
    <row r="420" spans="1:7" outlineLevel="1">
      <c r="A420" s="221" t="s">
        <v>2218</v>
      </c>
      <c r="B420" s="223" t="s">
        <v>397</v>
      </c>
      <c r="C420" s="223">
        <v>4.2101100000000003E-5</v>
      </c>
      <c r="D420" s="223" t="s">
        <v>259</v>
      </c>
      <c r="E420" s="223" t="s">
        <v>4390</v>
      </c>
      <c r="F420" s="234" t="s">
        <v>342</v>
      </c>
      <c r="G420" t="s">
        <v>281</v>
      </c>
    </row>
    <row r="421" spans="1:7" outlineLevel="1">
      <c r="A421" s="221" t="s">
        <v>2218</v>
      </c>
      <c r="B421" s="223" t="s">
        <v>399</v>
      </c>
      <c r="C421" s="223">
        <v>1.95964E-4</v>
      </c>
      <c r="D421" s="223" t="s">
        <v>259</v>
      </c>
      <c r="E421" s="223" t="s">
        <v>4391</v>
      </c>
      <c r="F421" s="234" t="s">
        <v>401</v>
      </c>
      <c r="G421" t="s">
        <v>281</v>
      </c>
    </row>
    <row r="422" spans="1:7" outlineLevel="1">
      <c r="A422" s="221" t="s">
        <v>2218</v>
      </c>
      <c r="B422" s="223" t="s">
        <v>402</v>
      </c>
      <c r="C422" s="223">
        <v>7.8096000000000004E-14</v>
      </c>
      <c r="D422" s="223" t="s">
        <v>259</v>
      </c>
      <c r="E422" s="223" t="s">
        <v>4392</v>
      </c>
      <c r="F422" s="234" t="s">
        <v>359</v>
      </c>
      <c r="G422" t="s">
        <v>281</v>
      </c>
    </row>
    <row r="423" spans="1:7" outlineLevel="1">
      <c r="A423" s="221" t="s">
        <v>2218</v>
      </c>
      <c r="B423" s="223" t="s">
        <v>404</v>
      </c>
      <c r="C423" s="223">
        <v>5.7996600000000001E-4</v>
      </c>
      <c r="D423" s="223" t="s">
        <v>259</v>
      </c>
      <c r="E423" s="223" t="s">
        <v>4393</v>
      </c>
      <c r="F423" s="234" t="s">
        <v>337</v>
      </c>
      <c r="G423" t="s">
        <v>281</v>
      </c>
    </row>
    <row r="424" spans="1:7" outlineLevel="1">
      <c r="A424" s="221" t="s">
        <v>2218</v>
      </c>
      <c r="B424" s="223" t="s">
        <v>404</v>
      </c>
      <c r="C424" s="223">
        <v>6.5581500000000002E-5</v>
      </c>
      <c r="D424" s="223" t="s">
        <v>259</v>
      </c>
      <c r="E424" s="223" t="s">
        <v>4394</v>
      </c>
      <c r="F424" s="234" t="s">
        <v>339</v>
      </c>
      <c r="G424" t="s">
        <v>281</v>
      </c>
    </row>
    <row r="425" spans="1:7" outlineLevel="1">
      <c r="A425" s="221" t="s">
        <v>250</v>
      </c>
      <c r="B425" s="233" t="s">
        <v>407</v>
      </c>
      <c r="C425" s="223">
        <v>0.18345811000000001</v>
      </c>
      <c r="D425" s="223" t="s">
        <v>408</v>
      </c>
      <c r="E425" s="223" t="s">
        <v>4395</v>
      </c>
      <c r="F425" s="234" t="s">
        <v>2589</v>
      </c>
      <c r="G425" t="s">
        <v>281</v>
      </c>
    </row>
    <row r="426" spans="1:7" outlineLevel="1">
      <c r="A426" s="221" t="s">
        <v>250</v>
      </c>
      <c r="B426" s="233" t="s">
        <v>4268</v>
      </c>
      <c r="C426" s="223">
        <v>0.98191667000000005</v>
      </c>
      <c r="D426" s="223" t="s">
        <v>408</v>
      </c>
      <c r="E426" s="223" t="s">
        <v>4396</v>
      </c>
      <c r="F426" s="234" t="s">
        <v>2591</v>
      </c>
      <c r="G426" t="s">
        <v>281</v>
      </c>
    </row>
    <row r="427" spans="1:7" outlineLevel="1">
      <c r="A427" s="221" t="s">
        <v>2218</v>
      </c>
      <c r="B427" s="223" t="s">
        <v>415</v>
      </c>
      <c r="C427" s="223">
        <v>2.7229300000000002E-6</v>
      </c>
      <c r="D427" s="223" t="s">
        <v>259</v>
      </c>
      <c r="E427" s="223" t="s">
        <v>4397</v>
      </c>
      <c r="F427" s="234" t="s">
        <v>335</v>
      </c>
      <c r="G427" t="s">
        <v>281</v>
      </c>
    </row>
    <row r="428" spans="1:7" outlineLevel="1">
      <c r="A428" s="221" t="s">
        <v>2218</v>
      </c>
      <c r="B428" s="223" t="s">
        <v>217</v>
      </c>
      <c r="C428" s="223">
        <v>8.5149900000000006E-9</v>
      </c>
      <c r="D428" s="223" t="s">
        <v>259</v>
      </c>
      <c r="E428" s="223" t="s">
        <v>4398</v>
      </c>
      <c r="F428" s="234" t="s">
        <v>335</v>
      </c>
      <c r="G428" t="s">
        <v>281</v>
      </c>
    </row>
    <row r="429" spans="1:7" outlineLevel="1">
      <c r="A429" s="221" t="s">
        <v>2218</v>
      </c>
      <c r="B429" s="223" t="s">
        <v>418</v>
      </c>
      <c r="C429" s="223">
        <v>2.4325670000000001E-3</v>
      </c>
      <c r="D429" s="223" t="s">
        <v>259</v>
      </c>
      <c r="E429" s="223" t="s">
        <v>4399</v>
      </c>
      <c r="F429" s="234" t="s">
        <v>337</v>
      </c>
      <c r="G429" t="s">
        <v>281</v>
      </c>
    </row>
    <row r="430" spans="1:7" outlineLevel="1">
      <c r="A430" s="221" t="s">
        <v>2218</v>
      </c>
      <c r="B430" s="223" t="s">
        <v>418</v>
      </c>
      <c r="C430" s="223">
        <v>9.3145200000000002E-8</v>
      </c>
      <c r="D430" s="223" t="s">
        <v>259</v>
      </c>
      <c r="E430" s="223" t="s">
        <v>4400</v>
      </c>
      <c r="F430" s="234" t="s">
        <v>339</v>
      </c>
      <c r="G430" t="s">
        <v>281</v>
      </c>
    </row>
    <row r="431" spans="1:7" outlineLevel="1">
      <c r="A431" s="221" t="s">
        <v>2218</v>
      </c>
      <c r="B431" s="223" t="s">
        <v>205</v>
      </c>
      <c r="C431" s="223">
        <v>3.0727900000000001E-9</v>
      </c>
      <c r="D431" s="223" t="s">
        <v>259</v>
      </c>
      <c r="E431" s="223" t="s">
        <v>4401</v>
      </c>
      <c r="F431" s="234" t="s">
        <v>335</v>
      </c>
      <c r="G431" t="s">
        <v>281</v>
      </c>
    </row>
    <row r="432" spans="1:7" outlineLevel="1">
      <c r="A432" s="221" t="s">
        <v>2218</v>
      </c>
      <c r="B432" s="223" t="s">
        <v>205</v>
      </c>
      <c r="C432" s="223">
        <v>2.6262E-5</v>
      </c>
      <c r="D432" s="223" t="s">
        <v>259</v>
      </c>
      <c r="E432" s="223" t="s">
        <v>4402</v>
      </c>
      <c r="F432" s="234" t="s">
        <v>337</v>
      </c>
      <c r="G432" t="s">
        <v>281</v>
      </c>
    </row>
    <row r="433" spans="1:7" outlineLevel="1">
      <c r="A433" s="221" t="s">
        <v>2218</v>
      </c>
      <c r="B433" s="223" t="s">
        <v>205</v>
      </c>
      <c r="C433" s="223">
        <v>2.5413399999999998E-9</v>
      </c>
      <c r="D433" s="223" t="s">
        <v>259</v>
      </c>
      <c r="E433" s="223" t="s">
        <v>4403</v>
      </c>
      <c r="F433" s="234" t="s">
        <v>339</v>
      </c>
      <c r="G433" t="s">
        <v>281</v>
      </c>
    </row>
    <row r="434" spans="1:7" outlineLevel="1">
      <c r="A434" s="221" t="s">
        <v>2218</v>
      </c>
      <c r="B434" s="223" t="s">
        <v>196</v>
      </c>
      <c r="C434" s="223">
        <v>2.16314E-9</v>
      </c>
      <c r="D434" s="223" t="s">
        <v>259</v>
      </c>
      <c r="E434" s="223" t="s">
        <v>4404</v>
      </c>
      <c r="F434" s="234" t="s">
        <v>335</v>
      </c>
      <c r="G434" t="s">
        <v>281</v>
      </c>
    </row>
    <row r="435" spans="1:7" outlineLevel="1">
      <c r="A435" s="221" t="s">
        <v>2218</v>
      </c>
      <c r="B435" s="223" t="s">
        <v>196</v>
      </c>
      <c r="C435" s="223">
        <v>1.60359E-8</v>
      </c>
      <c r="D435" s="223" t="s">
        <v>259</v>
      </c>
      <c r="E435" s="223" t="s">
        <v>4405</v>
      </c>
      <c r="F435" s="234" t="s">
        <v>337</v>
      </c>
      <c r="G435" t="s">
        <v>281</v>
      </c>
    </row>
    <row r="436" spans="1:7" outlineLevel="1">
      <c r="A436" s="221" t="s">
        <v>2218</v>
      </c>
      <c r="B436" s="223" t="s">
        <v>196</v>
      </c>
      <c r="C436" s="223">
        <v>4.05971E-10</v>
      </c>
      <c r="D436" s="223" t="s">
        <v>259</v>
      </c>
      <c r="E436" s="223" t="s">
        <v>4406</v>
      </c>
      <c r="F436" s="234" t="s">
        <v>339</v>
      </c>
      <c r="G436" t="s">
        <v>281</v>
      </c>
    </row>
    <row r="437" spans="1:7" outlineLevel="1">
      <c r="A437" s="221" t="s">
        <v>2218</v>
      </c>
      <c r="B437" s="223" t="s">
        <v>427</v>
      </c>
      <c r="C437" s="223">
        <v>5.85759E-7</v>
      </c>
      <c r="D437" s="223" t="s">
        <v>259</v>
      </c>
      <c r="E437" s="223" t="s">
        <v>4407</v>
      </c>
      <c r="F437" s="234" t="s">
        <v>359</v>
      </c>
      <c r="G437" t="s">
        <v>281</v>
      </c>
    </row>
    <row r="438" spans="1:7" outlineLevel="1">
      <c r="A438" s="221" t="s">
        <v>2218</v>
      </c>
      <c r="B438" s="223" t="s">
        <v>200</v>
      </c>
      <c r="C438" s="223">
        <v>9.7968400000000003E-9</v>
      </c>
      <c r="D438" s="223" t="s">
        <v>259</v>
      </c>
      <c r="E438" s="223" t="s">
        <v>4408</v>
      </c>
      <c r="F438" s="234" t="s">
        <v>335</v>
      </c>
      <c r="G438" t="s">
        <v>281</v>
      </c>
    </row>
    <row r="439" spans="1:7" outlineLevel="1">
      <c r="A439" s="221" t="s">
        <v>2218</v>
      </c>
      <c r="B439" s="223" t="s">
        <v>430</v>
      </c>
      <c r="C439" s="223">
        <v>7.7287400000000005E-6</v>
      </c>
      <c r="D439" s="223" t="s">
        <v>259</v>
      </c>
      <c r="E439" s="223" t="s">
        <v>4409</v>
      </c>
      <c r="F439" s="234" t="s">
        <v>337</v>
      </c>
      <c r="G439" t="s">
        <v>281</v>
      </c>
    </row>
    <row r="440" spans="1:7" outlineLevel="1">
      <c r="A440" s="221" t="s">
        <v>2218</v>
      </c>
      <c r="B440" s="223" t="s">
        <v>430</v>
      </c>
      <c r="C440" s="223">
        <v>5.33564E-9</v>
      </c>
      <c r="D440" s="223" t="s">
        <v>259</v>
      </c>
      <c r="E440" s="223" t="s">
        <v>4410</v>
      </c>
      <c r="F440" s="234" t="s">
        <v>339</v>
      </c>
      <c r="G440" t="s">
        <v>281</v>
      </c>
    </row>
    <row r="441" spans="1:7" outlineLevel="1">
      <c r="A441" s="221" t="s">
        <v>2218</v>
      </c>
      <c r="B441" s="223" t="s">
        <v>433</v>
      </c>
      <c r="C441" s="223">
        <v>4.7125299999999998E-4</v>
      </c>
      <c r="D441" s="223" t="s">
        <v>259</v>
      </c>
      <c r="E441" s="223" t="s">
        <v>4411</v>
      </c>
      <c r="F441" s="234" t="s">
        <v>337</v>
      </c>
      <c r="G441" t="s">
        <v>281</v>
      </c>
    </row>
    <row r="442" spans="1:7" outlineLevel="1">
      <c r="A442" s="221" t="s">
        <v>2218</v>
      </c>
      <c r="B442" s="223" t="s">
        <v>433</v>
      </c>
      <c r="C442" s="223">
        <v>1.68806E-4</v>
      </c>
      <c r="D442" s="223" t="s">
        <v>259</v>
      </c>
      <c r="E442" s="223" t="s">
        <v>4412</v>
      </c>
      <c r="F442" s="234" t="s">
        <v>339</v>
      </c>
      <c r="G442" t="s">
        <v>281</v>
      </c>
    </row>
    <row r="443" spans="1:7" outlineLevel="1">
      <c r="A443" s="221" t="s">
        <v>2218</v>
      </c>
      <c r="B443" s="223" t="s">
        <v>436</v>
      </c>
      <c r="C443" s="223">
        <v>6.2193700000000003E-4</v>
      </c>
      <c r="D443" s="223" t="s">
        <v>259</v>
      </c>
      <c r="E443" s="223" t="s">
        <v>4413</v>
      </c>
      <c r="F443" s="234" t="s">
        <v>438</v>
      </c>
      <c r="G443" t="s">
        <v>281</v>
      </c>
    </row>
    <row r="444" spans="1:7" outlineLevel="1">
      <c r="A444" s="221" t="s">
        <v>2218</v>
      </c>
      <c r="B444" s="223" t="s">
        <v>439</v>
      </c>
      <c r="C444" s="223">
        <v>1.77718E-6</v>
      </c>
      <c r="D444" s="223" t="s">
        <v>259</v>
      </c>
      <c r="E444" s="223" t="s">
        <v>4414</v>
      </c>
      <c r="F444" s="234" t="s">
        <v>352</v>
      </c>
      <c r="G444" t="s">
        <v>281</v>
      </c>
    </row>
    <row r="445" spans="1:7" outlineLevel="1">
      <c r="A445" s="221" t="s">
        <v>2218</v>
      </c>
      <c r="B445" s="223" t="s">
        <v>441</v>
      </c>
      <c r="C445" s="223">
        <v>4.6623299999999998E-6</v>
      </c>
      <c r="D445" s="223" t="s">
        <v>259</v>
      </c>
      <c r="E445" s="223" t="s">
        <v>4415</v>
      </c>
      <c r="F445" s="234" t="s">
        <v>359</v>
      </c>
      <c r="G445" t="s">
        <v>281</v>
      </c>
    </row>
    <row r="446" spans="1:7" outlineLevel="1">
      <c r="A446" s="221" t="s">
        <v>2218</v>
      </c>
      <c r="B446" s="223" t="s">
        <v>445</v>
      </c>
      <c r="C446" s="223">
        <v>2.34288E-8</v>
      </c>
      <c r="D446" s="223" t="s">
        <v>259</v>
      </c>
      <c r="E446" s="223" t="s">
        <v>4416</v>
      </c>
      <c r="F446" s="234" t="s">
        <v>359</v>
      </c>
      <c r="G446" t="s">
        <v>281</v>
      </c>
    </row>
    <row r="447" spans="1:7" outlineLevel="1">
      <c r="A447" s="221" t="s">
        <v>2218</v>
      </c>
      <c r="B447" s="223" t="s">
        <v>447</v>
      </c>
      <c r="C447" s="223">
        <v>1.7005999999999999E-11</v>
      </c>
      <c r="D447" s="223" t="s">
        <v>259</v>
      </c>
      <c r="E447" s="223" t="s">
        <v>4417</v>
      </c>
      <c r="F447" s="234" t="s">
        <v>352</v>
      </c>
      <c r="G447" t="s">
        <v>281</v>
      </c>
    </row>
    <row r="448" spans="1:7" outlineLevel="1">
      <c r="A448" s="221" t="s">
        <v>2218</v>
      </c>
      <c r="B448" s="223" t="s">
        <v>449</v>
      </c>
      <c r="C448" s="223">
        <v>1.8630900000000001E-4</v>
      </c>
      <c r="D448" s="223" t="s">
        <v>259</v>
      </c>
      <c r="E448" s="223" t="s">
        <v>4418</v>
      </c>
      <c r="F448" s="234" t="s">
        <v>337</v>
      </c>
      <c r="G448" t="s">
        <v>281</v>
      </c>
    </row>
    <row r="449" spans="1:7" outlineLevel="1">
      <c r="A449" s="221" t="s">
        <v>2218</v>
      </c>
      <c r="B449" s="223" t="s">
        <v>449</v>
      </c>
      <c r="C449" s="223">
        <v>3.0845100000000001E-6</v>
      </c>
      <c r="D449" s="223" t="s">
        <v>259</v>
      </c>
      <c r="E449" s="223" t="s">
        <v>4419</v>
      </c>
      <c r="F449" s="234" t="s">
        <v>339</v>
      </c>
      <c r="G449" t="s">
        <v>281</v>
      </c>
    </row>
    <row r="450" spans="1:7" outlineLevel="1">
      <c r="A450" s="221" t="s">
        <v>2218</v>
      </c>
      <c r="B450" s="223" t="s">
        <v>452</v>
      </c>
      <c r="C450" s="223">
        <v>2.10524E-6</v>
      </c>
      <c r="D450" s="223" t="s">
        <v>259</v>
      </c>
      <c r="E450" s="223" t="s">
        <v>4420</v>
      </c>
      <c r="F450" s="234" t="s">
        <v>335</v>
      </c>
      <c r="G450" t="s">
        <v>281</v>
      </c>
    </row>
    <row r="451" spans="1:7" outlineLevel="1">
      <c r="A451" s="221" t="s">
        <v>2218</v>
      </c>
      <c r="B451" s="223" t="s">
        <v>229</v>
      </c>
      <c r="C451" s="223">
        <v>4.2407300000000003E-5</v>
      </c>
      <c r="D451" s="223" t="s">
        <v>259</v>
      </c>
      <c r="E451" s="223" t="s">
        <v>4421</v>
      </c>
      <c r="F451" s="234" t="s">
        <v>335</v>
      </c>
      <c r="G451" t="s">
        <v>281</v>
      </c>
    </row>
    <row r="452" spans="1:7" outlineLevel="1">
      <c r="A452" s="221" t="s">
        <v>2218</v>
      </c>
      <c r="B452" s="223" t="s">
        <v>455</v>
      </c>
      <c r="C452" s="223">
        <v>6.159009E-3</v>
      </c>
      <c r="D452" s="223" t="s">
        <v>259</v>
      </c>
      <c r="E452" s="223" t="s">
        <v>4422</v>
      </c>
      <c r="F452" s="234" t="s">
        <v>337</v>
      </c>
      <c r="G452" t="s">
        <v>281</v>
      </c>
    </row>
    <row r="453" spans="1:7" outlineLevel="1">
      <c r="A453" s="221" t="s">
        <v>2218</v>
      </c>
      <c r="B453" s="223" t="s">
        <v>455</v>
      </c>
      <c r="C453" s="223">
        <v>2.3275840000000002E-3</v>
      </c>
      <c r="D453" s="223" t="s">
        <v>259</v>
      </c>
      <c r="E453" s="223" t="s">
        <v>4423</v>
      </c>
      <c r="F453" s="234" t="s">
        <v>339</v>
      </c>
      <c r="G453" t="s">
        <v>281</v>
      </c>
    </row>
    <row r="454" spans="1:7" outlineLevel="1">
      <c r="A454" s="221" t="s">
        <v>2218</v>
      </c>
      <c r="B454" s="223" t="s">
        <v>213</v>
      </c>
      <c r="C454" s="223">
        <v>2.15393E-7</v>
      </c>
      <c r="D454" s="223" t="s">
        <v>259</v>
      </c>
      <c r="E454" s="223" t="s">
        <v>4424</v>
      </c>
      <c r="F454" s="234" t="s">
        <v>335</v>
      </c>
      <c r="G454" t="s">
        <v>281</v>
      </c>
    </row>
    <row r="455" spans="1:7" outlineLevel="1">
      <c r="A455" s="221" t="s">
        <v>2218</v>
      </c>
      <c r="B455" s="223" t="s">
        <v>213</v>
      </c>
      <c r="C455" s="223">
        <v>9.3167900000000001E-3</v>
      </c>
      <c r="D455" s="223" t="s">
        <v>259</v>
      </c>
      <c r="E455" s="223" t="s">
        <v>4425</v>
      </c>
      <c r="F455" s="234" t="s">
        <v>337</v>
      </c>
      <c r="G455" t="s">
        <v>281</v>
      </c>
    </row>
    <row r="456" spans="1:7" outlineLevel="1">
      <c r="A456" s="221" t="s">
        <v>2218</v>
      </c>
      <c r="B456" s="223" t="s">
        <v>213</v>
      </c>
      <c r="C456" s="223">
        <v>3.07551E-5</v>
      </c>
      <c r="D456" s="223" t="s">
        <v>259</v>
      </c>
      <c r="E456" s="223" t="s">
        <v>4426</v>
      </c>
      <c r="F456" s="234" t="s">
        <v>339</v>
      </c>
      <c r="G456" t="s">
        <v>281</v>
      </c>
    </row>
    <row r="457" spans="1:7" outlineLevel="1">
      <c r="A457" s="221" t="s">
        <v>2218</v>
      </c>
      <c r="B457" s="223" t="s">
        <v>461</v>
      </c>
      <c r="C457" s="223">
        <v>1.05574E-4</v>
      </c>
      <c r="D457" s="223" t="s">
        <v>259</v>
      </c>
      <c r="E457" s="223" t="s">
        <v>4427</v>
      </c>
      <c r="F457" s="234" t="s">
        <v>463</v>
      </c>
      <c r="G457" t="s">
        <v>281</v>
      </c>
    </row>
    <row r="458" spans="1:7" outlineLevel="1">
      <c r="A458" s="221" t="s">
        <v>2218</v>
      </c>
      <c r="B458" s="223" t="s">
        <v>464</v>
      </c>
      <c r="C458" s="223">
        <v>3.242773E-3</v>
      </c>
      <c r="D458" s="223" t="s">
        <v>259</v>
      </c>
      <c r="E458" s="223" t="s">
        <v>4428</v>
      </c>
      <c r="F458" s="234" t="s">
        <v>337</v>
      </c>
      <c r="G458" t="s">
        <v>281</v>
      </c>
    </row>
    <row r="459" spans="1:7" outlineLevel="1">
      <c r="A459" s="221" t="s">
        <v>2218</v>
      </c>
      <c r="B459" s="223" t="s">
        <v>464</v>
      </c>
      <c r="C459" s="223">
        <v>5.5423600000000005E-4</v>
      </c>
      <c r="D459" s="223" t="s">
        <v>259</v>
      </c>
      <c r="E459" s="223" t="s">
        <v>4429</v>
      </c>
      <c r="F459" s="234" t="s">
        <v>339</v>
      </c>
      <c r="G459" t="s">
        <v>281</v>
      </c>
    </row>
    <row r="460" spans="1:7" outlineLevel="1">
      <c r="A460" s="221" t="s">
        <v>2218</v>
      </c>
      <c r="B460" s="223" t="s">
        <v>467</v>
      </c>
      <c r="C460" s="223">
        <v>1.44234E-5</v>
      </c>
      <c r="D460" s="223" t="s">
        <v>259</v>
      </c>
      <c r="E460" s="223" t="s">
        <v>4430</v>
      </c>
      <c r="F460" s="234" t="s">
        <v>335</v>
      </c>
      <c r="G460" t="s">
        <v>281</v>
      </c>
    </row>
    <row r="461" spans="1:7" outlineLevel="1">
      <c r="A461" s="221" t="s">
        <v>2218</v>
      </c>
      <c r="B461" s="223" t="s">
        <v>469</v>
      </c>
      <c r="C461" s="223">
        <v>2.28694E-9</v>
      </c>
      <c r="D461" s="223" t="s">
        <v>259</v>
      </c>
      <c r="E461" s="223" t="s">
        <v>4431</v>
      </c>
      <c r="F461" s="234" t="s">
        <v>337</v>
      </c>
      <c r="G461" t="s">
        <v>281</v>
      </c>
    </row>
    <row r="462" spans="1:7" outlineLevel="1">
      <c r="A462" s="221" t="s">
        <v>2218</v>
      </c>
      <c r="B462" s="223" t="s">
        <v>469</v>
      </c>
      <c r="C462" s="223">
        <v>3.8179300000000001E-12</v>
      </c>
      <c r="D462" s="223" t="s">
        <v>259</v>
      </c>
      <c r="E462" s="223" t="s">
        <v>4432</v>
      </c>
      <c r="F462" s="234" t="s">
        <v>339</v>
      </c>
      <c r="G462" t="s">
        <v>281</v>
      </c>
    </row>
    <row r="463" spans="1:7" outlineLevel="1">
      <c r="A463" s="221" t="s">
        <v>2218</v>
      </c>
      <c r="B463" s="223" t="s">
        <v>472</v>
      </c>
      <c r="C463" s="223">
        <v>8.2629499999999999E-10</v>
      </c>
      <c r="D463" s="223" t="s">
        <v>259</v>
      </c>
      <c r="E463" s="223" t="s">
        <v>4433</v>
      </c>
      <c r="F463" s="234" t="s">
        <v>337</v>
      </c>
      <c r="G463" t="s">
        <v>281</v>
      </c>
    </row>
    <row r="464" spans="1:7" outlineLevel="1">
      <c r="A464" s="221" t="s">
        <v>2218</v>
      </c>
      <c r="B464" s="223" t="s">
        <v>472</v>
      </c>
      <c r="C464" s="223">
        <v>1.3794600000000001E-12</v>
      </c>
      <c r="D464" s="223" t="s">
        <v>259</v>
      </c>
      <c r="E464" s="223" t="s">
        <v>4434</v>
      </c>
      <c r="F464" s="234" t="s">
        <v>339</v>
      </c>
      <c r="G464" t="s">
        <v>281</v>
      </c>
    </row>
    <row r="465" spans="1:7" outlineLevel="1">
      <c r="A465" s="221" t="s">
        <v>2218</v>
      </c>
      <c r="B465" s="223" t="s">
        <v>475</v>
      </c>
      <c r="C465" s="223">
        <v>5.7996700000000003E-4</v>
      </c>
      <c r="D465" s="223" t="s">
        <v>259</v>
      </c>
      <c r="E465" s="223" t="s">
        <v>4435</v>
      </c>
      <c r="F465" s="234" t="s">
        <v>337</v>
      </c>
      <c r="G465" t="s">
        <v>281</v>
      </c>
    </row>
    <row r="466" spans="1:7" outlineLevel="1">
      <c r="A466" s="221" t="s">
        <v>2218</v>
      </c>
      <c r="B466" s="223" t="s">
        <v>475</v>
      </c>
      <c r="C466" s="223">
        <v>6.5582500000000004E-5</v>
      </c>
      <c r="D466" s="223" t="s">
        <v>259</v>
      </c>
      <c r="E466" s="223" t="s">
        <v>4436</v>
      </c>
      <c r="F466" s="234" t="s">
        <v>339</v>
      </c>
      <c r="G466" t="s">
        <v>281</v>
      </c>
    </row>
    <row r="467" spans="1:7" outlineLevel="1">
      <c r="A467" s="221" t="s">
        <v>2218</v>
      </c>
      <c r="B467" s="223" t="s">
        <v>477</v>
      </c>
      <c r="C467" s="223">
        <v>7.8101299999999995E-8</v>
      </c>
      <c r="D467" s="223" t="s">
        <v>259</v>
      </c>
      <c r="E467" s="223" t="s">
        <v>4437</v>
      </c>
      <c r="F467" s="234" t="s">
        <v>352</v>
      </c>
      <c r="G467" t="s">
        <v>281</v>
      </c>
    </row>
    <row r="468" spans="1:7" outlineLevel="1">
      <c r="A468" s="221" t="s">
        <v>2218</v>
      </c>
      <c r="B468" s="223" t="s">
        <v>479</v>
      </c>
      <c r="C468" s="223">
        <v>5.8324700000000001E-7</v>
      </c>
      <c r="D468" s="223" t="s">
        <v>259</v>
      </c>
      <c r="E468" s="223" t="s">
        <v>4438</v>
      </c>
      <c r="F468" s="234" t="s">
        <v>337</v>
      </c>
      <c r="G468" t="s">
        <v>281</v>
      </c>
    </row>
    <row r="469" spans="1:7" outlineLevel="1">
      <c r="A469" s="221" t="s">
        <v>2218</v>
      </c>
      <c r="B469" s="223" t="s">
        <v>479</v>
      </c>
      <c r="C469" s="223">
        <v>1.86232E-9</v>
      </c>
      <c r="D469" s="223" t="s">
        <v>259</v>
      </c>
      <c r="E469" s="223" t="s">
        <v>4439</v>
      </c>
      <c r="F469" s="234" t="s">
        <v>339</v>
      </c>
      <c r="G469" t="s">
        <v>281</v>
      </c>
    </row>
    <row r="470" spans="1:7" outlineLevel="1">
      <c r="A470" s="221" t="s">
        <v>2218</v>
      </c>
      <c r="B470" s="223" t="s">
        <v>482</v>
      </c>
      <c r="C470" s="223">
        <v>3.0595961000000001E-2</v>
      </c>
      <c r="D470" s="223" t="s">
        <v>259</v>
      </c>
      <c r="E470" s="223" t="s">
        <v>4440</v>
      </c>
      <c r="F470" s="234" t="s">
        <v>484</v>
      </c>
      <c r="G470" t="s">
        <v>281</v>
      </c>
    </row>
    <row r="471" spans="1:7" outlineLevel="1">
      <c r="A471" s="221" t="s">
        <v>2218</v>
      </c>
      <c r="B471" s="223" t="s">
        <v>209</v>
      </c>
      <c r="C471" s="223">
        <v>9.7157100000000006E-8</v>
      </c>
      <c r="D471" s="223" t="s">
        <v>259</v>
      </c>
      <c r="E471" s="223" t="s">
        <v>4441</v>
      </c>
      <c r="F471" s="234" t="s">
        <v>335</v>
      </c>
      <c r="G471" t="s">
        <v>281</v>
      </c>
    </row>
    <row r="472" spans="1:7" outlineLevel="1">
      <c r="A472" s="221" t="s">
        <v>2218</v>
      </c>
      <c r="B472" s="223" t="s">
        <v>486</v>
      </c>
      <c r="C472" s="223">
        <v>6.5093999999999997E-5</v>
      </c>
      <c r="D472" s="223" t="s">
        <v>259</v>
      </c>
      <c r="E472" s="223" t="s">
        <v>4442</v>
      </c>
      <c r="F472" s="234" t="s">
        <v>337</v>
      </c>
      <c r="G472" t="s">
        <v>281</v>
      </c>
    </row>
    <row r="473" spans="1:7" outlineLevel="1">
      <c r="A473" s="226" t="s">
        <v>2218</v>
      </c>
      <c r="B473" s="228" t="s">
        <v>486</v>
      </c>
      <c r="C473" s="228">
        <v>8.8658200000000003E-9</v>
      </c>
      <c r="D473" s="228" t="s">
        <v>259</v>
      </c>
      <c r="E473" s="228" t="s">
        <v>4443</v>
      </c>
      <c r="F473" s="255" t="s">
        <v>339</v>
      </c>
      <c r="G473" t="s">
        <v>281</v>
      </c>
    </row>
    <row r="475" spans="1:7">
      <c r="A475" s="793" t="s">
        <v>489</v>
      </c>
      <c r="B475" s="794"/>
      <c r="C475" s="794"/>
    </row>
    <row r="476" spans="1:7">
      <c r="A476" s="179" t="s">
        <v>2593</v>
      </c>
      <c r="B476" s="180"/>
      <c r="C476" s="258">
        <v>0.13026974244983888</v>
      </c>
      <c r="F476" s="197"/>
    </row>
    <row r="477" spans="1:7">
      <c r="A477" s="157" t="s">
        <v>2594</v>
      </c>
      <c r="C477" s="274">
        <v>0.18356190981568207</v>
      </c>
      <c r="F477" s="197"/>
    </row>
    <row r="478" spans="1:7">
      <c r="A478" s="167" t="s">
        <v>490</v>
      </c>
      <c r="B478" s="177"/>
      <c r="C478" s="259">
        <v>0.42690420444026145</v>
      </c>
      <c r="F478" s="197"/>
    </row>
    <row r="479" spans="1:7">
      <c r="A479" s="256" t="s">
        <v>3279</v>
      </c>
      <c r="B479" s="335"/>
      <c r="C479" s="257">
        <v>0.25926414329421771</v>
      </c>
      <c r="F479" s="197"/>
    </row>
    <row r="480" spans="1:7">
      <c r="A480" s="157" t="s">
        <v>929</v>
      </c>
      <c r="C480" s="274">
        <v>-3.3303189454279854E-2</v>
      </c>
      <c r="F480" s="197"/>
    </row>
    <row r="481" spans="1:6">
      <c r="A481" s="157" t="s">
        <v>930</v>
      </c>
      <c r="C481" s="274">
        <v>-3.230322423567876E-3</v>
      </c>
      <c r="F481" s="197"/>
    </row>
    <row r="482" spans="1:6">
      <c r="A482" s="157" t="s">
        <v>4444</v>
      </c>
      <c r="C482" s="274">
        <v>-0.38887777816423774</v>
      </c>
      <c r="F482" s="197"/>
    </row>
    <row r="483" spans="1:6">
      <c r="A483" s="157" t="s">
        <v>491</v>
      </c>
      <c r="C483" s="274">
        <v>-0.2089057771903586</v>
      </c>
      <c r="F483" s="197"/>
    </row>
    <row r="484" spans="1:6">
      <c r="A484" s="167" t="s">
        <v>2596</v>
      </c>
      <c r="B484" s="177"/>
      <c r="C484" s="259">
        <v>-0.36568293276755592</v>
      </c>
      <c r="F484" s="197"/>
    </row>
  </sheetData>
  <mergeCells count="13">
    <mergeCell ref="A247:F247"/>
    <mergeCell ref="A361:F361"/>
    <mergeCell ref="A475:C475"/>
    <mergeCell ref="A92:F92"/>
    <mergeCell ref="A163:F163"/>
    <mergeCell ref="A171:F171"/>
    <mergeCell ref="A180:F180"/>
    <mergeCell ref="A213:F213"/>
    <mergeCell ref="A1:F1"/>
    <mergeCell ref="I1:R1"/>
    <mergeCell ref="A7:F7"/>
    <mergeCell ref="I22:R22"/>
    <mergeCell ref="A40:F40"/>
  </mergeCells>
  <pageMargins left="0.7" right="0.7" top="0.75" bottom="0.75" header="0.3" footer="0.3"/>
  <pageSetup paperSize="9" scale="40" fitToHeight="0" orientation="landscape"/>
  <headerFooter>
    <oddHeader>&amp;C&amp;20B.2.1.3 LCI for AD+I (OFMSW)</oddHead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9" tint="0.79998168889431442"/>
  </sheetPr>
  <dimension ref="A1:W597"/>
  <sheetViews>
    <sheetView workbookViewId="0">
      <selection sqref="A1:F1"/>
    </sheetView>
  </sheetViews>
  <sheetFormatPr baseColWidth="10" defaultColWidth="9.140625" defaultRowHeight="15"/>
  <cols>
    <col min="1" max="1" width="8.85546875" bestFit="1" customWidth="1"/>
    <col min="2" max="2" width="56.28515625" customWidth="1"/>
    <col min="3" max="3" width="27.140625" customWidth="1"/>
    <col min="4" max="4" width="13.140625" customWidth="1"/>
    <col min="5" max="5" width="53.42578125" bestFit="1" customWidth="1"/>
    <col min="6" max="6" width="88.42578125" customWidth="1"/>
    <col min="13" max="13" width="10" bestFit="1" customWidth="1"/>
  </cols>
  <sheetData>
    <row r="1" spans="1:23" ht="18.75">
      <c r="A1" s="769" t="s">
        <v>236</v>
      </c>
      <c r="B1" s="770"/>
      <c r="C1" s="770"/>
      <c r="D1" s="770"/>
      <c r="E1" s="770"/>
      <c r="F1" s="771"/>
      <c r="I1" s="772" t="s">
        <v>237</v>
      </c>
      <c r="J1" s="773"/>
      <c r="K1" s="773"/>
      <c r="L1" s="773"/>
      <c r="M1" s="773"/>
      <c r="N1" s="773"/>
      <c r="O1" s="773"/>
      <c r="P1" s="773"/>
      <c r="Q1" s="773"/>
      <c r="R1" s="773"/>
      <c r="S1" s="773"/>
      <c r="T1" s="773"/>
      <c r="U1" s="773"/>
      <c r="V1" s="773"/>
      <c r="W1" s="774"/>
    </row>
    <row r="2" spans="1:23">
      <c r="A2" s="211" t="s">
        <v>238</v>
      </c>
      <c r="B2" s="212" t="s">
        <v>239</v>
      </c>
      <c r="C2" s="212" t="s">
        <v>240</v>
      </c>
      <c r="D2" s="212" t="s">
        <v>134</v>
      </c>
      <c r="E2" s="212" t="s">
        <v>241</v>
      </c>
      <c r="F2" s="213" t="s">
        <v>242</v>
      </c>
      <c r="I2" s="778"/>
      <c r="J2" s="779"/>
      <c r="K2" s="779"/>
      <c r="L2" s="779"/>
      <c r="M2" s="779"/>
      <c r="N2" s="779"/>
      <c r="O2" s="779"/>
      <c r="P2" s="779"/>
      <c r="Q2" s="779"/>
      <c r="R2" s="779"/>
      <c r="S2" s="779"/>
      <c r="T2" s="779"/>
      <c r="U2" s="779"/>
      <c r="V2" s="779"/>
      <c r="W2" s="780"/>
    </row>
    <row r="3" spans="1:23">
      <c r="A3" s="216" t="s">
        <v>243</v>
      </c>
      <c r="B3" s="217" t="s">
        <v>244</v>
      </c>
      <c r="C3" s="218">
        <v>5</v>
      </c>
      <c r="D3" s="218" t="s">
        <v>245</v>
      </c>
      <c r="E3" s="218" t="s">
        <v>246</v>
      </c>
      <c r="F3" s="232" t="s">
        <v>236</v>
      </c>
      <c r="G3" t="s">
        <v>281</v>
      </c>
      <c r="I3" s="781"/>
      <c r="J3" s="782"/>
      <c r="K3" s="782"/>
      <c r="L3" s="782"/>
      <c r="M3" s="782"/>
      <c r="N3" s="782"/>
      <c r="O3" s="782"/>
      <c r="P3" s="782"/>
      <c r="Q3" s="782"/>
      <c r="R3" s="782"/>
      <c r="S3" s="782"/>
      <c r="T3" s="782"/>
      <c r="U3" s="782"/>
      <c r="V3" s="782"/>
      <c r="W3" s="783"/>
    </row>
    <row r="4" spans="1:23">
      <c r="A4" s="221" t="s">
        <v>243</v>
      </c>
      <c r="B4" s="222" t="s">
        <v>247</v>
      </c>
      <c r="C4" s="223">
        <v>40</v>
      </c>
      <c r="D4" s="223" t="s">
        <v>245</v>
      </c>
      <c r="E4" s="223" t="s">
        <v>248</v>
      </c>
      <c r="F4" s="234" t="s">
        <v>249</v>
      </c>
      <c r="G4" t="s">
        <v>281</v>
      </c>
      <c r="I4" s="781"/>
      <c r="J4" s="782"/>
      <c r="K4" s="782"/>
      <c r="L4" s="782"/>
      <c r="M4" s="782"/>
      <c r="N4" s="782"/>
      <c r="O4" s="782"/>
      <c r="P4" s="782"/>
      <c r="Q4" s="782"/>
      <c r="R4" s="782"/>
      <c r="S4" s="782"/>
      <c r="T4" s="782"/>
      <c r="U4" s="782"/>
      <c r="V4" s="782"/>
      <c r="W4" s="783"/>
    </row>
    <row r="5" spans="1:23">
      <c r="A5" s="226" t="s">
        <v>250</v>
      </c>
      <c r="B5" s="227" t="s">
        <v>251</v>
      </c>
      <c r="C5" s="228">
        <v>1</v>
      </c>
      <c r="D5" s="228" t="s">
        <v>252</v>
      </c>
      <c r="E5" s="228" t="s">
        <v>253</v>
      </c>
      <c r="F5" s="255" t="s">
        <v>254</v>
      </c>
      <c r="G5" t="s">
        <v>281</v>
      </c>
      <c r="I5" s="781"/>
      <c r="J5" s="782"/>
      <c r="K5" s="782"/>
      <c r="L5" s="782"/>
      <c r="M5" s="782"/>
      <c r="N5" s="782"/>
      <c r="O5" s="782"/>
      <c r="P5" s="782"/>
      <c r="Q5" s="782"/>
      <c r="R5" s="782"/>
      <c r="S5" s="782"/>
      <c r="T5" s="782"/>
      <c r="U5" s="782"/>
      <c r="V5" s="782"/>
      <c r="W5" s="783"/>
    </row>
    <row r="6" spans="1:23">
      <c r="A6" s="171"/>
      <c r="B6" s="171"/>
      <c r="C6" s="171"/>
      <c r="D6" s="171"/>
      <c r="E6" s="171"/>
      <c r="F6" s="171"/>
      <c r="G6" t="s">
        <v>281</v>
      </c>
      <c r="I6" s="781"/>
      <c r="J6" s="782"/>
      <c r="K6" s="782"/>
      <c r="L6" s="782"/>
      <c r="M6" s="782"/>
      <c r="N6" s="782"/>
      <c r="O6" s="782"/>
      <c r="P6" s="782"/>
      <c r="Q6" s="782"/>
      <c r="R6" s="782"/>
      <c r="S6" s="782"/>
      <c r="T6" s="782"/>
      <c r="U6" s="782"/>
      <c r="V6" s="782"/>
      <c r="W6" s="783"/>
    </row>
    <row r="7" spans="1:23" ht="18.75">
      <c r="A7" s="769" t="s">
        <v>493</v>
      </c>
      <c r="B7" s="770"/>
      <c r="C7" s="770"/>
      <c r="D7" s="770"/>
      <c r="E7" s="770"/>
      <c r="F7" s="771"/>
      <c r="G7" t="s">
        <v>281</v>
      </c>
      <c r="I7" s="781"/>
      <c r="J7" s="782"/>
      <c r="K7" s="782"/>
      <c r="L7" s="782"/>
      <c r="M7" s="782"/>
      <c r="N7" s="782"/>
      <c r="O7" s="782"/>
      <c r="P7" s="782"/>
      <c r="Q7" s="782"/>
      <c r="R7" s="782"/>
      <c r="S7" s="782"/>
      <c r="T7" s="782"/>
      <c r="U7" s="782"/>
      <c r="V7" s="782"/>
      <c r="W7" s="783"/>
    </row>
    <row r="8" spans="1:23">
      <c r="A8" s="211" t="s">
        <v>238</v>
      </c>
      <c r="B8" s="212" t="s">
        <v>239</v>
      </c>
      <c r="C8" s="212" t="s">
        <v>240</v>
      </c>
      <c r="D8" s="212" t="s">
        <v>134</v>
      </c>
      <c r="E8" s="212" t="s">
        <v>241</v>
      </c>
      <c r="F8" s="213" t="s">
        <v>242</v>
      </c>
      <c r="G8" t="s">
        <v>281</v>
      </c>
      <c r="I8" s="781"/>
      <c r="J8" s="782"/>
      <c r="K8" s="782"/>
      <c r="L8" s="782"/>
      <c r="M8" s="782"/>
      <c r="N8" s="782"/>
      <c r="O8" s="782"/>
      <c r="P8" s="782"/>
      <c r="Q8" s="782"/>
      <c r="R8" s="782"/>
      <c r="S8" s="782"/>
      <c r="T8" s="782"/>
      <c r="U8" s="782"/>
      <c r="V8" s="782"/>
      <c r="W8" s="783"/>
    </row>
    <row r="9" spans="1:23">
      <c r="A9" s="216" t="s">
        <v>243</v>
      </c>
      <c r="B9" s="227" t="s">
        <v>251</v>
      </c>
      <c r="C9" s="218">
        <v>1</v>
      </c>
      <c r="D9" s="218" t="s">
        <v>256</v>
      </c>
      <c r="E9" s="218" t="s">
        <v>253</v>
      </c>
      <c r="F9" s="232" t="s">
        <v>254</v>
      </c>
      <c r="G9" t="s">
        <v>281</v>
      </c>
      <c r="I9" s="781"/>
      <c r="J9" s="782"/>
      <c r="K9" s="782"/>
      <c r="L9" s="782"/>
      <c r="M9" s="782"/>
      <c r="N9" s="782"/>
      <c r="O9" s="782"/>
      <c r="P9" s="782"/>
      <c r="Q9" s="782"/>
      <c r="R9" s="782"/>
      <c r="S9" s="782"/>
      <c r="T9" s="782"/>
      <c r="U9" s="782"/>
      <c r="V9" s="782"/>
      <c r="W9" s="783"/>
    </row>
    <row r="10" spans="1:23">
      <c r="A10" s="221" t="s">
        <v>243</v>
      </c>
      <c r="B10" s="222" t="s">
        <v>495</v>
      </c>
      <c r="C10" s="223" t="s">
        <v>496</v>
      </c>
      <c r="D10" s="223" t="s">
        <v>275</v>
      </c>
      <c r="E10" s="223" t="s">
        <v>260</v>
      </c>
      <c r="F10" s="234" t="s">
        <v>497</v>
      </c>
      <c r="G10" t="s">
        <v>281</v>
      </c>
      <c r="I10" s="781"/>
      <c r="J10" s="782"/>
      <c r="K10" s="782"/>
      <c r="L10" s="782"/>
      <c r="M10" s="782"/>
      <c r="N10" s="782"/>
      <c r="O10" s="782"/>
      <c r="P10" s="782"/>
      <c r="Q10" s="782"/>
      <c r="R10" s="782"/>
      <c r="S10" s="782"/>
      <c r="T10" s="782"/>
      <c r="U10" s="782"/>
      <c r="V10" s="782"/>
      <c r="W10" s="783"/>
    </row>
    <row r="11" spans="1:23">
      <c r="A11" s="221" t="s">
        <v>243</v>
      </c>
      <c r="B11" s="222" t="s">
        <v>498</v>
      </c>
      <c r="C11" s="223" t="s">
        <v>499</v>
      </c>
      <c r="D11" s="223" t="s">
        <v>327</v>
      </c>
      <c r="E11" s="223" t="s">
        <v>500</v>
      </c>
      <c r="F11" s="234" t="s">
        <v>932</v>
      </c>
      <c r="G11" t="s">
        <v>281</v>
      </c>
      <c r="I11" s="781"/>
      <c r="J11" s="782"/>
      <c r="K11" s="782"/>
      <c r="L11" s="782"/>
      <c r="M11" s="782"/>
      <c r="N11" s="782"/>
      <c r="O11" s="782"/>
      <c r="P11" s="782"/>
      <c r="Q11" s="782"/>
      <c r="R11" s="782"/>
      <c r="S11" s="782"/>
      <c r="T11" s="782"/>
      <c r="U11" s="782"/>
      <c r="V11" s="782"/>
      <c r="W11" s="783"/>
    </row>
    <row r="12" spans="1:23">
      <c r="A12" s="221" t="s">
        <v>243</v>
      </c>
      <c r="B12" s="222" t="s">
        <v>262</v>
      </c>
      <c r="C12" s="235" t="s">
        <v>263</v>
      </c>
      <c r="D12" s="223" t="s">
        <v>494</v>
      </c>
      <c r="E12" s="223" t="s">
        <v>264</v>
      </c>
      <c r="F12" s="234" t="s">
        <v>933</v>
      </c>
      <c r="G12" t="s">
        <v>281</v>
      </c>
      <c r="I12" s="781"/>
      <c r="J12" s="782"/>
      <c r="K12" s="782"/>
      <c r="L12" s="782"/>
      <c r="M12" s="782"/>
      <c r="N12" s="782"/>
      <c r="O12" s="782"/>
      <c r="P12" s="782"/>
      <c r="Q12" s="782"/>
      <c r="R12" s="782"/>
      <c r="S12" s="782"/>
      <c r="T12" s="782"/>
      <c r="U12" s="782"/>
      <c r="V12" s="782"/>
      <c r="W12" s="783"/>
    </row>
    <row r="13" spans="1:23">
      <c r="A13" s="221" t="s">
        <v>243</v>
      </c>
      <c r="B13" s="222" t="s">
        <v>503</v>
      </c>
      <c r="C13" s="223">
        <f>200/7500</f>
        <v>2.6666666666666668E-2</v>
      </c>
      <c r="D13" s="223" t="s">
        <v>504</v>
      </c>
      <c r="E13" s="223" t="s">
        <v>505</v>
      </c>
      <c r="F13" s="234" t="s">
        <v>506</v>
      </c>
      <c r="G13" t="s">
        <v>281</v>
      </c>
      <c r="I13" s="781"/>
      <c r="J13" s="782"/>
      <c r="K13" s="782"/>
      <c r="L13" s="782"/>
      <c r="M13" s="782"/>
      <c r="N13" s="782"/>
      <c r="O13" s="782"/>
      <c r="P13" s="782"/>
      <c r="Q13" s="782"/>
      <c r="R13" s="782"/>
      <c r="S13" s="782"/>
      <c r="T13" s="782"/>
      <c r="U13" s="782"/>
      <c r="V13" s="782"/>
      <c r="W13" s="783"/>
    </row>
    <row r="14" spans="1:23">
      <c r="A14" s="221" t="s">
        <v>243</v>
      </c>
      <c r="B14" s="222" t="s">
        <v>507</v>
      </c>
      <c r="C14" s="223">
        <f>(150*1839)/38000</f>
        <v>7.2592105263157896</v>
      </c>
      <c r="D14" s="223" t="s">
        <v>259</v>
      </c>
      <c r="E14" s="223" t="s">
        <v>508</v>
      </c>
      <c r="F14" s="234" t="s">
        <v>509</v>
      </c>
      <c r="G14" t="s">
        <v>281</v>
      </c>
      <c r="I14" s="781"/>
      <c r="J14" s="782"/>
      <c r="K14" s="782"/>
      <c r="L14" s="782"/>
      <c r="M14" s="782"/>
      <c r="N14" s="782"/>
      <c r="O14" s="782"/>
      <c r="P14" s="782"/>
      <c r="Q14" s="782"/>
      <c r="R14" s="782"/>
      <c r="S14" s="782"/>
      <c r="T14" s="782"/>
      <c r="U14" s="782"/>
      <c r="V14" s="782"/>
      <c r="W14" s="783"/>
    </row>
    <row r="15" spans="1:23">
      <c r="A15" s="221" t="s">
        <v>333</v>
      </c>
      <c r="B15" s="223" t="s">
        <v>340</v>
      </c>
      <c r="C15" s="223" t="s">
        <v>510</v>
      </c>
      <c r="D15" s="223" t="s">
        <v>511</v>
      </c>
      <c r="E15" s="223" t="s">
        <v>260</v>
      </c>
      <c r="F15" s="234" t="s">
        <v>512</v>
      </c>
      <c r="G15" t="s">
        <v>281</v>
      </c>
      <c r="I15" s="781"/>
      <c r="J15" s="782"/>
      <c r="K15" s="782"/>
      <c r="L15" s="782"/>
      <c r="M15" s="782"/>
      <c r="N15" s="782"/>
      <c r="O15" s="782"/>
      <c r="P15" s="782"/>
      <c r="Q15" s="782"/>
      <c r="R15" s="782"/>
      <c r="S15" s="782"/>
      <c r="T15" s="782"/>
      <c r="U15" s="782"/>
      <c r="V15" s="782"/>
      <c r="W15" s="783"/>
    </row>
    <row r="16" spans="1:23">
      <c r="A16" s="221" t="s">
        <v>250</v>
      </c>
      <c r="B16" s="233" t="s">
        <v>3398</v>
      </c>
      <c r="C16" s="223" t="s">
        <v>3399</v>
      </c>
      <c r="D16" s="223" t="s">
        <v>494</v>
      </c>
      <c r="E16" s="223" t="s">
        <v>260</v>
      </c>
      <c r="F16" s="234" t="s">
        <v>515</v>
      </c>
      <c r="G16" t="s">
        <v>281</v>
      </c>
      <c r="I16" s="781"/>
      <c r="J16" s="782"/>
      <c r="K16" s="782"/>
      <c r="L16" s="782"/>
      <c r="M16" s="782"/>
      <c r="N16" s="782"/>
      <c r="O16" s="782"/>
      <c r="P16" s="782"/>
      <c r="Q16" s="782"/>
      <c r="R16" s="782"/>
      <c r="S16" s="782"/>
      <c r="T16" s="782"/>
      <c r="U16" s="782"/>
      <c r="V16" s="782"/>
      <c r="W16" s="783"/>
    </row>
    <row r="17" spans="1:23">
      <c r="A17" s="221" t="s">
        <v>333</v>
      </c>
      <c r="B17" s="223" t="s">
        <v>399</v>
      </c>
      <c r="C17" s="223" t="s">
        <v>516</v>
      </c>
      <c r="D17" s="223" t="s">
        <v>511</v>
      </c>
      <c r="E17" s="223" t="s">
        <v>260</v>
      </c>
      <c r="F17" s="234" t="s">
        <v>517</v>
      </c>
      <c r="G17" t="s">
        <v>281</v>
      </c>
      <c r="I17" s="781"/>
      <c r="J17" s="782"/>
      <c r="K17" s="782"/>
      <c r="L17" s="782"/>
      <c r="M17" s="782"/>
      <c r="N17" s="782"/>
      <c r="O17" s="782"/>
      <c r="P17" s="782"/>
      <c r="Q17" s="782"/>
      <c r="R17" s="782"/>
      <c r="S17" s="782"/>
      <c r="T17" s="782"/>
      <c r="U17" s="782"/>
      <c r="V17" s="782"/>
      <c r="W17" s="783"/>
    </row>
    <row r="18" spans="1:23">
      <c r="A18" s="221" t="s">
        <v>333</v>
      </c>
      <c r="B18" s="223" t="s">
        <v>427</v>
      </c>
      <c r="C18" s="223" t="s">
        <v>518</v>
      </c>
      <c r="D18" s="223" t="s">
        <v>511</v>
      </c>
      <c r="E18" s="223" t="s">
        <v>260</v>
      </c>
      <c r="F18" s="234" t="s">
        <v>519</v>
      </c>
      <c r="G18" t="s">
        <v>281</v>
      </c>
      <c r="I18" s="784"/>
      <c r="J18" s="785"/>
      <c r="K18" s="785"/>
      <c r="L18" s="785"/>
      <c r="M18" s="785"/>
      <c r="N18" s="785"/>
      <c r="O18" s="785"/>
      <c r="P18" s="785"/>
      <c r="Q18" s="785"/>
      <c r="R18" s="785"/>
      <c r="S18" s="785"/>
      <c r="T18" s="785"/>
      <c r="U18" s="785"/>
      <c r="V18" s="785"/>
      <c r="W18" s="786"/>
    </row>
    <row r="19" spans="1:23">
      <c r="A19" s="221" t="s">
        <v>333</v>
      </c>
      <c r="B19" s="223" t="s">
        <v>439</v>
      </c>
      <c r="C19" s="223" t="s">
        <v>520</v>
      </c>
      <c r="D19" s="223" t="s">
        <v>511</v>
      </c>
      <c r="E19" s="223" t="s">
        <v>260</v>
      </c>
      <c r="F19" s="234" t="s">
        <v>521</v>
      </c>
      <c r="G19" t="s">
        <v>281</v>
      </c>
    </row>
    <row r="20" spans="1:23">
      <c r="A20" s="262" t="s">
        <v>268</v>
      </c>
      <c r="B20" s="189" t="s">
        <v>522</v>
      </c>
      <c r="C20" s="189">
        <v>0.95</v>
      </c>
      <c r="D20" s="189" t="s">
        <v>270</v>
      </c>
      <c r="E20" s="189" t="s">
        <v>523</v>
      </c>
      <c r="F20" s="263" t="s">
        <v>524</v>
      </c>
      <c r="G20" t="s">
        <v>281</v>
      </c>
      <c r="I20" s="772" t="s">
        <v>272</v>
      </c>
      <c r="J20" s="773"/>
      <c r="K20" s="773"/>
      <c r="L20" s="773"/>
      <c r="M20" s="773"/>
      <c r="N20" s="773"/>
      <c r="O20" s="773"/>
      <c r="P20" s="773"/>
      <c r="Q20" s="773"/>
      <c r="R20" s="773"/>
      <c r="S20" s="773"/>
      <c r="T20" s="773"/>
      <c r="U20" s="773"/>
      <c r="V20" s="773"/>
      <c r="W20" s="774"/>
    </row>
    <row r="21" spans="1:23">
      <c r="A21" s="262" t="s">
        <v>268</v>
      </c>
      <c r="B21" s="189" t="s">
        <v>525</v>
      </c>
      <c r="C21" s="189">
        <v>1.1200000000000001</v>
      </c>
      <c r="D21" s="189" t="s">
        <v>270</v>
      </c>
      <c r="E21" s="189" t="s">
        <v>526</v>
      </c>
      <c r="F21" s="263" t="s">
        <v>527</v>
      </c>
      <c r="G21" t="s">
        <v>281</v>
      </c>
      <c r="I21" s="214"/>
      <c r="J21" s="6"/>
      <c r="K21" s="6"/>
      <c r="L21" s="6"/>
      <c r="M21" s="6"/>
      <c r="N21" s="6"/>
      <c r="O21" s="6"/>
      <c r="P21" s="6"/>
      <c r="Q21" s="6"/>
      <c r="R21" s="6"/>
      <c r="S21" s="6"/>
      <c r="T21" s="6"/>
      <c r="U21" s="6"/>
      <c r="V21" s="6"/>
      <c r="W21" s="215"/>
    </row>
    <row r="22" spans="1:23">
      <c r="A22" s="262" t="s">
        <v>268</v>
      </c>
      <c r="B22" s="189" t="s">
        <v>528</v>
      </c>
      <c r="C22" s="189">
        <v>0.72</v>
      </c>
      <c r="D22" s="189" t="s">
        <v>270</v>
      </c>
      <c r="E22" s="189" t="s">
        <v>529</v>
      </c>
      <c r="F22" s="263" t="s">
        <v>530</v>
      </c>
      <c r="G22" t="s">
        <v>281</v>
      </c>
      <c r="I22" s="214"/>
      <c r="J22" s="6"/>
      <c r="K22" s="6"/>
      <c r="L22" s="6"/>
      <c r="M22" s="6"/>
      <c r="N22" s="6"/>
      <c r="O22" s="6"/>
      <c r="P22" s="6"/>
      <c r="Q22" s="6"/>
      <c r="R22" s="6"/>
      <c r="S22" s="6"/>
      <c r="T22" s="6"/>
      <c r="U22" s="6"/>
      <c r="V22" s="6"/>
      <c r="W22" s="215"/>
    </row>
    <row r="23" spans="1:23">
      <c r="A23" s="262" t="s">
        <v>268</v>
      </c>
      <c r="B23" s="189" t="s">
        <v>531</v>
      </c>
      <c r="C23" s="189">
        <v>0.1</v>
      </c>
      <c r="D23" s="189" t="s">
        <v>270</v>
      </c>
      <c r="E23" s="189" t="s">
        <v>532</v>
      </c>
      <c r="F23" s="263" t="s">
        <v>533</v>
      </c>
      <c r="G23" t="s">
        <v>281</v>
      </c>
      <c r="I23" s="214"/>
      <c r="J23" s="6"/>
      <c r="K23" s="6"/>
      <c r="L23" s="6"/>
      <c r="M23" s="6"/>
      <c r="N23" s="6"/>
      <c r="O23" s="6"/>
      <c r="P23" s="6"/>
      <c r="Q23" s="6"/>
      <c r="R23" s="6"/>
      <c r="S23" s="6"/>
      <c r="T23" s="6"/>
      <c r="U23" s="6"/>
      <c r="V23" s="6"/>
      <c r="W23" s="215"/>
    </row>
    <row r="24" spans="1:23">
      <c r="A24" s="262" t="s">
        <v>268</v>
      </c>
      <c r="B24" s="189" t="s">
        <v>534</v>
      </c>
      <c r="C24" s="189">
        <v>140</v>
      </c>
      <c r="D24" s="189" t="s">
        <v>535</v>
      </c>
      <c r="E24" s="189" t="s">
        <v>536</v>
      </c>
      <c r="F24" s="263" t="s">
        <v>537</v>
      </c>
      <c r="G24" t="s">
        <v>281</v>
      </c>
      <c r="I24" s="214"/>
      <c r="J24" s="6"/>
      <c r="K24" s="6"/>
      <c r="L24" s="6"/>
      <c r="M24" s="6"/>
      <c r="N24" s="6"/>
      <c r="O24" s="6"/>
      <c r="P24" s="6"/>
      <c r="Q24" s="6"/>
      <c r="R24" s="6"/>
      <c r="S24" s="6"/>
      <c r="T24" s="6"/>
      <c r="U24" s="6"/>
      <c r="V24" s="6"/>
      <c r="W24" s="215"/>
    </row>
    <row r="25" spans="1:23">
      <c r="A25" s="262" t="s">
        <v>268</v>
      </c>
      <c r="B25" s="189" t="s">
        <v>538</v>
      </c>
      <c r="C25" s="189">
        <v>0.52</v>
      </c>
      <c r="D25" s="189" t="s">
        <v>270</v>
      </c>
      <c r="E25" s="189" t="s">
        <v>539</v>
      </c>
      <c r="F25" s="263" t="s">
        <v>540</v>
      </c>
      <c r="G25" t="s">
        <v>281</v>
      </c>
      <c r="I25" s="214"/>
      <c r="J25" s="6"/>
      <c r="K25" s="6"/>
      <c r="L25" s="6"/>
      <c r="M25" s="6"/>
      <c r="N25" s="6"/>
      <c r="O25" s="6"/>
      <c r="P25" s="6"/>
      <c r="Q25" s="6"/>
      <c r="R25" s="6"/>
      <c r="S25" s="6"/>
      <c r="T25" s="6"/>
      <c r="U25" s="6"/>
      <c r="V25" s="6"/>
      <c r="W25" s="215"/>
    </row>
    <row r="26" spans="1:23">
      <c r="A26" s="262" t="s">
        <v>268</v>
      </c>
      <c r="B26" s="189" t="s">
        <v>541</v>
      </c>
      <c r="C26" s="189">
        <v>43</v>
      </c>
      <c r="D26" s="189" t="s">
        <v>542</v>
      </c>
      <c r="E26" s="189" t="s">
        <v>253</v>
      </c>
      <c r="F26" s="263" t="s">
        <v>543</v>
      </c>
      <c r="G26" t="s">
        <v>281</v>
      </c>
      <c r="I26" s="214"/>
      <c r="J26" s="6"/>
      <c r="K26" s="6"/>
      <c r="L26" s="6"/>
      <c r="M26" s="6"/>
      <c r="N26" s="6"/>
      <c r="O26" s="6"/>
      <c r="P26" s="6"/>
      <c r="Q26" s="6"/>
      <c r="R26" s="6"/>
      <c r="S26" s="6"/>
      <c r="T26" s="6"/>
      <c r="U26" s="6"/>
      <c r="V26" s="6"/>
      <c r="W26" s="215"/>
    </row>
    <row r="27" spans="1:23">
      <c r="A27" s="262" t="s">
        <v>268</v>
      </c>
      <c r="B27" s="189" t="s">
        <v>544</v>
      </c>
      <c r="C27" s="189">
        <v>10</v>
      </c>
      <c r="D27" s="189" t="s">
        <v>545</v>
      </c>
      <c r="E27" s="189" t="s">
        <v>546</v>
      </c>
      <c r="F27" s="263" t="s">
        <v>547</v>
      </c>
      <c r="G27" t="s">
        <v>281</v>
      </c>
      <c r="I27" s="214"/>
      <c r="J27" s="6"/>
      <c r="K27" s="6"/>
      <c r="L27" s="6"/>
      <c r="M27" s="6"/>
      <c r="N27" s="6"/>
      <c r="O27" s="6"/>
      <c r="P27" s="6"/>
      <c r="Q27" s="6"/>
      <c r="R27" s="6"/>
      <c r="S27" s="6"/>
      <c r="T27" s="6"/>
      <c r="U27" s="6"/>
      <c r="V27" s="6"/>
      <c r="W27" s="215"/>
    </row>
    <row r="28" spans="1:23">
      <c r="A28" s="262" t="s">
        <v>268</v>
      </c>
      <c r="B28" s="189" t="s">
        <v>548</v>
      </c>
      <c r="C28" s="189">
        <v>6</v>
      </c>
      <c r="D28" s="189" t="s">
        <v>549</v>
      </c>
      <c r="E28" s="189" t="s">
        <v>550</v>
      </c>
      <c r="F28" s="263" t="s">
        <v>551</v>
      </c>
      <c r="G28" t="s">
        <v>281</v>
      </c>
      <c r="I28" s="214"/>
      <c r="J28" s="6"/>
      <c r="K28" s="6"/>
      <c r="L28" s="6"/>
      <c r="M28" s="6"/>
      <c r="N28" s="6"/>
      <c r="O28" s="6"/>
      <c r="P28" s="6"/>
      <c r="Q28" s="6"/>
      <c r="R28" s="6"/>
      <c r="S28" s="6"/>
      <c r="T28" s="6"/>
      <c r="U28" s="6"/>
      <c r="V28" s="6"/>
      <c r="W28" s="215"/>
    </row>
    <row r="29" spans="1:23">
      <c r="A29" s="262" t="s">
        <v>268</v>
      </c>
      <c r="B29" s="189" t="s">
        <v>552</v>
      </c>
      <c r="C29" s="189">
        <v>6.5</v>
      </c>
      <c r="D29" s="189" t="s">
        <v>549</v>
      </c>
      <c r="E29" s="189" t="s">
        <v>553</v>
      </c>
      <c r="F29" s="263" t="s">
        <v>554</v>
      </c>
      <c r="G29" t="s">
        <v>281</v>
      </c>
      <c r="I29" s="214"/>
      <c r="J29" s="6"/>
      <c r="K29" s="6"/>
      <c r="L29" s="6"/>
      <c r="M29" s="6"/>
      <c r="N29" s="6"/>
      <c r="O29" s="6"/>
      <c r="P29" s="6"/>
      <c r="Q29" s="6"/>
      <c r="R29" s="6"/>
      <c r="S29" s="6"/>
      <c r="T29" s="6"/>
      <c r="U29" s="6"/>
      <c r="V29" s="6"/>
      <c r="W29" s="215"/>
    </row>
    <row r="30" spans="1:23">
      <c r="A30" s="262" t="s">
        <v>268</v>
      </c>
      <c r="B30" s="189" t="s">
        <v>555</v>
      </c>
      <c r="C30" s="189">
        <v>86</v>
      </c>
      <c r="D30" s="189" t="s">
        <v>549</v>
      </c>
      <c r="E30" s="189" t="s">
        <v>556</v>
      </c>
      <c r="F30" s="263" t="s">
        <v>557</v>
      </c>
      <c r="G30" t="s">
        <v>281</v>
      </c>
      <c r="I30" s="214"/>
      <c r="J30" s="6"/>
      <c r="K30" s="6"/>
      <c r="L30" s="6"/>
      <c r="M30" s="6"/>
      <c r="N30" s="6"/>
      <c r="O30" s="6"/>
      <c r="P30" s="6"/>
      <c r="Q30" s="6"/>
      <c r="R30" s="6"/>
      <c r="S30" s="6"/>
      <c r="T30" s="6"/>
      <c r="U30" s="6"/>
      <c r="V30" s="6"/>
      <c r="W30" s="215"/>
    </row>
    <row r="31" spans="1:23">
      <c r="A31" s="262" t="s">
        <v>268</v>
      </c>
      <c r="B31" s="189" t="s">
        <v>269</v>
      </c>
      <c r="C31" s="189">
        <v>3.2582228999999997E-2</v>
      </c>
      <c r="D31" s="189" t="s">
        <v>270</v>
      </c>
      <c r="E31" s="189" t="s">
        <v>558</v>
      </c>
      <c r="F31" s="263" t="s">
        <v>3402</v>
      </c>
      <c r="G31" t="s">
        <v>281</v>
      </c>
      <c r="I31" s="214"/>
      <c r="J31" s="6"/>
      <c r="K31" s="6"/>
      <c r="L31" s="6"/>
      <c r="M31" s="6"/>
      <c r="N31" s="6"/>
      <c r="O31" s="6"/>
      <c r="P31" s="6"/>
      <c r="Q31" s="6"/>
      <c r="R31" s="6"/>
      <c r="S31" s="6"/>
      <c r="T31" s="6"/>
      <c r="U31" s="6"/>
      <c r="V31" s="6"/>
      <c r="W31" s="215"/>
    </row>
    <row r="32" spans="1:23">
      <c r="A32" s="262" t="s">
        <v>268</v>
      </c>
      <c r="B32" s="189" t="s">
        <v>559</v>
      </c>
      <c r="C32" s="189">
        <v>40000</v>
      </c>
      <c r="D32" s="189" t="s">
        <v>560</v>
      </c>
      <c r="E32" s="189" t="s">
        <v>253</v>
      </c>
      <c r="F32" s="263" t="s">
        <v>561</v>
      </c>
      <c r="G32" t="s">
        <v>281</v>
      </c>
      <c r="I32" s="214"/>
      <c r="J32" s="6"/>
      <c r="K32" s="6"/>
      <c r="L32" s="6"/>
      <c r="M32" s="6"/>
      <c r="N32" s="6"/>
      <c r="O32" s="6"/>
      <c r="P32" s="6"/>
      <c r="Q32" s="6"/>
      <c r="R32" s="6"/>
      <c r="S32" s="6"/>
      <c r="T32" s="6"/>
      <c r="U32" s="6"/>
      <c r="V32" s="6"/>
      <c r="W32" s="215"/>
    </row>
    <row r="33" spans="1:23">
      <c r="A33" s="262" t="s">
        <v>268</v>
      </c>
      <c r="B33" s="189" t="s">
        <v>562</v>
      </c>
      <c r="C33" s="189" t="s">
        <v>563</v>
      </c>
      <c r="D33" s="189" t="s">
        <v>275</v>
      </c>
      <c r="E33" s="264"/>
      <c r="F33" s="263" t="s">
        <v>564</v>
      </c>
      <c r="G33" t="s">
        <v>281</v>
      </c>
      <c r="I33" s="214"/>
      <c r="J33" s="6"/>
      <c r="K33" s="6"/>
      <c r="L33" s="6"/>
      <c r="M33" s="6"/>
      <c r="N33" s="6"/>
      <c r="O33" s="6"/>
      <c r="P33" s="6"/>
      <c r="Q33" s="6"/>
      <c r="R33" s="6"/>
      <c r="S33" s="6"/>
      <c r="T33" s="6"/>
      <c r="U33" s="6"/>
      <c r="V33" s="6"/>
      <c r="W33" s="215"/>
    </row>
    <row r="34" spans="1:23">
      <c r="A34" s="262" t="s">
        <v>268</v>
      </c>
      <c r="B34" s="189" t="s">
        <v>568</v>
      </c>
      <c r="C34" s="189" t="s">
        <v>569</v>
      </c>
      <c r="D34" s="189" t="s">
        <v>511</v>
      </c>
      <c r="E34" s="264"/>
      <c r="F34" s="263" t="s">
        <v>570</v>
      </c>
      <c r="G34" t="s">
        <v>281</v>
      </c>
      <c r="I34" s="214"/>
      <c r="J34" s="6"/>
      <c r="K34" s="6"/>
      <c r="L34" s="6"/>
      <c r="M34" s="6"/>
      <c r="N34" s="6"/>
      <c r="O34" s="6"/>
      <c r="P34" s="6"/>
      <c r="Q34" s="6"/>
      <c r="R34" s="6"/>
      <c r="S34" s="6"/>
      <c r="T34" s="6"/>
      <c r="U34" s="6"/>
      <c r="V34" s="6"/>
      <c r="W34" s="215"/>
    </row>
    <row r="35" spans="1:23">
      <c r="A35" s="262" t="s">
        <v>268</v>
      </c>
      <c r="B35" s="189" t="s">
        <v>571</v>
      </c>
      <c r="C35" s="189" t="s">
        <v>3403</v>
      </c>
      <c r="D35" s="189" t="s">
        <v>511</v>
      </c>
      <c r="E35" s="264"/>
      <c r="F35" s="263" t="s">
        <v>573</v>
      </c>
      <c r="G35" t="s">
        <v>281</v>
      </c>
      <c r="I35" s="214"/>
      <c r="J35" s="6"/>
      <c r="K35" s="6"/>
      <c r="L35" s="6"/>
      <c r="M35" s="6"/>
      <c r="N35" s="6"/>
      <c r="O35" s="6"/>
      <c r="P35" s="6"/>
      <c r="Q35" s="6"/>
      <c r="R35" s="6"/>
      <c r="S35" s="6"/>
      <c r="T35" s="6"/>
      <c r="U35" s="6"/>
      <c r="V35" s="6"/>
      <c r="W35" s="215"/>
    </row>
    <row r="36" spans="1:23">
      <c r="A36" s="262" t="s">
        <v>268</v>
      </c>
      <c r="B36" s="189" t="s">
        <v>574</v>
      </c>
      <c r="C36" s="189" t="s">
        <v>3404</v>
      </c>
      <c r="D36" s="189" t="s">
        <v>511</v>
      </c>
      <c r="E36" s="264"/>
      <c r="F36" s="263" t="s">
        <v>576</v>
      </c>
      <c r="G36" t="s">
        <v>281</v>
      </c>
      <c r="I36" s="214"/>
      <c r="J36" s="6"/>
      <c r="K36" s="6"/>
      <c r="L36" s="6"/>
      <c r="M36" s="6"/>
      <c r="N36" s="6"/>
      <c r="O36" s="6"/>
      <c r="P36" s="6"/>
      <c r="Q36" s="6"/>
      <c r="R36" s="6"/>
      <c r="S36" s="6"/>
      <c r="T36" s="6"/>
      <c r="U36" s="6"/>
      <c r="V36" s="6"/>
      <c r="W36" s="215"/>
    </row>
    <row r="37" spans="1:23">
      <c r="A37" s="262" t="s">
        <v>268</v>
      </c>
      <c r="B37" s="189" t="s">
        <v>577</v>
      </c>
      <c r="C37" s="189" t="s">
        <v>578</v>
      </c>
      <c r="D37" s="189" t="s">
        <v>511</v>
      </c>
      <c r="E37" s="264"/>
      <c r="F37" s="263" t="s">
        <v>579</v>
      </c>
      <c r="G37" t="s">
        <v>281</v>
      </c>
      <c r="I37" s="214"/>
      <c r="J37" s="6"/>
      <c r="K37" s="6"/>
      <c r="L37" s="6"/>
      <c r="M37" s="6"/>
      <c r="N37" s="6"/>
      <c r="O37" s="6"/>
      <c r="P37" s="6"/>
      <c r="Q37" s="6"/>
      <c r="R37" s="6"/>
      <c r="S37" s="6"/>
      <c r="T37" s="6"/>
      <c r="U37" s="6"/>
      <c r="V37" s="6"/>
      <c r="W37" s="215"/>
    </row>
    <row r="38" spans="1:23">
      <c r="A38" s="239" t="s">
        <v>268</v>
      </c>
      <c r="B38" s="240" t="s">
        <v>580</v>
      </c>
      <c r="C38" s="240" t="s">
        <v>258</v>
      </c>
      <c r="D38" s="240" t="s">
        <v>494</v>
      </c>
      <c r="E38" s="265"/>
      <c r="F38" s="241" t="s">
        <v>581</v>
      </c>
      <c r="G38" t="s">
        <v>281</v>
      </c>
      <c r="I38" s="214"/>
      <c r="J38" s="6"/>
      <c r="K38" s="6"/>
      <c r="L38" s="6"/>
      <c r="M38" s="6"/>
      <c r="N38" s="6"/>
      <c r="O38" s="6"/>
      <c r="P38" s="6"/>
      <c r="Q38" s="6"/>
      <c r="R38" s="6"/>
      <c r="S38" s="6"/>
      <c r="T38" s="6"/>
      <c r="U38" s="6"/>
      <c r="V38" s="6"/>
      <c r="W38" s="215"/>
    </row>
    <row r="39" spans="1:23">
      <c r="A39" s="171"/>
      <c r="B39" s="171"/>
      <c r="C39" s="171"/>
      <c r="D39" s="171"/>
      <c r="E39" s="171"/>
      <c r="F39" s="171"/>
      <c r="G39" t="s">
        <v>281</v>
      </c>
      <c r="I39" s="214"/>
      <c r="J39" s="6"/>
      <c r="K39" s="6"/>
      <c r="L39" s="6"/>
      <c r="M39" s="6"/>
      <c r="N39" s="6"/>
      <c r="O39" s="6"/>
      <c r="P39" s="6"/>
      <c r="Q39" s="6"/>
      <c r="R39" s="6"/>
      <c r="S39" s="6"/>
      <c r="T39" s="6"/>
      <c r="U39" s="6"/>
      <c r="V39" s="6"/>
      <c r="W39" s="215"/>
    </row>
    <row r="40" spans="1:23" ht="18.75">
      <c r="A40" s="769" t="s">
        <v>3405</v>
      </c>
      <c r="B40" s="770"/>
      <c r="C40" s="770"/>
      <c r="D40" s="770"/>
      <c r="E40" s="770"/>
      <c r="F40" s="771"/>
      <c r="G40" t="s">
        <v>281</v>
      </c>
      <c r="I40" s="214"/>
      <c r="J40" s="6"/>
      <c r="K40" s="6"/>
      <c r="L40" s="6"/>
      <c r="M40" s="6"/>
      <c r="N40" s="6"/>
      <c r="O40" s="6"/>
      <c r="P40" s="6"/>
      <c r="Q40" s="6"/>
      <c r="R40" s="6"/>
      <c r="S40" s="6"/>
      <c r="T40" s="6"/>
      <c r="U40" s="6"/>
      <c r="V40" s="6"/>
      <c r="W40" s="215"/>
    </row>
    <row r="41" spans="1:23">
      <c r="A41" s="211" t="s">
        <v>238</v>
      </c>
      <c r="B41" s="212" t="s">
        <v>239</v>
      </c>
      <c r="C41" s="212" t="s">
        <v>240</v>
      </c>
      <c r="D41" s="212" t="s">
        <v>134</v>
      </c>
      <c r="E41" s="212" t="s">
        <v>241</v>
      </c>
      <c r="F41" s="213" t="s">
        <v>242</v>
      </c>
      <c r="G41" t="s">
        <v>281</v>
      </c>
      <c r="I41" s="214"/>
      <c r="J41" s="6"/>
      <c r="K41" s="6"/>
      <c r="L41" s="6"/>
      <c r="M41" s="6"/>
      <c r="N41" s="6"/>
      <c r="O41" s="6"/>
      <c r="P41" s="6"/>
      <c r="Q41" s="6"/>
      <c r="R41" s="6"/>
      <c r="S41" s="6"/>
      <c r="T41" s="6"/>
      <c r="U41" s="6"/>
      <c r="V41" s="6"/>
      <c r="W41" s="215"/>
    </row>
    <row r="42" spans="1:23">
      <c r="A42" s="216" t="s">
        <v>243</v>
      </c>
      <c r="B42" s="217" t="s">
        <v>583</v>
      </c>
      <c r="C42" s="218" t="s">
        <v>584</v>
      </c>
      <c r="D42" s="218" t="s">
        <v>275</v>
      </c>
      <c r="E42" s="218" t="s">
        <v>260</v>
      </c>
      <c r="F42" s="232" t="s">
        <v>585</v>
      </c>
      <c r="G42" t="s">
        <v>281</v>
      </c>
      <c r="I42" s="214"/>
      <c r="J42" s="6"/>
      <c r="K42" s="6"/>
      <c r="L42" s="6"/>
      <c r="M42" s="6"/>
      <c r="N42" s="6"/>
      <c r="O42" s="6"/>
      <c r="P42" s="6"/>
      <c r="Q42" s="6"/>
      <c r="R42" s="6"/>
      <c r="S42" s="6"/>
      <c r="T42" s="6"/>
      <c r="U42" s="6"/>
      <c r="V42" s="6"/>
      <c r="W42" s="215"/>
    </row>
    <row r="43" spans="1:23">
      <c r="A43" s="221" t="s">
        <v>243</v>
      </c>
      <c r="B43" s="233" t="s">
        <v>3398</v>
      </c>
      <c r="C43" s="223" t="s">
        <v>586</v>
      </c>
      <c r="D43" s="223" t="s">
        <v>259</v>
      </c>
      <c r="E43" s="223" t="s">
        <v>253</v>
      </c>
      <c r="F43" s="234" t="s">
        <v>587</v>
      </c>
      <c r="G43" t="s">
        <v>281</v>
      </c>
      <c r="I43" s="214"/>
      <c r="J43" s="6"/>
      <c r="K43" s="6"/>
      <c r="L43" s="6"/>
      <c r="M43" s="6"/>
      <c r="N43" s="6"/>
      <c r="O43" s="6"/>
      <c r="P43" s="6"/>
      <c r="Q43" s="6"/>
      <c r="R43" s="6"/>
      <c r="S43" s="6"/>
      <c r="T43" s="6"/>
      <c r="U43" s="6"/>
      <c r="V43" s="6"/>
      <c r="W43" s="215"/>
    </row>
    <row r="44" spans="1:23">
      <c r="A44" s="333" t="s">
        <v>243</v>
      </c>
      <c r="B44" s="233" t="s">
        <v>4188</v>
      </c>
      <c r="C44" s="358">
        <v>0.194180608</v>
      </c>
      <c r="D44" s="224" t="s">
        <v>259</v>
      </c>
      <c r="E44" s="223" t="s">
        <v>253</v>
      </c>
      <c r="F44" s="234" t="s">
        <v>4189</v>
      </c>
      <c r="G44" t="s">
        <v>281</v>
      </c>
      <c r="I44" s="214"/>
      <c r="J44" s="6"/>
      <c r="K44" s="6"/>
      <c r="L44" s="6"/>
      <c r="M44" s="6"/>
      <c r="N44" s="6"/>
      <c r="O44" s="6"/>
      <c r="P44" s="6"/>
      <c r="Q44" s="6"/>
      <c r="R44" s="6"/>
      <c r="S44" s="6"/>
      <c r="T44" s="6"/>
      <c r="U44" s="6"/>
      <c r="V44" s="6"/>
      <c r="W44" s="215"/>
    </row>
    <row r="45" spans="1:23">
      <c r="A45" s="221" t="s">
        <v>243</v>
      </c>
      <c r="B45" s="222" t="s">
        <v>591</v>
      </c>
      <c r="C45" s="223" t="s">
        <v>592</v>
      </c>
      <c r="D45" s="223" t="s">
        <v>259</v>
      </c>
      <c r="E45" s="223" t="s">
        <v>3408</v>
      </c>
      <c r="F45" s="234" t="s">
        <v>594</v>
      </c>
      <c r="G45" t="s">
        <v>281</v>
      </c>
      <c r="I45" s="214"/>
      <c r="J45" s="6"/>
      <c r="K45" s="6"/>
      <c r="L45" s="6"/>
      <c r="M45" s="6"/>
      <c r="N45" s="6"/>
      <c r="O45" s="6"/>
      <c r="P45" s="6"/>
      <c r="Q45" s="6"/>
      <c r="R45" s="6"/>
      <c r="S45" s="6"/>
      <c r="T45" s="6"/>
      <c r="U45" s="6"/>
      <c r="V45" s="6"/>
      <c r="W45" s="215"/>
    </row>
    <row r="46" spans="1:23">
      <c r="A46" s="221" t="s">
        <v>243</v>
      </c>
      <c r="B46" s="222" t="s">
        <v>595</v>
      </c>
      <c r="C46" s="223" t="s">
        <v>3409</v>
      </c>
      <c r="D46" s="223" t="s">
        <v>259</v>
      </c>
      <c r="E46" s="223" t="s">
        <v>260</v>
      </c>
      <c r="F46" s="234" t="s">
        <v>3410</v>
      </c>
      <c r="G46" t="s">
        <v>281</v>
      </c>
      <c r="I46" s="236"/>
      <c r="J46" s="237"/>
      <c r="K46" s="237"/>
      <c r="L46" s="237"/>
      <c r="M46" s="237"/>
      <c r="N46" s="237"/>
      <c r="O46" s="237"/>
      <c r="P46" s="237"/>
      <c r="Q46" s="237"/>
      <c r="R46" s="237"/>
      <c r="S46" s="237"/>
      <c r="T46" s="237"/>
      <c r="U46" s="237"/>
      <c r="V46" s="237"/>
      <c r="W46" s="238"/>
    </row>
    <row r="47" spans="1:23">
      <c r="A47" s="221" t="s">
        <v>243</v>
      </c>
      <c r="B47" s="222" t="s">
        <v>941</v>
      </c>
      <c r="C47" s="358">
        <f>-0.227323596*0.5</f>
        <v>-0.11366179799999999</v>
      </c>
      <c r="D47" s="223" t="s">
        <v>4190</v>
      </c>
      <c r="E47" s="223" t="s">
        <v>253</v>
      </c>
      <c r="F47" s="234" t="s">
        <v>4191</v>
      </c>
      <c r="G47" t="s">
        <v>281</v>
      </c>
    </row>
    <row r="48" spans="1:23">
      <c r="A48" s="221" t="s">
        <v>243</v>
      </c>
      <c r="B48" s="233" t="s">
        <v>3411</v>
      </c>
      <c r="C48" s="223" t="s">
        <v>602</v>
      </c>
      <c r="D48" s="223" t="s">
        <v>504</v>
      </c>
      <c r="E48" s="223" t="s">
        <v>260</v>
      </c>
      <c r="F48" s="234" t="s">
        <v>603</v>
      </c>
      <c r="G48" t="s">
        <v>281</v>
      </c>
      <c r="I48" s="349" t="s">
        <v>360</v>
      </c>
      <c r="J48" s="350"/>
      <c r="K48" s="350"/>
      <c r="L48" s="350"/>
      <c r="M48" s="351"/>
    </row>
    <row r="49" spans="1:13">
      <c r="A49" s="221" t="s">
        <v>250</v>
      </c>
      <c r="B49" s="233" t="s">
        <v>2875</v>
      </c>
      <c r="C49" s="223">
        <v>0.73941999999999997</v>
      </c>
      <c r="D49" s="223" t="s">
        <v>259</v>
      </c>
      <c r="E49" s="223" t="s">
        <v>260</v>
      </c>
      <c r="F49" s="234" t="s">
        <v>4192</v>
      </c>
      <c r="G49" t="s">
        <v>281</v>
      </c>
      <c r="I49" s="242" t="s">
        <v>3414</v>
      </c>
      <c r="J49" s="243"/>
      <c r="K49" s="243"/>
      <c r="L49" s="243">
        <v>15.3</v>
      </c>
      <c r="M49" s="244" t="s">
        <v>363</v>
      </c>
    </row>
    <row r="50" spans="1:13">
      <c r="A50" s="221" t="s">
        <v>333</v>
      </c>
      <c r="B50" s="223" t="s">
        <v>340</v>
      </c>
      <c r="C50" s="223" t="s">
        <v>599</v>
      </c>
      <c r="D50" s="223" t="s">
        <v>259</v>
      </c>
      <c r="E50" s="223" t="s">
        <v>260</v>
      </c>
      <c r="F50" s="234" t="s">
        <v>600</v>
      </c>
      <c r="G50" t="s">
        <v>281</v>
      </c>
      <c r="I50" s="214" t="s">
        <v>3564</v>
      </c>
      <c r="J50" s="6"/>
      <c r="K50" s="6"/>
      <c r="L50" s="275">
        <v>26.76</v>
      </c>
      <c r="M50" s="215" t="s">
        <v>363</v>
      </c>
    </row>
    <row r="51" spans="1:13">
      <c r="A51" s="221" t="s">
        <v>333</v>
      </c>
      <c r="B51" s="223" t="s">
        <v>399</v>
      </c>
      <c r="C51" s="223">
        <f>17/1000/1000</f>
        <v>1.7E-5</v>
      </c>
      <c r="D51" s="223" t="s">
        <v>259</v>
      </c>
      <c r="E51" s="223" t="s">
        <v>3413</v>
      </c>
      <c r="F51" s="234" t="s">
        <v>2442</v>
      </c>
      <c r="G51" t="s">
        <v>281</v>
      </c>
      <c r="I51" s="214" t="s">
        <v>3705</v>
      </c>
      <c r="J51" s="6"/>
      <c r="K51" s="6"/>
      <c r="L51" s="6">
        <v>25.85</v>
      </c>
      <c r="M51" s="215" t="s">
        <v>363</v>
      </c>
    </row>
    <row r="52" spans="1:13">
      <c r="A52" s="221" t="s">
        <v>250</v>
      </c>
      <c r="B52" s="233" t="s">
        <v>604</v>
      </c>
      <c r="C52" s="235" t="s">
        <v>605</v>
      </c>
      <c r="D52" s="223" t="s">
        <v>408</v>
      </c>
      <c r="E52" s="223" t="s">
        <v>260</v>
      </c>
      <c r="F52" s="234" t="s">
        <v>606</v>
      </c>
      <c r="G52" t="s">
        <v>281</v>
      </c>
      <c r="I52" s="236" t="s">
        <v>3565</v>
      </c>
      <c r="J52" s="237"/>
      <c r="K52" s="237"/>
      <c r="L52" s="276">
        <v>29.48</v>
      </c>
      <c r="M52" s="238" t="s">
        <v>363</v>
      </c>
    </row>
    <row r="53" spans="1:13">
      <c r="A53" s="221" t="s">
        <v>250</v>
      </c>
      <c r="B53" s="233" t="s">
        <v>607</v>
      </c>
      <c r="C53" s="235" t="s">
        <v>608</v>
      </c>
      <c r="D53" s="223" t="s">
        <v>408</v>
      </c>
      <c r="E53" s="223" t="s">
        <v>260</v>
      </c>
      <c r="F53" s="234" t="s">
        <v>609</v>
      </c>
      <c r="G53" t="s">
        <v>281</v>
      </c>
    </row>
    <row r="54" spans="1:13">
      <c r="A54" s="221" t="s">
        <v>333</v>
      </c>
      <c r="B54" s="223" t="s">
        <v>610</v>
      </c>
      <c r="C54" s="223" t="s">
        <v>611</v>
      </c>
      <c r="D54" s="223" t="s">
        <v>259</v>
      </c>
      <c r="E54" s="223" t="s">
        <v>260</v>
      </c>
      <c r="F54" s="234" t="s">
        <v>612</v>
      </c>
      <c r="G54" t="s">
        <v>281</v>
      </c>
    </row>
    <row r="55" spans="1:13">
      <c r="A55" s="221" t="s">
        <v>333</v>
      </c>
      <c r="B55" s="223" t="s">
        <v>427</v>
      </c>
      <c r="C55" s="223" t="s">
        <v>613</v>
      </c>
      <c r="D55" s="223" t="s">
        <v>259</v>
      </c>
      <c r="E55" s="223" t="s">
        <v>260</v>
      </c>
      <c r="F55" s="234" t="s">
        <v>614</v>
      </c>
      <c r="G55" t="s">
        <v>281</v>
      </c>
    </row>
    <row r="56" spans="1:13">
      <c r="A56" s="262" t="s">
        <v>268</v>
      </c>
      <c r="B56" s="189" t="s">
        <v>615</v>
      </c>
      <c r="C56" s="189">
        <v>9.6850000000000006E-2</v>
      </c>
      <c r="D56" s="189" t="s">
        <v>616</v>
      </c>
      <c r="E56" s="189" t="s">
        <v>3415</v>
      </c>
      <c r="F56" s="263" t="s">
        <v>4193</v>
      </c>
      <c r="G56" t="s">
        <v>281</v>
      </c>
    </row>
    <row r="57" spans="1:13">
      <c r="A57" s="262" t="s">
        <v>268</v>
      </c>
      <c r="B57" s="189" t="s">
        <v>620</v>
      </c>
      <c r="C57" s="189">
        <v>0.5716</v>
      </c>
      <c r="D57" s="189" t="s">
        <v>270</v>
      </c>
      <c r="E57" s="189" t="s">
        <v>3418</v>
      </c>
      <c r="F57" s="263" t="s">
        <v>622</v>
      </c>
      <c r="G57" t="s">
        <v>281</v>
      </c>
    </row>
    <row r="58" spans="1:13">
      <c r="A58" s="262" t="s">
        <v>268</v>
      </c>
      <c r="B58" s="189" t="s">
        <v>623</v>
      </c>
      <c r="C58" s="189">
        <v>0.37659999999999999</v>
      </c>
      <c r="D58" s="189" t="s">
        <v>270</v>
      </c>
      <c r="E58" s="189" t="s">
        <v>3419</v>
      </c>
      <c r="F58" s="263" t="s">
        <v>2871</v>
      </c>
      <c r="G58" t="s">
        <v>281</v>
      </c>
    </row>
    <row r="59" spans="1:13">
      <c r="A59" s="262" t="s">
        <v>268</v>
      </c>
      <c r="B59" s="189" t="s">
        <v>625</v>
      </c>
      <c r="C59" s="189">
        <v>0.37</v>
      </c>
      <c r="D59" s="189" t="s">
        <v>270</v>
      </c>
      <c r="E59" s="189" t="s">
        <v>626</v>
      </c>
      <c r="F59" s="263" t="s">
        <v>627</v>
      </c>
      <c r="G59" t="s">
        <v>281</v>
      </c>
    </row>
    <row r="60" spans="1:13">
      <c r="A60" s="262" t="s">
        <v>268</v>
      </c>
      <c r="B60" s="189" t="s">
        <v>628</v>
      </c>
      <c r="C60" s="189">
        <v>7.8E-2</v>
      </c>
      <c r="D60" s="189" t="s">
        <v>270</v>
      </c>
      <c r="E60" s="189" t="s">
        <v>3420</v>
      </c>
      <c r="F60" s="263" t="s">
        <v>630</v>
      </c>
      <c r="G60" t="s">
        <v>281</v>
      </c>
    </row>
    <row r="61" spans="1:13">
      <c r="A61" s="262" t="s">
        <v>268</v>
      </c>
      <c r="B61" s="189" t="s">
        <v>631</v>
      </c>
      <c r="C61" s="189">
        <v>14.79</v>
      </c>
      <c r="D61" s="189" t="s">
        <v>632</v>
      </c>
      <c r="E61" s="189" t="s">
        <v>253</v>
      </c>
      <c r="F61" s="263" t="s">
        <v>633</v>
      </c>
      <c r="G61" t="s">
        <v>281</v>
      </c>
    </row>
    <row r="62" spans="1:13">
      <c r="A62" s="262" t="s">
        <v>268</v>
      </c>
      <c r="B62" s="189" t="s">
        <v>634</v>
      </c>
      <c r="C62" s="189">
        <v>0.104</v>
      </c>
      <c r="D62" s="189" t="s">
        <v>270</v>
      </c>
      <c r="E62" s="189" t="s">
        <v>253</v>
      </c>
      <c r="F62" s="263" t="s">
        <v>635</v>
      </c>
      <c r="G62" t="s">
        <v>281</v>
      </c>
    </row>
    <row r="63" spans="1:13">
      <c r="A63" s="262" t="s">
        <v>268</v>
      </c>
      <c r="B63" s="189" t="s">
        <v>636</v>
      </c>
      <c r="C63" s="189">
        <v>10</v>
      </c>
      <c r="D63" s="189" t="s">
        <v>637</v>
      </c>
      <c r="E63" s="189" t="s">
        <v>253</v>
      </c>
      <c r="F63" s="263" t="s">
        <v>638</v>
      </c>
      <c r="G63" t="s">
        <v>281</v>
      </c>
    </row>
    <row r="64" spans="1:13">
      <c r="A64" s="262" t="s">
        <v>268</v>
      </c>
      <c r="B64" s="189" t="s">
        <v>639</v>
      </c>
      <c r="C64" s="189">
        <v>21</v>
      </c>
      <c r="D64" s="189" t="s">
        <v>640</v>
      </c>
      <c r="E64" s="189" t="s">
        <v>3421</v>
      </c>
      <c r="F64" s="263" t="s">
        <v>642</v>
      </c>
      <c r="G64" t="s">
        <v>281</v>
      </c>
    </row>
    <row r="65" spans="1:7">
      <c r="A65" s="262" t="s">
        <v>268</v>
      </c>
      <c r="B65" s="189" t="s">
        <v>643</v>
      </c>
      <c r="C65" s="189">
        <v>0.01</v>
      </c>
      <c r="D65" s="189" t="s">
        <v>270</v>
      </c>
      <c r="E65" s="189" t="s">
        <v>644</v>
      </c>
      <c r="F65" s="263" t="s">
        <v>645</v>
      </c>
      <c r="G65" t="s">
        <v>281</v>
      </c>
    </row>
    <row r="66" spans="1:7">
      <c r="A66" s="262" t="s">
        <v>268</v>
      </c>
      <c r="B66" s="189" t="s">
        <v>646</v>
      </c>
      <c r="C66" s="189">
        <v>20</v>
      </c>
      <c r="D66" s="189" t="s">
        <v>545</v>
      </c>
      <c r="E66" s="189" t="s">
        <v>647</v>
      </c>
      <c r="F66" s="263" t="s">
        <v>648</v>
      </c>
      <c r="G66" t="s">
        <v>281</v>
      </c>
    </row>
    <row r="67" spans="1:7">
      <c r="A67" s="262" t="s">
        <v>268</v>
      </c>
      <c r="B67" s="189" t="s">
        <v>649</v>
      </c>
      <c r="C67" s="189">
        <v>16.04</v>
      </c>
      <c r="D67" s="189" t="s">
        <v>650</v>
      </c>
      <c r="E67" s="189" t="s">
        <v>253</v>
      </c>
      <c r="F67" s="263" t="s">
        <v>651</v>
      </c>
      <c r="G67" t="s">
        <v>281</v>
      </c>
    </row>
    <row r="68" spans="1:7">
      <c r="A68" s="262" t="s">
        <v>268</v>
      </c>
      <c r="B68" s="189" t="s">
        <v>652</v>
      </c>
      <c r="C68" s="189">
        <v>44.01</v>
      </c>
      <c r="D68" s="189" t="s">
        <v>650</v>
      </c>
      <c r="E68" s="189" t="s">
        <v>253</v>
      </c>
      <c r="F68" s="263" t="s">
        <v>653</v>
      </c>
      <c r="G68" t="s">
        <v>281</v>
      </c>
    </row>
    <row r="69" spans="1:7">
      <c r="A69" s="262" t="s">
        <v>268</v>
      </c>
      <c r="B69" s="189" t="s">
        <v>654</v>
      </c>
      <c r="C69" s="189">
        <v>34.1</v>
      </c>
      <c r="D69" s="189" t="s">
        <v>650</v>
      </c>
      <c r="E69" s="189" t="s">
        <v>253</v>
      </c>
      <c r="F69" s="263" t="s">
        <v>655</v>
      </c>
      <c r="G69" t="s">
        <v>281</v>
      </c>
    </row>
    <row r="70" spans="1:7">
      <c r="A70" s="262" t="s">
        <v>268</v>
      </c>
      <c r="B70" s="189" t="s">
        <v>656</v>
      </c>
      <c r="C70" s="189">
        <v>17</v>
      </c>
      <c r="D70" s="189" t="s">
        <v>650</v>
      </c>
      <c r="E70" s="189" t="s">
        <v>253</v>
      </c>
      <c r="F70" s="263" t="s">
        <v>657</v>
      </c>
      <c r="G70" t="s">
        <v>281</v>
      </c>
    </row>
    <row r="71" spans="1:7">
      <c r="A71" s="262" t="s">
        <v>268</v>
      </c>
      <c r="B71" s="189" t="s">
        <v>658</v>
      </c>
      <c r="C71" s="189">
        <v>10000</v>
      </c>
      <c r="D71" s="189" t="s">
        <v>560</v>
      </c>
      <c r="E71" s="189" t="s">
        <v>253</v>
      </c>
      <c r="F71" s="263" t="s">
        <v>659</v>
      </c>
      <c r="G71" t="s">
        <v>281</v>
      </c>
    </row>
    <row r="72" spans="1:7">
      <c r="A72" s="262" t="s">
        <v>268</v>
      </c>
      <c r="B72" s="189" t="s">
        <v>660</v>
      </c>
      <c r="C72" s="189">
        <v>1</v>
      </c>
      <c r="D72" s="189" t="s">
        <v>259</v>
      </c>
      <c r="E72" s="189" t="s">
        <v>253</v>
      </c>
      <c r="F72" s="263" t="s">
        <v>661</v>
      </c>
      <c r="G72" t="s">
        <v>281</v>
      </c>
    </row>
    <row r="73" spans="1:7">
      <c r="A73" s="262" t="s">
        <v>268</v>
      </c>
      <c r="B73" s="189" t="s">
        <v>662</v>
      </c>
      <c r="C73" s="189">
        <v>2</v>
      </c>
      <c r="D73" s="189" t="s">
        <v>270</v>
      </c>
      <c r="E73" s="189" t="s">
        <v>253</v>
      </c>
      <c r="F73" s="263" t="s">
        <v>663</v>
      </c>
      <c r="G73" t="s">
        <v>281</v>
      </c>
    </row>
    <row r="74" spans="1:7">
      <c r="A74" s="262" t="s">
        <v>268</v>
      </c>
      <c r="B74" s="189" t="s">
        <v>664</v>
      </c>
      <c r="C74" s="189">
        <v>0.28000000000000003</v>
      </c>
      <c r="D74" s="189" t="s">
        <v>270</v>
      </c>
      <c r="E74" s="189" t="s">
        <v>253</v>
      </c>
      <c r="F74" s="263" t="s">
        <v>3422</v>
      </c>
      <c r="G74" t="s">
        <v>281</v>
      </c>
    </row>
    <row r="75" spans="1:7">
      <c r="A75" s="262" t="s">
        <v>268</v>
      </c>
      <c r="B75" s="189" t="s">
        <v>666</v>
      </c>
      <c r="C75" s="189">
        <v>40000</v>
      </c>
      <c r="D75" s="189" t="s">
        <v>667</v>
      </c>
      <c r="E75" s="189" t="s">
        <v>253</v>
      </c>
      <c r="F75" s="263" t="s">
        <v>668</v>
      </c>
      <c r="G75" t="s">
        <v>281</v>
      </c>
    </row>
    <row r="76" spans="1:7">
      <c r="A76" s="262" t="s">
        <v>268</v>
      </c>
      <c r="B76" s="189" t="s">
        <v>669</v>
      </c>
      <c r="C76" s="189">
        <v>100</v>
      </c>
      <c r="D76" s="189" t="s">
        <v>670</v>
      </c>
      <c r="E76" s="189" t="s">
        <v>671</v>
      </c>
      <c r="F76" s="263" t="s">
        <v>670</v>
      </c>
      <c r="G76" t="s">
        <v>281</v>
      </c>
    </row>
    <row r="77" spans="1:7">
      <c r="A77" s="262" t="s">
        <v>268</v>
      </c>
      <c r="B77" s="189" t="s">
        <v>673</v>
      </c>
      <c r="C77" s="189">
        <v>100</v>
      </c>
      <c r="D77" s="189" t="s">
        <v>670</v>
      </c>
      <c r="E77" s="189" t="s">
        <v>674</v>
      </c>
      <c r="F77" s="263" t="s">
        <v>670</v>
      </c>
      <c r="G77" t="s">
        <v>281</v>
      </c>
    </row>
    <row r="78" spans="1:7">
      <c r="A78" s="262" t="s">
        <v>268</v>
      </c>
      <c r="B78" s="189" t="s">
        <v>679</v>
      </c>
      <c r="C78" s="189" t="s">
        <v>4194</v>
      </c>
      <c r="D78" s="189" t="s">
        <v>259</v>
      </c>
      <c r="E78" s="189" t="s">
        <v>260</v>
      </c>
      <c r="F78" s="263" t="s">
        <v>4195</v>
      </c>
      <c r="G78" t="s">
        <v>281</v>
      </c>
    </row>
    <row r="79" spans="1:7">
      <c r="A79" s="262" t="s">
        <v>268</v>
      </c>
      <c r="B79" s="189" t="s">
        <v>676</v>
      </c>
      <c r="C79" s="189">
        <v>22.4</v>
      </c>
      <c r="D79" s="189" t="s">
        <v>677</v>
      </c>
      <c r="E79" s="189" t="s">
        <v>253</v>
      </c>
      <c r="F79" s="263" t="s">
        <v>678</v>
      </c>
      <c r="G79" t="s">
        <v>281</v>
      </c>
    </row>
    <row r="80" spans="1:7">
      <c r="A80" s="262" t="s">
        <v>268</v>
      </c>
      <c r="B80" s="189" t="s">
        <v>3425</v>
      </c>
      <c r="C80" s="189">
        <v>0.18</v>
      </c>
      <c r="D80" s="189" t="s">
        <v>270</v>
      </c>
      <c r="E80" s="189" t="s">
        <v>253</v>
      </c>
      <c r="F80" s="263" t="s">
        <v>3426</v>
      </c>
      <c r="G80" t="s">
        <v>281</v>
      </c>
    </row>
    <row r="81" spans="1:7">
      <c r="A81" s="262" t="s">
        <v>268</v>
      </c>
      <c r="B81" s="189" t="s">
        <v>682</v>
      </c>
      <c r="C81" s="189" t="s">
        <v>683</v>
      </c>
      <c r="D81" s="189" t="s">
        <v>684</v>
      </c>
      <c r="E81" s="264"/>
      <c r="F81" s="263" t="s">
        <v>685</v>
      </c>
      <c r="G81" t="s">
        <v>281</v>
      </c>
    </row>
    <row r="82" spans="1:7">
      <c r="A82" s="262" t="s">
        <v>268</v>
      </c>
      <c r="B82" s="189" t="s">
        <v>613</v>
      </c>
      <c r="C82" s="189" t="s">
        <v>686</v>
      </c>
      <c r="D82" s="189" t="s">
        <v>259</v>
      </c>
      <c r="E82" s="264"/>
      <c r="F82" s="263" t="s">
        <v>687</v>
      </c>
      <c r="G82" t="s">
        <v>281</v>
      </c>
    </row>
    <row r="83" spans="1:7">
      <c r="A83" s="262" t="s">
        <v>268</v>
      </c>
      <c r="B83" s="189" t="s">
        <v>688</v>
      </c>
      <c r="C83" s="189" t="s">
        <v>689</v>
      </c>
      <c r="D83" s="189" t="s">
        <v>408</v>
      </c>
      <c r="E83" s="264"/>
      <c r="F83" s="263" t="s">
        <v>606</v>
      </c>
      <c r="G83" t="s">
        <v>281</v>
      </c>
    </row>
    <row r="84" spans="1:7">
      <c r="A84" s="262" t="s">
        <v>268</v>
      </c>
      <c r="B84" s="189" t="s">
        <v>611</v>
      </c>
      <c r="C84" s="189" t="s">
        <v>690</v>
      </c>
      <c r="D84" s="189" t="s">
        <v>259</v>
      </c>
      <c r="E84" s="264"/>
      <c r="F84" s="263" t="s">
        <v>691</v>
      </c>
      <c r="G84" t="s">
        <v>281</v>
      </c>
    </row>
    <row r="85" spans="1:7">
      <c r="A85" s="262" t="s">
        <v>268</v>
      </c>
      <c r="B85" s="189" t="s">
        <v>692</v>
      </c>
      <c r="C85" s="189" t="s">
        <v>693</v>
      </c>
      <c r="D85" s="189" t="s">
        <v>408</v>
      </c>
      <c r="E85" s="264"/>
      <c r="F85" s="263" t="s">
        <v>609</v>
      </c>
      <c r="G85" t="s">
        <v>281</v>
      </c>
    </row>
    <row r="86" spans="1:7">
      <c r="A86" s="262" t="s">
        <v>268</v>
      </c>
      <c r="B86" s="189" t="s">
        <v>694</v>
      </c>
      <c r="C86" s="189" t="s">
        <v>695</v>
      </c>
      <c r="D86" s="189" t="s">
        <v>259</v>
      </c>
      <c r="E86" s="264"/>
      <c r="F86" s="263" t="s">
        <v>594</v>
      </c>
      <c r="G86" t="s">
        <v>281</v>
      </c>
    </row>
    <row r="87" spans="1:7">
      <c r="A87" s="262" t="s">
        <v>268</v>
      </c>
      <c r="B87" s="189" t="s">
        <v>696</v>
      </c>
      <c r="C87" s="189" t="s">
        <v>697</v>
      </c>
      <c r="D87" s="189" t="s">
        <v>511</v>
      </c>
      <c r="E87" s="264"/>
      <c r="F87" s="263" t="s">
        <v>698</v>
      </c>
      <c r="G87" t="s">
        <v>281</v>
      </c>
    </row>
    <row r="88" spans="1:7">
      <c r="A88" s="262" t="s">
        <v>268</v>
      </c>
      <c r="B88" s="189" t="s">
        <v>599</v>
      </c>
      <c r="C88" s="189" t="s">
        <v>699</v>
      </c>
      <c r="D88" s="189" t="s">
        <v>259</v>
      </c>
      <c r="E88" s="264"/>
      <c r="F88" s="263" t="s">
        <v>700</v>
      </c>
      <c r="G88" t="s">
        <v>281</v>
      </c>
    </row>
    <row r="89" spans="1:7">
      <c r="A89" s="262" t="s">
        <v>268</v>
      </c>
      <c r="B89" s="189" t="s">
        <v>584</v>
      </c>
      <c r="C89" s="189" t="s">
        <v>701</v>
      </c>
      <c r="D89" s="189" t="s">
        <v>275</v>
      </c>
      <c r="E89" s="264"/>
      <c r="F89" s="263" t="s">
        <v>702</v>
      </c>
      <c r="G89" t="s">
        <v>281</v>
      </c>
    </row>
    <row r="90" spans="1:7">
      <c r="A90" s="239" t="s">
        <v>268</v>
      </c>
      <c r="B90" s="240" t="s">
        <v>703</v>
      </c>
      <c r="C90" s="240" t="s">
        <v>3429</v>
      </c>
      <c r="D90" s="240" t="s">
        <v>259</v>
      </c>
      <c r="E90" s="265"/>
      <c r="F90" s="241" t="s">
        <v>705</v>
      </c>
      <c r="G90" t="s">
        <v>281</v>
      </c>
    </row>
    <row r="91" spans="1:7">
      <c r="A91" s="171"/>
      <c r="B91" s="171"/>
      <c r="C91" s="171"/>
      <c r="D91" s="171"/>
      <c r="E91" s="171"/>
      <c r="F91" s="171"/>
      <c r="G91" t="s">
        <v>281</v>
      </c>
    </row>
    <row r="92" spans="1:7" ht="18.75">
      <c r="A92" s="769" t="s">
        <v>2445</v>
      </c>
      <c r="B92" s="770"/>
      <c r="C92" s="770"/>
      <c r="D92" s="770"/>
      <c r="E92" s="770"/>
      <c r="F92" s="771"/>
      <c r="G92" t="s">
        <v>281</v>
      </c>
    </row>
    <row r="93" spans="1:7">
      <c r="A93" s="211" t="s">
        <v>238</v>
      </c>
      <c r="B93" s="212" t="s">
        <v>239</v>
      </c>
      <c r="C93" s="212" t="s">
        <v>240</v>
      </c>
      <c r="D93" s="212" t="s">
        <v>134</v>
      </c>
      <c r="E93" s="212" t="s">
        <v>241</v>
      </c>
      <c r="F93" s="213" t="s">
        <v>242</v>
      </c>
      <c r="G93" t="s">
        <v>281</v>
      </c>
    </row>
    <row r="94" spans="1:7">
      <c r="A94" s="216" t="s">
        <v>243</v>
      </c>
      <c r="B94" s="217" t="s">
        <v>707</v>
      </c>
      <c r="C94" s="267" t="s">
        <v>708</v>
      </c>
      <c r="D94" s="218" t="s">
        <v>259</v>
      </c>
      <c r="E94" s="218" t="s">
        <v>260</v>
      </c>
      <c r="F94" s="232" t="s">
        <v>709</v>
      </c>
      <c r="G94" t="s">
        <v>281</v>
      </c>
    </row>
    <row r="95" spans="1:7">
      <c r="A95" s="221" t="s">
        <v>243</v>
      </c>
      <c r="B95" s="222" t="s">
        <v>710</v>
      </c>
      <c r="C95" s="235" t="s">
        <v>711</v>
      </c>
      <c r="D95" s="223" t="s">
        <v>259</v>
      </c>
      <c r="E95" s="223" t="s">
        <v>260</v>
      </c>
      <c r="F95" s="234" t="s">
        <v>709</v>
      </c>
      <c r="G95" t="s">
        <v>281</v>
      </c>
    </row>
    <row r="96" spans="1:7">
      <c r="A96" s="221" t="s">
        <v>243</v>
      </c>
      <c r="B96" s="222" t="s">
        <v>712</v>
      </c>
      <c r="C96" s="235" t="s">
        <v>713</v>
      </c>
      <c r="D96" s="223" t="s">
        <v>259</v>
      </c>
      <c r="E96" s="223" t="s">
        <v>260</v>
      </c>
      <c r="F96" s="234" t="s">
        <v>709</v>
      </c>
      <c r="G96" t="s">
        <v>281</v>
      </c>
    </row>
    <row r="97" spans="1:7">
      <c r="A97" s="221" t="s">
        <v>243</v>
      </c>
      <c r="B97" s="222" t="s">
        <v>714</v>
      </c>
      <c r="C97" s="235">
        <v>0</v>
      </c>
      <c r="D97" s="223" t="s">
        <v>715</v>
      </c>
      <c r="E97" s="223" t="s">
        <v>253</v>
      </c>
      <c r="F97" s="234" t="s">
        <v>716</v>
      </c>
      <c r="G97" t="s">
        <v>281</v>
      </c>
    </row>
    <row r="98" spans="1:7">
      <c r="A98" s="221" t="s">
        <v>333</v>
      </c>
      <c r="B98" s="223" t="s">
        <v>225</v>
      </c>
      <c r="C98" s="223" t="s">
        <v>717</v>
      </c>
      <c r="D98" s="223" t="s">
        <v>259</v>
      </c>
      <c r="E98" s="223" t="s">
        <v>260</v>
      </c>
      <c r="F98" s="234" t="s">
        <v>718</v>
      </c>
      <c r="G98" t="s">
        <v>281</v>
      </c>
    </row>
    <row r="99" spans="1:7">
      <c r="A99" s="221" t="s">
        <v>333</v>
      </c>
      <c r="B99" s="223" t="s">
        <v>340</v>
      </c>
      <c r="C99" s="223" t="s">
        <v>719</v>
      </c>
      <c r="D99" s="223" t="s">
        <v>259</v>
      </c>
      <c r="E99" s="223" t="s">
        <v>260</v>
      </c>
      <c r="F99" s="234" t="s">
        <v>720</v>
      </c>
      <c r="G99" t="s">
        <v>281</v>
      </c>
    </row>
    <row r="100" spans="1:7">
      <c r="A100" s="221" t="s">
        <v>333</v>
      </c>
      <c r="B100" s="223" t="s">
        <v>174</v>
      </c>
      <c r="C100" s="223" t="s">
        <v>721</v>
      </c>
      <c r="D100" s="223" t="s">
        <v>259</v>
      </c>
      <c r="E100" s="223" t="s">
        <v>260</v>
      </c>
      <c r="F100" s="234" t="s">
        <v>718</v>
      </c>
      <c r="G100" t="s">
        <v>281</v>
      </c>
    </row>
    <row r="101" spans="1:7">
      <c r="A101" s="221" t="s">
        <v>333</v>
      </c>
      <c r="B101" s="223" t="s">
        <v>179</v>
      </c>
      <c r="C101" s="223" t="s">
        <v>722</v>
      </c>
      <c r="D101" s="223" t="s">
        <v>259</v>
      </c>
      <c r="E101" s="223" t="s">
        <v>260</v>
      </c>
      <c r="F101" s="234" t="s">
        <v>718</v>
      </c>
      <c r="G101" t="s">
        <v>281</v>
      </c>
    </row>
    <row r="102" spans="1:7">
      <c r="A102" s="221" t="s">
        <v>333</v>
      </c>
      <c r="B102" s="223" t="s">
        <v>188</v>
      </c>
      <c r="C102" s="223" t="s">
        <v>723</v>
      </c>
      <c r="D102" s="223" t="s">
        <v>259</v>
      </c>
      <c r="E102" s="223" t="s">
        <v>260</v>
      </c>
      <c r="F102" s="234" t="s">
        <v>718</v>
      </c>
      <c r="G102" t="s">
        <v>281</v>
      </c>
    </row>
    <row r="103" spans="1:7">
      <c r="A103" s="221" t="s">
        <v>333</v>
      </c>
      <c r="B103" s="223" t="s">
        <v>184</v>
      </c>
      <c r="C103" s="223" t="s">
        <v>724</v>
      </c>
      <c r="D103" s="223" t="s">
        <v>259</v>
      </c>
      <c r="E103" s="223" t="s">
        <v>260</v>
      </c>
      <c r="F103" s="234" t="s">
        <v>718</v>
      </c>
      <c r="G103" t="s">
        <v>281</v>
      </c>
    </row>
    <row r="104" spans="1:7">
      <c r="A104" s="221" t="s">
        <v>333</v>
      </c>
      <c r="B104" s="223" t="s">
        <v>192</v>
      </c>
      <c r="C104" s="223" t="s">
        <v>725</v>
      </c>
      <c r="D104" s="223" t="s">
        <v>259</v>
      </c>
      <c r="E104" s="223" t="s">
        <v>260</v>
      </c>
      <c r="F104" s="234" t="s">
        <v>718</v>
      </c>
      <c r="G104" t="s">
        <v>281</v>
      </c>
    </row>
    <row r="105" spans="1:7">
      <c r="A105" s="221" t="s">
        <v>333</v>
      </c>
      <c r="B105" s="223" t="s">
        <v>399</v>
      </c>
      <c r="C105" s="223" t="s">
        <v>516</v>
      </c>
      <c r="D105" s="223" t="s">
        <v>259</v>
      </c>
      <c r="E105" s="223" t="s">
        <v>260</v>
      </c>
      <c r="F105" s="234" t="s">
        <v>720</v>
      </c>
      <c r="G105" t="s">
        <v>281</v>
      </c>
    </row>
    <row r="106" spans="1:7">
      <c r="A106" s="221" t="s">
        <v>333</v>
      </c>
      <c r="B106" s="233" t="s">
        <v>1520</v>
      </c>
      <c r="C106" s="235" t="s">
        <v>727</v>
      </c>
      <c r="D106" s="223" t="s">
        <v>408</v>
      </c>
      <c r="E106" s="223" t="s">
        <v>260</v>
      </c>
      <c r="F106" s="234" t="s">
        <v>728</v>
      </c>
      <c r="G106" t="s">
        <v>281</v>
      </c>
    </row>
    <row r="107" spans="1:7">
      <c r="A107" s="221" t="s">
        <v>333</v>
      </c>
      <c r="B107" s="223" t="s">
        <v>217</v>
      </c>
      <c r="C107" s="223" t="s">
        <v>729</v>
      </c>
      <c r="D107" s="223" t="s">
        <v>259</v>
      </c>
      <c r="E107" s="223" t="s">
        <v>260</v>
      </c>
      <c r="F107" s="234" t="s">
        <v>718</v>
      </c>
      <c r="G107" t="s">
        <v>281</v>
      </c>
    </row>
    <row r="108" spans="1:7">
      <c r="A108" s="221" t="s">
        <v>333</v>
      </c>
      <c r="B108" s="223" t="s">
        <v>205</v>
      </c>
      <c r="C108" s="223" t="s">
        <v>730</v>
      </c>
      <c r="D108" s="223" t="s">
        <v>259</v>
      </c>
      <c r="E108" s="223" t="s">
        <v>260</v>
      </c>
      <c r="F108" s="234" t="s">
        <v>718</v>
      </c>
      <c r="G108" t="s">
        <v>281</v>
      </c>
    </row>
    <row r="109" spans="1:7">
      <c r="A109" s="221" t="s">
        <v>250</v>
      </c>
      <c r="B109" s="233" t="s">
        <v>4188</v>
      </c>
      <c r="C109" s="223">
        <v>1</v>
      </c>
      <c r="D109" s="223" t="s">
        <v>259</v>
      </c>
      <c r="E109" s="223" t="s">
        <v>253</v>
      </c>
      <c r="F109" s="234" t="s">
        <v>731</v>
      </c>
      <c r="G109" t="s">
        <v>281</v>
      </c>
    </row>
    <row r="110" spans="1:7">
      <c r="A110" s="221" t="s">
        <v>333</v>
      </c>
      <c r="B110" s="223" t="s">
        <v>196</v>
      </c>
      <c r="C110" s="223" t="s">
        <v>732</v>
      </c>
      <c r="D110" s="223" t="s">
        <v>259</v>
      </c>
      <c r="E110" s="223" t="s">
        <v>260</v>
      </c>
      <c r="F110" s="234" t="s">
        <v>718</v>
      </c>
      <c r="G110" t="s">
        <v>281</v>
      </c>
    </row>
    <row r="111" spans="1:7">
      <c r="A111" s="221" t="s">
        <v>333</v>
      </c>
      <c r="B111" s="223" t="s">
        <v>200</v>
      </c>
      <c r="C111" s="223" t="s">
        <v>733</v>
      </c>
      <c r="D111" s="223" t="s">
        <v>259</v>
      </c>
      <c r="E111" s="223" t="s">
        <v>260</v>
      </c>
      <c r="F111" s="234" t="s">
        <v>718</v>
      </c>
      <c r="G111" t="s">
        <v>281</v>
      </c>
    </row>
    <row r="112" spans="1:7">
      <c r="A112" s="221" t="s">
        <v>333</v>
      </c>
      <c r="B112" s="223" t="s">
        <v>433</v>
      </c>
      <c r="C112" s="223" t="s">
        <v>734</v>
      </c>
      <c r="D112" s="223" t="s">
        <v>259</v>
      </c>
      <c r="E112" s="223" t="s">
        <v>260</v>
      </c>
      <c r="F112" s="234" t="s">
        <v>735</v>
      </c>
      <c r="G112" t="s">
        <v>281</v>
      </c>
    </row>
    <row r="113" spans="1:7">
      <c r="A113" s="221" t="s">
        <v>333</v>
      </c>
      <c r="B113" s="223" t="s">
        <v>433</v>
      </c>
      <c r="C113" s="223" t="s">
        <v>736</v>
      </c>
      <c r="D113" s="223" t="s">
        <v>259</v>
      </c>
      <c r="E113" s="223" t="s">
        <v>260</v>
      </c>
      <c r="F113" s="234" t="s">
        <v>737</v>
      </c>
      <c r="G113" t="s">
        <v>281</v>
      </c>
    </row>
    <row r="114" spans="1:7">
      <c r="A114" s="221" t="s">
        <v>333</v>
      </c>
      <c r="B114" s="223" t="s">
        <v>449</v>
      </c>
      <c r="C114" s="223" t="s">
        <v>810</v>
      </c>
      <c r="D114" s="223" t="s">
        <v>259</v>
      </c>
      <c r="E114" s="223" t="s">
        <v>260</v>
      </c>
      <c r="F114" s="234" t="s">
        <v>718</v>
      </c>
      <c r="G114" t="s">
        <v>281</v>
      </c>
    </row>
    <row r="115" spans="1:7">
      <c r="A115" s="221" t="s">
        <v>333</v>
      </c>
      <c r="B115" s="223" t="s">
        <v>229</v>
      </c>
      <c r="C115" s="223" t="s">
        <v>739</v>
      </c>
      <c r="D115" s="223" t="s">
        <v>740</v>
      </c>
      <c r="E115" s="223" t="s">
        <v>260</v>
      </c>
      <c r="F115" s="234" t="s">
        <v>718</v>
      </c>
      <c r="G115" t="s">
        <v>281</v>
      </c>
    </row>
    <row r="116" spans="1:7">
      <c r="A116" s="221" t="s">
        <v>333</v>
      </c>
      <c r="B116" s="223" t="s">
        <v>209</v>
      </c>
      <c r="C116" s="223" t="s">
        <v>741</v>
      </c>
      <c r="D116" s="223" t="s">
        <v>259</v>
      </c>
      <c r="E116" s="223" t="s">
        <v>260</v>
      </c>
      <c r="F116" s="234" t="s">
        <v>718</v>
      </c>
      <c r="G116" t="s">
        <v>281</v>
      </c>
    </row>
    <row r="117" spans="1:7">
      <c r="A117" s="262" t="s">
        <v>268</v>
      </c>
      <c r="B117" s="189" t="s">
        <v>120</v>
      </c>
      <c r="C117" s="189">
        <v>3860</v>
      </c>
      <c r="D117" s="189" t="s">
        <v>742</v>
      </c>
      <c r="E117" s="189" t="s">
        <v>3440</v>
      </c>
      <c r="F117" s="263" t="s">
        <v>744</v>
      </c>
      <c r="G117" t="s">
        <v>281</v>
      </c>
    </row>
    <row r="118" spans="1:7">
      <c r="A118" s="262" t="s">
        <v>268</v>
      </c>
      <c r="B118" s="189" t="s">
        <v>340</v>
      </c>
      <c r="C118" s="189">
        <v>0.5</v>
      </c>
      <c r="D118" s="189" t="s">
        <v>270</v>
      </c>
      <c r="E118" s="189"/>
      <c r="F118" s="263" t="s">
        <v>745</v>
      </c>
      <c r="G118" t="s">
        <v>281</v>
      </c>
    </row>
    <row r="119" spans="1:7">
      <c r="A119" s="262" t="s">
        <v>268</v>
      </c>
      <c r="B119" s="189" t="s">
        <v>95</v>
      </c>
      <c r="C119" s="189">
        <v>3.1850000000000001</v>
      </c>
      <c r="D119" s="189" t="s">
        <v>270</v>
      </c>
      <c r="E119" s="189" t="s">
        <v>3441</v>
      </c>
      <c r="F119" s="263" t="s">
        <v>744</v>
      </c>
      <c r="G119" t="s">
        <v>281</v>
      </c>
    </row>
    <row r="120" spans="1:7">
      <c r="A120" s="262" t="s">
        <v>268</v>
      </c>
      <c r="B120" s="189" t="s">
        <v>97</v>
      </c>
      <c r="C120" s="189">
        <v>0.72799999999999998</v>
      </c>
      <c r="D120" s="189" t="s">
        <v>742</v>
      </c>
      <c r="E120" s="189" t="s">
        <v>3442</v>
      </c>
      <c r="F120" s="263" t="s">
        <v>744</v>
      </c>
      <c r="G120" t="s">
        <v>281</v>
      </c>
    </row>
    <row r="121" spans="1:7">
      <c r="A121" s="262" t="s">
        <v>268</v>
      </c>
      <c r="B121" s="189" t="s">
        <v>90</v>
      </c>
      <c r="C121" s="189">
        <v>5629</v>
      </c>
      <c r="D121" s="189" t="s">
        <v>742</v>
      </c>
      <c r="E121" s="189" t="s">
        <v>3443</v>
      </c>
      <c r="F121" s="263" t="s">
        <v>744</v>
      </c>
      <c r="G121" t="s">
        <v>281</v>
      </c>
    </row>
    <row r="122" spans="1:7">
      <c r="A122" s="262" t="s">
        <v>268</v>
      </c>
      <c r="B122" s="189" t="s">
        <v>98</v>
      </c>
      <c r="C122" s="189">
        <v>3.367</v>
      </c>
      <c r="D122" s="189" t="s">
        <v>742</v>
      </c>
      <c r="E122" s="189" t="s">
        <v>3444</v>
      </c>
      <c r="F122" s="263" t="s">
        <v>744</v>
      </c>
      <c r="G122" t="s">
        <v>281</v>
      </c>
    </row>
    <row r="123" spans="1:7">
      <c r="A123" s="262" t="s">
        <v>268</v>
      </c>
      <c r="B123" s="189" t="s">
        <v>99</v>
      </c>
      <c r="C123" s="189">
        <v>20.8</v>
      </c>
      <c r="D123" s="189" t="s">
        <v>742</v>
      </c>
      <c r="E123" s="189" t="s">
        <v>3445</v>
      </c>
      <c r="F123" s="263" t="s">
        <v>744</v>
      </c>
      <c r="G123" t="s">
        <v>281</v>
      </c>
    </row>
    <row r="124" spans="1:7">
      <c r="A124" s="262" t="s">
        <v>268</v>
      </c>
      <c r="B124" s="189" t="s">
        <v>3446</v>
      </c>
      <c r="C124" s="189">
        <v>0.6</v>
      </c>
      <c r="D124" s="189" t="s">
        <v>270</v>
      </c>
      <c r="E124" s="189" t="s">
        <v>4445</v>
      </c>
      <c r="F124" s="263" t="s">
        <v>2451</v>
      </c>
      <c r="G124" t="s">
        <v>281</v>
      </c>
    </row>
    <row r="125" spans="1:7">
      <c r="A125" s="262" t="s">
        <v>268</v>
      </c>
      <c r="B125" s="189" t="s">
        <v>100</v>
      </c>
      <c r="C125" s="189">
        <v>32.5</v>
      </c>
      <c r="D125" s="189" t="s">
        <v>742</v>
      </c>
      <c r="E125" s="189" t="s">
        <v>3447</v>
      </c>
      <c r="F125" s="263" t="s">
        <v>744</v>
      </c>
      <c r="G125" t="s">
        <v>281</v>
      </c>
    </row>
    <row r="126" spans="1:7">
      <c r="A126" s="262" t="s">
        <v>268</v>
      </c>
      <c r="B126" s="189" t="s">
        <v>754</v>
      </c>
      <c r="C126" s="189">
        <v>0.1</v>
      </c>
      <c r="D126" s="189" t="s">
        <v>270</v>
      </c>
      <c r="E126" s="189" t="s">
        <v>253</v>
      </c>
      <c r="F126" s="263" t="s">
        <v>755</v>
      </c>
      <c r="G126" t="s">
        <v>281</v>
      </c>
    </row>
    <row r="127" spans="1:7">
      <c r="A127" s="262" t="s">
        <v>268</v>
      </c>
      <c r="B127" s="189" t="s">
        <v>118</v>
      </c>
      <c r="C127" s="189">
        <v>7286</v>
      </c>
      <c r="D127" s="189" t="s">
        <v>742</v>
      </c>
      <c r="E127" s="189" t="s">
        <v>3448</v>
      </c>
      <c r="F127" s="263" t="s">
        <v>744</v>
      </c>
      <c r="G127" t="s">
        <v>281</v>
      </c>
    </row>
    <row r="128" spans="1:7">
      <c r="A128" s="262" t="s">
        <v>268</v>
      </c>
      <c r="B128" s="189" t="s">
        <v>101</v>
      </c>
      <c r="C128" s="189">
        <v>0.11700000000000001</v>
      </c>
      <c r="D128" s="189" t="s">
        <v>742</v>
      </c>
      <c r="E128" s="189" t="s">
        <v>253</v>
      </c>
      <c r="F128" s="263" t="s">
        <v>744</v>
      </c>
      <c r="G128" t="s">
        <v>281</v>
      </c>
    </row>
    <row r="129" spans="1:7">
      <c r="A129" s="262" t="s">
        <v>268</v>
      </c>
      <c r="B129" s="189" t="s">
        <v>758</v>
      </c>
      <c r="C129" s="189">
        <v>1.2500000000000001E-2</v>
      </c>
      <c r="D129" s="189" t="s">
        <v>270</v>
      </c>
      <c r="E129" s="189" t="s">
        <v>3449</v>
      </c>
      <c r="F129" s="263" t="s">
        <v>760</v>
      </c>
      <c r="G129" t="s">
        <v>281</v>
      </c>
    </row>
    <row r="130" spans="1:7">
      <c r="A130" s="262" t="s">
        <v>268</v>
      </c>
      <c r="B130" s="189" t="s">
        <v>104</v>
      </c>
      <c r="C130" s="189">
        <v>11.96</v>
      </c>
      <c r="D130" s="189" t="s">
        <v>742</v>
      </c>
      <c r="E130" s="189" t="s">
        <v>3450</v>
      </c>
      <c r="F130" s="263" t="s">
        <v>744</v>
      </c>
      <c r="G130" t="s">
        <v>281</v>
      </c>
    </row>
    <row r="131" spans="1:7">
      <c r="A131" s="262" t="s">
        <v>268</v>
      </c>
      <c r="B131" s="189" t="s">
        <v>433</v>
      </c>
      <c r="C131" s="189">
        <v>0.06</v>
      </c>
      <c r="D131" s="189" t="s">
        <v>270</v>
      </c>
      <c r="E131" s="189" t="s">
        <v>253</v>
      </c>
      <c r="F131" s="263" t="s">
        <v>762</v>
      </c>
      <c r="G131" t="s">
        <v>281</v>
      </c>
    </row>
    <row r="132" spans="1:7">
      <c r="A132" s="262" t="s">
        <v>268</v>
      </c>
      <c r="B132" s="189" t="s">
        <v>769</v>
      </c>
      <c r="C132" s="189">
        <v>0.93</v>
      </c>
      <c r="D132" s="189" t="s">
        <v>270</v>
      </c>
      <c r="E132" s="189" t="s">
        <v>253</v>
      </c>
      <c r="F132" s="263" t="s">
        <v>770</v>
      </c>
      <c r="G132" t="s">
        <v>281</v>
      </c>
    </row>
    <row r="133" spans="1:7">
      <c r="A133" s="262" t="s">
        <v>268</v>
      </c>
      <c r="B133" s="189" t="s">
        <v>105</v>
      </c>
      <c r="C133" s="189">
        <v>57.2</v>
      </c>
      <c r="D133" s="189" t="s">
        <v>742</v>
      </c>
      <c r="E133" s="189" t="s">
        <v>3451</v>
      </c>
      <c r="F133" s="263" t="s">
        <v>744</v>
      </c>
      <c r="G133" t="s">
        <v>281</v>
      </c>
    </row>
    <row r="134" spans="1:7">
      <c r="A134" s="262" t="s">
        <v>268</v>
      </c>
      <c r="B134" s="189" t="s">
        <v>117</v>
      </c>
      <c r="C134" s="189">
        <v>131466</v>
      </c>
      <c r="D134" s="189" t="s">
        <v>742</v>
      </c>
      <c r="E134" s="189" t="s">
        <v>253</v>
      </c>
      <c r="F134" s="263" t="s">
        <v>744</v>
      </c>
      <c r="G134" t="s">
        <v>281</v>
      </c>
    </row>
    <row r="135" spans="1:7">
      <c r="A135" s="262" t="s">
        <v>268</v>
      </c>
      <c r="B135" s="189" t="s">
        <v>3452</v>
      </c>
      <c r="C135" s="189">
        <v>1.7219999999999999E-2</v>
      </c>
      <c r="D135" s="189" t="s">
        <v>773</v>
      </c>
      <c r="E135" s="189" t="s">
        <v>3453</v>
      </c>
      <c r="F135" s="263" t="s">
        <v>3454</v>
      </c>
      <c r="G135" t="s">
        <v>281</v>
      </c>
    </row>
    <row r="136" spans="1:7">
      <c r="A136" s="262" t="s">
        <v>268</v>
      </c>
      <c r="B136" s="189" t="s">
        <v>3455</v>
      </c>
      <c r="C136" s="189">
        <v>2.1899999999999999E-2</v>
      </c>
      <c r="D136" s="189" t="s">
        <v>773</v>
      </c>
      <c r="E136" s="189" t="s">
        <v>3456</v>
      </c>
      <c r="F136" s="263" t="s">
        <v>744</v>
      </c>
      <c r="G136" t="s">
        <v>281</v>
      </c>
    </row>
    <row r="137" spans="1:7">
      <c r="A137" s="262" t="s">
        <v>268</v>
      </c>
      <c r="B137" s="189" t="s">
        <v>3457</v>
      </c>
      <c r="C137" s="189">
        <v>7.9000000000000008E-3</v>
      </c>
      <c r="D137" s="189" t="s">
        <v>773</v>
      </c>
      <c r="E137" s="189" t="s">
        <v>3458</v>
      </c>
      <c r="F137" s="263" t="s">
        <v>3459</v>
      </c>
      <c r="G137" t="s">
        <v>281</v>
      </c>
    </row>
    <row r="138" spans="1:7">
      <c r="A138" s="262" t="s">
        <v>268</v>
      </c>
      <c r="B138" s="189" t="s">
        <v>110</v>
      </c>
      <c r="C138" s="189">
        <v>222.3</v>
      </c>
      <c r="D138" s="189" t="s">
        <v>742</v>
      </c>
      <c r="E138" s="189" t="s">
        <v>3460</v>
      </c>
      <c r="F138" s="263" t="s">
        <v>744</v>
      </c>
      <c r="G138" t="s">
        <v>281</v>
      </c>
    </row>
    <row r="139" spans="1:7">
      <c r="A139" s="262" t="s">
        <v>268</v>
      </c>
      <c r="B139" s="189" t="s">
        <v>780</v>
      </c>
      <c r="C139" s="189" t="s">
        <v>3461</v>
      </c>
      <c r="D139" s="269" t="s">
        <v>259</v>
      </c>
      <c r="E139" s="264"/>
      <c r="F139" s="263" t="s">
        <v>782</v>
      </c>
      <c r="G139" t="s">
        <v>281</v>
      </c>
    </row>
    <row r="140" spans="1:7">
      <c r="A140" s="262" t="s">
        <v>268</v>
      </c>
      <c r="B140" s="189" t="s">
        <v>783</v>
      </c>
      <c r="C140" s="189" t="s">
        <v>3462</v>
      </c>
      <c r="D140" s="269" t="s">
        <v>259</v>
      </c>
      <c r="E140" s="264"/>
      <c r="F140" s="263" t="s">
        <v>785</v>
      </c>
      <c r="G140" t="s">
        <v>281</v>
      </c>
    </row>
    <row r="141" spans="1:7">
      <c r="A141" s="262" t="s">
        <v>268</v>
      </c>
      <c r="B141" s="189" t="s">
        <v>786</v>
      </c>
      <c r="C141" s="189" t="s">
        <v>787</v>
      </c>
      <c r="D141" s="269" t="s">
        <v>259</v>
      </c>
      <c r="E141" s="264"/>
      <c r="F141" s="263" t="s">
        <v>782</v>
      </c>
      <c r="G141" t="s">
        <v>281</v>
      </c>
    </row>
    <row r="142" spans="1:7">
      <c r="A142" s="262" t="s">
        <v>268</v>
      </c>
      <c r="B142" s="189" t="s">
        <v>788</v>
      </c>
      <c r="C142" s="189" t="s">
        <v>789</v>
      </c>
      <c r="D142" s="269" t="s">
        <v>259</v>
      </c>
      <c r="E142" s="264"/>
      <c r="F142" s="263" t="s">
        <v>782</v>
      </c>
      <c r="G142" t="s">
        <v>281</v>
      </c>
    </row>
    <row r="143" spans="1:7">
      <c r="A143" s="262" t="s">
        <v>268</v>
      </c>
      <c r="B143" s="189" t="s">
        <v>3463</v>
      </c>
      <c r="C143" s="189" t="s">
        <v>3464</v>
      </c>
      <c r="D143" s="269" t="s">
        <v>259</v>
      </c>
      <c r="E143" s="264"/>
      <c r="F143" s="263" t="s">
        <v>782</v>
      </c>
      <c r="G143" t="s">
        <v>281</v>
      </c>
    </row>
    <row r="144" spans="1:7">
      <c r="A144" s="262" t="s">
        <v>268</v>
      </c>
      <c r="B144" s="189" t="s">
        <v>790</v>
      </c>
      <c r="C144" s="189" t="s">
        <v>3465</v>
      </c>
      <c r="D144" s="269" t="s">
        <v>259</v>
      </c>
      <c r="E144" s="264"/>
      <c r="F144" s="263" t="s">
        <v>782</v>
      </c>
      <c r="G144" t="s">
        <v>281</v>
      </c>
    </row>
    <row r="145" spans="1:7">
      <c r="A145" s="262" t="s">
        <v>268</v>
      </c>
      <c r="B145" s="189" t="s">
        <v>792</v>
      </c>
      <c r="C145" s="189" t="s">
        <v>793</v>
      </c>
      <c r="D145" s="269" t="s">
        <v>259</v>
      </c>
      <c r="E145" s="264"/>
      <c r="F145" s="263" t="s">
        <v>782</v>
      </c>
      <c r="G145" t="s">
        <v>281</v>
      </c>
    </row>
    <row r="146" spans="1:7">
      <c r="A146" s="262" t="s">
        <v>268</v>
      </c>
      <c r="B146" s="189" t="s">
        <v>794</v>
      </c>
      <c r="C146" s="189" t="s">
        <v>795</v>
      </c>
      <c r="D146" s="269" t="s">
        <v>259</v>
      </c>
      <c r="E146" s="264"/>
      <c r="F146" s="263" t="s">
        <v>782</v>
      </c>
      <c r="G146" t="s">
        <v>281</v>
      </c>
    </row>
    <row r="147" spans="1:7">
      <c r="A147" s="262" t="s">
        <v>268</v>
      </c>
      <c r="B147" s="189" t="s">
        <v>796</v>
      </c>
      <c r="C147" s="189" t="s">
        <v>797</v>
      </c>
      <c r="D147" s="269" t="s">
        <v>259</v>
      </c>
      <c r="E147" s="264"/>
      <c r="F147" s="263" t="s">
        <v>782</v>
      </c>
      <c r="G147" t="s">
        <v>281</v>
      </c>
    </row>
    <row r="148" spans="1:7">
      <c r="A148" s="262" t="s">
        <v>268</v>
      </c>
      <c r="B148" s="189" t="s">
        <v>798</v>
      </c>
      <c r="C148" s="189" t="s">
        <v>799</v>
      </c>
      <c r="D148" s="269" t="s">
        <v>259</v>
      </c>
      <c r="E148" s="264"/>
      <c r="F148" s="263" t="s">
        <v>782</v>
      </c>
      <c r="G148" t="s">
        <v>281</v>
      </c>
    </row>
    <row r="149" spans="1:7">
      <c r="A149" s="262" t="s">
        <v>268</v>
      </c>
      <c r="B149" s="189" t="s">
        <v>739</v>
      </c>
      <c r="C149" s="189" t="s">
        <v>3466</v>
      </c>
      <c r="D149" s="269" t="s">
        <v>259</v>
      </c>
      <c r="E149" s="264"/>
      <c r="F149" s="263" t="s">
        <v>782</v>
      </c>
      <c r="G149" t="s">
        <v>281</v>
      </c>
    </row>
    <row r="150" spans="1:7">
      <c r="A150" s="262" t="s">
        <v>268</v>
      </c>
      <c r="B150" s="189" t="s">
        <v>571</v>
      </c>
      <c r="C150" s="189" t="s">
        <v>3467</v>
      </c>
      <c r="D150" s="269" t="s">
        <v>259</v>
      </c>
      <c r="E150" s="264"/>
      <c r="F150" s="263" t="s">
        <v>785</v>
      </c>
      <c r="G150" t="s">
        <v>281</v>
      </c>
    </row>
    <row r="151" spans="1:7">
      <c r="A151" s="262" t="s">
        <v>268</v>
      </c>
      <c r="B151" s="189" t="s">
        <v>802</v>
      </c>
      <c r="C151" s="189" t="s">
        <v>803</v>
      </c>
      <c r="D151" s="269" t="s">
        <v>259</v>
      </c>
      <c r="E151" s="264"/>
      <c r="F151" s="263" t="s">
        <v>782</v>
      </c>
      <c r="G151" t="s">
        <v>281</v>
      </c>
    </row>
    <row r="152" spans="1:7">
      <c r="A152" s="262" t="s">
        <v>268</v>
      </c>
      <c r="B152" s="189" t="s">
        <v>804</v>
      </c>
      <c r="C152" s="189" t="s">
        <v>4197</v>
      </c>
      <c r="D152" s="269" t="s">
        <v>259</v>
      </c>
      <c r="E152" s="264"/>
      <c r="F152" s="263" t="s">
        <v>3469</v>
      </c>
      <c r="G152" t="s">
        <v>281</v>
      </c>
    </row>
    <row r="153" spans="1:7">
      <c r="A153" s="262" t="s">
        <v>268</v>
      </c>
      <c r="B153" s="189" t="s">
        <v>807</v>
      </c>
      <c r="C153" s="189" t="s">
        <v>4198</v>
      </c>
      <c r="D153" s="269" t="s">
        <v>259</v>
      </c>
      <c r="E153" s="264"/>
      <c r="F153" s="263" t="s">
        <v>3471</v>
      </c>
      <c r="G153" t="s">
        <v>281</v>
      </c>
    </row>
    <row r="154" spans="1:7">
      <c r="A154" s="262" t="s">
        <v>268</v>
      </c>
      <c r="B154" s="189" t="s">
        <v>810</v>
      </c>
      <c r="C154" s="189" t="s">
        <v>811</v>
      </c>
      <c r="D154" s="269" t="s">
        <v>259</v>
      </c>
      <c r="E154" s="264"/>
      <c r="F154" s="263" t="s">
        <v>782</v>
      </c>
      <c r="G154" t="s">
        <v>281</v>
      </c>
    </row>
    <row r="155" spans="1:7">
      <c r="A155" s="262" t="s">
        <v>268</v>
      </c>
      <c r="B155" s="189" t="s">
        <v>812</v>
      </c>
      <c r="C155" s="189" t="s">
        <v>813</v>
      </c>
      <c r="D155" s="269" t="s">
        <v>259</v>
      </c>
      <c r="E155" s="264"/>
      <c r="F155" s="263" t="s">
        <v>782</v>
      </c>
      <c r="G155" t="s">
        <v>281</v>
      </c>
    </row>
    <row r="156" spans="1:7">
      <c r="A156" s="262" t="s">
        <v>268</v>
      </c>
      <c r="B156" s="189" t="s">
        <v>814</v>
      </c>
      <c r="C156" s="189" t="s">
        <v>3472</v>
      </c>
      <c r="D156" s="269" t="s">
        <v>259</v>
      </c>
      <c r="E156" s="264"/>
      <c r="F156" s="263" t="s">
        <v>782</v>
      </c>
      <c r="G156" t="s">
        <v>281</v>
      </c>
    </row>
    <row r="157" spans="1:7">
      <c r="A157" s="262" t="s">
        <v>268</v>
      </c>
      <c r="B157" s="189" t="s">
        <v>816</v>
      </c>
      <c r="C157" s="189" t="s">
        <v>817</v>
      </c>
      <c r="D157" s="269" t="s">
        <v>259</v>
      </c>
      <c r="E157" s="264"/>
      <c r="F157" s="263" t="s">
        <v>782</v>
      </c>
      <c r="G157" t="s">
        <v>281</v>
      </c>
    </row>
    <row r="158" spans="1:7">
      <c r="A158" s="262" t="s">
        <v>268</v>
      </c>
      <c r="B158" s="189" t="s">
        <v>818</v>
      </c>
      <c r="C158" s="189" t="s">
        <v>819</v>
      </c>
      <c r="D158" s="269" t="s">
        <v>259</v>
      </c>
      <c r="E158" s="264"/>
      <c r="F158" s="263" t="s">
        <v>2463</v>
      </c>
      <c r="G158" t="s">
        <v>281</v>
      </c>
    </row>
    <row r="159" spans="1:7">
      <c r="A159" s="262" t="s">
        <v>268</v>
      </c>
      <c r="B159" s="189" t="s">
        <v>821</v>
      </c>
      <c r="C159" s="189" t="s">
        <v>3473</v>
      </c>
      <c r="D159" s="269" t="s">
        <v>259</v>
      </c>
      <c r="E159" s="264"/>
      <c r="F159" s="263" t="s">
        <v>823</v>
      </c>
      <c r="G159" t="s">
        <v>281</v>
      </c>
    </row>
    <row r="160" spans="1:7">
      <c r="A160" s="262" t="s">
        <v>268</v>
      </c>
      <c r="B160" s="189" t="s">
        <v>824</v>
      </c>
      <c r="C160" s="189" t="s">
        <v>3474</v>
      </c>
      <c r="D160" s="269" t="s">
        <v>259</v>
      </c>
      <c r="E160" s="264"/>
      <c r="F160" s="263" t="s">
        <v>826</v>
      </c>
      <c r="G160" t="s">
        <v>281</v>
      </c>
    </row>
    <row r="161" spans="1:7">
      <c r="A161" s="239" t="s">
        <v>268</v>
      </c>
      <c r="B161" s="240" t="s">
        <v>827</v>
      </c>
      <c r="C161" s="240" t="s">
        <v>3475</v>
      </c>
      <c r="D161" s="270" t="s">
        <v>259</v>
      </c>
      <c r="E161" s="265"/>
      <c r="F161" s="241" t="s">
        <v>829</v>
      </c>
      <c r="G161" t="s">
        <v>281</v>
      </c>
    </row>
    <row r="162" spans="1:7">
      <c r="A162" s="171"/>
      <c r="B162" s="171"/>
      <c r="C162" s="171"/>
      <c r="D162" s="171"/>
      <c r="E162" s="171"/>
      <c r="F162" s="171"/>
      <c r="G162" t="s">
        <v>281</v>
      </c>
    </row>
    <row r="163" spans="1:7" ht="18.75">
      <c r="A163" s="769" t="s">
        <v>830</v>
      </c>
      <c r="B163" s="770"/>
      <c r="C163" s="770"/>
      <c r="D163" s="770"/>
      <c r="E163" s="770"/>
      <c r="F163" s="771"/>
      <c r="G163" t="s">
        <v>281</v>
      </c>
    </row>
    <row r="164" spans="1:7">
      <c r="A164" s="211" t="s">
        <v>238</v>
      </c>
      <c r="B164" s="212" t="s">
        <v>239</v>
      </c>
      <c r="C164" s="212" t="s">
        <v>240</v>
      </c>
      <c r="D164" s="212" t="s">
        <v>134</v>
      </c>
      <c r="E164" s="212" t="s">
        <v>241</v>
      </c>
      <c r="F164" s="213" t="s">
        <v>242</v>
      </c>
      <c r="G164" t="s">
        <v>281</v>
      </c>
    </row>
    <row r="165" spans="1:7">
      <c r="A165" s="216" t="s">
        <v>250</v>
      </c>
      <c r="B165" s="231" t="s">
        <v>3411</v>
      </c>
      <c r="C165" s="218">
        <v>1</v>
      </c>
      <c r="D165" s="218" t="s">
        <v>504</v>
      </c>
      <c r="E165" s="218" t="s">
        <v>253</v>
      </c>
      <c r="F165" s="232" t="s">
        <v>831</v>
      </c>
      <c r="G165" t="s">
        <v>281</v>
      </c>
    </row>
    <row r="166" spans="1:7">
      <c r="A166" s="221" t="s">
        <v>243</v>
      </c>
      <c r="B166" s="233" t="s">
        <v>832</v>
      </c>
      <c r="C166" s="223" t="s">
        <v>833</v>
      </c>
      <c r="D166" s="223" t="s">
        <v>504</v>
      </c>
      <c r="E166" s="223" t="s">
        <v>260</v>
      </c>
      <c r="F166" s="234" t="s">
        <v>834</v>
      </c>
      <c r="G166" t="s">
        <v>281</v>
      </c>
    </row>
    <row r="167" spans="1:7">
      <c r="A167" s="221" t="s">
        <v>243</v>
      </c>
      <c r="B167" s="233" t="s">
        <v>835</v>
      </c>
      <c r="C167" s="223" t="s">
        <v>836</v>
      </c>
      <c r="D167" s="223" t="s">
        <v>504</v>
      </c>
      <c r="E167" s="223" t="s">
        <v>260</v>
      </c>
      <c r="F167" s="234" t="s">
        <v>837</v>
      </c>
      <c r="G167" t="s">
        <v>281</v>
      </c>
    </row>
    <row r="168" spans="1:7">
      <c r="A168" s="262" t="s">
        <v>268</v>
      </c>
      <c r="B168" s="189" t="s">
        <v>838</v>
      </c>
      <c r="C168" s="189">
        <v>0.02</v>
      </c>
      <c r="D168" s="189" t="s">
        <v>270</v>
      </c>
      <c r="E168" s="189" t="s">
        <v>839</v>
      </c>
      <c r="F168" s="263" t="s">
        <v>840</v>
      </c>
      <c r="G168" t="s">
        <v>281</v>
      </c>
    </row>
    <row r="169" spans="1:7">
      <c r="A169" s="239" t="s">
        <v>268</v>
      </c>
      <c r="B169" s="240" t="s">
        <v>841</v>
      </c>
      <c r="C169" s="240" t="s">
        <v>842</v>
      </c>
      <c r="D169" s="240" t="s">
        <v>270</v>
      </c>
      <c r="E169" s="265"/>
      <c r="F169" s="241" t="s">
        <v>843</v>
      </c>
      <c r="G169" t="s">
        <v>281</v>
      </c>
    </row>
    <row r="170" spans="1:7">
      <c r="A170" s="171"/>
      <c r="B170" s="171"/>
      <c r="C170" s="171"/>
      <c r="D170" s="171"/>
      <c r="E170" s="171"/>
      <c r="F170" s="171"/>
      <c r="G170" t="s">
        <v>281</v>
      </c>
    </row>
    <row r="171" spans="1:7" ht="18.75">
      <c r="A171" s="769" t="s">
        <v>844</v>
      </c>
      <c r="B171" s="770"/>
      <c r="C171" s="770"/>
      <c r="D171" s="770"/>
      <c r="E171" s="770"/>
      <c r="F171" s="771"/>
      <c r="G171" t="s">
        <v>281</v>
      </c>
    </row>
    <row r="172" spans="1:7">
      <c r="A172" s="211" t="s">
        <v>238</v>
      </c>
      <c r="B172" s="212" t="s">
        <v>239</v>
      </c>
      <c r="C172" s="212" t="s">
        <v>240</v>
      </c>
      <c r="D172" s="212" t="s">
        <v>134</v>
      </c>
      <c r="E172" s="212" t="s">
        <v>241</v>
      </c>
      <c r="F172" s="213" t="s">
        <v>242</v>
      </c>
      <c r="G172" t="s">
        <v>281</v>
      </c>
    </row>
    <row r="173" spans="1:7">
      <c r="A173" s="216" t="s">
        <v>845</v>
      </c>
      <c r="B173" s="231" t="s">
        <v>832</v>
      </c>
      <c r="C173" s="218">
        <v>1</v>
      </c>
      <c r="D173" s="218" t="s">
        <v>684</v>
      </c>
      <c r="E173" s="218" t="s">
        <v>253</v>
      </c>
      <c r="F173" s="232" t="s">
        <v>846</v>
      </c>
      <c r="G173" t="s">
        <v>281</v>
      </c>
    </row>
    <row r="174" spans="1:7">
      <c r="A174" s="221" t="s">
        <v>333</v>
      </c>
      <c r="B174" s="223" t="s">
        <v>376</v>
      </c>
      <c r="C174" s="271">
        <v>5.5579999999999999E-8</v>
      </c>
      <c r="D174" s="223" t="s">
        <v>259</v>
      </c>
      <c r="E174" s="223" t="s">
        <v>847</v>
      </c>
      <c r="F174" s="234" t="s">
        <v>848</v>
      </c>
      <c r="G174" t="s">
        <v>281</v>
      </c>
    </row>
    <row r="175" spans="1:7">
      <c r="A175" s="221" t="s">
        <v>333</v>
      </c>
      <c r="B175" s="223" t="s">
        <v>427</v>
      </c>
      <c r="C175" s="271">
        <v>4.1800000000000002E-4</v>
      </c>
      <c r="D175" s="223" t="s">
        <v>259</v>
      </c>
      <c r="E175" s="223" t="s">
        <v>849</v>
      </c>
      <c r="F175" s="234" t="s">
        <v>850</v>
      </c>
      <c r="G175" t="s">
        <v>281</v>
      </c>
    </row>
    <row r="176" spans="1:7">
      <c r="A176" s="221" t="s">
        <v>333</v>
      </c>
      <c r="B176" s="223" t="s">
        <v>436</v>
      </c>
      <c r="C176" s="271">
        <v>4.5330000000000002E-7</v>
      </c>
      <c r="D176" s="223" t="s">
        <v>259</v>
      </c>
      <c r="E176" s="223" t="s">
        <v>851</v>
      </c>
      <c r="F176" s="234" t="s">
        <v>852</v>
      </c>
      <c r="G176" t="s">
        <v>281</v>
      </c>
    </row>
    <row r="177" spans="1:7">
      <c r="A177" s="221" t="s">
        <v>333</v>
      </c>
      <c r="B177" s="223" t="s">
        <v>441</v>
      </c>
      <c r="C177" s="271">
        <v>8.4900000000000005E-7</v>
      </c>
      <c r="D177" s="223" t="s">
        <v>259</v>
      </c>
      <c r="E177" s="223" t="s">
        <v>853</v>
      </c>
      <c r="F177" s="234" t="s">
        <v>854</v>
      </c>
      <c r="G177" t="s">
        <v>281</v>
      </c>
    </row>
    <row r="178" spans="1:7">
      <c r="A178" s="226" t="s">
        <v>333</v>
      </c>
      <c r="B178" s="228" t="s">
        <v>467</v>
      </c>
      <c r="C178" s="272">
        <v>9.2109999999999996E-8</v>
      </c>
      <c r="D178" s="228" t="s">
        <v>259</v>
      </c>
      <c r="E178" s="228" t="s">
        <v>855</v>
      </c>
      <c r="F178" s="255" t="s">
        <v>856</v>
      </c>
      <c r="G178" t="s">
        <v>281</v>
      </c>
    </row>
    <row r="179" spans="1:7">
      <c r="A179" s="171"/>
      <c r="B179" s="171"/>
      <c r="C179" s="171"/>
      <c r="D179" s="171"/>
      <c r="E179" s="171"/>
      <c r="F179" s="171"/>
      <c r="G179" t="s">
        <v>281</v>
      </c>
    </row>
    <row r="180" spans="1:7" ht="18.75">
      <c r="A180" s="769" t="s">
        <v>857</v>
      </c>
      <c r="B180" s="770"/>
      <c r="C180" s="770"/>
      <c r="D180" s="770"/>
      <c r="E180" s="770"/>
      <c r="F180" s="771"/>
      <c r="G180" t="s">
        <v>281</v>
      </c>
    </row>
    <row r="181" spans="1:7">
      <c r="A181" s="211" t="s">
        <v>238</v>
      </c>
      <c r="B181" s="212" t="s">
        <v>239</v>
      </c>
      <c r="C181" s="212" t="s">
        <v>240</v>
      </c>
      <c r="D181" s="212" t="s">
        <v>134</v>
      </c>
      <c r="E181" s="212" t="s">
        <v>241</v>
      </c>
      <c r="F181" s="213" t="s">
        <v>242</v>
      </c>
      <c r="G181" t="s">
        <v>281</v>
      </c>
    </row>
    <row r="182" spans="1:7">
      <c r="A182" s="216" t="s">
        <v>858</v>
      </c>
      <c r="B182" s="217" t="s">
        <v>859</v>
      </c>
      <c r="C182" s="218" t="s">
        <v>860</v>
      </c>
      <c r="D182" s="218" t="s">
        <v>275</v>
      </c>
      <c r="E182" s="218" t="s">
        <v>260</v>
      </c>
      <c r="F182" s="232" t="s">
        <v>861</v>
      </c>
      <c r="G182" t="s">
        <v>281</v>
      </c>
    </row>
    <row r="183" spans="1:7">
      <c r="A183" s="221" t="s">
        <v>858</v>
      </c>
      <c r="B183" s="222" t="s">
        <v>862</v>
      </c>
      <c r="C183" s="223" t="s">
        <v>860</v>
      </c>
      <c r="D183" s="223" t="s">
        <v>275</v>
      </c>
      <c r="E183" s="223" t="s">
        <v>260</v>
      </c>
      <c r="F183" s="234" t="s">
        <v>863</v>
      </c>
      <c r="G183" t="s">
        <v>281</v>
      </c>
    </row>
    <row r="184" spans="1:7">
      <c r="A184" s="221" t="s">
        <v>858</v>
      </c>
      <c r="B184" s="222" t="s">
        <v>864</v>
      </c>
      <c r="C184" s="223" t="s">
        <v>860</v>
      </c>
      <c r="D184" s="223" t="s">
        <v>275</v>
      </c>
      <c r="E184" s="223" t="s">
        <v>260</v>
      </c>
      <c r="F184" s="234" t="s">
        <v>865</v>
      </c>
      <c r="G184" t="s">
        <v>281</v>
      </c>
    </row>
    <row r="185" spans="1:7">
      <c r="A185" s="221" t="s">
        <v>858</v>
      </c>
      <c r="B185" s="222" t="s">
        <v>866</v>
      </c>
      <c r="C185" s="271">
        <v>2.34818813314592E-4</v>
      </c>
      <c r="D185" s="223" t="s">
        <v>259</v>
      </c>
      <c r="E185" s="223" t="s">
        <v>867</v>
      </c>
      <c r="F185" s="234" t="s">
        <v>868</v>
      </c>
      <c r="G185" t="s">
        <v>281</v>
      </c>
    </row>
    <row r="186" spans="1:7">
      <c r="A186" s="221" t="s">
        <v>858</v>
      </c>
      <c r="B186" s="222" t="s">
        <v>869</v>
      </c>
      <c r="C186" s="271">
        <v>-2.34818813314592E-4</v>
      </c>
      <c r="D186" s="223" t="s">
        <v>259</v>
      </c>
      <c r="E186" s="223" t="s">
        <v>870</v>
      </c>
      <c r="F186" s="234" t="s">
        <v>871</v>
      </c>
      <c r="G186" t="s">
        <v>281</v>
      </c>
    </row>
    <row r="187" spans="1:7">
      <c r="A187" s="221" t="s">
        <v>845</v>
      </c>
      <c r="B187" s="233" t="s">
        <v>835</v>
      </c>
      <c r="C187" s="223" t="s">
        <v>873</v>
      </c>
      <c r="D187" s="223" t="s">
        <v>504</v>
      </c>
      <c r="E187" s="223" t="s">
        <v>260</v>
      </c>
      <c r="F187" s="234" t="s">
        <v>874</v>
      </c>
      <c r="G187" t="s">
        <v>281</v>
      </c>
    </row>
    <row r="188" spans="1:7">
      <c r="A188" s="221" t="s">
        <v>333</v>
      </c>
      <c r="B188" s="223" t="s">
        <v>376</v>
      </c>
      <c r="C188" s="223" t="s">
        <v>875</v>
      </c>
      <c r="D188" s="223" t="s">
        <v>259</v>
      </c>
      <c r="E188" s="223" t="s">
        <v>260</v>
      </c>
      <c r="F188" s="234" t="s">
        <v>876</v>
      </c>
      <c r="G188" t="s">
        <v>281</v>
      </c>
    </row>
    <row r="189" spans="1:7">
      <c r="A189" s="221" t="s">
        <v>333</v>
      </c>
      <c r="B189" s="223" t="s">
        <v>399</v>
      </c>
      <c r="C189" s="271">
        <v>1.9568384388558899E-5</v>
      </c>
      <c r="D189" s="223" t="s">
        <v>259</v>
      </c>
      <c r="E189" s="223" t="s">
        <v>877</v>
      </c>
      <c r="F189" s="234" t="s">
        <v>878</v>
      </c>
      <c r="G189" t="s">
        <v>281</v>
      </c>
    </row>
    <row r="190" spans="1:7">
      <c r="A190" s="221" t="s">
        <v>845</v>
      </c>
      <c r="B190" s="233" t="s">
        <v>604</v>
      </c>
      <c r="C190" s="223">
        <v>1</v>
      </c>
      <c r="D190" s="223" t="s">
        <v>408</v>
      </c>
      <c r="E190" s="273" t="s">
        <v>253</v>
      </c>
      <c r="F190" s="234" t="s">
        <v>880</v>
      </c>
      <c r="G190" t="s">
        <v>281</v>
      </c>
    </row>
    <row r="191" spans="1:7">
      <c r="A191" s="221" t="s">
        <v>845</v>
      </c>
      <c r="B191" s="233" t="s">
        <v>726</v>
      </c>
      <c r="C191" s="271" t="s">
        <v>818</v>
      </c>
      <c r="D191" s="223" t="s">
        <v>408</v>
      </c>
      <c r="E191" s="223" t="s">
        <v>260</v>
      </c>
      <c r="F191" s="234" t="s">
        <v>881</v>
      </c>
      <c r="G191" t="s">
        <v>281</v>
      </c>
    </row>
    <row r="192" spans="1:7">
      <c r="A192" s="221" t="s">
        <v>333</v>
      </c>
      <c r="B192" s="223" t="s">
        <v>427</v>
      </c>
      <c r="C192" s="271" t="s">
        <v>882</v>
      </c>
      <c r="D192" s="223" t="s">
        <v>259</v>
      </c>
      <c r="E192" s="223" t="s">
        <v>260</v>
      </c>
      <c r="F192" s="234" t="s">
        <v>883</v>
      </c>
      <c r="G192" t="s">
        <v>281</v>
      </c>
    </row>
    <row r="193" spans="1:7">
      <c r="A193" s="221" t="s">
        <v>333</v>
      </c>
      <c r="B193" s="223" t="s">
        <v>436</v>
      </c>
      <c r="C193" s="271" t="s">
        <v>884</v>
      </c>
      <c r="D193" s="223" t="s">
        <v>259</v>
      </c>
      <c r="E193" s="223" t="s">
        <v>260</v>
      </c>
      <c r="F193" s="234" t="s">
        <v>885</v>
      </c>
      <c r="G193" t="s">
        <v>281</v>
      </c>
    </row>
    <row r="194" spans="1:7">
      <c r="A194" s="221" t="s">
        <v>333</v>
      </c>
      <c r="B194" s="223" t="s">
        <v>439</v>
      </c>
      <c r="C194" s="271">
        <v>1.56547075108678E-5</v>
      </c>
      <c r="D194" s="223" t="s">
        <v>259</v>
      </c>
      <c r="E194" s="223" t="s">
        <v>886</v>
      </c>
      <c r="F194" s="234" t="s">
        <v>887</v>
      </c>
      <c r="G194" t="s">
        <v>281</v>
      </c>
    </row>
    <row r="195" spans="1:7">
      <c r="A195" s="221" t="s">
        <v>333</v>
      </c>
      <c r="B195" s="223" t="s">
        <v>888</v>
      </c>
      <c r="C195" s="271">
        <v>5.4791476287951101E-11</v>
      </c>
      <c r="D195" s="223" t="s">
        <v>259</v>
      </c>
      <c r="E195" s="223" t="s">
        <v>889</v>
      </c>
      <c r="F195" s="234" t="s">
        <v>890</v>
      </c>
      <c r="G195" t="s">
        <v>281</v>
      </c>
    </row>
    <row r="196" spans="1:7">
      <c r="A196" s="221" t="s">
        <v>333</v>
      </c>
      <c r="B196" s="223" t="s">
        <v>467</v>
      </c>
      <c r="C196" s="223" t="s">
        <v>891</v>
      </c>
      <c r="D196" s="223" t="s">
        <v>259</v>
      </c>
      <c r="E196" s="223" t="s">
        <v>260</v>
      </c>
      <c r="F196" s="234" t="s">
        <v>892</v>
      </c>
      <c r="G196" t="s">
        <v>281</v>
      </c>
    </row>
    <row r="197" spans="1:7">
      <c r="A197" s="262" t="s">
        <v>268</v>
      </c>
      <c r="B197" s="189" t="s">
        <v>534</v>
      </c>
      <c r="C197" s="269">
        <v>3.8900000000000002E-4</v>
      </c>
      <c r="D197" s="189" t="s">
        <v>259</v>
      </c>
      <c r="E197" s="189" t="s">
        <v>893</v>
      </c>
      <c r="F197" s="263" t="s">
        <v>894</v>
      </c>
      <c r="G197" t="s">
        <v>281</v>
      </c>
    </row>
    <row r="198" spans="1:7">
      <c r="A198" s="262" t="s">
        <v>268</v>
      </c>
      <c r="B198" s="189" t="s">
        <v>620</v>
      </c>
      <c r="C198" s="189">
        <v>0.5716</v>
      </c>
      <c r="D198" s="189" t="s">
        <v>270</v>
      </c>
      <c r="E198" s="269" t="s">
        <v>3550</v>
      </c>
      <c r="F198" s="263" t="s">
        <v>3551</v>
      </c>
      <c r="G198" t="s">
        <v>281</v>
      </c>
    </row>
    <row r="199" spans="1:7">
      <c r="A199" s="262" t="s">
        <v>268</v>
      </c>
      <c r="B199" s="189" t="s">
        <v>875</v>
      </c>
      <c r="C199" s="189">
        <v>1.75E-3</v>
      </c>
      <c r="D199" s="189" t="s">
        <v>259</v>
      </c>
      <c r="E199" s="269" t="s">
        <v>895</v>
      </c>
      <c r="F199" s="263" t="s">
        <v>896</v>
      </c>
      <c r="G199" t="s">
        <v>281</v>
      </c>
    </row>
    <row r="200" spans="1:7">
      <c r="A200" s="262" t="s">
        <v>268</v>
      </c>
      <c r="B200" s="189" t="s">
        <v>625</v>
      </c>
      <c r="C200" s="189">
        <v>0.37</v>
      </c>
      <c r="D200" s="189" t="s">
        <v>270</v>
      </c>
      <c r="E200" s="269" t="s">
        <v>626</v>
      </c>
      <c r="F200" s="263" t="s">
        <v>897</v>
      </c>
      <c r="G200" t="s">
        <v>281</v>
      </c>
    </row>
    <row r="201" spans="1:7">
      <c r="A201" s="262" t="s">
        <v>268</v>
      </c>
      <c r="B201" s="189" t="s">
        <v>646</v>
      </c>
      <c r="C201" s="189">
        <v>80000</v>
      </c>
      <c r="D201" s="189" t="s">
        <v>898</v>
      </c>
      <c r="E201" s="189" t="s">
        <v>899</v>
      </c>
      <c r="F201" s="263" t="s">
        <v>900</v>
      </c>
      <c r="G201" t="s">
        <v>281</v>
      </c>
    </row>
    <row r="202" spans="1:7">
      <c r="A202" s="262" t="s">
        <v>268</v>
      </c>
      <c r="B202" s="189" t="s">
        <v>901</v>
      </c>
      <c r="C202" s="269">
        <v>9.2400000000000002E-4</v>
      </c>
      <c r="D202" s="189" t="s">
        <v>259</v>
      </c>
      <c r="E202" s="269" t="s">
        <v>902</v>
      </c>
      <c r="F202" s="263" t="s">
        <v>903</v>
      </c>
      <c r="G202" t="s">
        <v>281</v>
      </c>
    </row>
    <row r="203" spans="1:7">
      <c r="A203" s="262" t="s">
        <v>268</v>
      </c>
      <c r="B203" s="189" t="s">
        <v>88</v>
      </c>
      <c r="C203" s="189">
        <v>500</v>
      </c>
      <c r="D203" s="189" t="s">
        <v>904</v>
      </c>
      <c r="E203" s="269" t="s">
        <v>253</v>
      </c>
      <c r="F203" s="263" t="s">
        <v>2465</v>
      </c>
      <c r="G203" t="s">
        <v>281</v>
      </c>
    </row>
    <row r="204" spans="1:7">
      <c r="A204" s="262" t="s">
        <v>268</v>
      </c>
      <c r="B204" s="189" t="s">
        <v>906</v>
      </c>
      <c r="C204" s="189">
        <v>160</v>
      </c>
      <c r="D204" s="189" t="s">
        <v>904</v>
      </c>
      <c r="E204" s="269" t="s">
        <v>253</v>
      </c>
      <c r="F204" s="263" t="s">
        <v>907</v>
      </c>
      <c r="G204" t="s">
        <v>281</v>
      </c>
    </row>
    <row r="205" spans="1:7">
      <c r="A205" s="262" t="s">
        <v>268</v>
      </c>
      <c r="B205" s="189" t="s">
        <v>908</v>
      </c>
      <c r="C205" s="269">
        <v>3.4099999999999999E-4</v>
      </c>
      <c r="D205" s="189" t="s">
        <v>259</v>
      </c>
      <c r="E205" s="269" t="s">
        <v>909</v>
      </c>
      <c r="F205" s="263" t="s">
        <v>910</v>
      </c>
      <c r="G205" t="s">
        <v>281</v>
      </c>
    </row>
    <row r="206" spans="1:7">
      <c r="A206" s="262" t="s">
        <v>268</v>
      </c>
      <c r="B206" s="189" t="s">
        <v>911</v>
      </c>
      <c r="C206" s="189" t="s">
        <v>912</v>
      </c>
      <c r="D206" s="189" t="s">
        <v>270</v>
      </c>
      <c r="E206" s="264"/>
      <c r="F206" s="263" t="s">
        <v>2873</v>
      </c>
      <c r="G206" t="s">
        <v>281</v>
      </c>
    </row>
    <row r="207" spans="1:7">
      <c r="A207" s="262" t="s">
        <v>268</v>
      </c>
      <c r="B207" s="189" t="s">
        <v>818</v>
      </c>
      <c r="C207" s="189" t="s">
        <v>914</v>
      </c>
      <c r="D207" s="189" t="s">
        <v>408</v>
      </c>
      <c r="E207" s="264"/>
      <c r="F207" s="263" t="s">
        <v>414</v>
      </c>
      <c r="G207" t="s">
        <v>281</v>
      </c>
    </row>
    <row r="208" spans="1:7">
      <c r="A208" s="262" t="s">
        <v>268</v>
      </c>
      <c r="B208" s="189" t="s">
        <v>915</v>
      </c>
      <c r="C208" s="189" t="s">
        <v>916</v>
      </c>
      <c r="D208" s="189" t="s">
        <v>275</v>
      </c>
      <c r="E208" s="264"/>
      <c r="F208" s="263" t="s">
        <v>917</v>
      </c>
      <c r="G208" t="s">
        <v>281</v>
      </c>
    </row>
    <row r="209" spans="1:7">
      <c r="A209" s="262" t="s">
        <v>268</v>
      </c>
      <c r="B209" s="189" t="s">
        <v>918</v>
      </c>
      <c r="C209" s="189" t="s">
        <v>919</v>
      </c>
      <c r="D209" s="189" t="s">
        <v>408</v>
      </c>
      <c r="E209" s="264"/>
      <c r="F209" s="263" t="s">
        <v>920</v>
      </c>
      <c r="G209" t="s">
        <v>281</v>
      </c>
    </row>
    <row r="210" spans="1:7">
      <c r="A210" s="262" t="s">
        <v>268</v>
      </c>
      <c r="B210" s="189" t="s">
        <v>921</v>
      </c>
      <c r="C210" s="189" t="s">
        <v>922</v>
      </c>
      <c r="D210" s="189" t="s">
        <v>270</v>
      </c>
      <c r="E210" s="264"/>
      <c r="F210" s="263" t="s">
        <v>923</v>
      </c>
      <c r="G210" t="s">
        <v>281</v>
      </c>
    </row>
    <row r="211" spans="1:7">
      <c r="A211" s="239" t="s">
        <v>268</v>
      </c>
      <c r="B211" s="240" t="s">
        <v>924</v>
      </c>
      <c r="C211" s="240" t="s">
        <v>925</v>
      </c>
      <c r="D211" s="240" t="s">
        <v>684</v>
      </c>
      <c r="E211" s="265"/>
      <c r="F211" s="241" t="s">
        <v>926</v>
      </c>
      <c r="G211" t="s">
        <v>281</v>
      </c>
    </row>
    <row r="212" spans="1:7">
      <c r="A212" s="171"/>
      <c r="B212" s="171"/>
      <c r="C212" s="171"/>
      <c r="D212" s="171"/>
      <c r="E212" s="171"/>
      <c r="F212" s="171"/>
      <c r="G212" t="s">
        <v>281</v>
      </c>
    </row>
    <row r="213" spans="1:7" ht="18.75">
      <c r="A213" s="769" t="s">
        <v>4446</v>
      </c>
      <c r="B213" s="770"/>
      <c r="C213" s="770"/>
      <c r="D213" s="770"/>
      <c r="E213" s="770"/>
      <c r="F213" s="771"/>
      <c r="G213" t="s">
        <v>281</v>
      </c>
    </row>
    <row r="214" spans="1:7">
      <c r="A214" s="211" t="s">
        <v>238</v>
      </c>
      <c r="B214" s="212" t="s">
        <v>239</v>
      </c>
      <c r="C214" s="212" t="s">
        <v>240</v>
      </c>
      <c r="D214" s="212" t="s">
        <v>134</v>
      </c>
      <c r="E214" s="212" t="s">
        <v>241</v>
      </c>
      <c r="F214" s="213" t="s">
        <v>242</v>
      </c>
      <c r="G214" t="s">
        <v>281</v>
      </c>
    </row>
    <row r="215" spans="1:7">
      <c r="A215" s="216" t="s">
        <v>243</v>
      </c>
      <c r="B215" s="231" t="s">
        <v>2468</v>
      </c>
      <c r="C215" s="218">
        <v>1</v>
      </c>
      <c r="D215" s="218" t="s">
        <v>259</v>
      </c>
      <c r="E215" s="218" t="s">
        <v>253</v>
      </c>
      <c r="F215" s="232" t="s">
        <v>2469</v>
      </c>
      <c r="G215" t="s">
        <v>281</v>
      </c>
    </row>
    <row r="216" spans="1:7">
      <c r="A216" s="221" t="s">
        <v>243</v>
      </c>
      <c r="B216" s="222" t="s">
        <v>326</v>
      </c>
      <c r="C216" s="223" t="s">
        <v>937</v>
      </c>
      <c r="D216" s="223" t="s">
        <v>408</v>
      </c>
      <c r="E216" s="223" t="s">
        <v>253</v>
      </c>
      <c r="F216" s="234" t="s">
        <v>938</v>
      </c>
      <c r="G216" t="s">
        <v>281</v>
      </c>
    </row>
    <row r="217" spans="1:7">
      <c r="A217" s="221" t="s">
        <v>243</v>
      </c>
      <c r="B217" s="222" t="s">
        <v>507</v>
      </c>
      <c r="C217" s="223" t="s">
        <v>939</v>
      </c>
      <c r="D217" s="223" t="s">
        <v>259</v>
      </c>
      <c r="E217" s="223" t="s">
        <v>253</v>
      </c>
      <c r="F217" s="234" t="s">
        <v>940</v>
      </c>
      <c r="G217" t="s">
        <v>281</v>
      </c>
    </row>
    <row r="218" spans="1:7">
      <c r="A218" s="221" t="s">
        <v>243</v>
      </c>
      <c r="B218" s="222" t="s">
        <v>2470</v>
      </c>
      <c r="C218" s="223" t="s">
        <v>4200</v>
      </c>
      <c r="D218" s="223" t="s">
        <v>245</v>
      </c>
      <c r="E218" s="223" t="s">
        <v>253</v>
      </c>
      <c r="F218" s="234" t="s">
        <v>2472</v>
      </c>
      <c r="G218" t="s">
        <v>281</v>
      </c>
    </row>
    <row r="219" spans="1:7">
      <c r="A219" s="221" t="s">
        <v>243</v>
      </c>
      <c r="B219" s="222" t="s">
        <v>941</v>
      </c>
      <c r="C219" s="235" t="s">
        <v>942</v>
      </c>
      <c r="D219" s="223" t="s">
        <v>943</v>
      </c>
      <c r="E219" s="223" t="s">
        <v>253</v>
      </c>
      <c r="F219" s="234" t="s">
        <v>944</v>
      </c>
      <c r="G219" t="s">
        <v>281</v>
      </c>
    </row>
    <row r="220" spans="1:7">
      <c r="A220" s="221" t="s">
        <v>243</v>
      </c>
      <c r="B220" s="222" t="s">
        <v>4447</v>
      </c>
      <c r="C220" s="235" t="s">
        <v>708</v>
      </c>
      <c r="D220" s="223" t="s">
        <v>259</v>
      </c>
      <c r="E220" s="223" t="s">
        <v>260</v>
      </c>
      <c r="F220" s="234" t="s">
        <v>4448</v>
      </c>
      <c r="G220" t="s">
        <v>281</v>
      </c>
    </row>
    <row r="221" spans="1:7">
      <c r="A221" s="221" t="s">
        <v>333</v>
      </c>
      <c r="B221" s="223" t="s">
        <v>340</v>
      </c>
      <c r="C221" s="223" t="s">
        <v>599</v>
      </c>
      <c r="D221" s="223" t="s">
        <v>259</v>
      </c>
      <c r="E221" s="223" t="s">
        <v>4201</v>
      </c>
      <c r="F221" s="234" t="s">
        <v>948</v>
      </c>
      <c r="G221" t="s">
        <v>281</v>
      </c>
    </row>
    <row r="222" spans="1:7">
      <c r="A222" s="221" t="s">
        <v>250</v>
      </c>
      <c r="B222" s="233" t="s">
        <v>4202</v>
      </c>
      <c r="C222" s="223" t="s">
        <v>950</v>
      </c>
      <c r="D222" s="223" t="s">
        <v>259</v>
      </c>
      <c r="E222" s="223" t="s">
        <v>253</v>
      </c>
      <c r="F222" s="234" t="s">
        <v>951</v>
      </c>
      <c r="G222" t="s">
        <v>281</v>
      </c>
    </row>
    <row r="223" spans="1:7">
      <c r="A223" s="221" t="s">
        <v>250</v>
      </c>
      <c r="B223" s="233" t="s">
        <v>604</v>
      </c>
      <c r="C223" s="235" t="s">
        <v>952</v>
      </c>
      <c r="D223" s="223" t="s">
        <v>408</v>
      </c>
      <c r="E223" s="223" t="s">
        <v>253</v>
      </c>
      <c r="F223" s="234" t="s">
        <v>953</v>
      </c>
      <c r="G223" t="s">
        <v>281</v>
      </c>
    </row>
    <row r="224" spans="1:7">
      <c r="A224" s="221" t="s">
        <v>250</v>
      </c>
      <c r="B224" s="233" t="s">
        <v>607</v>
      </c>
      <c r="C224" s="235" t="s">
        <v>954</v>
      </c>
      <c r="D224" s="223" t="s">
        <v>408</v>
      </c>
      <c r="E224" s="223" t="s">
        <v>253</v>
      </c>
      <c r="F224" s="234" t="s">
        <v>955</v>
      </c>
      <c r="G224" t="s">
        <v>281</v>
      </c>
    </row>
    <row r="225" spans="1:7">
      <c r="A225" s="221" t="s">
        <v>333</v>
      </c>
      <c r="B225" s="223" t="s">
        <v>2003</v>
      </c>
      <c r="C225" s="223" t="s">
        <v>613</v>
      </c>
      <c r="D225" s="223" t="s">
        <v>259</v>
      </c>
      <c r="E225" s="223" t="s">
        <v>4203</v>
      </c>
      <c r="F225" s="234" t="s">
        <v>2476</v>
      </c>
      <c r="G225" t="s">
        <v>281</v>
      </c>
    </row>
    <row r="226" spans="1:7">
      <c r="A226" s="221" t="s">
        <v>333</v>
      </c>
      <c r="B226" s="223" t="s">
        <v>439</v>
      </c>
      <c r="C226" s="223" t="s">
        <v>577</v>
      </c>
      <c r="D226" s="223" t="s">
        <v>259</v>
      </c>
      <c r="E226" s="223" t="s">
        <v>4204</v>
      </c>
      <c r="F226" s="234" t="s">
        <v>2478</v>
      </c>
      <c r="G226" t="s">
        <v>281</v>
      </c>
    </row>
    <row r="227" spans="1:7">
      <c r="A227" s="262" t="s">
        <v>268</v>
      </c>
      <c r="B227" s="189" t="s">
        <v>956</v>
      </c>
      <c r="C227" s="189">
        <v>0.06</v>
      </c>
      <c r="D227" s="189" t="s">
        <v>270</v>
      </c>
      <c r="E227" s="189" t="s">
        <v>253</v>
      </c>
      <c r="F227" s="263" t="s">
        <v>957</v>
      </c>
      <c r="G227" t="s">
        <v>281</v>
      </c>
    </row>
    <row r="228" spans="1:7">
      <c r="A228" s="262" t="s">
        <v>268</v>
      </c>
      <c r="B228" s="189" t="s">
        <v>528</v>
      </c>
      <c r="C228" s="189">
        <v>0.72</v>
      </c>
      <c r="D228" s="189" t="s">
        <v>270</v>
      </c>
      <c r="E228" s="189" t="s">
        <v>958</v>
      </c>
      <c r="F228" s="263" t="s">
        <v>959</v>
      </c>
      <c r="G228" t="s">
        <v>281</v>
      </c>
    </row>
    <row r="229" spans="1:7">
      <c r="A229" s="262" t="s">
        <v>268</v>
      </c>
      <c r="B229" s="189" t="s">
        <v>2479</v>
      </c>
      <c r="C229" s="269">
        <v>1.1E-5</v>
      </c>
      <c r="D229" s="189" t="s">
        <v>2480</v>
      </c>
      <c r="E229" s="189" t="s">
        <v>2481</v>
      </c>
      <c r="F229" s="263" t="s">
        <v>2482</v>
      </c>
      <c r="G229" t="s">
        <v>281</v>
      </c>
    </row>
    <row r="230" spans="1:7">
      <c r="A230" s="262" t="s">
        <v>268</v>
      </c>
      <c r="B230" s="189" t="s">
        <v>2243</v>
      </c>
      <c r="C230" s="189">
        <v>40</v>
      </c>
      <c r="D230" s="189" t="s">
        <v>1348</v>
      </c>
      <c r="E230" s="189" t="s">
        <v>2483</v>
      </c>
      <c r="F230" s="263" t="s">
        <v>2484</v>
      </c>
      <c r="G230" t="s">
        <v>281</v>
      </c>
    </row>
    <row r="231" spans="1:7">
      <c r="A231" s="262" t="s">
        <v>268</v>
      </c>
      <c r="B231" s="189" t="s">
        <v>2485</v>
      </c>
      <c r="C231" s="189">
        <v>32</v>
      </c>
      <c r="D231" s="189" t="s">
        <v>962</v>
      </c>
      <c r="E231" s="189" t="s">
        <v>253</v>
      </c>
      <c r="F231" s="263" t="s">
        <v>2223</v>
      </c>
      <c r="G231" t="s">
        <v>281</v>
      </c>
    </row>
    <row r="232" spans="1:7">
      <c r="A232" s="262" t="s">
        <v>268</v>
      </c>
      <c r="B232" s="189" t="s">
        <v>965</v>
      </c>
      <c r="C232" s="189">
        <v>60</v>
      </c>
      <c r="D232" s="189" t="s">
        <v>966</v>
      </c>
      <c r="E232" s="189" t="s">
        <v>967</v>
      </c>
      <c r="F232" s="263" t="s">
        <v>953</v>
      </c>
      <c r="G232" t="s">
        <v>281</v>
      </c>
    </row>
    <row r="233" spans="1:7">
      <c r="A233" s="262" t="s">
        <v>268</v>
      </c>
      <c r="B233" s="189" t="s">
        <v>969</v>
      </c>
      <c r="C233" s="189">
        <v>920</v>
      </c>
      <c r="D233" s="189" t="s">
        <v>966</v>
      </c>
      <c r="E233" s="189" t="s">
        <v>970</v>
      </c>
      <c r="F233" s="263" t="s">
        <v>971</v>
      </c>
      <c r="G233" t="s">
        <v>281</v>
      </c>
    </row>
    <row r="234" spans="1:7">
      <c r="A234" s="262" t="s">
        <v>268</v>
      </c>
      <c r="B234" s="189" t="s">
        <v>649</v>
      </c>
      <c r="C234" s="189">
        <v>16.04</v>
      </c>
      <c r="D234" s="189" t="s">
        <v>650</v>
      </c>
      <c r="E234" s="189" t="s">
        <v>253</v>
      </c>
      <c r="F234" s="263" t="s">
        <v>2486</v>
      </c>
      <c r="G234" t="s">
        <v>281</v>
      </c>
    </row>
    <row r="235" spans="1:7">
      <c r="A235" s="262" t="s">
        <v>268</v>
      </c>
      <c r="B235" s="189" t="s">
        <v>976</v>
      </c>
      <c r="C235" s="189">
        <v>2.1899999999999999E-2</v>
      </c>
      <c r="D235" s="189" t="s">
        <v>977</v>
      </c>
      <c r="E235" s="189" t="s">
        <v>2487</v>
      </c>
      <c r="F235" s="263" t="s">
        <v>2488</v>
      </c>
      <c r="G235" t="s">
        <v>281</v>
      </c>
    </row>
    <row r="236" spans="1:7">
      <c r="A236" s="262" t="s">
        <v>268</v>
      </c>
      <c r="B236" s="189" t="s">
        <v>555</v>
      </c>
      <c r="C236" s="189">
        <v>576</v>
      </c>
      <c r="D236" s="189" t="s">
        <v>742</v>
      </c>
      <c r="E236" s="189" t="s">
        <v>2489</v>
      </c>
      <c r="F236" s="263" t="s">
        <v>2490</v>
      </c>
      <c r="G236" t="s">
        <v>281</v>
      </c>
    </row>
    <row r="237" spans="1:7">
      <c r="A237" s="262" t="s">
        <v>268</v>
      </c>
      <c r="B237" s="189" t="s">
        <v>676</v>
      </c>
      <c r="C237" s="189">
        <v>22.4</v>
      </c>
      <c r="D237" s="189" t="s">
        <v>677</v>
      </c>
      <c r="E237" s="189" t="s">
        <v>253</v>
      </c>
      <c r="F237" s="263" t="s">
        <v>678</v>
      </c>
      <c r="G237" t="s">
        <v>281</v>
      </c>
    </row>
    <row r="238" spans="1:7">
      <c r="A238" s="262" t="s">
        <v>268</v>
      </c>
      <c r="B238" s="189" t="s">
        <v>979</v>
      </c>
      <c r="C238" s="189">
        <v>85</v>
      </c>
      <c r="D238" s="189" t="s">
        <v>962</v>
      </c>
      <c r="E238" s="189" t="s">
        <v>253</v>
      </c>
      <c r="F238" s="263" t="s">
        <v>980</v>
      </c>
      <c r="G238" t="s">
        <v>281</v>
      </c>
    </row>
    <row r="239" spans="1:7">
      <c r="A239" s="262" t="s">
        <v>268</v>
      </c>
      <c r="B239" s="189" t="s">
        <v>613</v>
      </c>
      <c r="C239" s="189" t="s">
        <v>981</v>
      </c>
      <c r="D239" s="269" t="s">
        <v>259</v>
      </c>
      <c r="E239" s="264"/>
      <c r="F239" s="263" t="s">
        <v>982</v>
      </c>
      <c r="G239" t="s">
        <v>281</v>
      </c>
    </row>
    <row r="240" spans="1:7">
      <c r="A240" s="262" t="s">
        <v>268</v>
      </c>
      <c r="B240" s="189" t="s">
        <v>983</v>
      </c>
      <c r="C240" s="189" t="s">
        <v>984</v>
      </c>
      <c r="D240" s="189" t="s">
        <v>408</v>
      </c>
      <c r="E240" s="264"/>
      <c r="F240" s="263" t="s">
        <v>985</v>
      </c>
      <c r="G240" t="s">
        <v>281</v>
      </c>
    </row>
    <row r="241" spans="1:7">
      <c r="A241" s="262" t="s">
        <v>268</v>
      </c>
      <c r="B241" s="189" t="s">
        <v>577</v>
      </c>
      <c r="C241" s="189" t="s">
        <v>2491</v>
      </c>
      <c r="D241" s="269" t="s">
        <v>259</v>
      </c>
      <c r="E241" s="264"/>
      <c r="F241" s="263" t="s">
        <v>2478</v>
      </c>
      <c r="G241" t="s">
        <v>281</v>
      </c>
    </row>
    <row r="242" spans="1:7">
      <c r="A242" s="262" t="s">
        <v>268</v>
      </c>
      <c r="B242" s="189" t="s">
        <v>986</v>
      </c>
      <c r="C242" s="189" t="s">
        <v>987</v>
      </c>
      <c r="D242" s="189" t="s">
        <v>259</v>
      </c>
      <c r="E242" s="264"/>
      <c r="F242" s="263" t="s">
        <v>988</v>
      </c>
      <c r="G242" t="s">
        <v>281</v>
      </c>
    </row>
    <row r="243" spans="1:7">
      <c r="A243" s="262" t="s">
        <v>268</v>
      </c>
      <c r="B243" s="189" t="s">
        <v>818</v>
      </c>
      <c r="C243" s="189" t="s">
        <v>2492</v>
      </c>
      <c r="D243" s="189" t="s">
        <v>408</v>
      </c>
      <c r="E243" s="264"/>
      <c r="F243" s="263" t="s">
        <v>1470</v>
      </c>
      <c r="G243" t="s">
        <v>281</v>
      </c>
    </row>
    <row r="244" spans="1:7">
      <c r="A244" s="262" t="s">
        <v>268</v>
      </c>
      <c r="B244" s="189" t="s">
        <v>824</v>
      </c>
      <c r="C244" s="189" t="s">
        <v>4449</v>
      </c>
      <c r="D244" s="189" t="s">
        <v>259</v>
      </c>
      <c r="E244" s="264"/>
      <c r="F244" s="263" t="s">
        <v>4448</v>
      </c>
      <c r="G244" t="s">
        <v>281</v>
      </c>
    </row>
    <row r="245" spans="1:7">
      <c r="A245" s="262" t="s">
        <v>268</v>
      </c>
      <c r="B245" s="189" t="s">
        <v>599</v>
      </c>
      <c r="C245" s="189" t="s">
        <v>2493</v>
      </c>
      <c r="D245" s="269" t="s">
        <v>259</v>
      </c>
      <c r="E245" s="264"/>
      <c r="F245" s="263" t="s">
        <v>994</v>
      </c>
      <c r="G245" t="s">
        <v>281</v>
      </c>
    </row>
    <row r="246" spans="1:7">
      <c r="A246" s="262" t="s">
        <v>268</v>
      </c>
      <c r="B246" s="189" t="s">
        <v>995</v>
      </c>
      <c r="C246" s="189">
        <v>0.48749999999999999</v>
      </c>
      <c r="D246" s="189" t="s">
        <v>270</v>
      </c>
      <c r="E246" s="264"/>
      <c r="F246" s="263" t="s">
        <v>996</v>
      </c>
      <c r="G246" t="s">
        <v>281</v>
      </c>
    </row>
    <row r="247" spans="1:7">
      <c r="A247" s="239" t="s">
        <v>268</v>
      </c>
      <c r="B247" s="240" t="s">
        <v>997</v>
      </c>
      <c r="C247" s="240" t="s">
        <v>998</v>
      </c>
      <c r="D247" s="240" t="s">
        <v>259</v>
      </c>
      <c r="E247" s="265"/>
      <c r="F247" s="241" t="s">
        <v>999</v>
      </c>
      <c r="G247" t="s">
        <v>281</v>
      </c>
    </row>
    <row r="248" spans="1:7">
      <c r="G248" t="s">
        <v>281</v>
      </c>
    </row>
    <row r="249" spans="1:7" ht="18.75">
      <c r="A249" s="769" t="s">
        <v>4450</v>
      </c>
      <c r="B249" s="770"/>
      <c r="C249" s="770"/>
      <c r="D249" s="770"/>
      <c r="E249" s="770"/>
      <c r="F249" s="771"/>
      <c r="G249" t="s">
        <v>281</v>
      </c>
    </row>
    <row r="250" spans="1:7">
      <c r="A250" s="211" t="s">
        <v>238</v>
      </c>
      <c r="B250" s="212" t="s">
        <v>239</v>
      </c>
      <c r="C250" s="212" t="s">
        <v>240</v>
      </c>
      <c r="D250" s="212" t="s">
        <v>134</v>
      </c>
      <c r="E250" s="212" t="s">
        <v>241</v>
      </c>
      <c r="F250" s="213" t="s">
        <v>242</v>
      </c>
      <c r="G250" t="s">
        <v>281</v>
      </c>
    </row>
    <row r="251" spans="1:7">
      <c r="A251" s="216" t="s">
        <v>243</v>
      </c>
      <c r="B251" s="231" t="s">
        <v>1001</v>
      </c>
      <c r="C251" s="267" t="s">
        <v>1002</v>
      </c>
      <c r="D251" s="218" t="s">
        <v>259</v>
      </c>
      <c r="E251" s="218" t="s">
        <v>1003</v>
      </c>
      <c r="F251" s="232" t="s">
        <v>1004</v>
      </c>
      <c r="G251" t="s">
        <v>281</v>
      </c>
    </row>
    <row r="252" spans="1:7">
      <c r="A252" s="221" t="s">
        <v>243</v>
      </c>
      <c r="B252" s="222" t="s">
        <v>1005</v>
      </c>
      <c r="C252" s="223">
        <v>0.01</v>
      </c>
      <c r="D252" s="223" t="s">
        <v>259</v>
      </c>
      <c r="E252" s="223" t="s">
        <v>1006</v>
      </c>
      <c r="F252" s="234" t="s">
        <v>1007</v>
      </c>
      <c r="G252" t="s">
        <v>281</v>
      </c>
    </row>
    <row r="253" spans="1:7">
      <c r="A253" s="221" t="s">
        <v>243</v>
      </c>
      <c r="B253" s="233" t="s">
        <v>4202</v>
      </c>
      <c r="C253" s="223">
        <v>1</v>
      </c>
      <c r="D253" s="223" t="s">
        <v>259</v>
      </c>
      <c r="E253" s="223" t="s">
        <v>253</v>
      </c>
      <c r="F253" s="234" t="s">
        <v>2238</v>
      </c>
      <c r="G253" t="s">
        <v>281</v>
      </c>
    </row>
    <row r="254" spans="1:7">
      <c r="A254" s="221" t="s">
        <v>243</v>
      </c>
      <c r="B254" s="222" t="s">
        <v>866</v>
      </c>
      <c r="C254" s="271">
        <v>8.3999999999999995E-5</v>
      </c>
      <c r="D254" s="223" t="s">
        <v>259</v>
      </c>
      <c r="E254" s="223" t="s">
        <v>1009</v>
      </c>
      <c r="F254" s="234" t="s">
        <v>1010</v>
      </c>
      <c r="G254" t="s">
        <v>281</v>
      </c>
    </row>
    <row r="255" spans="1:7">
      <c r="A255" s="221" t="s">
        <v>333</v>
      </c>
      <c r="B255" s="223" t="s">
        <v>225</v>
      </c>
      <c r="C255" s="223" t="s">
        <v>173</v>
      </c>
      <c r="D255" s="223" t="s">
        <v>259</v>
      </c>
      <c r="E255" s="223" t="s">
        <v>4451</v>
      </c>
      <c r="F255" s="234" t="s">
        <v>1012</v>
      </c>
      <c r="G255" t="s">
        <v>281</v>
      </c>
    </row>
    <row r="256" spans="1:7">
      <c r="A256" s="221" t="s">
        <v>333</v>
      </c>
      <c r="B256" s="223" t="s">
        <v>174</v>
      </c>
      <c r="C256" s="223" t="s">
        <v>228</v>
      </c>
      <c r="D256" s="223" t="s">
        <v>259</v>
      </c>
      <c r="E256" s="223" t="s">
        <v>4452</v>
      </c>
      <c r="F256" s="234" t="s">
        <v>1012</v>
      </c>
      <c r="G256" t="s">
        <v>281</v>
      </c>
    </row>
    <row r="257" spans="1:10">
      <c r="A257" s="221" t="s">
        <v>333</v>
      </c>
      <c r="B257" s="223" t="s">
        <v>179</v>
      </c>
      <c r="C257" s="223" t="s">
        <v>178</v>
      </c>
      <c r="D257" s="223" t="s">
        <v>259</v>
      </c>
      <c r="E257" s="223" t="s">
        <v>4453</v>
      </c>
      <c r="F257" s="234" t="s">
        <v>1012</v>
      </c>
      <c r="G257" t="s">
        <v>281</v>
      </c>
    </row>
    <row r="258" spans="1:10">
      <c r="A258" s="221" t="s">
        <v>333</v>
      </c>
      <c r="B258" s="223" t="s">
        <v>221</v>
      </c>
      <c r="C258" s="223" t="s">
        <v>183</v>
      </c>
      <c r="D258" s="223" t="s">
        <v>259</v>
      </c>
      <c r="E258" s="223" t="s">
        <v>4454</v>
      </c>
      <c r="F258" s="234" t="s">
        <v>1012</v>
      </c>
      <c r="G258" t="s">
        <v>281</v>
      </c>
    </row>
    <row r="259" spans="1:10">
      <c r="A259" s="221" t="s">
        <v>333</v>
      </c>
      <c r="B259" s="223" t="s">
        <v>188</v>
      </c>
      <c r="C259" s="223" t="s">
        <v>187</v>
      </c>
      <c r="D259" s="223" t="s">
        <v>259</v>
      </c>
      <c r="E259" s="223" t="s">
        <v>4455</v>
      </c>
      <c r="F259" s="234" t="s">
        <v>1012</v>
      </c>
      <c r="G259" t="s">
        <v>281</v>
      </c>
    </row>
    <row r="260" spans="1:10">
      <c r="A260" s="221" t="s">
        <v>333</v>
      </c>
      <c r="B260" s="223" t="s">
        <v>184</v>
      </c>
      <c r="C260" s="223" t="s">
        <v>191</v>
      </c>
      <c r="D260" s="223" t="s">
        <v>259</v>
      </c>
      <c r="E260" s="223" t="s">
        <v>4456</v>
      </c>
      <c r="F260" s="234" t="s">
        <v>1012</v>
      </c>
      <c r="G260" t="s">
        <v>281</v>
      </c>
    </row>
    <row r="261" spans="1:10">
      <c r="A261" s="221" t="s">
        <v>333</v>
      </c>
      <c r="B261" s="223" t="s">
        <v>192</v>
      </c>
      <c r="C261" s="223" t="s">
        <v>195</v>
      </c>
      <c r="D261" s="223" t="s">
        <v>259</v>
      </c>
      <c r="E261" s="223" t="s">
        <v>4457</v>
      </c>
      <c r="F261" s="234" t="s">
        <v>1012</v>
      </c>
      <c r="G261" t="s">
        <v>281</v>
      </c>
    </row>
    <row r="262" spans="1:10">
      <c r="A262" s="221" t="s">
        <v>250</v>
      </c>
      <c r="B262" s="233" t="s">
        <v>1019</v>
      </c>
      <c r="C262" s="235" t="s">
        <v>952</v>
      </c>
      <c r="D262" s="223" t="s">
        <v>408</v>
      </c>
      <c r="E262" s="223" t="s">
        <v>260</v>
      </c>
      <c r="F262" s="234" t="s">
        <v>1020</v>
      </c>
      <c r="G262" t="s">
        <v>281</v>
      </c>
    </row>
    <row r="263" spans="1:10">
      <c r="A263" s="221" t="s">
        <v>250</v>
      </c>
      <c r="B263" s="233" t="s">
        <v>4458</v>
      </c>
      <c r="C263" s="223" t="s">
        <v>1708</v>
      </c>
      <c r="D263" s="223" t="s">
        <v>259</v>
      </c>
      <c r="E263" s="223" t="s">
        <v>253</v>
      </c>
      <c r="F263" s="234" t="s">
        <v>2241</v>
      </c>
      <c r="G263" t="s">
        <v>281</v>
      </c>
      <c r="J263" s="204"/>
    </row>
    <row r="264" spans="1:10">
      <c r="A264" s="221" t="s">
        <v>333</v>
      </c>
      <c r="B264" s="223" t="s">
        <v>217</v>
      </c>
      <c r="C264" s="223" t="s">
        <v>199</v>
      </c>
      <c r="D264" s="223" t="s">
        <v>259</v>
      </c>
      <c r="E264" s="223" t="s">
        <v>4459</v>
      </c>
      <c r="F264" s="234" t="s">
        <v>1012</v>
      </c>
      <c r="G264" t="s">
        <v>281</v>
      </c>
      <c r="J264" s="204"/>
    </row>
    <row r="265" spans="1:10">
      <c r="A265" s="221" t="s">
        <v>333</v>
      </c>
      <c r="B265" s="223" t="s">
        <v>205</v>
      </c>
      <c r="C265" s="223" t="s">
        <v>204</v>
      </c>
      <c r="D265" s="223" t="s">
        <v>259</v>
      </c>
      <c r="E265" s="223" t="s">
        <v>4460</v>
      </c>
      <c r="F265" s="234" t="s">
        <v>1012</v>
      </c>
      <c r="G265" t="s">
        <v>281</v>
      </c>
      <c r="J265" s="204"/>
    </row>
    <row r="266" spans="1:10">
      <c r="A266" s="221" t="s">
        <v>333</v>
      </c>
      <c r="B266" s="223" t="s">
        <v>196</v>
      </c>
      <c r="C266" s="223" t="s">
        <v>208</v>
      </c>
      <c r="D266" s="223" t="s">
        <v>259</v>
      </c>
      <c r="E266" s="223" t="s">
        <v>4461</v>
      </c>
      <c r="F266" s="234" t="s">
        <v>1012</v>
      </c>
      <c r="G266" t="s">
        <v>281</v>
      </c>
    </row>
    <row r="267" spans="1:10">
      <c r="A267" s="221" t="s">
        <v>333</v>
      </c>
      <c r="B267" s="223" t="s">
        <v>200</v>
      </c>
      <c r="C267" s="223" t="s">
        <v>212</v>
      </c>
      <c r="D267" s="223" t="s">
        <v>259</v>
      </c>
      <c r="E267" s="223" t="s">
        <v>4462</v>
      </c>
      <c r="F267" s="234" t="s">
        <v>1012</v>
      </c>
      <c r="G267" t="s">
        <v>281</v>
      </c>
    </row>
    <row r="268" spans="1:10">
      <c r="A268" s="221" t="s">
        <v>333</v>
      </c>
      <c r="B268" s="223" t="s">
        <v>441</v>
      </c>
      <c r="C268" s="271">
        <v>4.8199999999999999E-5</v>
      </c>
      <c r="D268" s="223" t="s">
        <v>259</v>
      </c>
      <c r="E268" s="223" t="s">
        <v>1028</v>
      </c>
      <c r="F268" s="234" t="s">
        <v>1012</v>
      </c>
      <c r="G268" t="s">
        <v>281</v>
      </c>
    </row>
    <row r="269" spans="1:10">
      <c r="A269" s="221" t="s">
        <v>333</v>
      </c>
      <c r="B269" s="223" t="s">
        <v>443</v>
      </c>
      <c r="C269" s="271">
        <v>1.36E-5</v>
      </c>
      <c r="D269" s="223" t="s">
        <v>259</v>
      </c>
      <c r="E269" s="223" t="s">
        <v>1029</v>
      </c>
      <c r="F269" s="234" t="s">
        <v>1012</v>
      </c>
      <c r="G269" t="s">
        <v>281</v>
      </c>
    </row>
    <row r="270" spans="1:10">
      <c r="A270" s="221" t="s">
        <v>333</v>
      </c>
      <c r="B270" s="223" t="s">
        <v>445</v>
      </c>
      <c r="C270" s="271">
        <v>2.9099999999999999E-5</v>
      </c>
      <c r="D270" s="223" t="s">
        <v>259</v>
      </c>
      <c r="E270" s="223" t="s">
        <v>1030</v>
      </c>
      <c r="F270" s="234" t="s">
        <v>1012</v>
      </c>
      <c r="G270" t="s">
        <v>281</v>
      </c>
    </row>
    <row r="271" spans="1:10">
      <c r="A271" s="221" t="s">
        <v>333</v>
      </c>
      <c r="B271" s="223" t="s">
        <v>449</v>
      </c>
      <c r="C271" s="223" t="s">
        <v>220</v>
      </c>
      <c r="D271" s="223" t="s">
        <v>259</v>
      </c>
      <c r="E271" s="223" t="s">
        <v>4463</v>
      </c>
      <c r="F271" s="234" t="s">
        <v>1012</v>
      </c>
      <c r="G271" t="s">
        <v>281</v>
      </c>
    </row>
    <row r="272" spans="1:10">
      <c r="A272" s="221" t="s">
        <v>333</v>
      </c>
      <c r="B272" s="223" t="s">
        <v>229</v>
      </c>
      <c r="C272" s="223" t="s">
        <v>224</v>
      </c>
      <c r="D272" s="223" t="s">
        <v>259</v>
      </c>
      <c r="E272" s="223" t="s">
        <v>4464</v>
      </c>
      <c r="F272" s="234" t="s">
        <v>1012</v>
      </c>
      <c r="G272" t="s">
        <v>281</v>
      </c>
    </row>
    <row r="273" spans="1:9">
      <c r="A273" s="221" t="s">
        <v>333</v>
      </c>
      <c r="B273" s="223" t="s">
        <v>213</v>
      </c>
      <c r="C273" s="223" t="s">
        <v>1033</v>
      </c>
      <c r="D273" s="223" t="s">
        <v>259</v>
      </c>
      <c r="E273" s="223" t="s">
        <v>4465</v>
      </c>
      <c r="F273" s="234" t="s">
        <v>1012</v>
      </c>
      <c r="G273" t="s">
        <v>281</v>
      </c>
    </row>
    <row r="274" spans="1:9">
      <c r="A274" s="221" t="s">
        <v>333</v>
      </c>
      <c r="B274" s="223" t="s">
        <v>209</v>
      </c>
      <c r="C274" s="223" t="s">
        <v>216</v>
      </c>
      <c r="D274" s="223" t="s">
        <v>259</v>
      </c>
      <c r="E274" s="223" t="s">
        <v>4466</v>
      </c>
      <c r="F274" s="234" t="s">
        <v>1012</v>
      </c>
      <c r="G274" t="s">
        <v>281</v>
      </c>
    </row>
    <row r="275" spans="1:9">
      <c r="A275" s="262" t="s">
        <v>268</v>
      </c>
      <c r="B275" s="189" t="s">
        <v>1036</v>
      </c>
      <c r="C275" s="189">
        <v>4.4999999999999997E-3</v>
      </c>
      <c r="D275" s="189" t="s">
        <v>259</v>
      </c>
      <c r="E275" s="189" t="s">
        <v>253</v>
      </c>
      <c r="F275" s="263" t="s">
        <v>1004</v>
      </c>
      <c r="G275" t="s">
        <v>281</v>
      </c>
    </row>
    <row r="276" spans="1:9">
      <c r="A276" s="262" t="s">
        <v>268</v>
      </c>
      <c r="B276" s="189" t="s">
        <v>1037</v>
      </c>
      <c r="C276" s="224">
        <v>5.4282790000000003E-3</v>
      </c>
      <c r="D276" s="189" t="s">
        <v>773</v>
      </c>
      <c r="E276" s="189" t="s">
        <v>253</v>
      </c>
      <c r="F276" s="263" t="s">
        <v>2242</v>
      </c>
      <c r="G276" t="s">
        <v>281</v>
      </c>
    </row>
    <row r="277" spans="1:9">
      <c r="A277" s="262" t="s">
        <v>268</v>
      </c>
      <c r="B277" s="189" t="s">
        <v>1039</v>
      </c>
      <c r="C277" s="292">
        <v>8.6899999999999996E-7</v>
      </c>
      <c r="D277" s="189" t="s">
        <v>773</v>
      </c>
      <c r="E277" s="189" t="s">
        <v>253</v>
      </c>
      <c r="F277" s="263" t="s">
        <v>2242</v>
      </c>
      <c r="G277" t="s">
        <v>281</v>
      </c>
      <c r="I277" s="204"/>
    </row>
    <row r="278" spans="1:9">
      <c r="A278" s="262" t="s">
        <v>268</v>
      </c>
      <c r="B278" s="189" t="s">
        <v>1040</v>
      </c>
      <c r="C278" s="224">
        <v>3.9322702000000001E-2</v>
      </c>
      <c r="D278" s="189" t="s">
        <v>773</v>
      </c>
      <c r="E278" s="189" t="s">
        <v>253</v>
      </c>
      <c r="F278" s="263" t="s">
        <v>2242</v>
      </c>
      <c r="G278" t="s">
        <v>281</v>
      </c>
    </row>
    <row r="279" spans="1:9">
      <c r="A279" s="262" t="s">
        <v>268</v>
      </c>
      <c r="B279" s="189" t="s">
        <v>1041</v>
      </c>
      <c r="C279" s="292">
        <v>2.1500000000000001E-7</v>
      </c>
      <c r="D279" s="189" t="s">
        <v>773</v>
      </c>
      <c r="E279" s="189" t="s">
        <v>253</v>
      </c>
      <c r="F279" s="263" t="s">
        <v>2242</v>
      </c>
      <c r="G279" t="s">
        <v>281</v>
      </c>
      <c r="I279" s="204"/>
    </row>
    <row r="280" spans="1:9">
      <c r="A280" s="262" t="s">
        <v>268</v>
      </c>
      <c r="B280" s="189" t="s">
        <v>1042</v>
      </c>
      <c r="C280" s="292">
        <v>4.2200000000000003E-6</v>
      </c>
      <c r="D280" s="189" t="s">
        <v>773</v>
      </c>
      <c r="E280" s="189" t="s">
        <v>253</v>
      </c>
      <c r="F280" s="263" t="s">
        <v>2242</v>
      </c>
      <c r="G280" t="s">
        <v>281</v>
      </c>
      <c r="I280" s="204"/>
    </row>
    <row r="281" spans="1:9">
      <c r="A281" s="262" t="s">
        <v>268</v>
      </c>
      <c r="B281" s="189" t="s">
        <v>1043</v>
      </c>
      <c r="C281" s="292">
        <v>7.8900000000000007E-6</v>
      </c>
      <c r="D281" s="189" t="s">
        <v>773</v>
      </c>
      <c r="E281" s="189" t="s">
        <v>253</v>
      </c>
      <c r="F281" s="263" t="s">
        <v>2242</v>
      </c>
      <c r="G281" t="s">
        <v>281</v>
      </c>
      <c r="I281" s="204"/>
    </row>
    <row r="282" spans="1:9">
      <c r="A282" s="262" t="s">
        <v>268</v>
      </c>
      <c r="B282" s="189" t="s">
        <v>1044</v>
      </c>
      <c r="C282" s="292">
        <v>2.1399999999999998E-5</v>
      </c>
      <c r="D282" s="189" t="s">
        <v>773</v>
      </c>
      <c r="E282" s="189" t="s">
        <v>253</v>
      </c>
      <c r="F282" s="263" t="s">
        <v>2242</v>
      </c>
      <c r="G282" t="s">
        <v>281</v>
      </c>
      <c r="I282" s="204"/>
    </row>
    <row r="283" spans="1:9">
      <c r="A283" s="262" t="s">
        <v>268</v>
      </c>
      <c r="B283" s="189" t="s">
        <v>1045</v>
      </c>
      <c r="C283" s="292">
        <v>4.5300000000000001E-4</v>
      </c>
      <c r="D283" s="189" t="s">
        <v>773</v>
      </c>
      <c r="E283" s="189" t="s">
        <v>253</v>
      </c>
      <c r="F283" s="263" t="s">
        <v>2242</v>
      </c>
      <c r="G283" t="s">
        <v>281</v>
      </c>
      <c r="I283" s="204"/>
    </row>
    <row r="284" spans="1:9">
      <c r="A284" s="262" t="s">
        <v>268</v>
      </c>
      <c r="B284" s="189" t="s">
        <v>1046</v>
      </c>
      <c r="C284" s="292">
        <v>4.2200000000000001E-8</v>
      </c>
      <c r="D284" s="189" t="s">
        <v>773</v>
      </c>
      <c r="E284" s="189" t="s">
        <v>253</v>
      </c>
      <c r="F284" s="263" t="s">
        <v>2242</v>
      </c>
      <c r="G284" t="s">
        <v>281</v>
      </c>
      <c r="I284" s="204"/>
    </row>
    <row r="285" spans="1:9">
      <c r="A285" s="262" t="s">
        <v>268</v>
      </c>
      <c r="B285" s="189" t="s">
        <v>1047</v>
      </c>
      <c r="C285" s="224">
        <v>2.105098E-2</v>
      </c>
      <c r="D285" s="189" t="s">
        <v>773</v>
      </c>
      <c r="E285" s="189" t="s">
        <v>253</v>
      </c>
      <c r="F285" s="263" t="s">
        <v>2242</v>
      </c>
      <c r="G285" t="s">
        <v>281</v>
      </c>
    </row>
    <row r="286" spans="1:9">
      <c r="A286" s="262" t="s">
        <v>268</v>
      </c>
      <c r="B286" s="189" t="s">
        <v>1048</v>
      </c>
      <c r="C286" s="292">
        <v>3.9600000000000002E-6</v>
      </c>
      <c r="D286" s="189" t="s">
        <v>773</v>
      </c>
      <c r="E286" s="189" t="s">
        <v>253</v>
      </c>
      <c r="F286" s="263" t="s">
        <v>2242</v>
      </c>
      <c r="G286" t="s">
        <v>281</v>
      </c>
      <c r="I286" s="204"/>
    </row>
    <row r="287" spans="1:9">
      <c r="A287" s="262" t="s">
        <v>268</v>
      </c>
      <c r="B287" s="189" t="s">
        <v>1049</v>
      </c>
      <c r="C287" s="224">
        <v>1.0850444000000001E-2</v>
      </c>
      <c r="D287" s="189" t="s">
        <v>773</v>
      </c>
      <c r="E287" s="189" t="s">
        <v>253</v>
      </c>
      <c r="F287" s="263" t="s">
        <v>2242</v>
      </c>
      <c r="G287" t="s">
        <v>281</v>
      </c>
    </row>
    <row r="288" spans="1:9">
      <c r="A288" s="262" t="s">
        <v>268</v>
      </c>
      <c r="B288" s="189" t="s">
        <v>1050</v>
      </c>
      <c r="C288" s="292">
        <v>1.44E-6</v>
      </c>
      <c r="D288" s="189" t="s">
        <v>773</v>
      </c>
      <c r="E288" s="189" t="s">
        <v>253</v>
      </c>
      <c r="F288" s="263" t="s">
        <v>2242</v>
      </c>
      <c r="G288" t="s">
        <v>281</v>
      </c>
      <c r="I288" s="204"/>
    </row>
    <row r="289" spans="1:9">
      <c r="A289" s="262" t="s">
        <v>268</v>
      </c>
      <c r="B289" s="189" t="s">
        <v>1051</v>
      </c>
      <c r="C289" s="224">
        <v>4.3518182000000002E-2</v>
      </c>
      <c r="D289" s="189" t="s">
        <v>773</v>
      </c>
      <c r="E289" s="189" t="s">
        <v>253</v>
      </c>
      <c r="F289" s="263" t="s">
        <v>2242</v>
      </c>
      <c r="G289" t="s">
        <v>281</v>
      </c>
    </row>
    <row r="290" spans="1:9">
      <c r="A290" s="262" t="s">
        <v>268</v>
      </c>
      <c r="B290" s="189" t="s">
        <v>1052</v>
      </c>
      <c r="C290" s="292">
        <v>7.1699999999999995E-5</v>
      </c>
      <c r="D290" s="189" t="s">
        <v>773</v>
      </c>
      <c r="E290" s="189" t="s">
        <v>253</v>
      </c>
      <c r="F290" s="263" t="s">
        <v>2242</v>
      </c>
      <c r="G290" t="s">
        <v>281</v>
      </c>
      <c r="I290" s="204"/>
    </row>
    <row r="291" spans="1:9">
      <c r="A291" s="262" t="s">
        <v>268</v>
      </c>
      <c r="B291" s="189" t="s">
        <v>1053</v>
      </c>
      <c r="C291" s="189">
        <v>0.85</v>
      </c>
      <c r="D291" s="189" t="s">
        <v>270</v>
      </c>
      <c r="E291" s="189" t="s">
        <v>253</v>
      </c>
      <c r="F291" s="263" t="s">
        <v>2245</v>
      </c>
      <c r="G291" t="s">
        <v>281</v>
      </c>
    </row>
    <row r="292" spans="1:9">
      <c r="A292" s="262" t="s">
        <v>268</v>
      </c>
      <c r="B292" s="189" t="s">
        <v>983</v>
      </c>
      <c r="C292" s="189">
        <v>9.6000000000000002E-2</v>
      </c>
      <c r="D292" s="189" t="s">
        <v>408</v>
      </c>
      <c r="E292" s="189" t="s">
        <v>1054</v>
      </c>
      <c r="F292" s="263" t="s">
        <v>1020</v>
      </c>
      <c r="G292" t="s">
        <v>281</v>
      </c>
    </row>
    <row r="293" spans="1:9">
      <c r="A293" s="262" t="s">
        <v>268</v>
      </c>
      <c r="B293" s="189" t="s">
        <v>660</v>
      </c>
      <c r="C293" s="189">
        <v>1</v>
      </c>
      <c r="D293" s="189" t="s">
        <v>259</v>
      </c>
      <c r="E293" s="189" t="s">
        <v>253</v>
      </c>
      <c r="F293" s="263" t="s">
        <v>2248</v>
      </c>
      <c r="G293" t="s">
        <v>281</v>
      </c>
    </row>
    <row r="294" spans="1:9">
      <c r="A294" s="262" t="s">
        <v>268</v>
      </c>
      <c r="B294" s="189" t="s">
        <v>1056</v>
      </c>
      <c r="C294" s="269">
        <v>9.09E-5</v>
      </c>
      <c r="D294" s="189" t="s">
        <v>259</v>
      </c>
      <c r="E294" s="189" t="s">
        <v>253</v>
      </c>
      <c r="F294" s="263" t="s">
        <v>1057</v>
      </c>
      <c r="G294" t="s">
        <v>281</v>
      </c>
      <c r="I294" s="204"/>
    </row>
    <row r="295" spans="1:9">
      <c r="A295" s="262" t="s">
        <v>268</v>
      </c>
      <c r="B295" s="189" t="s">
        <v>120</v>
      </c>
      <c r="C295" s="189" t="s">
        <v>1058</v>
      </c>
      <c r="D295" s="189" t="s">
        <v>259</v>
      </c>
      <c r="E295" s="264"/>
      <c r="F295" s="263" t="s">
        <v>1012</v>
      </c>
      <c r="G295" t="s">
        <v>281</v>
      </c>
    </row>
    <row r="296" spans="1:9">
      <c r="A296" s="262" t="s">
        <v>268</v>
      </c>
      <c r="B296" s="189" t="s">
        <v>95</v>
      </c>
      <c r="C296" s="189" t="s">
        <v>1059</v>
      </c>
      <c r="D296" s="189" t="s">
        <v>259</v>
      </c>
      <c r="E296" s="264"/>
      <c r="F296" s="263" t="s">
        <v>1012</v>
      </c>
      <c r="G296" t="s">
        <v>281</v>
      </c>
    </row>
    <row r="297" spans="1:9">
      <c r="A297" s="262" t="s">
        <v>268</v>
      </c>
      <c r="B297" s="189" t="s">
        <v>119</v>
      </c>
      <c r="C297" s="189" t="s">
        <v>1060</v>
      </c>
      <c r="D297" s="189" t="s">
        <v>259</v>
      </c>
      <c r="E297" s="264"/>
      <c r="F297" s="263" t="s">
        <v>1012</v>
      </c>
      <c r="G297" t="s">
        <v>281</v>
      </c>
      <c r="I297" s="204"/>
    </row>
    <row r="298" spans="1:9">
      <c r="A298" s="262" t="s">
        <v>268</v>
      </c>
      <c r="B298" s="189" t="s">
        <v>97</v>
      </c>
      <c r="C298" s="189" t="s">
        <v>1061</v>
      </c>
      <c r="D298" s="189" t="s">
        <v>259</v>
      </c>
      <c r="E298" s="264"/>
      <c r="F298" s="263" t="s">
        <v>1012</v>
      </c>
      <c r="G298" t="s">
        <v>281</v>
      </c>
    </row>
    <row r="299" spans="1:9">
      <c r="A299" s="262" t="s">
        <v>268</v>
      </c>
      <c r="B299" s="189" t="s">
        <v>98</v>
      </c>
      <c r="C299" s="189" t="s">
        <v>1062</v>
      </c>
      <c r="D299" s="189" t="s">
        <v>259</v>
      </c>
      <c r="E299" s="264"/>
      <c r="F299" s="263" t="s">
        <v>1012</v>
      </c>
      <c r="G299" t="s">
        <v>281</v>
      </c>
    </row>
    <row r="300" spans="1:9">
      <c r="A300" s="262" t="s">
        <v>268</v>
      </c>
      <c r="B300" s="189" t="s">
        <v>99</v>
      </c>
      <c r="C300" s="189" t="s">
        <v>1063</v>
      </c>
      <c r="D300" s="189" t="s">
        <v>259</v>
      </c>
      <c r="E300" s="264"/>
      <c r="F300" s="263" t="s">
        <v>1012</v>
      </c>
      <c r="G300" t="s">
        <v>281</v>
      </c>
    </row>
    <row r="301" spans="1:9">
      <c r="A301" s="262" t="s">
        <v>268</v>
      </c>
      <c r="B301" s="189" t="s">
        <v>100</v>
      </c>
      <c r="C301" s="189" t="s">
        <v>1064</v>
      </c>
      <c r="D301" s="189" t="s">
        <v>259</v>
      </c>
      <c r="E301" s="264"/>
      <c r="F301" s="263" t="s">
        <v>1012</v>
      </c>
      <c r="G301" t="s">
        <v>281</v>
      </c>
    </row>
    <row r="302" spans="1:9">
      <c r="A302" s="262" t="s">
        <v>268</v>
      </c>
      <c r="B302" s="189" t="s">
        <v>118</v>
      </c>
      <c r="C302" s="189" t="s">
        <v>1065</v>
      </c>
      <c r="D302" s="189" t="s">
        <v>259</v>
      </c>
      <c r="E302" s="264"/>
      <c r="F302" s="263" t="s">
        <v>1012</v>
      </c>
      <c r="G302" t="s">
        <v>281</v>
      </c>
    </row>
    <row r="303" spans="1:9">
      <c r="A303" s="262" t="s">
        <v>268</v>
      </c>
      <c r="B303" s="189" t="s">
        <v>101</v>
      </c>
      <c r="C303" s="189" t="s">
        <v>1066</v>
      </c>
      <c r="D303" s="189" t="s">
        <v>259</v>
      </c>
      <c r="E303" s="264"/>
      <c r="F303" s="263" t="s">
        <v>1012</v>
      </c>
      <c r="G303" t="s">
        <v>281</v>
      </c>
    </row>
    <row r="304" spans="1:9">
      <c r="A304" s="262" t="s">
        <v>268</v>
      </c>
      <c r="B304" s="189" t="s">
        <v>121</v>
      </c>
      <c r="C304" s="189" t="s">
        <v>1067</v>
      </c>
      <c r="D304" s="189" t="s">
        <v>259</v>
      </c>
      <c r="E304" s="264"/>
      <c r="F304" s="263" t="s">
        <v>1012</v>
      </c>
      <c r="G304" t="s">
        <v>281</v>
      </c>
    </row>
    <row r="305" spans="1:7">
      <c r="A305" s="262" t="s">
        <v>268</v>
      </c>
      <c r="B305" s="189" t="s">
        <v>104</v>
      </c>
      <c r="C305" s="189" t="s">
        <v>1068</v>
      </c>
      <c r="D305" s="189" t="s">
        <v>259</v>
      </c>
      <c r="E305" s="264"/>
      <c r="F305" s="263" t="s">
        <v>1012</v>
      </c>
      <c r="G305" t="s">
        <v>281</v>
      </c>
    </row>
    <row r="306" spans="1:7">
      <c r="A306" s="262" t="s">
        <v>268</v>
      </c>
      <c r="B306" s="189" t="s">
        <v>1710</v>
      </c>
      <c r="C306" s="189" t="s">
        <v>3740</v>
      </c>
      <c r="D306" s="189" t="s">
        <v>259</v>
      </c>
      <c r="E306" s="264"/>
      <c r="F306" s="263" t="s">
        <v>2249</v>
      </c>
      <c r="G306" t="s">
        <v>281</v>
      </c>
    </row>
    <row r="307" spans="1:7">
      <c r="A307" s="262" t="s">
        <v>268</v>
      </c>
      <c r="B307" s="189" t="s">
        <v>88</v>
      </c>
      <c r="C307" s="189" t="s">
        <v>1072</v>
      </c>
      <c r="D307" s="189" t="s">
        <v>259</v>
      </c>
      <c r="E307" s="264"/>
      <c r="F307" s="263" t="s">
        <v>1012</v>
      </c>
      <c r="G307" t="s">
        <v>281</v>
      </c>
    </row>
    <row r="308" spans="1:7">
      <c r="A308" s="262" t="s">
        <v>268</v>
      </c>
      <c r="B308" s="189" t="s">
        <v>105</v>
      </c>
      <c r="C308" s="189" t="s">
        <v>1073</v>
      </c>
      <c r="D308" s="189" t="s">
        <v>259</v>
      </c>
      <c r="E308" s="264"/>
      <c r="F308" s="263" t="s">
        <v>1012</v>
      </c>
      <c r="G308" t="s">
        <v>281</v>
      </c>
    </row>
    <row r="309" spans="1:7">
      <c r="A309" s="262" t="s">
        <v>268</v>
      </c>
      <c r="B309" s="189" t="s">
        <v>117</v>
      </c>
      <c r="C309" s="189" t="s">
        <v>1074</v>
      </c>
      <c r="D309" s="189" t="s">
        <v>259</v>
      </c>
      <c r="E309" s="264"/>
      <c r="F309" s="263" t="s">
        <v>1012</v>
      </c>
      <c r="G309" t="s">
        <v>281</v>
      </c>
    </row>
    <row r="310" spans="1:7">
      <c r="A310" s="239" t="s">
        <v>268</v>
      </c>
      <c r="B310" s="240" t="s">
        <v>110</v>
      </c>
      <c r="C310" s="240" t="s">
        <v>1075</v>
      </c>
      <c r="D310" s="240" t="s">
        <v>259</v>
      </c>
      <c r="E310" s="265"/>
      <c r="F310" s="241" t="s">
        <v>1012</v>
      </c>
      <c r="G310" t="s">
        <v>281</v>
      </c>
    </row>
    <row r="311" spans="1:7">
      <c r="G311" t="s">
        <v>281</v>
      </c>
    </row>
    <row r="312" spans="1:7" ht="18.75">
      <c r="A312" s="769" t="s">
        <v>4467</v>
      </c>
      <c r="B312" s="770"/>
      <c r="C312" s="770"/>
      <c r="D312" s="770"/>
      <c r="E312" s="770"/>
      <c r="F312" s="771"/>
      <c r="G312" t="s">
        <v>281</v>
      </c>
    </row>
    <row r="313" spans="1:7">
      <c r="A313" s="211" t="s">
        <v>238</v>
      </c>
      <c r="B313" s="212" t="s">
        <v>239</v>
      </c>
      <c r="C313" s="212" t="s">
        <v>240</v>
      </c>
      <c r="D313" s="212" t="s">
        <v>134</v>
      </c>
      <c r="E313" s="212" t="s">
        <v>241</v>
      </c>
      <c r="F313" s="213" t="s">
        <v>242</v>
      </c>
      <c r="G313" t="s">
        <v>281</v>
      </c>
    </row>
    <row r="314" spans="1:7">
      <c r="A314" s="221" t="s">
        <v>243</v>
      </c>
      <c r="B314" s="222" t="s">
        <v>1077</v>
      </c>
      <c r="C314" s="223">
        <v>1.1800000000000001E-3</v>
      </c>
      <c r="D314" s="223" t="s">
        <v>259</v>
      </c>
      <c r="E314" s="223" t="s">
        <v>1078</v>
      </c>
      <c r="F314" s="234" t="s">
        <v>1079</v>
      </c>
      <c r="G314" t="s">
        <v>281</v>
      </c>
    </row>
    <row r="315" spans="1:7">
      <c r="A315" s="293" t="s">
        <v>243</v>
      </c>
      <c r="B315" s="233" t="s">
        <v>1080</v>
      </c>
      <c r="C315" s="223" t="s">
        <v>1002</v>
      </c>
      <c r="D315" s="223" t="s">
        <v>259</v>
      </c>
      <c r="E315" s="223" t="s">
        <v>253</v>
      </c>
      <c r="F315" s="234" t="s">
        <v>1081</v>
      </c>
      <c r="G315" t="s">
        <v>281</v>
      </c>
    </row>
    <row r="316" spans="1:7">
      <c r="A316" s="293" t="s">
        <v>243</v>
      </c>
      <c r="B316" s="278" t="s">
        <v>1082</v>
      </c>
      <c r="C316" s="223" t="s">
        <v>1083</v>
      </c>
      <c r="D316" s="223" t="s">
        <v>504</v>
      </c>
      <c r="E316" s="223" t="s">
        <v>253</v>
      </c>
      <c r="F316" s="234" t="s">
        <v>1084</v>
      </c>
      <c r="G316" t="s">
        <v>281</v>
      </c>
    </row>
    <row r="317" spans="1:7">
      <c r="A317" s="293" t="s">
        <v>243</v>
      </c>
      <c r="B317" s="222" t="s">
        <v>317</v>
      </c>
      <c r="C317" s="223">
        <v>1.7689722000000001E-2</v>
      </c>
      <c r="D317" s="223" t="s">
        <v>259</v>
      </c>
      <c r="E317" s="223" t="s">
        <v>4468</v>
      </c>
      <c r="F317" s="234" t="s">
        <v>1086</v>
      </c>
      <c r="G317" t="s">
        <v>281</v>
      </c>
    </row>
    <row r="318" spans="1:7">
      <c r="A318" s="221" t="s">
        <v>243</v>
      </c>
      <c r="B318" s="273" t="s">
        <v>1087</v>
      </c>
      <c r="C318" s="223" t="s">
        <v>1088</v>
      </c>
      <c r="D318" s="223" t="s">
        <v>275</v>
      </c>
      <c r="E318" s="223" t="s">
        <v>253</v>
      </c>
      <c r="F318" s="234" t="s">
        <v>1089</v>
      </c>
      <c r="G318" t="s">
        <v>281</v>
      </c>
    </row>
    <row r="319" spans="1:7">
      <c r="A319" s="221" t="s">
        <v>243</v>
      </c>
      <c r="B319" s="222" t="s">
        <v>1090</v>
      </c>
      <c r="C319" s="223" t="s">
        <v>915</v>
      </c>
      <c r="D319" s="223" t="s">
        <v>275</v>
      </c>
      <c r="E319" s="223" t="s">
        <v>1091</v>
      </c>
      <c r="F319" s="234" t="s">
        <v>1092</v>
      </c>
      <c r="G319" t="s">
        <v>281</v>
      </c>
    </row>
    <row r="320" spans="1:7">
      <c r="A320" s="221" t="s">
        <v>243</v>
      </c>
      <c r="B320" s="222" t="s">
        <v>1093</v>
      </c>
      <c r="C320" s="223" t="s">
        <v>915</v>
      </c>
      <c r="D320" s="223" t="s">
        <v>275</v>
      </c>
      <c r="E320" s="223" t="s">
        <v>1091</v>
      </c>
      <c r="F320" s="234" t="s">
        <v>1092</v>
      </c>
      <c r="G320" t="s">
        <v>281</v>
      </c>
    </row>
    <row r="321" spans="1:10">
      <c r="A321" s="221" t="s">
        <v>243</v>
      </c>
      <c r="B321" s="222" t="s">
        <v>1094</v>
      </c>
      <c r="C321" s="223" t="s">
        <v>915</v>
      </c>
      <c r="D321" s="223" t="s">
        <v>275</v>
      </c>
      <c r="E321" s="223" t="s">
        <v>1091</v>
      </c>
      <c r="F321" s="234" t="s">
        <v>1092</v>
      </c>
      <c r="G321" t="s">
        <v>281</v>
      </c>
    </row>
    <row r="322" spans="1:10">
      <c r="A322" s="221" t="s">
        <v>243</v>
      </c>
      <c r="B322" s="233" t="s">
        <v>3739</v>
      </c>
      <c r="C322" s="223">
        <v>1</v>
      </c>
      <c r="D322" s="223" t="s">
        <v>259</v>
      </c>
      <c r="E322" s="223" t="s">
        <v>253</v>
      </c>
      <c r="F322" s="234" t="s">
        <v>587</v>
      </c>
      <c r="G322" t="s">
        <v>281</v>
      </c>
    </row>
    <row r="323" spans="1:10">
      <c r="A323" s="221" t="s">
        <v>243</v>
      </c>
      <c r="B323" s="222" t="s">
        <v>1095</v>
      </c>
      <c r="C323" s="223" t="s">
        <v>1096</v>
      </c>
      <c r="D323" s="223" t="s">
        <v>259</v>
      </c>
      <c r="E323" s="223" t="s">
        <v>4469</v>
      </c>
      <c r="F323" s="234" t="s">
        <v>1098</v>
      </c>
      <c r="G323" t="s">
        <v>281</v>
      </c>
    </row>
    <row r="324" spans="1:10">
      <c r="A324" s="221" t="s">
        <v>243</v>
      </c>
      <c r="B324" s="222" t="s">
        <v>866</v>
      </c>
      <c r="C324" s="223">
        <v>2.34818813314592E-4</v>
      </c>
      <c r="D324" s="223" t="s">
        <v>259</v>
      </c>
      <c r="E324" s="223" t="s">
        <v>1099</v>
      </c>
      <c r="F324" s="234" t="s">
        <v>1100</v>
      </c>
      <c r="G324" t="s">
        <v>281</v>
      </c>
      <c r="J324" s="204"/>
    </row>
    <row r="325" spans="1:10">
      <c r="A325" s="221" t="s">
        <v>243</v>
      </c>
      <c r="B325" s="222" t="s">
        <v>1101</v>
      </c>
      <c r="C325" s="223">
        <v>1.019048E-3</v>
      </c>
      <c r="D325" s="223" t="s">
        <v>259</v>
      </c>
      <c r="E325" s="223" t="s">
        <v>1102</v>
      </c>
      <c r="F325" s="234" t="s">
        <v>1103</v>
      </c>
      <c r="G325" t="s">
        <v>281</v>
      </c>
      <c r="J325" s="204"/>
    </row>
    <row r="326" spans="1:10">
      <c r="A326" s="221" t="s">
        <v>243</v>
      </c>
      <c r="B326" s="222" t="s">
        <v>1104</v>
      </c>
      <c r="C326" s="223">
        <v>-1.1800000000000001E-3</v>
      </c>
      <c r="D326" s="223" t="s">
        <v>259</v>
      </c>
      <c r="E326" s="223" t="s">
        <v>1105</v>
      </c>
      <c r="F326" s="234" t="s">
        <v>1106</v>
      </c>
      <c r="G326" t="s">
        <v>281</v>
      </c>
    </row>
    <row r="327" spans="1:10">
      <c r="A327" s="221" t="s">
        <v>243</v>
      </c>
      <c r="B327" s="222" t="s">
        <v>247</v>
      </c>
      <c r="C327" s="223" t="s">
        <v>1107</v>
      </c>
      <c r="D327" s="223" t="s">
        <v>245</v>
      </c>
      <c r="E327" s="223" t="s">
        <v>4470</v>
      </c>
      <c r="F327" s="234" t="s">
        <v>1109</v>
      </c>
      <c r="G327" t="s">
        <v>281</v>
      </c>
    </row>
    <row r="328" spans="1:10">
      <c r="A328" s="221" t="s">
        <v>243</v>
      </c>
      <c r="B328" s="222" t="s">
        <v>1110</v>
      </c>
      <c r="C328" s="223" t="s">
        <v>1111</v>
      </c>
      <c r="D328" s="223" t="s">
        <v>259</v>
      </c>
      <c r="E328" s="223" t="s">
        <v>4471</v>
      </c>
      <c r="F328" s="234" t="s">
        <v>1113</v>
      </c>
      <c r="G328" t="s">
        <v>281</v>
      </c>
    </row>
    <row r="329" spans="1:10">
      <c r="A329" s="221" t="s">
        <v>243</v>
      </c>
      <c r="B329" s="222" t="s">
        <v>1114</v>
      </c>
      <c r="C329" s="223" t="s">
        <v>1115</v>
      </c>
      <c r="D329" s="223" t="s">
        <v>259</v>
      </c>
      <c r="E329" s="223" t="s">
        <v>4472</v>
      </c>
      <c r="F329" s="234" t="s">
        <v>1117</v>
      </c>
      <c r="G329" t="s">
        <v>281</v>
      </c>
    </row>
    <row r="330" spans="1:10">
      <c r="A330" s="221" t="s">
        <v>243</v>
      </c>
      <c r="B330" s="222" t="s">
        <v>869</v>
      </c>
      <c r="C330" s="223">
        <v>-2.34818813314592E-4</v>
      </c>
      <c r="D330" s="223" t="s">
        <v>259</v>
      </c>
      <c r="E330" s="223" t="s">
        <v>1118</v>
      </c>
      <c r="F330" s="234" t="s">
        <v>1119</v>
      </c>
      <c r="G330" t="s">
        <v>281</v>
      </c>
      <c r="J330" s="204"/>
    </row>
    <row r="331" spans="1:10">
      <c r="A331" s="221" t="s">
        <v>243</v>
      </c>
      <c r="B331" s="222" t="s">
        <v>1120</v>
      </c>
      <c r="C331" s="223">
        <v>1.3953333E-2</v>
      </c>
      <c r="D331" s="223" t="s">
        <v>259</v>
      </c>
      <c r="E331" s="223" t="s">
        <v>1121</v>
      </c>
      <c r="F331" s="234" t="s">
        <v>1122</v>
      </c>
      <c r="G331" t="s">
        <v>281</v>
      </c>
      <c r="J331" s="204"/>
    </row>
    <row r="332" spans="1:10">
      <c r="A332" s="221" t="s">
        <v>243</v>
      </c>
      <c r="B332" s="222" t="s">
        <v>1123</v>
      </c>
      <c r="C332" s="223">
        <v>9.3333299999999995E-4</v>
      </c>
      <c r="D332" s="223" t="s">
        <v>259</v>
      </c>
      <c r="E332" s="223" t="s">
        <v>1124</v>
      </c>
      <c r="F332" s="234" t="s">
        <v>1122</v>
      </c>
      <c r="G332" t="s">
        <v>281</v>
      </c>
    </row>
    <row r="333" spans="1:10">
      <c r="A333" s="221" t="s">
        <v>243</v>
      </c>
      <c r="B333" s="222" t="s">
        <v>1125</v>
      </c>
      <c r="C333" s="223">
        <v>8.5714299999999993E-6</v>
      </c>
      <c r="D333" s="223" t="s">
        <v>259</v>
      </c>
      <c r="E333" s="223" t="s">
        <v>1126</v>
      </c>
      <c r="F333" s="234" t="s">
        <v>1122</v>
      </c>
      <c r="G333" t="s">
        <v>281</v>
      </c>
    </row>
    <row r="334" spans="1:10">
      <c r="A334" s="221" t="s">
        <v>2725</v>
      </c>
      <c r="B334" s="223" t="s">
        <v>225</v>
      </c>
      <c r="C334" s="223">
        <v>3.7825000000000001E-9</v>
      </c>
      <c r="D334" s="223" t="s">
        <v>259</v>
      </c>
      <c r="E334" s="223" t="s">
        <v>4473</v>
      </c>
      <c r="F334" s="234" t="s">
        <v>1128</v>
      </c>
      <c r="G334" t="s">
        <v>281</v>
      </c>
    </row>
    <row r="335" spans="1:10">
      <c r="A335" s="221" t="s">
        <v>3234</v>
      </c>
      <c r="B335" s="223" t="s">
        <v>225</v>
      </c>
      <c r="C335" s="223">
        <v>3.7825000000000003E-8</v>
      </c>
      <c r="D335" s="223" t="s">
        <v>259</v>
      </c>
      <c r="E335" s="223" t="s">
        <v>4474</v>
      </c>
      <c r="F335" s="234" t="s">
        <v>1130</v>
      </c>
      <c r="G335" t="s">
        <v>281</v>
      </c>
    </row>
    <row r="336" spans="1:10">
      <c r="A336" s="221" t="s">
        <v>2733</v>
      </c>
      <c r="B336" s="223" t="s">
        <v>174</v>
      </c>
      <c r="C336" s="223">
        <v>2.3035000000000001E-8</v>
      </c>
      <c r="D336" s="223" t="s">
        <v>259</v>
      </c>
      <c r="E336" s="223" t="s">
        <v>4475</v>
      </c>
      <c r="F336" s="234" t="s">
        <v>1128</v>
      </c>
      <c r="G336" t="s">
        <v>281</v>
      </c>
      <c r="I336" s="204"/>
    </row>
    <row r="337" spans="1:9">
      <c r="A337" s="221" t="s">
        <v>3237</v>
      </c>
      <c r="B337" s="223" t="s">
        <v>174</v>
      </c>
      <c r="C337" s="223">
        <v>1.037E-16</v>
      </c>
      <c r="D337" s="223" t="s">
        <v>259</v>
      </c>
      <c r="E337" s="223" t="s">
        <v>4476</v>
      </c>
      <c r="F337" s="234" t="s">
        <v>1130</v>
      </c>
      <c r="G337" t="s">
        <v>281</v>
      </c>
      <c r="I337" s="204"/>
    </row>
    <row r="338" spans="1:9">
      <c r="A338" s="221" t="s">
        <v>2747</v>
      </c>
      <c r="B338" s="223" t="s">
        <v>179</v>
      </c>
      <c r="C338" s="223">
        <v>3.4254999999999997E-10</v>
      </c>
      <c r="D338" s="223" t="s">
        <v>259</v>
      </c>
      <c r="E338" s="223" t="s">
        <v>4477</v>
      </c>
      <c r="F338" s="234" t="s">
        <v>1128</v>
      </c>
      <c r="G338" t="s">
        <v>281</v>
      </c>
      <c r="I338" s="204"/>
    </row>
    <row r="339" spans="1:9">
      <c r="A339" s="221" t="s">
        <v>3240</v>
      </c>
      <c r="B339" s="223" t="s">
        <v>179</v>
      </c>
      <c r="C339" s="223">
        <v>3.4254999999999996E-11</v>
      </c>
      <c r="D339" s="223" t="s">
        <v>259</v>
      </c>
      <c r="E339" s="223" t="s">
        <v>4478</v>
      </c>
      <c r="F339" s="234" t="s">
        <v>1130</v>
      </c>
      <c r="G339" t="s">
        <v>281</v>
      </c>
      <c r="I339" s="204"/>
    </row>
    <row r="340" spans="1:9">
      <c r="A340" s="221" t="s">
        <v>2740</v>
      </c>
      <c r="B340" s="223" t="s">
        <v>221</v>
      </c>
      <c r="C340" s="223">
        <v>5.1339149999999993E-4</v>
      </c>
      <c r="D340" s="223" t="s">
        <v>259</v>
      </c>
      <c r="E340" s="223" t="s">
        <v>4479</v>
      </c>
      <c r="F340" s="234" t="s">
        <v>1128</v>
      </c>
      <c r="G340" t="s">
        <v>281</v>
      </c>
    </row>
    <row r="341" spans="1:9">
      <c r="A341" s="221" t="s">
        <v>3243</v>
      </c>
      <c r="B341" s="223" t="s">
        <v>221</v>
      </c>
      <c r="C341" s="223">
        <v>5.1339149999999993E-4</v>
      </c>
      <c r="D341" s="223" t="s">
        <v>259</v>
      </c>
      <c r="E341" s="223" t="s">
        <v>4479</v>
      </c>
      <c r="F341" s="234" t="s">
        <v>1130</v>
      </c>
      <c r="G341" t="s">
        <v>281</v>
      </c>
      <c r="I341" s="204"/>
    </row>
    <row r="342" spans="1:9">
      <c r="A342" s="221" t="s">
        <v>333</v>
      </c>
      <c r="B342" s="223" t="s">
        <v>1137</v>
      </c>
      <c r="C342" s="223" t="s">
        <v>1138</v>
      </c>
      <c r="D342" s="223" t="s">
        <v>259</v>
      </c>
      <c r="E342" s="223" t="s">
        <v>260</v>
      </c>
      <c r="F342" s="234" t="s">
        <v>1128</v>
      </c>
      <c r="G342" t="s">
        <v>281</v>
      </c>
      <c r="I342" s="204"/>
    </row>
    <row r="343" spans="1:9">
      <c r="A343" s="221" t="s">
        <v>333</v>
      </c>
      <c r="B343" s="223" t="s">
        <v>1139</v>
      </c>
      <c r="C343" s="223" t="s">
        <v>1140</v>
      </c>
      <c r="D343" s="223" t="s">
        <v>259</v>
      </c>
      <c r="E343" s="223" t="s">
        <v>260</v>
      </c>
      <c r="F343" s="234" t="s">
        <v>1128</v>
      </c>
      <c r="G343" t="s">
        <v>281</v>
      </c>
      <c r="I343" s="204"/>
    </row>
    <row r="344" spans="1:9">
      <c r="A344" s="221" t="s">
        <v>2760</v>
      </c>
      <c r="B344" s="223" t="s">
        <v>188</v>
      </c>
      <c r="C344" s="223">
        <v>1.6745000000000002E-8</v>
      </c>
      <c r="D344" s="223" t="s">
        <v>259</v>
      </c>
      <c r="E344" s="223" t="s">
        <v>4480</v>
      </c>
      <c r="F344" s="234" t="s">
        <v>1128</v>
      </c>
      <c r="G344" t="s">
        <v>281</v>
      </c>
      <c r="I344" s="204"/>
    </row>
    <row r="345" spans="1:9">
      <c r="A345" s="221" t="s">
        <v>3245</v>
      </c>
      <c r="B345" s="223" t="s">
        <v>188</v>
      </c>
      <c r="C345" s="223">
        <v>1.4959999999999998E-9</v>
      </c>
      <c r="D345" s="223" t="s">
        <v>259</v>
      </c>
      <c r="E345" s="223" t="s">
        <v>4481</v>
      </c>
      <c r="F345" s="234" t="s">
        <v>1130</v>
      </c>
      <c r="G345" t="s">
        <v>281</v>
      </c>
    </row>
    <row r="346" spans="1:9">
      <c r="A346" s="221" t="s">
        <v>3247</v>
      </c>
      <c r="B346" s="223" t="s">
        <v>184</v>
      </c>
      <c r="C346" s="223">
        <v>5.6524999999999997E-9</v>
      </c>
      <c r="D346" s="223" t="s">
        <v>259</v>
      </c>
      <c r="E346" s="223" t="s">
        <v>4482</v>
      </c>
      <c r="F346" s="234" t="s">
        <v>1128</v>
      </c>
      <c r="G346" t="s">
        <v>281</v>
      </c>
    </row>
    <row r="347" spans="1:9">
      <c r="A347" s="221" t="s">
        <v>3249</v>
      </c>
      <c r="B347" s="223" t="s">
        <v>184</v>
      </c>
      <c r="C347" s="223">
        <v>3.0855E-11</v>
      </c>
      <c r="D347" s="223" t="s">
        <v>259</v>
      </c>
      <c r="E347" s="223" t="s">
        <v>4483</v>
      </c>
      <c r="F347" s="234" t="s">
        <v>1130</v>
      </c>
      <c r="G347" t="s">
        <v>281</v>
      </c>
    </row>
    <row r="348" spans="1:9">
      <c r="A348" s="221" t="s">
        <v>2766</v>
      </c>
      <c r="B348" s="223" t="s">
        <v>192</v>
      </c>
      <c r="C348" s="223">
        <v>2.7539999999999998E-9</v>
      </c>
      <c r="D348" s="223" t="s">
        <v>259</v>
      </c>
      <c r="E348" s="223" t="s">
        <v>4484</v>
      </c>
      <c r="F348" s="234" t="s">
        <v>1128</v>
      </c>
      <c r="G348" t="s">
        <v>281</v>
      </c>
    </row>
    <row r="349" spans="1:9">
      <c r="A349" s="221" t="s">
        <v>3252</v>
      </c>
      <c r="B349" s="223" t="s">
        <v>192</v>
      </c>
      <c r="C349" s="223">
        <v>2.7539999999999998E-9</v>
      </c>
      <c r="D349" s="223" t="s">
        <v>259</v>
      </c>
      <c r="E349" s="223" t="s">
        <v>4485</v>
      </c>
      <c r="F349" s="234" t="s">
        <v>1130</v>
      </c>
      <c r="G349" t="s">
        <v>281</v>
      </c>
      <c r="I349" s="204"/>
    </row>
    <row r="350" spans="1:9">
      <c r="A350" s="221" t="s">
        <v>333</v>
      </c>
      <c r="B350" s="223" t="s">
        <v>399</v>
      </c>
      <c r="C350" s="223">
        <v>3.7500000000000001E-6</v>
      </c>
      <c r="D350" s="223" t="s">
        <v>259</v>
      </c>
      <c r="E350" s="223" t="s">
        <v>1147</v>
      </c>
      <c r="F350" s="234" t="s">
        <v>1148</v>
      </c>
      <c r="G350" t="s">
        <v>281</v>
      </c>
    </row>
    <row r="351" spans="1:9">
      <c r="A351" s="221" t="s">
        <v>250</v>
      </c>
      <c r="B351" s="233" t="s">
        <v>1019</v>
      </c>
      <c r="C351" s="223" t="s">
        <v>1149</v>
      </c>
      <c r="D351" s="223" t="s">
        <v>408</v>
      </c>
      <c r="E351" s="223" t="s">
        <v>253</v>
      </c>
      <c r="F351" s="234" t="s">
        <v>1150</v>
      </c>
      <c r="G351" t="s">
        <v>281</v>
      </c>
    </row>
    <row r="352" spans="1:9">
      <c r="A352" s="221" t="s">
        <v>250</v>
      </c>
      <c r="B352" s="233" t="s">
        <v>1151</v>
      </c>
      <c r="C352" s="223" t="s">
        <v>818</v>
      </c>
      <c r="D352" s="223" t="s">
        <v>408</v>
      </c>
      <c r="E352" s="223" t="s">
        <v>253</v>
      </c>
      <c r="F352" s="234" t="s">
        <v>1152</v>
      </c>
      <c r="G352" t="s">
        <v>281</v>
      </c>
      <c r="I352" s="204"/>
    </row>
    <row r="353" spans="1:9">
      <c r="A353" s="221" t="s">
        <v>333</v>
      </c>
      <c r="B353" s="223" t="s">
        <v>415</v>
      </c>
      <c r="C353" s="223" t="s">
        <v>1153</v>
      </c>
      <c r="D353" s="223" t="s">
        <v>259</v>
      </c>
      <c r="E353" s="223" t="s">
        <v>260</v>
      </c>
      <c r="F353" s="234" t="s">
        <v>1128</v>
      </c>
      <c r="G353" t="s">
        <v>281</v>
      </c>
      <c r="I353" s="204"/>
    </row>
    <row r="354" spans="1:9">
      <c r="A354" s="221" t="s">
        <v>2775</v>
      </c>
      <c r="B354" s="223" t="s">
        <v>217</v>
      </c>
      <c r="C354" s="223">
        <v>1.207E-8</v>
      </c>
      <c r="D354" s="223" t="s">
        <v>259</v>
      </c>
      <c r="E354" s="223" t="s">
        <v>4486</v>
      </c>
      <c r="F354" s="234" t="s">
        <v>1128</v>
      </c>
      <c r="G354" t="s">
        <v>281</v>
      </c>
      <c r="I354" s="204"/>
    </row>
    <row r="355" spans="1:9">
      <c r="A355" s="221" t="s">
        <v>3255</v>
      </c>
      <c r="B355" s="223" t="s">
        <v>217</v>
      </c>
      <c r="C355" s="223">
        <v>1.2069999999999999E-7</v>
      </c>
      <c r="D355" s="223" t="s">
        <v>259</v>
      </c>
      <c r="E355" s="223" t="s">
        <v>4487</v>
      </c>
      <c r="F355" s="234" t="s">
        <v>1130</v>
      </c>
      <c r="G355" t="s">
        <v>281</v>
      </c>
      <c r="I355" s="204"/>
    </row>
    <row r="356" spans="1:9">
      <c r="A356" s="221" t="s">
        <v>2812</v>
      </c>
      <c r="B356" s="223" t="s">
        <v>205</v>
      </c>
      <c r="C356" s="223">
        <v>4.3519999999999999E-9</v>
      </c>
      <c r="D356" s="223" t="s">
        <v>259</v>
      </c>
      <c r="E356" s="223" t="s">
        <v>4488</v>
      </c>
      <c r="F356" s="234" t="s">
        <v>1128</v>
      </c>
      <c r="G356" t="s">
        <v>281</v>
      </c>
      <c r="I356" s="204"/>
    </row>
    <row r="357" spans="1:9">
      <c r="A357" s="221" t="s">
        <v>3258</v>
      </c>
      <c r="B357" s="223" t="s">
        <v>205</v>
      </c>
      <c r="C357" s="223">
        <v>4.3519999999999999E-9</v>
      </c>
      <c r="D357" s="223" t="s">
        <v>259</v>
      </c>
      <c r="E357" s="223" t="s">
        <v>4489</v>
      </c>
      <c r="F357" s="234" t="s">
        <v>1130</v>
      </c>
      <c r="G357" t="s">
        <v>281</v>
      </c>
    </row>
    <row r="358" spans="1:9">
      <c r="A358" s="221" t="s">
        <v>2791</v>
      </c>
      <c r="B358" s="223" t="s">
        <v>196</v>
      </c>
      <c r="C358" s="223">
        <v>3.0684999999999999E-9</v>
      </c>
      <c r="D358" s="223" t="s">
        <v>259</v>
      </c>
      <c r="E358" s="223" t="s">
        <v>4490</v>
      </c>
      <c r="F358" s="234" t="s">
        <v>1128</v>
      </c>
      <c r="G358" t="s">
        <v>281</v>
      </c>
      <c r="I358" s="204"/>
    </row>
    <row r="359" spans="1:9">
      <c r="A359" s="221" t="s">
        <v>3261</v>
      </c>
      <c r="B359" s="223" t="s">
        <v>196</v>
      </c>
      <c r="C359" s="223">
        <v>5.4740000000000003E-11</v>
      </c>
      <c r="D359" s="223" t="s">
        <v>259</v>
      </c>
      <c r="E359" s="223" t="s">
        <v>4491</v>
      </c>
      <c r="F359" s="234" t="s">
        <v>1130</v>
      </c>
      <c r="G359" t="s">
        <v>281</v>
      </c>
    </row>
    <row r="360" spans="1:9">
      <c r="A360" s="221" t="s">
        <v>333</v>
      </c>
      <c r="B360" s="223" t="s">
        <v>427</v>
      </c>
      <c r="C360" s="223" t="s">
        <v>568</v>
      </c>
      <c r="D360" s="223" t="s">
        <v>259</v>
      </c>
      <c r="E360" s="223" t="s">
        <v>260</v>
      </c>
      <c r="F360" s="234" t="s">
        <v>1128</v>
      </c>
      <c r="G360" t="s">
        <v>281</v>
      </c>
    </row>
    <row r="361" spans="1:9">
      <c r="A361" s="221" t="s">
        <v>2801</v>
      </c>
      <c r="B361" s="223" t="s">
        <v>200</v>
      </c>
      <c r="C361" s="223">
        <v>1.3855000000000001E-8</v>
      </c>
      <c r="D361" s="223" t="s">
        <v>259</v>
      </c>
      <c r="E361" s="223" t="s">
        <v>4492</v>
      </c>
      <c r="F361" s="234" t="s">
        <v>1128</v>
      </c>
      <c r="G361" t="s">
        <v>281</v>
      </c>
    </row>
    <row r="362" spans="1:9">
      <c r="A362" s="221" t="s">
        <v>3264</v>
      </c>
      <c r="B362" s="223" t="s">
        <v>200</v>
      </c>
      <c r="C362" s="223">
        <v>4.9215E-10</v>
      </c>
      <c r="D362" s="223" t="s">
        <v>259</v>
      </c>
      <c r="E362" s="223" t="s">
        <v>4493</v>
      </c>
      <c r="F362" s="234" t="s">
        <v>1130</v>
      </c>
      <c r="G362" t="s">
        <v>281</v>
      </c>
    </row>
    <row r="363" spans="1:9">
      <c r="A363" s="221" t="s">
        <v>333</v>
      </c>
      <c r="B363" s="223" t="s">
        <v>436</v>
      </c>
      <c r="C363" s="223" t="s">
        <v>1162</v>
      </c>
      <c r="D363" s="223" t="s">
        <v>259</v>
      </c>
      <c r="E363" s="223" t="s">
        <v>260</v>
      </c>
      <c r="F363" s="234" t="s">
        <v>1128</v>
      </c>
      <c r="G363" t="s">
        <v>281</v>
      </c>
      <c r="I363" s="204"/>
    </row>
    <row r="364" spans="1:9">
      <c r="A364" s="221" t="s">
        <v>333</v>
      </c>
      <c r="B364" s="223" t="s">
        <v>439</v>
      </c>
      <c r="C364" s="223">
        <v>5.6300000000000003E-6</v>
      </c>
      <c r="D364" s="223" t="s">
        <v>259</v>
      </c>
      <c r="E364" s="223" t="s">
        <v>1163</v>
      </c>
      <c r="F364" s="234" t="s">
        <v>887</v>
      </c>
      <c r="G364" t="s">
        <v>281</v>
      </c>
      <c r="I364" s="204"/>
    </row>
    <row r="365" spans="1:9">
      <c r="A365" s="221" t="s">
        <v>333</v>
      </c>
      <c r="B365" s="223" t="s">
        <v>441</v>
      </c>
      <c r="C365" s="223" t="s">
        <v>1164</v>
      </c>
      <c r="D365" s="223" t="s">
        <v>259</v>
      </c>
      <c r="E365" s="223" t="s">
        <v>260</v>
      </c>
      <c r="F365" s="234" t="s">
        <v>1128</v>
      </c>
      <c r="G365" t="s">
        <v>281</v>
      </c>
      <c r="I365" s="204"/>
    </row>
    <row r="366" spans="1:9">
      <c r="A366" s="221" t="s">
        <v>3266</v>
      </c>
      <c r="B366" s="223" t="s">
        <v>452</v>
      </c>
      <c r="C366" s="223">
        <v>2.9834999999999999E-6</v>
      </c>
      <c r="D366" s="223" t="s">
        <v>259</v>
      </c>
      <c r="E366" s="223" t="s">
        <v>4494</v>
      </c>
      <c r="F366" s="234" t="s">
        <v>1128</v>
      </c>
      <c r="G366" t="s">
        <v>281</v>
      </c>
      <c r="I366" s="204"/>
    </row>
    <row r="367" spans="1:9">
      <c r="A367" s="221" t="s">
        <v>3268</v>
      </c>
      <c r="B367" s="223" t="s">
        <v>452</v>
      </c>
      <c r="C367" s="223">
        <v>3.2384999999999998E-7</v>
      </c>
      <c r="D367" s="223" t="s">
        <v>259</v>
      </c>
      <c r="E367" s="223" t="s">
        <v>4495</v>
      </c>
      <c r="F367" s="234" t="s">
        <v>1130</v>
      </c>
      <c r="G367" t="s">
        <v>281</v>
      </c>
      <c r="I367" s="204"/>
    </row>
    <row r="368" spans="1:9">
      <c r="A368" s="221" t="s">
        <v>2796</v>
      </c>
      <c r="B368" s="223" t="s">
        <v>229</v>
      </c>
      <c r="C368" s="223">
        <v>6.0094999999999993E-5</v>
      </c>
      <c r="D368" s="223" t="s">
        <v>259</v>
      </c>
      <c r="E368" s="223" t="s">
        <v>4496</v>
      </c>
      <c r="F368" s="234" t="s">
        <v>1128</v>
      </c>
      <c r="G368" t="s">
        <v>281</v>
      </c>
      <c r="I368" s="204"/>
    </row>
    <row r="369" spans="1:9">
      <c r="A369" s="221" t="s">
        <v>3271</v>
      </c>
      <c r="B369" s="223" t="s">
        <v>229</v>
      </c>
      <c r="C369" s="223">
        <v>6.0094999999999993E-5</v>
      </c>
      <c r="D369" s="223" t="s">
        <v>259</v>
      </c>
      <c r="E369" s="223" t="s">
        <v>4496</v>
      </c>
      <c r="F369" s="234" t="s">
        <v>1130</v>
      </c>
      <c r="G369" t="s">
        <v>281</v>
      </c>
    </row>
    <row r="370" spans="1:9">
      <c r="A370" s="221" t="s">
        <v>333</v>
      </c>
      <c r="B370" s="223" t="s">
        <v>1168</v>
      </c>
      <c r="C370" s="223" t="s">
        <v>1169</v>
      </c>
      <c r="D370" s="223" t="s">
        <v>504</v>
      </c>
      <c r="E370" s="223" t="s">
        <v>260</v>
      </c>
      <c r="F370" s="234" t="s">
        <v>1170</v>
      </c>
      <c r="G370" t="s">
        <v>281</v>
      </c>
    </row>
    <row r="371" spans="1:9">
      <c r="A371" s="221" t="s">
        <v>2833</v>
      </c>
      <c r="B371" s="223" t="s">
        <v>213</v>
      </c>
      <c r="C371" s="223">
        <v>3.0515E-7</v>
      </c>
      <c r="D371" s="223" t="s">
        <v>259</v>
      </c>
      <c r="E371" s="223" t="s">
        <v>4497</v>
      </c>
      <c r="F371" s="234" t="s">
        <v>1128</v>
      </c>
      <c r="G371" t="s">
        <v>281</v>
      </c>
    </row>
    <row r="372" spans="1:9">
      <c r="A372" s="221" t="s">
        <v>3273</v>
      </c>
      <c r="B372" s="223" t="s">
        <v>213</v>
      </c>
      <c r="C372" s="223">
        <v>3.0515E-7</v>
      </c>
      <c r="D372" s="223" t="s">
        <v>259</v>
      </c>
      <c r="E372" s="223" t="s">
        <v>4497</v>
      </c>
      <c r="F372" s="234" t="s">
        <v>1130</v>
      </c>
      <c r="G372" t="s">
        <v>281</v>
      </c>
      <c r="I372" s="204"/>
    </row>
    <row r="373" spans="1:9">
      <c r="A373" s="221" t="s">
        <v>333</v>
      </c>
      <c r="B373" s="223" t="s">
        <v>467</v>
      </c>
      <c r="C373" s="223" t="s">
        <v>1172</v>
      </c>
      <c r="D373" s="223" t="s">
        <v>259</v>
      </c>
      <c r="E373" s="223" t="s">
        <v>260</v>
      </c>
      <c r="F373" s="234" t="s">
        <v>1128</v>
      </c>
      <c r="G373" t="s">
        <v>281</v>
      </c>
      <c r="I373" s="204"/>
    </row>
    <row r="374" spans="1:9">
      <c r="A374" s="221" t="s">
        <v>3274</v>
      </c>
      <c r="B374" s="223" t="s">
        <v>209</v>
      </c>
      <c r="C374" s="223">
        <v>1.377E-7</v>
      </c>
      <c r="D374" s="223" t="s">
        <v>259</v>
      </c>
      <c r="E374" s="223" t="s">
        <v>4498</v>
      </c>
      <c r="F374" s="234" t="s">
        <v>1128</v>
      </c>
      <c r="G374" t="s">
        <v>281</v>
      </c>
    </row>
    <row r="375" spans="1:9">
      <c r="A375" s="221" t="s">
        <v>3276</v>
      </c>
      <c r="B375" s="223" t="s">
        <v>209</v>
      </c>
      <c r="C375" s="223">
        <v>1.3769999999999999E-8</v>
      </c>
      <c r="D375" s="223" t="s">
        <v>259</v>
      </c>
      <c r="E375" s="223" t="s">
        <v>4499</v>
      </c>
      <c r="F375" s="234" t="s">
        <v>1130</v>
      </c>
      <c r="G375" t="s">
        <v>281</v>
      </c>
      <c r="I375" s="204"/>
    </row>
    <row r="376" spans="1:9">
      <c r="A376" s="325" t="s">
        <v>268</v>
      </c>
      <c r="B376" s="189" t="s">
        <v>1175</v>
      </c>
      <c r="C376" s="189">
        <v>0.81900000000000006</v>
      </c>
      <c r="D376" s="189" t="s">
        <v>270</v>
      </c>
      <c r="E376" s="189" t="s">
        <v>3774</v>
      </c>
      <c r="F376" s="263" t="s">
        <v>1176</v>
      </c>
      <c r="G376" t="s">
        <v>281</v>
      </c>
    </row>
    <row r="377" spans="1:9">
      <c r="A377" s="325" t="s">
        <v>268</v>
      </c>
      <c r="B377" s="189" t="s">
        <v>1177</v>
      </c>
      <c r="C377" s="189">
        <v>0.83699999999999997</v>
      </c>
      <c r="D377" s="189" t="s">
        <v>270</v>
      </c>
      <c r="E377" s="189" t="s">
        <v>253</v>
      </c>
      <c r="F377" s="263" t="s">
        <v>1178</v>
      </c>
      <c r="G377" t="s">
        <v>281</v>
      </c>
      <c r="I377" s="204"/>
    </row>
    <row r="378" spans="1:9">
      <c r="A378" s="325" t="s">
        <v>268</v>
      </c>
      <c r="B378" s="189" t="s">
        <v>1179</v>
      </c>
      <c r="C378" s="189">
        <v>0.98</v>
      </c>
      <c r="D378" s="189" t="s">
        <v>270</v>
      </c>
      <c r="E378" s="189" t="s">
        <v>253</v>
      </c>
      <c r="F378" s="263" t="s">
        <v>1180</v>
      </c>
      <c r="G378" t="s">
        <v>281</v>
      </c>
    </row>
    <row r="379" spans="1:9">
      <c r="A379" s="325" t="s">
        <v>268</v>
      </c>
      <c r="B379" s="189" t="s">
        <v>1036</v>
      </c>
      <c r="C379" s="189">
        <v>0.57999999999999996</v>
      </c>
      <c r="D379" s="189" t="s">
        <v>1181</v>
      </c>
      <c r="E379" s="189" t="s">
        <v>253</v>
      </c>
      <c r="F379" s="263" t="s">
        <v>1182</v>
      </c>
      <c r="G379" t="s">
        <v>281</v>
      </c>
      <c r="I379" s="204"/>
    </row>
    <row r="380" spans="1:9">
      <c r="A380" s="325" t="s">
        <v>268</v>
      </c>
      <c r="B380" s="189" t="s">
        <v>1183</v>
      </c>
      <c r="C380" s="189">
        <v>5.6271000000000002E-2</v>
      </c>
      <c r="D380" s="189" t="s">
        <v>1181</v>
      </c>
      <c r="E380" s="189" t="s">
        <v>253</v>
      </c>
      <c r="F380" s="263" t="s">
        <v>1184</v>
      </c>
      <c r="G380" t="s">
        <v>281</v>
      </c>
      <c r="I380" s="204"/>
    </row>
    <row r="381" spans="1:9">
      <c r="A381" s="325" t="s">
        <v>268</v>
      </c>
      <c r="B381" s="189" t="s">
        <v>1185</v>
      </c>
      <c r="C381" s="189">
        <v>1.4E-3</v>
      </c>
      <c r="D381" s="189" t="s">
        <v>973</v>
      </c>
      <c r="E381" s="189" t="s">
        <v>1186</v>
      </c>
      <c r="F381" s="263" t="s">
        <v>1187</v>
      </c>
      <c r="G381" t="s">
        <v>281</v>
      </c>
    </row>
    <row r="382" spans="1:9">
      <c r="A382" s="325" t="s">
        <v>268</v>
      </c>
      <c r="B382" s="189" t="s">
        <v>1188</v>
      </c>
      <c r="C382" s="189">
        <v>7.9526000000000006E-3</v>
      </c>
      <c r="D382" s="189" t="s">
        <v>773</v>
      </c>
      <c r="E382" s="189" t="s">
        <v>253</v>
      </c>
      <c r="F382" s="263" t="s">
        <v>1189</v>
      </c>
      <c r="G382" t="s">
        <v>281</v>
      </c>
    </row>
    <row r="383" spans="1:9">
      <c r="A383" s="325" t="s">
        <v>268</v>
      </c>
      <c r="B383" s="189" t="s">
        <v>1190</v>
      </c>
      <c r="C383" s="189">
        <v>0.27528999999999998</v>
      </c>
      <c r="D383" s="189" t="s">
        <v>1191</v>
      </c>
      <c r="E383" s="189" t="s">
        <v>253</v>
      </c>
      <c r="F383" s="263" t="s">
        <v>1192</v>
      </c>
      <c r="G383" t="s">
        <v>281</v>
      </c>
    </row>
    <row r="384" spans="1:9">
      <c r="A384" s="325" t="s">
        <v>268</v>
      </c>
      <c r="B384" s="189" t="s">
        <v>1193</v>
      </c>
      <c r="C384" s="189">
        <v>2.1000000000000001E-2</v>
      </c>
      <c r="D384" s="189" t="s">
        <v>973</v>
      </c>
      <c r="E384" s="189" t="s">
        <v>1194</v>
      </c>
      <c r="F384" s="263" t="s">
        <v>1195</v>
      </c>
      <c r="G384" t="s">
        <v>281</v>
      </c>
    </row>
    <row r="385" spans="1:9">
      <c r="A385" s="325" t="s">
        <v>268</v>
      </c>
      <c r="B385" s="189" t="s">
        <v>1196</v>
      </c>
      <c r="C385" s="189">
        <v>0.15</v>
      </c>
      <c r="D385" s="189" t="s">
        <v>973</v>
      </c>
      <c r="E385" s="189" t="s">
        <v>253</v>
      </c>
      <c r="F385" s="263" t="s">
        <v>1197</v>
      </c>
      <c r="G385" t="s">
        <v>281</v>
      </c>
    </row>
    <row r="386" spans="1:9">
      <c r="A386" s="325" t="s">
        <v>268</v>
      </c>
      <c r="B386" s="189" t="s">
        <v>1162</v>
      </c>
      <c r="C386" s="189">
        <v>2.7279000000000002E-4</v>
      </c>
      <c r="D386" s="189" t="s">
        <v>1181</v>
      </c>
      <c r="E386" s="171" t="s">
        <v>3775</v>
      </c>
      <c r="F386" s="263" t="s">
        <v>1199</v>
      </c>
      <c r="G386" t="s">
        <v>281</v>
      </c>
      <c r="I386" s="204"/>
    </row>
    <row r="387" spans="1:9">
      <c r="A387" s="325" t="s">
        <v>268</v>
      </c>
      <c r="B387" s="189" t="s">
        <v>1200</v>
      </c>
      <c r="C387" s="189">
        <v>0.98</v>
      </c>
      <c r="D387" s="189" t="s">
        <v>973</v>
      </c>
      <c r="E387" s="189" t="s">
        <v>1201</v>
      </c>
      <c r="F387" s="263" t="s">
        <v>1170</v>
      </c>
      <c r="G387" t="s">
        <v>281</v>
      </c>
      <c r="I387" s="204"/>
    </row>
    <row r="388" spans="1:9">
      <c r="A388" s="325" t="s">
        <v>268</v>
      </c>
      <c r="B388" s="189" t="s">
        <v>1202</v>
      </c>
      <c r="C388" s="189">
        <v>0.37</v>
      </c>
      <c r="D388" s="189" t="s">
        <v>973</v>
      </c>
      <c r="E388" s="189" t="s">
        <v>253</v>
      </c>
      <c r="F388" s="263" t="s">
        <v>1203</v>
      </c>
      <c r="G388" t="s">
        <v>281</v>
      </c>
    </row>
    <row r="389" spans="1:9">
      <c r="A389" s="325" t="s">
        <v>268</v>
      </c>
      <c r="B389" s="189" t="s">
        <v>1204</v>
      </c>
      <c r="C389" s="189">
        <v>0.53</v>
      </c>
      <c r="D389" s="189" t="s">
        <v>973</v>
      </c>
      <c r="E389" s="189" t="s">
        <v>253</v>
      </c>
      <c r="F389" s="263" t="s">
        <v>1205</v>
      </c>
      <c r="G389" t="s">
        <v>281</v>
      </c>
    </row>
    <row r="390" spans="1:9">
      <c r="A390" s="325" t="s">
        <v>268</v>
      </c>
      <c r="B390" s="189" t="s">
        <v>1206</v>
      </c>
      <c r="C390" s="189">
        <v>0.73624999999999996</v>
      </c>
      <c r="D390" s="189" t="s">
        <v>973</v>
      </c>
      <c r="E390" s="189" t="s">
        <v>253</v>
      </c>
      <c r="F390" s="263" t="s">
        <v>1207</v>
      </c>
      <c r="G390" t="s">
        <v>281</v>
      </c>
      <c r="I390" s="204"/>
    </row>
    <row r="391" spans="1:9">
      <c r="A391" s="325" t="s">
        <v>268</v>
      </c>
      <c r="B391" s="189" t="s">
        <v>1208</v>
      </c>
      <c r="C391" s="189">
        <v>10.0436</v>
      </c>
      <c r="D391" s="189" t="s">
        <v>1209</v>
      </c>
      <c r="E391" s="189" t="s">
        <v>253</v>
      </c>
      <c r="F391" s="295" t="s">
        <v>1210</v>
      </c>
      <c r="G391" t="s">
        <v>281</v>
      </c>
      <c r="I391" s="204"/>
    </row>
    <row r="392" spans="1:9">
      <c r="A392" s="325" t="s">
        <v>268</v>
      </c>
      <c r="B392" s="189" t="s">
        <v>1211</v>
      </c>
      <c r="C392" s="189">
        <v>20</v>
      </c>
      <c r="D392" s="189" t="s">
        <v>545</v>
      </c>
      <c r="E392" s="189" t="s">
        <v>1212</v>
      </c>
      <c r="F392" s="263" t="s">
        <v>1213</v>
      </c>
      <c r="G392" t="s">
        <v>281</v>
      </c>
    </row>
    <row r="393" spans="1:9">
      <c r="A393" s="325" t="s">
        <v>268</v>
      </c>
      <c r="B393" s="189" t="s">
        <v>1214</v>
      </c>
      <c r="C393" s="189">
        <v>80000</v>
      </c>
      <c r="D393" s="189" t="s">
        <v>898</v>
      </c>
      <c r="E393" s="189" t="s">
        <v>899</v>
      </c>
      <c r="F393" s="263" t="s">
        <v>1215</v>
      </c>
      <c r="G393" t="s">
        <v>281</v>
      </c>
    </row>
    <row r="394" spans="1:9">
      <c r="A394" s="325" t="s">
        <v>268</v>
      </c>
      <c r="B394" s="189" t="s">
        <v>88</v>
      </c>
      <c r="C394" s="189">
        <v>500</v>
      </c>
      <c r="D394" s="189" t="s">
        <v>904</v>
      </c>
      <c r="E394" s="189" t="s">
        <v>253</v>
      </c>
      <c r="F394" s="263" t="s">
        <v>1216</v>
      </c>
      <c r="G394" t="s">
        <v>281</v>
      </c>
    </row>
    <row r="395" spans="1:9">
      <c r="A395" s="325" t="s">
        <v>268</v>
      </c>
      <c r="B395" s="189" t="s">
        <v>906</v>
      </c>
      <c r="C395" s="189">
        <v>160</v>
      </c>
      <c r="D395" s="189" t="s">
        <v>904</v>
      </c>
      <c r="E395" s="189" t="s">
        <v>253</v>
      </c>
      <c r="F395" s="263" t="s">
        <v>1217</v>
      </c>
      <c r="G395" t="s">
        <v>281</v>
      </c>
    </row>
    <row r="396" spans="1:9">
      <c r="A396" s="325" t="s">
        <v>268</v>
      </c>
      <c r="B396" s="189" t="s">
        <v>1218</v>
      </c>
      <c r="C396" s="189">
        <v>2</v>
      </c>
      <c r="D396" s="189" t="s">
        <v>1219</v>
      </c>
      <c r="E396" s="189" t="s">
        <v>1220</v>
      </c>
      <c r="F396" s="295" t="s">
        <v>1221</v>
      </c>
      <c r="G396" t="s">
        <v>281</v>
      </c>
    </row>
    <row r="397" spans="1:9">
      <c r="A397" s="325" t="s">
        <v>268</v>
      </c>
      <c r="B397" s="189" t="s">
        <v>1222</v>
      </c>
      <c r="C397" s="189">
        <v>1.573</v>
      </c>
      <c r="D397" s="189" t="s">
        <v>1223</v>
      </c>
      <c r="E397" s="189" t="s">
        <v>253</v>
      </c>
      <c r="F397" s="263" t="s">
        <v>1224</v>
      </c>
      <c r="G397" t="s">
        <v>281</v>
      </c>
    </row>
    <row r="398" spans="1:9">
      <c r="A398" s="325" t="s">
        <v>268</v>
      </c>
      <c r="B398" s="189" t="s">
        <v>1227</v>
      </c>
      <c r="C398" s="189">
        <v>2.2604999999999999E-3</v>
      </c>
      <c r="D398" s="189" t="s">
        <v>1181</v>
      </c>
      <c r="E398" s="189" t="s">
        <v>253</v>
      </c>
      <c r="F398" s="263" t="s">
        <v>1228</v>
      </c>
      <c r="G398" t="s">
        <v>281</v>
      </c>
    </row>
    <row r="399" spans="1:9">
      <c r="A399" s="325" t="s">
        <v>268</v>
      </c>
      <c r="B399" s="189" t="s">
        <v>1229</v>
      </c>
      <c r="C399" s="189">
        <v>0.15</v>
      </c>
      <c r="D399" s="189" t="s">
        <v>973</v>
      </c>
      <c r="E399" s="189" t="s">
        <v>1230</v>
      </c>
      <c r="F399" s="263" t="s">
        <v>1231</v>
      </c>
      <c r="G399" t="s">
        <v>281</v>
      </c>
    </row>
    <row r="400" spans="1:9">
      <c r="A400" s="325" t="s">
        <v>268</v>
      </c>
      <c r="B400" s="189" t="s">
        <v>1232</v>
      </c>
      <c r="C400" s="189">
        <v>1.7343</v>
      </c>
      <c r="D400" s="189" t="s">
        <v>1233</v>
      </c>
      <c r="E400" s="189" t="s">
        <v>253</v>
      </c>
      <c r="F400" s="295" t="s">
        <v>1234</v>
      </c>
      <c r="G400" t="s">
        <v>281</v>
      </c>
    </row>
    <row r="401" spans="1:7">
      <c r="A401" s="325" t="s">
        <v>268</v>
      </c>
      <c r="B401" s="224" t="s">
        <v>1138</v>
      </c>
      <c r="C401" s="224" t="s">
        <v>1235</v>
      </c>
      <c r="D401" s="269" t="s">
        <v>1181</v>
      </c>
      <c r="E401" s="264" t="s">
        <v>281</v>
      </c>
      <c r="F401" s="263" t="s">
        <v>1236</v>
      </c>
      <c r="G401" t="s">
        <v>281</v>
      </c>
    </row>
    <row r="402" spans="1:7">
      <c r="A402" s="325" t="s">
        <v>268</v>
      </c>
      <c r="B402" s="224" t="s">
        <v>1237</v>
      </c>
      <c r="C402" s="224" t="s">
        <v>1238</v>
      </c>
      <c r="D402" s="269" t="s">
        <v>1181</v>
      </c>
      <c r="E402" s="264" t="s">
        <v>281</v>
      </c>
      <c r="F402" s="263" t="s">
        <v>1239</v>
      </c>
      <c r="G402" t="s">
        <v>281</v>
      </c>
    </row>
    <row r="403" spans="1:7">
      <c r="A403" s="325" t="s">
        <v>268</v>
      </c>
      <c r="B403" s="224" t="s">
        <v>983</v>
      </c>
      <c r="C403" s="224" t="s">
        <v>3606</v>
      </c>
      <c r="D403" s="269" t="s">
        <v>1241</v>
      </c>
      <c r="E403" s="264" t="s">
        <v>281</v>
      </c>
      <c r="F403" s="263" t="s">
        <v>1242</v>
      </c>
      <c r="G403" t="s">
        <v>281</v>
      </c>
    </row>
    <row r="404" spans="1:7">
      <c r="A404" s="325" t="s">
        <v>268</v>
      </c>
      <c r="B404" s="224" t="s">
        <v>568</v>
      </c>
      <c r="C404" s="224" t="s">
        <v>1243</v>
      </c>
      <c r="D404" s="269" t="s">
        <v>1181</v>
      </c>
      <c r="E404" s="264" t="s">
        <v>281</v>
      </c>
      <c r="F404" s="263" t="s">
        <v>1244</v>
      </c>
      <c r="G404" t="s">
        <v>281</v>
      </c>
    </row>
    <row r="405" spans="1:7">
      <c r="A405" s="325" t="s">
        <v>268</v>
      </c>
      <c r="B405" s="224" t="s">
        <v>1245</v>
      </c>
      <c r="C405" s="224" t="s">
        <v>1246</v>
      </c>
      <c r="D405" s="269" t="s">
        <v>1181</v>
      </c>
      <c r="E405" s="264" t="s">
        <v>281</v>
      </c>
      <c r="F405" s="263" t="s">
        <v>1247</v>
      </c>
      <c r="G405" t="s">
        <v>281</v>
      </c>
    </row>
    <row r="406" spans="1:7">
      <c r="A406" s="325" t="s">
        <v>268</v>
      </c>
      <c r="B406" s="224" t="s">
        <v>1153</v>
      </c>
      <c r="C406" s="224" t="s">
        <v>1248</v>
      </c>
      <c r="D406" s="269" t="s">
        <v>1181</v>
      </c>
      <c r="E406" s="264" t="s">
        <v>281</v>
      </c>
      <c r="F406" s="263" t="s">
        <v>1249</v>
      </c>
      <c r="G406" t="s">
        <v>281</v>
      </c>
    </row>
    <row r="407" spans="1:7">
      <c r="A407" s="325" t="s">
        <v>268</v>
      </c>
      <c r="B407" s="224" t="s">
        <v>1164</v>
      </c>
      <c r="C407" s="224" t="s">
        <v>1250</v>
      </c>
      <c r="D407" s="269" t="s">
        <v>1181</v>
      </c>
      <c r="E407" s="264" t="s">
        <v>281</v>
      </c>
      <c r="F407" s="263" t="s">
        <v>1251</v>
      </c>
      <c r="G407" t="s">
        <v>281</v>
      </c>
    </row>
    <row r="408" spans="1:7">
      <c r="A408" s="325" t="s">
        <v>268</v>
      </c>
      <c r="B408" s="224" t="s">
        <v>1172</v>
      </c>
      <c r="C408" s="224" t="s">
        <v>1252</v>
      </c>
      <c r="D408" s="269" t="s">
        <v>1181</v>
      </c>
      <c r="E408" s="264" t="s">
        <v>281</v>
      </c>
      <c r="F408" s="263" t="s">
        <v>1253</v>
      </c>
      <c r="G408" t="s">
        <v>281</v>
      </c>
    </row>
    <row r="409" spans="1:7">
      <c r="A409" s="325" t="s">
        <v>268</v>
      </c>
      <c r="B409" s="224" t="s">
        <v>818</v>
      </c>
      <c r="C409" s="224" t="s">
        <v>3607</v>
      </c>
      <c r="D409" s="269" t="s">
        <v>1241</v>
      </c>
      <c r="E409" s="264" t="s">
        <v>281</v>
      </c>
      <c r="F409" s="263" t="s">
        <v>1255</v>
      </c>
      <c r="G409" t="s">
        <v>281</v>
      </c>
    </row>
    <row r="410" spans="1:7">
      <c r="A410" s="325" t="s">
        <v>268</v>
      </c>
      <c r="B410" s="224" t="s">
        <v>1256</v>
      </c>
      <c r="C410" s="224" t="s">
        <v>3608</v>
      </c>
      <c r="D410" s="189" t="s">
        <v>1258</v>
      </c>
      <c r="E410" s="264" t="s">
        <v>281</v>
      </c>
      <c r="F410" s="263" t="s">
        <v>1259</v>
      </c>
      <c r="G410" t="s">
        <v>281</v>
      </c>
    </row>
    <row r="411" spans="1:7">
      <c r="A411" s="325" t="s">
        <v>268</v>
      </c>
      <c r="B411" s="224" t="s">
        <v>1096</v>
      </c>
      <c r="C411" s="224" t="s">
        <v>1260</v>
      </c>
      <c r="D411" s="269" t="s">
        <v>1181</v>
      </c>
      <c r="E411" s="264" t="s">
        <v>281</v>
      </c>
      <c r="F411" s="263" t="s">
        <v>1261</v>
      </c>
      <c r="G411" t="s">
        <v>281</v>
      </c>
    </row>
    <row r="412" spans="1:7">
      <c r="A412" s="325" t="s">
        <v>268</v>
      </c>
      <c r="B412" s="224" t="s">
        <v>1262</v>
      </c>
      <c r="C412" s="224" t="s">
        <v>3609</v>
      </c>
      <c r="D412" s="269" t="s">
        <v>973</v>
      </c>
      <c r="E412" s="264" t="s">
        <v>281</v>
      </c>
      <c r="F412" s="263" t="s">
        <v>1264</v>
      </c>
      <c r="G412" t="s">
        <v>281</v>
      </c>
    </row>
    <row r="413" spans="1:7">
      <c r="A413" s="325" t="s">
        <v>268</v>
      </c>
      <c r="B413" s="224" t="s">
        <v>915</v>
      </c>
      <c r="C413" s="224" t="s">
        <v>1269</v>
      </c>
      <c r="D413" s="279" t="s">
        <v>1267</v>
      </c>
      <c r="E413" s="264" t="s">
        <v>281</v>
      </c>
      <c r="F413" s="263" t="s">
        <v>1270</v>
      </c>
      <c r="G413" t="s">
        <v>281</v>
      </c>
    </row>
    <row r="414" spans="1:7">
      <c r="A414" s="325" t="s">
        <v>268</v>
      </c>
      <c r="B414" s="224" t="s">
        <v>1271</v>
      </c>
      <c r="C414" s="224" t="s">
        <v>4500</v>
      </c>
      <c r="D414" s="269" t="s">
        <v>275</v>
      </c>
      <c r="E414" s="264" t="s">
        <v>281</v>
      </c>
      <c r="F414" s="263" t="s">
        <v>3611</v>
      </c>
      <c r="G414" t="s">
        <v>281</v>
      </c>
    </row>
    <row r="415" spans="1:7">
      <c r="A415" s="325" t="s">
        <v>268</v>
      </c>
      <c r="B415" s="224" t="s">
        <v>1265</v>
      </c>
      <c r="C415" s="224" t="s">
        <v>4501</v>
      </c>
      <c r="D415" s="269" t="s">
        <v>560</v>
      </c>
      <c r="E415" s="264" t="s">
        <v>281</v>
      </c>
      <c r="F415" s="263" t="s">
        <v>4502</v>
      </c>
      <c r="G415" t="s">
        <v>281</v>
      </c>
    </row>
    <row r="416" spans="1:7">
      <c r="A416" s="325" t="s">
        <v>268</v>
      </c>
      <c r="B416" s="224" t="s">
        <v>918</v>
      </c>
      <c r="C416" s="292" t="s">
        <v>3776</v>
      </c>
      <c r="D416" s="269" t="s">
        <v>408</v>
      </c>
      <c r="E416" s="264"/>
      <c r="F416" s="263" t="s">
        <v>3777</v>
      </c>
      <c r="G416" t="s">
        <v>281</v>
      </c>
    </row>
    <row r="417" spans="1:7">
      <c r="A417" s="325" t="s">
        <v>268</v>
      </c>
      <c r="B417" s="224" t="s">
        <v>1277</v>
      </c>
      <c r="C417" s="224" t="s">
        <v>922</v>
      </c>
      <c r="D417" s="189" t="s">
        <v>973</v>
      </c>
      <c r="E417" s="264" t="s">
        <v>281</v>
      </c>
      <c r="F417" s="263" t="s">
        <v>3616</v>
      </c>
      <c r="G417" t="s">
        <v>281</v>
      </c>
    </row>
    <row r="418" spans="1:7">
      <c r="A418" s="325" t="s">
        <v>268</v>
      </c>
      <c r="B418" s="224" t="s">
        <v>1279</v>
      </c>
      <c r="C418" s="224" t="s">
        <v>3617</v>
      </c>
      <c r="D418" s="189" t="s">
        <v>973</v>
      </c>
      <c r="E418" s="264" t="s">
        <v>281</v>
      </c>
      <c r="F418" s="263" t="s">
        <v>1281</v>
      </c>
      <c r="G418" t="s">
        <v>281</v>
      </c>
    </row>
    <row r="419" spans="1:7">
      <c r="A419" s="327" t="s">
        <v>268</v>
      </c>
      <c r="B419" s="229" t="s">
        <v>1282</v>
      </c>
      <c r="C419" s="229" t="s">
        <v>1283</v>
      </c>
      <c r="D419" s="270" t="s">
        <v>1181</v>
      </c>
      <c r="E419" s="265" t="s">
        <v>281</v>
      </c>
      <c r="F419" s="241" t="s">
        <v>1117</v>
      </c>
      <c r="G419" t="s">
        <v>281</v>
      </c>
    </row>
    <row r="420" spans="1:7">
      <c r="G420" t="s">
        <v>281</v>
      </c>
    </row>
    <row r="421" spans="1:7" ht="18.75">
      <c r="A421" s="769" t="s">
        <v>1460</v>
      </c>
      <c r="B421" s="770"/>
      <c r="C421" s="770"/>
      <c r="D421" s="770"/>
      <c r="E421" s="770"/>
      <c r="F421" s="771"/>
      <c r="G421" t="s">
        <v>281</v>
      </c>
    </row>
    <row r="422" spans="1:7">
      <c r="A422" s="211" t="s">
        <v>238</v>
      </c>
      <c r="B422" s="212" t="s">
        <v>239</v>
      </c>
      <c r="C422" s="212" t="s">
        <v>240</v>
      </c>
      <c r="D422" s="212" t="s">
        <v>134</v>
      </c>
      <c r="E422" s="212" t="s">
        <v>241</v>
      </c>
      <c r="F422" s="213" t="s">
        <v>242</v>
      </c>
      <c r="G422" t="s">
        <v>281</v>
      </c>
    </row>
    <row r="423" spans="1:7">
      <c r="A423" s="216" t="s">
        <v>845</v>
      </c>
      <c r="B423" s="231" t="s">
        <v>1082</v>
      </c>
      <c r="C423" s="218">
        <v>1</v>
      </c>
      <c r="D423" s="218" t="s">
        <v>504</v>
      </c>
      <c r="E423" s="218" t="s">
        <v>253</v>
      </c>
      <c r="F423" s="232" t="s">
        <v>1461</v>
      </c>
      <c r="G423" t="s">
        <v>281</v>
      </c>
    </row>
    <row r="424" spans="1:7">
      <c r="A424" s="221" t="s">
        <v>333</v>
      </c>
      <c r="B424" s="223" t="s">
        <v>376</v>
      </c>
      <c r="C424" s="271">
        <v>5.5579999999999999E-8</v>
      </c>
      <c r="D424" s="223" t="s">
        <v>259</v>
      </c>
      <c r="E424" s="223" t="s">
        <v>847</v>
      </c>
      <c r="F424" s="234" t="s">
        <v>848</v>
      </c>
      <c r="G424" t="s">
        <v>281</v>
      </c>
    </row>
    <row r="425" spans="1:7">
      <c r="A425" s="221" t="s">
        <v>333</v>
      </c>
      <c r="B425" s="223" t="s">
        <v>427</v>
      </c>
      <c r="C425" s="271">
        <v>4.1800000000000002E-4</v>
      </c>
      <c r="D425" s="223" t="s">
        <v>259</v>
      </c>
      <c r="E425" s="223" t="s">
        <v>849</v>
      </c>
      <c r="F425" s="234" t="s">
        <v>850</v>
      </c>
      <c r="G425" t="s">
        <v>281</v>
      </c>
    </row>
    <row r="426" spans="1:7">
      <c r="A426" s="221" t="s">
        <v>333</v>
      </c>
      <c r="B426" s="223" t="s">
        <v>436</v>
      </c>
      <c r="C426" s="271">
        <v>4.5330000000000002E-7</v>
      </c>
      <c r="D426" s="223" t="s">
        <v>259</v>
      </c>
      <c r="E426" s="223" t="s">
        <v>851</v>
      </c>
      <c r="F426" s="234" t="s">
        <v>852</v>
      </c>
      <c r="G426" t="s">
        <v>281</v>
      </c>
    </row>
    <row r="427" spans="1:7">
      <c r="A427" s="221" t="s">
        <v>333</v>
      </c>
      <c r="B427" s="223" t="s">
        <v>441</v>
      </c>
      <c r="C427" s="271">
        <v>8.4900000000000005E-7</v>
      </c>
      <c r="D427" s="223" t="s">
        <v>259</v>
      </c>
      <c r="E427" s="223" t="s">
        <v>853</v>
      </c>
      <c r="F427" s="234" t="s">
        <v>854</v>
      </c>
      <c r="G427" t="s">
        <v>281</v>
      </c>
    </row>
    <row r="428" spans="1:7">
      <c r="A428" s="226" t="s">
        <v>333</v>
      </c>
      <c r="B428" s="228" t="s">
        <v>467</v>
      </c>
      <c r="C428" s="272">
        <v>9.2109999999999996E-8</v>
      </c>
      <c r="D428" s="228" t="s">
        <v>259</v>
      </c>
      <c r="E428" s="228" t="s">
        <v>855</v>
      </c>
      <c r="F428" s="255" t="s">
        <v>856</v>
      </c>
      <c r="G428" t="s">
        <v>281</v>
      </c>
    </row>
    <row r="429" spans="1:7">
      <c r="G429" t="s">
        <v>281</v>
      </c>
    </row>
    <row r="430" spans="1:7" ht="18.75">
      <c r="A430" s="769" t="s">
        <v>1001</v>
      </c>
      <c r="B430" s="770"/>
      <c r="C430" s="770"/>
      <c r="D430" s="770"/>
      <c r="E430" s="770"/>
      <c r="F430" s="771"/>
      <c r="G430" t="s">
        <v>281</v>
      </c>
    </row>
    <row r="431" spans="1:7">
      <c r="A431" s="211" t="s">
        <v>238</v>
      </c>
      <c r="B431" s="212" t="s">
        <v>239</v>
      </c>
      <c r="C431" s="212" t="s">
        <v>240</v>
      </c>
      <c r="D431" s="212" t="s">
        <v>134</v>
      </c>
      <c r="E431" s="212" t="s">
        <v>241</v>
      </c>
      <c r="F431" s="213" t="s">
        <v>242</v>
      </c>
      <c r="G431" t="s">
        <v>281</v>
      </c>
    </row>
    <row r="432" spans="1:7">
      <c r="A432" s="313" t="s">
        <v>243</v>
      </c>
      <c r="B432" s="314" t="s">
        <v>1284</v>
      </c>
      <c r="C432" s="360">
        <v>1.9250499999999999E-4</v>
      </c>
      <c r="D432" s="315" t="s">
        <v>252</v>
      </c>
      <c r="E432" s="315" t="s">
        <v>4503</v>
      </c>
      <c r="F432" s="316" t="s">
        <v>1286</v>
      </c>
      <c r="G432" t="s">
        <v>281</v>
      </c>
    </row>
    <row r="433" spans="1:9">
      <c r="A433" s="355" t="s">
        <v>243</v>
      </c>
      <c r="B433" s="361" t="s">
        <v>1287</v>
      </c>
      <c r="C433" s="362">
        <v>1.4749799999999999E-6</v>
      </c>
      <c r="D433" s="4" t="s">
        <v>252</v>
      </c>
      <c r="E433" s="4" t="s">
        <v>1288</v>
      </c>
      <c r="F433" s="363" t="s">
        <v>1289</v>
      </c>
      <c r="G433" t="s">
        <v>281</v>
      </c>
      <c r="I433" s="204"/>
    </row>
    <row r="434" spans="1:9">
      <c r="A434" s="355" t="s">
        <v>243</v>
      </c>
      <c r="B434" s="361" t="s">
        <v>317</v>
      </c>
      <c r="C434" s="362">
        <v>2.7537900000000002E-4</v>
      </c>
      <c r="D434" s="4" t="s">
        <v>252</v>
      </c>
      <c r="E434" s="4" t="s">
        <v>4504</v>
      </c>
      <c r="F434" s="363" t="s">
        <v>1291</v>
      </c>
      <c r="G434" t="s">
        <v>281</v>
      </c>
      <c r="I434" s="204"/>
    </row>
    <row r="435" spans="1:9">
      <c r="A435" s="355" t="s">
        <v>243</v>
      </c>
      <c r="B435" s="361" t="s">
        <v>294</v>
      </c>
      <c r="C435" s="362">
        <v>1.8297799999999999E-8</v>
      </c>
      <c r="D435" s="4" t="s">
        <v>252</v>
      </c>
      <c r="E435" s="4" t="s">
        <v>4505</v>
      </c>
      <c r="F435" s="363" t="s">
        <v>1291</v>
      </c>
      <c r="G435" t="s">
        <v>281</v>
      </c>
    </row>
    <row r="436" spans="1:9">
      <c r="A436" s="355" t="s">
        <v>243</v>
      </c>
      <c r="B436" s="361" t="s">
        <v>1293</v>
      </c>
      <c r="C436" s="362">
        <v>1.8010400000000001E-7</v>
      </c>
      <c r="D436" s="4" t="s">
        <v>252</v>
      </c>
      <c r="E436" s="4" t="s">
        <v>4506</v>
      </c>
      <c r="F436" s="363" t="s">
        <v>1291</v>
      </c>
      <c r="G436" t="s">
        <v>281</v>
      </c>
      <c r="I436" s="204"/>
    </row>
    <row r="437" spans="1:9">
      <c r="A437" s="355" t="s">
        <v>243</v>
      </c>
      <c r="B437" s="361" t="s">
        <v>1295</v>
      </c>
      <c r="C437" s="362">
        <v>1.4289999999999999E-7</v>
      </c>
      <c r="D437" s="4" t="s">
        <v>4507</v>
      </c>
      <c r="E437" s="4" t="s">
        <v>1296</v>
      </c>
      <c r="F437" s="363" t="s">
        <v>1297</v>
      </c>
      <c r="G437" t="s">
        <v>281</v>
      </c>
      <c r="I437" s="204"/>
    </row>
    <row r="438" spans="1:9">
      <c r="A438" s="355" t="s">
        <v>243</v>
      </c>
      <c r="B438" s="361" t="s">
        <v>1298</v>
      </c>
      <c r="C438" s="4">
        <v>4.8386542999999997E-2</v>
      </c>
      <c r="D438" s="4" t="s">
        <v>4508</v>
      </c>
      <c r="E438" s="4" t="s">
        <v>1299</v>
      </c>
      <c r="F438" s="363" t="s">
        <v>1300</v>
      </c>
      <c r="G438" t="s">
        <v>281</v>
      </c>
      <c r="I438" s="204"/>
    </row>
    <row r="439" spans="1:9">
      <c r="A439" s="355" t="s">
        <v>243</v>
      </c>
      <c r="B439" s="361" t="s">
        <v>1301</v>
      </c>
      <c r="C439" s="4">
        <v>1.5595959999999999E-3</v>
      </c>
      <c r="D439" s="4" t="s">
        <v>1904</v>
      </c>
      <c r="E439" s="4" t="s">
        <v>4509</v>
      </c>
      <c r="F439" s="363" t="s">
        <v>1291</v>
      </c>
      <c r="G439" t="s">
        <v>281</v>
      </c>
      <c r="I439" s="204"/>
    </row>
    <row r="440" spans="1:9">
      <c r="A440" s="355" t="s">
        <v>243</v>
      </c>
      <c r="B440" s="361" t="s">
        <v>1303</v>
      </c>
      <c r="C440" s="4">
        <v>1.850408E-3</v>
      </c>
      <c r="D440" s="4" t="s">
        <v>1904</v>
      </c>
      <c r="E440" s="4" t="s">
        <v>4510</v>
      </c>
      <c r="F440" s="363" t="s">
        <v>1305</v>
      </c>
      <c r="G440" t="s">
        <v>281</v>
      </c>
      <c r="I440" s="204"/>
    </row>
    <row r="441" spans="1:9">
      <c r="A441" s="355" t="s">
        <v>243</v>
      </c>
      <c r="B441" s="361" t="s">
        <v>1306</v>
      </c>
      <c r="C441" s="362">
        <v>3.8774600000000001E-4</v>
      </c>
      <c r="D441" s="4" t="s">
        <v>4507</v>
      </c>
      <c r="E441" s="4" t="s">
        <v>1307</v>
      </c>
      <c r="F441" s="363" t="s">
        <v>1308</v>
      </c>
      <c r="G441" t="s">
        <v>281</v>
      </c>
      <c r="I441" s="204"/>
    </row>
    <row r="442" spans="1:9">
      <c r="A442" s="355" t="s">
        <v>243</v>
      </c>
      <c r="B442" s="361" t="s">
        <v>1309</v>
      </c>
      <c r="C442" s="362">
        <v>3.8774600000000001E-4</v>
      </c>
      <c r="D442" s="4" t="s">
        <v>4507</v>
      </c>
      <c r="E442" s="4" t="s">
        <v>1307</v>
      </c>
      <c r="F442" s="363" t="s">
        <v>1308</v>
      </c>
      <c r="G442" t="s">
        <v>281</v>
      </c>
      <c r="I442" s="204"/>
    </row>
    <row r="443" spans="1:9">
      <c r="A443" s="355" t="s">
        <v>243</v>
      </c>
      <c r="B443" s="361" t="s">
        <v>1310</v>
      </c>
      <c r="C443" s="362">
        <v>8.4939100000000001E-5</v>
      </c>
      <c r="D443" s="4" t="s">
        <v>252</v>
      </c>
      <c r="E443" s="4" t="s">
        <v>1311</v>
      </c>
      <c r="F443" s="363" t="s">
        <v>1312</v>
      </c>
      <c r="G443" t="s">
        <v>281</v>
      </c>
      <c r="I443" s="204"/>
    </row>
    <row r="444" spans="1:9">
      <c r="A444" s="355" t="s">
        <v>243</v>
      </c>
      <c r="B444" s="361" t="s">
        <v>1313</v>
      </c>
      <c r="C444" s="4">
        <v>0.16014249999999999</v>
      </c>
      <c r="D444" s="4" t="s">
        <v>252</v>
      </c>
      <c r="E444" s="4" t="s">
        <v>1314</v>
      </c>
      <c r="F444" s="363" t="s">
        <v>1315</v>
      </c>
      <c r="G444" t="s">
        <v>281</v>
      </c>
    </row>
    <row r="445" spans="1:9">
      <c r="A445" s="355" t="s">
        <v>243</v>
      </c>
      <c r="B445" s="361" t="s">
        <v>326</v>
      </c>
      <c r="C445" s="4">
        <v>5.2296E-3</v>
      </c>
      <c r="D445" s="4" t="s">
        <v>4508</v>
      </c>
      <c r="E445" s="4" t="s">
        <v>4511</v>
      </c>
      <c r="F445" s="363" t="s">
        <v>1317</v>
      </c>
      <c r="G445" t="s">
        <v>281</v>
      </c>
    </row>
    <row r="446" spans="1:9">
      <c r="A446" s="355" t="s">
        <v>243</v>
      </c>
      <c r="B446" s="361" t="s">
        <v>1318</v>
      </c>
      <c r="C446" s="4">
        <v>5.4857049999999996E-3</v>
      </c>
      <c r="D446" s="4" t="s">
        <v>4508</v>
      </c>
      <c r="E446" s="4" t="s">
        <v>4512</v>
      </c>
      <c r="F446" s="363" t="s">
        <v>1320</v>
      </c>
      <c r="G446" t="s">
        <v>281</v>
      </c>
      <c r="I446" s="204"/>
    </row>
    <row r="447" spans="1:9">
      <c r="A447" s="355" t="s">
        <v>243</v>
      </c>
      <c r="B447" s="361" t="s">
        <v>1321</v>
      </c>
      <c r="C447" s="4">
        <v>9.0980049999999993E-3</v>
      </c>
      <c r="D447" s="4" t="s">
        <v>4508</v>
      </c>
      <c r="E447" s="4" t="s">
        <v>4513</v>
      </c>
      <c r="F447" s="363" t="s">
        <v>1291</v>
      </c>
      <c r="G447" t="s">
        <v>281</v>
      </c>
      <c r="I447" s="204"/>
    </row>
    <row r="448" spans="1:9">
      <c r="A448" s="355" t="s">
        <v>243</v>
      </c>
      <c r="B448" s="361" t="s">
        <v>300</v>
      </c>
      <c r="C448" s="362">
        <v>1.0978700000000001E-8</v>
      </c>
      <c r="D448" s="4" t="s">
        <v>252</v>
      </c>
      <c r="E448" s="4" t="s">
        <v>4514</v>
      </c>
      <c r="F448" s="363" t="s">
        <v>1291</v>
      </c>
      <c r="G448" t="s">
        <v>281</v>
      </c>
      <c r="I448" s="204"/>
    </row>
    <row r="449" spans="1:9">
      <c r="A449" s="355" t="s">
        <v>243</v>
      </c>
      <c r="B449" s="361" t="s">
        <v>288</v>
      </c>
      <c r="C449" s="362">
        <v>9.7454699999999998E-4</v>
      </c>
      <c r="D449" s="4" t="s">
        <v>252</v>
      </c>
      <c r="E449" s="4" t="s">
        <v>4515</v>
      </c>
      <c r="F449" s="363" t="s">
        <v>1291</v>
      </c>
      <c r="G449" t="s">
        <v>281</v>
      </c>
      <c r="I449" s="204"/>
    </row>
    <row r="450" spans="1:9">
      <c r="A450" s="355" t="s">
        <v>243</v>
      </c>
      <c r="B450" s="361" t="s">
        <v>1325</v>
      </c>
      <c r="C450" s="362">
        <v>7.1227900000000002E-4</v>
      </c>
      <c r="D450" s="4" t="s">
        <v>252</v>
      </c>
      <c r="E450" s="4" t="s">
        <v>4516</v>
      </c>
      <c r="F450" s="363" t="s">
        <v>1286</v>
      </c>
      <c r="G450" t="s">
        <v>281</v>
      </c>
      <c r="I450" s="204"/>
    </row>
    <row r="451" spans="1:9">
      <c r="A451" s="355" t="s">
        <v>243</v>
      </c>
      <c r="B451" s="361" t="s">
        <v>282</v>
      </c>
      <c r="C451" s="362">
        <v>2.71199E-12</v>
      </c>
      <c r="D451" s="4" t="s">
        <v>1851</v>
      </c>
      <c r="E451" s="4" t="s">
        <v>4517</v>
      </c>
      <c r="F451" s="363" t="s">
        <v>1291</v>
      </c>
      <c r="G451" t="s">
        <v>281</v>
      </c>
      <c r="I451" s="204"/>
    </row>
    <row r="452" spans="1:9">
      <c r="A452" s="355" t="s">
        <v>243</v>
      </c>
      <c r="B452" s="361" t="s">
        <v>1328</v>
      </c>
      <c r="C452" s="4">
        <v>2.3874999999999999E-3</v>
      </c>
      <c r="D452" s="4" t="s">
        <v>252</v>
      </c>
      <c r="E452" s="4" t="s">
        <v>1329</v>
      </c>
      <c r="F452" s="363" t="s">
        <v>1330</v>
      </c>
      <c r="G452" t="s">
        <v>281</v>
      </c>
      <c r="I452" s="204"/>
    </row>
    <row r="453" spans="1:9">
      <c r="A453" s="355" t="s">
        <v>243</v>
      </c>
      <c r="B453" s="361" t="s">
        <v>1331</v>
      </c>
      <c r="C453" s="362">
        <v>2.68492E-4</v>
      </c>
      <c r="D453" s="4" t="s">
        <v>252</v>
      </c>
      <c r="E453" s="4" t="s">
        <v>1332</v>
      </c>
      <c r="F453" s="363" t="s">
        <v>1333</v>
      </c>
      <c r="G453" t="s">
        <v>281</v>
      </c>
      <c r="I453" s="204"/>
    </row>
    <row r="454" spans="1:9">
      <c r="A454" s="355" t="s">
        <v>243</v>
      </c>
      <c r="B454" s="361" t="s">
        <v>1334</v>
      </c>
      <c r="C454" s="362">
        <v>2.2348199999999999E-7</v>
      </c>
      <c r="D454" s="4" t="s">
        <v>252</v>
      </c>
      <c r="E454" s="4" t="s">
        <v>1335</v>
      </c>
      <c r="F454" s="363" t="s">
        <v>1289</v>
      </c>
      <c r="G454" t="s">
        <v>281</v>
      </c>
    </row>
    <row r="455" spans="1:9">
      <c r="A455" s="355" t="s">
        <v>243</v>
      </c>
      <c r="B455" s="361" t="s">
        <v>1336</v>
      </c>
      <c r="C455" s="362">
        <v>2.2348199999999999E-7</v>
      </c>
      <c r="D455" s="4" t="s">
        <v>252</v>
      </c>
      <c r="E455" s="4" t="s">
        <v>1335</v>
      </c>
      <c r="F455" s="363" t="s">
        <v>1289</v>
      </c>
      <c r="G455" t="s">
        <v>281</v>
      </c>
    </row>
    <row r="456" spans="1:9">
      <c r="A456" s="355" t="s">
        <v>243</v>
      </c>
      <c r="B456" s="361" t="s">
        <v>1337</v>
      </c>
      <c r="C456" s="4">
        <v>1.0847944999999999E-2</v>
      </c>
      <c r="D456" s="4" t="s">
        <v>252</v>
      </c>
      <c r="E456" s="4" t="s">
        <v>4518</v>
      </c>
      <c r="F456" s="363" t="s">
        <v>1291</v>
      </c>
      <c r="G456" t="s">
        <v>281</v>
      </c>
      <c r="I456" s="204"/>
    </row>
    <row r="457" spans="1:9">
      <c r="A457" s="355" t="s">
        <v>243</v>
      </c>
      <c r="B457" s="361" t="s">
        <v>320</v>
      </c>
      <c r="C457" s="362">
        <v>6.8844800000000003E-4</v>
      </c>
      <c r="D457" s="4" t="s">
        <v>252</v>
      </c>
      <c r="E457" s="4" t="s">
        <v>4519</v>
      </c>
      <c r="F457" s="363" t="s">
        <v>1291</v>
      </c>
      <c r="G457" t="s">
        <v>281</v>
      </c>
      <c r="I457" s="204"/>
    </row>
    <row r="458" spans="1:9">
      <c r="A458" s="355" t="s">
        <v>243</v>
      </c>
      <c r="B458" s="361" t="s">
        <v>323</v>
      </c>
      <c r="C458" s="4">
        <v>6.3474040000000001E-3</v>
      </c>
      <c r="D458" s="4" t="s">
        <v>252</v>
      </c>
      <c r="E458" s="4" t="s">
        <v>4520</v>
      </c>
      <c r="F458" s="363" t="s">
        <v>1291</v>
      </c>
      <c r="G458" t="s">
        <v>281</v>
      </c>
      <c r="I458" s="204"/>
    </row>
    <row r="459" spans="1:9">
      <c r="A459" s="355" t="s">
        <v>243</v>
      </c>
      <c r="B459" s="361" t="s">
        <v>308</v>
      </c>
      <c r="C459" s="362">
        <v>4.3323999999999998E-8</v>
      </c>
      <c r="D459" s="4" t="s">
        <v>252</v>
      </c>
      <c r="E459" s="4" t="s">
        <v>4521</v>
      </c>
      <c r="F459" s="363" t="s">
        <v>1291</v>
      </c>
      <c r="G459" t="s">
        <v>281</v>
      </c>
      <c r="I459" s="204"/>
    </row>
    <row r="460" spans="1:9">
      <c r="A460" s="355" t="s">
        <v>243</v>
      </c>
      <c r="B460" s="361" t="s">
        <v>1342</v>
      </c>
      <c r="C460" s="362">
        <v>8.7158099999999995E-6</v>
      </c>
      <c r="D460" s="4" t="s">
        <v>252</v>
      </c>
      <c r="E460" s="4" t="s">
        <v>1343</v>
      </c>
      <c r="F460" s="363" t="s">
        <v>1289</v>
      </c>
      <c r="G460" t="s">
        <v>281</v>
      </c>
      <c r="I460" s="204"/>
    </row>
    <row r="461" spans="1:9">
      <c r="A461" s="355" t="s">
        <v>243</v>
      </c>
      <c r="B461" s="361" t="s">
        <v>274</v>
      </c>
      <c r="C461" s="362">
        <v>1.4342699999999999E-12</v>
      </c>
      <c r="D461" s="4" t="s">
        <v>1851</v>
      </c>
      <c r="E461" s="4" t="s">
        <v>4522</v>
      </c>
      <c r="F461" s="363" t="s">
        <v>1291</v>
      </c>
      <c r="G461" t="s">
        <v>281</v>
      </c>
      <c r="I461" s="204"/>
    </row>
    <row r="462" spans="1:9">
      <c r="A462" s="355" t="s">
        <v>243</v>
      </c>
      <c r="B462" s="361" t="s">
        <v>1345</v>
      </c>
      <c r="C462" s="362">
        <v>6.68659E-5</v>
      </c>
      <c r="D462" s="4" t="s">
        <v>252</v>
      </c>
      <c r="E462" s="4" t="s">
        <v>1346</v>
      </c>
      <c r="F462" s="363" t="s">
        <v>1289</v>
      </c>
      <c r="G462" t="s">
        <v>281</v>
      </c>
      <c r="I462" s="204"/>
    </row>
    <row r="463" spans="1:9">
      <c r="A463" s="355" t="s">
        <v>243</v>
      </c>
      <c r="B463" s="361" t="s">
        <v>1347</v>
      </c>
      <c r="C463" s="362">
        <v>9.533470000000001E-10</v>
      </c>
      <c r="D463" s="4" t="s">
        <v>4523</v>
      </c>
      <c r="E463" s="4" t="s">
        <v>1349</v>
      </c>
      <c r="F463" s="363" t="s">
        <v>1286</v>
      </c>
      <c r="G463" t="s">
        <v>281</v>
      </c>
      <c r="I463" s="204"/>
    </row>
    <row r="464" spans="1:9">
      <c r="A464" s="355" t="s">
        <v>243</v>
      </c>
      <c r="B464" s="361" t="s">
        <v>278</v>
      </c>
      <c r="C464" s="362">
        <v>1.1284299999999999E-11</v>
      </c>
      <c r="D464" s="4" t="s">
        <v>1851</v>
      </c>
      <c r="E464" s="4" t="s">
        <v>4524</v>
      </c>
      <c r="F464" s="363" t="s">
        <v>1291</v>
      </c>
      <c r="G464" t="s">
        <v>281</v>
      </c>
      <c r="I464" s="204"/>
    </row>
    <row r="465" spans="1:9">
      <c r="A465" s="355" t="s">
        <v>243</v>
      </c>
      <c r="B465" s="361" t="s">
        <v>305</v>
      </c>
      <c r="C465" s="362">
        <v>2.3896000000000002E-7</v>
      </c>
      <c r="D465" s="4" t="s">
        <v>252</v>
      </c>
      <c r="E465" s="4" t="s">
        <v>4525</v>
      </c>
      <c r="F465" s="363" t="s">
        <v>1291</v>
      </c>
      <c r="G465" t="s">
        <v>281</v>
      </c>
      <c r="I465" s="204"/>
    </row>
    <row r="466" spans="1:9">
      <c r="A466" s="355" t="s">
        <v>243</v>
      </c>
      <c r="B466" s="361" t="s">
        <v>1352</v>
      </c>
      <c r="C466" s="362">
        <v>3.0393599999999998E-6</v>
      </c>
      <c r="D466" s="4" t="s">
        <v>252</v>
      </c>
      <c r="E466" s="4" t="s">
        <v>1353</v>
      </c>
      <c r="F466" s="363" t="s">
        <v>1289</v>
      </c>
      <c r="G466" t="s">
        <v>281</v>
      </c>
      <c r="I466" s="204"/>
    </row>
    <row r="467" spans="1:9">
      <c r="A467" s="355" t="s">
        <v>243</v>
      </c>
      <c r="B467" s="361" t="s">
        <v>1354</v>
      </c>
      <c r="C467" s="362">
        <v>8.9392900000000006E-8</v>
      </c>
      <c r="D467" s="4" t="s">
        <v>252</v>
      </c>
      <c r="E467" s="4" t="s">
        <v>1355</v>
      </c>
      <c r="F467" s="363" t="s">
        <v>1289</v>
      </c>
      <c r="G467" t="s">
        <v>281</v>
      </c>
    </row>
    <row r="468" spans="1:9">
      <c r="A468" s="355" t="s">
        <v>243</v>
      </c>
      <c r="B468" s="361" t="s">
        <v>595</v>
      </c>
      <c r="C468" s="4">
        <v>1.8577190000000001E-3</v>
      </c>
      <c r="D468" s="4" t="s">
        <v>252</v>
      </c>
      <c r="E468" s="4" t="s">
        <v>1356</v>
      </c>
      <c r="F468" s="363" t="s">
        <v>1289</v>
      </c>
      <c r="G468" t="s">
        <v>281</v>
      </c>
    </row>
    <row r="469" spans="1:9">
      <c r="A469" s="355" t="s">
        <v>243</v>
      </c>
      <c r="B469" s="361" t="s">
        <v>247</v>
      </c>
      <c r="C469" s="362">
        <v>5.9597199999999995E-4</v>
      </c>
      <c r="D469" s="4" t="s">
        <v>1860</v>
      </c>
      <c r="E469" s="4" t="s">
        <v>4526</v>
      </c>
      <c r="F469" s="363" t="s">
        <v>316</v>
      </c>
      <c r="G469" t="s">
        <v>281</v>
      </c>
    </row>
    <row r="470" spans="1:9">
      <c r="A470" s="355" t="s">
        <v>243</v>
      </c>
      <c r="B470" s="361" t="s">
        <v>1358</v>
      </c>
      <c r="C470" s="362">
        <v>2.4895699999999999E-11</v>
      </c>
      <c r="D470" s="4" t="s">
        <v>1851</v>
      </c>
      <c r="E470" s="4" t="s">
        <v>1359</v>
      </c>
      <c r="F470" s="363" t="s">
        <v>1286</v>
      </c>
      <c r="G470" t="s">
        <v>281</v>
      </c>
      <c r="I470" s="204"/>
    </row>
    <row r="471" spans="1:9">
      <c r="A471" s="355" t="s">
        <v>333</v>
      </c>
      <c r="B471" s="4" t="s">
        <v>225</v>
      </c>
      <c r="C471" s="362">
        <v>3.5896199999999998E-7</v>
      </c>
      <c r="D471" s="4" t="s">
        <v>252</v>
      </c>
      <c r="E471" s="4" t="s">
        <v>4527</v>
      </c>
      <c r="F471" s="363" t="s">
        <v>1361</v>
      </c>
      <c r="G471" t="s">
        <v>281</v>
      </c>
      <c r="I471" s="204"/>
    </row>
    <row r="472" spans="1:9">
      <c r="A472" s="355" t="s">
        <v>333</v>
      </c>
      <c r="B472" s="4" t="s">
        <v>225</v>
      </c>
      <c r="C472" s="362">
        <v>5.3026899999999997E-8</v>
      </c>
      <c r="D472" s="4" t="s">
        <v>252</v>
      </c>
      <c r="E472" s="4" t="s">
        <v>4528</v>
      </c>
      <c r="F472" s="363" t="s">
        <v>1363</v>
      </c>
      <c r="G472" t="s">
        <v>281</v>
      </c>
      <c r="I472" s="204"/>
    </row>
    <row r="473" spans="1:9">
      <c r="A473" s="355" t="s">
        <v>333</v>
      </c>
      <c r="B473" s="4" t="s">
        <v>225</v>
      </c>
      <c r="C473" s="4">
        <v>1.5687308000000001E-2</v>
      </c>
      <c r="D473" s="4" t="s">
        <v>252</v>
      </c>
      <c r="E473" s="4" t="s">
        <v>4529</v>
      </c>
      <c r="F473" s="363" t="s">
        <v>1365</v>
      </c>
      <c r="G473" t="s">
        <v>281</v>
      </c>
    </row>
    <row r="474" spans="1:9">
      <c r="A474" s="355" t="s">
        <v>333</v>
      </c>
      <c r="B474" s="4" t="s">
        <v>225</v>
      </c>
      <c r="C474" s="362">
        <v>1.2740300000000001E-5</v>
      </c>
      <c r="D474" s="4" t="s">
        <v>252</v>
      </c>
      <c r="E474" s="4" t="s">
        <v>4530</v>
      </c>
      <c r="F474" s="363" t="s">
        <v>1361</v>
      </c>
      <c r="G474" t="s">
        <v>281</v>
      </c>
      <c r="I474" s="204"/>
    </row>
    <row r="475" spans="1:9">
      <c r="A475" s="355" t="s">
        <v>333</v>
      </c>
      <c r="B475" s="4" t="s">
        <v>174</v>
      </c>
      <c r="C475" s="362">
        <v>1.3618200000000001E-10</v>
      </c>
      <c r="D475" s="4" t="s">
        <v>252</v>
      </c>
      <c r="E475" s="4" t="s">
        <v>4531</v>
      </c>
      <c r="F475" s="363" t="s">
        <v>1361</v>
      </c>
      <c r="G475" t="s">
        <v>281</v>
      </c>
      <c r="I475" s="204"/>
    </row>
    <row r="476" spans="1:9">
      <c r="A476" s="355" t="s">
        <v>333</v>
      </c>
      <c r="B476" s="4" t="s">
        <v>174</v>
      </c>
      <c r="C476" s="362">
        <v>6.7813999999999998E-9</v>
      </c>
      <c r="D476" s="4" t="s">
        <v>252</v>
      </c>
      <c r="E476" s="4" t="s">
        <v>4532</v>
      </c>
      <c r="F476" s="363" t="s">
        <v>1363</v>
      </c>
      <c r="G476" t="s">
        <v>281</v>
      </c>
      <c r="I476" s="204"/>
    </row>
    <row r="477" spans="1:9">
      <c r="A477" s="355" t="s">
        <v>333</v>
      </c>
      <c r="B477" s="4" t="s">
        <v>347</v>
      </c>
      <c r="C477" s="362">
        <v>9.5505100000000001E-6</v>
      </c>
      <c r="D477" s="4" t="s">
        <v>252</v>
      </c>
      <c r="E477" s="4" t="s">
        <v>4533</v>
      </c>
      <c r="F477" s="363" t="s">
        <v>1365</v>
      </c>
      <c r="G477" t="s">
        <v>281</v>
      </c>
    </row>
    <row r="478" spans="1:9">
      <c r="A478" s="355" t="s">
        <v>333</v>
      </c>
      <c r="B478" s="4" t="s">
        <v>347</v>
      </c>
      <c r="C478" s="362">
        <v>4.2627400000000002E-7</v>
      </c>
      <c r="D478" s="4" t="s">
        <v>252</v>
      </c>
      <c r="E478" s="4" t="s">
        <v>4534</v>
      </c>
      <c r="F478" s="363" t="s">
        <v>1361</v>
      </c>
      <c r="G478" t="s">
        <v>281</v>
      </c>
      <c r="I478" s="204"/>
    </row>
    <row r="479" spans="1:9">
      <c r="A479" s="355" t="s">
        <v>250</v>
      </c>
      <c r="B479" s="345" t="s">
        <v>4535</v>
      </c>
      <c r="C479" s="4">
        <v>-1</v>
      </c>
      <c r="D479" s="4" t="s">
        <v>252</v>
      </c>
      <c r="E479" s="4" t="s">
        <v>253</v>
      </c>
      <c r="F479" s="363" t="s">
        <v>587</v>
      </c>
      <c r="G479" t="s">
        <v>281</v>
      </c>
    </row>
    <row r="480" spans="1:9">
      <c r="A480" s="355" t="s">
        <v>333</v>
      </c>
      <c r="B480" s="4" t="s">
        <v>179</v>
      </c>
      <c r="C480" s="362">
        <v>2.9616699999999998E-12</v>
      </c>
      <c r="D480" s="4" t="s">
        <v>252</v>
      </c>
      <c r="E480" s="4" t="s">
        <v>4536</v>
      </c>
      <c r="F480" s="363" t="s">
        <v>1361</v>
      </c>
      <c r="G480" t="s">
        <v>281</v>
      </c>
      <c r="I480" s="204"/>
    </row>
    <row r="481" spans="1:9">
      <c r="A481" s="355" t="s">
        <v>333</v>
      </c>
      <c r="B481" s="4" t="s">
        <v>179</v>
      </c>
      <c r="C481" s="362">
        <v>7.2213199999999998E-10</v>
      </c>
      <c r="D481" s="4" t="s">
        <v>252</v>
      </c>
      <c r="E481" s="4" t="s">
        <v>4537</v>
      </c>
      <c r="F481" s="363" t="s">
        <v>1363</v>
      </c>
      <c r="G481" t="s">
        <v>281</v>
      </c>
      <c r="I481" s="204"/>
    </row>
    <row r="482" spans="1:9">
      <c r="A482" s="355" t="s">
        <v>333</v>
      </c>
      <c r="B482" s="4" t="s">
        <v>368</v>
      </c>
      <c r="C482" s="362">
        <v>2.1734799999999999E-6</v>
      </c>
      <c r="D482" s="4" t="s">
        <v>252</v>
      </c>
      <c r="E482" s="4" t="s">
        <v>4538</v>
      </c>
      <c r="F482" s="363" t="s">
        <v>1365</v>
      </c>
      <c r="G482" t="s">
        <v>281</v>
      </c>
    </row>
    <row r="483" spans="1:9">
      <c r="A483" s="355" t="s">
        <v>333</v>
      </c>
      <c r="B483" s="4" t="s">
        <v>368</v>
      </c>
      <c r="C483" s="362">
        <v>5.4996499999999999E-8</v>
      </c>
      <c r="D483" s="4" t="s">
        <v>252</v>
      </c>
      <c r="E483" s="4" t="s">
        <v>4539</v>
      </c>
      <c r="F483" s="363" t="s">
        <v>1361</v>
      </c>
      <c r="G483" t="s">
        <v>281</v>
      </c>
    </row>
    <row r="484" spans="1:9">
      <c r="A484" s="355" t="s">
        <v>333</v>
      </c>
      <c r="B484" s="4" t="s">
        <v>221</v>
      </c>
      <c r="C484" s="362">
        <v>1.27157E-6</v>
      </c>
      <c r="D484" s="4" t="s">
        <v>252</v>
      </c>
      <c r="E484" s="4" t="s">
        <v>4540</v>
      </c>
      <c r="F484" s="363" t="s">
        <v>1361</v>
      </c>
      <c r="G484" t="s">
        <v>281</v>
      </c>
    </row>
    <row r="485" spans="1:9">
      <c r="A485" s="355" t="s">
        <v>333</v>
      </c>
      <c r="B485" s="4" t="s">
        <v>221</v>
      </c>
      <c r="C485" s="362">
        <v>1.9438899999999999E-6</v>
      </c>
      <c r="D485" s="4" t="s">
        <v>252</v>
      </c>
      <c r="E485" s="4" t="s">
        <v>4541</v>
      </c>
      <c r="F485" s="363" t="s">
        <v>1363</v>
      </c>
      <c r="G485" t="s">
        <v>281</v>
      </c>
    </row>
    <row r="486" spans="1:9">
      <c r="A486" s="355" t="s">
        <v>333</v>
      </c>
      <c r="B486" s="4" t="s">
        <v>371</v>
      </c>
      <c r="C486" s="4">
        <v>0.21425084</v>
      </c>
      <c r="D486" s="4" t="s">
        <v>252</v>
      </c>
      <c r="E486" s="4" t="s">
        <v>4542</v>
      </c>
      <c r="F486" s="363" t="s">
        <v>1365</v>
      </c>
      <c r="G486" t="s">
        <v>281</v>
      </c>
      <c r="I486" s="204"/>
    </row>
    <row r="487" spans="1:9">
      <c r="A487" s="355" t="s">
        <v>333</v>
      </c>
      <c r="B487" s="4" t="s">
        <v>371</v>
      </c>
      <c r="C487" s="4">
        <v>7.0156580000000001E-3</v>
      </c>
      <c r="D487" s="4" t="s">
        <v>252</v>
      </c>
      <c r="E487" s="4" t="s">
        <v>4543</v>
      </c>
      <c r="F487" s="363" t="s">
        <v>1361</v>
      </c>
      <c r="G487" t="s">
        <v>281</v>
      </c>
      <c r="I487" s="204"/>
    </row>
    <row r="488" spans="1:9">
      <c r="A488" s="355" t="s">
        <v>333</v>
      </c>
      <c r="B488" s="4" t="s">
        <v>1379</v>
      </c>
      <c r="C488" s="362">
        <v>2.4180099999999998E-6</v>
      </c>
      <c r="D488" s="4" t="s">
        <v>252</v>
      </c>
      <c r="E488" s="4" t="s">
        <v>4544</v>
      </c>
      <c r="F488" s="363" t="s">
        <v>1361</v>
      </c>
      <c r="G488" t="s">
        <v>281</v>
      </c>
      <c r="I488" s="204"/>
    </row>
    <row r="489" spans="1:9">
      <c r="A489" s="355" t="s">
        <v>333</v>
      </c>
      <c r="B489" s="4" t="s">
        <v>378</v>
      </c>
      <c r="C489" s="4">
        <v>7.1371940000000004E-3</v>
      </c>
      <c r="D489" s="4" t="s">
        <v>252</v>
      </c>
      <c r="E489" s="4" t="s">
        <v>4545</v>
      </c>
      <c r="F489" s="363" t="s">
        <v>1365</v>
      </c>
      <c r="G489" t="s">
        <v>281</v>
      </c>
      <c r="I489" s="204"/>
    </row>
    <row r="490" spans="1:9">
      <c r="A490" s="355" t="s">
        <v>333</v>
      </c>
      <c r="B490" s="4" t="s">
        <v>378</v>
      </c>
      <c r="C490" s="4">
        <v>1.6220953E-2</v>
      </c>
      <c r="D490" s="4" t="s">
        <v>252</v>
      </c>
      <c r="E490" s="4" t="s">
        <v>4546</v>
      </c>
      <c r="F490" s="363" t="s">
        <v>1383</v>
      </c>
      <c r="G490" t="s">
        <v>281</v>
      </c>
      <c r="I490" s="204"/>
    </row>
    <row r="491" spans="1:9">
      <c r="A491" s="355" t="s">
        <v>333</v>
      </c>
      <c r="B491" s="4" t="s">
        <v>188</v>
      </c>
      <c r="C491" s="362">
        <v>7.3007799999999995E-15</v>
      </c>
      <c r="D491" s="4" t="s">
        <v>252</v>
      </c>
      <c r="E491" s="4" t="s">
        <v>4547</v>
      </c>
      <c r="F491" s="363" t="s">
        <v>1361</v>
      </c>
      <c r="G491" t="s">
        <v>281</v>
      </c>
      <c r="I491" s="204"/>
    </row>
    <row r="492" spans="1:9">
      <c r="A492" s="355" t="s">
        <v>333</v>
      </c>
      <c r="B492" s="4" t="s">
        <v>188</v>
      </c>
      <c r="C492" s="362">
        <v>5.01208E-11</v>
      </c>
      <c r="D492" s="4" t="s">
        <v>252</v>
      </c>
      <c r="E492" s="4" t="s">
        <v>4548</v>
      </c>
      <c r="F492" s="363" t="s">
        <v>1363</v>
      </c>
      <c r="G492" t="s">
        <v>281</v>
      </c>
    </row>
    <row r="493" spans="1:9">
      <c r="A493" s="355" t="s">
        <v>333</v>
      </c>
      <c r="B493" s="4" t="s">
        <v>382</v>
      </c>
      <c r="C493" s="362">
        <v>3.1099999999999999E-6</v>
      </c>
      <c r="D493" s="4" t="s">
        <v>252</v>
      </c>
      <c r="E493" s="4" t="s">
        <v>4549</v>
      </c>
      <c r="F493" s="363" t="s">
        <v>1365</v>
      </c>
      <c r="G493" t="s">
        <v>281</v>
      </c>
    </row>
    <row r="494" spans="1:9">
      <c r="A494" s="355" t="s">
        <v>333</v>
      </c>
      <c r="B494" s="4" t="s">
        <v>382</v>
      </c>
      <c r="C494" s="362">
        <v>1.04962E-7</v>
      </c>
      <c r="D494" s="4" t="s">
        <v>252</v>
      </c>
      <c r="E494" s="4" t="s">
        <v>4550</v>
      </c>
      <c r="F494" s="363" t="s">
        <v>1361</v>
      </c>
      <c r="G494" t="s">
        <v>281</v>
      </c>
      <c r="I494" s="204"/>
    </row>
    <row r="495" spans="1:9">
      <c r="A495" s="355" t="s">
        <v>333</v>
      </c>
      <c r="B495" s="4" t="s">
        <v>385</v>
      </c>
      <c r="C495" s="362">
        <v>3.1468900000000002E-10</v>
      </c>
      <c r="D495" s="4" t="s">
        <v>252</v>
      </c>
      <c r="E495" s="4" t="s">
        <v>4551</v>
      </c>
      <c r="F495" s="363" t="s">
        <v>1361</v>
      </c>
      <c r="G495" t="s">
        <v>281</v>
      </c>
      <c r="I495" s="204"/>
    </row>
    <row r="496" spans="1:9">
      <c r="A496" s="355" t="s">
        <v>333</v>
      </c>
      <c r="B496" s="4" t="s">
        <v>192</v>
      </c>
      <c r="C496" s="362">
        <v>3.84501E-11</v>
      </c>
      <c r="D496" s="4" t="s">
        <v>252</v>
      </c>
      <c r="E496" s="4" t="s">
        <v>4552</v>
      </c>
      <c r="F496" s="363" t="s">
        <v>1361</v>
      </c>
      <c r="G496" t="s">
        <v>281</v>
      </c>
      <c r="I496" s="204"/>
    </row>
    <row r="497" spans="1:9">
      <c r="A497" s="355" t="s">
        <v>333</v>
      </c>
      <c r="B497" s="4" t="s">
        <v>192</v>
      </c>
      <c r="C497" s="362">
        <v>3.84501E-11</v>
      </c>
      <c r="D497" s="4" t="s">
        <v>252</v>
      </c>
      <c r="E497" s="4" t="s">
        <v>4552</v>
      </c>
      <c r="F497" s="363" t="s">
        <v>1363</v>
      </c>
      <c r="G497" t="s">
        <v>281</v>
      </c>
      <c r="I497" s="204"/>
    </row>
    <row r="498" spans="1:9">
      <c r="A498" s="355" t="s">
        <v>333</v>
      </c>
      <c r="B498" s="4" t="s">
        <v>394</v>
      </c>
      <c r="C498" s="362">
        <v>1.0182E-4</v>
      </c>
      <c r="D498" s="4" t="s">
        <v>252</v>
      </c>
      <c r="E498" s="4" t="s">
        <v>4553</v>
      </c>
      <c r="F498" s="363" t="s">
        <v>1365</v>
      </c>
      <c r="G498" t="s">
        <v>281</v>
      </c>
      <c r="I498" s="204"/>
    </row>
    <row r="499" spans="1:9">
      <c r="A499" s="355" t="s">
        <v>333</v>
      </c>
      <c r="B499" s="4" t="s">
        <v>394</v>
      </c>
      <c r="C499" s="362">
        <v>3.4909499999999999E-8</v>
      </c>
      <c r="D499" s="4" t="s">
        <v>252</v>
      </c>
      <c r="E499" s="4" t="s">
        <v>4554</v>
      </c>
      <c r="F499" s="363" t="s">
        <v>1361</v>
      </c>
      <c r="G499" t="s">
        <v>281</v>
      </c>
      <c r="I499" s="204"/>
    </row>
    <row r="500" spans="1:9">
      <c r="A500" s="355" t="s">
        <v>333</v>
      </c>
      <c r="B500" s="4" t="s">
        <v>415</v>
      </c>
      <c r="C500" s="362">
        <v>2.2460700000000001E-4</v>
      </c>
      <c r="D500" s="4" t="s">
        <v>252</v>
      </c>
      <c r="E500" s="4" t="s">
        <v>4555</v>
      </c>
      <c r="F500" s="363" t="s">
        <v>1363</v>
      </c>
      <c r="G500" t="s">
        <v>281</v>
      </c>
    </row>
    <row r="501" spans="1:9">
      <c r="A501" s="355" t="s">
        <v>333</v>
      </c>
      <c r="B501" s="4" t="s">
        <v>217</v>
      </c>
      <c r="C501" s="362">
        <v>2.13322E-8</v>
      </c>
      <c r="D501" s="4" t="s">
        <v>252</v>
      </c>
      <c r="E501" s="4" t="s">
        <v>4556</v>
      </c>
      <c r="F501" s="363" t="s">
        <v>1361</v>
      </c>
      <c r="G501" t="s">
        <v>281</v>
      </c>
      <c r="I501" s="204"/>
    </row>
    <row r="502" spans="1:9">
      <c r="A502" s="355" t="s">
        <v>333</v>
      </c>
      <c r="B502" s="4" t="s">
        <v>217</v>
      </c>
      <c r="C502" s="362">
        <v>2.1157400000000001E-8</v>
      </c>
      <c r="D502" s="4" t="s">
        <v>252</v>
      </c>
      <c r="E502" s="4" t="s">
        <v>4557</v>
      </c>
      <c r="F502" s="363" t="s">
        <v>1363</v>
      </c>
      <c r="G502" t="s">
        <v>281</v>
      </c>
    </row>
    <row r="503" spans="1:9">
      <c r="A503" s="355" t="s">
        <v>333</v>
      </c>
      <c r="B503" s="4" t="s">
        <v>418</v>
      </c>
      <c r="C503" s="4">
        <v>2.3054913E-2</v>
      </c>
      <c r="D503" s="4" t="s">
        <v>252</v>
      </c>
      <c r="E503" s="4" t="s">
        <v>4558</v>
      </c>
      <c r="F503" s="363" t="s">
        <v>1365</v>
      </c>
      <c r="G503" t="s">
        <v>281</v>
      </c>
      <c r="I503" s="204"/>
    </row>
    <row r="504" spans="1:9">
      <c r="A504" s="355" t="s">
        <v>333</v>
      </c>
      <c r="B504" s="4" t="s">
        <v>418</v>
      </c>
      <c r="C504" s="362">
        <v>4.3168299999999998E-5</v>
      </c>
      <c r="D504" s="4" t="s">
        <v>252</v>
      </c>
      <c r="E504" s="4" t="s">
        <v>4559</v>
      </c>
      <c r="F504" s="363" t="s">
        <v>1361</v>
      </c>
      <c r="G504" t="s">
        <v>281</v>
      </c>
    </row>
    <row r="505" spans="1:9">
      <c r="A505" s="355" t="s">
        <v>333</v>
      </c>
      <c r="B505" s="4" t="s">
        <v>205</v>
      </c>
      <c r="C505" s="362">
        <v>9.4253100000000004E-12</v>
      </c>
      <c r="D505" s="4" t="s">
        <v>252</v>
      </c>
      <c r="E505" s="4" t="s">
        <v>4560</v>
      </c>
      <c r="F505" s="363" t="s">
        <v>1361</v>
      </c>
      <c r="G505" t="s">
        <v>281</v>
      </c>
      <c r="I505" s="204"/>
    </row>
    <row r="506" spans="1:9">
      <c r="A506" s="355" t="s">
        <v>333</v>
      </c>
      <c r="B506" s="4" t="s">
        <v>205</v>
      </c>
      <c r="C506" s="362">
        <v>9.49973E-11</v>
      </c>
      <c r="D506" s="4" t="s">
        <v>252</v>
      </c>
      <c r="E506" s="4" t="s">
        <v>4561</v>
      </c>
      <c r="F506" s="363" t="s">
        <v>1363</v>
      </c>
      <c r="G506" t="s">
        <v>281</v>
      </c>
      <c r="I506" s="204"/>
    </row>
    <row r="507" spans="1:9">
      <c r="A507" s="355" t="s">
        <v>333</v>
      </c>
      <c r="B507" s="4" t="s">
        <v>205</v>
      </c>
      <c r="C507" s="362">
        <v>1.79032E-4</v>
      </c>
      <c r="D507" s="4" t="s">
        <v>252</v>
      </c>
      <c r="E507" s="4" t="s">
        <v>4562</v>
      </c>
      <c r="F507" s="363" t="s">
        <v>1365</v>
      </c>
      <c r="G507" t="s">
        <v>281</v>
      </c>
      <c r="I507" s="204"/>
    </row>
    <row r="508" spans="1:9">
      <c r="A508" s="355" t="s">
        <v>333</v>
      </c>
      <c r="B508" s="4" t="s">
        <v>205</v>
      </c>
      <c r="C508" s="362">
        <v>3.1327699999999998E-8</v>
      </c>
      <c r="D508" s="4" t="s">
        <v>252</v>
      </c>
      <c r="E508" s="4" t="s">
        <v>4563</v>
      </c>
      <c r="F508" s="363" t="s">
        <v>1361</v>
      </c>
      <c r="G508" t="s">
        <v>281</v>
      </c>
      <c r="I508" s="204"/>
    </row>
    <row r="509" spans="1:9">
      <c r="A509" s="355" t="s">
        <v>333</v>
      </c>
      <c r="B509" s="4" t="s">
        <v>196</v>
      </c>
      <c r="C509" s="362">
        <v>1.14738E-14</v>
      </c>
      <c r="D509" s="4" t="s">
        <v>252</v>
      </c>
      <c r="E509" s="4" t="s">
        <v>4564</v>
      </c>
      <c r="F509" s="363" t="s">
        <v>1361</v>
      </c>
      <c r="G509" t="s">
        <v>281</v>
      </c>
      <c r="I509" s="204"/>
    </row>
    <row r="510" spans="1:9">
      <c r="A510" s="355" t="s">
        <v>333</v>
      </c>
      <c r="B510" s="4" t="s">
        <v>196</v>
      </c>
      <c r="C510" s="362">
        <v>2.7108400000000001E-9</v>
      </c>
      <c r="D510" s="4" t="s">
        <v>252</v>
      </c>
      <c r="E510" s="4" t="s">
        <v>4565</v>
      </c>
      <c r="F510" s="363" t="s">
        <v>1363</v>
      </c>
      <c r="G510" t="s">
        <v>281</v>
      </c>
      <c r="I510" s="204"/>
    </row>
    <row r="511" spans="1:9">
      <c r="A511" s="355" t="s">
        <v>333</v>
      </c>
      <c r="B511" s="4" t="s">
        <v>196</v>
      </c>
      <c r="C511" s="362">
        <v>3.5750400000000002E-7</v>
      </c>
      <c r="D511" s="4" t="s">
        <v>252</v>
      </c>
      <c r="E511" s="4" t="s">
        <v>4566</v>
      </c>
      <c r="F511" s="363" t="s">
        <v>1365</v>
      </c>
      <c r="G511" t="s">
        <v>281</v>
      </c>
    </row>
    <row r="512" spans="1:9">
      <c r="A512" s="355" t="s">
        <v>333</v>
      </c>
      <c r="B512" s="4" t="s">
        <v>196</v>
      </c>
      <c r="C512" s="362">
        <v>2.1448800000000001E-9</v>
      </c>
      <c r="D512" s="4" t="s">
        <v>252</v>
      </c>
      <c r="E512" s="4" t="s">
        <v>4567</v>
      </c>
      <c r="F512" s="363" t="s">
        <v>1361</v>
      </c>
      <c r="G512" t="s">
        <v>281</v>
      </c>
      <c r="I512" s="204"/>
    </row>
    <row r="513" spans="1:9">
      <c r="A513" s="355" t="s">
        <v>333</v>
      </c>
      <c r="B513" s="4" t="s">
        <v>1405</v>
      </c>
      <c r="C513" s="362">
        <v>6.9232499999999995E-8</v>
      </c>
      <c r="D513" s="4" t="s">
        <v>252</v>
      </c>
      <c r="E513" s="4" t="s">
        <v>4568</v>
      </c>
      <c r="F513" s="363" t="s">
        <v>1361</v>
      </c>
      <c r="G513" t="s">
        <v>281</v>
      </c>
      <c r="I513" s="204"/>
    </row>
    <row r="514" spans="1:9">
      <c r="A514" s="355" t="s">
        <v>333</v>
      </c>
      <c r="B514" s="4" t="s">
        <v>200</v>
      </c>
      <c r="C514" s="362">
        <v>9.9878800000000001E-15</v>
      </c>
      <c r="D514" s="4" t="s">
        <v>252</v>
      </c>
      <c r="E514" s="4" t="s">
        <v>4569</v>
      </c>
      <c r="F514" s="363" t="s">
        <v>1361</v>
      </c>
      <c r="G514" t="s">
        <v>281</v>
      </c>
      <c r="I514" s="204"/>
    </row>
    <row r="515" spans="1:9">
      <c r="A515" s="355" t="s">
        <v>333</v>
      </c>
      <c r="B515" s="4" t="s">
        <v>200</v>
      </c>
      <c r="C515" s="362">
        <v>1.4699100000000001E-10</v>
      </c>
      <c r="D515" s="4" t="s">
        <v>252</v>
      </c>
      <c r="E515" s="4" t="s">
        <v>4570</v>
      </c>
      <c r="F515" s="363" t="s">
        <v>1363</v>
      </c>
      <c r="G515" t="s">
        <v>281</v>
      </c>
    </row>
    <row r="516" spans="1:9">
      <c r="A516" s="355" t="s">
        <v>333</v>
      </c>
      <c r="B516" s="4" t="s">
        <v>430</v>
      </c>
      <c r="C516" s="362">
        <v>3.71184E-5</v>
      </c>
      <c r="D516" s="4" t="s">
        <v>252</v>
      </c>
      <c r="E516" s="4" t="s">
        <v>4571</v>
      </c>
      <c r="F516" s="363" t="s">
        <v>1365</v>
      </c>
      <c r="G516" t="s">
        <v>281</v>
      </c>
    </row>
    <row r="517" spans="1:9">
      <c r="A517" s="355" t="s">
        <v>333</v>
      </c>
      <c r="B517" s="4" t="s">
        <v>430</v>
      </c>
      <c r="C517" s="362">
        <v>3.5668700000000002E-7</v>
      </c>
      <c r="D517" s="4" t="s">
        <v>252</v>
      </c>
      <c r="E517" s="4" t="s">
        <v>4572</v>
      </c>
      <c r="F517" s="363" t="s">
        <v>1361</v>
      </c>
      <c r="G517" t="s">
        <v>281</v>
      </c>
      <c r="I517" s="204"/>
    </row>
    <row r="518" spans="1:9">
      <c r="A518" s="355" t="s">
        <v>333</v>
      </c>
      <c r="B518" s="4" t="s">
        <v>1411</v>
      </c>
      <c r="C518" s="362">
        <v>2.5000000000000001E-4</v>
      </c>
      <c r="D518" s="4" t="s">
        <v>4573</v>
      </c>
      <c r="E518" s="4" t="s">
        <v>1413</v>
      </c>
      <c r="F518" s="363" t="s">
        <v>1414</v>
      </c>
      <c r="G518" t="s">
        <v>281</v>
      </c>
      <c r="I518" s="204"/>
    </row>
    <row r="519" spans="1:9">
      <c r="A519" s="355" t="s">
        <v>333</v>
      </c>
      <c r="B519" s="4" t="s">
        <v>1415</v>
      </c>
      <c r="C519" s="4">
        <v>1.5E-3</v>
      </c>
      <c r="D519" s="4" t="s">
        <v>4573</v>
      </c>
      <c r="E519" s="4" t="s">
        <v>1416</v>
      </c>
      <c r="F519" s="363" t="s">
        <v>1417</v>
      </c>
      <c r="G519" t="s">
        <v>281</v>
      </c>
      <c r="I519" s="204"/>
    </row>
    <row r="520" spans="1:9">
      <c r="A520" s="355" t="s">
        <v>333</v>
      </c>
      <c r="B520" s="4" t="s">
        <v>1418</v>
      </c>
      <c r="C520" s="362">
        <v>2.5000000000000001E-4</v>
      </c>
      <c r="D520" s="4" t="s">
        <v>4573</v>
      </c>
      <c r="E520" s="4" t="s">
        <v>1413</v>
      </c>
      <c r="F520" s="363" t="s">
        <v>1419</v>
      </c>
      <c r="G520" t="s">
        <v>281</v>
      </c>
      <c r="I520" s="204"/>
    </row>
    <row r="521" spans="1:9">
      <c r="A521" s="355" t="s">
        <v>333</v>
      </c>
      <c r="B521" s="4" t="s">
        <v>1420</v>
      </c>
      <c r="C521" s="4">
        <v>1.8500000000000001E-3</v>
      </c>
      <c r="D521" s="4" t="s">
        <v>4573</v>
      </c>
      <c r="E521" s="4" t="s">
        <v>1421</v>
      </c>
      <c r="F521" s="363" t="s">
        <v>1422</v>
      </c>
      <c r="G521" t="s">
        <v>281</v>
      </c>
      <c r="I521" s="204"/>
    </row>
    <row r="522" spans="1:9">
      <c r="A522" s="355" t="s">
        <v>333</v>
      </c>
      <c r="B522" s="4" t="s">
        <v>449</v>
      </c>
      <c r="C522" s="4">
        <v>2.032912E-3</v>
      </c>
      <c r="D522" s="4" t="s">
        <v>252</v>
      </c>
      <c r="E522" s="4" t="s">
        <v>4574</v>
      </c>
      <c r="F522" s="363" t="s">
        <v>1365</v>
      </c>
      <c r="G522" t="s">
        <v>281</v>
      </c>
      <c r="I522" s="204"/>
    </row>
    <row r="523" spans="1:9">
      <c r="A523" s="355" t="s">
        <v>333</v>
      </c>
      <c r="B523" s="4" t="s">
        <v>449</v>
      </c>
      <c r="C523" s="362">
        <v>1.6204899999999999E-4</v>
      </c>
      <c r="D523" s="4" t="s">
        <v>252</v>
      </c>
      <c r="E523" s="4" t="s">
        <v>4575</v>
      </c>
      <c r="F523" s="363" t="s">
        <v>1361</v>
      </c>
      <c r="G523" t="s">
        <v>281</v>
      </c>
      <c r="I523" s="204"/>
    </row>
    <row r="524" spans="1:9">
      <c r="A524" s="355" t="s">
        <v>333</v>
      </c>
      <c r="B524" s="4" t="s">
        <v>452</v>
      </c>
      <c r="C524" s="362">
        <v>9.5320600000000002E-8</v>
      </c>
      <c r="D524" s="4" t="s">
        <v>252</v>
      </c>
      <c r="E524" s="4" t="s">
        <v>4576</v>
      </c>
      <c r="F524" s="363" t="s">
        <v>1361</v>
      </c>
      <c r="G524" t="s">
        <v>281</v>
      </c>
      <c r="I524" s="204"/>
    </row>
    <row r="525" spans="1:9">
      <c r="A525" s="355" t="s">
        <v>333</v>
      </c>
      <c r="B525" s="4" t="s">
        <v>229</v>
      </c>
      <c r="C525" s="362">
        <v>2.0345900000000001E-6</v>
      </c>
      <c r="D525" s="4" t="s">
        <v>252</v>
      </c>
      <c r="E525" s="4" t="s">
        <v>4577</v>
      </c>
      <c r="F525" s="363" t="s">
        <v>1363</v>
      </c>
      <c r="G525" t="s">
        <v>281</v>
      </c>
    </row>
    <row r="526" spans="1:9">
      <c r="A526" s="355" t="s">
        <v>333</v>
      </c>
      <c r="B526" s="4" t="s">
        <v>455</v>
      </c>
      <c r="C526" s="4">
        <v>3.3122856999999999E-2</v>
      </c>
      <c r="D526" s="4" t="s">
        <v>252</v>
      </c>
      <c r="E526" s="4" t="s">
        <v>4578</v>
      </c>
      <c r="F526" s="363" t="s">
        <v>1365</v>
      </c>
      <c r="G526" t="s">
        <v>281</v>
      </c>
      <c r="I526" s="204"/>
    </row>
    <row r="527" spans="1:9">
      <c r="A527" s="355" t="s">
        <v>333</v>
      </c>
      <c r="B527" s="4" t="s">
        <v>455</v>
      </c>
      <c r="C527" s="4">
        <v>8.1383519999999997E-3</v>
      </c>
      <c r="D527" s="4" t="s">
        <v>252</v>
      </c>
      <c r="E527" s="4" t="s">
        <v>4579</v>
      </c>
      <c r="F527" s="363" t="s">
        <v>1383</v>
      </c>
      <c r="G527" t="s">
        <v>281</v>
      </c>
      <c r="I527" s="204"/>
    </row>
    <row r="528" spans="1:9">
      <c r="A528" s="355" t="s">
        <v>333</v>
      </c>
      <c r="B528" s="4" t="s">
        <v>213</v>
      </c>
      <c r="C528" s="362">
        <v>4.8633599999999996E-6</v>
      </c>
      <c r="D528" s="4" t="s">
        <v>252</v>
      </c>
      <c r="E528" s="4" t="s">
        <v>4580</v>
      </c>
      <c r="F528" s="363" t="s">
        <v>1361</v>
      </c>
      <c r="G528" t="s">
        <v>281</v>
      </c>
      <c r="I528" s="204"/>
    </row>
    <row r="529" spans="1:9">
      <c r="A529" s="355" t="s">
        <v>333</v>
      </c>
      <c r="B529" s="4" t="s">
        <v>213</v>
      </c>
      <c r="C529" s="362">
        <v>5.5557899999999997E-7</v>
      </c>
      <c r="D529" s="4" t="s">
        <v>252</v>
      </c>
      <c r="E529" s="4" t="s">
        <v>4581</v>
      </c>
      <c r="F529" s="363" t="s">
        <v>1363</v>
      </c>
      <c r="G529" t="s">
        <v>281</v>
      </c>
      <c r="I529" s="204"/>
    </row>
    <row r="530" spans="1:9">
      <c r="A530" s="355" t="s">
        <v>333</v>
      </c>
      <c r="B530" s="4" t="s">
        <v>213</v>
      </c>
      <c r="C530" s="4">
        <v>2.2513300000000002E-3</v>
      </c>
      <c r="D530" s="4" t="s">
        <v>252</v>
      </c>
      <c r="E530" s="4" t="s">
        <v>4582</v>
      </c>
      <c r="F530" s="363" t="s">
        <v>1365</v>
      </c>
      <c r="G530" t="s">
        <v>281</v>
      </c>
      <c r="I530" s="204"/>
    </row>
    <row r="531" spans="1:9">
      <c r="A531" s="355" t="s">
        <v>333</v>
      </c>
      <c r="B531" s="4" t="s">
        <v>213</v>
      </c>
      <c r="C531" s="362">
        <v>1.33726E-4</v>
      </c>
      <c r="D531" s="4" t="s">
        <v>252</v>
      </c>
      <c r="E531" s="4" t="s">
        <v>4583</v>
      </c>
      <c r="F531" s="363" t="s">
        <v>1361</v>
      </c>
      <c r="G531" t="s">
        <v>281</v>
      </c>
      <c r="I531" s="204"/>
    </row>
    <row r="532" spans="1:9">
      <c r="A532" s="355" t="s">
        <v>333</v>
      </c>
      <c r="B532" s="4" t="s">
        <v>464</v>
      </c>
      <c r="C532" s="362">
        <v>6.1241500000000005E-4</v>
      </c>
      <c r="D532" s="4" t="s">
        <v>252</v>
      </c>
      <c r="E532" s="4" t="s">
        <v>4584</v>
      </c>
      <c r="F532" s="363" t="s">
        <v>1383</v>
      </c>
      <c r="G532" t="s">
        <v>281</v>
      </c>
      <c r="I532" s="204"/>
    </row>
    <row r="533" spans="1:9">
      <c r="A533" s="355" t="s">
        <v>333</v>
      </c>
      <c r="B533" s="4" t="s">
        <v>1434</v>
      </c>
      <c r="C533" s="362">
        <v>5.0000000000000002E-5</v>
      </c>
      <c r="D533" s="4" t="s">
        <v>4585</v>
      </c>
      <c r="E533" s="4" t="s">
        <v>1436</v>
      </c>
      <c r="F533" s="363" t="s">
        <v>1437</v>
      </c>
      <c r="G533" t="s">
        <v>281</v>
      </c>
      <c r="I533" s="204"/>
    </row>
    <row r="534" spans="1:9">
      <c r="A534" s="355" t="s">
        <v>333</v>
      </c>
      <c r="B534" s="4" t="s">
        <v>1438</v>
      </c>
      <c r="C534" s="362">
        <v>6.0000000000000002E-5</v>
      </c>
      <c r="D534" s="4" t="s">
        <v>4585</v>
      </c>
      <c r="E534" s="4" t="s">
        <v>1439</v>
      </c>
      <c r="F534" s="363" t="s">
        <v>1440</v>
      </c>
      <c r="G534" t="s">
        <v>281</v>
      </c>
      <c r="I534" s="204"/>
    </row>
    <row r="535" spans="1:9">
      <c r="A535" s="355" t="s">
        <v>333</v>
      </c>
      <c r="B535" s="4" t="s">
        <v>1441</v>
      </c>
      <c r="C535" s="362">
        <v>5.0000000000000002E-5</v>
      </c>
      <c r="D535" s="4" t="s">
        <v>4585</v>
      </c>
      <c r="E535" s="4" t="s">
        <v>1436</v>
      </c>
      <c r="F535" s="363" t="s">
        <v>1442</v>
      </c>
      <c r="G535" t="s">
        <v>281</v>
      </c>
      <c r="I535" s="204"/>
    </row>
    <row r="536" spans="1:9">
      <c r="A536" s="355" t="s">
        <v>333</v>
      </c>
      <c r="B536" s="4" t="s">
        <v>1443</v>
      </c>
      <c r="C536" s="362">
        <v>5.0000000000000002E-5</v>
      </c>
      <c r="D536" s="4" t="s">
        <v>4585</v>
      </c>
      <c r="E536" s="4" t="s">
        <v>1436</v>
      </c>
      <c r="F536" s="363" t="s">
        <v>1444</v>
      </c>
      <c r="G536" t="s">
        <v>281</v>
      </c>
      <c r="I536" s="204"/>
    </row>
    <row r="537" spans="1:9">
      <c r="A537" s="355" t="s">
        <v>333</v>
      </c>
      <c r="B537" s="4" t="s">
        <v>1445</v>
      </c>
      <c r="C537" s="362">
        <v>5.0000000000000002E-5</v>
      </c>
      <c r="D537" s="4" t="s">
        <v>4585</v>
      </c>
      <c r="E537" s="4" t="s">
        <v>1436</v>
      </c>
      <c r="F537" s="363" t="s">
        <v>1446</v>
      </c>
      <c r="G537" t="s">
        <v>281</v>
      </c>
      <c r="I537" s="204"/>
    </row>
    <row r="538" spans="1:9">
      <c r="A538" s="355" t="s">
        <v>333</v>
      </c>
      <c r="B538" s="4" t="s">
        <v>1447</v>
      </c>
      <c r="C538" s="362">
        <v>5.0000000000000002E-5</v>
      </c>
      <c r="D538" s="4" t="s">
        <v>4585</v>
      </c>
      <c r="E538" s="4" t="s">
        <v>1436</v>
      </c>
      <c r="F538" s="363" t="s">
        <v>1448</v>
      </c>
      <c r="G538" t="s">
        <v>281</v>
      </c>
      <c r="I538" s="204"/>
    </row>
    <row r="539" spans="1:9">
      <c r="A539" s="355" t="s">
        <v>333</v>
      </c>
      <c r="B539" s="4" t="s">
        <v>1449</v>
      </c>
      <c r="C539" s="362">
        <v>1.0000000000000001E-5</v>
      </c>
      <c r="D539" s="4" t="s">
        <v>4585</v>
      </c>
      <c r="E539" s="4" t="s">
        <v>1450</v>
      </c>
      <c r="F539" s="363" t="s">
        <v>1451</v>
      </c>
      <c r="G539" t="s">
        <v>281</v>
      </c>
      <c r="I539" s="204"/>
    </row>
    <row r="540" spans="1:9">
      <c r="A540" s="355" t="s">
        <v>250</v>
      </c>
      <c r="B540" s="4" t="s">
        <v>482</v>
      </c>
      <c r="C540" s="362">
        <v>6.8844800000000003E-4</v>
      </c>
      <c r="D540" s="4" t="s">
        <v>252</v>
      </c>
      <c r="E540" s="4" t="s">
        <v>4586</v>
      </c>
      <c r="F540" s="363" t="s">
        <v>1305</v>
      </c>
      <c r="G540" t="s">
        <v>281</v>
      </c>
      <c r="I540" s="204"/>
    </row>
    <row r="541" spans="1:9">
      <c r="A541" s="355" t="s">
        <v>250</v>
      </c>
      <c r="B541" s="4" t="s">
        <v>1453</v>
      </c>
      <c r="C541" s="362">
        <v>6.7839300000000006E-5</v>
      </c>
      <c r="D541" s="4" t="s">
        <v>252</v>
      </c>
      <c r="E541" s="4" t="s">
        <v>1454</v>
      </c>
      <c r="F541" s="363" t="s">
        <v>1286</v>
      </c>
      <c r="G541" t="s">
        <v>281</v>
      </c>
    </row>
    <row r="542" spans="1:9">
      <c r="A542" s="355" t="s">
        <v>250</v>
      </c>
      <c r="B542" s="4" t="s">
        <v>1455</v>
      </c>
      <c r="C542" s="362">
        <v>6.7839300000000006E-5</v>
      </c>
      <c r="D542" s="4" t="s">
        <v>252</v>
      </c>
      <c r="E542" s="4" t="s">
        <v>1454</v>
      </c>
      <c r="F542" s="363" t="s">
        <v>1286</v>
      </c>
      <c r="G542" t="s">
        <v>281</v>
      </c>
      <c r="I542" s="204"/>
    </row>
    <row r="543" spans="1:9">
      <c r="A543" s="355" t="s">
        <v>333</v>
      </c>
      <c r="B543" s="4" t="s">
        <v>209</v>
      </c>
      <c r="C543" s="362">
        <v>1.0051E-10</v>
      </c>
      <c r="D543" s="4" t="s">
        <v>252</v>
      </c>
      <c r="E543" s="4" t="s">
        <v>4587</v>
      </c>
      <c r="F543" s="363" t="s">
        <v>1361</v>
      </c>
      <c r="G543" t="s">
        <v>281</v>
      </c>
      <c r="I543" s="204"/>
    </row>
    <row r="544" spans="1:9">
      <c r="A544" s="355" t="s">
        <v>333</v>
      </c>
      <c r="B544" s="4" t="s">
        <v>209</v>
      </c>
      <c r="C544" s="362">
        <v>1.97889E-9</v>
      </c>
      <c r="D544" s="4" t="s">
        <v>252</v>
      </c>
      <c r="E544" s="4" t="s">
        <v>4588</v>
      </c>
      <c r="F544" s="363" t="s">
        <v>1363</v>
      </c>
      <c r="G544" t="s">
        <v>281</v>
      </c>
      <c r="I544" s="204"/>
    </row>
    <row r="545" spans="1:9">
      <c r="A545" s="355" t="s">
        <v>333</v>
      </c>
      <c r="B545" s="4" t="s">
        <v>486</v>
      </c>
      <c r="C545" s="362">
        <v>6.8800999999999997E-4</v>
      </c>
      <c r="D545" s="4" t="s">
        <v>252</v>
      </c>
      <c r="E545" s="4" t="s">
        <v>4589</v>
      </c>
      <c r="F545" s="363" t="s">
        <v>1365</v>
      </c>
      <c r="G545" t="s">
        <v>281</v>
      </c>
      <c r="I545" s="204"/>
    </row>
    <row r="546" spans="1:9">
      <c r="A546" s="357" t="s">
        <v>333</v>
      </c>
      <c r="B546" s="364" t="s">
        <v>486</v>
      </c>
      <c r="C546" s="365">
        <v>2.7536600000000002E-6</v>
      </c>
      <c r="D546" s="364" t="s">
        <v>252</v>
      </c>
      <c r="E546" s="364" t="s">
        <v>4590</v>
      </c>
      <c r="F546" s="366" t="s">
        <v>1361</v>
      </c>
      <c r="G546" t="s">
        <v>281</v>
      </c>
      <c r="I546" s="204"/>
    </row>
    <row r="547" spans="1:9">
      <c r="G547" t="s">
        <v>281</v>
      </c>
      <c r="I547" s="204"/>
    </row>
    <row r="548" spans="1:9">
      <c r="G548" t="s">
        <v>281</v>
      </c>
    </row>
    <row r="549" spans="1:9">
      <c r="A549" s="793" t="s">
        <v>489</v>
      </c>
      <c r="B549" s="794"/>
      <c r="C549" s="794"/>
      <c r="G549" t="s">
        <v>281</v>
      </c>
    </row>
    <row r="550" spans="1:9">
      <c r="A550" s="179" t="s">
        <v>2593</v>
      </c>
      <c r="B550" s="180"/>
      <c r="C550" s="258">
        <v>0.43911439114391143</v>
      </c>
      <c r="G550" t="s">
        <v>281</v>
      </c>
    </row>
    <row r="551" spans="1:9">
      <c r="A551" s="157" t="s">
        <v>2594</v>
      </c>
      <c r="B551" s="171"/>
      <c r="C551" s="274">
        <v>0.28782287822878228</v>
      </c>
      <c r="G551" t="s">
        <v>281</v>
      </c>
    </row>
    <row r="552" spans="1:9">
      <c r="A552" s="167" t="s">
        <v>3279</v>
      </c>
      <c r="B552" s="177"/>
      <c r="C552" s="259">
        <v>0.27306273062730629</v>
      </c>
      <c r="G552" t="s">
        <v>281</v>
      </c>
    </row>
    <row r="553" spans="1:9">
      <c r="A553" s="179" t="s">
        <v>929</v>
      </c>
      <c r="B553" s="180"/>
      <c r="C553" s="258">
        <v>-3.5670356703567038E-2</v>
      </c>
      <c r="G553" t="s">
        <v>281</v>
      </c>
    </row>
    <row r="554" spans="1:9">
      <c r="A554" s="157" t="s">
        <v>930</v>
      </c>
      <c r="B554" s="171"/>
      <c r="C554" s="274">
        <v>-3.6900369003690036E-3</v>
      </c>
      <c r="G554" t="s">
        <v>281</v>
      </c>
    </row>
    <row r="555" spans="1:9">
      <c r="A555" s="157" t="s">
        <v>1464</v>
      </c>
      <c r="B555" s="171"/>
      <c r="C555" s="274">
        <v>-0.56088560885608851</v>
      </c>
      <c r="G555" t="s">
        <v>281</v>
      </c>
    </row>
    <row r="556" spans="1:9">
      <c r="A556" s="167" t="s">
        <v>2596</v>
      </c>
      <c r="B556" s="177"/>
      <c r="C556" s="259">
        <v>-0.39975399753997543</v>
      </c>
      <c r="G556" t="s">
        <v>281</v>
      </c>
    </row>
    <row r="557" spans="1:9">
      <c r="G557" t="s">
        <v>281</v>
      </c>
    </row>
    <row r="558" spans="1:9">
      <c r="G558" t="s">
        <v>281</v>
      </c>
    </row>
    <row r="559" spans="1:9">
      <c r="G559" t="s">
        <v>281</v>
      </c>
    </row>
    <row r="560" spans="1:9">
      <c r="G560" t="s">
        <v>281</v>
      </c>
    </row>
    <row r="561" spans="7:7">
      <c r="G561" t="s">
        <v>281</v>
      </c>
    </row>
    <row r="562" spans="7:7">
      <c r="G562" t="s">
        <v>281</v>
      </c>
    </row>
    <row r="563" spans="7:7">
      <c r="G563" t="s">
        <v>281</v>
      </c>
    </row>
    <row r="564" spans="7:7">
      <c r="G564" t="s">
        <v>281</v>
      </c>
    </row>
    <row r="565" spans="7:7">
      <c r="G565" t="s">
        <v>281</v>
      </c>
    </row>
    <row r="566" spans="7:7">
      <c r="G566" t="s">
        <v>281</v>
      </c>
    </row>
    <row r="567" spans="7:7">
      <c r="G567" t="s">
        <v>281</v>
      </c>
    </row>
    <row r="568" spans="7:7">
      <c r="G568" t="s">
        <v>281</v>
      </c>
    </row>
    <row r="569" spans="7:7">
      <c r="G569" t="s">
        <v>281</v>
      </c>
    </row>
    <row r="570" spans="7:7">
      <c r="G570" t="s">
        <v>281</v>
      </c>
    </row>
    <row r="571" spans="7:7">
      <c r="G571" t="s">
        <v>281</v>
      </c>
    </row>
    <row r="572" spans="7:7">
      <c r="G572" t="s">
        <v>281</v>
      </c>
    </row>
    <row r="573" spans="7:7">
      <c r="G573" t="s">
        <v>281</v>
      </c>
    </row>
    <row r="574" spans="7:7">
      <c r="G574" t="s">
        <v>281</v>
      </c>
    </row>
    <row r="575" spans="7:7">
      <c r="G575" t="s">
        <v>281</v>
      </c>
    </row>
    <row r="576" spans="7:7">
      <c r="G576" t="s">
        <v>281</v>
      </c>
    </row>
    <row r="577" spans="7:7">
      <c r="G577" t="s">
        <v>281</v>
      </c>
    </row>
    <row r="578" spans="7:7">
      <c r="G578" t="s">
        <v>281</v>
      </c>
    </row>
    <row r="579" spans="7:7">
      <c r="G579" t="s">
        <v>281</v>
      </c>
    </row>
    <row r="580" spans="7:7">
      <c r="G580" t="s">
        <v>281</v>
      </c>
    </row>
    <row r="581" spans="7:7">
      <c r="G581" t="s">
        <v>281</v>
      </c>
    </row>
    <row r="582" spans="7:7">
      <c r="G582" t="s">
        <v>281</v>
      </c>
    </row>
    <row r="583" spans="7:7">
      <c r="G583" t="s">
        <v>281</v>
      </c>
    </row>
    <row r="584" spans="7:7">
      <c r="G584" t="s">
        <v>281</v>
      </c>
    </row>
    <row r="585" spans="7:7">
      <c r="G585" t="s">
        <v>281</v>
      </c>
    </row>
    <row r="586" spans="7:7">
      <c r="G586" t="s">
        <v>281</v>
      </c>
    </row>
    <row r="587" spans="7:7">
      <c r="G587" t="s">
        <v>281</v>
      </c>
    </row>
    <row r="588" spans="7:7">
      <c r="G588" t="s">
        <v>281</v>
      </c>
    </row>
    <row r="589" spans="7:7">
      <c r="G589" t="s">
        <v>281</v>
      </c>
    </row>
    <row r="590" spans="7:7">
      <c r="G590" t="s">
        <v>281</v>
      </c>
    </row>
    <row r="591" spans="7:7">
      <c r="G591" t="s">
        <v>281</v>
      </c>
    </row>
    <row r="592" spans="7:7">
      <c r="G592" t="s">
        <v>281</v>
      </c>
    </row>
    <row r="593" spans="7:7">
      <c r="G593" t="s">
        <v>281</v>
      </c>
    </row>
    <row r="594" spans="7:7">
      <c r="G594" t="s">
        <v>281</v>
      </c>
    </row>
    <row r="595" spans="7:7">
      <c r="G595" t="s">
        <v>281</v>
      </c>
    </row>
    <row r="596" spans="7:7">
      <c r="G596" t="s">
        <v>281</v>
      </c>
    </row>
    <row r="597" spans="7:7">
      <c r="G597" t="s">
        <v>281</v>
      </c>
    </row>
  </sheetData>
  <mergeCells count="16">
    <mergeCell ref="A549:C549"/>
    <mergeCell ref="A213:F213"/>
    <mergeCell ref="A249:F249"/>
    <mergeCell ref="A312:F312"/>
    <mergeCell ref="A421:F421"/>
    <mergeCell ref="A430:F430"/>
    <mergeCell ref="A40:F40"/>
    <mergeCell ref="A92:F92"/>
    <mergeCell ref="A163:F163"/>
    <mergeCell ref="A171:F171"/>
    <mergeCell ref="A180:F180"/>
    <mergeCell ref="A1:F1"/>
    <mergeCell ref="I1:W1"/>
    <mergeCell ref="I2:W18"/>
    <mergeCell ref="A7:F7"/>
    <mergeCell ref="I20:W20"/>
  </mergeCell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9" tint="0.79998168889431442"/>
    <pageSetUpPr fitToPage="1"/>
  </sheetPr>
  <dimension ref="A1:U721"/>
  <sheetViews>
    <sheetView workbookViewId="0">
      <selection sqref="A1:F1"/>
    </sheetView>
  </sheetViews>
  <sheetFormatPr baseColWidth="10" defaultColWidth="9.140625" defaultRowHeight="15" outlineLevelRow="1"/>
  <cols>
    <col min="1" max="1" width="8.85546875" style="171" bestFit="1" customWidth="1"/>
    <col min="2" max="2" width="62.42578125" style="171" customWidth="1"/>
    <col min="3" max="3" width="32.7109375" style="171" customWidth="1"/>
    <col min="4" max="4" width="12.42578125" style="171" bestFit="1" customWidth="1"/>
    <col min="5" max="5" width="46.42578125" style="171" customWidth="1"/>
    <col min="6" max="6" width="88.140625" style="171" customWidth="1"/>
    <col min="13" max="13" width="10.28515625" bestFit="1" customWidth="1"/>
    <col min="21" max="21" width="70" customWidth="1"/>
  </cols>
  <sheetData>
    <row r="1" spans="1:21" ht="18.75">
      <c r="A1" s="769" t="s">
        <v>236</v>
      </c>
      <c r="B1" s="770"/>
      <c r="C1" s="770"/>
      <c r="D1" s="770"/>
      <c r="E1" s="770"/>
      <c r="F1" s="771"/>
      <c r="I1" s="772" t="s">
        <v>237</v>
      </c>
      <c r="J1" s="773"/>
      <c r="K1" s="773"/>
      <c r="L1" s="773"/>
      <c r="M1" s="773"/>
      <c r="N1" s="773"/>
      <c r="O1" s="773"/>
      <c r="P1" s="773"/>
      <c r="Q1" s="773"/>
      <c r="R1" s="773"/>
      <c r="S1" s="773"/>
      <c r="T1" s="773"/>
      <c r="U1" s="774"/>
    </row>
    <row r="2" spans="1:21">
      <c r="A2" s="211" t="s">
        <v>238</v>
      </c>
      <c r="B2" s="212" t="s">
        <v>239</v>
      </c>
      <c r="C2" s="212" t="s">
        <v>240</v>
      </c>
      <c r="D2" s="212" t="s">
        <v>134</v>
      </c>
      <c r="E2" s="212" t="s">
        <v>241</v>
      </c>
      <c r="F2" s="213" t="s">
        <v>242</v>
      </c>
      <c r="I2" s="214"/>
      <c r="J2" s="6"/>
      <c r="K2" s="6"/>
      <c r="L2" s="6"/>
      <c r="M2" s="6"/>
      <c r="N2" s="6"/>
      <c r="O2" s="6"/>
      <c r="P2" s="6"/>
      <c r="Q2" s="6"/>
      <c r="R2" s="6"/>
      <c r="S2" s="6"/>
      <c r="T2" s="6"/>
      <c r="U2" s="215"/>
    </row>
    <row r="3" spans="1:21" outlineLevel="1">
      <c r="A3" s="216" t="s">
        <v>243</v>
      </c>
      <c r="B3" s="217" t="s">
        <v>244</v>
      </c>
      <c r="C3" s="218">
        <v>5</v>
      </c>
      <c r="D3" s="218" t="s">
        <v>245</v>
      </c>
      <c r="E3" s="218" t="s">
        <v>246</v>
      </c>
      <c r="F3" s="232" t="s">
        <v>236</v>
      </c>
      <c r="G3" t="s">
        <v>281</v>
      </c>
      <c r="I3" s="214"/>
      <c r="J3" s="6"/>
      <c r="K3" s="6"/>
      <c r="L3" s="6"/>
      <c r="M3" s="6"/>
      <c r="N3" s="6"/>
      <c r="O3" s="6"/>
      <c r="P3" s="6"/>
      <c r="Q3" s="6"/>
      <c r="R3" s="6"/>
      <c r="S3" s="6"/>
      <c r="T3" s="6"/>
      <c r="U3" s="215"/>
    </row>
    <row r="4" spans="1:21" outlineLevel="1">
      <c r="A4" s="221" t="s">
        <v>243</v>
      </c>
      <c r="B4" s="222" t="s">
        <v>247</v>
      </c>
      <c r="C4" s="223">
        <v>40</v>
      </c>
      <c r="D4" s="223" t="s">
        <v>245</v>
      </c>
      <c r="E4" s="223" t="s">
        <v>248</v>
      </c>
      <c r="F4" s="234" t="s">
        <v>249</v>
      </c>
      <c r="G4" t="s">
        <v>281</v>
      </c>
      <c r="I4" s="214"/>
      <c r="J4" s="6"/>
      <c r="K4" s="6"/>
      <c r="L4" s="6"/>
      <c r="M4" s="6"/>
      <c r="N4" s="6"/>
      <c r="O4" s="6"/>
      <c r="P4" s="6"/>
      <c r="Q4" s="6"/>
      <c r="R4" s="6"/>
      <c r="S4" s="6"/>
      <c r="T4" s="6"/>
      <c r="U4" s="215"/>
    </row>
    <row r="5" spans="1:21" outlineLevel="1">
      <c r="A5" s="226" t="s">
        <v>250</v>
      </c>
      <c r="B5" s="227" t="s">
        <v>251</v>
      </c>
      <c r="C5" s="228">
        <v>1</v>
      </c>
      <c r="D5" s="228" t="s">
        <v>252</v>
      </c>
      <c r="E5" s="228" t="s">
        <v>253</v>
      </c>
      <c r="F5" s="255" t="s">
        <v>254</v>
      </c>
      <c r="G5" t="s">
        <v>281</v>
      </c>
      <c r="I5" s="214"/>
      <c r="J5" s="6"/>
      <c r="K5" s="6"/>
      <c r="L5" s="6"/>
      <c r="M5" s="6"/>
      <c r="N5" s="6"/>
      <c r="O5" s="6"/>
      <c r="P5" s="6"/>
      <c r="Q5" s="6"/>
      <c r="R5" s="6"/>
      <c r="S5" s="6"/>
      <c r="T5" s="6"/>
      <c r="U5" s="215"/>
    </row>
    <row r="6" spans="1:21">
      <c r="G6" t="s">
        <v>281</v>
      </c>
      <c r="I6" s="214"/>
      <c r="J6" s="6"/>
      <c r="K6" s="6"/>
      <c r="L6" s="6"/>
      <c r="M6" s="6"/>
      <c r="N6" s="6"/>
      <c r="O6" s="6"/>
      <c r="P6" s="6"/>
      <c r="Q6" s="6"/>
      <c r="R6" s="6"/>
      <c r="S6" s="6"/>
      <c r="T6" s="6"/>
      <c r="U6" s="215"/>
    </row>
    <row r="7" spans="1:21" ht="18.75">
      <c r="A7" s="769" t="s">
        <v>493</v>
      </c>
      <c r="B7" s="770"/>
      <c r="C7" s="770"/>
      <c r="D7" s="770"/>
      <c r="E7" s="770"/>
      <c r="F7" s="771"/>
      <c r="G7" t="s">
        <v>281</v>
      </c>
      <c r="I7" s="214"/>
      <c r="J7" s="6"/>
      <c r="K7" s="6"/>
      <c r="L7" s="6"/>
      <c r="M7" s="6"/>
      <c r="N7" s="6"/>
      <c r="O7" s="6"/>
      <c r="P7" s="6"/>
      <c r="Q7" s="6"/>
      <c r="R7" s="6"/>
      <c r="S7" s="6"/>
      <c r="T7" s="6"/>
      <c r="U7" s="215"/>
    </row>
    <row r="8" spans="1:21">
      <c r="A8" s="211" t="s">
        <v>238</v>
      </c>
      <c r="B8" s="212" t="s">
        <v>239</v>
      </c>
      <c r="C8" s="212" t="s">
        <v>240</v>
      </c>
      <c r="D8" s="212" t="s">
        <v>134</v>
      </c>
      <c r="E8" s="212" t="s">
        <v>241</v>
      </c>
      <c r="F8" s="213" t="s">
        <v>242</v>
      </c>
      <c r="G8" t="s">
        <v>281</v>
      </c>
      <c r="I8" s="214"/>
      <c r="J8" s="6"/>
      <c r="K8" s="6"/>
      <c r="L8" s="6"/>
      <c r="M8" s="6"/>
      <c r="N8" s="6"/>
      <c r="O8" s="6"/>
      <c r="P8" s="6"/>
      <c r="Q8" s="6"/>
      <c r="R8" s="6"/>
      <c r="S8" s="6"/>
      <c r="T8" s="6"/>
      <c r="U8" s="215"/>
    </row>
    <row r="9" spans="1:21">
      <c r="A9" s="216" t="s">
        <v>243</v>
      </c>
      <c r="B9" s="317" t="s">
        <v>251</v>
      </c>
      <c r="C9" s="218">
        <v>1</v>
      </c>
      <c r="D9" s="218" t="s">
        <v>256</v>
      </c>
      <c r="E9" s="218" t="s">
        <v>253</v>
      </c>
      <c r="F9" s="232" t="s">
        <v>254</v>
      </c>
      <c r="G9" t="s">
        <v>281</v>
      </c>
      <c r="I9" s="214"/>
      <c r="J9" s="6"/>
      <c r="K9" s="6"/>
      <c r="L9" s="6"/>
      <c r="M9" s="6"/>
      <c r="N9" s="6"/>
      <c r="O9" s="6"/>
      <c r="P9" s="6"/>
      <c r="Q9" s="6"/>
      <c r="R9" s="6"/>
      <c r="S9" s="6"/>
      <c r="T9" s="6"/>
      <c r="U9" s="215"/>
    </row>
    <row r="10" spans="1:21" outlineLevel="1">
      <c r="A10" s="221" t="s">
        <v>243</v>
      </c>
      <c r="B10" s="222" t="s">
        <v>495</v>
      </c>
      <c r="C10" s="223" t="s">
        <v>496</v>
      </c>
      <c r="D10" s="223" t="s">
        <v>275</v>
      </c>
      <c r="E10" s="223" t="s">
        <v>260</v>
      </c>
      <c r="F10" s="234" t="s">
        <v>497</v>
      </c>
      <c r="G10" t="s">
        <v>281</v>
      </c>
      <c r="I10" s="214"/>
      <c r="J10" s="6"/>
      <c r="K10" s="6"/>
      <c r="L10" s="6"/>
      <c r="M10" s="6"/>
      <c r="N10" s="6"/>
      <c r="O10" s="6"/>
      <c r="P10" s="6"/>
      <c r="Q10" s="6"/>
      <c r="R10" s="6"/>
      <c r="S10" s="6"/>
      <c r="T10" s="6"/>
      <c r="U10" s="215"/>
    </row>
    <row r="11" spans="1:21" outlineLevel="1">
      <c r="A11" s="221" t="s">
        <v>243</v>
      </c>
      <c r="B11" s="222" t="s">
        <v>498</v>
      </c>
      <c r="C11" s="223" t="s">
        <v>499</v>
      </c>
      <c r="D11" s="223" t="s">
        <v>327</v>
      </c>
      <c r="E11" s="223" t="s">
        <v>500</v>
      </c>
      <c r="F11" s="234" t="s">
        <v>932</v>
      </c>
      <c r="G11" t="s">
        <v>281</v>
      </c>
      <c r="I11" s="214"/>
      <c r="J11" s="6"/>
      <c r="K11" s="6"/>
      <c r="L11" s="6"/>
      <c r="M11" s="6"/>
      <c r="N11" s="6"/>
      <c r="O11" s="6"/>
      <c r="P11" s="6"/>
      <c r="Q11" s="6"/>
      <c r="R11" s="6"/>
      <c r="S11" s="6"/>
      <c r="T11" s="6"/>
      <c r="U11" s="215"/>
    </row>
    <row r="12" spans="1:21" outlineLevel="1">
      <c r="A12" s="221" t="s">
        <v>243</v>
      </c>
      <c r="B12" s="222" t="s">
        <v>262</v>
      </c>
      <c r="C12" s="235" t="s">
        <v>263</v>
      </c>
      <c r="D12" s="223" t="s">
        <v>494</v>
      </c>
      <c r="E12" s="223" t="s">
        <v>264</v>
      </c>
      <c r="F12" s="234" t="s">
        <v>933</v>
      </c>
      <c r="G12" t="s">
        <v>281</v>
      </c>
      <c r="I12" s="214"/>
      <c r="J12" s="6"/>
      <c r="K12" s="6"/>
      <c r="L12" s="6"/>
      <c r="M12" s="6"/>
      <c r="N12" s="6"/>
      <c r="O12" s="6"/>
      <c r="P12" s="6"/>
      <c r="Q12" s="6"/>
      <c r="R12" s="6"/>
      <c r="S12" s="6"/>
      <c r="T12" s="6"/>
      <c r="U12" s="215"/>
    </row>
    <row r="13" spans="1:21" outlineLevel="1">
      <c r="A13" s="221" t="s">
        <v>243</v>
      </c>
      <c r="B13" s="222" t="s">
        <v>503</v>
      </c>
      <c r="C13" s="223">
        <f>200/7500</f>
        <v>2.6666666666666668E-2</v>
      </c>
      <c r="D13" s="223" t="s">
        <v>504</v>
      </c>
      <c r="E13" s="223" t="s">
        <v>505</v>
      </c>
      <c r="F13" s="234" t="s">
        <v>506</v>
      </c>
      <c r="G13" t="s">
        <v>281</v>
      </c>
      <c r="I13" s="214"/>
      <c r="J13" s="6"/>
      <c r="K13" s="6"/>
      <c r="L13" s="6"/>
      <c r="M13" s="6"/>
      <c r="N13" s="6"/>
      <c r="O13" s="6"/>
      <c r="P13" s="6"/>
      <c r="Q13" s="6"/>
      <c r="R13" s="6"/>
      <c r="S13" s="6"/>
      <c r="T13" s="6"/>
      <c r="U13" s="215"/>
    </row>
    <row r="14" spans="1:21" outlineLevel="1">
      <c r="A14" s="221" t="s">
        <v>243</v>
      </c>
      <c r="B14" s="222" t="s">
        <v>507</v>
      </c>
      <c r="C14" s="223">
        <f>(150*1839)/38000</f>
        <v>7.2592105263157896</v>
      </c>
      <c r="D14" s="223" t="s">
        <v>259</v>
      </c>
      <c r="E14" s="223" t="s">
        <v>508</v>
      </c>
      <c r="F14" s="234" t="s">
        <v>509</v>
      </c>
      <c r="G14" t="s">
        <v>281</v>
      </c>
      <c r="I14" s="214"/>
      <c r="J14" s="6"/>
      <c r="K14" s="6"/>
      <c r="L14" s="6"/>
      <c r="M14" s="6"/>
      <c r="N14" s="6"/>
      <c r="O14" s="6"/>
      <c r="P14" s="6"/>
      <c r="Q14" s="6"/>
      <c r="R14" s="6"/>
      <c r="S14" s="6"/>
      <c r="T14" s="6"/>
      <c r="U14" s="215"/>
    </row>
    <row r="15" spans="1:21" outlineLevel="1">
      <c r="A15" s="221" t="s">
        <v>333</v>
      </c>
      <c r="B15" s="223" t="s">
        <v>340</v>
      </c>
      <c r="C15" s="223" t="s">
        <v>510</v>
      </c>
      <c r="D15" s="223" t="s">
        <v>511</v>
      </c>
      <c r="E15" s="223" t="s">
        <v>260</v>
      </c>
      <c r="F15" s="234" t="s">
        <v>512</v>
      </c>
      <c r="G15" t="s">
        <v>281</v>
      </c>
      <c r="I15" s="214"/>
      <c r="J15" s="6"/>
      <c r="K15" s="6"/>
      <c r="L15" s="6"/>
      <c r="M15" s="6"/>
      <c r="N15" s="6"/>
      <c r="O15" s="6"/>
      <c r="P15" s="6"/>
      <c r="Q15" s="6"/>
      <c r="R15" s="6"/>
      <c r="S15" s="6"/>
      <c r="T15" s="6"/>
      <c r="U15" s="215"/>
    </row>
    <row r="16" spans="1:21" outlineLevel="1">
      <c r="A16" s="221" t="s">
        <v>250</v>
      </c>
      <c r="B16" s="233" t="s">
        <v>3398</v>
      </c>
      <c r="C16" s="223" t="s">
        <v>3399</v>
      </c>
      <c r="D16" s="223" t="s">
        <v>494</v>
      </c>
      <c r="E16" s="223" t="s">
        <v>260</v>
      </c>
      <c r="F16" s="234" t="s">
        <v>515</v>
      </c>
      <c r="G16" t="s">
        <v>281</v>
      </c>
      <c r="I16" s="214"/>
      <c r="J16" s="6"/>
      <c r="K16" s="6"/>
      <c r="L16" s="6"/>
      <c r="M16" s="6"/>
      <c r="N16" s="6"/>
      <c r="O16" s="6"/>
      <c r="P16" s="6"/>
      <c r="Q16" s="6"/>
      <c r="R16" s="6"/>
      <c r="S16" s="6"/>
      <c r="T16" s="6"/>
      <c r="U16" s="215"/>
    </row>
    <row r="17" spans="1:21" outlineLevel="1">
      <c r="A17" s="221" t="s">
        <v>333</v>
      </c>
      <c r="B17" s="223" t="s">
        <v>399</v>
      </c>
      <c r="C17" s="223" t="s">
        <v>516</v>
      </c>
      <c r="D17" s="223" t="s">
        <v>511</v>
      </c>
      <c r="E17" s="223" t="s">
        <v>260</v>
      </c>
      <c r="F17" s="234" t="s">
        <v>517</v>
      </c>
      <c r="G17" t="s">
        <v>281</v>
      </c>
      <c r="I17" s="214"/>
      <c r="J17" s="6"/>
      <c r="K17" s="6"/>
      <c r="L17" s="6"/>
      <c r="M17" s="6"/>
      <c r="N17" s="6"/>
      <c r="O17" s="6"/>
      <c r="P17" s="6"/>
      <c r="Q17" s="6"/>
      <c r="R17" s="6"/>
      <c r="S17" s="6"/>
      <c r="T17" s="6"/>
      <c r="U17" s="215"/>
    </row>
    <row r="18" spans="1:21" outlineLevel="1">
      <c r="A18" s="221" t="s">
        <v>333</v>
      </c>
      <c r="B18" s="223" t="s">
        <v>427</v>
      </c>
      <c r="C18" s="223" t="s">
        <v>518</v>
      </c>
      <c r="D18" s="223" t="s">
        <v>511</v>
      </c>
      <c r="E18" s="223" t="s">
        <v>260</v>
      </c>
      <c r="F18" s="234" t="s">
        <v>519</v>
      </c>
      <c r="G18" t="s">
        <v>281</v>
      </c>
      <c r="I18" s="214"/>
      <c r="J18" s="6"/>
      <c r="K18" s="6"/>
      <c r="L18" s="6"/>
      <c r="M18" s="6"/>
      <c r="N18" s="6"/>
      <c r="O18" s="6"/>
      <c r="P18" s="6"/>
      <c r="Q18" s="6"/>
      <c r="R18" s="6"/>
      <c r="S18" s="6"/>
      <c r="T18" s="6"/>
      <c r="U18" s="215"/>
    </row>
    <row r="19" spans="1:21" outlineLevel="1">
      <c r="A19" s="221" t="s">
        <v>333</v>
      </c>
      <c r="B19" s="223" t="s">
        <v>439</v>
      </c>
      <c r="C19" s="223" t="s">
        <v>520</v>
      </c>
      <c r="D19" s="223" t="s">
        <v>511</v>
      </c>
      <c r="E19" s="223" t="s">
        <v>260</v>
      </c>
      <c r="F19" s="234" t="s">
        <v>521</v>
      </c>
      <c r="G19" t="s">
        <v>281</v>
      </c>
      <c r="I19" s="214"/>
      <c r="J19" s="6"/>
      <c r="K19" s="6"/>
      <c r="L19" s="6"/>
      <c r="M19" s="6"/>
      <c r="N19" s="6"/>
      <c r="O19" s="6"/>
      <c r="P19" s="6"/>
      <c r="Q19" s="6"/>
      <c r="R19" s="6"/>
      <c r="S19" s="6"/>
      <c r="T19" s="6"/>
      <c r="U19" s="215"/>
    </row>
    <row r="20" spans="1:21" outlineLevel="1">
      <c r="A20" s="262" t="s">
        <v>268</v>
      </c>
      <c r="B20" s="189" t="s">
        <v>522</v>
      </c>
      <c r="C20" s="189">
        <v>0.95</v>
      </c>
      <c r="D20" s="189" t="s">
        <v>270</v>
      </c>
      <c r="E20" s="189" t="s">
        <v>523</v>
      </c>
      <c r="F20" s="263" t="s">
        <v>524</v>
      </c>
      <c r="G20" t="s">
        <v>281</v>
      </c>
      <c r="I20" s="214"/>
      <c r="J20" s="6"/>
      <c r="K20" s="6"/>
      <c r="L20" s="6"/>
      <c r="M20" s="6"/>
      <c r="N20" s="6"/>
      <c r="O20" s="6"/>
      <c r="P20" s="6"/>
      <c r="Q20" s="6"/>
      <c r="R20" s="6"/>
      <c r="S20" s="6"/>
      <c r="T20" s="6"/>
      <c r="U20" s="215"/>
    </row>
    <row r="21" spans="1:21" outlineLevel="1">
      <c r="A21" s="262" t="s">
        <v>268</v>
      </c>
      <c r="B21" s="189" t="s">
        <v>525</v>
      </c>
      <c r="C21" s="189">
        <v>1.1200000000000001</v>
      </c>
      <c r="D21" s="189" t="s">
        <v>270</v>
      </c>
      <c r="E21" s="189" t="s">
        <v>526</v>
      </c>
      <c r="F21" s="263" t="s">
        <v>527</v>
      </c>
      <c r="G21" t="s">
        <v>281</v>
      </c>
      <c r="I21" s="236"/>
      <c r="J21" s="237"/>
      <c r="K21" s="237"/>
      <c r="L21" s="237"/>
      <c r="M21" s="237"/>
      <c r="N21" s="237"/>
      <c r="O21" s="237"/>
      <c r="P21" s="237"/>
      <c r="Q21" s="237"/>
      <c r="R21" s="237"/>
      <c r="S21" s="237"/>
      <c r="T21" s="237"/>
      <c r="U21" s="238"/>
    </row>
    <row r="22" spans="1:21" outlineLevel="1">
      <c r="A22" s="262" t="s">
        <v>268</v>
      </c>
      <c r="B22" s="189" t="s">
        <v>528</v>
      </c>
      <c r="C22" s="189">
        <v>0.72</v>
      </c>
      <c r="D22" s="189" t="s">
        <v>270</v>
      </c>
      <c r="E22" s="189" t="s">
        <v>529</v>
      </c>
      <c r="F22" s="263" t="s">
        <v>530</v>
      </c>
      <c r="G22" t="s">
        <v>281</v>
      </c>
    </row>
    <row r="23" spans="1:21" outlineLevel="1">
      <c r="A23" s="262" t="s">
        <v>268</v>
      </c>
      <c r="B23" s="189" t="s">
        <v>531</v>
      </c>
      <c r="C23" s="189">
        <v>0.1</v>
      </c>
      <c r="D23" s="189" t="s">
        <v>270</v>
      </c>
      <c r="E23" s="189" t="s">
        <v>532</v>
      </c>
      <c r="F23" s="263" t="s">
        <v>533</v>
      </c>
      <c r="G23" t="s">
        <v>281</v>
      </c>
      <c r="I23" s="772" t="s">
        <v>272</v>
      </c>
      <c r="J23" s="773"/>
      <c r="K23" s="773"/>
      <c r="L23" s="773"/>
      <c r="M23" s="773"/>
      <c r="N23" s="773"/>
      <c r="O23" s="773"/>
      <c r="P23" s="773"/>
      <c r="Q23" s="773"/>
      <c r="R23" s="773"/>
      <c r="S23" s="773"/>
      <c r="T23" s="773"/>
      <c r="U23" s="774"/>
    </row>
    <row r="24" spans="1:21" outlineLevel="1">
      <c r="A24" s="262" t="s">
        <v>268</v>
      </c>
      <c r="B24" s="189" t="s">
        <v>534</v>
      </c>
      <c r="C24" s="189">
        <v>140</v>
      </c>
      <c r="D24" s="189" t="s">
        <v>535</v>
      </c>
      <c r="E24" s="189" t="s">
        <v>536</v>
      </c>
      <c r="F24" s="263" t="s">
        <v>537</v>
      </c>
      <c r="G24" t="s">
        <v>281</v>
      </c>
      <c r="I24" s="242"/>
      <c r="J24" s="243"/>
      <c r="K24" s="243"/>
      <c r="L24" s="243"/>
      <c r="M24" s="243"/>
      <c r="N24" s="243"/>
      <c r="O24" s="243"/>
      <c r="P24" s="243"/>
      <c r="Q24" s="243"/>
      <c r="R24" s="243"/>
      <c r="S24" s="243"/>
      <c r="T24" s="243"/>
      <c r="U24" s="244"/>
    </row>
    <row r="25" spans="1:21" outlineLevel="1">
      <c r="A25" s="262" t="s">
        <v>268</v>
      </c>
      <c r="B25" s="189" t="s">
        <v>538</v>
      </c>
      <c r="C25" s="189">
        <v>0.52</v>
      </c>
      <c r="D25" s="189" t="s">
        <v>270</v>
      </c>
      <c r="E25" s="189" t="s">
        <v>539</v>
      </c>
      <c r="F25" s="263" t="s">
        <v>540</v>
      </c>
      <c r="G25" t="s">
        <v>281</v>
      </c>
      <c r="I25" s="214"/>
      <c r="J25" s="6"/>
      <c r="K25" s="6"/>
      <c r="L25" s="6"/>
      <c r="M25" s="6"/>
      <c r="N25" s="6"/>
      <c r="O25" s="6"/>
      <c r="P25" s="6"/>
      <c r="Q25" s="6"/>
      <c r="R25" s="6"/>
      <c r="S25" s="6"/>
      <c r="T25" s="6"/>
      <c r="U25" s="215"/>
    </row>
    <row r="26" spans="1:21" outlineLevel="1">
      <c r="A26" s="262" t="s">
        <v>268</v>
      </c>
      <c r="B26" s="189" t="s">
        <v>541</v>
      </c>
      <c r="C26" s="189">
        <v>43</v>
      </c>
      <c r="D26" s="189" t="s">
        <v>542</v>
      </c>
      <c r="E26" s="189" t="s">
        <v>253</v>
      </c>
      <c r="F26" s="263" t="s">
        <v>543</v>
      </c>
      <c r="G26" t="s">
        <v>281</v>
      </c>
      <c r="I26" s="214"/>
      <c r="J26" s="6"/>
      <c r="K26" s="6"/>
      <c r="L26" s="6"/>
      <c r="M26" s="6"/>
      <c r="N26" s="6"/>
      <c r="O26" s="6"/>
      <c r="P26" s="6"/>
      <c r="Q26" s="6"/>
      <c r="R26" s="6"/>
      <c r="S26" s="6"/>
      <c r="T26" s="6"/>
      <c r="U26" s="215"/>
    </row>
    <row r="27" spans="1:21" outlineLevel="1">
      <c r="A27" s="262" t="s">
        <v>268</v>
      </c>
      <c r="B27" s="189" t="s">
        <v>544</v>
      </c>
      <c r="C27" s="189">
        <v>10</v>
      </c>
      <c r="D27" s="189" t="s">
        <v>545</v>
      </c>
      <c r="E27" s="189" t="s">
        <v>546</v>
      </c>
      <c r="F27" s="263" t="s">
        <v>547</v>
      </c>
      <c r="G27" t="s">
        <v>281</v>
      </c>
      <c r="I27" s="214"/>
      <c r="J27" s="6"/>
      <c r="K27" s="6"/>
      <c r="L27" s="6"/>
      <c r="M27" s="6"/>
      <c r="N27" s="6"/>
      <c r="O27" s="6"/>
      <c r="P27" s="6"/>
      <c r="Q27" s="6"/>
      <c r="R27" s="6"/>
      <c r="S27" s="6"/>
      <c r="T27" s="6"/>
      <c r="U27" s="215"/>
    </row>
    <row r="28" spans="1:21" outlineLevel="1">
      <c r="A28" s="262" t="s">
        <v>268</v>
      </c>
      <c r="B28" s="189" t="s">
        <v>548</v>
      </c>
      <c r="C28" s="189">
        <v>6</v>
      </c>
      <c r="D28" s="189" t="s">
        <v>549</v>
      </c>
      <c r="E28" s="189" t="s">
        <v>550</v>
      </c>
      <c r="F28" s="263" t="s">
        <v>551</v>
      </c>
      <c r="G28" t="s">
        <v>281</v>
      </c>
      <c r="I28" s="214"/>
      <c r="J28" s="6"/>
      <c r="K28" s="6"/>
      <c r="L28" s="6"/>
      <c r="M28" s="6"/>
      <c r="N28" s="6"/>
      <c r="O28" s="6"/>
      <c r="P28" s="6"/>
      <c r="Q28" s="6"/>
      <c r="R28" s="6"/>
      <c r="S28" s="6"/>
      <c r="T28" s="6"/>
      <c r="U28" s="215"/>
    </row>
    <row r="29" spans="1:21" outlineLevel="1">
      <c r="A29" s="262" t="s">
        <v>268</v>
      </c>
      <c r="B29" s="189" t="s">
        <v>552</v>
      </c>
      <c r="C29" s="189">
        <v>6.5</v>
      </c>
      <c r="D29" s="189" t="s">
        <v>549</v>
      </c>
      <c r="E29" s="189" t="s">
        <v>553</v>
      </c>
      <c r="F29" s="263" t="s">
        <v>554</v>
      </c>
      <c r="G29" t="s">
        <v>281</v>
      </c>
      <c r="I29" s="214"/>
      <c r="J29" s="6"/>
      <c r="K29" s="6"/>
      <c r="L29" s="6"/>
      <c r="M29" s="6"/>
      <c r="N29" s="6"/>
      <c r="O29" s="6"/>
      <c r="P29" s="6"/>
      <c r="Q29" s="6"/>
      <c r="R29" s="6"/>
      <c r="S29" s="6"/>
      <c r="T29" s="6"/>
      <c r="U29" s="215"/>
    </row>
    <row r="30" spans="1:21" outlineLevel="1">
      <c r="A30" s="262" t="s">
        <v>268</v>
      </c>
      <c r="B30" s="189" t="s">
        <v>555</v>
      </c>
      <c r="C30" s="189">
        <v>86</v>
      </c>
      <c r="D30" s="189" t="s">
        <v>549</v>
      </c>
      <c r="E30" s="189" t="s">
        <v>556</v>
      </c>
      <c r="F30" s="263" t="s">
        <v>557</v>
      </c>
      <c r="G30" t="s">
        <v>281</v>
      </c>
      <c r="I30" s="214"/>
      <c r="J30" s="6"/>
      <c r="K30" s="6"/>
      <c r="L30" s="6"/>
      <c r="M30" s="6"/>
      <c r="N30" s="6"/>
      <c r="O30" s="6"/>
      <c r="P30" s="6"/>
      <c r="Q30" s="6"/>
      <c r="R30" s="6"/>
      <c r="S30" s="6"/>
      <c r="T30" s="6"/>
      <c r="U30" s="215"/>
    </row>
    <row r="31" spans="1:21" outlineLevel="1">
      <c r="A31" s="262" t="s">
        <v>268</v>
      </c>
      <c r="B31" s="189" t="s">
        <v>269</v>
      </c>
      <c r="C31" s="189">
        <v>3.2582228999999997E-2</v>
      </c>
      <c r="D31" s="189" t="s">
        <v>270</v>
      </c>
      <c r="E31" s="189" t="s">
        <v>558</v>
      </c>
      <c r="F31" s="263" t="s">
        <v>3402</v>
      </c>
      <c r="G31" t="s">
        <v>281</v>
      </c>
      <c r="I31" s="214"/>
      <c r="J31" s="6"/>
      <c r="K31" s="6"/>
      <c r="L31" s="6"/>
      <c r="M31" s="6"/>
      <c r="N31" s="6"/>
      <c r="O31" s="6"/>
      <c r="P31" s="6"/>
      <c r="Q31" s="6"/>
      <c r="R31" s="6"/>
      <c r="S31" s="6"/>
      <c r="T31" s="6"/>
      <c r="U31" s="215"/>
    </row>
    <row r="32" spans="1:21" outlineLevel="1">
      <c r="A32" s="262" t="s">
        <v>268</v>
      </c>
      <c r="B32" s="189" t="s">
        <v>559</v>
      </c>
      <c r="C32" s="189">
        <v>40000</v>
      </c>
      <c r="D32" s="189" t="s">
        <v>560</v>
      </c>
      <c r="E32" s="189" t="s">
        <v>253</v>
      </c>
      <c r="F32" s="263" t="s">
        <v>561</v>
      </c>
      <c r="G32" t="s">
        <v>281</v>
      </c>
      <c r="I32" s="214"/>
      <c r="J32" s="6"/>
      <c r="K32" s="6"/>
      <c r="L32" s="6"/>
      <c r="M32" s="6"/>
      <c r="N32" s="6"/>
      <c r="O32" s="6"/>
      <c r="P32" s="6"/>
      <c r="Q32" s="6"/>
      <c r="R32" s="6"/>
      <c r="S32" s="6"/>
      <c r="T32" s="6"/>
      <c r="U32" s="215"/>
    </row>
    <row r="33" spans="1:21" outlineLevel="1">
      <c r="A33" s="262" t="s">
        <v>268</v>
      </c>
      <c r="B33" s="189" t="s">
        <v>562</v>
      </c>
      <c r="C33" s="189" t="s">
        <v>563</v>
      </c>
      <c r="D33" s="189" t="s">
        <v>275</v>
      </c>
      <c r="E33" s="264"/>
      <c r="F33" s="263" t="s">
        <v>564</v>
      </c>
      <c r="G33" t="s">
        <v>281</v>
      </c>
      <c r="I33" s="214"/>
      <c r="J33" s="6"/>
      <c r="K33" s="6"/>
      <c r="L33" s="6"/>
      <c r="M33" s="6"/>
      <c r="N33" s="6"/>
      <c r="O33" s="6"/>
      <c r="P33" s="6"/>
      <c r="Q33" s="6"/>
      <c r="R33" s="6"/>
      <c r="S33" s="6"/>
      <c r="T33" s="6"/>
      <c r="U33" s="215"/>
    </row>
    <row r="34" spans="1:21" outlineLevel="1">
      <c r="A34" s="262" t="s">
        <v>268</v>
      </c>
      <c r="B34" s="189" t="s">
        <v>568</v>
      </c>
      <c r="C34" s="189" t="s">
        <v>569</v>
      </c>
      <c r="D34" s="189" t="s">
        <v>511</v>
      </c>
      <c r="E34" s="264"/>
      <c r="F34" s="263" t="s">
        <v>570</v>
      </c>
      <c r="G34" t="s">
        <v>281</v>
      </c>
      <c r="I34" s="214"/>
      <c r="J34" s="6"/>
      <c r="K34" s="6"/>
      <c r="L34" s="6"/>
      <c r="M34" s="6"/>
      <c r="N34" s="6"/>
      <c r="O34" s="6"/>
      <c r="P34" s="6"/>
      <c r="Q34" s="6"/>
      <c r="R34" s="6"/>
      <c r="S34" s="6"/>
      <c r="T34" s="6"/>
      <c r="U34" s="215"/>
    </row>
    <row r="35" spans="1:21" outlineLevel="1">
      <c r="A35" s="262" t="s">
        <v>268</v>
      </c>
      <c r="B35" s="189" t="s">
        <v>571</v>
      </c>
      <c r="C35" s="189" t="s">
        <v>3403</v>
      </c>
      <c r="D35" s="189" t="s">
        <v>511</v>
      </c>
      <c r="E35" s="264"/>
      <c r="F35" s="263" t="s">
        <v>573</v>
      </c>
      <c r="G35" t="s">
        <v>281</v>
      </c>
      <c r="I35" s="214"/>
      <c r="J35" s="6"/>
      <c r="K35" s="6"/>
      <c r="L35" s="6"/>
      <c r="M35" s="6"/>
      <c r="N35" s="6"/>
      <c r="O35" s="6"/>
      <c r="P35" s="6"/>
      <c r="Q35" s="6"/>
      <c r="R35" s="6"/>
      <c r="S35" s="6"/>
      <c r="T35" s="6"/>
      <c r="U35" s="215"/>
    </row>
    <row r="36" spans="1:21" outlineLevel="1">
      <c r="A36" s="262" t="s">
        <v>268</v>
      </c>
      <c r="B36" s="189" t="s">
        <v>574</v>
      </c>
      <c r="C36" s="189" t="s">
        <v>3404</v>
      </c>
      <c r="D36" s="189" t="s">
        <v>511</v>
      </c>
      <c r="E36" s="264"/>
      <c r="F36" s="263" t="s">
        <v>576</v>
      </c>
      <c r="G36" t="s">
        <v>281</v>
      </c>
      <c r="I36" s="214"/>
      <c r="J36" s="6"/>
      <c r="K36" s="6"/>
      <c r="L36" s="6"/>
      <c r="M36" s="6"/>
      <c r="N36" s="6"/>
      <c r="O36" s="6"/>
      <c r="P36" s="6"/>
      <c r="Q36" s="6"/>
      <c r="R36" s="6"/>
      <c r="S36" s="6"/>
      <c r="T36" s="6"/>
      <c r="U36" s="215"/>
    </row>
    <row r="37" spans="1:21" outlineLevel="1">
      <c r="A37" s="262" t="s">
        <v>268</v>
      </c>
      <c r="B37" s="189" t="s">
        <v>577</v>
      </c>
      <c r="C37" s="189" t="s">
        <v>578</v>
      </c>
      <c r="D37" s="189" t="s">
        <v>511</v>
      </c>
      <c r="E37" s="264"/>
      <c r="F37" s="263" t="s">
        <v>579</v>
      </c>
      <c r="G37" t="s">
        <v>281</v>
      </c>
      <c r="I37" s="214"/>
      <c r="J37" s="6"/>
      <c r="K37" s="6"/>
      <c r="L37" s="6"/>
      <c r="M37" s="6"/>
      <c r="N37" s="6"/>
      <c r="O37" s="6"/>
      <c r="P37" s="6"/>
      <c r="Q37" s="6"/>
      <c r="R37" s="6"/>
      <c r="S37" s="6"/>
      <c r="T37" s="6"/>
      <c r="U37" s="215"/>
    </row>
    <row r="38" spans="1:21" outlineLevel="1">
      <c r="A38" s="239" t="s">
        <v>268</v>
      </c>
      <c r="B38" s="240" t="s">
        <v>580</v>
      </c>
      <c r="C38" s="240" t="s">
        <v>258</v>
      </c>
      <c r="D38" s="240" t="s">
        <v>494</v>
      </c>
      <c r="E38" s="265"/>
      <c r="F38" s="241" t="s">
        <v>581</v>
      </c>
      <c r="G38" t="s">
        <v>281</v>
      </c>
      <c r="I38" s="214"/>
      <c r="J38" s="6"/>
      <c r="K38" s="6"/>
      <c r="L38" s="6"/>
      <c r="M38" s="6"/>
      <c r="N38" s="6"/>
      <c r="O38" s="6"/>
      <c r="P38" s="6"/>
      <c r="Q38" s="6"/>
      <c r="R38" s="6"/>
      <c r="S38" s="6"/>
      <c r="T38" s="6"/>
      <c r="U38" s="215"/>
    </row>
    <row r="39" spans="1:21">
      <c r="G39" t="s">
        <v>281</v>
      </c>
      <c r="I39" s="214"/>
      <c r="J39" s="6"/>
      <c r="K39" s="6"/>
      <c r="L39" s="6"/>
      <c r="M39" s="6"/>
      <c r="N39" s="6"/>
      <c r="O39" s="6"/>
      <c r="P39" s="6"/>
      <c r="Q39" s="6"/>
      <c r="R39" s="6"/>
      <c r="S39" s="6"/>
      <c r="T39" s="6"/>
      <c r="U39" s="215"/>
    </row>
    <row r="40" spans="1:21" ht="18.75">
      <c r="A40" s="769" t="s">
        <v>3405</v>
      </c>
      <c r="B40" s="770"/>
      <c r="C40" s="770"/>
      <c r="D40" s="770"/>
      <c r="E40" s="770"/>
      <c r="F40" s="771"/>
      <c r="G40" t="s">
        <v>281</v>
      </c>
      <c r="I40" s="214"/>
      <c r="J40" s="6"/>
      <c r="K40" s="6"/>
      <c r="L40" s="6"/>
      <c r="M40" s="6"/>
      <c r="N40" s="6"/>
      <c r="O40" s="6"/>
      <c r="P40" s="6"/>
      <c r="Q40" s="6"/>
      <c r="R40" s="6"/>
      <c r="S40" s="6"/>
      <c r="T40" s="6"/>
      <c r="U40" s="215"/>
    </row>
    <row r="41" spans="1:21">
      <c r="A41" s="211" t="s">
        <v>238</v>
      </c>
      <c r="B41" s="212" t="s">
        <v>239</v>
      </c>
      <c r="C41" s="212" t="s">
        <v>240</v>
      </c>
      <c r="D41" s="212" t="s">
        <v>134</v>
      </c>
      <c r="E41" s="212" t="s">
        <v>241</v>
      </c>
      <c r="F41" s="213" t="s">
        <v>242</v>
      </c>
      <c r="G41" t="s">
        <v>281</v>
      </c>
      <c r="I41" s="214"/>
      <c r="J41" s="6"/>
      <c r="K41" s="6"/>
      <c r="L41" s="6"/>
      <c r="M41" s="6"/>
      <c r="N41" s="6"/>
      <c r="O41" s="6"/>
      <c r="P41" s="6"/>
      <c r="Q41" s="6"/>
      <c r="R41" s="6"/>
      <c r="S41" s="6"/>
      <c r="T41" s="6"/>
      <c r="U41" s="215"/>
    </row>
    <row r="42" spans="1:21" outlineLevel="1">
      <c r="A42" s="216" t="s">
        <v>243</v>
      </c>
      <c r="B42" s="217" t="s">
        <v>583</v>
      </c>
      <c r="C42" s="218" t="s">
        <v>584</v>
      </c>
      <c r="D42" s="218" t="s">
        <v>275</v>
      </c>
      <c r="E42" s="218" t="s">
        <v>260</v>
      </c>
      <c r="F42" s="232" t="s">
        <v>585</v>
      </c>
      <c r="G42" t="s">
        <v>281</v>
      </c>
      <c r="I42" s="214"/>
      <c r="J42" s="6"/>
      <c r="K42" s="6"/>
      <c r="L42" s="6"/>
      <c r="M42" s="6"/>
      <c r="N42" s="6"/>
      <c r="O42" s="6"/>
      <c r="P42" s="6"/>
      <c r="Q42" s="6"/>
      <c r="R42" s="6"/>
      <c r="S42" s="6"/>
      <c r="T42" s="6"/>
      <c r="U42" s="215"/>
    </row>
    <row r="43" spans="1:21" outlineLevel="1">
      <c r="A43" s="221" t="s">
        <v>243</v>
      </c>
      <c r="B43" s="233" t="s">
        <v>3398</v>
      </c>
      <c r="C43" s="223" t="s">
        <v>586</v>
      </c>
      <c r="D43" s="223" t="s">
        <v>259</v>
      </c>
      <c r="E43" s="223" t="s">
        <v>253</v>
      </c>
      <c r="F43" s="234" t="s">
        <v>587</v>
      </c>
      <c r="G43" t="s">
        <v>281</v>
      </c>
      <c r="I43" s="214"/>
      <c r="J43" s="6"/>
      <c r="K43" s="6"/>
      <c r="L43" s="6"/>
      <c r="M43" s="6"/>
      <c r="N43" s="6"/>
      <c r="O43" s="6"/>
      <c r="P43" s="6"/>
      <c r="Q43" s="6"/>
      <c r="R43" s="6"/>
      <c r="S43" s="6"/>
      <c r="T43" s="6"/>
      <c r="U43" s="215"/>
    </row>
    <row r="44" spans="1:21" outlineLevel="1">
      <c r="A44" s="221" t="s">
        <v>243</v>
      </c>
      <c r="B44" s="233" t="s">
        <v>4188</v>
      </c>
      <c r="C44" s="358">
        <v>0.194180608</v>
      </c>
      <c r="D44" s="224" t="s">
        <v>259</v>
      </c>
      <c r="E44" s="223" t="s">
        <v>253</v>
      </c>
      <c r="F44" s="234" t="s">
        <v>4189</v>
      </c>
      <c r="G44" t="s">
        <v>281</v>
      </c>
      <c r="I44" s="214"/>
      <c r="J44" s="6"/>
      <c r="K44" s="6"/>
      <c r="L44" s="6"/>
      <c r="M44" s="6"/>
      <c r="N44" s="6"/>
      <c r="O44" s="6"/>
      <c r="P44" s="6"/>
      <c r="Q44" s="6"/>
      <c r="R44" s="6"/>
      <c r="S44" s="6"/>
      <c r="T44" s="6"/>
      <c r="U44" s="215"/>
    </row>
    <row r="45" spans="1:21" outlineLevel="1">
      <c r="A45" s="221" t="s">
        <v>243</v>
      </c>
      <c r="B45" s="222" t="s">
        <v>591</v>
      </c>
      <c r="C45" s="223" t="s">
        <v>592</v>
      </c>
      <c r="D45" s="223" t="s">
        <v>259</v>
      </c>
      <c r="E45" s="223" t="s">
        <v>3408</v>
      </c>
      <c r="F45" s="234" t="s">
        <v>594</v>
      </c>
      <c r="G45" t="s">
        <v>281</v>
      </c>
      <c r="I45" s="214"/>
      <c r="J45" s="6"/>
      <c r="K45" s="6"/>
      <c r="L45" s="6"/>
      <c r="M45" s="6"/>
      <c r="N45" s="6"/>
      <c r="O45" s="6"/>
      <c r="P45" s="6"/>
      <c r="Q45" s="6"/>
      <c r="R45" s="6"/>
      <c r="S45" s="6"/>
      <c r="T45" s="6"/>
      <c r="U45" s="215"/>
    </row>
    <row r="46" spans="1:21" outlineLevel="1">
      <c r="A46" s="221" t="s">
        <v>243</v>
      </c>
      <c r="B46" s="222" t="s">
        <v>595</v>
      </c>
      <c r="C46" s="223" t="s">
        <v>596</v>
      </c>
      <c r="D46" s="223" t="s">
        <v>259</v>
      </c>
      <c r="E46" s="223" t="s">
        <v>260</v>
      </c>
      <c r="F46" s="234" t="s">
        <v>3410</v>
      </c>
      <c r="G46" t="s">
        <v>281</v>
      </c>
      <c r="I46" s="214"/>
      <c r="J46" s="6"/>
      <c r="K46" s="6"/>
      <c r="L46" s="6"/>
      <c r="M46" s="6"/>
      <c r="N46" s="6"/>
      <c r="O46" s="6"/>
      <c r="P46" s="6"/>
      <c r="Q46" s="6"/>
      <c r="R46" s="6"/>
      <c r="S46" s="6"/>
      <c r="T46" s="6"/>
      <c r="U46" s="215"/>
    </row>
    <row r="47" spans="1:21" outlineLevel="1">
      <c r="A47" s="221" t="s">
        <v>243</v>
      </c>
      <c r="B47" s="222" t="s">
        <v>941</v>
      </c>
      <c r="C47" s="358">
        <f>-0.227323596*0.5</f>
        <v>-0.11366179799999999</v>
      </c>
      <c r="D47" s="223" t="s">
        <v>4190</v>
      </c>
      <c r="E47" s="223" t="s">
        <v>253</v>
      </c>
      <c r="F47" s="234" t="s">
        <v>4191</v>
      </c>
      <c r="G47" t="s">
        <v>281</v>
      </c>
      <c r="I47" s="214"/>
      <c r="J47" s="6"/>
      <c r="K47" s="6"/>
      <c r="L47" s="6"/>
      <c r="M47" s="6"/>
      <c r="N47" s="6"/>
      <c r="O47" s="6"/>
      <c r="P47" s="6"/>
      <c r="Q47" s="6"/>
      <c r="R47" s="6"/>
      <c r="S47" s="6"/>
      <c r="T47" s="6"/>
      <c r="U47" s="215"/>
    </row>
    <row r="48" spans="1:21" outlineLevel="1">
      <c r="A48" s="221" t="s">
        <v>243</v>
      </c>
      <c r="B48" s="233" t="s">
        <v>3411</v>
      </c>
      <c r="C48" s="223" t="s">
        <v>602</v>
      </c>
      <c r="D48" s="223" t="s">
        <v>504</v>
      </c>
      <c r="E48" s="223" t="s">
        <v>260</v>
      </c>
      <c r="F48" s="234" t="s">
        <v>603</v>
      </c>
      <c r="G48" t="s">
        <v>281</v>
      </c>
      <c r="I48" s="214"/>
      <c r="J48" s="6"/>
      <c r="K48" s="6"/>
      <c r="L48" s="6"/>
      <c r="M48" s="6"/>
      <c r="N48" s="6"/>
      <c r="O48" s="6"/>
      <c r="P48" s="6"/>
      <c r="Q48" s="6"/>
      <c r="R48" s="6"/>
      <c r="S48" s="6"/>
      <c r="T48" s="6"/>
      <c r="U48" s="215"/>
    </row>
    <row r="49" spans="1:21" outlineLevel="1">
      <c r="A49" s="221" t="s">
        <v>250</v>
      </c>
      <c r="B49" s="233" t="s">
        <v>2875</v>
      </c>
      <c r="C49" s="223" t="s">
        <v>4591</v>
      </c>
      <c r="D49" s="223" t="s">
        <v>259</v>
      </c>
      <c r="E49" s="223" t="s">
        <v>253</v>
      </c>
      <c r="F49" s="234" t="s">
        <v>4592</v>
      </c>
      <c r="G49" t="s">
        <v>281</v>
      </c>
      <c r="I49" s="214"/>
      <c r="J49" s="6"/>
      <c r="K49" s="6"/>
      <c r="L49" s="6"/>
      <c r="M49" s="6"/>
      <c r="N49" s="6"/>
      <c r="O49" s="6"/>
      <c r="P49" s="6"/>
      <c r="Q49" s="6"/>
      <c r="R49" s="6"/>
      <c r="S49" s="6"/>
      <c r="T49" s="6"/>
      <c r="U49" s="215"/>
    </row>
    <row r="50" spans="1:21" outlineLevel="1">
      <c r="A50" s="221" t="s">
        <v>250</v>
      </c>
      <c r="B50" s="233" t="s">
        <v>4593</v>
      </c>
      <c r="C50" s="223">
        <v>0.18</v>
      </c>
      <c r="D50" s="223" t="s">
        <v>259</v>
      </c>
      <c r="E50" s="223" t="s">
        <v>253</v>
      </c>
      <c r="F50" s="234" t="s">
        <v>4594</v>
      </c>
      <c r="G50" t="s">
        <v>281</v>
      </c>
      <c r="I50" s="214"/>
      <c r="J50" s="6"/>
      <c r="K50" s="6"/>
      <c r="L50" s="6"/>
      <c r="M50" s="6"/>
      <c r="N50" s="6"/>
      <c r="O50" s="6"/>
      <c r="P50" s="6"/>
      <c r="Q50" s="6"/>
      <c r="R50" s="6"/>
      <c r="S50" s="6"/>
      <c r="T50" s="6"/>
      <c r="U50" s="215"/>
    </row>
    <row r="51" spans="1:21" outlineLevel="1">
      <c r="A51" s="221" t="s">
        <v>333</v>
      </c>
      <c r="B51" s="223" t="s">
        <v>340</v>
      </c>
      <c r="C51" s="223" t="s">
        <v>599</v>
      </c>
      <c r="D51" s="223" t="s">
        <v>259</v>
      </c>
      <c r="E51" s="223" t="s">
        <v>260</v>
      </c>
      <c r="F51" s="234" t="s">
        <v>600</v>
      </c>
      <c r="G51" t="s">
        <v>281</v>
      </c>
      <c r="I51" s="214"/>
      <c r="J51" s="6"/>
      <c r="K51" s="6"/>
      <c r="L51" s="6"/>
      <c r="M51" s="6"/>
      <c r="N51" s="6"/>
      <c r="O51" s="6"/>
      <c r="P51" s="6"/>
      <c r="Q51" s="6"/>
      <c r="R51" s="6"/>
      <c r="S51" s="6"/>
      <c r="T51" s="6"/>
      <c r="U51" s="215"/>
    </row>
    <row r="52" spans="1:21" outlineLevel="1">
      <c r="A52" s="221" t="s">
        <v>333</v>
      </c>
      <c r="B52" s="223" t="s">
        <v>399</v>
      </c>
      <c r="C52" s="223" t="s">
        <v>3412</v>
      </c>
      <c r="D52" s="223" t="s">
        <v>259</v>
      </c>
      <c r="E52" s="223" t="s">
        <v>3413</v>
      </c>
      <c r="F52" s="234" t="s">
        <v>2442</v>
      </c>
      <c r="G52" t="s">
        <v>281</v>
      </c>
      <c r="I52" s="214"/>
      <c r="J52" s="6"/>
      <c r="K52" s="6"/>
      <c r="L52" s="6"/>
      <c r="M52" s="6"/>
      <c r="N52" s="6"/>
      <c r="O52" s="6"/>
      <c r="P52" s="6"/>
      <c r="Q52" s="6"/>
      <c r="R52" s="6"/>
      <c r="S52" s="6"/>
      <c r="T52" s="6"/>
      <c r="U52" s="215"/>
    </row>
    <row r="53" spans="1:21" outlineLevel="1">
      <c r="A53" s="221" t="s">
        <v>250</v>
      </c>
      <c r="B53" s="233" t="s">
        <v>1019</v>
      </c>
      <c r="C53" s="235" t="s">
        <v>605</v>
      </c>
      <c r="D53" s="223" t="s">
        <v>408</v>
      </c>
      <c r="E53" s="223" t="s">
        <v>260</v>
      </c>
      <c r="F53" s="234" t="s">
        <v>606</v>
      </c>
      <c r="G53" t="s">
        <v>281</v>
      </c>
      <c r="I53" s="214"/>
      <c r="J53" s="6"/>
      <c r="K53" s="6"/>
      <c r="L53" s="6"/>
      <c r="M53" s="6"/>
      <c r="N53" s="6"/>
      <c r="O53" s="6"/>
      <c r="P53" s="6"/>
      <c r="Q53" s="6"/>
      <c r="R53" s="6"/>
      <c r="S53" s="6"/>
      <c r="T53" s="6"/>
      <c r="U53" s="215"/>
    </row>
    <row r="54" spans="1:21" outlineLevel="1">
      <c r="A54" s="221" t="s">
        <v>250</v>
      </c>
      <c r="B54" s="233" t="s">
        <v>607</v>
      </c>
      <c r="C54" s="235" t="s">
        <v>608</v>
      </c>
      <c r="D54" s="223" t="s">
        <v>408</v>
      </c>
      <c r="E54" s="223" t="s">
        <v>260</v>
      </c>
      <c r="F54" s="234" t="s">
        <v>609</v>
      </c>
      <c r="G54" t="s">
        <v>281</v>
      </c>
      <c r="I54" s="214"/>
      <c r="J54" s="6"/>
      <c r="K54" s="6"/>
      <c r="L54" s="6"/>
      <c r="M54" s="6"/>
      <c r="N54" s="6"/>
      <c r="O54" s="6"/>
      <c r="P54" s="6"/>
      <c r="Q54" s="6"/>
      <c r="R54" s="6"/>
      <c r="S54" s="6"/>
      <c r="T54" s="6"/>
      <c r="U54" s="215"/>
    </row>
    <row r="55" spans="1:21" outlineLevel="1">
      <c r="A55" s="221" t="s">
        <v>333</v>
      </c>
      <c r="B55" s="223" t="s">
        <v>610</v>
      </c>
      <c r="C55" s="223" t="s">
        <v>611</v>
      </c>
      <c r="D55" s="223" t="s">
        <v>259</v>
      </c>
      <c r="E55" s="223" t="s">
        <v>260</v>
      </c>
      <c r="F55" s="234" t="s">
        <v>612</v>
      </c>
      <c r="G55" t="s">
        <v>281</v>
      </c>
      <c r="I55" s="214"/>
      <c r="J55" s="6"/>
      <c r="K55" s="6"/>
      <c r="L55" s="6"/>
      <c r="M55" s="6"/>
      <c r="N55" s="6"/>
      <c r="O55" s="6"/>
      <c r="P55" s="6"/>
      <c r="Q55" s="6"/>
      <c r="R55" s="6"/>
      <c r="S55" s="6"/>
      <c r="T55" s="6"/>
      <c r="U55" s="215"/>
    </row>
    <row r="56" spans="1:21" outlineLevel="1">
      <c r="A56" s="221" t="s">
        <v>333</v>
      </c>
      <c r="B56" s="223" t="s">
        <v>427</v>
      </c>
      <c r="C56" s="223" t="s">
        <v>613</v>
      </c>
      <c r="D56" s="223" t="s">
        <v>259</v>
      </c>
      <c r="E56" s="223" t="s">
        <v>260</v>
      </c>
      <c r="F56" s="234" t="s">
        <v>614</v>
      </c>
      <c r="G56" t="s">
        <v>281</v>
      </c>
      <c r="I56" s="236"/>
      <c r="J56" s="237"/>
      <c r="K56" s="237"/>
      <c r="L56" s="237"/>
      <c r="M56" s="237"/>
      <c r="N56" s="237"/>
      <c r="O56" s="237"/>
      <c r="P56" s="237"/>
      <c r="Q56" s="237"/>
      <c r="R56" s="237"/>
      <c r="S56" s="237"/>
      <c r="T56" s="237"/>
      <c r="U56" s="238"/>
    </row>
    <row r="57" spans="1:21" outlineLevel="1">
      <c r="A57" s="262" t="s">
        <v>268</v>
      </c>
      <c r="B57" s="189" t="s">
        <v>615</v>
      </c>
      <c r="C57" s="189">
        <v>9.6850000000000006E-2</v>
      </c>
      <c r="D57" s="189" t="s">
        <v>616</v>
      </c>
      <c r="E57" s="189" t="s">
        <v>3415</v>
      </c>
      <c r="F57" s="263" t="s">
        <v>4193</v>
      </c>
      <c r="G57" t="s">
        <v>281</v>
      </c>
    </row>
    <row r="58" spans="1:21" outlineLevel="1">
      <c r="A58" s="262" t="s">
        <v>268</v>
      </c>
      <c r="B58" s="189" t="s">
        <v>620</v>
      </c>
      <c r="C58" s="189">
        <v>0.5716</v>
      </c>
      <c r="D58" s="189" t="s">
        <v>270</v>
      </c>
      <c r="E58" s="189" t="s">
        <v>3418</v>
      </c>
      <c r="F58" s="263" t="s">
        <v>622</v>
      </c>
      <c r="G58" t="s">
        <v>281</v>
      </c>
      <c r="I58" s="349" t="s">
        <v>360</v>
      </c>
      <c r="J58" s="350"/>
      <c r="K58" s="350"/>
      <c r="L58" s="350"/>
      <c r="M58" s="351"/>
    </row>
    <row r="59" spans="1:21" outlineLevel="1">
      <c r="A59" s="262" t="s">
        <v>268</v>
      </c>
      <c r="B59" s="189" t="s">
        <v>623</v>
      </c>
      <c r="C59" s="189">
        <v>0.37659999999999999</v>
      </c>
      <c r="D59" s="189" t="s">
        <v>270</v>
      </c>
      <c r="E59" s="189" t="s">
        <v>3419</v>
      </c>
      <c r="F59" s="263" t="s">
        <v>2871</v>
      </c>
      <c r="G59" t="s">
        <v>281</v>
      </c>
      <c r="I59" s="242" t="s">
        <v>3414</v>
      </c>
      <c r="J59" s="243"/>
      <c r="K59" s="243"/>
      <c r="L59" s="285">
        <v>15.3</v>
      </c>
      <c r="M59" s="244" t="s">
        <v>363</v>
      </c>
    </row>
    <row r="60" spans="1:21" outlineLevel="1">
      <c r="A60" s="262" t="s">
        <v>268</v>
      </c>
      <c r="B60" s="189" t="s">
        <v>625</v>
      </c>
      <c r="C60" s="189">
        <v>0.37</v>
      </c>
      <c r="D60" s="189" t="s">
        <v>270</v>
      </c>
      <c r="E60" s="189" t="s">
        <v>626</v>
      </c>
      <c r="F60" s="263" t="s">
        <v>627</v>
      </c>
      <c r="G60" t="s">
        <v>281</v>
      </c>
      <c r="I60" s="214" t="s">
        <v>2014</v>
      </c>
      <c r="J60" s="6"/>
      <c r="K60" s="6"/>
      <c r="L60" s="367">
        <v>6.99</v>
      </c>
      <c r="M60" s="215" t="s">
        <v>363</v>
      </c>
    </row>
    <row r="61" spans="1:21" outlineLevel="1">
      <c r="A61" s="262" t="s">
        <v>268</v>
      </c>
      <c r="B61" s="189" t="s">
        <v>628</v>
      </c>
      <c r="C61" s="189">
        <v>7.8E-2</v>
      </c>
      <c r="D61" s="189" t="s">
        <v>270</v>
      </c>
      <c r="E61" s="189" t="s">
        <v>3420</v>
      </c>
      <c r="F61" s="263" t="s">
        <v>630</v>
      </c>
      <c r="G61" t="s">
        <v>281</v>
      </c>
      <c r="I61" s="214" t="s">
        <v>3564</v>
      </c>
      <c r="J61" s="6"/>
      <c r="K61" s="6"/>
      <c r="L61" s="275">
        <v>3.7320000000000002</v>
      </c>
      <c r="M61" s="215" t="s">
        <v>363</v>
      </c>
    </row>
    <row r="62" spans="1:21" outlineLevel="1">
      <c r="A62" s="262" t="s">
        <v>268</v>
      </c>
      <c r="B62" s="189" t="s">
        <v>631</v>
      </c>
      <c r="C62" s="189">
        <v>14.79</v>
      </c>
      <c r="D62" s="189" t="s">
        <v>632</v>
      </c>
      <c r="E62" s="189" t="s">
        <v>253</v>
      </c>
      <c r="F62" s="263" t="s">
        <v>633</v>
      </c>
      <c r="G62" t="s">
        <v>281</v>
      </c>
      <c r="I62" s="214" t="s">
        <v>3705</v>
      </c>
      <c r="J62" s="6"/>
      <c r="K62" s="6"/>
      <c r="L62" s="275">
        <v>11.96</v>
      </c>
      <c r="M62" s="215" t="s">
        <v>363</v>
      </c>
    </row>
    <row r="63" spans="1:21" outlineLevel="1">
      <c r="A63" s="262" t="s">
        <v>268</v>
      </c>
      <c r="B63" s="189" t="s">
        <v>634</v>
      </c>
      <c r="C63" s="189">
        <v>0.104</v>
      </c>
      <c r="D63" s="189" t="s">
        <v>270</v>
      </c>
      <c r="E63" s="189" t="s">
        <v>253</v>
      </c>
      <c r="F63" s="263" t="s">
        <v>635</v>
      </c>
      <c r="G63" t="s">
        <v>281</v>
      </c>
      <c r="I63" s="214" t="s">
        <v>4595</v>
      </c>
      <c r="J63" s="171"/>
      <c r="K63" s="6"/>
      <c r="L63" s="275">
        <v>5.6</v>
      </c>
      <c r="M63" s="215" t="s">
        <v>363</v>
      </c>
    </row>
    <row r="64" spans="1:21" outlineLevel="1">
      <c r="A64" s="262" t="s">
        <v>268</v>
      </c>
      <c r="B64" s="189" t="s">
        <v>636</v>
      </c>
      <c r="C64" s="189">
        <v>10</v>
      </c>
      <c r="D64" s="189" t="s">
        <v>637</v>
      </c>
      <c r="E64" s="189" t="s">
        <v>253</v>
      </c>
      <c r="F64" s="263" t="s">
        <v>638</v>
      </c>
      <c r="G64" t="s">
        <v>281</v>
      </c>
      <c r="I64" s="236" t="s">
        <v>3862</v>
      </c>
      <c r="J64" s="237"/>
      <c r="K64" s="237"/>
      <c r="L64" s="368">
        <v>10.19</v>
      </c>
      <c r="M64" s="238" t="s">
        <v>363</v>
      </c>
    </row>
    <row r="65" spans="1:7" outlineLevel="1">
      <c r="A65" s="262" t="s">
        <v>268</v>
      </c>
      <c r="B65" s="189" t="s">
        <v>639</v>
      </c>
      <c r="C65" s="189">
        <v>21</v>
      </c>
      <c r="D65" s="189" t="s">
        <v>640</v>
      </c>
      <c r="E65" s="189" t="s">
        <v>3421</v>
      </c>
      <c r="F65" s="263" t="s">
        <v>642</v>
      </c>
      <c r="G65" t="s">
        <v>281</v>
      </c>
    </row>
    <row r="66" spans="1:7" outlineLevel="1">
      <c r="A66" s="262" t="s">
        <v>268</v>
      </c>
      <c r="B66" s="189" t="s">
        <v>643</v>
      </c>
      <c r="C66" s="189">
        <v>0.01</v>
      </c>
      <c r="D66" s="189" t="s">
        <v>270</v>
      </c>
      <c r="E66" s="189" t="s">
        <v>644</v>
      </c>
      <c r="F66" s="263" t="s">
        <v>645</v>
      </c>
      <c r="G66" t="s">
        <v>281</v>
      </c>
    </row>
    <row r="67" spans="1:7" outlineLevel="1">
      <c r="A67" s="262" t="s">
        <v>268</v>
      </c>
      <c r="B67" s="189" t="s">
        <v>646</v>
      </c>
      <c r="C67" s="189">
        <v>20</v>
      </c>
      <c r="D67" s="189" t="s">
        <v>545</v>
      </c>
      <c r="E67" s="189" t="s">
        <v>647</v>
      </c>
      <c r="F67" s="263" t="s">
        <v>648</v>
      </c>
      <c r="G67" t="s">
        <v>281</v>
      </c>
    </row>
    <row r="68" spans="1:7" outlineLevel="1">
      <c r="A68" s="262" t="s">
        <v>268</v>
      </c>
      <c r="B68" s="189" t="s">
        <v>649</v>
      </c>
      <c r="C68" s="189">
        <v>16.04</v>
      </c>
      <c r="D68" s="189" t="s">
        <v>650</v>
      </c>
      <c r="E68" s="189" t="s">
        <v>253</v>
      </c>
      <c r="F68" s="263" t="s">
        <v>651</v>
      </c>
      <c r="G68" t="s">
        <v>281</v>
      </c>
    </row>
    <row r="69" spans="1:7" outlineLevel="1">
      <c r="A69" s="262" t="s">
        <v>268</v>
      </c>
      <c r="B69" s="189" t="s">
        <v>652</v>
      </c>
      <c r="C69" s="189">
        <v>44.01</v>
      </c>
      <c r="D69" s="189" t="s">
        <v>650</v>
      </c>
      <c r="E69" s="189" t="s">
        <v>253</v>
      </c>
      <c r="F69" s="263" t="s">
        <v>653</v>
      </c>
      <c r="G69" t="s">
        <v>281</v>
      </c>
    </row>
    <row r="70" spans="1:7" outlineLevel="1">
      <c r="A70" s="262" t="s">
        <v>268</v>
      </c>
      <c r="B70" s="189" t="s">
        <v>654</v>
      </c>
      <c r="C70" s="189">
        <v>34.1</v>
      </c>
      <c r="D70" s="189" t="s">
        <v>650</v>
      </c>
      <c r="E70" s="189" t="s">
        <v>253</v>
      </c>
      <c r="F70" s="263" t="s">
        <v>655</v>
      </c>
      <c r="G70" t="s">
        <v>281</v>
      </c>
    </row>
    <row r="71" spans="1:7" outlineLevel="1">
      <c r="A71" s="262" t="s">
        <v>268</v>
      </c>
      <c r="B71" s="189" t="s">
        <v>656</v>
      </c>
      <c r="C71" s="189">
        <v>17</v>
      </c>
      <c r="D71" s="189" t="s">
        <v>650</v>
      </c>
      <c r="E71" s="189" t="s">
        <v>253</v>
      </c>
      <c r="F71" s="263" t="s">
        <v>657</v>
      </c>
      <c r="G71" t="s">
        <v>281</v>
      </c>
    </row>
    <row r="72" spans="1:7" outlineLevel="1">
      <c r="A72" s="262" t="s">
        <v>268</v>
      </c>
      <c r="B72" s="189" t="s">
        <v>658</v>
      </c>
      <c r="C72" s="189">
        <v>10000</v>
      </c>
      <c r="D72" s="189" t="s">
        <v>560</v>
      </c>
      <c r="E72" s="189" t="s">
        <v>253</v>
      </c>
      <c r="F72" s="263" t="s">
        <v>659</v>
      </c>
      <c r="G72" t="s">
        <v>281</v>
      </c>
    </row>
    <row r="73" spans="1:7" outlineLevel="1">
      <c r="A73" s="262" t="s">
        <v>268</v>
      </c>
      <c r="B73" s="189" t="s">
        <v>660</v>
      </c>
      <c r="C73" s="189">
        <v>1</v>
      </c>
      <c r="D73" s="189" t="s">
        <v>259</v>
      </c>
      <c r="E73" s="189" t="s">
        <v>253</v>
      </c>
      <c r="F73" s="263" t="s">
        <v>661</v>
      </c>
      <c r="G73" t="s">
        <v>281</v>
      </c>
    </row>
    <row r="74" spans="1:7" outlineLevel="1">
      <c r="A74" s="262" t="s">
        <v>268</v>
      </c>
      <c r="B74" s="189" t="s">
        <v>662</v>
      </c>
      <c r="C74" s="189">
        <v>2</v>
      </c>
      <c r="D74" s="189" t="s">
        <v>270</v>
      </c>
      <c r="E74" s="189" t="s">
        <v>253</v>
      </c>
      <c r="F74" s="263" t="s">
        <v>663</v>
      </c>
      <c r="G74" t="s">
        <v>281</v>
      </c>
    </row>
    <row r="75" spans="1:7" outlineLevel="1">
      <c r="A75" s="262" t="s">
        <v>268</v>
      </c>
      <c r="B75" s="189" t="s">
        <v>664</v>
      </c>
      <c r="C75" s="189">
        <v>0.28000000000000003</v>
      </c>
      <c r="D75" s="189" t="s">
        <v>270</v>
      </c>
      <c r="E75" s="189" t="s">
        <v>253</v>
      </c>
      <c r="F75" s="263" t="s">
        <v>3422</v>
      </c>
      <c r="G75" t="s">
        <v>281</v>
      </c>
    </row>
    <row r="76" spans="1:7" outlineLevel="1">
      <c r="A76" s="262" t="s">
        <v>268</v>
      </c>
      <c r="B76" s="189" t="s">
        <v>666</v>
      </c>
      <c r="C76" s="189">
        <v>40000</v>
      </c>
      <c r="D76" s="189" t="s">
        <v>667</v>
      </c>
      <c r="E76" s="189" t="s">
        <v>253</v>
      </c>
      <c r="F76" s="263" t="s">
        <v>668</v>
      </c>
      <c r="G76" t="s">
        <v>281</v>
      </c>
    </row>
    <row r="77" spans="1:7" outlineLevel="1">
      <c r="A77" s="262" t="s">
        <v>268</v>
      </c>
      <c r="B77" s="189" t="s">
        <v>669</v>
      </c>
      <c r="C77" s="189">
        <v>100</v>
      </c>
      <c r="D77" s="189" t="s">
        <v>670</v>
      </c>
      <c r="E77" s="189" t="s">
        <v>671</v>
      </c>
      <c r="F77" s="263" t="s">
        <v>2443</v>
      </c>
      <c r="G77" t="s">
        <v>281</v>
      </c>
    </row>
    <row r="78" spans="1:7" outlineLevel="1">
      <c r="A78" s="262" t="s">
        <v>268</v>
      </c>
      <c r="B78" s="189" t="s">
        <v>673</v>
      </c>
      <c r="C78" s="189">
        <v>100</v>
      </c>
      <c r="D78" s="189" t="s">
        <v>670</v>
      </c>
      <c r="E78" s="189" t="s">
        <v>674</v>
      </c>
      <c r="F78" s="263" t="s">
        <v>2444</v>
      </c>
      <c r="G78" t="s">
        <v>281</v>
      </c>
    </row>
    <row r="79" spans="1:7" outlineLevel="1">
      <c r="A79" s="262" t="s">
        <v>268</v>
      </c>
      <c r="B79" s="189" t="s">
        <v>679</v>
      </c>
      <c r="C79" s="189" t="s">
        <v>4194</v>
      </c>
      <c r="D79" s="189" t="s">
        <v>259</v>
      </c>
      <c r="E79" s="189" t="s">
        <v>260</v>
      </c>
      <c r="F79" s="263" t="s">
        <v>4195</v>
      </c>
      <c r="G79" t="s">
        <v>281</v>
      </c>
    </row>
    <row r="80" spans="1:7" outlineLevel="1">
      <c r="A80" s="262" t="s">
        <v>268</v>
      </c>
      <c r="B80" s="189" t="s">
        <v>676</v>
      </c>
      <c r="C80" s="189">
        <v>22.4</v>
      </c>
      <c r="D80" s="189" t="s">
        <v>677</v>
      </c>
      <c r="E80" s="189" t="s">
        <v>253</v>
      </c>
      <c r="F80" s="263" t="s">
        <v>678</v>
      </c>
      <c r="G80" t="s">
        <v>281</v>
      </c>
    </row>
    <row r="81" spans="1:7" outlineLevel="1">
      <c r="A81" s="262" t="s">
        <v>268</v>
      </c>
      <c r="B81" s="189" t="s">
        <v>3425</v>
      </c>
      <c r="C81" s="189">
        <v>0.18</v>
      </c>
      <c r="D81" s="189" t="s">
        <v>270</v>
      </c>
      <c r="E81" s="189" t="s">
        <v>253</v>
      </c>
      <c r="F81" s="263" t="s">
        <v>3426</v>
      </c>
      <c r="G81" t="s">
        <v>281</v>
      </c>
    </row>
    <row r="82" spans="1:7" outlineLevel="1">
      <c r="A82" s="262" t="s">
        <v>268</v>
      </c>
      <c r="B82" s="189" t="s">
        <v>682</v>
      </c>
      <c r="C82" s="189" t="s">
        <v>683</v>
      </c>
      <c r="D82" s="189" t="s">
        <v>684</v>
      </c>
      <c r="E82" s="264"/>
      <c r="F82" s="263" t="s">
        <v>685</v>
      </c>
      <c r="G82" t="s">
        <v>281</v>
      </c>
    </row>
    <row r="83" spans="1:7" outlineLevel="1">
      <c r="A83" s="262" t="s">
        <v>268</v>
      </c>
      <c r="B83" s="189" t="s">
        <v>613</v>
      </c>
      <c r="C83" s="189" t="s">
        <v>686</v>
      </c>
      <c r="D83" s="189" t="s">
        <v>259</v>
      </c>
      <c r="E83" s="264"/>
      <c r="F83" s="263" t="s">
        <v>687</v>
      </c>
      <c r="G83" t="s">
        <v>281</v>
      </c>
    </row>
    <row r="84" spans="1:7" outlineLevel="1">
      <c r="A84" s="262" t="s">
        <v>268</v>
      </c>
      <c r="B84" s="189" t="s">
        <v>688</v>
      </c>
      <c r="C84" s="189" t="s">
        <v>689</v>
      </c>
      <c r="D84" s="189" t="s">
        <v>408</v>
      </c>
      <c r="E84" s="264"/>
      <c r="F84" s="263" t="s">
        <v>606</v>
      </c>
      <c r="G84" t="s">
        <v>281</v>
      </c>
    </row>
    <row r="85" spans="1:7" outlineLevel="1">
      <c r="A85" s="262" t="s">
        <v>268</v>
      </c>
      <c r="B85" s="189" t="s">
        <v>611</v>
      </c>
      <c r="C85" s="189" t="s">
        <v>690</v>
      </c>
      <c r="D85" s="189" t="s">
        <v>259</v>
      </c>
      <c r="E85" s="264"/>
      <c r="F85" s="263" t="s">
        <v>691</v>
      </c>
      <c r="G85" t="s">
        <v>281</v>
      </c>
    </row>
    <row r="86" spans="1:7" outlineLevel="1">
      <c r="A86" s="262" t="s">
        <v>268</v>
      </c>
      <c r="B86" s="189" t="s">
        <v>692</v>
      </c>
      <c r="C86" s="189" t="s">
        <v>693</v>
      </c>
      <c r="D86" s="189" t="s">
        <v>408</v>
      </c>
      <c r="E86" s="264"/>
      <c r="F86" s="263" t="s">
        <v>609</v>
      </c>
      <c r="G86" t="s">
        <v>281</v>
      </c>
    </row>
    <row r="87" spans="1:7" outlineLevel="1">
      <c r="A87" s="262" t="s">
        <v>268</v>
      </c>
      <c r="B87" s="189" t="s">
        <v>694</v>
      </c>
      <c r="C87" s="189" t="s">
        <v>695</v>
      </c>
      <c r="D87" s="189" t="s">
        <v>259</v>
      </c>
      <c r="E87" s="264"/>
      <c r="F87" s="263" t="s">
        <v>594</v>
      </c>
      <c r="G87" t="s">
        <v>281</v>
      </c>
    </row>
    <row r="88" spans="1:7" outlineLevel="1">
      <c r="A88" s="262" t="s">
        <v>268</v>
      </c>
      <c r="B88" s="189" t="s">
        <v>696</v>
      </c>
      <c r="C88" s="189" t="s">
        <v>697</v>
      </c>
      <c r="D88" s="189" t="s">
        <v>511</v>
      </c>
      <c r="E88" s="264"/>
      <c r="F88" s="263" t="s">
        <v>698</v>
      </c>
      <c r="G88" t="s">
        <v>281</v>
      </c>
    </row>
    <row r="89" spans="1:7" outlineLevel="1">
      <c r="A89" s="262" t="s">
        <v>268</v>
      </c>
      <c r="B89" s="189" t="s">
        <v>599</v>
      </c>
      <c r="C89" s="189" t="s">
        <v>699</v>
      </c>
      <c r="D89" s="189" t="s">
        <v>259</v>
      </c>
      <c r="E89" s="264"/>
      <c r="F89" s="263" t="s">
        <v>700</v>
      </c>
      <c r="G89" t="s">
        <v>281</v>
      </c>
    </row>
    <row r="90" spans="1:7" outlineLevel="1">
      <c r="A90" s="262" t="s">
        <v>268</v>
      </c>
      <c r="B90" s="189" t="s">
        <v>584</v>
      </c>
      <c r="C90" s="189" t="s">
        <v>701</v>
      </c>
      <c r="D90" s="189" t="s">
        <v>275</v>
      </c>
      <c r="E90" s="264"/>
      <c r="F90" s="263" t="s">
        <v>702</v>
      </c>
      <c r="G90" t="s">
        <v>281</v>
      </c>
    </row>
    <row r="91" spans="1:7" outlineLevel="1">
      <c r="A91" s="239" t="s">
        <v>268</v>
      </c>
      <c r="B91" s="240" t="s">
        <v>703</v>
      </c>
      <c r="C91" s="240" t="s">
        <v>3429</v>
      </c>
      <c r="D91" s="240" t="s">
        <v>259</v>
      </c>
      <c r="E91" s="265"/>
      <c r="F91" s="241" t="s">
        <v>705</v>
      </c>
      <c r="G91" t="s">
        <v>281</v>
      </c>
    </row>
    <row r="92" spans="1:7">
      <c r="G92" t="s">
        <v>281</v>
      </c>
    </row>
    <row r="93" spans="1:7" ht="18.75">
      <c r="A93" s="769" t="s">
        <v>2445</v>
      </c>
      <c r="B93" s="770"/>
      <c r="C93" s="770"/>
      <c r="D93" s="770"/>
      <c r="E93" s="770"/>
      <c r="F93" s="771"/>
      <c r="G93" t="s">
        <v>281</v>
      </c>
    </row>
    <row r="94" spans="1:7">
      <c r="A94" s="211" t="s">
        <v>238</v>
      </c>
      <c r="B94" s="212" t="s">
        <v>239</v>
      </c>
      <c r="C94" s="212" t="s">
        <v>240</v>
      </c>
      <c r="D94" s="212" t="s">
        <v>134</v>
      </c>
      <c r="E94" s="212" t="s">
        <v>241</v>
      </c>
      <c r="F94" s="213" t="s">
        <v>242</v>
      </c>
      <c r="G94" t="s">
        <v>281</v>
      </c>
    </row>
    <row r="95" spans="1:7" outlineLevel="1">
      <c r="A95" s="216" t="s">
        <v>243</v>
      </c>
      <c r="B95" s="217" t="s">
        <v>707</v>
      </c>
      <c r="C95" s="267" t="s">
        <v>708</v>
      </c>
      <c r="D95" s="218" t="s">
        <v>259</v>
      </c>
      <c r="E95" s="218" t="s">
        <v>260</v>
      </c>
      <c r="F95" s="232" t="s">
        <v>709</v>
      </c>
      <c r="G95" t="s">
        <v>281</v>
      </c>
    </row>
    <row r="96" spans="1:7" outlineLevel="1">
      <c r="A96" s="221" t="s">
        <v>243</v>
      </c>
      <c r="B96" s="222" t="s">
        <v>710</v>
      </c>
      <c r="C96" s="235" t="s">
        <v>711</v>
      </c>
      <c r="D96" s="223" t="s">
        <v>259</v>
      </c>
      <c r="E96" s="223" t="s">
        <v>260</v>
      </c>
      <c r="F96" s="234" t="s">
        <v>709</v>
      </c>
      <c r="G96" t="s">
        <v>281</v>
      </c>
    </row>
    <row r="97" spans="1:7" outlineLevel="1">
      <c r="A97" s="221" t="s">
        <v>243</v>
      </c>
      <c r="B97" s="222" t="s">
        <v>712</v>
      </c>
      <c r="C97" s="235" t="s">
        <v>713</v>
      </c>
      <c r="D97" s="223" t="s">
        <v>259</v>
      </c>
      <c r="E97" s="223" t="s">
        <v>260</v>
      </c>
      <c r="F97" s="234" t="s">
        <v>709</v>
      </c>
      <c r="G97" t="s">
        <v>281</v>
      </c>
    </row>
    <row r="98" spans="1:7" outlineLevel="1">
      <c r="A98" s="221" t="s">
        <v>243</v>
      </c>
      <c r="B98" s="222" t="s">
        <v>714</v>
      </c>
      <c r="C98" s="235">
        <v>0</v>
      </c>
      <c r="D98" s="223" t="s">
        <v>715</v>
      </c>
      <c r="E98" s="223" t="s">
        <v>253</v>
      </c>
      <c r="F98" s="234" t="s">
        <v>716</v>
      </c>
      <c r="G98" t="s">
        <v>281</v>
      </c>
    </row>
    <row r="99" spans="1:7" outlineLevel="1">
      <c r="A99" s="221" t="s">
        <v>333</v>
      </c>
      <c r="B99" s="223" t="s">
        <v>225</v>
      </c>
      <c r="C99" s="223" t="s">
        <v>717</v>
      </c>
      <c r="D99" s="223" t="s">
        <v>259</v>
      </c>
      <c r="E99" s="223" t="s">
        <v>260</v>
      </c>
      <c r="F99" s="234" t="s">
        <v>718</v>
      </c>
      <c r="G99" t="s">
        <v>281</v>
      </c>
    </row>
    <row r="100" spans="1:7" outlineLevel="1">
      <c r="A100" s="221" t="s">
        <v>333</v>
      </c>
      <c r="B100" s="223" t="s">
        <v>340</v>
      </c>
      <c r="C100" s="223" t="s">
        <v>719</v>
      </c>
      <c r="D100" s="223" t="s">
        <v>259</v>
      </c>
      <c r="E100" s="223" t="s">
        <v>260</v>
      </c>
      <c r="F100" s="234" t="s">
        <v>720</v>
      </c>
      <c r="G100" t="s">
        <v>281</v>
      </c>
    </row>
    <row r="101" spans="1:7" outlineLevel="1">
      <c r="A101" s="221" t="s">
        <v>333</v>
      </c>
      <c r="B101" s="223" t="s">
        <v>174</v>
      </c>
      <c r="C101" s="223" t="s">
        <v>721</v>
      </c>
      <c r="D101" s="223" t="s">
        <v>259</v>
      </c>
      <c r="E101" s="223" t="s">
        <v>260</v>
      </c>
      <c r="F101" s="234" t="s">
        <v>718</v>
      </c>
      <c r="G101" t="s">
        <v>281</v>
      </c>
    </row>
    <row r="102" spans="1:7" outlineLevel="1">
      <c r="A102" s="221" t="s">
        <v>333</v>
      </c>
      <c r="B102" s="223" t="s">
        <v>179</v>
      </c>
      <c r="C102" s="223" t="s">
        <v>722</v>
      </c>
      <c r="D102" s="223" t="s">
        <v>259</v>
      </c>
      <c r="E102" s="223" t="s">
        <v>260</v>
      </c>
      <c r="F102" s="234" t="s">
        <v>718</v>
      </c>
      <c r="G102" t="s">
        <v>281</v>
      </c>
    </row>
    <row r="103" spans="1:7" outlineLevel="1">
      <c r="A103" s="221" t="s">
        <v>333</v>
      </c>
      <c r="B103" s="223" t="s">
        <v>188</v>
      </c>
      <c r="C103" s="223" t="s">
        <v>723</v>
      </c>
      <c r="D103" s="223" t="s">
        <v>259</v>
      </c>
      <c r="E103" s="223" t="s">
        <v>260</v>
      </c>
      <c r="F103" s="234" t="s">
        <v>718</v>
      </c>
      <c r="G103" t="s">
        <v>281</v>
      </c>
    </row>
    <row r="104" spans="1:7" outlineLevel="1">
      <c r="A104" s="221" t="s">
        <v>333</v>
      </c>
      <c r="B104" s="223" t="s">
        <v>184</v>
      </c>
      <c r="C104" s="223" t="s">
        <v>724</v>
      </c>
      <c r="D104" s="223" t="s">
        <v>259</v>
      </c>
      <c r="E104" s="223" t="s">
        <v>260</v>
      </c>
      <c r="F104" s="234" t="s">
        <v>718</v>
      </c>
      <c r="G104" t="s">
        <v>281</v>
      </c>
    </row>
    <row r="105" spans="1:7" outlineLevel="1">
      <c r="A105" s="221" t="s">
        <v>333</v>
      </c>
      <c r="B105" s="223" t="s">
        <v>192</v>
      </c>
      <c r="C105" s="223" t="s">
        <v>725</v>
      </c>
      <c r="D105" s="223" t="s">
        <v>259</v>
      </c>
      <c r="E105" s="223" t="s">
        <v>260</v>
      </c>
      <c r="F105" s="234" t="s">
        <v>718</v>
      </c>
      <c r="G105" t="s">
        <v>281</v>
      </c>
    </row>
    <row r="106" spans="1:7" outlineLevel="1">
      <c r="A106" s="221" t="s">
        <v>333</v>
      </c>
      <c r="B106" s="223" t="s">
        <v>399</v>
      </c>
      <c r="C106" s="223" t="s">
        <v>516</v>
      </c>
      <c r="D106" s="223" t="s">
        <v>259</v>
      </c>
      <c r="E106" s="223" t="s">
        <v>260</v>
      </c>
      <c r="F106" s="234" t="s">
        <v>720</v>
      </c>
      <c r="G106" t="s">
        <v>281</v>
      </c>
    </row>
    <row r="107" spans="1:7" outlineLevel="1">
      <c r="A107" s="221" t="s">
        <v>333</v>
      </c>
      <c r="B107" s="223" t="s">
        <v>3439</v>
      </c>
      <c r="C107" s="235" t="s">
        <v>727</v>
      </c>
      <c r="D107" s="223" t="s">
        <v>408</v>
      </c>
      <c r="E107" s="223" t="s">
        <v>260</v>
      </c>
      <c r="F107" s="234" t="s">
        <v>728</v>
      </c>
      <c r="G107" t="s">
        <v>281</v>
      </c>
    </row>
    <row r="108" spans="1:7" outlineLevel="1">
      <c r="A108" s="221" t="s">
        <v>333</v>
      </c>
      <c r="B108" s="223" t="s">
        <v>217</v>
      </c>
      <c r="C108" s="223" t="s">
        <v>729</v>
      </c>
      <c r="D108" s="223" t="s">
        <v>259</v>
      </c>
      <c r="E108" s="223" t="s">
        <v>260</v>
      </c>
      <c r="F108" s="234" t="s">
        <v>718</v>
      </c>
      <c r="G108" t="s">
        <v>281</v>
      </c>
    </row>
    <row r="109" spans="1:7" outlineLevel="1">
      <c r="A109" s="221" t="s">
        <v>333</v>
      </c>
      <c r="B109" s="223" t="s">
        <v>205</v>
      </c>
      <c r="C109" s="223" t="s">
        <v>730</v>
      </c>
      <c r="D109" s="223" t="s">
        <v>259</v>
      </c>
      <c r="E109" s="223" t="s">
        <v>260</v>
      </c>
      <c r="F109" s="234" t="s">
        <v>718</v>
      </c>
      <c r="G109" t="s">
        <v>281</v>
      </c>
    </row>
    <row r="110" spans="1:7" outlineLevel="1">
      <c r="A110" s="221" t="s">
        <v>250</v>
      </c>
      <c r="B110" s="233" t="s">
        <v>4188</v>
      </c>
      <c r="C110" s="223">
        <v>1</v>
      </c>
      <c r="D110" s="223" t="s">
        <v>259</v>
      </c>
      <c r="E110" s="223" t="s">
        <v>253</v>
      </c>
      <c r="F110" s="234" t="s">
        <v>731</v>
      </c>
      <c r="G110" t="s">
        <v>281</v>
      </c>
    </row>
    <row r="111" spans="1:7" outlineLevel="1">
      <c r="A111" s="221" t="s">
        <v>333</v>
      </c>
      <c r="B111" s="223" t="s">
        <v>196</v>
      </c>
      <c r="C111" s="223" t="s">
        <v>732</v>
      </c>
      <c r="D111" s="223" t="s">
        <v>259</v>
      </c>
      <c r="E111" s="223" t="s">
        <v>260</v>
      </c>
      <c r="F111" s="234" t="s">
        <v>718</v>
      </c>
      <c r="G111" t="s">
        <v>281</v>
      </c>
    </row>
    <row r="112" spans="1:7" outlineLevel="1">
      <c r="A112" s="221" t="s">
        <v>333</v>
      </c>
      <c r="B112" s="223" t="s">
        <v>200</v>
      </c>
      <c r="C112" s="223" t="s">
        <v>733</v>
      </c>
      <c r="D112" s="223" t="s">
        <v>259</v>
      </c>
      <c r="E112" s="223" t="s">
        <v>260</v>
      </c>
      <c r="F112" s="234" t="s">
        <v>718</v>
      </c>
      <c r="G112" t="s">
        <v>281</v>
      </c>
    </row>
    <row r="113" spans="1:7" outlineLevel="1">
      <c r="A113" s="221" t="s">
        <v>333</v>
      </c>
      <c r="B113" s="223" t="s">
        <v>433</v>
      </c>
      <c r="C113" s="223" t="s">
        <v>734</v>
      </c>
      <c r="D113" s="223" t="s">
        <v>259</v>
      </c>
      <c r="E113" s="223" t="s">
        <v>260</v>
      </c>
      <c r="F113" s="234" t="s">
        <v>735</v>
      </c>
      <c r="G113" t="s">
        <v>281</v>
      </c>
    </row>
    <row r="114" spans="1:7" outlineLevel="1">
      <c r="A114" s="221" t="s">
        <v>333</v>
      </c>
      <c r="B114" s="223" t="s">
        <v>433</v>
      </c>
      <c r="C114" s="223" t="s">
        <v>736</v>
      </c>
      <c r="D114" s="223" t="s">
        <v>259</v>
      </c>
      <c r="E114" s="223" t="s">
        <v>260</v>
      </c>
      <c r="F114" s="234" t="s">
        <v>737</v>
      </c>
      <c r="G114" t="s">
        <v>281</v>
      </c>
    </row>
    <row r="115" spans="1:7" outlineLevel="1">
      <c r="A115" s="221" t="s">
        <v>333</v>
      </c>
      <c r="B115" s="223" t="s">
        <v>449</v>
      </c>
      <c r="C115" s="223" t="s">
        <v>738</v>
      </c>
      <c r="D115" s="223" t="s">
        <v>259</v>
      </c>
      <c r="E115" s="223" t="s">
        <v>260</v>
      </c>
      <c r="F115" s="234" t="s">
        <v>718</v>
      </c>
      <c r="G115" t="s">
        <v>281</v>
      </c>
    </row>
    <row r="116" spans="1:7" outlineLevel="1">
      <c r="A116" s="221" t="s">
        <v>333</v>
      </c>
      <c r="B116" s="223" t="s">
        <v>229</v>
      </c>
      <c r="C116" s="223" t="s">
        <v>739</v>
      </c>
      <c r="D116" s="223" t="s">
        <v>740</v>
      </c>
      <c r="E116" s="223" t="s">
        <v>260</v>
      </c>
      <c r="F116" s="234" t="s">
        <v>718</v>
      </c>
      <c r="G116" t="s">
        <v>281</v>
      </c>
    </row>
    <row r="117" spans="1:7" outlineLevel="1">
      <c r="A117" s="221" t="s">
        <v>333</v>
      </c>
      <c r="B117" s="223" t="s">
        <v>209</v>
      </c>
      <c r="C117" s="223" t="s">
        <v>741</v>
      </c>
      <c r="D117" s="223" t="s">
        <v>259</v>
      </c>
      <c r="E117" s="223" t="s">
        <v>260</v>
      </c>
      <c r="F117" s="234" t="s">
        <v>718</v>
      </c>
      <c r="G117" t="s">
        <v>281</v>
      </c>
    </row>
    <row r="118" spans="1:7" outlineLevel="1">
      <c r="A118" s="262" t="s">
        <v>268</v>
      </c>
      <c r="B118" s="189" t="s">
        <v>120</v>
      </c>
      <c r="C118" s="189">
        <v>3860</v>
      </c>
      <c r="D118" s="189" t="s">
        <v>742</v>
      </c>
      <c r="E118" s="189" t="s">
        <v>3440</v>
      </c>
      <c r="F118" s="263" t="s">
        <v>744</v>
      </c>
      <c r="G118" t="s">
        <v>281</v>
      </c>
    </row>
    <row r="119" spans="1:7" outlineLevel="1">
      <c r="A119" s="262" t="s">
        <v>268</v>
      </c>
      <c r="B119" s="189" t="s">
        <v>340</v>
      </c>
      <c r="C119" s="189">
        <v>0.5</v>
      </c>
      <c r="D119" s="189" t="s">
        <v>270</v>
      </c>
      <c r="E119" s="189"/>
      <c r="F119" s="263" t="s">
        <v>745</v>
      </c>
      <c r="G119" t="s">
        <v>281</v>
      </c>
    </row>
    <row r="120" spans="1:7" outlineLevel="1">
      <c r="A120" s="262" t="s">
        <v>268</v>
      </c>
      <c r="B120" s="189" t="s">
        <v>95</v>
      </c>
      <c r="C120" s="189">
        <v>3.1850000000000001</v>
      </c>
      <c r="D120" s="189" t="s">
        <v>270</v>
      </c>
      <c r="E120" s="189" t="s">
        <v>3441</v>
      </c>
      <c r="F120" s="263" t="s">
        <v>744</v>
      </c>
      <c r="G120" t="s">
        <v>281</v>
      </c>
    </row>
    <row r="121" spans="1:7" outlineLevel="1">
      <c r="A121" s="262" t="s">
        <v>268</v>
      </c>
      <c r="B121" s="189" t="s">
        <v>97</v>
      </c>
      <c r="C121" s="189">
        <v>0.72799999999999998</v>
      </c>
      <c r="D121" s="189" t="s">
        <v>742</v>
      </c>
      <c r="E121" s="189" t="s">
        <v>3442</v>
      </c>
      <c r="F121" s="263" t="s">
        <v>744</v>
      </c>
      <c r="G121" t="s">
        <v>281</v>
      </c>
    </row>
    <row r="122" spans="1:7" outlineLevel="1">
      <c r="A122" s="262" t="s">
        <v>268</v>
      </c>
      <c r="B122" s="189" t="s">
        <v>90</v>
      </c>
      <c r="C122" s="189">
        <v>5629</v>
      </c>
      <c r="D122" s="189" t="s">
        <v>742</v>
      </c>
      <c r="E122" s="189" t="s">
        <v>3443</v>
      </c>
      <c r="F122" s="263" t="s">
        <v>744</v>
      </c>
      <c r="G122" t="s">
        <v>281</v>
      </c>
    </row>
    <row r="123" spans="1:7" outlineLevel="1">
      <c r="A123" s="262" t="s">
        <v>268</v>
      </c>
      <c r="B123" s="189" t="s">
        <v>98</v>
      </c>
      <c r="C123" s="189">
        <v>3.367</v>
      </c>
      <c r="D123" s="189" t="s">
        <v>742</v>
      </c>
      <c r="E123" s="189" t="s">
        <v>3444</v>
      </c>
      <c r="F123" s="263" t="s">
        <v>744</v>
      </c>
      <c r="G123" t="s">
        <v>281</v>
      </c>
    </row>
    <row r="124" spans="1:7" outlineLevel="1">
      <c r="A124" s="262" t="s">
        <v>268</v>
      </c>
      <c r="B124" s="189" t="s">
        <v>99</v>
      </c>
      <c r="C124" s="189">
        <v>20.8</v>
      </c>
      <c r="D124" s="189" t="s">
        <v>742</v>
      </c>
      <c r="E124" s="189" t="s">
        <v>3445</v>
      </c>
      <c r="F124" s="263" t="s">
        <v>744</v>
      </c>
      <c r="G124" t="s">
        <v>281</v>
      </c>
    </row>
    <row r="125" spans="1:7" outlineLevel="1">
      <c r="A125" s="262" t="s">
        <v>268</v>
      </c>
      <c r="B125" s="189" t="s">
        <v>3446</v>
      </c>
      <c r="C125" s="189">
        <v>0.6</v>
      </c>
      <c r="D125" s="189" t="s">
        <v>270</v>
      </c>
      <c r="E125" s="189" t="s">
        <v>4196</v>
      </c>
      <c r="F125" s="263" t="s">
        <v>2451</v>
      </c>
      <c r="G125" t="s">
        <v>281</v>
      </c>
    </row>
    <row r="126" spans="1:7" outlineLevel="1">
      <c r="A126" s="262" t="s">
        <v>268</v>
      </c>
      <c r="B126" s="189" t="s">
        <v>100</v>
      </c>
      <c r="C126" s="189">
        <v>32.5</v>
      </c>
      <c r="D126" s="189" t="s">
        <v>742</v>
      </c>
      <c r="E126" s="189" t="s">
        <v>3447</v>
      </c>
      <c r="F126" s="263" t="s">
        <v>744</v>
      </c>
      <c r="G126" t="s">
        <v>281</v>
      </c>
    </row>
    <row r="127" spans="1:7" outlineLevel="1">
      <c r="A127" s="262" t="s">
        <v>268</v>
      </c>
      <c r="B127" s="189" t="s">
        <v>754</v>
      </c>
      <c r="C127" s="189">
        <v>0.1</v>
      </c>
      <c r="D127" s="189" t="s">
        <v>270</v>
      </c>
      <c r="E127" s="189" t="s">
        <v>253</v>
      </c>
      <c r="F127" s="263" t="s">
        <v>755</v>
      </c>
      <c r="G127" t="s">
        <v>281</v>
      </c>
    </row>
    <row r="128" spans="1:7" outlineLevel="1">
      <c r="A128" s="262" t="s">
        <v>268</v>
      </c>
      <c r="B128" s="189" t="s">
        <v>118</v>
      </c>
      <c r="C128" s="189">
        <v>7286</v>
      </c>
      <c r="D128" s="189" t="s">
        <v>742</v>
      </c>
      <c r="E128" s="189" t="s">
        <v>3448</v>
      </c>
      <c r="F128" s="263" t="s">
        <v>744</v>
      </c>
      <c r="G128" t="s">
        <v>281</v>
      </c>
    </row>
    <row r="129" spans="1:7" outlineLevel="1">
      <c r="A129" s="262" t="s">
        <v>268</v>
      </c>
      <c r="B129" s="189" t="s">
        <v>101</v>
      </c>
      <c r="C129" s="189">
        <v>0.11700000000000001</v>
      </c>
      <c r="D129" s="189" t="s">
        <v>742</v>
      </c>
      <c r="E129" s="189" t="s">
        <v>253</v>
      </c>
      <c r="F129" s="263" t="s">
        <v>744</v>
      </c>
      <c r="G129" t="s">
        <v>281</v>
      </c>
    </row>
    <row r="130" spans="1:7" outlineLevel="1">
      <c r="A130" s="262" t="s">
        <v>268</v>
      </c>
      <c r="B130" s="189" t="s">
        <v>758</v>
      </c>
      <c r="C130" s="189">
        <v>1.2500000000000001E-2</v>
      </c>
      <c r="D130" s="189" t="s">
        <v>270</v>
      </c>
      <c r="E130" s="189" t="s">
        <v>3449</v>
      </c>
      <c r="F130" s="263" t="s">
        <v>760</v>
      </c>
      <c r="G130" t="s">
        <v>281</v>
      </c>
    </row>
    <row r="131" spans="1:7" outlineLevel="1">
      <c r="A131" s="262" t="s">
        <v>268</v>
      </c>
      <c r="B131" s="189" t="s">
        <v>104</v>
      </c>
      <c r="C131" s="189">
        <v>11.96</v>
      </c>
      <c r="D131" s="189" t="s">
        <v>742</v>
      </c>
      <c r="E131" s="189" t="s">
        <v>3450</v>
      </c>
      <c r="F131" s="263" t="s">
        <v>744</v>
      </c>
      <c r="G131" t="s">
        <v>281</v>
      </c>
    </row>
    <row r="132" spans="1:7" outlineLevel="1">
      <c r="A132" s="262" t="s">
        <v>268</v>
      </c>
      <c r="B132" s="189" t="s">
        <v>433</v>
      </c>
      <c r="C132" s="189">
        <v>0.06</v>
      </c>
      <c r="D132" s="189" t="s">
        <v>270</v>
      </c>
      <c r="E132" s="189" t="s">
        <v>253</v>
      </c>
      <c r="F132" s="263" t="s">
        <v>762</v>
      </c>
      <c r="G132" t="s">
        <v>281</v>
      </c>
    </row>
    <row r="133" spans="1:7" outlineLevel="1">
      <c r="A133" s="262" t="s">
        <v>268</v>
      </c>
      <c r="B133" s="189" t="s">
        <v>769</v>
      </c>
      <c r="C133" s="189">
        <v>0.93</v>
      </c>
      <c r="D133" s="189" t="s">
        <v>270</v>
      </c>
      <c r="E133" s="189" t="s">
        <v>253</v>
      </c>
      <c r="F133" s="263" t="s">
        <v>770</v>
      </c>
      <c r="G133" t="s">
        <v>281</v>
      </c>
    </row>
    <row r="134" spans="1:7" outlineLevel="1">
      <c r="A134" s="262" t="s">
        <v>268</v>
      </c>
      <c r="B134" s="189" t="s">
        <v>105</v>
      </c>
      <c r="C134" s="189">
        <v>57.2</v>
      </c>
      <c r="D134" s="189" t="s">
        <v>742</v>
      </c>
      <c r="E134" s="189" t="s">
        <v>3451</v>
      </c>
      <c r="F134" s="263" t="s">
        <v>744</v>
      </c>
      <c r="G134" t="s">
        <v>281</v>
      </c>
    </row>
    <row r="135" spans="1:7" outlineLevel="1">
      <c r="A135" s="262" t="s">
        <v>268</v>
      </c>
      <c r="B135" s="189" t="s">
        <v>117</v>
      </c>
      <c r="C135" s="189">
        <v>131466</v>
      </c>
      <c r="D135" s="189" t="s">
        <v>742</v>
      </c>
      <c r="E135" s="189" t="s">
        <v>253</v>
      </c>
      <c r="F135" s="263" t="s">
        <v>744</v>
      </c>
      <c r="G135" t="s">
        <v>281</v>
      </c>
    </row>
    <row r="136" spans="1:7" outlineLevel="1">
      <c r="A136" s="262" t="s">
        <v>268</v>
      </c>
      <c r="B136" s="189" t="s">
        <v>3452</v>
      </c>
      <c r="C136" s="189">
        <v>1.7219999999999999E-2</v>
      </c>
      <c r="D136" s="189" t="s">
        <v>773</v>
      </c>
      <c r="E136" s="189" t="s">
        <v>3453</v>
      </c>
      <c r="F136" s="263" t="s">
        <v>3454</v>
      </c>
      <c r="G136" t="s">
        <v>281</v>
      </c>
    </row>
    <row r="137" spans="1:7" outlineLevel="1">
      <c r="A137" s="262" t="s">
        <v>268</v>
      </c>
      <c r="B137" s="189" t="s">
        <v>3455</v>
      </c>
      <c r="C137" s="189">
        <v>2.1899999999999999E-2</v>
      </c>
      <c r="D137" s="189" t="s">
        <v>773</v>
      </c>
      <c r="E137" s="189" t="s">
        <v>3456</v>
      </c>
      <c r="F137" s="263" t="s">
        <v>744</v>
      </c>
      <c r="G137" t="s">
        <v>281</v>
      </c>
    </row>
    <row r="138" spans="1:7" outlineLevel="1">
      <c r="A138" s="262" t="s">
        <v>268</v>
      </c>
      <c r="B138" s="189" t="s">
        <v>3457</v>
      </c>
      <c r="C138" s="189">
        <v>7.9000000000000008E-3</v>
      </c>
      <c r="D138" s="189" t="s">
        <v>773</v>
      </c>
      <c r="E138" s="189" t="s">
        <v>3458</v>
      </c>
      <c r="F138" s="263" t="s">
        <v>3459</v>
      </c>
      <c r="G138" t="s">
        <v>281</v>
      </c>
    </row>
    <row r="139" spans="1:7" outlineLevel="1">
      <c r="A139" s="262" t="s">
        <v>268</v>
      </c>
      <c r="B139" s="189" t="s">
        <v>110</v>
      </c>
      <c r="C139" s="189">
        <v>222.3</v>
      </c>
      <c r="D139" s="189" t="s">
        <v>742</v>
      </c>
      <c r="E139" s="189" t="s">
        <v>3460</v>
      </c>
      <c r="F139" s="263" t="s">
        <v>744</v>
      </c>
      <c r="G139" t="s">
        <v>281</v>
      </c>
    </row>
    <row r="140" spans="1:7" outlineLevel="1">
      <c r="A140" s="262" t="s">
        <v>268</v>
      </c>
      <c r="B140" s="189" t="s">
        <v>780</v>
      </c>
      <c r="C140" s="189" t="s">
        <v>3461</v>
      </c>
      <c r="D140" s="269" t="s">
        <v>259</v>
      </c>
      <c r="E140" s="264"/>
      <c r="F140" s="263" t="s">
        <v>782</v>
      </c>
      <c r="G140" t="s">
        <v>281</v>
      </c>
    </row>
    <row r="141" spans="1:7" outlineLevel="1">
      <c r="A141" s="262" t="s">
        <v>268</v>
      </c>
      <c r="B141" s="189" t="s">
        <v>783</v>
      </c>
      <c r="C141" s="189" t="s">
        <v>3462</v>
      </c>
      <c r="D141" s="269" t="s">
        <v>259</v>
      </c>
      <c r="E141" s="264"/>
      <c r="F141" s="263" t="s">
        <v>785</v>
      </c>
      <c r="G141" t="s">
        <v>281</v>
      </c>
    </row>
    <row r="142" spans="1:7" outlineLevel="1">
      <c r="A142" s="262" t="s">
        <v>268</v>
      </c>
      <c r="B142" s="189" t="s">
        <v>786</v>
      </c>
      <c r="C142" s="189" t="s">
        <v>787</v>
      </c>
      <c r="D142" s="269" t="s">
        <v>259</v>
      </c>
      <c r="E142" s="264"/>
      <c r="F142" s="263" t="s">
        <v>782</v>
      </c>
      <c r="G142" t="s">
        <v>281</v>
      </c>
    </row>
    <row r="143" spans="1:7" outlineLevel="1">
      <c r="A143" s="262" t="s">
        <v>268</v>
      </c>
      <c r="B143" s="189" t="s">
        <v>788</v>
      </c>
      <c r="C143" s="189" t="s">
        <v>789</v>
      </c>
      <c r="D143" s="269" t="s">
        <v>259</v>
      </c>
      <c r="E143" s="264"/>
      <c r="F143" s="263" t="s">
        <v>782</v>
      </c>
      <c r="G143" t="s">
        <v>281</v>
      </c>
    </row>
    <row r="144" spans="1:7" outlineLevel="1">
      <c r="A144" s="262" t="s">
        <v>268</v>
      </c>
      <c r="B144" s="189" t="s">
        <v>3463</v>
      </c>
      <c r="C144" s="189" t="s">
        <v>3464</v>
      </c>
      <c r="D144" s="269" t="s">
        <v>259</v>
      </c>
      <c r="E144" s="264"/>
      <c r="F144" s="263" t="s">
        <v>782</v>
      </c>
      <c r="G144" t="s">
        <v>281</v>
      </c>
    </row>
    <row r="145" spans="1:7" outlineLevel="1">
      <c r="A145" s="262" t="s">
        <v>268</v>
      </c>
      <c r="B145" s="189" t="s">
        <v>790</v>
      </c>
      <c r="C145" s="189" t="s">
        <v>3465</v>
      </c>
      <c r="D145" s="269" t="s">
        <v>259</v>
      </c>
      <c r="E145" s="264"/>
      <c r="F145" s="263" t="s">
        <v>782</v>
      </c>
      <c r="G145" t="s">
        <v>281</v>
      </c>
    </row>
    <row r="146" spans="1:7" outlineLevel="1">
      <c r="A146" s="262" t="s">
        <v>268</v>
      </c>
      <c r="B146" s="189" t="s">
        <v>792</v>
      </c>
      <c r="C146" s="189" t="s">
        <v>793</v>
      </c>
      <c r="D146" s="269" t="s">
        <v>259</v>
      </c>
      <c r="E146" s="264"/>
      <c r="F146" s="263" t="s">
        <v>782</v>
      </c>
      <c r="G146" t="s">
        <v>281</v>
      </c>
    </row>
    <row r="147" spans="1:7" outlineLevel="1">
      <c r="A147" s="262" t="s">
        <v>268</v>
      </c>
      <c r="B147" s="189" t="s">
        <v>794</v>
      </c>
      <c r="C147" s="189" t="s">
        <v>795</v>
      </c>
      <c r="D147" s="269" t="s">
        <v>259</v>
      </c>
      <c r="E147" s="264"/>
      <c r="F147" s="263" t="s">
        <v>782</v>
      </c>
      <c r="G147" t="s">
        <v>281</v>
      </c>
    </row>
    <row r="148" spans="1:7" outlineLevel="1">
      <c r="A148" s="262" t="s">
        <v>268</v>
      </c>
      <c r="B148" s="189" t="s">
        <v>796</v>
      </c>
      <c r="C148" s="189" t="s">
        <v>797</v>
      </c>
      <c r="D148" s="269" t="s">
        <v>259</v>
      </c>
      <c r="E148" s="264"/>
      <c r="F148" s="263" t="s">
        <v>782</v>
      </c>
      <c r="G148" t="s">
        <v>281</v>
      </c>
    </row>
    <row r="149" spans="1:7" outlineLevel="1">
      <c r="A149" s="262" t="s">
        <v>268</v>
      </c>
      <c r="B149" s="189" t="s">
        <v>798</v>
      </c>
      <c r="C149" s="189" t="s">
        <v>799</v>
      </c>
      <c r="D149" s="269" t="s">
        <v>259</v>
      </c>
      <c r="E149" s="264"/>
      <c r="F149" s="263" t="s">
        <v>782</v>
      </c>
      <c r="G149" t="s">
        <v>281</v>
      </c>
    </row>
    <row r="150" spans="1:7" outlineLevel="1">
      <c r="A150" s="262" t="s">
        <v>268</v>
      </c>
      <c r="B150" s="189" t="s">
        <v>739</v>
      </c>
      <c r="C150" s="189" t="s">
        <v>3466</v>
      </c>
      <c r="D150" s="269" t="s">
        <v>259</v>
      </c>
      <c r="E150" s="264"/>
      <c r="F150" s="263" t="s">
        <v>782</v>
      </c>
      <c r="G150" t="s">
        <v>281</v>
      </c>
    </row>
    <row r="151" spans="1:7" outlineLevel="1">
      <c r="A151" s="262" t="s">
        <v>268</v>
      </c>
      <c r="B151" s="189" t="s">
        <v>571</v>
      </c>
      <c r="C151" s="189" t="s">
        <v>3467</v>
      </c>
      <c r="D151" s="269" t="s">
        <v>259</v>
      </c>
      <c r="E151" s="264"/>
      <c r="F151" s="263" t="s">
        <v>785</v>
      </c>
      <c r="G151" t="s">
        <v>281</v>
      </c>
    </row>
    <row r="152" spans="1:7" outlineLevel="1">
      <c r="A152" s="262" t="s">
        <v>268</v>
      </c>
      <c r="B152" s="189" t="s">
        <v>802</v>
      </c>
      <c r="C152" s="189" t="s">
        <v>803</v>
      </c>
      <c r="D152" s="269" t="s">
        <v>259</v>
      </c>
      <c r="E152" s="264"/>
      <c r="F152" s="263" t="s">
        <v>782</v>
      </c>
      <c r="G152" t="s">
        <v>281</v>
      </c>
    </row>
    <row r="153" spans="1:7" outlineLevel="1">
      <c r="A153" s="262" t="s">
        <v>268</v>
      </c>
      <c r="B153" s="189" t="s">
        <v>804</v>
      </c>
      <c r="C153" s="189" t="s">
        <v>4197</v>
      </c>
      <c r="D153" s="269" t="s">
        <v>259</v>
      </c>
      <c r="E153" s="264"/>
      <c r="F153" s="263" t="s">
        <v>3469</v>
      </c>
      <c r="G153" t="s">
        <v>281</v>
      </c>
    </row>
    <row r="154" spans="1:7" outlineLevel="1">
      <c r="A154" s="262" t="s">
        <v>268</v>
      </c>
      <c r="B154" s="189" t="s">
        <v>807</v>
      </c>
      <c r="C154" s="189" t="s">
        <v>4198</v>
      </c>
      <c r="D154" s="269" t="s">
        <v>259</v>
      </c>
      <c r="E154" s="264"/>
      <c r="F154" s="263" t="s">
        <v>3471</v>
      </c>
      <c r="G154" t="s">
        <v>281</v>
      </c>
    </row>
    <row r="155" spans="1:7" outlineLevel="1">
      <c r="A155" s="262" t="s">
        <v>268</v>
      </c>
      <c r="B155" s="189" t="s">
        <v>810</v>
      </c>
      <c r="C155" s="189" t="s">
        <v>811</v>
      </c>
      <c r="D155" s="269" t="s">
        <v>259</v>
      </c>
      <c r="E155" s="264"/>
      <c r="F155" s="263" t="s">
        <v>782</v>
      </c>
      <c r="G155" t="s">
        <v>281</v>
      </c>
    </row>
    <row r="156" spans="1:7" outlineLevel="1">
      <c r="A156" s="262" t="s">
        <v>268</v>
      </c>
      <c r="B156" s="189" t="s">
        <v>812</v>
      </c>
      <c r="C156" s="189" t="s">
        <v>813</v>
      </c>
      <c r="D156" s="269" t="s">
        <v>259</v>
      </c>
      <c r="E156" s="264"/>
      <c r="F156" s="263" t="s">
        <v>782</v>
      </c>
      <c r="G156" t="s">
        <v>281</v>
      </c>
    </row>
    <row r="157" spans="1:7" outlineLevel="1">
      <c r="A157" s="262" t="s">
        <v>268</v>
      </c>
      <c r="B157" s="189" t="s">
        <v>814</v>
      </c>
      <c r="C157" s="189" t="s">
        <v>3472</v>
      </c>
      <c r="D157" s="269" t="s">
        <v>259</v>
      </c>
      <c r="E157" s="264"/>
      <c r="F157" s="263" t="s">
        <v>782</v>
      </c>
      <c r="G157" t="s">
        <v>281</v>
      </c>
    </row>
    <row r="158" spans="1:7" outlineLevel="1">
      <c r="A158" s="262" t="s">
        <v>268</v>
      </c>
      <c r="B158" s="189" t="s">
        <v>816</v>
      </c>
      <c r="C158" s="189" t="s">
        <v>817</v>
      </c>
      <c r="D158" s="269" t="s">
        <v>259</v>
      </c>
      <c r="E158" s="264"/>
      <c r="F158" s="263" t="s">
        <v>782</v>
      </c>
      <c r="G158" t="s">
        <v>281</v>
      </c>
    </row>
    <row r="159" spans="1:7" outlineLevel="1">
      <c r="A159" s="262" t="s">
        <v>268</v>
      </c>
      <c r="B159" s="189" t="s">
        <v>818</v>
      </c>
      <c r="C159" s="189" t="s">
        <v>819</v>
      </c>
      <c r="D159" s="269" t="s">
        <v>259</v>
      </c>
      <c r="E159" s="264"/>
      <c r="F159" s="263" t="s">
        <v>2463</v>
      </c>
      <c r="G159" t="s">
        <v>281</v>
      </c>
    </row>
    <row r="160" spans="1:7" outlineLevel="1">
      <c r="A160" s="262" t="s">
        <v>268</v>
      </c>
      <c r="B160" s="189" t="s">
        <v>821</v>
      </c>
      <c r="C160" s="189" t="s">
        <v>3473</v>
      </c>
      <c r="D160" s="269" t="s">
        <v>259</v>
      </c>
      <c r="E160" s="264"/>
      <c r="F160" s="263" t="s">
        <v>823</v>
      </c>
      <c r="G160" t="s">
        <v>281</v>
      </c>
    </row>
    <row r="161" spans="1:7" outlineLevel="1">
      <c r="A161" s="262" t="s">
        <v>268</v>
      </c>
      <c r="B161" s="189" t="s">
        <v>824</v>
      </c>
      <c r="C161" s="189" t="s">
        <v>3474</v>
      </c>
      <c r="D161" s="269" t="s">
        <v>259</v>
      </c>
      <c r="E161" s="264"/>
      <c r="F161" s="263" t="s">
        <v>826</v>
      </c>
      <c r="G161" t="s">
        <v>281</v>
      </c>
    </row>
    <row r="162" spans="1:7" outlineLevel="1">
      <c r="A162" s="239" t="s">
        <v>268</v>
      </c>
      <c r="B162" s="240" t="s">
        <v>827</v>
      </c>
      <c r="C162" s="240" t="s">
        <v>3475</v>
      </c>
      <c r="D162" s="270" t="s">
        <v>259</v>
      </c>
      <c r="E162" s="265"/>
      <c r="F162" s="241" t="s">
        <v>829</v>
      </c>
      <c r="G162" t="s">
        <v>281</v>
      </c>
    </row>
    <row r="163" spans="1:7">
      <c r="G163" t="s">
        <v>281</v>
      </c>
    </row>
    <row r="164" spans="1:7" ht="18.75">
      <c r="A164" s="769" t="s">
        <v>830</v>
      </c>
      <c r="B164" s="770"/>
      <c r="C164" s="770"/>
      <c r="D164" s="770"/>
      <c r="E164" s="770"/>
      <c r="F164" s="771"/>
      <c r="G164" t="s">
        <v>281</v>
      </c>
    </row>
    <row r="165" spans="1:7">
      <c r="A165" s="211" t="s">
        <v>238</v>
      </c>
      <c r="B165" s="212" t="s">
        <v>239</v>
      </c>
      <c r="C165" s="212" t="s">
        <v>240</v>
      </c>
      <c r="D165" s="212" t="s">
        <v>134</v>
      </c>
      <c r="E165" s="212" t="s">
        <v>241</v>
      </c>
      <c r="F165" s="213" t="s">
        <v>242</v>
      </c>
      <c r="G165" t="s">
        <v>281</v>
      </c>
    </row>
    <row r="166" spans="1:7" outlineLevel="1">
      <c r="A166" s="216" t="s">
        <v>250</v>
      </c>
      <c r="B166" s="231" t="s">
        <v>3411</v>
      </c>
      <c r="C166" s="218">
        <v>1</v>
      </c>
      <c r="D166" s="218" t="s">
        <v>504</v>
      </c>
      <c r="E166" s="218" t="s">
        <v>253</v>
      </c>
      <c r="F166" s="232" t="s">
        <v>831</v>
      </c>
      <c r="G166" t="s">
        <v>281</v>
      </c>
    </row>
    <row r="167" spans="1:7" outlineLevel="1">
      <c r="A167" s="221" t="s">
        <v>243</v>
      </c>
      <c r="B167" s="233" t="s">
        <v>832</v>
      </c>
      <c r="C167" s="223" t="s">
        <v>833</v>
      </c>
      <c r="D167" s="223" t="s">
        <v>504</v>
      </c>
      <c r="E167" s="223" t="s">
        <v>260</v>
      </c>
      <c r="F167" s="234" t="s">
        <v>834</v>
      </c>
      <c r="G167" t="s">
        <v>281</v>
      </c>
    </row>
    <row r="168" spans="1:7" outlineLevel="1">
      <c r="A168" s="221" t="s">
        <v>243</v>
      </c>
      <c r="B168" s="233" t="s">
        <v>835</v>
      </c>
      <c r="C168" s="223" t="s">
        <v>836</v>
      </c>
      <c r="D168" s="223" t="s">
        <v>504</v>
      </c>
      <c r="E168" s="223" t="s">
        <v>260</v>
      </c>
      <c r="F168" s="234" t="s">
        <v>837</v>
      </c>
      <c r="G168" t="s">
        <v>281</v>
      </c>
    </row>
    <row r="169" spans="1:7" outlineLevel="1">
      <c r="A169" s="262" t="s">
        <v>268</v>
      </c>
      <c r="B169" s="189" t="s">
        <v>838</v>
      </c>
      <c r="C169" s="189">
        <v>0.02</v>
      </c>
      <c r="D169" s="189" t="s">
        <v>270</v>
      </c>
      <c r="E169" s="189" t="s">
        <v>839</v>
      </c>
      <c r="F169" s="263" t="s">
        <v>840</v>
      </c>
      <c r="G169" t="s">
        <v>281</v>
      </c>
    </row>
    <row r="170" spans="1:7" outlineLevel="1">
      <c r="A170" s="239" t="s">
        <v>268</v>
      </c>
      <c r="B170" s="240" t="s">
        <v>841</v>
      </c>
      <c r="C170" s="240" t="s">
        <v>842</v>
      </c>
      <c r="D170" s="240" t="s">
        <v>270</v>
      </c>
      <c r="E170" s="265"/>
      <c r="F170" s="241" t="s">
        <v>843</v>
      </c>
      <c r="G170" t="s">
        <v>281</v>
      </c>
    </row>
    <row r="171" spans="1:7">
      <c r="G171" t="s">
        <v>281</v>
      </c>
    </row>
    <row r="172" spans="1:7" ht="18.75">
      <c r="A172" s="769" t="s">
        <v>844</v>
      </c>
      <c r="B172" s="770"/>
      <c r="C172" s="770"/>
      <c r="D172" s="770"/>
      <c r="E172" s="770"/>
      <c r="F172" s="771"/>
      <c r="G172" t="s">
        <v>281</v>
      </c>
    </row>
    <row r="173" spans="1:7">
      <c r="A173" s="211" t="s">
        <v>238</v>
      </c>
      <c r="B173" s="212" t="s">
        <v>239</v>
      </c>
      <c r="C173" s="212" t="s">
        <v>240</v>
      </c>
      <c r="D173" s="212" t="s">
        <v>134</v>
      </c>
      <c r="E173" s="212" t="s">
        <v>241</v>
      </c>
      <c r="F173" s="213" t="s">
        <v>242</v>
      </c>
      <c r="G173" t="s">
        <v>281</v>
      </c>
    </row>
    <row r="174" spans="1:7" outlineLevel="1">
      <c r="A174" s="216" t="s">
        <v>845</v>
      </c>
      <c r="B174" s="231" t="s">
        <v>832</v>
      </c>
      <c r="C174" s="218">
        <v>1</v>
      </c>
      <c r="D174" s="218" t="s">
        <v>684</v>
      </c>
      <c r="E174" s="218" t="s">
        <v>253</v>
      </c>
      <c r="F174" s="232" t="s">
        <v>846</v>
      </c>
      <c r="G174" t="s">
        <v>281</v>
      </c>
    </row>
    <row r="175" spans="1:7" outlineLevel="1">
      <c r="A175" s="221" t="s">
        <v>333</v>
      </c>
      <c r="B175" s="223" t="s">
        <v>376</v>
      </c>
      <c r="C175" s="271">
        <v>5.5579999999999999E-8</v>
      </c>
      <c r="D175" s="223" t="s">
        <v>259</v>
      </c>
      <c r="E175" s="223" t="s">
        <v>847</v>
      </c>
      <c r="F175" s="234" t="s">
        <v>848</v>
      </c>
      <c r="G175" t="s">
        <v>281</v>
      </c>
    </row>
    <row r="176" spans="1:7" outlineLevel="1">
      <c r="A176" s="221" t="s">
        <v>333</v>
      </c>
      <c r="B176" s="223" t="s">
        <v>427</v>
      </c>
      <c r="C176" s="271">
        <v>4.1800000000000002E-4</v>
      </c>
      <c r="D176" s="223" t="s">
        <v>259</v>
      </c>
      <c r="E176" s="223" t="s">
        <v>849</v>
      </c>
      <c r="F176" s="234" t="s">
        <v>850</v>
      </c>
      <c r="G176" t="s">
        <v>281</v>
      </c>
    </row>
    <row r="177" spans="1:7" outlineLevel="1">
      <c r="A177" s="221" t="s">
        <v>333</v>
      </c>
      <c r="B177" s="223" t="s">
        <v>436</v>
      </c>
      <c r="C177" s="271">
        <v>4.5330000000000002E-7</v>
      </c>
      <c r="D177" s="223" t="s">
        <v>259</v>
      </c>
      <c r="E177" s="223" t="s">
        <v>851</v>
      </c>
      <c r="F177" s="234" t="s">
        <v>852</v>
      </c>
      <c r="G177" t="s">
        <v>281</v>
      </c>
    </row>
    <row r="178" spans="1:7" outlineLevel="1">
      <c r="A178" s="221" t="s">
        <v>333</v>
      </c>
      <c r="B178" s="223" t="s">
        <v>441</v>
      </c>
      <c r="C178" s="271">
        <v>8.4900000000000005E-7</v>
      </c>
      <c r="D178" s="223" t="s">
        <v>259</v>
      </c>
      <c r="E178" s="223" t="s">
        <v>853</v>
      </c>
      <c r="F178" s="234" t="s">
        <v>854</v>
      </c>
      <c r="G178" t="s">
        <v>281</v>
      </c>
    </row>
    <row r="179" spans="1:7" outlineLevel="1">
      <c r="A179" s="226" t="s">
        <v>333</v>
      </c>
      <c r="B179" s="228" t="s">
        <v>467</v>
      </c>
      <c r="C179" s="272">
        <v>9.2109999999999996E-8</v>
      </c>
      <c r="D179" s="228" t="s">
        <v>259</v>
      </c>
      <c r="E179" s="228" t="s">
        <v>855</v>
      </c>
      <c r="F179" s="255" t="s">
        <v>856</v>
      </c>
      <c r="G179" t="s">
        <v>281</v>
      </c>
    </row>
    <row r="180" spans="1:7">
      <c r="G180" t="s">
        <v>281</v>
      </c>
    </row>
    <row r="181" spans="1:7" ht="18.75">
      <c r="A181" s="769" t="s">
        <v>857</v>
      </c>
      <c r="B181" s="770"/>
      <c r="C181" s="770"/>
      <c r="D181" s="770"/>
      <c r="E181" s="770"/>
      <c r="F181" s="771"/>
      <c r="G181" t="s">
        <v>281</v>
      </c>
    </row>
    <row r="182" spans="1:7">
      <c r="A182" s="211" t="s">
        <v>238</v>
      </c>
      <c r="B182" s="212" t="s">
        <v>239</v>
      </c>
      <c r="C182" s="212" t="s">
        <v>240</v>
      </c>
      <c r="D182" s="212" t="s">
        <v>134</v>
      </c>
      <c r="E182" s="212" t="s">
        <v>241</v>
      </c>
      <c r="F182" s="213" t="s">
        <v>242</v>
      </c>
      <c r="G182" t="s">
        <v>281</v>
      </c>
    </row>
    <row r="183" spans="1:7" outlineLevel="1">
      <c r="A183" s="216" t="s">
        <v>858</v>
      </c>
      <c r="B183" s="217" t="s">
        <v>859</v>
      </c>
      <c r="C183" s="218" t="s">
        <v>860</v>
      </c>
      <c r="D183" s="218" t="s">
        <v>275</v>
      </c>
      <c r="E183" s="218" t="s">
        <v>260</v>
      </c>
      <c r="F183" s="232" t="s">
        <v>861</v>
      </c>
      <c r="G183" t="s">
        <v>281</v>
      </c>
    </row>
    <row r="184" spans="1:7" outlineLevel="1">
      <c r="A184" s="221" t="s">
        <v>858</v>
      </c>
      <c r="B184" s="222" t="s">
        <v>862</v>
      </c>
      <c r="C184" s="223" t="s">
        <v>860</v>
      </c>
      <c r="D184" s="223" t="s">
        <v>275</v>
      </c>
      <c r="E184" s="223" t="s">
        <v>260</v>
      </c>
      <c r="F184" s="234" t="s">
        <v>863</v>
      </c>
      <c r="G184" t="s">
        <v>281</v>
      </c>
    </row>
    <row r="185" spans="1:7" outlineLevel="1">
      <c r="A185" s="221" t="s">
        <v>858</v>
      </c>
      <c r="B185" s="222" t="s">
        <v>864</v>
      </c>
      <c r="C185" s="223" t="s">
        <v>860</v>
      </c>
      <c r="D185" s="223" t="s">
        <v>275</v>
      </c>
      <c r="E185" s="223" t="s">
        <v>260</v>
      </c>
      <c r="F185" s="234" t="s">
        <v>865</v>
      </c>
      <c r="G185" t="s">
        <v>281</v>
      </c>
    </row>
    <row r="186" spans="1:7" outlineLevel="1">
      <c r="A186" s="221" t="s">
        <v>858</v>
      </c>
      <c r="B186" s="222" t="s">
        <v>866</v>
      </c>
      <c r="C186" s="271">
        <v>2.34818813314592E-4</v>
      </c>
      <c r="D186" s="223" t="s">
        <v>259</v>
      </c>
      <c r="E186" s="223" t="s">
        <v>867</v>
      </c>
      <c r="F186" s="234" t="s">
        <v>868</v>
      </c>
      <c r="G186" t="s">
        <v>281</v>
      </c>
    </row>
    <row r="187" spans="1:7" outlineLevel="1">
      <c r="A187" s="221" t="s">
        <v>858</v>
      </c>
      <c r="B187" s="222" t="s">
        <v>869</v>
      </c>
      <c r="C187" s="271">
        <v>-2.34818813314592E-4</v>
      </c>
      <c r="D187" s="223" t="s">
        <v>259</v>
      </c>
      <c r="E187" s="223" t="s">
        <v>870</v>
      </c>
      <c r="F187" s="234" t="s">
        <v>871</v>
      </c>
      <c r="G187" t="s">
        <v>281</v>
      </c>
    </row>
    <row r="188" spans="1:7" outlineLevel="1">
      <c r="A188" s="221" t="s">
        <v>845</v>
      </c>
      <c r="B188" s="233" t="s">
        <v>872</v>
      </c>
      <c r="C188" s="223" t="s">
        <v>873</v>
      </c>
      <c r="D188" s="223" t="s">
        <v>504</v>
      </c>
      <c r="E188" s="223" t="s">
        <v>260</v>
      </c>
      <c r="F188" s="234" t="s">
        <v>874</v>
      </c>
      <c r="G188" t="s">
        <v>281</v>
      </c>
    </row>
    <row r="189" spans="1:7" outlineLevel="1">
      <c r="A189" s="221" t="s">
        <v>333</v>
      </c>
      <c r="B189" s="223" t="s">
        <v>376</v>
      </c>
      <c r="C189" s="223" t="s">
        <v>875</v>
      </c>
      <c r="D189" s="223" t="s">
        <v>259</v>
      </c>
      <c r="E189" s="223" t="s">
        <v>260</v>
      </c>
      <c r="F189" s="234" t="s">
        <v>876</v>
      </c>
      <c r="G189" t="s">
        <v>281</v>
      </c>
    </row>
    <row r="190" spans="1:7" outlineLevel="1">
      <c r="A190" s="221" t="s">
        <v>333</v>
      </c>
      <c r="B190" s="223" t="s">
        <v>399</v>
      </c>
      <c r="C190" s="271">
        <v>1.9568384388558899E-5</v>
      </c>
      <c r="D190" s="223" t="s">
        <v>259</v>
      </c>
      <c r="E190" s="223" t="s">
        <v>877</v>
      </c>
      <c r="F190" s="234" t="s">
        <v>878</v>
      </c>
      <c r="G190" t="s">
        <v>281</v>
      </c>
    </row>
    <row r="191" spans="1:7" outlineLevel="1">
      <c r="A191" s="221" t="s">
        <v>845</v>
      </c>
      <c r="B191" s="233" t="s">
        <v>1019</v>
      </c>
      <c r="C191" s="223">
        <v>1</v>
      </c>
      <c r="D191" s="223" t="s">
        <v>408</v>
      </c>
      <c r="E191" s="273" t="s">
        <v>253</v>
      </c>
      <c r="F191" s="234" t="s">
        <v>880</v>
      </c>
      <c r="G191" t="s">
        <v>281</v>
      </c>
    </row>
    <row r="192" spans="1:7" outlineLevel="1">
      <c r="A192" s="221" t="s">
        <v>845</v>
      </c>
      <c r="B192" s="233" t="s">
        <v>726</v>
      </c>
      <c r="C192" s="271" t="s">
        <v>818</v>
      </c>
      <c r="D192" s="223" t="s">
        <v>408</v>
      </c>
      <c r="E192" s="223" t="s">
        <v>260</v>
      </c>
      <c r="F192" s="234" t="s">
        <v>881</v>
      </c>
      <c r="G192" t="s">
        <v>281</v>
      </c>
    </row>
    <row r="193" spans="1:7" outlineLevel="1">
      <c r="A193" s="221" t="s">
        <v>333</v>
      </c>
      <c r="B193" s="223" t="s">
        <v>427</v>
      </c>
      <c r="C193" s="271" t="s">
        <v>882</v>
      </c>
      <c r="D193" s="223" t="s">
        <v>259</v>
      </c>
      <c r="E193" s="223" t="s">
        <v>260</v>
      </c>
      <c r="F193" s="234" t="s">
        <v>883</v>
      </c>
      <c r="G193" t="s">
        <v>281</v>
      </c>
    </row>
    <row r="194" spans="1:7" outlineLevel="1">
      <c r="A194" s="221" t="s">
        <v>333</v>
      </c>
      <c r="B194" s="223" t="s">
        <v>436</v>
      </c>
      <c r="C194" s="271" t="s">
        <v>884</v>
      </c>
      <c r="D194" s="223" t="s">
        <v>259</v>
      </c>
      <c r="E194" s="223" t="s">
        <v>260</v>
      </c>
      <c r="F194" s="234" t="s">
        <v>885</v>
      </c>
      <c r="G194" t="s">
        <v>281</v>
      </c>
    </row>
    <row r="195" spans="1:7" outlineLevel="1">
      <c r="A195" s="221" t="s">
        <v>333</v>
      </c>
      <c r="B195" s="223" t="s">
        <v>439</v>
      </c>
      <c r="C195" s="271">
        <v>1.56547075108678E-5</v>
      </c>
      <c r="D195" s="223" t="s">
        <v>259</v>
      </c>
      <c r="E195" s="223" t="s">
        <v>886</v>
      </c>
      <c r="F195" s="234" t="s">
        <v>887</v>
      </c>
      <c r="G195" t="s">
        <v>281</v>
      </c>
    </row>
    <row r="196" spans="1:7" outlineLevel="1">
      <c r="A196" s="221" t="s">
        <v>333</v>
      </c>
      <c r="B196" s="223" t="s">
        <v>888</v>
      </c>
      <c r="C196" s="271">
        <v>5.4791476287951101E-11</v>
      </c>
      <c r="D196" s="223" t="s">
        <v>259</v>
      </c>
      <c r="E196" s="223" t="s">
        <v>889</v>
      </c>
      <c r="F196" s="234" t="s">
        <v>890</v>
      </c>
      <c r="G196" t="s">
        <v>281</v>
      </c>
    </row>
    <row r="197" spans="1:7" outlineLevel="1">
      <c r="A197" s="221" t="s">
        <v>333</v>
      </c>
      <c r="B197" s="223" t="s">
        <v>467</v>
      </c>
      <c r="C197" s="223" t="s">
        <v>891</v>
      </c>
      <c r="D197" s="223" t="s">
        <v>259</v>
      </c>
      <c r="E197" s="223" t="s">
        <v>260</v>
      </c>
      <c r="F197" s="234" t="s">
        <v>892</v>
      </c>
      <c r="G197" t="s">
        <v>281</v>
      </c>
    </row>
    <row r="198" spans="1:7" outlineLevel="1">
      <c r="A198" s="262" t="s">
        <v>268</v>
      </c>
      <c r="B198" s="189" t="s">
        <v>534</v>
      </c>
      <c r="C198" s="269">
        <v>3.8900000000000002E-4</v>
      </c>
      <c r="D198" s="189" t="s">
        <v>259</v>
      </c>
      <c r="E198" s="189" t="s">
        <v>893</v>
      </c>
      <c r="F198" s="263" t="s">
        <v>894</v>
      </c>
      <c r="G198" t="s">
        <v>281</v>
      </c>
    </row>
    <row r="199" spans="1:7" outlineLevel="1">
      <c r="A199" s="262" t="s">
        <v>268</v>
      </c>
      <c r="B199" s="189" t="s">
        <v>620</v>
      </c>
      <c r="C199" s="189">
        <v>0.5716</v>
      </c>
      <c r="D199" s="189" t="s">
        <v>270</v>
      </c>
      <c r="E199" s="269" t="s">
        <v>3550</v>
      </c>
      <c r="F199" s="263" t="s">
        <v>3551</v>
      </c>
      <c r="G199" t="s">
        <v>281</v>
      </c>
    </row>
    <row r="200" spans="1:7" outlineLevel="1">
      <c r="A200" s="262" t="s">
        <v>268</v>
      </c>
      <c r="B200" s="189" t="s">
        <v>875</v>
      </c>
      <c r="C200" s="189">
        <v>1.75E-3</v>
      </c>
      <c r="D200" s="189" t="s">
        <v>259</v>
      </c>
      <c r="E200" s="269" t="s">
        <v>895</v>
      </c>
      <c r="F200" s="263" t="s">
        <v>896</v>
      </c>
      <c r="G200" t="s">
        <v>281</v>
      </c>
    </row>
    <row r="201" spans="1:7" outlineLevel="1">
      <c r="A201" s="262" t="s">
        <v>268</v>
      </c>
      <c r="B201" s="189" t="s">
        <v>625</v>
      </c>
      <c r="C201" s="189">
        <v>0.37</v>
      </c>
      <c r="D201" s="189" t="s">
        <v>270</v>
      </c>
      <c r="E201" s="269" t="s">
        <v>626</v>
      </c>
      <c r="F201" s="263" t="s">
        <v>897</v>
      </c>
      <c r="G201" t="s">
        <v>281</v>
      </c>
    </row>
    <row r="202" spans="1:7" outlineLevel="1">
      <c r="A202" s="262" t="s">
        <v>268</v>
      </c>
      <c r="B202" s="189" t="s">
        <v>646</v>
      </c>
      <c r="C202" s="189">
        <v>80000</v>
      </c>
      <c r="D202" s="189" t="s">
        <v>898</v>
      </c>
      <c r="E202" s="189" t="s">
        <v>899</v>
      </c>
      <c r="F202" s="263" t="s">
        <v>900</v>
      </c>
      <c r="G202" t="s">
        <v>281</v>
      </c>
    </row>
    <row r="203" spans="1:7" outlineLevel="1">
      <c r="A203" s="262" t="s">
        <v>268</v>
      </c>
      <c r="B203" s="189" t="s">
        <v>901</v>
      </c>
      <c r="C203" s="269">
        <v>9.2400000000000002E-4</v>
      </c>
      <c r="D203" s="189" t="s">
        <v>259</v>
      </c>
      <c r="E203" s="269" t="s">
        <v>902</v>
      </c>
      <c r="F203" s="263" t="s">
        <v>903</v>
      </c>
      <c r="G203" t="s">
        <v>281</v>
      </c>
    </row>
    <row r="204" spans="1:7" outlineLevel="1">
      <c r="A204" s="262" t="s">
        <v>268</v>
      </c>
      <c r="B204" s="189" t="s">
        <v>88</v>
      </c>
      <c r="C204" s="189">
        <v>500</v>
      </c>
      <c r="D204" s="189" t="s">
        <v>904</v>
      </c>
      <c r="E204" s="269" t="s">
        <v>253</v>
      </c>
      <c r="F204" s="263" t="s">
        <v>2465</v>
      </c>
      <c r="G204" t="s">
        <v>281</v>
      </c>
    </row>
    <row r="205" spans="1:7" outlineLevel="1">
      <c r="A205" s="262" t="s">
        <v>268</v>
      </c>
      <c r="B205" s="189" t="s">
        <v>906</v>
      </c>
      <c r="C205" s="189">
        <v>160</v>
      </c>
      <c r="D205" s="189" t="s">
        <v>904</v>
      </c>
      <c r="E205" s="269" t="s">
        <v>253</v>
      </c>
      <c r="F205" s="263" t="s">
        <v>907</v>
      </c>
      <c r="G205" t="s">
        <v>281</v>
      </c>
    </row>
    <row r="206" spans="1:7" outlineLevel="1">
      <c r="A206" s="262" t="s">
        <v>268</v>
      </c>
      <c r="B206" s="189" t="s">
        <v>908</v>
      </c>
      <c r="C206" s="269">
        <v>3.4099999999999999E-4</v>
      </c>
      <c r="D206" s="189" t="s">
        <v>259</v>
      </c>
      <c r="E206" s="269" t="s">
        <v>909</v>
      </c>
      <c r="F206" s="263" t="s">
        <v>910</v>
      </c>
      <c r="G206" t="s">
        <v>281</v>
      </c>
    </row>
    <row r="207" spans="1:7" outlineLevel="1">
      <c r="A207" s="262" t="s">
        <v>268</v>
      </c>
      <c r="B207" s="189" t="s">
        <v>911</v>
      </c>
      <c r="C207" s="189" t="s">
        <v>912</v>
      </c>
      <c r="D207" s="189" t="s">
        <v>270</v>
      </c>
      <c r="E207" s="264"/>
      <c r="F207" s="263" t="s">
        <v>4596</v>
      </c>
      <c r="G207" t="s">
        <v>281</v>
      </c>
    </row>
    <row r="208" spans="1:7" outlineLevel="1">
      <c r="A208" s="262" t="s">
        <v>268</v>
      </c>
      <c r="B208" s="189" t="s">
        <v>818</v>
      </c>
      <c r="C208" s="189" t="s">
        <v>914</v>
      </c>
      <c r="D208" s="189" t="s">
        <v>408</v>
      </c>
      <c r="E208" s="264"/>
      <c r="F208" s="263" t="s">
        <v>414</v>
      </c>
      <c r="G208" t="s">
        <v>281</v>
      </c>
    </row>
    <row r="209" spans="1:7" outlineLevel="1">
      <c r="A209" s="262" t="s">
        <v>268</v>
      </c>
      <c r="B209" s="189" t="s">
        <v>915</v>
      </c>
      <c r="C209" s="189" t="s">
        <v>916</v>
      </c>
      <c r="D209" s="189" t="s">
        <v>275</v>
      </c>
      <c r="E209" s="264"/>
      <c r="F209" s="263" t="s">
        <v>917</v>
      </c>
      <c r="G209" t="s">
        <v>281</v>
      </c>
    </row>
    <row r="210" spans="1:7" outlineLevel="1">
      <c r="A210" s="262" t="s">
        <v>268</v>
      </c>
      <c r="B210" s="189" t="s">
        <v>918</v>
      </c>
      <c r="C210" s="189" t="s">
        <v>919</v>
      </c>
      <c r="D210" s="189" t="s">
        <v>408</v>
      </c>
      <c r="E210" s="264"/>
      <c r="F210" s="263" t="s">
        <v>920</v>
      </c>
      <c r="G210" t="s">
        <v>281</v>
      </c>
    </row>
    <row r="211" spans="1:7" outlineLevel="1">
      <c r="A211" s="262" t="s">
        <v>268</v>
      </c>
      <c r="B211" s="189" t="s">
        <v>921</v>
      </c>
      <c r="C211" s="189" t="s">
        <v>922</v>
      </c>
      <c r="D211" s="189" t="s">
        <v>270</v>
      </c>
      <c r="E211" s="264"/>
      <c r="F211" s="263" t="s">
        <v>923</v>
      </c>
      <c r="G211" t="s">
        <v>281</v>
      </c>
    </row>
    <row r="212" spans="1:7" outlineLevel="1">
      <c r="A212" s="239" t="s">
        <v>268</v>
      </c>
      <c r="B212" s="240" t="s">
        <v>924</v>
      </c>
      <c r="C212" s="240" t="s">
        <v>925</v>
      </c>
      <c r="D212" s="240" t="s">
        <v>684</v>
      </c>
      <c r="E212" s="265"/>
      <c r="F212" s="241" t="s">
        <v>926</v>
      </c>
      <c r="G212" t="s">
        <v>281</v>
      </c>
    </row>
    <row r="213" spans="1:7">
      <c r="G213" t="s">
        <v>281</v>
      </c>
    </row>
    <row r="214" spans="1:7" ht="18.75">
      <c r="A214" s="769" t="s">
        <v>4597</v>
      </c>
      <c r="B214" s="770"/>
      <c r="C214" s="770"/>
      <c r="D214" s="770"/>
      <c r="E214" s="770"/>
      <c r="F214" s="771"/>
      <c r="G214" t="s">
        <v>281</v>
      </c>
    </row>
    <row r="215" spans="1:7">
      <c r="A215" s="211" t="s">
        <v>238</v>
      </c>
      <c r="B215" s="212" t="s">
        <v>239</v>
      </c>
      <c r="C215" s="212" t="s">
        <v>240</v>
      </c>
      <c r="D215" s="212" t="s">
        <v>134</v>
      </c>
      <c r="E215" s="212" t="s">
        <v>241</v>
      </c>
      <c r="F215" s="213" t="s">
        <v>242</v>
      </c>
      <c r="G215" t="s">
        <v>281</v>
      </c>
    </row>
    <row r="216" spans="1:7" outlineLevel="1">
      <c r="A216" s="216" t="s">
        <v>243</v>
      </c>
      <c r="B216" s="231" t="s">
        <v>2875</v>
      </c>
      <c r="C216" s="218">
        <v>1</v>
      </c>
      <c r="D216" s="218" t="s">
        <v>259</v>
      </c>
      <c r="E216" s="218" t="s">
        <v>253</v>
      </c>
      <c r="F216" s="232" t="s">
        <v>4598</v>
      </c>
      <c r="G216" t="s">
        <v>281</v>
      </c>
    </row>
    <row r="217" spans="1:7" outlineLevel="1">
      <c r="A217" s="221" t="s">
        <v>243</v>
      </c>
      <c r="B217" s="223" t="s">
        <v>2878</v>
      </c>
      <c r="C217" s="223" t="s">
        <v>1984</v>
      </c>
      <c r="D217" s="223" t="s">
        <v>275</v>
      </c>
      <c r="E217" s="223" t="s">
        <v>260</v>
      </c>
      <c r="F217" s="234" t="s">
        <v>1985</v>
      </c>
      <c r="G217" t="s">
        <v>281</v>
      </c>
    </row>
    <row r="218" spans="1:7" outlineLevel="1">
      <c r="A218" s="221" t="s">
        <v>243</v>
      </c>
      <c r="B218" s="223" t="s">
        <v>2879</v>
      </c>
      <c r="C218" s="223" t="s">
        <v>1987</v>
      </c>
      <c r="D218" s="223" t="s">
        <v>275</v>
      </c>
      <c r="E218" s="223" t="s">
        <v>260</v>
      </c>
      <c r="F218" s="234" t="s">
        <v>1988</v>
      </c>
      <c r="G218" t="s">
        <v>281</v>
      </c>
    </row>
    <row r="219" spans="1:7" outlineLevel="1">
      <c r="A219" s="221" t="s">
        <v>243</v>
      </c>
      <c r="B219" s="233" t="s">
        <v>1989</v>
      </c>
      <c r="C219" s="223" t="s">
        <v>1990</v>
      </c>
      <c r="D219" s="223" t="s">
        <v>259</v>
      </c>
      <c r="E219" s="223" t="s">
        <v>260</v>
      </c>
      <c r="F219" s="234" t="s">
        <v>1991</v>
      </c>
      <c r="G219" t="s">
        <v>281</v>
      </c>
    </row>
    <row r="220" spans="1:7" outlineLevel="1">
      <c r="A220" s="221" t="s">
        <v>243</v>
      </c>
      <c r="B220" s="222" t="s">
        <v>595</v>
      </c>
      <c r="C220" s="223">
        <v>0</v>
      </c>
      <c r="D220" s="223" t="s">
        <v>259</v>
      </c>
      <c r="E220" s="223" t="s">
        <v>253</v>
      </c>
      <c r="F220" s="234" t="s">
        <v>1992</v>
      </c>
      <c r="G220" t="s">
        <v>281</v>
      </c>
    </row>
    <row r="221" spans="1:7" outlineLevel="1">
      <c r="A221" s="221" t="s">
        <v>333</v>
      </c>
      <c r="B221" s="223" t="s">
        <v>1993</v>
      </c>
      <c r="C221" s="223" t="s">
        <v>1994</v>
      </c>
      <c r="D221" s="223" t="s">
        <v>511</v>
      </c>
      <c r="E221" s="223" t="s">
        <v>260</v>
      </c>
      <c r="F221" s="234" t="s">
        <v>1995</v>
      </c>
      <c r="G221" t="s">
        <v>281</v>
      </c>
    </row>
    <row r="222" spans="1:7" outlineLevel="1">
      <c r="A222" s="221" t="s">
        <v>333</v>
      </c>
      <c r="B222" s="223" t="s">
        <v>1996</v>
      </c>
      <c r="C222" s="223" t="s">
        <v>1997</v>
      </c>
      <c r="D222" s="223" t="s">
        <v>511</v>
      </c>
      <c r="E222" s="223" t="s">
        <v>260</v>
      </c>
      <c r="F222" s="234" t="s">
        <v>1998</v>
      </c>
      <c r="G222" t="s">
        <v>281</v>
      </c>
    </row>
    <row r="223" spans="1:7" outlineLevel="1">
      <c r="A223" s="221" t="s">
        <v>250</v>
      </c>
      <c r="B223" s="233" t="s">
        <v>607</v>
      </c>
      <c r="C223" s="235" t="s">
        <v>727</v>
      </c>
      <c r="D223" s="223" t="s">
        <v>408</v>
      </c>
      <c r="E223" s="223" t="s">
        <v>260</v>
      </c>
      <c r="F223" s="234" t="s">
        <v>4599</v>
      </c>
      <c r="G223" t="s">
        <v>281</v>
      </c>
    </row>
    <row r="224" spans="1:7" outlineLevel="1">
      <c r="A224" s="221" t="s">
        <v>250</v>
      </c>
      <c r="B224" s="233" t="s">
        <v>1019</v>
      </c>
      <c r="C224" s="235" t="s">
        <v>952</v>
      </c>
      <c r="D224" s="223" t="s">
        <v>408</v>
      </c>
      <c r="E224" s="223" t="s">
        <v>260</v>
      </c>
      <c r="F224" s="234" t="s">
        <v>1999</v>
      </c>
      <c r="G224" t="s">
        <v>281</v>
      </c>
    </row>
    <row r="225" spans="1:7" outlineLevel="1">
      <c r="A225" s="221" t="s">
        <v>250</v>
      </c>
      <c r="B225" s="233" t="s">
        <v>2000</v>
      </c>
      <c r="C225" s="223" t="s">
        <v>2001</v>
      </c>
      <c r="D225" s="223" t="s">
        <v>259</v>
      </c>
      <c r="E225" s="223" t="s">
        <v>260</v>
      </c>
      <c r="F225" s="234" t="s">
        <v>2002</v>
      </c>
      <c r="G225" t="s">
        <v>281</v>
      </c>
    </row>
    <row r="226" spans="1:7" outlineLevel="1">
      <c r="A226" s="221" t="s">
        <v>333</v>
      </c>
      <c r="B226" s="223" t="s">
        <v>2003</v>
      </c>
      <c r="C226" s="223" t="s">
        <v>882</v>
      </c>
      <c r="D226" s="223" t="s">
        <v>511</v>
      </c>
      <c r="E226" s="223" t="s">
        <v>260</v>
      </c>
      <c r="F226" s="234" t="s">
        <v>614</v>
      </c>
      <c r="G226" t="s">
        <v>281</v>
      </c>
    </row>
    <row r="227" spans="1:7" outlineLevel="1">
      <c r="A227" s="262" t="s">
        <v>268</v>
      </c>
      <c r="B227" s="189" t="s">
        <v>2004</v>
      </c>
      <c r="C227" s="189">
        <v>0.17599999999999999</v>
      </c>
      <c r="D227" s="189" t="s">
        <v>270</v>
      </c>
      <c r="E227" s="189"/>
      <c r="F227" s="263" t="s">
        <v>2006</v>
      </c>
      <c r="G227" t="s">
        <v>281</v>
      </c>
    </row>
    <row r="228" spans="1:7" outlineLevel="1">
      <c r="A228" s="262" t="s">
        <v>268</v>
      </c>
      <c r="B228" s="189" t="s">
        <v>534</v>
      </c>
      <c r="C228" s="189">
        <v>0</v>
      </c>
      <c r="D228" s="189" t="s">
        <v>2007</v>
      </c>
      <c r="E228" s="189" t="s">
        <v>3970</v>
      </c>
      <c r="F228" s="263" t="s">
        <v>519</v>
      </c>
      <c r="G228" t="s">
        <v>281</v>
      </c>
    </row>
    <row r="229" spans="1:7" outlineLevel="1">
      <c r="A229" s="262" t="s">
        <v>268</v>
      </c>
      <c r="B229" s="189" t="s">
        <v>875</v>
      </c>
      <c r="C229" s="189">
        <v>0.25600000000000001</v>
      </c>
      <c r="D229" s="189" t="s">
        <v>2007</v>
      </c>
      <c r="E229" s="189" t="s">
        <v>4600</v>
      </c>
      <c r="F229" s="263" t="s">
        <v>2010</v>
      </c>
      <c r="G229" t="s">
        <v>281</v>
      </c>
    </row>
    <row r="230" spans="1:7" outlineLevel="1">
      <c r="A230" s="262" t="s">
        <v>268</v>
      </c>
      <c r="B230" s="189" t="s">
        <v>2011</v>
      </c>
      <c r="C230" s="189">
        <v>17.478400000000001</v>
      </c>
      <c r="D230" s="189" t="s">
        <v>2007</v>
      </c>
      <c r="E230" s="189" t="s">
        <v>4601</v>
      </c>
      <c r="F230" s="263" t="s">
        <v>2013</v>
      </c>
      <c r="G230" t="s">
        <v>281</v>
      </c>
    </row>
    <row r="231" spans="1:7" outlineLevel="1">
      <c r="A231" s="262" t="s">
        <v>268</v>
      </c>
      <c r="B231" s="189" t="s">
        <v>2015</v>
      </c>
      <c r="C231" s="189">
        <v>0.32</v>
      </c>
      <c r="D231" s="189" t="s">
        <v>270</v>
      </c>
      <c r="E231" s="189" t="s">
        <v>253</v>
      </c>
      <c r="F231" s="263" t="s">
        <v>2886</v>
      </c>
      <c r="G231" t="s">
        <v>281</v>
      </c>
    </row>
    <row r="232" spans="1:7" outlineLevel="1">
      <c r="A232" s="262" t="s">
        <v>268</v>
      </c>
      <c r="B232" s="189" t="s">
        <v>2017</v>
      </c>
      <c r="C232" s="189">
        <v>0.6</v>
      </c>
      <c r="D232" s="189" t="s">
        <v>270</v>
      </c>
      <c r="E232" s="189" t="s">
        <v>2018</v>
      </c>
      <c r="F232" s="263" t="s">
        <v>2019</v>
      </c>
      <c r="G232" t="s">
        <v>281</v>
      </c>
    </row>
    <row r="233" spans="1:7" outlineLevel="1">
      <c r="A233" s="262" t="s">
        <v>268</v>
      </c>
      <c r="B233" s="189" t="s">
        <v>2020</v>
      </c>
      <c r="C233" s="189">
        <v>13.72</v>
      </c>
      <c r="D233" s="189" t="s">
        <v>2021</v>
      </c>
      <c r="E233" s="189" t="s">
        <v>4602</v>
      </c>
      <c r="F233" s="263" t="s">
        <v>2023</v>
      </c>
      <c r="G233" t="s">
        <v>281</v>
      </c>
    </row>
    <row r="234" spans="1:7" outlineLevel="1">
      <c r="A234" s="262" t="s">
        <v>268</v>
      </c>
      <c r="B234" s="189" t="s">
        <v>2025</v>
      </c>
      <c r="C234" s="189">
        <v>22.68</v>
      </c>
      <c r="D234" s="189" t="s">
        <v>2021</v>
      </c>
      <c r="E234" s="189" t="s">
        <v>2026</v>
      </c>
      <c r="F234" s="263" t="s">
        <v>2027</v>
      </c>
      <c r="G234" t="s">
        <v>281</v>
      </c>
    </row>
    <row r="235" spans="1:7" outlineLevel="1">
      <c r="A235" s="262" t="s">
        <v>268</v>
      </c>
      <c r="B235" s="189" t="s">
        <v>2887</v>
      </c>
      <c r="C235" s="148">
        <v>0.21065600000000001</v>
      </c>
      <c r="D235" s="189" t="s">
        <v>408</v>
      </c>
      <c r="E235" s="189" t="s">
        <v>4603</v>
      </c>
      <c r="F235" s="263" t="s">
        <v>2029</v>
      </c>
      <c r="G235" t="s">
        <v>281</v>
      </c>
    </row>
    <row r="236" spans="1:7" outlineLevel="1">
      <c r="A236" s="262" t="s">
        <v>268</v>
      </c>
      <c r="B236" s="189" t="s">
        <v>646</v>
      </c>
      <c r="C236" s="189">
        <v>15</v>
      </c>
      <c r="D236" s="189" t="s">
        <v>545</v>
      </c>
      <c r="E236" s="189" t="s">
        <v>2030</v>
      </c>
      <c r="F236" s="263" t="s">
        <v>2031</v>
      </c>
      <c r="G236" t="s">
        <v>281</v>
      </c>
    </row>
    <row r="237" spans="1:7" outlineLevel="1">
      <c r="A237" s="262" t="s">
        <v>268</v>
      </c>
      <c r="B237" s="189" t="s">
        <v>660</v>
      </c>
      <c r="C237" s="189">
        <v>1</v>
      </c>
      <c r="D237" s="189" t="s">
        <v>259</v>
      </c>
      <c r="E237" s="189" t="s">
        <v>253</v>
      </c>
      <c r="F237" s="263" t="s">
        <v>2032</v>
      </c>
      <c r="G237" t="s">
        <v>281</v>
      </c>
    </row>
    <row r="238" spans="1:7" outlineLevel="1">
      <c r="A238" s="262" t="s">
        <v>268</v>
      </c>
      <c r="B238" s="189" t="s">
        <v>2033</v>
      </c>
      <c r="C238" s="148">
        <v>0.65010000000000001</v>
      </c>
      <c r="D238" s="189" t="s">
        <v>2034</v>
      </c>
      <c r="E238" s="148" t="s">
        <v>4604</v>
      </c>
      <c r="F238" s="263" t="s">
        <v>2036</v>
      </c>
      <c r="G238" t="s">
        <v>281</v>
      </c>
    </row>
    <row r="239" spans="1:7" outlineLevel="1">
      <c r="A239" s="262" t="s">
        <v>268</v>
      </c>
      <c r="B239" s="189" t="s">
        <v>559</v>
      </c>
      <c r="C239" s="189">
        <v>21413</v>
      </c>
      <c r="D239" s="189" t="s">
        <v>560</v>
      </c>
      <c r="E239" s="189" t="s">
        <v>253</v>
      </c>
      <c r="F239" s="263" t="s">
        <v>2037</v>
      </c>
      <c r="G239" t="s">
        <v>281</v>
      </c>
    </row>
    <row r="240" spans="1:7" outlineLevel="1">
      <c r="A240" s="262" t="s">
        <v>268</v>
      </c>
      <c r="B240" s="189" t="s">
        <v>2038</v>
      </c>
      <c r="C240" s="189">
        <v>9745</v>
      </c>
      <c r="D240" s="189" t="s">
        <v>560</v>
      </c>
      <c r="E240" s="189" t="s">
        <v>253</v>
      </c>
      <c r="F240" s="263" t="s">
        <v>2039</v>
      </c>
      <c r="G240" t="s">
        <v>281</v>
      </c>
    </row>
    <row r="241" spans="1:7" outlineLevel="1">
      <c r="A241" s="262" t="s">
        <v>268</v>
      </c>
      <c r="B241" s="189" t="s">
        <v>2040</v>
      </c>
      <c r="C241" s="189" t="s">
        <v>2041</v>
      </c>
      <c r="D241" s="189" t="s">
        <v>2021</v>
      </c>
      <c r="E241" s="264"/>
      <c r="F241" s="263" t="s">
        <v>2042</v>
      </c>
      <c r="G241" t="s">
        <v>281</v>
      </c>
    </row>
    <row r="242" spans="1:7" outlineLevel="1">
      <c r="A242" s="262" t="s">
        <v>268</v>
      </c>
      <c r="B242" s="189" t="s">
        <v>818</v>
      </c>
      <c r="C242" s="189" t="s">
        <v>2891</v>
      </c>
      <c r="D242" s="189" t="s">
        <v>408</v>
      </c>
      <c r="E242" s="264"/>
      <c r="F242" s="263" t="s">
        <v>2892</v>
      </c>
      <c r="G242" t="s">
        <v>281</v>
      </c>
    </row>
    <row r="243" spans="1:7" outlineLevel="1">
      <c r="A243" s="262" t="s">
        <v>268</v>
      </c>
      <c r="B243" s="189" t="s">
        <v>983</v>
      </c>
      <c r="C243" s="189" t="s">
        <v>2043</v>
      </c>
      <c r="D243" s="189" t="s">
        <v>408</v>
      </c>
      <c r="E243" s="264"/>
      <c r="F243" s="263" t="s">
        <v>2044</v>
      </c>
      <c r="G243" t="s">
        <v>281</v>
      </c>
    </row>
    <row r="244" spans="1:7" outlineLevel="1">
      <c r="A244" s="262" t="s">
        <v>268</v>
      </c>
      <c r="B244" s="189" t="s">
        <v>1987</v>
      </c>
      <c r="C244" s="189" t="s">
        <v>2045</v>
      </c>
      <c r="D244" s="189" t="s">
        <v>275</v>
      </c>
      <c r="E244" s="305"/>
      <c r="F244" s="263" t="s">
        <v>2046</v>
      </c>
      <c r="G244" t="s">
        <v>281</v>
      </c>
    </row>
    <row r="245" spans="1:7" outlineLevel="1">
      <c r="A245" s="262" t="s">
        <v>268</v>
      </c>
      <c r="B245" s="189" t="s">
        <v>2047</v>
      </c>
      <c r="C245" s="189" t="s">
        <v>2048</v>
      </c>
      <c r="D245" s="189" t="s">
        <v>259</v>
      </c>
      <c r="E245" s="264"/>
      <c r="F245" s="263" t="s">
        <v>2049</v>
      </c>
      <c r="G245" t="s">
        <v>281</v>
      </c>
    </row>
    <row r="246" spans="1:7" outlineLevel="1">
      <c r="A246" s="262" t="s">
        <v>268</v>
      </c>
      <c r="B246" s="189" t="s">
        <v>2050</v>
      </c>
      <c r="C246" s="189" t="s">
        <v>2051</v>
      </c>
      <c r="D246" s="189" t="s">
        <v>560</v>
      </c>
      <c r="E246" s="264"/>
      <c r="F246" s="263" t="s">
        <v>2052</v>
      </c>
      <c r="G246" t="s">
        <v>281</v>
      </c>
    </row>
    <row r="247" spans="1:7" outlineLevel="1">
      <c r="A247" s="262" t="s">
        <v>268</v>
      </c>
      <c r="B247" s="189" t="s">
        <v>921</v>
      </c>
      <c r="C247" s="189" t="s">
        <v>2053</v>
      </c>
      <c r="D247" s="189" t="s">
        <v>270</v>
      </c>
      <c r="E247" s="264"/>
      <c r="F247" s="263" t="s">
        <v>2054</v>
      </c>
      <c r="G247" t="s">
        <v>281</v>
      </c>
    </row>
    <row r="248" spans="1:7" outlineLevel="1">
      <c r="A248" s="262" t="s">
        <v>268</v>
      </c>
      <c r="B248" s="189" t="s">
        <v>2055</v>
      </c>
      <c r="C248" s="189" t="s">
        <v>2056</v>
      </c>
      <c r="D248" s="189" t="s">
        <v>259</v>
      </c>
      <c r="E248" s="264"/>
      <c r="F248" s="263" t="s">
        <v>2057</v>
      </c>
      <c r="G248" t="s">
        <v>281</v>
      </c>
    </row>
    <row r="249" spans="1:7" outlineLevel="1">
      <c r="A249" s="262" t="s">
        <v>268</v>
      </c>
      <c r="B249" s="189" t="s">
        <v>2058</v>
      </c>
      <c r="C249" s="189" t="s">
        <v>2059</v>
      </c>
      <c r="D249" s="189" t="s">
        <v>259</v>
      </c>
      <c r="E249" s="264"/>
      <c r="F249" s="263" t="s">
        <v>2060</v>
      </c>
      <c r="G249" t="s">
        <v>281</v>
      </c>
    </row>
    <row r="250" spans="1:7" outlineLevel="1">
      <c r="A250" s="239" t="s">
        <v>268</v>
      </c>
      <c r="B250" s="240" t="s">
        <v>2064</v>
      </c>
      <c r="C250" s="240" t="s">
        <v>2065</v>
      </c>
      <c r="D250" s="240" t="s">
        <v>259</v>
      </c>
      <c r="E250" s="265"/>
      <c r="F250" s="241" t="s">
        <v>2066</v>
      </c>
      <c r="G250" t="s">
        <v>281</v>
      </c>
    </row>
    <row r="251" spans="1:7">
      <c r="G251" t="s">
        <v>281</v>
      </c>
    </row>
    <row r="252" spans="1:7" ht="18.75">
      <c r="A252" s="769" t="s">
        <v>2067</v>
      </c>
      <c r="B252" s="770"/>
      <c r="C252" s="770"/>
      <c r="D252" s="770"/>
      <c r="E252" s="770"/>
      <c r="F252" s="771"/>
      <c r="G252" t="s">
        <v>281</v>
      </c>
    </row>
    <row r="253" spans="1:7">
      <c r="A253" s="211" t="s">
        <v>238</v>
      </c>
      <c r="B253" s="212" t="s">
        <v>239</v>
      </c>
      <c r="C253" s="212" t="s">
        <v>240</v>
      </c>
      <c r="D253" s="212" t="s">
        <v>134</v>
      </c>
      <c r="E253" s="212" t="s">
        <v>241</v>
      </c>
      <c r="F253" s="213" t="s">
        <v>242</v>
      </c>
      <c r="G253" t="s">
        <v>281</v>
      </c>
    </row>
    <row r="254" spans="1:7" outlineLevel="1">
      <c r="A254" s="216" t="s">
        <v>243</v>
      </c>
      <c r="B254" s="217" t="s">
        <v>2068</v>
      </c>
      <c r="C254" s="218">
        <v>6.1999999999999998E-3</v>
      </c>
      <c r="D254" s="218" t="s">
        <v>259</v>
      </c>
      <c r="E254" s="218" t="s">
        <v>2069</v>
      </c>
      <c r="F254" s="232" t="s">
        <v>2070</v>
      </c>
      <c r="G254" t="s">
        <v>281</v>
      </c>
    </row>
    <row r="255" spans="1:7" outlineLevel="1">
      <c r="A255" s="221" t="s">
        <v>243</v>
      </c>
      <c r="B255" s="222" t="s">
        <v>2071</v>
      </c>
      <c r="C255" s="223">
        <v>2.5000000000000001E-2</v>
      </c>
      <c r="D255" s="223" t="s">
        <v>259</v>
      </c>
      <c r="E255" s="223" t="s">
        <v>2072</v>
      </c>
      <c r="F255" s="234" t="s">
        <v>2070</v>
      </c>
      <c r="G255" t="s">
        <v>281</v>
      </c>
    </row>
    <row r="256" spans="1:7" outlineLevel="1">
      <c r="A256" s="221" t="s">
        <v>243</v>
      </c>
      <c r="B256" s="222" t="s">
        <v>2073</v>
      </c>
      <c r="C256" s="223">
        <v>3.7199999999999997E-2</v>
      </c>
      <c r="D256" s="223" t="s">
        <v>259</v>
      </c>
      <c r="E256" s="223" t="s">
        <v>2074</v>
      </c>
      <c r="F256" s="234" t="s">
        <v>2070</v>
      </c>
      <c r="G256" t="s">
        <v>281</v>
      </c>
    </row>
    <row r="257" spans="1:7" outlineLevel="1">
      <c r="A257" s="221" t="s">
        <v>243</v>
      </c>
      <c r="B257" s="233" t="s">
        <v>2075</v>
      </c>
      <c r="C257" s="223">
        <v>350</v>
      </c>
      <c r="D257" s="223" t="s">
        <v>259</v>
      </c>
      <c r="E257" s="223" t="s">
        <v>253</v>
      </c>
      <c r="F257" s="234" t="s">
        <v>2077</v>
      </c>
      <c r="G257" t="s">
        <v>281</v>
      </c>
    </row>
    <row r="258" spans="1:7" outlineLevel="1">
      <c r="A258" s="221" t="s">
        <v>243</v>
      </c>
      <c r="B258" s="222" t="s">
        <v>2078</v>
      </c>
      <c r="C258" s="223">
        <v>1.1000000000000001E-3</v>
      </c>
      <c r="D258" s="223" t="s">
        <v>1435</v>
      </c>
      <c r="E258" s="223" t="s">
        <v>2079</v>
      </c>
      <c r="F258" s="234" t="s">
        <v>2070</v>
      </c>
      <c r="G258" t="s">
        <v>281</v>
      </c>
    </row>
    <row r="259" spans="1:7" outlineLevel="1">
      <c r="A259" s="221" t="s">
        <v>243</v>
      </c>
      <c r="B259" s="222" t="s">
        <v>305</v>
      </c>
      <c r="C259" s="223">
        <v>1.24E-2</v>
      </c>
      <c r="D259" s="223" t="s">
        <v>259</v>
      </c>
      <c r="E259" s="223" t="s">
        <v>2080</v>
      </c>
      <c r="F259" s="234" t="s">
        <v>2070</v>
      </c>
      <c r="G259" t="s">
        <v>281</v>
      </c>
    </row>
    <row r="260" spans="1:7" outlineLevel="1">
      <c r="A260" s="221" t="s">
        <v>243</v>
      </c>
      <c r="B260" s="222" t="s">
        <v>507</v>
      </c>
      <c r="C260" s="223">
        <v>5.88</v>
      </c>
      <c r="D260" s="223" t="s">
        <v>259</v>
      </c>
      <c r="E260" s="223" t="s">
        <v>2081</v>
      </c>
      <c r="F260" s="234" t="s">
        <v>2070</v>
      </c>
      <c r="G260" t="s">
        <v>281</v>
      </c>
    </row>
    <row r="261" spans="1:7" outlineLevel="1">
      <c r="A261" s="221" t="s">
        <v>243</v>
      </c>
      <c r="B261" s="222" t="s">
        <v>941</v>
      </c>
      <c r="C261" s="223">
        <v>-9</v>
      </c>
      <c r="D261" s="223" t="s">
        <v>943</v>
      </c>
      <c r="E261" s="223" t="s">
        <v>253</v>
      </c>
      <c r="F261" s="234" t="s">
        <v>2082</v>
      </c>
      <c r="G261" t="s">
        <v>281</v>
      </c>
    </row>
    <row r="262" spans="1:7" outlineLevel="1">
      <c r="A262" s="221" t="s">
        <v>243</v>
      </c>
      <c r="B262" s="222" t="s">
        <v>2083</v>
      </c>
      <c r="C262" s="223">
        <v>7.9645599999999997E-4</v>
      </c>
      <c r="D262" s="223" t="s">
        <v>275</v>
      </c>
      <c r="E262" s="223" t="s">
        <v>2084</v>
      </c>
      <c r="F262" s="234" t="s">
        <v>2085</v>
      </c>
      <c r="G262" t="s">
        <v>281</v>
      </c>
    </row>
    <row r="263" spans="1:7" outlineLevel="1">
      <c r="A263" s="221" t="s">
        <v>858</v>
      </c>
      <c r="B263" s="222" t="s">
        <v>2086</v>
      </c>
      <c r="C263" s="223" t="s">
        <v>2087</v>
      </c>
      <c r="D263" s="223" t="s">
        <v>2088</v>
      </c>
      <c r="E263" s="223" t="s">
        <v>2089</v>
      </c>
      <c r="F263" s="234" t="s">
        <v>2090</v>
      </c>
      <c r="G263" t="s">
        <v>281</v>
      </c>
    </row>
    <row r="264" spans="1:7" outlineLevel="1">
      <c r="A264" s="221" t="s">
        <v>250</v>
      </c>
      <c r="B264" s="233" t="s">
        <v>1019</v>
      </c>
      <c r="C264" s="235" t="s">
        <v>2091</v>
      </c>
      <c r="D264" s="223" t="s">
        <v>408</v>
      </c>
      <c r="E264" s="223" t="s">
        <v>253</v>
      </c>
      <c r="F264" s="234" t="s">
        <v>2092</v>
      </c>
      <c r="G264" t="s">
        <v>281</v>
      </c>
    </row>
    <row r="265" spans="1:7" outlineLevel="1">
      <c r="A265" s="221" t="s">
        <v>250</v>
      </c>
      <c r="B265" s="233" t="s">
        <v>1989</v>
      </c>
      <c r="C265" s="223">
        <v>1000</v>
      </c>
      <c r="D265" s="223" t="s">
        <v>259</v>
      </c>
      <c r="E265" s="223" t="s">
        <v>253</v>
      </c>
      <c r="F265" s="234" t="s">
        <v>2093</v>
      </c>
      <c r="G265" t="s">
        <v>281</v>
      </c>
    </row>
    <row r="266" spans="1:7" outlineLevel="1">
      <c r="A266" s="262" t="s">
        <v>268</v>
      </c>
      <c r="B266" s="189" t="s">
        <v>2094</v>
      </c>
      <c r="C266" s="189">
        <v>2.1</v>
      </c>
      <c r="D266" s="189" t="s">
        <v>637</v>
      </c>
      <c r="E266" s="189" t="s">
        <v>2095</v>
      </c>
      <c r="F266" s="263" t="s">
        <v>2096</v>
      </c>
      <c r="G266" t="s">
        <v>281</v>
      </c>
    </row>
    <row r="267" spans="1:7" outlineLevel="1">
      <c r="A267" s="262" t="s">
        <v>268</v>
      </c>
      <c r="B267" s="189" t="s">
        <v>2097</v>
      </c>
      <c r="C267" s="189">
        <v>7.1</v>
      </c>
      <c r="D267" s="189" t="s">
        <v>637</v>
      </c>
      <c r="E267" s="189" t="s">
        <v>2098</v>
      </c>
      <c r="F267" s="263" t="s">
        <v>2099</v>
      </c>
      <c r="G267" t="s">
        <v>281</v>
      </c>
    </row>
    <row r="268" spans="1:7" outlineLevel="1">
      <c r="A268" s="262" t="s">
        <v>268</v>
      </c>
      <c r="B268" s="189" t="s">
        <v>2076</v>
      </c>
      <c r="C268" s="189">
        <v>350</v>
      </c>
      <c r="D268" s="189" t="s">
        <v>259</v>
      </c>
      <c r="E268" s="189" t="s">
        <v>253</v>
      </c>
      <c r="F268" s="263" t="s">
        <v>2103</v>
      </c>
      <c r="G268" t="s">
        <v>281</v>
      </c>
    </row>
    <row r="269" spans="1:7" outlineLevel="1">
      <c r="A269" s="262" t="s">
        <v>268</v>
      </c>
      <c r="B269" s="189" t="s">
        <v>2100</v>
      </c>
      <c r="C269" s="189">
        <v>40</v>
      </c>
      <c r="D269" s="189" t="s">
        <v>1348</v>
      </c>
      <c r="E269" s="189" t="s">
        <v>2101</v>
      </c>
      <c r="F269" s="263" t="s">
        <v>2102</v>
      </c>
      <c r="G269" t="s">
        <v>281</v>
      </c>
    </row>
    <row r="270" spans="1:7" outlineLevel="1">
      <c r="A270" s="262" t="s">
        <v>268</v>
      </c>
      <c r="B270" s="189" t="s">
        <v>2087</v>
      </c>
      <c r="C270" s="189" t="s">
        <v>2104</v>
      </c>
      <c r="D270" s="189" t="s">
        <v>2088</v>
      </c>
      <c r="E270" s="306"/>
      <c r="F270" s="263" t="s">
        <v>2105</v>
      </c>
      <c r="G270" t="s">
        <v>281</v>
      </c>
    </row>
    <row r="271" spans="1:7" outlineLevel="1">
      <c r="A271" s="262" t="s">
        <v>268</v>
      </c>
      <c r="B271" s="189" t="s">
        <v>660</v>
      </c>
      <c r="C271" s="189">
        <v>1000</v>
      </c>
      <c r="D271" s="189" t="s">
        <v>259</v>
      </c>
      <c r="E271" s="306"/>
      <c r="F271" s="263" t="s">
        <v>2106</v>
      </c>
      <c r="G271" t="s">
        <v>281</v>
      </c>
    </row>
    <row r="272" spans="1:7" outlineLevel="1">
      <c r="A272" s="262" t="s">
        <v>268</v>
      </c>
      <c r="B272" s="189" t="s">
        <v>2107</v>
      </c>
      <c r="C272" s="189">
        <v>0.53</v>
      </c>
      <c r="D272" s="189" t="s">
        <v>270</v>
      </c>
      <c r="E272" s="306"/>
      <c r="F272" s="263" t="s">
        <v>2108</v>
      </c>
      <c r="G272" t="s">
        <v>281</v>
      </c>
    </row>
    <row r="273" spans="1:10" outlineLevel="1">
      <c r="A273" s="239" t="s">
        <v>268</v>
      </c>
      <c r="B273" s="240" t="s">
        <v>628</v>
      </c>
      <c r="C273" s="240" t="s">
        <v>2109</v>
      </c>
      <c r="D273" s="240" t="s">
        <v>637</v>
      </c>
      <c r="E273" s="307"/>
      <c r="F273" s="241" t="s">
        <v>2092</v>
      </c>
      <c r="G273" t="s">
        <v>281</v>
      </c>
    </row>
    <row r="274" spans="1:10">
      <c r="G274" t="s">
        <v>281</v>
      </c>
    </row>
    <row r="275" spans="1:10" ht="18.75">
      <c r="A275" s="769" t="s">
        <v>2110</v>
      </c>
      <c r="B275" s="770"/>
      <c r="C275" s="770"/>
      <c r="D275" s="770"/>
      <c r="E275" s="770"/>
      <c r="F275" s="771"/>
      <c r="G275" t="s">
        <v>281</v>
      </c>
    </row>
    <row r="276" spans="1:10">
      <c r="A276" s="211" t="s">
        <v>238</v>
      </c>
      <c r="B276" s="212" t="s">
        <v>239</v>
      </c>
      <c r="C276" s="212" t="s">
        <v>240</v>
      </c>
      <c r="D276" s="212" t="s">
        <v>134</v>
      </c>
      <c r="E276" s="212" t="s">
        <v>241</v>
      </c>
      <c r="F276" s="213" t="s">
        <v>242</v>
      </c>
      <c r="G276" t="s">
        <v>281</v>
      </c>
    </row>
    <row r="277" spans="1:10" outlineLevel="1">
      <c r="A277" s="216" t="s">
        <v>4605</v>
      </c>
      <c r="B277" s="217" t="s">
        <v>311</v>
      </c>
      <c r="C277" s="218">
        <v>5.63501E-4</v>
      </c>
      <c r="D277" s="218" t="s">
        <v>259</v>
      </c>
      <c r="E277" s="218" t="s">
        <v>4606</v>
      </c>
      <c r="F277" s="232" t="s">
        <v>313</v>
      </c>
      <c r="G277" t="s">
        <v>281</v>
      </c>
    </row>
    <row r="278" spans="1:10" outlineLevel="1">
      <c r="A278" s="221" t="s">
        <v>4607</v>
      </c>
      <c r="B278" s="222" t="s">
        <v>285</v>
      </c>
      <c r="C278" s="223">
        <v>4.1345499999999998E-8</v>
      </c>
      <c r="D278" s="223" t="s">
        <v>259</v>
      </c>
      <c r="E278" s="223" t="s">
        <v>4608</v>
      </c>
      <c r="F278" s="234" t="s">
        <v>287</v>
      </c>
      <c r="G278" t="s">
        <v>281</v>
      </c>
      <c r="I278" s="204"/>
    </row>
    <row r="279" spans="1:10" outlineLevel="1">
      <c r="A279" s="221" t="s">
        <v>2753</v>
      </c>
      <c r="B279" s="222" t="s">
        <v>317</v>
      </c>
      <c r="C279" s="223">
        <v>5.5140090000000003E-3</v>
      </c>
      <c r="D279" s="223" t="s">
        <v>259</v>
      </c>
      <c r="E279" s="223" t="s">
        <v>4609</v>
      </c>
      <c r="F279" s="234" t="s">
        <v>319</v>
      </c>
      <c r="G279" t="s">
        <v>281</v>
      </c>
    </row>
    <row r="280" spans="1:10" outlineLevel="1">
      <c r="A280" s="221" t="s">
        <v>2755</v>
      </c>
      <c r="B280" s="222" t="s">
        <v>294</v>
      </c>
      <c r="C280" s="223">
        <v>1.98354E-5</v>
      </c>
      <c r="D280" s="223" t="s">
        <v>259</v>
      </c>
      <c r="E280" s="223" t="s">
        <v>4610</v>
      </c>
      <c r="F280" s="234" t="s">
        <v>296</v>
      </c>
      <c r="G280" t="s">
        <v>281</v>
      </c>
      <c r="I280" s="204"/>
    </row>
    <row r="281" spans="1:10" outlineLevel="1">
      <c r="A281" s="221">
        <v>2.756E-6</v>
      </c>
      <c r="B281" s="222" t="s">
        <v>291</v>
      </c>
      <c r="C281" s="271">
        <v>8.8400000000000003E-7</v>
      </c>
      <c r="D281" s="223" t="s">
        <v>259</v>
      </c>
      <c r="E281" s="223" t="s">
        <v>4611</v>
      </c>
      <c r="F281" s="234" t="s">
        <v>293</v>
      </c>
      <c r="G281" t="s">
        <v>281</v>
      </c>
      <c r="J281" s="204"/>
    </row>
    <row r="282" spans="1:10" outlineLevel="1">
      <c r="A282" s="221" t="s">
        <v>2786</v>
      </c>
      <c r="B282" s="222" t="s">
        <v>326</v>
      </c>
      <c r="C282" s="223">
        <v>0.10537429</v>
      </c>
      <c r="D282" s="223" t="s">
        <v>327</v>
      </c>
      <c r="E282" s="223" t="s">
        <v>4612</v>
      </c>
      <c r="F282" s="234" t="s">
        <v>329</v>
      </c>
      <c r="G282" t="s">
        <v>281</v>
      </c>
      <c r="I282" s="204"/>
    </row>
    <row r="283" spans="1:10" outlineLevel="1">
      <c r="A283" s="221" t="s">
        <v>4613</v>
      </c>
      <c r="B283" s="222" t="s">
        <v>300</v>
      </c>
      <c r="C283" s="223">
        <v>3.8862100000000002E-4</v>
      </c>
      <c r="D283" s="223" t="s">
        <v>259</v>
      </c>
      <c r="E283" s="223" t="s">
        <v>4614</v>
      </c>
      <c r="F283" s="234" t="s">
        <v>290</v>
      </c>
      <c r="G283" t="s">
        <v>281</v>
      </c>
      <c r="I283" s="204"/>
    </row>
    <row r="284" spans="1:10" outlineLevel="1">
      <c r="A284" s="221" t="s">
        <v>4615</v>
      </c>
      <c r="B284" s="222" t="s">
        <v>302</v>
      </c>
      <c r="C284" s="223">
        <v>9.7584199999999999E-4</v>
      </c>
      <c r="D284" s="223" t="s">
        <v>259</v>
      </c>
      <c r="E284" s="223" t="s">
        <v>4616</v>
      </c>
      <c r="F284" s="234" t="s">
        <v>304</v>
      </c>
      <c r="G284" t="s">
        <v>281</v>
      </c>
      <c r="I284" s="204"/>
    </row>
    <row r="285" spans="1:10" outlineLevel="1">
      <c r="A285" s="221" t="s">
        <v>4617</v>
      </c>
      <c r="B285" s="222" t="s">
        <v>288</v>
      </c>
      <c r="C285" s="223">
        <v>8.0063999999999995E-7</v>
      </c>
      <c r="D285" s="223" t="s">
        <v>259</v>
      </c>
      <c r="E285" s="223" t="s">
        <v>4618</v>
      </c>
      <c r="F285" s="234" t="s">
        <v>290</v>
      </c>
      <c r="G285" t="s">
        <v>281</v>
      </c>
      <c r="I285" s="204"/>
    </row>
    <row r="286" spans="1:10" outlineLevel="1">
      <c r="A286" s="221" t="s">
        <v>2858</v>
      </c>
      <c r="B286" s="222" t="s">
        <v>282</v>
      </c>
      <c r="C286" s="223">
        <v>2.5000000000000002E-10</v>
      </c>
      <c r="D286" s="223" t="s">
        <v>275</v>
      </c>
      <c r="E286" s="223" t="s">
        <v>283</v>
      </c>
      <c r="F286" s="234" t="s">
        <v>4619</v>
      </c>
      <c r="G286" t="s">
        <v>281</v>
      </c>
      <c r="I286" s="204"/>
    </row>
    <row r="287" spans="1:10" outlineLevel="1">
      <c r="A287" s="221" t="s">
        <v>4620</v>
      </c>
      <c r="B287" s="222" t="s">
        <v>320</v>
      </c>
      <c r="C287" s="223">
        <v>2.7483870000000001E-2</v>
      </c>
      <c r="D287" s="223" t="s">
        <v>259</v>
      </c>
      <c r="E287" s="223" t="s">
        <v>4621</v>
      </c>
      <c r="F287" s="234" t="s">
        <v>322</v>
      </c>
      <c r="G287" t="s">
        <v>281</v>
      </c>
      <c r="I287" s="204"/>
    </row>
    <row r="288" spans="1:10" outlineLevel="1">
      <c r="A288" s="221" t="s">
        <v>4622</v>
      </c>
      <c r="B288" s="222" t="s">
        <v>323</v>
      </c>
      <c r="C288" s="223">
        <v>0.119004531</v>
      </c>
      <c r="D288" s="223" t="s">
        <v>259</v>
      </c>
      <c r="E288" s="223" t="s">
        <v>4623</v>
      </c>
      <c r="F288" s="234" t="s">
        <v>325</v>
      </c>
      <c r="G288" t="s">
        <v>281</v>
      </c>
      <c r="I288" s="204"/>
    </row>
    <row r="289" spans="1:9" outlineLevel="1">
      <c r="A289" s="221" t="s">
        <v>4624</v>
      </c>
      <c r="B289" s="222" t="s">
        <v>274</v>
      </c>
      <c r="C289" s="223">
        <v>5.72581E-11</v>
      </c>
      <c r="D289" s="223" t="s">
        <v>275</v>
      </c>
      <c r="E289" s="223" t="s">
        <v>4625</v>
      </c>
      <c r="F289" s="234" t="s">
        <v>277</v>
      </c>
      <c r="G289" t="s">
        <v>281</v>
      </c>
      <c r="I289" s="204"/>
    </row>
    <row r="290" spans="1:9" outlineLevel="1">
      <c r="A290" s="221" t="s">
        <v>4626</v>
      </c>
      <c r="B290" s="222" t="s">
        <v>278</v>
      </c>
      <c r="C290" s="223">
        <v>2.11564E-10</v>
      </c>
      <c r="D290" s="223" t="s">
        <v>275</v>
      </c>
      <c r="E290" s="223" t="s">
        <v>4627</v>
      </c>
      <c r="F290" s="234" t="s">
        <v>280</v>
      </c>
      <c r="G290" t="s">
        <v>281</v>
      </c>
      <c r="I290" s="204"/>
    </row>
    <row r="291" spans="1:9" outlineLevel="1">
      <c r="A291" s="221" t="s">
        <v>4628</v>
      </c>
      <c r="B291" s="222" t="s">
        <v>305</v>
      </c>
      <c r="C291" s="223">
        <v>5.3144100000000001E-4</v>
      </c>
      <c r="D291" s="223" t="s">
        <v>259</v>
      </c>
      <c r="E291" s="223" t="s">
        <v>4629</v>
      </c>
      <c r="F291" s="234" t="s">
        <v>307</v>
      </c>
      <c r="G291" t="s">
        <v>281</v>
      </c>
    </row>
    <row r="292" spans="1:9" outlineLevel="1">
      <c r="A292" s="221" t="s">
        <v>4630</v>
      </c>
      <c r="B292" s="222" t="s">
        <v>297</v>
      </c>
      <c r="C292" s="223">
        <v>3.5304700000000001E-5</v>
      </c>
      <c r="D292" s="223" t="s">
        <v>259</v>
      </c>
      <c r="E292" s="223" t="s">
        <v>4631</v>
      </c>
      <c r="F292" s="234" t="s">
        <v>299</v>
      </c>
      <c r="G292" t="s">
        <v>281</v>
      </c>
      <c r="I292" s="204"/>
    </row>
    <row r="293" spans="1:9" outlineLevel="1">
      <c r="A293" s="221" t="s">
        <v>4632</v>
      </c>
      <c r="B293" s="222" t="s">
        <v>247</v>
      </c>
      <c r="C293" s="223">
        <v>5.6199190000000001E-3</v>
      </c>
      <c r="D293" s="223" t="s">
        <v>314</v>
      </c>
      <c r="E293" s="223" t="s">
        <v>4633</v>
      </c>
      <c r="F293" s="234" t="s">
        <v>316</v>
      </c>
      <c r="G293" t="s">
        <v>281</v>
      </c>
      <c r="I293" s="204"/>
    </row>
    <row r="294" spans="1:9" outlineLevel="1">
      <c r="A294" s="221" t="s">
        <v>703</v>
      </c>
      <c r="B294" s="222" t="s">
        <v>330</v>
      </c>
      <c r="C294" s="223">
        <v>0.23514702000000001</v>
      </c>
      <c r="D294" s="223" t="s">
        <v>259</v>
      </c>
      <c r="E294" s="223" t="s">
        <v>4634</v>
      </c>
      <c r="F294" s="234" t="s">
        <v>332</v>
      </c>
      <c r="G294" t="s">
        <v>281</v>
      </c>
      <c r="I294" s="204"/>
    </row>
    <row r="295" spans="1:9" outlineLevel="1">
      <c r="A295" s="221" t="s">
        <v>2725</v>
      </c>
      <c r="B295" s="223" t="s">
        <v>225</v>
      </c>
      <c r="C295" s="223">
        <v>1.81919E-9</v>
      </c>
      <c r="D295" s="223" t="s">
        <v>259</v>
      </c>
      <c r="E295" s="223" t="s">
        <v>4635</v>
      </c>
      <c r="F295" s="234" t="s">
        <v>335</v>
      </c>
      <c r="G295" t="s">
        <v>281</v>
      </c>
      <c r="I295" s="204"/>
    </row>
    <row r="296" spans="1:9" outlineLevel="1">
      <c r="A296" s="221" t="s">
        <v>4636</v>
      </c>
      <c r="B296" s="223" t="s">
        <v>225</v>
      </c>
      <c r="C296" s="223">
        <v>1.7607969999999999E-3</v>
      </c>
      <c r="D296" s="223" t="s">
        <v>259</v>
      </c>
      <c r="E296" s="223" t="s">
        <v>4637</v>
      </c>
      <c r="F296" s="234" t="s">
        <v>337</v>
      </c>
      <c r="G296" t="s">
        <v>281</v>
      </c>
      <c r="I296" s="204"/>
    </row>
    <row r="297" spans="1:9" outlineLevel="1">
      <c r="A297" s="221" t="s">
        <v>2730</v>
      </c>
      <c r="B297" s="223" t="s">
        <v>225</v>
      </c>
      <c r="C297" s="223">
        <v>2.2967199999999999E-7</v>
      </c>
      <c r="D297" s="223" t="s">
        <v>259</v>
      </c>
      <c r="E297" s="223" t="s">
        <v>4638</v>
      </c>
      <c r="F297" s="234" t="s">
        <v>339</v>
      </c>
      <c r="G297" t="s">
        <v>281</v>
      </c>
    </row>
    <row r="298" spans="1:9" outlineLevel="1">
      <c r="A298" s="221" t="s">
        <v>4639</v>
      </c>
      <c r="B298" s="223" t="s">
        <v>340</v>
      </c>
      <c r="C298" s="223">
        <v>6.62534E-7</v>
      </c>
      <c r="D298" s="223" t="s">
        <v>259</v>
      </c>
      <c r="E298" s="223" t="s">
        <v>4640</v>
      </c>
      <c r="F298" s="234" t="s">
        <v>342</v>
      </c>
      <c r="G298" t="s">
        <v>281</v>
      </c>
      <c r="I298" s="204"/>
    </row>
    <row r="299" spans="1:9" outlineLevel="1">
      <c r="A299" s="221" t="s">
        <v>4641</v>
      </c>
      <c r="B299" s="223" t="s">
        <v>343</v>
      </c>
      <c r="C299" s="223">
        <v>8.4291399999999997E-10</v>
      </c>
      <c r="D299" s="223" t="s">
        <v>259</v>
      </c>
      <c r="E299" s="223" t="s">
        <v>4642</v>
      </c>
      <c r="F299" s="234" t="s">
        <v>337</v>
      </c>
      <c r="G299" t="s">
        <v>281</v>
      </c>
      <c r="I299" s="204"/>
    </row>
    <row r="300" spans="1:9" outlineLevel="1">
      <c r="A300" s="221" t="s">
        <v>4643</v>
      </c>
      <c r="B300" s="223" t="s">
        <v>343</v>
      </c>
      <c r="C300" s="223">
        <v>4.5920199999999999E-10</v>
      </c>
      <c r="D300" s="223" t="s">
        <v>259</v>
      </c>
      <c r="E300" s="223" t="s">
        <v>4644</v>
      </c>
      <c r="F300" s="234" t="s">
        <v>339</v>
      </c>
      <c r="G300" t="s">
        <v>281</v>
      </c>
    </row>
    <row r="301" spans="1:9" outlineLevel="1">
      <c r="A301" s="221" t="s">
        <v>2733</v>
      </c>
      <c r="B301" s="223" t="s">
        <v>174</v>
      </c>
      <c r="C301" s="223">
        <v>9.5917700000000003E-9</v>
      </c>
      <c r="D301" s="223" t="s">
        <v>259</v>
      </c>
      <c r="E301" s="223" t="s">
        <v>4645</v>
      </c>
      <c r="F301" s="234" t="s">
        <v>335</v>
      </c>
      <c r="G301" t="s">
        <v>281</v>
      </c>
      <c r="I301" s="204"/>
    </row>
    <row r="302" spans="1:9" outlineLevel="1">
      <c r="A302" s="221" t="s">
        <v>4646</v>
      </c>
      <c r="B302" s="223" t="s">
        <v>347</v>
      </c>
      <c r="C302" s="223">
        <v>7.4651599999999999E-7</v>
      </c>
      <c r="D302" s="223" t="s">
        <v>259</v>
      </c>
      <c r="E302" s="223" t="s">
        <v>4647</v>
      </c>
      <c r="F302" s="234" t="s">
        <v>337</v>
      </c>
      <c r="G302" t="s">
        <v>281</v>
      </c>
      <c r="I302" s="204"/>
    </row>
    <row r="303" spans="1:9" outlineLevel="1">
      <c r="A303" s="221" t="s">
        <v>2738</v>
      </c>
      <c r="B303" s="223" t="s">
        <v>347</v>
      </c>
      <c r="C303" s="223">
        <v>5.0875699999999998E-7</v>
      </c>
      <c r="D303" s="223" t="s">
        <v>259</v>
      </c>
      <c r="E303" s="223" t="s">
        <v>4648</v>
      </c>
      <c r="F303" s="234" t="s">
        <v>339</v>
      </c>
      <c r="G303" t="s">
        <v>281</v>
      </c>
      <c r="I303" s="204"/>
    </row>
    <row r="304" spans="1:9" outlineLevel="1">
      <c r="A304" s="221" t="s">
        <v>350</v>
      </c>
      <c r="B304" s="223" t="s">
        <v>350</v>
      </c>
      <c r="C304" s="223">
        <v>4.60384E-8</v>
      </c>
      <c r="D304" s="223" t="s">
        <v>259</v>
      </c>
      <c r="E304" s="223" t="s">
        <v>4649</v>
      </c>
      <c r="F304" s="234" t="s">
        <v>352</v>
      </c>
      <c r="G304" t="s">
        <v>281</v>
      </c>
      <c r="I304" s="204"/>
    </row>
    <row r="305" spans="1:9" outlineLevel="1">
      <c r="A305" s="221" t="s">
        <v>4650</v>
      </c>
      <c r="B305" s="223" t="s">
        <v>353</v>
      </c>
      <c r="C305" s="223">
        <v>9.6263900000000001E-11</v>
      </c>
      <c r="D305" s="223" t="s">
        <v>259</v>
      </c>
      <c r="E305" s="223" t="s">
        <v>4651</v>
      </c>
      <c r="F305" s="234" t="s">
        <v>352</v>
      </c>
      <c r="G305" t="s">
        <v>281</v>
      </c>
      <c r="I305" s="204"/>
    </row>
    <row r="306" spans="1:9" outlineLevel="1">
      <c r="A306" s="221" t="s">
        <v>4652</v>
      </c>
      <c r="B306" s="223" t="s">
        <v>355</v>
      </c>
      <c r="C306" s="223">
        <v>2.43237E-10</v>
      </c>
      <c r="D306" s="223" t="s">
        <v>259</v>
      </c>
      <c r="E306" s="223" t="s">
        <v>4653</v>
      </c>
      <c r="F306" s="234" t="s">
        <v>352</v>
      </c>
      <c r="G306" t="s">
        <v>281</v>
      </c>
      <c r="I306" s="204"/>
    </row>
    <row r="307" spans="1:9" outlineLevel="1">
      <c r="A307" s="221" t="s">
        <v>4654</v>
      </c>
      <c r="B307" s="223" t="s">
        <v>357</v>
      </c>
      <c r="C307" s="223">
        <v>1.0244999999999999E-12</v>
      </c>
      <c r="D307" s="223" t="s">
        <v>259</v>
      </c>
      <c r="E307" s="223" t="s">
        <v>4655</v>
      </c>
      <c r="F307" s="234" t="s">
        <v>359</v>
      </c>
      <c r="G307" t="s">
        <v>281</v>
      </c>
      <c r="I307" s="204"/>
    </row>
    <row r="308" spans="1:9" outlineLevel="1">
      <c r="A308" s="221" t="s">
        <v>4656</v>
      </c>
      <c r="B308" s="223" t="s">
        <v>364</v>
      </c>
      <c r="C308" s="223">
        <v>8.5297599999999995E-5</v>
      </c>
      <c r="D308" s="223" t="s">
        <v>259</v>
      </c>
      <c r="E308" s="223" t="s">
        <v>4657</v>
      </c>
      <c r="F308" s="234" t="s">
        <v>337</v>
      </c>
      <c r="G308" t="s">
        <v>281</v>
      </c>
      <c r="I308" s="204"/>
    </row>
    <row r="309" spans="1:9" outlineLevel="1">
      <c r="A309" s="221" t="s">
        <v>4658</v>
      </c>
      <c r="B309" s="223" t="s">
        <v>364</v>
      </c>
      <c r="C309" s="223">
        <v>2.6179499999999999E-5</v>
      </c>
      <c r="D309" s="223" t="s">
        <v>259</v>
      </c>
      <c r="E309" s="223" t="s">
        <v>4659</v>
      </c>
      <c r="F309" s="234" t="s">
        <v>339</v>
      </c>
      <c r="G309" t="s">
        <v>281</v>
      </c>
      <c r="I309" s="204"/>
    </row>
    <row r="310" spans="1:9" outlineLevel="1">
      <c r="A310" s="221" t="s">
        <v>2747</v>
      </c>
      <c r="B310" s="223" t="s">
        <v>179</v>
      </c>
      <c r="C310" s="223">
        <v>1.8941E-10</v>
      </c>
      <c r="D310" s="223" t="s">
        <v>259</v>
      </c>
      <c r="E310" s="223" t="s">
        <v>4660</v>
      </c>
      <c r="F310" s="234" t="s">
        <v>335</v>
      </c>
      <c r="G310" t="s">
        <v>281</v>
      </c>
      <c r="I310" s="204"/>
    </row>
    <row r="311" spans="1:9" outlineLevel="1">
      <c r="A311" s="221" t="s">
        <v>4661</v>
      </c>
      <c r="B311" s="223" t="s">
        <v>368</v>
      </c>
      <c r="C311" s="223">
        <v>5.9586399999999997E-8</v>
      </c>
      <c r="D311" s="223" t="s">
        <v>259</v>
      </c>
      <c r="E311" s="223" t="s">
        <v>4662</v>
      </c>
      <c r="F311" s="234" t="s">
        <v>337</v>
      </c>
      <c r="G311" t="s">
        <v>281</v>
      </c>
      <c r="I311" s="204"/>
    </row>
    <row r="312" spans="1:9" outlineLevel="1">
      <c r="A312" s="221" t="s">
        <v>2751</v>
      </c>
      <c r="B312" s="223" t="s">
        <v>368</v>
      </c>
      <c r="C312" s="223">
        <v>6.6062299999999999E-11</v>
      </c>
      <c r="D312" s="223" t="s">
        <v>259</v>
      </c>
      <c r="E312" s="223" t="s">
        <v>4663</v>
      </c>
      <c r="F312" s="234" t="s">
        <v>339</v>
      </c>
      <c r="G312" t="s">
        <v>281</v>
      </c>
      <c r="I312" s="204"/>
    </row>
    <row r="313" spans="1:9" outlineLevel="1">
      <c r="A313" s="221" t="s">
        <v>2740</v>
      </c>
      <c r="B313" s="223" t="s">
        <v>221</v>
      </c>
      <c r="C313" s="223">
        <v>2.9608999999999999E-4</v>
      </c>
      <c r="D313" s="223" t="s">
        <v>259</v>
      </c>
      <c r="E313" s="223" t="s">
        <v>4664</v>
      </c>
      <c r="F313" s="234" t="s">
        <v>335</v>
      </c>
      <c r="G313" t="s">
        <v>281</v>
      </c>
      <c r="I313" s="204"/>
    </row>
    <row r="314" spans="1:9" outlineLevel="1">
      <c r="A314" s="221" t="s">
        <v>4665</v>
      </c>
      <c r="B314" s="223" t="s">
        <v>371</v>
      </c>
      <c r="C314" s="223">
        <v>3.1727618999999999E-2</v>
      </c>
      <c r="D314" s="223" t="s">
        <v>259</v>
      </c>
      <c r="E314" s="223" t="s">
        <v>4666</v>
      </c>
      <c r="F314" s="234" t="s">
        <v>337</v>
      </c>
      <c r="G314" t="s">
        <v>281</v>
      </c>
      <c r="I314" s="204"/>
    </row>
    <row r="315" spans="1:9" outlineLevel="1">
      <c r="A315" s="221" t="s">
        <v>2745</v>
      </c>
      <c r="B315" s="223" t="s">
        <v>371</v>
      </c>
      <c r="C315" s="223">
        <v>6.7587500000000004E-4</v>
      </c>
      <c r="D315" s="223" t="s">
        <v>259</v>
      </c>
      <c r="E315" s="223" t="s">
        <v>4667</v>
      </c>
      <c r="F315" s="234" t="s">
        <v>339</v>
      </c>
      <c r="G315" t="s">
        <v>281</v>
      </c>
      <c r="I315" s="204"/>
    </row>
    <row r="316" spans="1:9" outlineLevel="1">
      <c r="A316" s="221" t="s">
        <v>4668</v>
      </c>
      <c r="B316" s="223" t="s">
        <v>374</v>
      </c>
      <c r="C316" s="223">
        <v>0.128130045</v>
      </c>
      <c r="D316" s="223" t="s">
        <v>259</v>
      </c>
      <c r="E316" s="223" t="s">
        <v>4669</v>
      </c>
      <c r="F316" s="234" t="s">
        <v>335</v>
      </c>
      <c r="G316" t="s">
        <v>281</v>
      </c>
      <c r="I316" s="204"/>
    </row>
    <row r="317" spans="1:9" outlineLevel="1">
      <c r="A317" s="221" t="s">
        <v>1564</v>
      </c>
      <c r="B317" s="223" t="s">
        <v>376</v>
      </c>
      <c r="C317" s="223">
        <v>7.8259999999999999E-5</v>
      </c>
      <c r="D317" s="223" t="s">
        <v>259</v>
      </c>
      <c r="E317" s="223" t="s">
        <v>4670</v>
      </c>
      <c r="F317" s="234" t="s">
        <v>359</v>
      </c>
      <c r="G317" t="s">
        <v>281</v>
      </c>
      <c r="I317" s="204"/>
    </row>
    <row r="318" spans="1:9" outlineLevel="1">
      <c r="A318" s="221" t="s">
        <v>2760</v>
      </c>
      <c r="B318" s="223" t="s">
        <v>188</v>
      </c>
      <c r="C318" s="223">
        <v>1.1658799999999999E-8</v>
      </c>
      <c r="D318" s="223" t="s">
        <v>259</v>
      </c>
      <c r="E318" s="223" t="s">
        <v>4671</v>
      </c>
      <c r="F318" s="234" t="s">
        <v>335</v>
      </c>
      <c r="G318" t="s">
        <v>281</v>
      </c>
      <c r="I318" s="204"/>
    </row>
    <row r="319" spans="1:9" outlineLevel="1">
      <c r="A319" s="221" t="s">
        <v>4672</v>
      </c>
      <c r="B319" s="223" t="s">
        <v>382</v>
      </c>
      <c r="C319" s="223">
        <v>7.3265699999999997E-7</v>
      </c>
      <c r="D319" s="223" t="s">
        <v>259</v>
      </c>
      <c r="E319" s="223" t="s">
        <v>4673</v>
      </c>
      <c r="F319" s="234" t="s">
        <v>337</v>
      </c>
      <c r="G319" t="s">
        <v>281</v>
      </c>
    </row>
    <row r="320" spans="1:9" outlineLevel="1">
      <c r="A320" s="221" t="s">
        <v>4674</v>
      </c>
      <c r="B320" s="223" t="s">
        <v>382</v>
      </c>
      <c r="C320" s="223">
        <v>2.11636E-7</v>
      </c>
      <c r="D320" s="223" t="s">
        <v>259</v>
      </c>
      <c r="E320" s="223" t="s">
        <v>4675</v>
      </c>
      <c r="F320" s="234" t="s">
        <v>339</v>
      </c>
      <c r="G320" t="s">
        <v>281</v>
      </c>
    </row>
    <row r="321" spans="1:9" outlineLevel="1">
      <c r="A321" s="221" t="s">
        <v>2765</v>
      </c>
      <c r="B321" s="223" t="s">
        <v>385</v>
      </c>
      <c r="C321" s="223">
        <v>1.73337E-9</v>
      </c>
      <c r="D321" s="223" t="s">
        <v>259</v>
      </c>
      <c r="E321" s="223" t="s">
        <v>4676</v>
      </c>
      <c r="F321" s="234" t="s">
        <v>339</v>
      </c>
      <c r="G321" t="s">
        <v>281</v>
      </c>
      <c r="I321" s="204"/>
    </row>
    <row r="322" spans="1:9" outlineLevel="1">
      <c r="A322" s="221" t="s">
        <v>4677</v>
      </c>
      <c r="B322" s="223" t="s">
        <v>184</v>
      </c>
      <c r="C322" s="223">
        <v>4.4358199999999997E-9</v>
      </c>
      <c r="D322" s="223" t="s">
        <v>259</v>
      </c>
      <c r="E322" s="223" t="s">
        <v>4678</v>
      </c>
      <c r="F322" s="234" t="s">
        <v>337</v>
      </c>
      <c r="G322" t="s">
        <v>281</v>
      </c>
    </row>
    <row r="323" spans="1:9" outlineLevel="1">
      <c r="A323" s="221" t="s">
        <v>4679</v>
      </c>
      <c r="B323" s="223" t="s">
        <v>184</v>
      </c>
      <c r="C323" s="223">
        <v>7.4053800000000005E-12</v>
      </c>
      <c r="D323" s="223" t="s">
        <v>259</v>
      </c>
      <c r="E323" s="223" t="s">
        <v>4680</v>
      </c>
      <c r="F323" s="234" t="s">
        <v>339</v>
      </c>
      <c r="G323" t="s">
        <v>281</v>
      </c>
      <c r="I323" s="204"/>
    </row>
    <row r="324" spans="1:9" outlineLevel="1">
      <c r="A324" s="221" t="s">
        <v>4681</v>
      </c>
      <c r="B324" s="223" t="s">
        <v>390</v>
      </c>
      <c r="C324" s="223">
        <v>2.6077099999999997E-4</v>
      </c>
      <c r="D324" s="223" t="s">
        <v>259</v>
      </c>
      <c r="E324" s="223" t="s">
        <v>4682</v>
      </c>
      <c r="F324" s="234" t="s">
        <v>337</v>
      </c>
      <c r="G324" t="s">
        <v>281</v>
      </c>
    </row>
    <row r="325" spans="1:9" outlineLevel="1">
      <c r="A325" s="221" t="s">
        <v>4683</v>
      </c>
      <c r="B325" s="223" t="s">
        <v>390</v>
      </c>
      <c r="C325" s="223">
        <v>2.6752100000000001E-5</v>
      </c>
      <c r="D325" s="223" t="s">
        <v>259</v>
      </c>
      <c r="E325" s="223" t="s">
        <v>4684</v>
      </c>
      <c r="F325" s="234" t="s">
        <v>339</v>
      </c>
      <c r="G325" t="s">
        <v>281</v>
      </c>
      <c r="I325" s="204"/>
    </row>
    <row r="326" spans="1:9" outlineLevel="1">
      <c r="A326" s="221" t="s">
        <v>2766</v>
      </c>
      <c r="B326" s="223" t="s">
        <v>192</v>
      </c>
      <c r="C326" s="223">
        <v>7.1477599999999995E-10</v>
      </c>
      <c r="D326" s="223" t="s">
        <v>259</v>
      </c>
      <c r="E326" s="223" t="s">
        <v>4685</v>
      </c>
      <c r="F326" s="234" t="s">
        <v>335</v>
      </c>
      <c r="G326" t="s">
        <v>281</v>
      </c>
      <c r="I326" s="204"/>
    </row>
    <row r="327" spans="1:9" outlineLevel="1">
      <c r="A327" s="221" t="s">
        <v>4686</v>
      </c>
      <c r="B327" s="223" t="s">
        <v>394</v>
      </c>
      <c r="C327" s="223">
        <v>7.3543699999999999E-6</v>
      </c>
      <c r="D327" s="223" t="s">
        <v>259</v>
      </c>
      <c r="E327" s="223" t="s">
        <v>4687</v>
      </c>
      <c r="F327" s="234" t="s">
        <v>337</v>
      </c>
      <c r="G327" t="s">
        <v>281</v>
      </c>
    </row>
    <row r="328" spans="1:9" outlineLevel="1">
      <c r="A328" s="221" t="s">
        <v>2770</v>
      </c>
      <c r="B328" s="223" t="s">
        <v>394</v>
      </c>
      <c r="C328" s="223">
        <v>6.7880800000000004E-10</v>
      </c>
      <c r="D328" s="223" t="s">
        <v>259</v>
      </c>
      <c r="E328" s="223" t="s">
        <v>4688</v>
      </c>
      <c r="F328" s="234" t="s">
        <v>339</v>
      </c>
      <c r="G328" t="s">
        <v>281</v>
      </c>
    </row>
    <row r="329" spans="1:9" outlineLevel="1">
      <c r="A329" s="221" t="s">
        <v>4689</v>
      </c>
      <c r="B329" s="223" t="s">
        <v>397</v>
      </c>
      <c r="C329" s="223">
        <v>1.51105E-5</v>
      </c>
      <c r="D329" s="223" t="s">
        <v>259</v>
      </c>
      <c r="E329" s="223" t="s">
        <v>4690</v>
      </c>
      <c r="F329" s="234" t="s">
        <v>342</v>
      </c>
      <c r="G329" t="s">
        <v>281</v>
      </c>
      <c r="I329" s="204"/>
    </row>
    <row r="330" spans="1:9" outlineLevel="1">
      <c r="A330" s="221" t="s">
        <v>548</v>
      </c>
      <c r="B330" s="223" t="s">
        <v>399</v>
      </c>
      <c r="C330" s="223">
        <v>7.0333400000000007E-5</v>
      </c>
      <c r="D330" s="223" t="s">
        <v>259</v>
      </c>
      <c r="E330" s="223" t="s">
        <v>4691</v>
      </c>
      <c r="F330" s="234" t="s">
        <v>401</v>
      </c>
      <c r="G330" t="s">
        <v>281</v>
      </c>
      <c r="I330" s="204"/>
    </row>
    <row r="331" spans="1:9" outlineLevel="1">
      <c r="A331" s="221" t="s">
        <v>4692</v>
      </c>
      <c r="B331" s="223" t="s">
        <v>402</v>
      </c>
      <c r="C331" s="223">
        <v>9.2070599999999998E-14</v>
      </c>
      <c r="D331" s="223" t="s">
        <v>259</v>
      </c>
      <c r="E331" s="223" t="s">
        <v>4693</v>
      </c>
      <c r="F331" s="234" t="s">
        <v>359</v>
      </c>
      <c r="G331" t="s">
        <v>281</v>
      </c>
      <c r="I331" s="204"/>
    </row>
    <row r="332" spans="1:9" outlineLevel="1">
      <c r="A332" s="221" t="s">
        <v>4694</v>
      </c>
      <c r="B332" s="223" t="s">
        <v>404</v>
      </c>
      <c r="C332" s="223">
        <v>1.03188E-4</v>
      </c>
      <c r="D332" s="223" t="s">
        <v>259</v>
      </c>
      <c r="E332" s="223" t="s">
        <v>4695</v>
      </c>
      <c r="F332" s="234" t="s">
        <v>337</v>
      </c>
      <c r="G332" t="s">
        <v>281</v>
      </c>
    </row>
    <row r="333" spans="1:9" outlineLevel="1">
      <c r="A333" s="221" t="s">
        <v>4696</v>
      </c>
      <c r="B333" s="223" t="s">
        <v>404</v>
      </c>
      <c r="C333" s="223">
        <v>1.16675E-5</v>
      </c>
      <c r="D333" s="223" t="s">
        <v>259</v>
      </c>
      <c r="E333" s="223" t="s">
        <v>4697</v>
      </c>
      <c r="F333" s="234" t="s">
        <v>339</v>
      </c>
      <c r="G333" t="s">
        <v>281</v>
      </c>
      <c r="I333" s="204"/>
    </row>
    <row r="334" spans="1:9" outlineLevel="1">
      <c r="A334" s="221" t="s">
        <v>2775</v>
      </c>
      <c r="B334" s="223" t="s">
        <v>217</v>
      </c>
      <c r="C334" s="223">
        <v>7.4475600000000003E-9</v>
      </c>
      <c r="D334" s="223" t="s">
        <v>259</v>
      </c>
      <c r="E334" s="223" t="s">
        <v>4698</v>
      </c>
      <c r="F334" s="234" t="s">
        <v>335</v>
      </c>
      <c r="G334" t="s">
        <v>281</v>
      </c>
      <c r="I334" s="204"/>
    </row>
    <row r="335" spans="1:9" outlineLevel="1">
      <c r="A335" s="221" t="s">
        <v>4699</v>
      </c>
      <c r="B335" s="223" t="s">
        <v>418</v>
      </c>
      <c r="C335" s="223">
        <v>2.1270260000000002E-3</v>
      </c>
      <c r="D335" s="223" t="s">
        <v>259</v>
      </c>
      <c r="E335" s="223" t="s">
        <v>4700</v>
      </c>
      <c r="F335" s="234" t="s">
        <v>337</v>
      </c>
      <c r="G335" t="s">
        <v>281</v>
      </c>
      <c r="I335" s="204"/>
    </row>
    <row r="336" spans="1:9" outlineLevel="1">
      <c r="A336" s="221" t="s">
        <v>2779</v>
      </c>
      <c r="B336" s="223" t="s">
        <v>418</v>
      </c>
      <c r="C336" s="223">
        <v>8.04699E-8</v>
      </c>
      <c r="D336" s="223" t="s">
        <v>259</v>
      </c>
      <c r="E336" s="223" t="s">
        <v>4701</v>
      </c>
      <c r="F336" s="234" t="s">
        <v>339</v>
      </c>
      <c r="G336" t="s">
        <v>281</v>
      </c>
    </row>
    <row r="337" spans="1:9" outlineLevel="1">
      <c r="A337" s="221" t="s">
        <v>2812</v>
      </c>
      <c r="B337" s="223" t="s">
        <v>205</v>
      </c>
      <c r="C337" s="223">
        <v>4.2386500000000001E-10</v>
      </c>
      <c r="D337" s="223" t="s">
        <v>259</v>
      </c>
      <c r="E337" s="223" t="s">
        <v>4702</v>
      </c>
      <c r="F337" s="234" t="s">
        <v>335</v>
      </c>
      <c r="G337" t="s">
        <v>281</v>
      </c>
    </row>
    <row r="338" spans="1:9" outlineLevel="1">
      <c r="A338" s="221" t="s">
        <v>4703</v>
      </c>
      <c r="B338" s="223" t="s">
        <v>205</v>
      </c>
      <c r="C338" s="223">
        <v>3.6229000000000001E-6</v>
      </c>
      <c r="D338" s="223" t="s">
        <v>259</v>
      </c>
      <c r="E338" s="223" t="s">
        <v>4704</v>
      </c>
      <c r="F338" s="234" t="s">
        <v>337</v>
      </c>
      <c r="G338" t="s">
        <v>281</v>
      </c>
      <c r="I338" s="204"/>
    </row>
    <row r="339" spans="1:9" outlineLevel="1">
      <c r="A339" s="221" t="s">
        <v>2815</v>
      </c>
      <c r="B339" s="223" t="s">
        <v>205</v>
      </c>
      <c r="C339" s="223">
        <v>3.5104000000000001E-10</v>
      </c>
      <c r="D339" s="223" t="s">
        <v>259</v>
      </c>
      <c r="E339" s="223" t="s">
        <v>4705</v>
      </c>
      <c r="F339" s="234" t="s">
        <v>339</v>
      </c>
      <c r="G339" t="s">
        <v>281</v>
      </c>
      <c r="I339" s="204"/>
    </row>
    <row r="340" spans="1:9" outlineLevel="1">
      <c r="A340" s="221" t="s">
        <v>2791</v>
      </c>
      <c r="B340" s="223" t="s">
        <v>196</v>
      </c>
      <c r="C340" s="223">
        <v>2.31307E-10</v>
      </c>
      <c r="D340" s="223" t="s">
        <v>259</v>
      </c>
      <c r="E340" s="223" t="s">
        <v>4706</v>
      </c>
      <c r="F340" s="234" t="s">
        <v>335</v>
      </c>
      <c r="G340" t="s">
        <v>281</v>
      </c>
      <c r="I340" s="204"/>
    </row>
    <row r="341" spans="1:9" outlineLevel="1">
      <c r="A341" s="221" t="s">
        <v>4707</v>
      </c>
      <c r="B341" s="223" t="s">
        <v>196</v>
      </c>
      <c r="C341" s="223">
        <v>1.7198100000000001E-9</v>
      </c>
      <c r="D341" s="223" t="s">
        <v>259</v>
      </c>
      <c r="E341" s="223" t="s">
        <v>4708</v>
      </c>
      <c r="F341" s="234" t="s">
        <v>337</v>
      </c>
      <c r="G341" t="s">
        <v>281</v>
      </c>
      <c r="I341" s="204"/>
    </row>
    <row r="342" spans="1:9" outlineLevel="1">
      <c r="A342" s="221" t="s">
        <v>2794</v>
      </c>
      <c r="B342" s="223" t="s">
        <v>196</v>
      </c>
      <c r="C342" s="223">
        <v>4.34194E-11</v>
      </c>
      <c r="D342" s="223" t="s">
        <v>259</v>
      </c>
      <c r="E342" s="223" t="s">
        <v>4709</v>
      </c>
      <c r="F342" s="234" t="s">
        <v>339</v>
      </c>
      <c r="G342" t="s">
        <v>281</v>
      </c>
      <c r="I342" s="204"/>
    </row>
    <row r="343" spans="1:9" outlineLevel="1">
      <c r="A343" s="221" t="s">
        <v>4710</v>
      </c>
      <c r="B343" s="223" t="s">
        <v>427</v>
      </c>
      <c r="C343" s="223">
        <v>6.9057599999999998E-7</v>
      </c>
      <c r="D343" s="223" t="s">
        <v>259</v>
      </c>
      <c r="E343" s="223" t="s">
        <v>4711</v>
      </c>
      <c r="F343" s="234" t="s">
        <v>359</v>
      </c>
      <c r="G343" t="s">
        <v>281</v>
      </c>
      <c r="I343" s="204"/>
    </row>
    <row r="344" spans="1:9" outlineLevel="1">
      <c r="A344" s="221" t="s">
        <v>2801</v>
      </c>
      <c r="B344" s="223" t="s">
        <v>200</v>
      </c>
      <c r="C344" s="223">
        <v>4.12347E-9</v>
      </c>
      <c r="D344" s="223" t="s">
        <v>259</v>
      </c>
      <c r="E344" s="223" t="s">
        <v>4712</v>
      </c>
      <c r="F344" s="234" t="s">
        <v>335</v>
      </c>
      <c r="G344" t="s">
        <v>281</v>
      </c>
      <c r="I344" s="204"/>
    </row>
    <row r="345" spans="1:9" outlineLevel="1">
      <c r="A345" s="221" t="s">
        <v>4713</v>
      </c>
      <c r="B345" s="223" t="s">
        <v>430</v>
      </c>
      <c r="C345" s="223">
        <v>3.2563399999999999E-6</v>
      </c>
      <c r="D345" s="223" t="s">
        <v>259</v>
      </c>
      <c r="E345" s="223" t="s">
        <v>4714</v>
      </c>
      <c r="F345" s="234" t="s">
        <v>337</v>
      </c>
      <c r="G345" t="s">
        <v>281</v>
      </c>
      <c r="I345" s="204"/>
    </row>
    <row r="346" spans="1:9" outlineLevel="1">
      <c r="A346" s="221" t="s">
        <v>2804</v>
      </c>
      <c r="B346" s="223" t="s">
        <v>430</v>
      </c>
      <c r="C346" s="223">
        <v>2.25132E-9</v>
      </c>
      <c r="D346" s="223" t="s">
        <v>259</v>
      </c>
      <c r="E346" s="223" t="s">
        <v>4715</v>
      </c>
      <c r="F346" s="234" t="s">
        <v>339</v>
      </c>
      <c r="G346" t="s">
        <v>281</v>
      </c>
      <c r="I346" s="204"/>
    </row>
    <row r="347" spans="1:9" outlineLevel="1">
      <c r="A347" s="221" t="s">
        <v>4716</v>
      </c>
      <c r="B347" s="223" t="s">
        <v>433</v>
      </c>
      <c r="C347" s="223">
        <v>1.69137E-4</v>
      </c>
      <c r="D347" s="223" t="s">
        <v>259</v>
      </c>
      <c r="E347" s="223" t="s">
        <v>4717</v>
      </c>
      <c r="F347" s="234" t="s">
        <v>337</v>
      </c>
      <c r="G347" t="s">
        <v>281</v>
      </c>
      <c r="I347" s="204"/>
    </row>
    <row r="348" spans="1:9" outlineLevel="1">
      <c r="A348" s="221" t="s">
        <v>4718</v>
      </c>
      <c r="B348" s="223" t="s">
        <v>433</v>
      </c>
      <c r="C348" s="223">
        <v>6.0585899999999999E-5</v>
      </c>
      <c r="D348" s="223" t="s">
        <v>259</v>
      </c>
      <c r="E348" s="223" t="s">
        <v>4719</v>
      </c>
      <c r="F348" s="234" t="s">
        <v>339</v>
      </c>
      <c r="G348" t="s">
        <v>281</v>
      </c>
      <c r="I348" s="204"/>
    </row>
    <row r="349" spans="1:9" outlineLevel="1">
      <c r="A349" s="221" t="s">
        <v>4720</v>
      </c>
      <c r="B349" s="223" t="s">
        <v>436</v>
      </c>
      <c r="C349" s="223">
        <v>2.0980200000000001E-4</v>
      </c>
      <c r="D349" s="223" t="s">
        <v>259</v>
      </c>
      <c r="E349" s="223" t="s">
        <v>4721</v>
      </c>
      <c r="F349" s="234" t="s">
        <v>438</v>
      </c>
      <c r="G349" t="s">
        <v>281</v>
      </c>
    </row>
    <row r="350" spans="1:9" outlineLevel="1">
      <c r="A350" s="221" t="s">
        <v>555</v>
      </c>
      <c r="B350" s="223" t="s">
        <v>439</v>
      </c>
      <c r="C350" s="223">
        <v>2.0951999999999999E-6</v>
      </c>
      <c r="D350" s="223" t="s">
        <v>259</v>
      </c>
      <c r="E350" s="223" t="s">
        <v>4722</v>
      </c>
      <c r="F350" s="234" t="s">
        <v>352</v>
      </c>
      <c r="G350" t="s">
        <v>281</v>
      </c>
      <c r="I350" s="204"/>
    </row>
    <row r="351" spans="1:9" outlineLevel="1">
      <c r="A351" s="221" t="s">
        <v>4723</v>
      </c>
      <c r="B351" s="223" t="s">
        <v>441</v>
      </c>
      <c r="C351" s="223">
        <v>5.4966099999999999E-6</v>
      </c>
      <c r="D351" s="223" t="s">
        <v>259</v>
      </c>
      <c r="E351" s="223" t="s">
        <v>4724</v>
      </c>
      <c r="F351" s="234" t="s">
        <v>359</v>
      </c>
      <c r="G351" t="s">
        <v>281</v>
      </c>
      <c r="I351" s="204"/>
    </row>
    <row r="352" spans="1:9" outlineLevel="1">
      <c r="A352" s="221" t="s">
        <v>4725</v>
      </c>
      <c r="B352" s="223" t="s">
        <v>445</v>
      </c>
      <c r="C352" s="223">
        <v>2.7621200000000001E-8</v>
      </c>
      <c r="D352" s="223" t="s">
        <v>259</v>
      </c>
      <c r="E352" s="223" t="s">
        <v>4726</v>
      </c>
      <c r="F352" s="234" t="s">
        <v>359</v>
      </c>
      <c r="G352" t="s">
        <v>281</v>
      </c>
      <c r="I352" s="204"/>
    </row>
    <row r="353" spans="1:9" outlineLevel="1">
      <c r="A353" s="221" t="s">
        <v>4727</v>
      </c>
      <c r="B353" s="223" t="s">
        <v>447</v>
      </c>
      <c r="C353" s="223">
        <v>2.0049099999999999E-11</v>
      </c>
      <c r="D353" s="223" t="s">
        <v>259</v>
      </c>
      <c r="E353" s="223" t="s">
        <v>4728</v>
      </c>
      <c r="F353" s="234" t="s">
        <v>352</v>
      </c>
      <c r="G353" t="s">
        <v>281</v>
      </c>
    </row>
    <row r="354" spans="1:9" outlineLevel="1">
      <c r="A354" s="221" t="s">
        <v>2796</v>
      </c>
      <c r="B354" s="223" t="s">
        <v>229</v>
      </c>
      <c r="C354" s="223">
        <v>4.4830299999999997E-5</v>
      </c>
      <c r="D354" s="223" t="s">
        <v>259</v>
      </c>
      <c r="E354" s="223" t="s">
        <v>4729</v>
      </c>
      <c r="F354" s="234" t="s">
        <v>335</v>
      </c>
      <c r="G354" t="s">
        <v>281</v>
      </c>
      <c r="I354" s="204"/>
    </row>
    <row r="355" spans="1:9" outlineLevel="1">
      <c r="A355" s="221" t="s">
        <v>4730</v>
      </c>
      <c r="B355" s="223" t="s">
        <v>455</v>
      </c>
      <c r="C355" s="223">
        <v>6.5109219999999997E-3</v>
      </c>
      <c r="D355" s="223" t="s">
        <v>259</v>
      </c>
      <c r="E355" s="223" t="s">
        <v>4731</v>
      </c>
      <c r="F355" s="234" t="s">
        <v>337</v>
      </c>
      <c r="G355" t="s">
        <v>281</v>
      </c>
      <c r="I355" s="204"/>
    </row>
    <row r="356" spans="1:9" outlineLevel="1">
      <c r="A356" s="221" t="s">
        <v>2798</v>
      </c>
      <c r="B356" s="223" t="s">
        <v>455</v>
      </c>
      <c r="C356" s="223">
        <v>2.4605769999999998E-3</v>
      </c>
      <c r="D356" s="223" t="s">
        <v>259</v>
      </c>
      <c r="E356" s="223" t="s">
        <v>4732</v>
      </c>
      <c r="F356" s="234" t="s">
        <v>339</v>
      </c>
      <c r="G356" t="s">
        <v>281</v>
      </c>
      <c r="I356" s="204"/>
    </row>
    <row r="357" spans="1:9" outlineLevel="1">
      <c r="A357" s="221">
        <v>1</v>
      </c>
      <c r="B357" s="233" t="s">
        <v>4733</v>
      </c>
      <c r="C357" s="223">
        <v>1</v>
      </c>
      <c r="D357" s="223" t="s">
        <v>259</v>
      </c>
      <c r="E357" s="223" t="s">
        <v>253</v>
      </c>
      <c r="F357" s="234" t="s">
        <v>587</v>
      </c>
      <c r="G357" t="s">
        <v>281</v>
      </c>
      <c r="I357" s="204"/>
    </row>
    <row r="358" spans="1:9" outlineLevel="1">
      <c r="A358" s="221" t="s">
        <v>2833</v>
      </c>
      <c r="B358" s="223" t="s">
        <v>213</v>
      </c>
      <c r="C358" s="223">
        <v>2.9579599999999999E-8</v>
      </c>
      <c r="D358" s="223" t="s">
        <v>259</v>
      </c>
      <c r="E358" s="223" t="s">
        <v>4734</v>
      </c>
      <c r="F358" s="234" t="s">
        <v>335</v>
      </c>
      <c r="G358" t="s">
        <v>281</v>
      </c>
    </row>
    <row r="359" spans="1:9" outlineLevel="1">
      <c r="A359" s="221" t="s">
        <v>4735</v>
      </c>
      <c r="B359" s="223" t="s">
        <v>213</v>
      </c>
      <c r="C359" s="223">
        <v>1.673407E-3</v>
      </c>
      <c r="D359" s="223" t="s">
        <v>259</v>
      </c>
      <c r="E359" s="223" t="s">
        <v>4736</v>
      </c>
      <c r="F359" s="234" t="s">
        <v>337</v>
      </c>
      <c r="G359" t="s">
        <v>281</v>
      </c>
    </row>
    <row r="360" spans="1:9" outlineLevel="1">
      <c r="A360" s="221" t="s">
        <v>2836</v>
      </c>
      <c r="B360" s="223" t="s">
        <v>213</v>
      </c>
      <c r="C360" s="223">
        <v>5.11151E-6</v>
      </c>
      <c r="D360" s="223" t="s">
        <v>259</v>
      </c>
      <c r="E360" s="223" t="s">
        <v>4737</v>
      </c>
      <c r="F360" s="234" t="s">
        <v>339</v>
      </c>
      <c r="G360" t="s">
        <v>281</v>
      </c>
    </row>
    <row r="361" spans="1:9" outlineLevel="1">
      <c r="A361" s="221" t="s">
        <v>4738</v>
      </c>
      <c r="B361" s="223" t="s">
        <v>461</v>
      </c>
      <c r="C361" s="223">
        <v>1.9876799999999999E-5</v>
      </c>
      <c r="D361" s="223" t="s">
        <v>259</v>
      </c>
      <c r="E361" s="223" t="s">
        <v>4739</v>
      </c>
      <c r="F361" s="234" t="s">
        <v>463</v>
      </c>
      <c r="G361" t="s">
        <v>281</v>
      </c>
    </row>
    <row r="362" spans="1:9" outlineLevel="1">
      <c r="A362" s="221" t="s">
        <v>4740</v>
      </c>
      <c r="B362" s="223" t="s">
        <v>464</v>
      </c>
      <c r="C362" s="223">
        <v>1.7385980000000001E-3</v>
      </c>
      <c r="D362" s="223" t="s">
        <v>259</v>
      </c>
      <c r="E362" s="223" t="s">
        <v>4741</v>
      </c>
      <c r="F362" s="234" t="s">
        <v>337</v>
      </c>
      <c r="G362" t="s">
        <v>281</v>
      </c>
      <c r="I362" s="204"/>
    </row>
    <row r="363" spans="1:9" outlineLevel="1">
      <c r="A363" s="221" t="s">
        <v>4742</v>
      </c>
      <c r="B363" s="223" t="s">
        <v>464</v>
      </c>
      <c r="C363" s="223">
        <v>2.97151E-4</v>
      </c>
      <c r="D363" s="223" t="s">
        <v>259</v>
      </c>
      <c r="E363" s="223" t="s">
        <v>4743</v>
      </c>
      <c r="F363" s="234" t="s">
        <v>339</v>
      </c>
      <c r="G363" t="s">
        <v>281</v>
      </c>
      <c r="I363" s="204"/>
    </row>
    <row r="364" spans="1:9" outlineLevel="1">
      <c r="A364" s="221" t="s">
        <v>908</v>
      </c>
      <c r="B364" s="223" t="s">
        <v>467</v>
      </c>
      <c r="C364" s="223">
        <v>7.7330500000000004E-6</v>
      </c>
      <c r="D364" s="223" t="s">
        <v>259</v>
      </c>
      <c r="E364" s="223" t="s">
        <v>4744</v>
      </c>
      <c r="F364" s="234" t="s">
        <v>335</v>
      </c>
      <c r="G364" t="s">
        <v>281</v>
      </c>
      <c r="I364" s="204"/>
    </row>
    <row r="365" spans="1:9" outlineLevel="1">
      <c r="A365" s="221" t="s">
        <v>4745</v>
      </c>
      <c r="B365" s="223" t="s">
        <v>469</v>
      </c>
      <c r="C365" s="223">
        <v>1.0303799999999999E-9</v>
      </c>
      <c r="D365" s="223" t="s">
        <v>259</v>
      </c>
      <c r="E365" s="223" t="s">
        <v>4746</v>
      </c>
      <c r="F365" s="234" t="s">
        <v>337</v>
      </c>
      <c r="G365" t="s">
        <v>281</v>
      </c>
      <c r="I365" s="204"/>
    </row>
    <row r="366" spans="1:9" outlineLevel="1">
      <c r="A366" s="221" t="s">
        <v>4747</v>
      </c>
      <c r="B366" s="223" t="s">
        <v>469</v>
      </c>
      <c r="C366" s="223">
        <v>1.7201699999999999E-12</v>
      </c>
      <c r="D366" s="223" t="s">
        <v>259</v>
      </c>
      <c r="E366" s="223" t="s">
        <v>4748</v>
      </c>
      <c r="F366" s="234" t="s">
        <v>339</v>
      </c>
      <c r="G366" t="s">
        <v>281</v>
      </c>
      <c r="I366" s="204"/>
    </row>
    <row r="367" spans="1:9" outlineLevel="1">
      <c r="A367" s="221" t="s">
        <v>4749</v>
      </c>
      <c r="B367" s="223" t="s">
        <v>472</v>
      </c>
      <c r="C367" s="223">
        <v>3.7228699999999999E-10</v>
      </c>
      <c r="D367" s="223" t="s">
        <v>259</v>
      </c>
      <c r="E367" s="223" t="s">
        <v>4750</v>
      </c>
      <c r="F367" s="234" t="s">
        <v>337</v>
      </c>
      <c r="G367" t="s">
        <v>281</v>
      </c>
    </row>
    <row r="368" spans="1:9" outlineLevel="1">
      <c r="A368" s="221" t="s">
        <v>4751</v>
      </c>
      <c r="B368" s="223" t="s">
        <v>472</v>
      </c>
      <c r="C368" s="223">
        <v>6.21515E-13</v>
      </c>
      <c r="D368" s="223" t="s">
        <v>259</v>
      </c>
      <c r="E368" s="223" t="s">
        <v>4752</v>
      </c>
      <c r="F368" s="234" t="s">
        <v>339</v>
      </c>
      <c r="G368" t="s">
        <v>281</v>
      </c>
      <c r="I368" s="204"/>
    </row>
    <row r="369" spans="1:9" outlineLevel="1">
      <c r="A369" s="221" t="s">
        <v>4753</v>
      </c>
      <c r="B369" s="223" t="s">
        <v>475</v>
      </c>
      <c r="C369" s="223">
        <v>1.03188E-4</v>
      </c>
      <c r="D369" s="223" t="s">
        <v>259</v>
      </c>
      <c r="E369" s="223" t="s">
        <v>4695</v>
      </c>
      <c r="F369" s="234" t="s">
        <v>337</v>
      </c>
      <c r="G369" t="s">
        <v>281</v>
      </c>
      <c r="I369" s="204"/>
    </row>
    <row r="370" spans="1:9" outlineLevel="1">
      <c r="A370" s="221" t="s">
        <v>4754</v>
      </c>
      <c r="B370" s="223" t="s">
        <v>475</v>
      </c>
      <c r="C370" s="223">
        <v>1.16685E-5</v>
      </c>
      <c r="D370" s="223" t="s">
        <v>259</v>
      </c>
      <c r="E370" s="223" t="s">
        <v>4755</v>
      </c>
      <c r="F370" s="234" t="s">
        <v>339</v>
      </c>
      <c r="G370" t="s">
        <v>281</v>
      </c>
      <c r="I370" s="204"/>
    </row>
    <row r="371" spans="1:9" outlineLevel="1">
      <c r="A371" s="221" t="s">
        <v>477</v>
      </c>
      <c r="B371" s="223" t="s">
        <v>477</v>
      </c>
      <c r="C371" s="223">
        <v>9.2076900000000006E-8</v>
      </c>
      <c r="D371" s="223" t="s">
        <v>259</v>
      </c>
      <c r="E371" s="223" t="s">
        <v>4756</v>
      </c>
      <c r="F371" s="234" t="s">
        <v>352</v>
      </c>
      <c r="G371" t="s">
        <v>281</v>
      </c>
      <c r="I371" s="204"/>
    </row>
    <row r="372" spans="1:9" outlineLevel="1">
      <c r="A372" s="221" t="s">
        <v>4757</v>
      </c>
      <c r="B372" s="223" t="s">
        <v>479</v>
      </c>
      <c r="C372" s="223">
        <v>2.6278199999999998E-7</v>
      </c>
      <c r="D372" s="223" t="s">
        <v>259</v>
      </c>
      <c r="E372" s="223" t="s">
        <v>4758</v>
      </c>
      <c r="F372" s="234" t="s">
        <v>337</v>
      </c>
      <c r="G372" t="s">
        <v>281</v>
      </c>
      <c r="I372" s="204"/>
    </row>
    <row r="373" spans="1:9" outlineLevel="1">
      <c r="A373" s="221" t="s">
        <v>4759</v>
      </c>
      <c r="B373" s="223" t="s">
        <v>479</v>
      </c>
      <c r="C373" s="223">
        <v>8.3906899999999997E-10</v>
      </c>
      <c r="D373" s="223" t="s">
        <v>259</v>
      </c>
      <c r="E373" s="223" t="s">
        <v>4760</v>
      </c>
      <c r="F373" s="234" t="s">
        <v>339</v>
      </c>
      <c r="G373" t="s">
        <v>281</v>
      </c>
      <c r="I373" s="204"/>
    </row>
    <row r="374" spans="1:9" outlineLevel="1">
      <c r="A374" s="221" t="s">
        <v>2857</v>
      </c>
      <c r="B374" s="223" t="s">
        <v>482</v>
      </c>
      <c r="C374" s="223">
        <v>1.3785021999999999E-2</v>
      </c>
      <c r="D374" s="223" t="s">
        <v>259</v>
      </c>
      <c r="E374" s="223" t="s">
        <v>4761</v>
      </c>
      <c r="F374" s="234" t="s">
        <v>484</v>
      </c>
      <c r="G374" t="s">
        <v>281</v>
      </c>
      <c r="I374" s="204"/>
    </row>
    <row r="375" spans="1:9" outlineLevel="1">
      <c r="A375" s="221" t="s">
        <v>3274</v>
      </c>
      <c r="B375" s="223" t="s">
        <v>209</v>
      </c>
      <c r="C375" s="223">
        <v>6.0139700000000005E-8</v>
      </c>
      <c r="D375" s="223" t="s">
        <v>259</v>
      </c>
      <c r="E375" s="223" t="s">
        <v>4762</v>
      </c>
      <c r="F375" s="234" t="s">
        <v>335</v>
      </c>
      <c r="G375" t="s">
        <v>281</v>
      </c>
    </row>
    <row r="376" spans="1:9" outlineLevel="1">
      <c r="A376" s="221" t="s">
        <v>4763</v>
      </c>
      <c r="B376" s="223" t="s">
        <v>486</v>
      </c>
      <c r="C376" s="223">
        <v>4.0291599999999999E-5</v>
      </c>
      <c r="D376" s="223" t="s">
        <v>259</v>
      </c>
      <c r="E376" s="223" t="s">
        <v>4764</v>
      </c>
      <c r="F376" s="234" t="s">
        <v>337</v>
      </c>
      <c r="G376" t="s">
        <v>281</v>
      </c>
      <c r="I376" s="204"/>
    </row>
    <row r="377" spans="1:9" outlineLevel="1">
      <c r="A377" s="226" t="s">
        <v>4765</v>
      </c>
      <c r="B377" s="228" t="s">
        <v>486</v>
      </c>
      <c r="C377" s="228">
        <v>5.4859699999999998E-9</v>
      </c>
      <c r="D377" s="228" t="s">
        <v>259</v>
      </c>
      <c r="E377" s="228" t="s">
        <v>4766</v>
      </c>
      <c r="F377" s="255" t="s">
        <v>339</v>
      </c>
      <c r="G377" t="s">
        <v>281</v>
      </c>
      <c r="I377" s="204"/>
    </row>
    <row r="378" spans="1:9">
      <c r="G378" t="s">
        <v>281</v>
      </c>
      <c r="I378" s="204"/>
    </row>
    <row r="379" spans="1:9" ht="18.75">
      <c r="A379" s="769" t="s">
        <v>2211</v>
      </c>
      <c r="B379" s="770"/>
      <c r="C379" s="770"/>
      <c r="D379" s="770"/>
      <c r="E379" s="770"/>
      <c r="F379" s="771"/>
      <c r="G379" t="s">
        <v>281</v>
      </c>
      <c r="I379" s="204"/>
    </row>
    <row r="380" spans="1:9">
      <c r="A380" s="211" t="s">
        <v>238</v>
      </c>
      <c r="B380" s="212" t="s">
        <v>239</v>
      </c>
      <c r="C380" s="212" t="s">
        <v>240</v>
      </c>
      <c r="D380" s="212" t="s">
        <v>134</v>
      </c>
      <c r="E380" s="212" t="s">
        <v>241</v>
      </c>
      <c r="F380" s="213" t="s">
        <v>242</v>
      </c>
      <c r="G380" t="s">
        <v>281</v>
      </c>
      <c r="I380" s="204"/>
    </row>
    <row r="381" spans="1:9" outlineLevel="1">
      <c r="A381" s="216" t="s">
        <v>243</v>
      </c>
      <c r="B381" s="231" t="s">
        <v>2000</v>
      </c>
      <c r="C381" s="218">
        <v>1</v>
      </c>
      <c r="D381" s="218" t="s">
        <v>259</v>
      </c>
      <c r="E381" s="218" t="s">
        <v>253</v>
      </c>
      <c r="F381" s="232" t="s">
        <v>4767</v>
      </c>
      <c r="G381" t="s">
        <v>281</v>
      </c>
      <c r="I381" s="204"/>
    </row>
    <row r="382" spans="1:9" outlineLevel="1">
      <c r="A382" s="221" t="s">
        <v>243</v>
      </c>
      <c r="B382" s="222" t="s">
        <v>326</v>
      </c>
      <c r="C382" s="223" t="s">
        <v>818</v>
      </c>
      <c r="D382" s="223" t="s">
        <v>408</v>
      </c>
      <c r="E382" s="223" t="s">
        <v>2213</v>
      </c>
      <c r="F382" s="234" t="s">
        <v>938</v>
      </c>
      <c r="G382" t="s">
        <v>281</v>
      </c>
      <c r="I382" s="204"/>
    </row>
    <row r="383" spans="1:9" outlineLevel="1">
      <c r="A383" s="221" t="s">
        <v>243</v>
      </c>
      <c r="B383" s="222" t="s">
        <v>941</v>
      </c>
      <c r="C383" s="235" t="s">
        <v>942</v>
      </c>
      <c r="D383" s="223" t="s">
        <v>943</v>
      </c>
      <c r="E383" s="223" t="s">
        <v>253</v>
      </c>
      <c r="F383" s="234" t="s">
        <v>944</v>
      </c>
      <c r="G383" t="s">
        <v>281</v>
      </c>
    </row>
    <row r="384" spans="1:9" outlineLevel="1">
      <c r="A384" s="221" t="s">
        <v>243</v>
      </c>
      <c r="B384" s="222" t="s">
        <v>2214</v>
      </c>
      <c r="C384" s="235" t="s">
        <v>2215</v>
      </c>
      <c r="D384" s="223" t="s">
        <v>259</v>
      </c>
      <c r="E384" s="223" t="s">
        <v>253</v>
      </c>
      <c r="F384" s="234" t="s">
        <v>2216</v>
      </c>
      <c r="G384" t="s">
        <v>281</v>
      </c>
      <c r="I384" s="204"/>
    </row>
    <row r="385" spans="1:9" outlineLevel="1">
      <c r="A385" s="221" t="s">
        <v>250</v>
      </c>
      <c r="B385" s="233" t="s">
        <v>2217</v>
      </c>
      <c r="C385" s="223" t="s">
        <v>950</v>
      </c>
      <c r="D385" s="223" t="s">
        <v>259</v>
      </c>
      <c r="E385" s="223" t="s">
        <v>253</v>
      </c>
      <c r="F385" s="234" t="s">
        <v>2996</v>
      </c>
      <c r="G385" t="s">
        <v>281</v>
      </c>
      <c r="I385" s="204"/>
    </row>
    <row r="386" spans="1:9" outlineLevel="1">
      <c r="A386" s="221" t="s">
        <v>250</v>
      </c>
      <c r="B386" s="233" t="s">
        <v>1019</v>
      </c>
      <c r="C386" s="235" t="s">
        <v>952</v>
      </c>
      <c r="D386" s="223" t="s">
        <v>408</v>
      </c>
      <c r="E386" s="223" t="s">
        <v>2213</v>
      </c>
      <c r="F386" s="234" t="s">
        <v>953</v>
      </c>
      <c r="G386" t="s">
        <v>281</v>
      </c>
    </row>
    <row r="387" spans="1:9" outlineLevel="1">
      <c r="A387" s="221" t="s">
        <v>2218</v>
      </c>
      <c r="B387" s="273" t="s">
        <v>2219</v>
      </c>
      <c r="C387" s="235" t="s">
        <v>599</v>
      </c>
      <c r="D387" s="223" t="s">
        <v>259</v>
      </c>
      <c r="E387" s="223" t="s">
        <v>253</v>
      </c>
      <c r="F387" s="234" t="s">
        <v>2220</v>
      </c>
      <c r="G387" t="s">
        <v>281</v>
      </c>
    </row>
    <row r="388" spans="1:9" outlineLevel="1">
      <c r="A388" s="262" t="s">
        <v>268</v>
      </c>
      <c r="B388" s="308" t="s">
        <v>956</v>
      </c>
      <c r="C388" s="309">
        <v>0.06</v>
      </c>
      <c r="D388" s="189" t="s">
        <v>973</v>
      </c>
      <c r="E388" s="189" t="s">
        <v>253</v>
      </c>
      <c r="F388" s="263" t="s">
        <v>2221</v>
      </c>
      <c r="G388" t="s">
        <v>281</v>
      </c>
    </row>
    <row r="389" spans="1:9" outlineLevel="1">
      <c r="A389" s="262" t="s">
        <v>268</v>
      </c>
      <c r="B389" s="189" t="s">
        <v>528</v>
      </c>
      <c r="C389" s="189">
        <v>0.72</v>
      </c>
      <c r="D389" s="189" t="s">
        <v>270</v>
      </c>
      <c r="E389" s="189" t="s">
        <v>529</v>
      </c>
      <c r="F389" s="263" t="s">
        <v>530</v>
      </c>
      <c r="G389" t="s">
        <v>281</v>
      </c>
      <c r="I389" s="204"/>
    </row>
    <row r="390" spans="1:9" outlineLevel="1">
      <c r="A390" s="262" t="s">
        <v>268</v>
      </c>
      <c r="B390" s="189" t="s">
        <v>2222</v>
      </c>
      <c r="C390" s="189">
        <v>60</v>
      </c>
      <c r="D390" s="189" t="s">
        <v>962</v>
      </c>
      <c r="E390" s="189" t="s">
        <v>253</v>
      </c>
      <c r="F390" s="263" t="s">
        <v>2223</v>
      </c>
      <c r="G390" t="s">
        <v>281</v>
      </c>
    </row>
    <row r="391" spans="1:9" outlineLevel="1">
      <c r="A391" s="262" t="s">
        <v>268</v>
      </c>
      <c r="B391" s="189" t="s">
        <v>965</v>
      </c>
      <c r="C391" s="189">
        <v>60</v>
      </c>
      <c r="D391" s="189" t="s">
        <v>966</v>
      </c>
      <c r="E391" s="189" t="s">
        <v>967</v>
      </c>
      <c r="F391" s="263" t="s">
        <v>953</v>
      </c>
      <c r="G391" t="s">
        <v>281</v>
      </c>
      <c r="I391" s="204"/>
    </row>
    <row r="392" spans="1:9" outlineLevel="1">
      <c r="A392" s="262" t="s">
        <v>268</v>
      </c>
      <c r="B392" s="189" t="s">
        <v>969</v>
      </c>
      <c r="C392" s="189">
        <v>920</v>
      </c>
      <c r="D392" s="189" t="s">
        <v>966</v>
      </c>
      <c r="E392" s="189" t="s">
        <v>970</v>
      </c>
      <c r="F392" s="263" t="s">
        <v>971</v>
      </c>
      <c r="G392" t="s">
        <v>281</v>
      </c>
      <c r="I392" s="204"/>
    </row>
    <row r="393" spans="1:9" outlineLevel="1">
      <c r="A393" s="262" t="s">
        <v>268</v>
      </c>
      <c r="B393" s="189" t="s">
        <v>979</v>
      </c>
      <c r="C393" s="277">
        <v>90</v>
      </c>
      <c r="D393" s="189" t="s">
        <v>962</v>
      </c>
      <c r="E393" s="189" t="s">
        <v>253</v>
      </c>
      <c r="F393" s="263" t="s">
        <v>980</v>
      </c>
      <c r="G393" t="s">
        <v>281</v>
      </c>
      <c r="I393" s="204"/>
    </row>
    <row r="394" spans="1:9" outlineLevel="1">
      <c r="A394" s="262" t="s">
        <v>268</v>
      </c>
      <c r="B394" s="189" t="s">
        <v>976</v>
      </c>
      <c r="C394" s="277">
        <v>2.5000000000000001E-2</v>
      </c>
      <c r="D394" s="189" t="s">
        <v>773</v>
      </c>
      <c r="E394" s="189" t="s">
        <v>253</v>
      </c>
      <c r="F394" s="263" t="s">
        <v>2224</v>
      </c>
      <c r="G394" t="s">
        <v>281</v>
      </c>
    </row>
    <row r="395" spans="1:9" outlineLevel="1">
      <c r="A395" s="262" t="s">
        <v>268</v>
      </c>
      <c r="B395" s="189" t="s">
        <v>972</v>
      </c>
      <c r="C395" s="277">
        <v>0.25</v>
      </c>
      <c r="D395" s="189" t="s">
        <v>973</v>
      </c>
      <c r="E395" s="189" t="s">
        <v>974</v>
      </c>
      <c r="F395" s="263" t="s">
        <v>2225</v>
      </c>
      <c r="G395" t="s">
        <v>281</v>
      </c>
    </row>
    <row r="396" spans="1:9" outlineLevel="1">
      <c r="A396" s="262" t="s">
        <v>268</v>
      </c>
      <c r="B396" s="189" t="s">
        <v>2215</v>
      </c>
      <c r="C396" s="310" t="s">
        <v>2226</v>
      </c>
      <c r="D396" s="189" t="s">
        <v>1544</v>
      </c>
      <c r="E396" s="264"/>
      <c r="F396" s="263" t="s">
        <v>2227</v>
      </c>
      <c r="G396" t="s">
        <v>281</v>
      </c>
    </row>
    <row r="397" spans="1:9" outlineLevel="1">
      <c r="A397" s="262" t="s">
        <v>268</v>
      </c>
      <c r="B397" s="189" t="s">
        <v>599</v>
      </c>
      <c r="C397" s="310" t="s">
        <v>2228</v>
      </c>
      <c r="D397" s="189" t="s">
        <v>1544</v>
      </c>
      <c r="E397" s="264"/>
      <c r="F397" s="263" t="s">
        <v>2229</v>
      </c>
      <c r="G397" t="s">
        <v>281</v>
      </c>
    </row>
    <row r="398" spans="1:9" outlineLevel="1">
      <c r="A398" s="262" t="s">
        <v>268</v>
      </c>
      <c r="B398" s="189" t="s">
        <v>983</v>
      </c>
      <c r="C398" s="310" t="s">
        <v>984</v>
      </c>
      <c r="D398" s="189" t="s">
        <v>408</v>
      </c>
      <c r="E398" s="264"/>
      <c r="F398" s="263" t="s">
        <v>985</v>
      </c>
      <c r="G398" t="s">
        <v>281</v>
      </c>
    </row>
    <row r="399" spans="1:9" outlineLevel="1">
      <c r="A399" s="262" t="s">
        <v>268</v>
      </c>
      <c r="B399" s="189" t="s">
        <v>818</v>
      </c>
      <c r="C399" s="310" t="s">
        <v>2230</v>
      </c>
      <c r="D399" s="189" t="s">
        <v>408</v>
      </c>
      <c r="E399" s="264"/>
      <c r="F399" s="263" t="s">
        <v>1470</v>
      </c>
      <c r="G399" t="s">
        <v>281</v>
      </c>
    </row>
    <row r="400" spans="1:9" outlineLevel="1">
      <c r="A400" s="239" t="s">
        <v>268</v>
      </c>
      <c r="B400" s="240" t="s">
        <v>997</v>
      </c>
      <c r="C400" s="311" t="s">
        <v>2231</v>
      </c>
      <c r="D400" s="240" t="s">
        <v>259</v>
      </c>
      <c r="E400" s="265"/>
      <c r="F400" s="241" t="s">
        <v>999</v>
      </c>
      <c r="G400" t="s">
        <v>281</v>
      </c>
    </row>
    <row r="401" spans="1:10">
      <c r="G401" t="s">
        <v>281</v>
      </c>
    </row>
    <row r="402" spans="1:10" ht="18.75">
      <c r="A402" s="769" t="s">
        <v>2232</v>
      </c>
      <c r="B402" s="770"/>
      <c r="C402" s="770"/>
      <c r="D402" s="770"/>
      <c r="E402" s="770"/>
      <c r="F402" s="771"/>
      <c r="G402" t="s">
        <v>281</v>
      </c>
    </row>
    <row r="403" spans="1:10">
      <c r="A403" s="211" t="s">
        <v>238</v>
      </c>
      <c r="B403" s="212" t="s">
        <v>239</v>
      </c>
      <c r="C403" s="212" t="s">
        <v>240</v>
      </c>
      <c r="D403" s="212" t="s">
        <v>134</v>
      </c>
      <c r="E403" s="212" t="s">
        <v>241</v>
      </c>
      <c r="F403" s="213" t="s">
        <v>242</v>
      </c>
      <c r="G403" t="s">
        <v>281</v>
      </c>
      <c r="J403" s="204"/>
    </row>
    <row r="404" spans="1:10" outlineLevel="1">
      <c r="A404" s="216" t="s">
        <v>243</v>
      </c>
      <c r="B404" s="231" t="s">
        <v>1001</v>
      </c>
      <c r="C404" s="267" t="s">
        <v>1002</v>
      </c>
      <c r="D404" s="218" t="s">
        <v>259</v>
      </c>
      <c r="E404" s="218" t="s">
        <v>1003</v>
      </c>
      <c r="F404" s="232" t="s">
        <v>1004</v>
      </c>
      <c r="G404" t="s">
        <v>281</v>
      </c>
      <c r="J404" s="204"/>
    </row>
    <row r="405" spans="1:10" outlineLevel="1">
      <c r="A405" s="221" t="s">
        <v>243</v>
      </c>
      <c r="B405" s="223" t="s">
        <v>4088</v>
      </c>
      <c r="C405" s="223" t="s">
        <v>1984</v>
      </c>
      <c r="D405" s="223" t="s">
        <v>275</v>
      </c>
      <c r="E405" s="223" t="s">
        <v>260</v>
      </c>
      <c r="F405" s="234" t="s">
        <v>2234</v>
      </c>
      <c r="G405" t="s">
        <v>281</v>
      </c>
      <c r="J405" s="204"/>
    </row>
    <row r="406" spans="1:10" outlineLevel="1">
      <c r="A406" s="221" t="s">
        <v>243</v>
      </c>
      <c r="B406" s="223" t="s">
        <v>2235</v>
      </c>
      <c r="C406" s="223" t="s">
        <v>1984</v>
      </c>
      <c r="D406" s="223" t="s">
        <v>275</v>
      </c>
      <c r="E406" s="223" t="s">
        <v>260</v>
      </c>
      <c r="F406" s="234" t="s">
        <v>2236</v>
      </c>
      <c r="G406" t="s">
        <v>281</v>
      </c>
      <c r="J406" s="204"/>
    </row>
    <row r="407" spans="1:10" outlineLevel="1">
      <c r="A407" s="221" t="s">
        <v>243</v>
      </c>
      <c r="B407" s="222" t="s">
        <v>1005</v>
      </c>
      <c r="C407" s="223">
        <v>0.01</v>
      </c>
      <c r="D407" s="223" t="s">
        <v>259</v>
      </c>
      <c r="E407" s="223" t="s">
        <v>1006</v>
      </c>
      <c r="F407" s="234" t="s">
        <v>1007</v>
      </c>
      <c r="G407" t="s">
        <v>281</v>
      </c>
      <c r="J407" s="204"/>
    </row>
    <row r="408" spans="1:10" outlineLevel="1">
      <c r="A408" s="221" t="s">
        <v>243</v>
      </c>
      <c r="B408" s="233" t="s">
        <v>2217</v>
      </c>
      <c r="C408" s="223">
        <v>1</v>
      </c>
      <c r="D408" s="223" t="s">
        <v>259</v>
      </c>
      <c r="E408" s="223" t="s">
        <v>253</v>
      </c>
      <c r="F408" s="234" t="s">
        <v>2238</v>
      </c>
      <c r="G408" t="s">
        <v>281</v>
      </c>
      <c r="J408" s="204"/>
    </row>
    <row r="409" spans="1:10" outlineLevel="1">
      <c r="A409" s="221" t="s">
        <v>243</v>
      </c>
      <c r="B409" s="222" t="s">
        <v>866</v>
      </c>
      <c r="C409" s="271">
        <v>8.3999999999999995E-5</v>
      </c>
      <c r="D409" s="223" t="s">
        <v>259</v>
      </c>
      <c r="E409" s="223" t="s">
        <v>1009</v>
      </c>
      <c r="F409" s="234" t="s">
        <v>1010</v>
      </c>
      <c r="G409" t="s">
        <v>281</v>
      </c>
      <c r="J409" s="204"/>
    </row>
    <row r="410" spans="1:10" outlineLevel="1">
      <c r="A410" s="221" t="s">
        <v>243</v>
      </c>
      <c r="B410" s="222" t="s">
        <v>1836</v>
      </c>
      <c r="C410" s="223" t="s">
        <v>1837</v>
      </c>
      <c r="D410" s="223" t="s">
        <v>245</v>
      </c>
      <c r="E410" s="223" t="s">
        <v>260</v>
      </c>
      <c r="F410" s="234" t="s">
        <v>2239</v>
      </c>
      <c r="G410" t="s">
        <v>281</v>
      </c>
    </row>
    <row r="411" spans="1:10" outlineLevel="1">
      <c r="A411" s="221" t="s">
        <v>333</v>
      </c>
      <c r="B411" s="223" t="s">
        <v>225</v>
      </c>
      <c r="C411" s="223" t="s">
        <v>173</v>
      </c>
      <c r="D411" s="223" t="s">
        <v>259</v>
      </c>
      <c r="E411" s="223" t="s">
        <v>253</v>
      </c>
      <c r="F411" s="234" t="s">
        <v>1012</v>
      </c>
      <c r="G411" t="s">
        <v>281</v>
      </c>
    </row>
    <row r="412" spans="1:10" outlineLevel="1">
      <c r="A412" s="221" t="s">
        <v>333</v>
      </c>
      <c r="B412" s="223" t="s">
        <v>174</v>
      </c>
      <c r="C412" s="223" t="s">
        <v>228</v>
      </c>
      <c r="D412" s="223" t="s">
        <v>259</v>
      </c>
      <c r="E412" s="223" t="s">
        <v>253</v>
      </c>
      <c r="F412" s="234" t="s">
        <v>1012</v>
      </c>
      <c r="G412" t="s">
        <v>281</v>
      </c>
      <c r="J412" s="204"/>
    </row>
    <row r="413" spans="1:10" outlineLevel="1">
      <c r="A413" s="221" t="s">
        <v>333</v>
      </c>
      <c r="B413" s="223" t="s">
        <v>179</v>
      </c>
      <c r="C413" s="223" t="s">
        <v>178</v>
      </c>
      <c r="D413" s="223" t="s">
        <v>259</v>
      </c>
      <c r="E413" s="223" t="s">
        <v>253</v>
      </c>
      <c r="F413" s="234" t="s">
        <v>1012</v>
      </c>
      <c r="G413" t="s">
        <v>281</v>
      </c>
      <c r="J413" s="204"/>
    </row>
    <row r="414" spans="1:10" outlineLevel="1">
      <c r="A414" s="221" t="s">
        <v>333</v>
      </c>
      <c r="B414" s="223" t="s">
        <v>221</v>
      </c>
      <c r="C414" s="223" t="s">
        <v>183</v>
      </c>
      <c r="D414" s="223" t="s">
        <v>259</v>
      </c>
      <c r="E414" s="223" t="s">
        <v>253</v>
      </c>
      <c r="F414" s="234" t="s">
        <v>1012</v>
      </c>
      <c r="G414" t="s">
        <v>281</v>
      </c>
      <c r="J414" s="204"/>
    </row>
    <row r="415" spans="1:10" outlineLevel="1">
      <c r="A415" s="221" t="s">
        <v>333</v>
      </c>
      <c r="B415" s="223" t="s">
        <v>188</v>
      </c>
      <c r="C415" s="223" t="s">
        <v>187</v>
      </c>
      <c r="D415" s="223" t="s">
        <v>259</v>
      </c>
      <c r="E415" s="223" t="s">
        <v>253</v>
      </c>
      <c r="F415" s="234" t="s">
        <v>1012</v>
      </c>
      <c r="G415" t="s">
        <v>281</v>
      </c>
      <c r="J415" s="204"/>
    </row>
    <row r="416" spans="1:10" outlineLevel="1">
      <c r="A416" s="221" t="s">
        <v>333</v>
      </c>
      <c r="B416" s="223" t="s">
        <v>184</v>
      </c>
      <c r="C416" s="223" t="s">
        <v>191</v>
      </c>
      <c r="D416" s="223" t="s">
        <v>259</v>
      </c>
      <c r="E416" s="223" t="s">
        <v>253</v>
      </c>
      <c r="F416" s="234" t="s">
        <v>1012</v>
      </c>
      <c r="G416" t="s">
        <v>281</v>
      </c>
      <c r="J416" s="204"/>
    </row>
    <row r="417" spans="1:10" outlineLevel="1">
      <c r="A417" s="221" t="s">
        <v>333</v>
      </c>
      <c r="B417" s="223" t="s">
        <v>192</v>
      </c>
      <c r="C417" s="223" t="s">
        <v>195</v>
      </c>
      <c r="D417" s="223" t="s">
        <v>259</v>
      </c>
      <c r="E417" s="223" t="s">
        <v>253</v>
      </c>
      <c r="F417" s="234" t="s">
        <v>1012</v>
      </c>
      <c r="G417" t="s">
        <v>281</v>
      </c>
      <c r="J417" s="204"/>
    </row>
    <row r="418" spans="1:10" outlineLevel="1">
      <c r="A418" s="221" t="s">
        <v>250</v>
      </c>
      <c r="B418" s="233" t="s">
        <v>1019</v>
      </c>
      <c r="C418" s="235" t="s">
        <v>952</v>
      </c>
      <c r="D418" s="223" t="s">
        <v>408</v>
      </c>
      <c r="E418" s="223" t="s">
        <v>260</v>
      </c>
      <c r="F418" s="234" t="s">
        <v>1020</v>
      </c>
      <c r="G418" t="s">
        <v>281</v>
      </c>
      <c r="J418" s="204"/>
    </row>
    <row r="419" spans="1:10" outlineLevel="1">
      <c r="A419" s="221" t="s">
        <v>250</v>
      </c>
      <c r="B419" s="233" t="s">
        <v>3188</v>
      </c>
      <c r="C419" s="223" t="s">
        <v>1708</v>
      </c>
      <c r="D419" s="223" t="s">
        <v>259</v>
      </c>
      <c r="E419" s="223" t="s">
        <v>253</v>
      </c>
      <c r="F419" s="234" t="s">
        <v>2241</v>
      </c>
      <c r="G419" t="s">
        <v>281</v>
      </c>
      <c r="J419" s="204"/>
    </row>
    <row r="420" spans="1:10" outlineLevel="1">
      <c r="A420" s="221" t="s">
        <v>333</v>
      </c>
      <c r="B420" s="223" t="s">
        <v>217</v>
      </c>
      <c r="C420" s="223" t="s">
        <v>199</v>
      </c>
      <c r="D420" s="223" t="s">
        <v>259</v>
      </c>
      <c r="E420" s="223" t="s">
        <v>253</v>
      </c>
      <c r="F420" s="234" t="s">
        <v>1012</v>
      </c>
      <c r="G420" t="s">
        <v>281</v>
      </c>
      <c r="J420" s="204"/>
    </row>
    <row r="421" spans="1:10" outlineLevel="1">
      <c r="A421" s="221" t="s">
        <v>333</v>
      </c>
      <c r="B421" s="223" t="s">
        <v>205</v>
      </c>
      <c r="C421" s="223" t="s">
        <v>204</v>
      </c>
      <c r="D421" s="223" t="s">
        <v>259</v>
      </c>
      <c r="E421" s="223" t="s">
        <v>253</v>
      </c>
      <c r="F421" s="234" t="s">
        <v>1012</v>
      </c>
      <c r="G421" t="s">
        <v>281</v>
      </c>
      <c r="J421" s="204"/>
    </row>
    <row r="422" spans="1:10" outlineLevel="1">
      <c r="A422" s="221" t="s">
        <v>333</v>
      </c>
      <c r="B422" s="223" t="s">
        <v>196</v>
      </c>
      <c r="C422" s="223" t="s">
        <v>208</v>
      </c>
      <c r="D422" s="223" t="s">
        <v>259</v>
      </c>
      <c r="E422" s="223" t="s">
        <v>253</v>
      </c>
      <c r="F422" s="234" t="s">
        <v>1012</v>
      </c>
      <c r="G422" t="s">
        <v>281</v>
      </c>
      <c r="J422" s="204"/>
    </row>
    <row r="423" spans="1:10" outlineLevel="1">
      <c r="A423" s="221" t="s">
        <v>333</v>
      </c>
      <c r="B423" s="223" t="s">
        <v>200</v>
      </c>
      <c r="C423" s="223" t="s">
        <v>212</v>
      </c>
      <c r="D423" s="223" t="s">
        <v>259</v>
      </c>
      <c r="E423" s="223" t="s">
        <v>253</v>
      </c>
      <c r="F423" s="234" t="s">
        <v>1012</v>
      </c>
      <c r="G423" t="s">
        <v>281</v>
      </c>
    </row>
    <row r="424" spans="1:10" outlineLevel="1">
      <c r="A424" s="221" t="s">
        <v>333</v>
      </c>
      <c r="B424" s="223" t="s">
        <v>441</v>
      </c>
      <c r="C424" s="271">
        <v>4.8199999999999999E-5</v>
      </c>
      <c r="D424" s="223" t="s">
        <v>259</v>
      </c>
      <c r="E424" s="223" t="s">
        <v>1028</v>
      </c>
      <c r="F424" s="234" t="s">
        <v>1012</v>
      </c>
      <c r="G424" t="s">
        <v>281</v>
      </c>
    </row>
    <row r="425" spans="1:10" outlineLevel="1">
      <c r="A425" s="221" t="s">
        <v>333</v>
      </c>
      <c r="B425" s="223" t="s">
        <v>443</v>
      </c>
      <c r="C425" s="271">
        <v>1.36E-5</v>
      </c>
      <c r="D425" s="223" t="s">
        <v>259</v>
      </c>
      <c r="E425" s="223" t="s">
        <v>1029</v>
      </c>
      <c r="F425" s="234" t="s">
        <v>1012</v>
      </c>
      <c r="G425" t="s">
        <v>281</v>
      </c>
    </row>
    <row r="426" spans="1:10" outlineLevel="1">
      <c r="A426" s="221" t="s">
        <v>333</v>
      </c>
      <c r="B426" s="223" t="s">
        <v>445</v>
      </c>
      <c r="C426" s="271">
        <v>2.9099999999999999E-5</v>
      </c>
      <c r="D426" s="223" t="s">
        <v>259</v>
      </c>
      <c r="E426" s="223" t="s">
        <v>1030</v>
      </c>
      <c r="F426" s="234" t="s">
        <v>1012</v>
      </c>
      <c r="G426" t="s">
        <v>281</v>
      </c>
    </row>
    <row r="427" spans="1:10" outlineLevel="1">
      <c r="A427" s="221" t="s">
        <v>333</v>
      </c>
      <c r="B427" s="223" t="s">
        <v>449</v>
      </c>
      <c r="C427" s="223" t="s">
        <v>220</v>
      </c>
      <c r="D427" s="223" t="s">
        <v>259</v>
      </c>
      <c r="E427" s="223" t="s">
        <v>253</v>
      </c>
      <c r="F427" s="234" t="s">
        <v>1012</v>
      </c>
      <c r="G427" t="s">
        <v>281</v>
      </c>
    </row>
    <row r="428" spans="1:10" outlineLevel="1">
      <c r="A428" s="221" t="s">
        <v>333</v>
      </c>
      <c r="B428" s="223" t="s">
        <v>229</v>
      </c>
      <c r="C428" s="223" t="s">
        <v>224</v>
      </c>
      <c r="D428" s="223" t="s">
        <v>259</v>
      </c>
      <c r="E428" s="223" t="s">
        <v>253</v>
      </c>
      <c r="F428" s="234" t="s">
        <v>1012</v>
      </c>
      <c r="G428" t="s">
        <v>281</v>
      </c>
    </row>
    <row r="429" spans="1:10" outlineLevel="1">
      <c r="A429" s="221" t="s">
        <v>333</v>
      </c>
      <c r="B429" s="223" t="s">
        <v>213</v>
      </c>
      <c r="C429" s="223" t="s">
        <v>1033</v>
      </c>
      <c r="D429" s="223" t="s">
        <v>259</v>
      </c>
      <c r="E429" s="223" t="s">
        <v>253</v>
      </c>
      <c r="F429" s="234" t="s">
        <v>1012</v>
      </c>
      <c r="G429" t="s">
        <v>281</v>
      </c>
    </row>
    <row r="430" spans="1:10" outlineLevel="1">
      <c r="A430" s="221" t="s">
        <v>333</v>
      </c>
      <c r="B430" s="223" t="s">
        <v>209</v>
      </c>
      <c r="C430" s="223" t="s">
        <v>216</v>
      </c>
      <c r="D430" s="223" t="s">
        <v>259</v>
      </c>
      <c r="E430" s="223" t="s">
        <v>253</v>
      </c>
      <c r="F430" s="234" t="s">
        <v>1012</v>
      </c>
      <c r="G430" t="s">
        <v>281</v>
      </c>
    </row>
    <row r="431" spans="1:10" outlineLevel="1">
      <c r="A431" s="262" t="s">
        <v>268</v>
      </c>
      <c r="B431" s="189" t="s">
        <v>1036</v>
      </c>
      <c r="C431" s="189">
        <v>4.4999999999999997E-3</v>
      </c>
      <c r="D431" s="189" t="s">
        <v>259</v>
      </c>
      <c r="E431" s="189" t="s">
        <v>253</v>
      </c>
      <c r="F431" s="263" t="s">
        <v>1004</v>
      </c>
      <c r="G431" t="s">
        <v>281</v>
      </c>
    </row>
    <row r="432" spans="1:10" outlineLevel="1">
      <c r="A432" s="262" t="s">
        <v>268</v>
      </c>
      <c r="B432" s="189" t="s">
        <v>1037</v>
      </c>
      <c r="C432" s="189">
        <v>4.0908282071413287E-3</v>
      </c>
      <c r="D432" s="189" t="s">
        <v>773</v>
      </c>
      <c r="E432" s="189" t="s">
        <v>253</v>
      </c>
      <c r="F432" s="263" t="s">
        <v>2242</v>
      </c>
      <c r="G432" t="s">
        <v>281</v>
      </c>
    </row>
    <row r="433" spans="1:9" outlineLevel="1">
      <c r="A433" s="262" t="s">
        <v>268</v>
      </c>
      <c r="B433" s="189" t="s">
        <v>1039</v>
      </c>
      <c r="C433" s="189">
        <v>3.1743705064296926E-6</v>
      </c>
      <c r="D433" s="189" t="s">
        <v>773</v>
      </c>
      <c r="E433" s="189" t="s">
        <v>253</v>
      </c>
      <c r="F433" s="263" t="s">
        <v>2242</v>
      </c>
      <c r="G433" t="s">
        <v>281</v>
      </c>
      <c r="I433" s="204"/>
    </row>
    <row r="434" spans="1:9" outlineLevel="1">
      <c r="A434" s="262" t="s">
        <v>268</v>
      </c>
      <c r="B434" s="189" t="s">
        <v>1040</v>
      </c>
      <c r="C434" s="189">
        <v>3.8818529914333259E-2</v>
      </c>
      <c r="D434" s="189" t="s">
        <v>773</v>
      </c>
      <c r="E434" s="189" t="s">
        <v>253</v>
      </c>
      <c r="F434" s="263" t="s">
        <v>2242</v>
      </c>
      <c r="G434" t="s">
        <v>281</v>
      </c>
    </row>
    <row r="435" spans="1:9" outlineLevel="1">
      <c r="A435" s="262" t="s">
        <v>268</v>
      </c>
      <c r="B435" s="189" t="s">
        <v>1041</v>
      </c>
      <c r="C435" s="189">
        <v>4.4912713702562459E-7</v>
      </c>
      <c r="D435" s="189" t="s">
        <v>773</v>
      </c>
      <c r="E435" s="189" t="s">
        <v>253</v>
      </c>
      <c r="F435" s="263" t="s">
        <v>2242</v>
      </c>
      <c r="G435" t="s">
        <v>281</v>
      </c>
      <c r="I435" s="204"/>
    </row>
    <row r="436" spans="1:9" outlineLevel="1">
      <c r="A436" s="262" t="s">
        <v>268</v>
      </c>
      <c r="B436" s="189" t="s">
        <v>1042</v>
      </c>
      <c r="C436" s="189">
        <v>7.2572731548380237E-6</v>
      </c>
      <c r="D436" s="189" t="s">
        <v>773</v>
      </c>
      <c r="E436" s="189" t="s">
        <v>253</v>
      </c>
      <c r="F436" s="263" t="s">
        <v>2242</v>
      </c>
      <c r="G436" t="s">
        <v>281</v>
      </c>
      <c r="I436" s="204"/>
    </row>
    <row r="437" spans="1:9" outlineLevel="1">
      <c r="A437" s="262" t="s">
        <v>268</v>
      </c>
      <c r="B437" s="189" t="s">
        <v>1043</v>
      </c>
      <c r="C437" s="189">
        <v>4.5908557285276531E-6</v>
      </c>
      <c r="D437" s="189" t="s">
        <v>773</v>
      </c>
      <c r="E437" s="189" t="s">
        <v>253</v>
      </c>
      <c r="F437" s="263" t="s">
        <v>2242</v>
      </c>
      <c r="G437" t="s">
        <v>281</v>
      </c>
      <c r="I437" s="204"/>
    </row>
    <row r="438" spans="1:9" outlineLevel="1">
      <c r="A438" s="262" t="s">
        <v>268</v>
      </c>
      <c r="B438" s="189" t="s">
        <v>1044</v>
      </c>
      <c r="C438" s="189">
        <v>4.6529558506489261E-5</v>
      </c>
      <c r="D438" s="189" t="s">
        <v>773</v>
      </c>
      <c r="E438" s="189" t="s">
        <v>253</v>
      </c>
      <c r="F438" s="263" t="s">
        <v>2242</v>
      </c>
      <c r="G438" t="s">
        <v>281</v>
      </c>
      <c r="I438" s="204"/>
    </row>
    <row r="439" spans="1:9" outlineLevel="1">
      <c r="A439" s="262" t="s">
        <v>268</v>
      </c>
      <c r="B439" s="189" t="s">
        <v>1045</v>
      </c>
      <c r="C439" s="189">
        <v>3.1803458481295729E-3</v>
      </c>
      <c r="D439" s="189" t="s">
        <v>773</v>
      </c>
      <c r="E439" s="189" t="s">
        <v>253</v>
      </c>
      <c r="F439" s="263" t="s">
        <v>2242</v>
      </c>
      <c r="G439" t="s">
        <v>281</v>
      </c>
    </row>
    <row r="440" spans="1:9" outlineLevel="1">
      <c r="A440" s="262" t="s">
        <v>268</v>
      </c>
      <c r="B440" s="189" t="s">
        <v>1046</v>
      </c>
      <c r="C440" s="189">
        <v>2.2759537142923499E-7</v>
      </c>
      <c r="D440" s="189" t="s">
        <v>773</v>
      </c>
      <c r="E440" s="189" t="s">
        <v>253</v>
      </c>
      <c r="F440" s="263" t="s">
        <v>2242</v>
      </c>
      <c r="G440" t="s">
        <v>281</v>
      </c>
      <c r="I440" s="204"/>
    </row>
    <row r="441" spans="1:9" outlineLevel="1">
      <c r="A441" s="262" t="s">
        <v>268</v>
      </c>
      <c r="B441" s="189" t="s">
        <v>1047</v>
      </c>
      <c r="C441" s="189">
        <v>1.0242803249299703E-3</v>
      </c>
      <c r="D441" s="189" t="s">
        <v>773</v>
      </c>
      <c r="E441" s="189" t="s">
        <v>253</v>
      </c>
      <c r="F441" s="263" t="s">
        <v>2242</v>
      </c>
      <c r="G441" t="s">
        <v>281</v>
      </c>
    </row>
    <row r="442" spans="1:9" outlineLevel="1">
      <c r="A442" s="262" t="s">
        <v>268</v>
      </c>
      <c r="B442" s="189" t="s">
        <v>1048</v>
      </c>
      <c r="C442" s="189">
        <v>1.5885498447308332E-5</v>
      </c>
      <c r="D442" s="189" t="s">
        <v>773</v>
      </c>
      <c r="E442" s="189" t="s">
        <v>253</v>
      </c>
      <c r="F442" s="263" t="s">
        <v>2242</v>
      </c>
      <c r="G442" t="s">
        <v>281</v>
      </c>
      <c r="I442" s="204"/>
    </row>
    <row r="443" spans="1:9" outlineLevel="1">
      <c r="A443" s="262" t="s">
        <v>268</v>
      </c>
      <c r="B443" s="189" t="s">
        <v>1049</v>
      </c>
      <c r="C443" s="189">
        <v>6.8477275778839244E-3</v>
      </c>
      <c r="D443" s="189" t="s">
        <v>773</v>
      </c>
      <c r="E443" s="189" t="s">
        <v>253</v>
      </c>
      <c r="F443" s="263" t="s">
        <v>2242</v>
      </c>
      <c r="G443" t="s">
        <v>281</v>
      </c>
    </row>
    <row r="444" spans="1:9" outlineLevel="1">
      <c r="A444" s="262" t="s">
        <v>268</v>
      </c>
      <c r="B444" s="189" t="s">
        <v>1050</v>
      </c>
      <c r="C444" s="189">
        <v>1.0778283530760002E-4</v>
      </c>
      <c r="D444" s="189" t="s">
        <v>773</v>
      </c>
      <c r="E444" s="189" t="s">
        <v>253</v>
      </c>
      <c r="F444" s="263" t="s">
        <v>2242</v>
      </c>
      <c r="G444" t="s">
        <v>281</v>
      </c>
      <c r="I444" s="204"/>
    </row>
    <row r="445" spans="1:9" outlineLevel="1">
      <c r="A445" s="262" t="s">
        <v>268</v>
      </c>
      <c r="B445" s="189" t="s">
        <v>1051</v>
      </c>
      <c r="C445" s="189">
        <v>0.40192435687428313</v>
      </c>
      <c r="D445" s="189" t="s">
        <v>773</v>
      </c>
      <c r="E445" s="189" t="s">
        <v>253</v>
      </c>
      <c r="F445" s="263" t="s">
        <v>2242</v>
      </c>
      <c r="G445" t="s">
        <v>281</v>
      </c>
    </row>
    <row r="446" spans="1:9" outlineLevel="1">
      <c r="A446" s="262" t="s">
        <v>268</v>
      </c>
      <c r="B446" s="189" t="s">
        <v>1052</v>
      </c>
      <c r="C446" s="189">
        <v>2.0871693430436793E-4</v>
      </c>
      <c r="D446" s="189" t="s">
        <v>773</v>
      </c>
      <c r="E446" s="189" t="s">
        <v>253</v>
      </c>
      <c r="F446" s="263" t="s">
        <v>2242</v>
      </c>
      <c r="G446" t="s">
        <v>281</v>
      </c>
      <c r="I446" s="204"/>
    </row>
    <row r="447" spans="1:9" outlineLevel="1">
      <c r="A447" s="262" t="s">
        <v>268</v>
      </c>
      <c r="B447" s="189" t="s">
        <v>2243</v>
      </c>
      <c r="C447" s="189">
        <v>222.4</v>
      </c>
      <c r="D447" s="189" t="s">
        <v>1348</v>
      </c>
      <c r="E447" s="189" t="s">
        <v>1575</v>
      </c>
      <c r="F447" s="263" t="s">
        <v>2244</v>
      </c>
      <c r="G447" t="s">
        <v>281</v>
      </c>
    </row>
    <row r="448" spans="1:9" outlineLevel="1">
      <c r="A448" s="262" t="s">
        <v>268</v>
      </c>
      <c r="B448" s="189" t="s">
        <v>1053</v>
      </c>
      <c r="C448" s="189">
        <v>0.9</v>
      </c>
      <c r="D448" s="189" t="s">
        <v>270</v>
      </c>
      <c r="E448" s="189" t="s">
        <v>253</v>
      </c>
      <c r="F448" s="263" t="s">
        <v>2245</v>
      </c>
      <c r="G448" t="s">
        <v>281</v>
      </c>
    </row>
    <row r="449" spans="1:9" outlineLevel="1">
      <c r="A449" s="262" t="s">
        <v>268</v>
      </c>
      <c r="B449" s="189" t="s">
        <v>983</v>
      </c>
      <c r="C449" s="189">
        <v>9.6000000000000002E-2</v>
      </c>
      <c r="D449" s="189" t="s">
        <v>408</v>
      </c>
      <c r="E449" s="189" t="s">
        <v>1054</v>
      </c>
      <c r="F449" s="263" t="s">
        <v>1020</v>
      </c>
      <c r="G449" t="s">
        <v>281</v>
      </c>
    </row>
    <row r="450" spans="1:9" outlineLevel="1">
      <c r="A450" s="262" t="s">
        <v>268</v>
      </c>
      <c r="B450" s="189" t="s">
        <v>1987</v>
      </c>
      <c r="C450" s="204">
        <v>2.52E-9</v>
      </c>
      <c r="D450" s="189" t="s">
        <v>275</v>
      </c>
      <c r="E450" s="189" t="s">
        <v>4768</v>
      </c>
      <c r="F450" s="263" t="s">
        <v>2247</v>
      </c>
      <c r="G450" t="s">
        <v>281</v>
      </c>
      <c r="I450" s="204"/>
    </row>
    <row r="451" spans="1:9" outlineLevel="1">
      <c r="A451" s="262" t="s">
        <v>268</v>
      </c>
      <c r="B451" s="189" t="s">
        <v>660</v>
      </c>
      <c r="C451" s="189">
        <v>1</v>
      </c>
      <c r="D451" s="189" t="s">
        <v>259</v>
      </c>
      <c r="E451" s="189" t="s">
        <v>253</v>
      </c>
      <c r="F451" s="263" t="s">
        <v>2248</v>
      </c>
      <c r="G451" t="s">
        <v>281</v>
      </c>
    </row>
    <row r="452" spans="1:9" outlineLevel="1">
      <c r="A452" s="262" t="s">
        <v>268</v>
      </c>
      <c r="B452" s="189" t="s">
        <v>1056</v>
      </c>
      <c r="C452" s="269">
        <v>9.09E-5</v>
      </c>
      <c r="D452" s="189" t="s">
        <v>259</v>
      </c>
      <c r="E452" s="189" t="s">
        <v>253</v>
      </c>
      <c r="F452" s="263" t="s">
        <v>1057</v>
      </c>
      <c r="G452" t="s">
        <v>281</v>
      </c>
    </row>
    <row r="453" spans="1:9" outlineLevel="1">
      <c r="A453" s="262" t="s">
        <v>268</v>
      </c>
      <c r="B453" s="189" t="s">
        <v>120</v>
      </c>
      <c r="C453" s="189" t="s">
        <v>1058</v>
      </c>
      <c r="D453" s="189" t="s">
        <v>259</v>
      </c>
      <c r="E453" s="264"/>
      <c r="F453" s="263" t="s">
        <v>1012</v>
      </c>
      <c r="G453" t="s">
        <v>281</v>
      </c>
      <c r="I453" s="204"/>
    </row>
    <row r="454" spans="1:9" outlineLevel="1">
      <c r="A454" s="262" t="s">
        <v>268</v>
      </c>
      <c r="B454" s="189" t="s">
        <v>95</v>
      </c>
      <c r="C454" s="189" t="s">
        <v>1059</v>
      </c>
      <c r="D454" s="189" t="s">
        <v>259</v>
      </c>
      <c r="E454" s="264"/>
      <c r="F454" s="263" t="s">
        <v>1012</v>
      </c>
      <c r="G454" t="s">
        <v>281</v>
      </c>
    </row>
    <row r="455" spans="1:9" outlineLevel="1">
      <c r="A455" s="262" t="s">
        <v>268</v>
      </c>
      <c r="B455" s="189" t="s">
        <v>119</v>
      </c>
      <c r="C455" s="189" t="s">
        <v>1060</v>
      </c>
      <c r="D455" s="189" t="s">
        <v>259</v>
      </c>
      <c r="E455" s="264"/>
      <c r="F455" s="263" t="s">
        <v>1012</v>
      </c>
      <c r="G455" t="s">
        <v>281</v>
      </c>
    </row>
    <row r="456" spans="1:9" outlineLevel="1">
      <c r="A456" s="262" t="s">
        <v>268</v>
      </c>
      <c r="B456" s="189" t="s">
        <v>97</v>
      </c>
      <c r="C456" s="189" t="s">
        <v>1061</v>
      </c>
      <c r="D456" s="189" t="s">
        <v>259</v>
      </c>
      <c r="E456" s="264"/>
      <c r="F456" s="263" t="s">
        <v>1012</v>
      </c>
      <c r="G456" t="s">
        <v>281</v>
      </c>
    </row>
    <row r="457" spans="1:9" outlineLevel="1">
      <c r="A457" s="262" t="s">
        <v>268</v>
      </c>
      <c r="B457" s="189" t="s">
        <v>98</v>
      </c>
      <c r="C457" s="189" t="s">
        <v>1062</v>
      </c>
      <c r="D457" s="189" t="s">
        <v>259</v>
      </c>
      <c r="E457" s="264"/>
      <c r="F457" s="263" t="s">
        <v>1012</v>
      </c>
      <c r="G457" t="s">
        <v>281</v>
      </c>
    </row>
    <row r="458" spans="1:9" outlineLevel="1">
      <c r="A458" s="262" t="s">
        <v>268</v>
      </c>
      <c r="B458" s="189" t="s">
        <v>99</v>
      </c>
      <c r="C458" s="189" t="s">
        <v>1063</v>
      </c>
      <c r="D458" s="189" t="s">
        <v>259</v>
      </c>
      <c r="E458" s="264"/>
      <c r="F458" s="263" t="s">
        <v>1012</v>
      </c>
      <c r="G458" t="s">
        <v>281</v>
      </c>
    </row>
    <row r="459" spans="1:9" outlineLevel="1">
      <c r="A459" s="262" t="s">
        <v>268</v>
      </c>
      <c r="B459" s="189" t="s">
        <v>100</v>
      </c>
      <c r="C459" s="189" t="s">
        <v>1064</v>
      </c>
      <c r="D459" s="189" t="s">
        <v>259</v>
      </c>
      <c r="E459" s="264"/>
      <c r="F459" s="263" t="s">
        <v>1012</v>
      </c>
      <c r="G459" t="s">
        <v>281</v>
      </c>
    </row>
    <row r="460" spans="1:9" outlineLevel="1">
      <c r="A460" s="262" t="s">
        <v>268</v>
      </c>
      <c r="B460" s="189" t="s">
        <v>118</v>
      </c>
      <c r="C460" s="189" t="s">
        <v>1065</v>
      </c>
      <c r="D460" s="189" t="s">
        <v>259</v>
      </c>
      <c r="E460" s="264"/>
      <c r="F460" s="263" t="s">
        <v>1012</v>
      </c>
      <c r="G460" t="s">
        <v>281</v>
      </c>
    </row>
    <row r="461" spans="1:9" outlineLevel="1">
      <c r="A461" s="262" t="s">
        <v>268</v>
      </c>
      <c r="B461" s="189" t="s">
        <v>101</v>
      </c>
      <c r="C461" s="189" t="s">
        <v>1066</v>
      </c>
      <c r="D461" s="189" t="s">
        <v>259</v>
      </c>
      <c r="E461" s="264"/>
      <c r="F461" s="263" t="s">
        <v>1012</v>
      </c>
      <c r="G461" t="s">
        <v>281</v>
      </c>
    </row>
    <row r="462" spans="1:9" outlineLevel="1">
      <c r="A462" s="262" t="s">
        <v>268</v>
      </c>
      <c r="B462" s="189" t="s">
        <v>121</v>
      </c>
      <c r="C462" s="189" t="s">
        <v>1067</v>
      </c>
      <c r="D462" s="189" t="s">
        <v>259</v>
      </c>
      <c r="E462" s="264"/>
      <c r="F462" s="263" t="s">
        <v>1012</v>
      </c>
      <c r="G462" t="s">
        <v>281</v>
      </c>
    </row>
    <row r="463" spans="1:9" outlineLevel="1">
      <c r="A463" s="262" t="s">
        <v>268</v>
      </c>
      <c r="B463" s="189" t="s">
        <v>104</v>
      </c>
      <c r="C463" s="189" t="s">
        <v>1068</v>
      </c>
      <c r="D463" s="189" t="s">
        <v>259</v>
      </c>
      <c r="E463" s="264"/>
      <c r="F463" s="263" t="s">
        <v>1012</v>
      </c>
      <c r="G463" t="s">
        <v>281</v>
      </c>
    </row>
    <row r="464" spans="1:9" outlineLevel="1">
      <c r="A464" s="262" t="s">
        <v>268</v>
      </c>
      <c r="B464" s="189" t="s">
        <v>1710</v>
      </c>
      <c r="C464" s="189" t="s">
        <v>1070</v>
      </c>
      <c r="D464" s="189" t="s">
        <v>259</v>
      </c>
      <c r="E464" s="264"/>
      <c r="F464" s="263" t="s">
        <v>2249</v>
      </c>
      <c r="G464" t="s">
        <v>281</v>
      </c>
    </row>
    <row r="465" spans="1:9" outlineLevel="1">
      <c r="A465" s="262" t="s">
        <v>268</v>
      </c>
      <c r="B465" s="189" t="s">
        <v>88</v>
      </c>
      <c r="C465" s="189" t="s">
        <v>1072</v>
      </c>
      <c r="D465" s="189" t="s">
        <v>259</v>
      </c>
      <c r="E465" s="264"/>
      <c r="F465" s="263" t="s">
        <v>1012</v>
      </c>
      <c r="G465" t="s">
        <v>281</v>
      </c>
    </row>
    <row r="466" spans="1:9" outlineLevel="1">
      <c r="A466" s="262" t="s">
        <v>268</v>
      </c>
      <c r="B466" s="189" t="s">
        <v>105</v>
      </c>
      <c r="C466" s="189" t="s">
        <v>1073</v>
      </c>
      <c r="D466" s="189" t="s">
        <v>259</v>
      </c>
      <c r="E466" s="264"/>
      <c r="F466" s="263" t="s">
        <v>1012</v>
      </c>
      <c r="G466" t="s">
        <v>281</v>
      </c>
    </row>
    <row r="467" spans="1:9" outlineLevel="1">
      <c r="A467" s="262" t="s">
        <v>268</v>
      </c>
      <c r="B467" s="189" t="s">
        <v>117</v>
      </c>
      <c r="C467" s="189" t="s">
        <v>1074</v>
      </c>
      <c r="D467" s="189" t="s">
        <v>259</v>
      </c>
      <c r="E467" s="264"/>
      <c r="F467" s="263" t="s">
        <v>1012</v>
      </c>
      <c r="G467" t="s">
        <v>281</v>
      </c>
    </row>
    <row r="468" spans="1:9" outlineLevel="1">
      <c r="A468" s="239" t="s">
        <v>268</v>
      </c>
      <c r="B468" s="240" t="s">
        <v>110</v>
      </c>
      <c r="C468" s="240" t="s">
        <v>1075</v>
      </c>
      <c r="D468" s="240" t="s">
        <v>259</v>
      </c>
      <c r="E468" s="265"/>
      <c r="F468" s="241" t="s">
        <v>1012</v>
      </c>
      <c r="G468" t="s">
        <v>281</v>
      </c>
    </row>
    <row r="469" spans="1:9">
      <c r="G469" t="s">
        <v>281</v>
      </c>
    </row>
    <row r="470" spans="1:9" ht="18.75">
      <c r="A470" s="769" t="s">
        <v>1840</v>
      </c>
      <c r="B470" s="770"/>
      <c r="C470" s="770"/>
      <c r="D470" s="770"/>
      <c r="E470" s="770"/>
      <c r="F470" s="771"/>
      <c r="G470" t="s">
        <v>281</v>
      </c>
    </row>
    <row r="471" spans="1:9">
      <c r="A471" s="211" t="s">
        <v>238</v>
      </c>
      <c r="B471" s="212" t="s">
        <v>239</v>
      </c>
      <c r="C471" s="212" t="s">
        <v>240</v>
      </c>
      <c r="D471" s="212" t="s">
        <v>134</v>
      </c>
      <c r="E471" s="212" t="s">
        <v>241</v>
      </c>
      <c r="F471" s="213" t="s">
        <v>242</v>
      </c>
      <c r="G471" t="s">
        <v>281</v>
      </c>
    </row>
    <row r="472" spans="1:9" outlineLevel="1">
      <c r="A472" s="216" t="s">
        <v>4605</v>
      </c>
      <c r="B472" s="217" t="s">
        <v>311</v>
      </c>
      <c r="C472" s="223">
        <v>3.1568799999999999E-3</v>
      </c>
      <c r="D472" s="218" t="s">
        <v>259</v>
      </c>
      <c r="E472" s="223" t="s">
        <v>4769</v>
      </c>
      <c r="F472" s="232" t="s">
        <v>313</v>
      </c>
      <c r="G472" t="s">
        <v>281</v>
      </c>
    </row>
    <row r="473" spans="1:9" outlineLevel="1">
      <c r="A473" s="221" t="s">
        <v>4607</v>
      </c>
      <c r="B473" s="222" t="s">
        <v>285</v>
      </c>
      <c r="C473" s="223">
        <v>1.6206699999999999E-7</v>
      </c>
      <c r="D473" s="223" t="s">
        <v>259</v>
      </c>
      <c r="E473" s="223" t="s">
        <v>4770</v>
      </c>
      <c r="F473" s="234" t="s">
        <v>287</v>
      </c>
      <c r="G473" t="s">
        <v>281</v>
      </c>
      <c r="I473" s="204"/>
    </row>
    <row r="474" spans="1:9" outlineLevel="1">
      <c r="A474" s="221" t="s">
        <v>2753</v>
      </c>
      <c r="B474" s="222" t="s">
        <v>317</v>
      </c>
      <c r="C474" s="223">
        <v>2.1290084000000001E-2</v>
      </c>
      <c r="D474" s="223" t="s">
        <v>259</v>
      </c>
      <c r="E474" s="223" t="s">
        <v>4771</v>
      </c>
      <c r="F474" s="234" t="s">
        <v>319</v>
      </c>
      <c r="G474" t="s">
        <v>281</v>
      </c>
    </row>
    <row r="475" spans="1:9" outlineLevel="1">
      <c r="A475" s="221" t="s">
        <v>2755</v>
      </c>
      <c r="B475" s="222" t="s">
        <v>294</v>
      </c>
      <c r="C475" s="223">
        <v>2.5405000000000002E-4</v>
      </c>
      <c r="D475" s="223" t="s">
        <v>259</v>
      </c>
      <c r="E475" s="223" t="s">
        <v>4772</v>
      </c>
      <c r="F475" s="234" t="s">
        <v>296</v>
      </c>
      <c r="G475" t="s">
        <v>281</v>
      </c>
      <c r="I475" s="204"/>
    </row>
    <row r="476" spans="1:9" outlineLevel="1">
      <c r="A476" s="221" t="s">
        <v>4773</v>
      </c>
      <c r="B476" s="222" t="s">
        <v>291</v>
      </c>
      <c r="C476" s="223">
        <v>4.03646E-6</v>
      </c>
      <c r="D476" s="223" t="s">
        <v>259</v>
      </c>
      <c r="E476" s="223" t="s">
        <v>4774</v>
      </c>
      <c r="F476" s="234" t="s">
        <v>293</v>
      </c>
      <c r="G476" t="s">
        <v>281</v>
      </c>
      <c r="I476" s="204"/>
    </row>
    <row r="477" spans="1:9" outlineLevel="1">
      <c r="A477" s="221" t="s">
        <v>243</v>
      </c>
      <c r="B477" s="233" t="s">
        <v>3188</v>
      </c>
      <c r="C477" s="223">
        <v>1</v>
      </c>
      <c r="D477" s="223" t="s">
        <v>259</v>
      </c>
      <c r="E477" s="223" t="s">
        <v>253</v>
      </c>
      <c r="F477" s="234" t="s">
        <v>587</v>
      </c>
      <c r="G477" t="s">
        <v>281</v>
      </c>
    </row>
    <row r="478" spans="1:9" outlineLevel="1">
      <c r="A478" s="221" t="s">
        <v>4613</v>
      </c>
      <c r="B478" s="222" t="s">
        <v>300</v>
      </c>
      <c r="C478" s="223">
        <v>1.566748E-3</v>
      </c>
      <c r="D478" s="223" t="s">
        <v>259</v>
      </c>
      <c r="E478" s="223" t="s">
        <v>4775</v>
      </c>
      <c r="F478" s="234" t="s">
        <v>290</v>
      </c>
      <c r="G478" t="s">
        <v>281</v>
      </c>
      <c r="I478" s="204"/>
    </row>
    <row r="479" spans="1:9" outlineLevel="1">
      <c r="A479" s="221" t="s">
        <v>4615</v>
      </c>
      <c r="B479" s="222" t="s">
        <v>302</v>
      </c>
      <c r="C479" s="223">
        <v>3.8177020000000001E-3</v>
      </c>
      <c r="D479" s="223" t="s">
        <v>259</v>
      </c>
      <c r="E479" s="223" t="s">
        <v>4776</v>
      </c>
      <c r="F479" s="234" t="s">
        <v>304</v>
      </c>
      <c r="G479" t="s">
        <v>281</v>
      </c>
      <c r="I479" s="204"/>
    </row>
    <row r="480" spans="1:9" outlineLevel="1">
      <c r="A480" s="221" t="s">
        <v>4617</v>
      </c>
      <c r="B480" s="222" t="s">
        <v>288</v>
      </c>
      <c r="C480" s="223">
        <v>3.58833E-6</v>
      </c>
      <c r="D480" s="223" t="s">
        <v>259</v>
      </c>
      <c r="E480" s="223" t="s">
        <v>4777</v>
      </c>
      <c r="F480" s="234" t="s">
        <v>290</v>
      </c>
      <c r="G480" t="s">
        <v>281</v>
      </c>
      <c r="I480" s="204"/>
    </row>
    <row r="481" spans="1:9" outlineLevel="1">
      <c r="A481" s="221" t="s">
        <v>243</v>
      </c>
      <c r="B481" s="222" t="s">
        <v>1849</v>
      </c>
      <c r="C481" s="223" t="s">
        <v>1975</v>
      </c>
      <c r="D481" s="223" t="s">
        <v>275</v>
      </c>
      <c r="E481" s="223" t="s">
        <v>260</v>
      </c>
      <c r="F481" s="234" t="s">
        <v>1852</v>
      </c>
      <c r="G481" t="s">
        <v>281</v>
      </c>
      <c r="I481" s="204"/>
    </row>
    <row r="482" spans="1:9" outlineLevel="1">
      <c r="A482" s="221" t="s">
        <v>4620</v>
      </c>
      <c r="B482" s="222" t="s">
        <v>320</v>
      </c>
      <c r="C482" s="223">
        <v>0.106117696</v>
      </c>
      <c r="D482" s="223" t="s">
        <v>259</v>
      </c>
      <c r="E482" s="223" t="s">
        <v>4778</v>
      </c>
      <c r="F482" s="234" t="s">
        <v>322</v>
      </c>
      <c r="G482" t="s">
        <v>281</v>
      </c>
      <c r="I482" s="204"/>
    </row>
    <row r="483" spans="1:9" outlineLevel="1">
      <c r="A483" s="221" t="s">
        <v>4622</v>
      </c>
      <c r="B483" s="222" t="s">
        <v>323</v>
      </c>
      <c r="C483" s="223">
        <v>0.91631484500000004</v>
      </c>
      <c r="D483" s="223" t="s">
        <v>259</v>
      </c>
      <c r="E483" s="223" t="s">
        <v>4779</v>
      </c>
      <c r="F483" s="234" t="s">
        <v>325</v>
      </c>
      <c r="G483" t="s">
        <v>281</v>
      </c>
      <c r="I483" s="204"/>
    </row>
    <row r="484" spans="1:9" outlineLevel="1">
      <c r="A484" s="221" t="s">
        <v>2828</v>
      </c>
      <c r="B484" s="222" t="s">
        <v>308</v>
      </c>
      <c r="C484" s="223">
        <v>5.5520200000000004E-3</v>
      </c>
      <c r="D484" s="223" t="s">
        <v>259</v>
      </c>
      <c r="E484" s="223" t="s">
        <v>4780</v>
      </c>
      <c r="F484" s="234" t="s">
        <v>310</v>
      </c>
      <c r="G484" t="s">
        <v>281</v>
      </c>
      <c r="I484" s="204"/>
    </row>
    <row r="485" spans="1:9" outlineLevel="1">
      <c r="A485" s="221" t="s">
        <v>4624</v>
      </c>
      <c r="B485" s="222" t="s">
        <v>274</v>
      </c>
      <c r="C485" s="223">
        <v>2.2107899999999999E-10</v>
      </c>
      <c r="D485" s="223" t="s">
        <v>275</v>
      </c>
      <c r="E485" s="223" t="s">
        <v>4781</v>
      </c>
      <c r="F485" s="234" t="s">
        <v>277</v>
      </c>
      <c r="G485" t="s">
        <v>281</v>
      </c>
      <c r="I485" s="204"/>
    </row>
    <row r="486" spans="1:9" outlineLevel="1">
      <c r="A486" s="221" t="s">
        <v>4626</v>
      </c>
      <c r="B486" s="222" t="s">
        <v>278</v>
      </c>
      <c r="C486" s="223">
        <v>1.6290000000000001E-9</v>
      </c>
      <c r="D486" s="223" t="s">
        <v>275</v>
      </c>
      <c r="E486" s="223" t="s">
        <v>4782</v>
      </c>
      <c r="F486" s="234" t="s">
        <v>280</v>
      </c>
      <c r="G486" t="s">
        <v>281</v>
      </c>
      <c r="I486" s="204"/>
    </row>
    <row r="487" spans="1:9" outlineLevel="1">
      <c r="A487" s="221" t="s">
        <v>4628</v>
      </c>
      <c r="B487" s="222" t="s">
        <v>305</v>
      </c>
      <c r="C487" s="223">
        <v>3.2420349999999999E-3</v>
      </c>
      <c r="D487" s="223" t="s">
        <v>259</v>
      </c>
      <c r="E487" s="223" t="s">
        <v>4783</v>
      </c>
      <c r="F487" s="234" t="s">
        <v>307</v>
      </c>
      <c r="G487" t="s">
        <v>281</v>
      </c>
      <c r="I487" s="204"/>
    </row>
    <row r="488" spans="1:9" outlineLevel="1">
      <c r="A488" s="221" t="s">
        <v>4630</v>
      </c>
      <c r="B488" s="222" t="s">
        <v>297</v>
      </c>
      <c r="C488" s="223">
        <v>1.9778600000000001E-4</v>
      </c>
      <c r="D488" s="223" t="s">
        <v>259</v>
      </c>
      <c r="E488" s="223" t="s">
        <v>4784</v>
      </c>
      <c r="F488" s="234" t="s">
        <v>299</v>
      </c>
      <c r="G488" t="s">
        <v>281</v>
      </c>
    </row>
    <row r="489" spans="1:9" outlineLevel="1">
      <c r="A489" s="221" t="s">
        <v>4632</v>
      </c>
      <c r="B489" s="222" t="s">
        <v>247</v>
      </c>
      <c r="C489" s="223">
        <v>3.9987883000000002E-2</v>
      </c>
      <c r="D489" s="223" t="s">
        <v>314</v>
      </c>
      <c r="E489" s="223" t="s">
        <v>4785</v>
      </c>
      <c r="F489" s="234" t="s">
        <v>316</v>
      </c>
      <c r="G489" t="s">
        <v>281</v>
      </c>
      <c r="I489" s="204"/>
    </row>
    <row r="490" spans="1:9" outlineLevel="1">
      <c r="A490" s="221" t="s">
        <v>703</v>
      </c>
      <c r="B490" s="222" t="s">
        <v>330</v>
      </c>
      <c r="C490" s="223">
        <v>3.0117374620000001</v>
      </c>
      <c r="D490" s="223" t="s">
        <v>259</v>
      </c>
      <c r="E490" s="223" t="s">
        <v>4786</v>
      </c>
      <c r="F490" s="234" t="s">
        <v>332</v>
      </c>
      <c r="G490" t="s">
        <v>281</v>
      </c>
      <c r="I490" s="204"/>
    </row>
    <row r="491" spans="1:9" outlineLevel="1">
      <c r="A491" s="221" t="s">
        <v>2725</v>
      </c>
      <c r="B491" s="223" t="s">
        <v>225</v>
      </c>
      <c r="C491" s="223">
        <v>3.0080399999999999E-9</v>
      </c>
      <c r="D491" s="223" t="s">
        <v>259</v>
      </c>
      <c r="E491" s="223" t="s">
        <v>4787</v>
      </c>
      <c r="F491" s="234" t="s">
        <v>335</v>
      </c>
      <c r="G491" t="s">
        <v>281</v>
      </c>
      <c r="I491" s="204"/>
    </row>
    <row r="492" spans="1:9" outlineLevel="1">
      <c r="A492" s="221" t="s">
        <v>4636</v>
      </c>
      <c r="B492" s="223" t="s">
        <v>225</v>
      </c>
      <c r="C492" s="223">
        <v>3.0235079999999998E-3</v>
      </c>
      <c r="D492" s="223" t="s">
        <v>259</v>
      </c>
      <c r="E492" s="223" t="s">
        <v>4788</v>
      </c>
      <c r="F492" s="234" t="s">
        <v>337</v>
      </c>
      <c r="G492" t="s">
        <v>281</v>
      </c>
      <c r="I492" s="204"/>
    </row>
    <row r="493" spans="1:9" outlineLevel="1">
      <c r="A493" s="221" t="s">
        <v>2730</v>
      </c>
      <c r="B493" s="223" t="s">
        <v>225</v>
      </c>
      <c r="C493" s="223">
        <v>5.6677199999999999E-7</v>
      </c>
      <c r="D493" s="223" t="s">
        <v>259</v>
      </c>
      <c r="E493" s="223" t="s">
        <v>4789</v>
      </c>
      <c r="F493" s="234" t="s">
        <v>339</v>
      </c>
      <c r="G493" t="s">
        <v>281</v>
      </c>
      <c r="I493" s="204"/>
    </row>
    <row r="494" spans="1:9" outlineLevel="1">
      <c r="A494" s="221" t="s">
        <v>4639</v>
      </c>
      <c r="B494" s="223" t="s">
        <v>340</v>
      </c>
      <c r="C494" s="223">
        <v>3.7116900000000001E-6</v>
      </c>
      <c r="D494" s="223" t="s">
        <v>259</v>
      </c>
      <c r="E494" s="223" t="s">
        <v>4790</v>
      </c>
      <c r="F494" s="234" t="s">
        <v>342</v>
      </c>
      <c r="G494" t="s">
        <v>281</v>
      </c>
    </row>
    <row r="495" spans="1:9" outlineLevel="1">
      <c r="A495" s="221" t="s">
        <v>4641</v>
      </c>
      <c r="B495" s="223" t="s">
        <v>343</v>
      </c>
      <c r="C495" s="223">
        <v>3.2545699999999999E-9</v>
      </c>
      <c r="D495" s="223" t="s">
        <v>259</v>
      </c>
      <c r="E495" s="223" t="s">
        <v>4791</v>
      </c>
      <c r="F495" s="234" t="s">
        <v>337</v>
      </c>
      <c r="G495" t="s">
        <v>281</v>
      </c>
      <c r="I495" s="204"/>
    </row>
    <row r="496" spans="1:9" outlineLevel="1">
      <c r="A496" s="221" t="s">
        <v>4643</v>
      </c>
      <c r="B496" s="223" t="s">
        <v>343</v>
      </c>
      <c r="C496" s="223">
        <v>1.7730199999999999E-9</v>
      </c>
      <c r="D496" s="223" t="s">
        <v>259</v>
      </c>
      <c r="E496" s="223" t="s">
        <v>4792</v>
      </c>
      <c r="F496" s="234" t="s">
        <v>339</v>
      </c>
      <c r="G496" t="s">
        <v>281</v>
      </c>
      <c r="I496" s="204"/>
    </row>
    <row r="497" spans="1:9" outlineLevel="1">
      <c r="A497" s="221" t="s">
        <v>2733</v>
      </c>
      <c r="B497" s="223" t="s">
        <v>174</v>
      </c>
      <c r="C497" s="223">
        <v>2.8628899999999998E-9</v>
      </c>
      <c r="D497" s="223" t="s">
        <v>259</v>
      </c>
      <c r="E497" s="223" t="s">
        <v>4793</v>
      </c>
      <c r="F497" s="234" t="s">
        <v>335</v>
      </c>
      <c r="G497" t="s">
        <v>281</v>
      </c>
    </row>
    <row r="498" spans="1:9" outlineLevel="1">
      <c r="A498" s="221" t="s">
        <v>4646</v>
      </c>
      <c r="B498" s="223" t="s">
        <v>347</v>
      </c>
      <c r="C498" s="223">
        <v>1.2815600000000001E-6</v>
      </c>
      <c r="D498" s="223" t="s">
        <v>259</v>
      </c>
      <c r="E498" s="223" t="s">
        <v>4794</v>
      </c>
      <c r="F498" s="234" t="s">
        <v>337</v>
      </c>
      <c r="G498" t="s">
        <v>281</v>
      </c>
    </row>
    <row r="499" spans="1:9" outlineLevel="1">
      <c r="A499" s="221" t="s">
        <v>2738</v>
      </c>
      <c r="B499" s="223" t="s">
        <v>347</v>
      </c>
      <c r="C499" s="223">
        <v>1.7398700000000001E-6</v>
      </c>
      <c r="D499" s="223" t="s">
        <v>259</v>
      </c>
      <c r="E499" s="223" t="s">
        <v>4795</v>
      </c>
      <c r="F499" s="234" t="s">
        <v>339</v>
      </c>
      <c r="G499" t="s">
        <v>281</v>
      </c>
    </row>
    <row r="500" spans="1:9" outlineLevel="1">
      <c r="A500" s="221" t="s">
        <v>350</v>
      </c>
      <c r="B500" s="223" t="s">
        <v>350</v>
      </c>
      <c r="C500" s="223">
        <v>3.3301799999999998E-8</v>
      </c>
      <c r="D500" s="223" t="s">
        <v>259</v>
      </c>
      <c r="E500" s="223" t="s">
        <v>4796</v>
      </c>
      <c r="F500" s="234" t="s">
        <v>352</v>
      </c>
      <c r="G500" t="s">
        <v>281</v>
      </c>
      <c r="I500" s="204"/>
    </row>
    <row r="501" spans="1:9" outlineLevel="1">
      <c r="A501" s="221" t="s">
        <v>4650</v>
      </c>
      <c r="B501" s="223" t="s">
        <v>353</v>
      </c>
      <c r="C501" s="223">
        <v>6.96322E-11</v>
      </c>
      <c r="D501" s="223" t="s">
        <v>259</v>
      </c>
      <c r="E501" s="223" t="s">
        <v>4797</v>
      </c>
      <c r="F501" s="234" t="s">
        <v>352</v>
      </c>
      <c r="G501" t="s">
        <v>281</v>
      </c>
      <c r="I501" s="204"/>
    </row>
    <row r="502" spans="1:9" outlineLevel="1">
      <c r="A502" s="221" t="s">
        <v>4652</v>
      </c>
      <c r="B502" s="223" t="s">
        <v>355</v>
      </c>
      <c r="C502" s="223">
        <v>1.75944E-10</v>
      </c>
      <c r="D502" s="223" t="s">
        <v>259</v>
      </c>
      <c r="E502" s="223" t="s">
        <v>4798</v>
      </c>
      <c r="F502" s="234" t="s">
        <v>352</v>
      </c>
      <c r="G502" t="s">
        <v>281</v>
      </c>
      <c r="I502" s="204"/>
    </row>
    <row r="503" spans="1:9" outlineLevel="1">
      <c r="A503" s="221" t="s">
        <v>4654</v>
      </c>
      <c r="B503" s="223" t="s">
        <v>357</v>
      </c>
      <c r="C503" s="223">
        <v>3.4782600000000002E-12</v>
      </c>
      <c r="D503" s="223" t="s">
        <v>259</v>
      </c>
      <c r="E503" s="223" t="s">
        <v>1875</v>
      </c>
      <c r="F503" s="234" t="s">
        <v>359</v>
      </c>
      <c r="G503" t="s">
        <v>281</v>
      </c>
      <c r="I503" s="204"/>
    </row>
    <row r="504" spans="1:9" outlineLevel="1">
      <c r="A504" s="221" t="s">
        <v>4656</v>
      </c>
      <c r="B504" s="223" t="s">
        <v>364</v>
      </c>
      <c r="C504" s="223">
        <v>6.5860400000000003E-4</v>
      </c>
      <c r="D504" s="223" t="s">
        <v>259</v>
      </c>
      <c r="E504" s="223" t="s">
        <v>4799</v>
      </c>
      <c r="F504" s="234" t="s">
        <v>337</v>
      </c>
      <c r="G504" t="s">
        <v>281</v>
      </c>
    </row>
    <row r="505" spans="1:9" outlineLevel="1">
      <c r="A505" s="221" t="s">
        <v>4658</v>
      </c>
      <c r="B505" s="223" t="s">
        <v>364</v>
      </c>
      <c r="C505" s="223">
        <v>2.0213800000000001E-4</v>
      </c>
      <c r="D505" s="223" t="s">
        <v>259</v>
      </c>
      <c r="E505" s="223" t="s">
        <v>4800</v>
      </c>
      <c r="F505" s="234" t="s">
        <v>339</v>
      </c>
      <c r="G505" t="s">
        <v>281</v>
      </c>
      <c r="I505" s="204"/>
    </row>
    <row r="506" spans="1:9" outlineLevel="1">
      <c r="A506" s="221" t="s">
        <v>2747</v>
      </c>
      <c r="B506" s="223" t="s">
        <v>179</v>
      </c>
      <c r="C506" s="223">
        <v>1.6202300000000001E-8</v>
      </c>
      <c r="D506" s="223" t="s">
        <v>259</v>
      </c>
      <c r="E506" s="223" t="s">
        <v>4801</v>
      </c>
      <c r="F506" s="234" t="s">
        <v>335</v>
      </c>
      <c r="G506" t="s">
        <v>281</v>
      </c>
      <c r="I506" s="204"/>
    </row>
    <row r="507" spans="1:9" outlineLevel="1">
      <c r="A507" s="221" t="s">
        <v>4661</v>
      </c>
      <c r="B507" s="223" t="s">
        <v>368</v>
      </c>
      <c r="C507" s="223">
        <v>3.9077900000000002E-8</v>
      </c>
      <c r="D507" s="223" t="s">
        <v>259</v>
      </c>
      <c r="E507" s="223" t="s">
        <v>4802</v>
      </c>
      <c r="F507" s="234" t="s">
        <v>337</v>
      </c>
      <c r="G507" t="s">
        <v>281</v>
      </c>
      <c r="I507" s="204"/>
    </row>
    <row r="508" spans="1:9" outlineLevel="1">
      <c r="A508" s="221" t="s">
        <v>2751</v>
      </c>
      <c r="B508" s="223" t="s">
        <v>368</v>
      </c>
      <c r="C508" s="223">
        <v>1.1376999999999999E-9</v>
      </c>
      <c r="D508" s="223" t="s">
        <v>259</v>
      </c>
      <c r="E508" s="223" t="s">
        <v>4803</v>
      </c>
      <c r="F508" s="234" t="s">
        <v>339</v>
      </c>
      <c r="G508" t="s">
        <v>281</v>
      </c>
      <c r="I508" s="204"/>
    </row>
    <row r="509" spans="1:9" outlineLevel="1">
      <c r="A509" s="221" t="s">
        <v>2740</v>
      </c>
      <c r="B509" s="223" t="s">
        <v>221</v>
      </c>
      <c r="C509" s="223">
        <v>2.7552000000000002E-4</v>
      </c>
      <c r="D509" s="223" t="s">
        <v>259</v>
      </c>
      <c r="E509" s="223" t="s">
        <v>4804</v>
      </c>
      <c r="F509" s="234" t="s">
        <v>335</v>
      </c>
      <c r="G509" t="s">
        <v>281</v>
      </c>
      <c r="I509" s="204"/>
    </row>
    <row r="510" spans="1:9" outlineLevel="1">
      <c r="A510" s="221" t="s">
        <v>4665</v>
      </c>
      <c r="B510" s="223" t="s">
        <v>371</v>
      </c>
      <c r="C510" s="223">
        <v>3.0212669000000001E-2</v>
      </c>
      <c r="D510" s="223" t="s">
        <v>259</v>
      </c>
      <c r="E510" s="223" t="s">
        <v>4805</v>
      </c>
      <c r="F510" s="234" t="s">
        <v>337</v>
      </c>
      <c r="G510" t="s">
        <v>281</v>
      </c>
      <c r="I510" s="204"/>
    </row>
    <row r="511" spans="1:9" outlineLevel="1">
      <c r="A511" s="221" t="s">
        <v>2745</v>
      </c>
      <c r="B511" s="223" t="s">
        <v>371</v>
      </c>
      <c r="C511" s="223">
        <v>6.3007299999999998E-4</v>
      </c>
      <c r="D511" s="223" t="s">
        <v>259</v>
      </c>
      <c r="E511" s="223" t="s">
        <v>4806</v>
      </c>
      <c r="F511" s="234" t="s">
        <v>339</v>
      </c>
      <c r="G511" t="s">
        <v>281</v>
      </c>
      <c r="I511" s="204"/>
    </row>
    <row r="512" spans="1:9" outlineLevel="1">
      <c r="A512" s="221" t="s">
        <v>4668</v>
      </c>
      <c r="B512" s="223" t="s">
        <v>374</v>
      </c>
      <c r="C512" s="223">
        <v>0.99018438799999997</v>
      </c>
      <c r="D512" s="223" t="s">
        <v>259</v>
      </c>
      <c r="E512" s="223" t="s">
        <v>4807</v>
      </c>
      <c r="F512" s="234" t="s">
        <v>335</v>
      </c>
      <c r="G512" t="s">
        <v>281</v>
      </c>
      <c r="I512" s="204"/>
    </row>
    <row r="513" spans="1:9" outlineLevel="1">
      <c r="A513" s="221" t="s">
        <v>1564</v>
      </c>
      <c r="B513" s="223" t="s">
        <v>376</v>
      </c>
      <c r="C513" s="223">
        <v>3.4782600000000003E-4</v>
      </c>
      <c r="D513" s="223" t="s">
        <v>259</v>
      </c>
      <c r="E513" s="223" t="s">
        <v>1884</v>
      </c>
      <c r="F513" s="234" t="s">
        <v>359</v>
      </c>
      <c r="G513" t="s">
        <v>281</v>
      </c>
      <c r="I513" s="204"/>
    </row>
    <row r="514" spans="1:9" outlineLevel="1">
      <c r="A514" s="221" t="s">
        <v>4808</v>
      </c>
      <c r="B514" s="223" t="s">
        <v>378</v>
      </c>
      <c r="C514" s="223">
        <v>1.7918350000000001E-3</v>
      </c>
      <c r="D514" s="223" t="s">
        <v>259</v>
      </c>
      <c r="E514" s="223" t="s">
        <v>4809</v>
      </c>
      <c r="F514" s="234" t="s">
        <v>337</v>
      </c>
      <c r="G514" t="s">
        <v>281</v>
      </c>
      <c r="I514" s="204"/>
    </row>
    <row r="515" spans="1:9" outlineLevel="1">
      <c r="A515" s="221" t="s">
        <v>2757</v>
      </c>
      <c r="B515" s="223" t="s">
        <v>378</v>
      </c>
      <c r="C515" s="223">
        <v>1.2082303000000001E-2</v>
      </c>
      <c r="D515" s="223" t="s">
        <v>259</v>
      </c>
      <c r="E515" s="223" t="s">
        <v>4810</v>
      </c>
      <c r="F515" s="234" t="s">
        <v>339</v>
      </c>
      <c r="G515" t="s">
        <v>281</v>
      </c>
      <c r="I515" s="204"/>
    </row>
    <row r="516" spans="1:9" outlineLevel="1">
      <c r="A516" s="221" t="s">
        <v>2760</v>
      </c>
      <c r="B516" s="223" t="s">
        <v>188</v>
      </c>
      <c r="C516" s="223">
        <v>4.1403799999999997E-9</v>
      </c>
      <c r="D516" s="223" t="s">
        <v>259</v>
      </c>
      <c r="E516" s="223" t="s">
        <v>4811</v>
      </c>
      <c r="F516" s="234" t="s">
        <v>335</v>
      </c>
      <c r="G516" t="s">
        <v>281</v>
      </c>
      <c r="I516" s="204"/>
    </row>
    <row r="517" spans="1:9" outlineLevel="1">
      <c r="A517" s="221" t="s">
        <v>4672</v>
      </c>
      <c r="B517" s="223" t="s">
        <v>382</v>
      </c>
      <c r="C517" s="223">
        <v>5.6587399999999998E-7</v>
      </c>
      <c r="D517" s="223" t="s">
        <v>259</v>
      </c>
      <c r="E517" s="223" t="s">
        <v>4812</v>
      </c>
      <c r="F517" s="234" t="s">
        <v>337</v>
      </c>
      <c r="G517" t="s">
        <v>281</v>
      </c>
      <c r="I517" s="204"/>
    </row>
    <row r="518" spans="1:9" outlineLevel="1">
      <c r="A518" s="221" t="s">
        <v>4674</v>
      </c>
      <c r="B518" s="223" t="s">
        <v>382</v>
      </c>
      <c r="C518" s="223">
        <v>1.7532200000000001E-7</v>
      </c>
      <c r="D518" s="223" t="s">
        <v>259</v>
      </c>
      <c r="E518" s="223" t="s">
        <v>4813</v>
      </c>
      <c r="F518" s="234" t="s">
        <v>339</v>
      </c>
      <c r="G518" t="s">
        <v>281</v>
      </c>
      <c r="I518" s="204"/>
    </row>
    <row r="519" spans="1:9" outlineLevel="1">
      <c r="A519" s="221" t="s">
        <v>2765</v>
      </c>
      <c r="B519" s="223" t="s">
        <v>385</v>
      </c>
      <c r="C519" s="223">
        <v>1.00643E-9</v>
      </c>
      <c r="D519" s="223" t="s">
        <v>259</v>
      </c>
      <c r="E519" s="223" t="s">
        <v>4814</v>
      </c>
      <c r="F519" s="234" t="s">
        <v>339</v>
      </c>
      <c r="G519" t="s">
        <v>281</v>
      </c>
    </row>
    <row r="520" spans="1:9" outlineLevel="1">
      <c r="A520" s="221" t="s">
        <v>3247</v>
      </c>
      <c r="B520" s="223" t="s">
        <v>184</v>
      </c>
      <c r="C520" s="223">
        <v>6.5451599999999998E-9</v>
      </c>
      <c r="D520" s="223" t="s">
        <v>259</v>
      </c>
      <c r="E520" s="223" t="s">
        <v>4815</v>
      </c>
      <c r="F520" s="234" t="s">
        <v>335</v>
      </c>
      <c r="G520" t="s">
        <v>281</v>
      </c>
      <c r="I520" s="204"/>
    </row>
    <row r="521" spans="1:9" outlineLevel="1">
      <c r="A521" s="221" t="s">
        <v>4677</v>
      </c>
      <c r="B521" s="223" t="s">
        <v>184</v>
      </c>
      <c r="C521" s="223">
        <v>2.9106199999999998E-6</v>
      </c>
      <c r="D521" s="223" t="s">
        <v>259</v>
      </c>
      <c r="E521" s="223" t="s">
        <v>4816</v>
      </c>
      <c r="F521" s="234" t="s">
        <v>337</v>
      </c>
      <c r="G521" t="s">
        <v>281</v>
      </c>
      <c r="I521" s="204"/>
    </row>
    <row r="522" spans="1:9" outlineLevel="1">
      <c r="A522" s="221" t="s">
        <v>4679</v>
      </c>
      <c r="B522" s="223" t="s">
        <v>184</v>
      </c>
      <c r="C522" s="223">
        <v>2.94706E-9</v>
      </c>
      <c r="D522" s="223" t="s">
        <v>259</v>
      </c>
      <c r="E522" s="223" t="s">
        <v>4817</v>
      </c>
      <c r="F522" s="234" t="s">
        <v>339</v>
      </c>
      <c r="G522" t="s">
        <v>281</v>
      </c>
    </row>
    <row r="523" spans="1:9" outlineLevel="1">
      <c r="A523" s="221" t="s">
        <v>4681</v>
      </c>
      <c r="B523" s="223" t="s">
        <v>390</v>
      </c>
      <c r="C523" s="223">
        <v>2.0134789999999999E-3</v>
      </c>
      <c r="D523" s="223" t="s">
        <v>259</v>
      </c>
      <c r="E523" s="223" t="s">
        <v>4818</v>
      </c>
      <c r="F523" s="234" t="s">
        <v>337</v>
      </c>
      <c r="G523" t="s">
        <v>281</v>
      </c>
      <c r="I523" s="204"/>
    </row>
    <row r="524" spans="1:9" outlineLevel="1">
      <c r="A524" s="221" t="s">
        <v>4683</v>
      </c>
      <c r="B524" s="223" t="s">
        <v>390</v>
      </c>
      <c r="C524" s="223">
        <v>2.0655900000000001E-4</v>
      </c>
      <c r="D524" s="223" t="s">
        <v>259</v>
      </c>
      <c r="E524" s="223" t="s">
        <v>4819</v>
      </c>
      <c r="F524" s="234" t="s">
        <v>339</v>
      </c>
      <c r="G524" t="s">
        <v>281</v>
      </c>
    </row>
    <row r="525" spans="1:9" outlineLevel="1">
      <c r="A525" s="221" t="s">
        <v>2766</v>
      </c>
      <c r="B525" s="223" t="s">
        <v>192</v>
      </c>
      <c r="C525" s="223">
        <v>4.1963899999999999E-8</v>
      </c>
      <c r="D525" s="223" t="s">
        <v>259</v>
      </c>
      <c r="E525" s="223" t="s">
        <v>4820</v>
      </c>
      <c r="F525" s="234" t="s">
        <v>335</v>
      </c>
      <c r="G525" t="s">
        <v>281</v>
      </c>
      <c r="I525" s="204"/>
    </row>
    <row r="526" spans="1:9" outlineLevel="1">
      <c r="A526" s="221" t="s">
        <v>4686</v>
      </c>
      <c r="B526" s="223" t="s">
        <v>394</v>
      </c>
      <c r="C526" s="223">
        <v>2.0091399999999999E-5</v>
      </c>
      <c r="D526" s="223" t="s">
        <v>259</v>
      </c>
      <c r="E526" s="223" t="s">
        <v>4821</v>
      </c>
      <c r="F526" s="234" t="s">
        <v>337</v>
      </c>
      <c r="G526" t="s">
        <v>281</v>
      </c>
    </row>
    <row r="527" spans="1:9" outlineLevel="1">
      <c r="A527" s="221" t="s">
        <v>2770</v>
      </c>
      <c r="B527" s="223" t="s">
        <v>394</v>
      </c>
      <c r="C527" s="223">
        <v>3.6281800000000003E-8</v>
      </c>
      <c r="D527" s="223" t="s">
        <v>259</v>
      </c>
      <c r="E527" s="223" t="s">
        <v>4822</v>
      </c>
      <c r="F527" s="234" t="s">
        <v>339</v>
      </c>
      <c r="G527" t="s">
        <v>281</v>
      </c>
      <c r="I527" s="204"/>
    </row>
    <row r="528" spans="1:9" outlineLevel="1">
      <c r="A528" s="221" t="s">
        <v>4689</v>
      </c>
      <c r="B528" s="223" t="s">
        <v>397</v>
      </c>
      <c r="C528" s="223">
        <v>8.1036200000000002E-5</v>
      </c>
      <c r="D528" s="223" t="s">
        <v>259</v>
      </c>
      <c r="E528" s="223" t="s">
        <v>4823</v>
      </c>
      <c r="F528" s="234" t="s">
        <v>342</v>
      </c>
      <c r="G528" t="s">
        <v>281</v>
      </c>
    </row>
    <row r="529" spans="1:9" outlineLevel="1">
      <c r="A529" s="221" t="s">
        <v>548</v>
      </c>
      <c r="B529" s="223" t="s">
        <v>399</v>
      </c>
      <c r="C529" s="223">
        <v>1.2657200000000001E-4</v>
      </c>
      <c r="D529" s="223" t="s">
        <v>259</v>
      </c>
      <c r="E529" s="223" t="s">
        <v>4824</v>
      </c>
      <c r="F529" s="234" t="s">
        <v>401</v>
      </c>
      <c r="G529" t="s">
        <v>281</v>
      </c>
      <c r="I529" s="204"/>
    </row>
    <row r="530" spans="1:9" outlineLevel="1">
      <c r="A530" s="221" t="s">
        <v>4692</v>
      </c>
      <c r="B530" s="223" t="s">
        <v>402</v>
      </c>
      <c r="C530" s="223">
        <v>1.21739E-13</v>
      </c>
      <c r="D530" s="223" t="s">
        <v>259</v>
      </c>
      <c r="E530" s="223" t="s">
        <v>1901</v>
      </c>
      <c r="F530" s="234" t="s">
        <v>359</v>
      </c>
      <c r="G530" t="s">
        <v>281</v>
      </c>
      <c r="I530" s="204"/>
    </row>
    <row r="531" spans="1:9" outlineLevel="1">
      <c r="A531" s="221" t="s">
        <v>4694</v>
      </c>
      <c r="B531" s="223" t="s">
        <v>404</v>
      </c>
      <c r="C531" s="223">
        <v>7.9673799999999996E-4</v>
      </c>
      <c r="D531" s="223" t="s">
        <v>259</v>
      </c>
      <c r="E531" s="223" t="s">
        <v>4825</v>
      </c>
      <c r="F531" s="234" t="s">
        <v>337</v>
      </c>
      <c r="G531" t="s">
        <v>281</v>
      </c>
      <c r="I531" s="204"/>
    </row>
    <row r="532" spans="1:9" outlineLevel="1">
      <c r="A532" s="221" t="s">
        <v>4696</v>
      </c>
      <c r="B532" s="223" t="s">
        <v>404</v>
      </c>
      <c r="C532" s="223">
        <v>9.0094100000000002E-5</v>
      </c>
      <c r="D532" s="223" t="s">
        <v>259</v>
      </c>
      <c r="E532" s="223" t="s">
        <v>4826</v>
      </c>
      <c r="F532" s="234" t="s">
        <v>339</v>
      </c>
      <c r="G532" t="s">
        <v>281</v>
      </c>
      <c r="I532" s="204"/>
    </row>
    <row r="533" spans="1:9" outlineLevel="1">
      <c r="A533" s="221" t="s">
        <v>250</v>
      </c>
      <c r="B533" s="233" t="s">
        <v>1019</v>
      </c>
      <c r="C533" s="223" t="s">
        <v>983</v>
      </c>
      <c r="D533" s="223" t="s">
        <v>408</v>
      </c>
      <c r="E533" s="223" t="s">
        <v>260</v>
      </c>
      <c r="F533" s="234" t="s">
        <v>1974</v>
      </c>
      <c r="G533" t="s">
        <v>281</v>
      </c>
      <c r="I533" s="204"/>
    </row>
    <row r="534" spans="1:9" outlineLevel="1">
      <c r="A534" s="221" t="s">
        <v>1906</v>
      </c>
      <c r="B534" s="223" t="s">
        <v>1906</v>
      </c>
      <c r="C534" s="223">
        <v>7.1304199999999999E-7</v>
      </c>
      <c r="D534" s="223" t="s">
        <v>259</v>
      </c>
      <c r="E534" s="223" t="s">
        <v>1907</v>
      </c>
      <c r="F534" s="234" t="s">
        <v>359</v>
      </c>
      <c r="G534" t="s">
        <v>281</v>
      </c>
    </row>
    <row r="535" spans="1:9" outlineLevel="1">
      <c r="A535" s="221" t="s">
        <v>1908</v>
      </c>
      <c r="B535" s="223" t="s">
        <v>1908</v>
      </c>
      <c r="C535" s="223">
        <v>1.0086899999999999E-6</v>
      </c>
      <c r="D535" s="223" t="s">
        <v>259</v>
      </c>
      <c r="E535" s="223" t="s">
        <v>1909</v>
      </c>
      <c r="F535" s="234" t="s">
        <v>359</v>
      </c>
      <c r="G535" t="s">
        <v>281</v>
      </c>
      <c r="I535" s="204"/>
    </row>
    <row r="536" spans="1:9" outlineLevel="1">
      <c r="A536" s="221" t="s">
        <v>4827</v>
      </c>
      <c r="B536" s="223" t="s">
        <v>1910</v>
      </c>
      <c r="C536" s="223">
        <v>3.7565200000000001E-6</v>
      </c>
      <c r="D536" s="223" t="s">
        <v>259</v>
      </c>
      <c r="E536" s="223" t="s">
        <v>1911</v>
      </c>
      <c r="F536" s="234" t="s">
        <v>359</v>
      </c>
      <c r="G536" t="s">
        <v>281</v>
      </c>
      <c r="I536" s="204"/>
    </row>
    <row r="537" spans="1:9" outlineLevel="1">
      <c r="A537" s="221" t="s">
        <v>4828</v>
      </c>
      <c r="B537" s="223" t="s">
        <v>415</v>
      </c>
      <c r="C537" s="223">
        <v>8.1175600000000006E-6</v>
      </c>
      <c r="D537" s="223" t="s">
        <v>259</v>
      </c>
      <c r="E537" s="223" t="s">
        <v>4829</v>
      </c>
      <c r="F537" s="234" t="s">
        <v>335</v>
      </c>
      <c r="G537" t="s">
        <v>281</v>
      </c>
      <c r="I537" s="204"/>
    </row>
    <row r="538" spans="1:9" outlineLevel="1">
      <c r="A538" s="221" t="s">
        <v>2775</v>
      </c>
      <c r="B538" s="223" t="s">
        <v>217</v>
      </c>
      <c r="C538" s="223">
        <v>5.14041E-9</v>
      </c>
      <c r="D538" s="223" t="s">
        <v>259</v>
      </c>
      <c r="E538" s="223" t="s">
        <v>4830</v>
      </c>
      <c r="F538" s="234" t="s">
        <v>335</v>
      </c>
      <c r="G538" t="s">
        <v>281</v>
      </c>
      <c r="I538" s="204"/>
    </row>
    <row r="539" spans="1:9" outlineLevel="1">
      <c r="A539" s="221" t="s">
        <v>4699</v>
      </c>
      <c r="B539" s="223" t="s">
        <v>418</v>
      </c>
      <c r="C539" s="223">
        <v>1.4701180000000001E-3</v>
      </c>
      <c r="D539" s="223" t="s">
        <v>259</v>
      </c>
      <c r="E539" s="223" t="s">
        <v>4831</v>
      </c>
      <c r="F539" s="234" t="s">
        <v>337</v>
      </c>
      <c r="G539" t="s">
        <v>281</v>
      </c>
    </row>
    <row r="540" spans="1:9" outlineLevel="1">
      <c r="A540" s="221" t="s">
        <v>2779</v>
      </c>
      <c r="B540" s="223" t="s">
        <v>418</v>
      </c>
      <c r="C540" s="223">
        <v>5.8906200000000002E-8</v>
      </c>
      <c r="D540" s="223" t="s">
        <v>259</v>
      </c>
      <c r="E540" s="223" t="s">
        <v>4832</v>
      </c>
      <c r="F540" s="234" t="s">
        <v>339</v>
      </c>
      <c r="G540" t="s">
        <v>281</v>
      </c>
    </row>
    <row r="541" spans="1:9" outlineLevel="1">
      <c r="A541" s="221" t="s">
        <v>2812</v>
      </c>
      <c r="B541" s="223" t="s">
        <v>205</v>
      </c>
      <c r="C541" s="223">
        <v>9.7206700000000002E-8</v>
      </c>
      <c r="D541" s="223" t="s">
        <v>259</v>
      </c>
      <c r="E541" s="223" t="s">
        <v>4833</v>
      </c>
      <c r="F541" s="234" t="s">
        <v>335</v>
      </c>
      <c r="G541" t="s">
        <v>281</v>
      </c>
      <c r="I541" s="204"/>
    </row>
    <row r="542" spans="1:9" outlineLevel="1">
      <c r="A542" s="221" t="s">
        <v>4703</v>
      </c>
      <c r="B542" s="223" t="s">
        <v>205</v>
      </c>
      <c r="C542" s="223">
        <v>4.17722E-5</v>
      </c>
      <c r="D542" s="223" t="s">
        <v>259</v>
      </c>
      <c r="E542" s="223" t="s">
        <v>4834</v>
      </c>
      <c r="F542" s="234" t="s">
        <v>337</v>
      </c>
      <c r="G542" t="s">
        <v>281</v>
      </c>
      <c r="I542" s="204"/>
    </row>
    <row r="543" spans="1:9" outlineLevel="1">
      <c r="A543" s="221" t="s">
        <v>2815</v>
      </c>
      <c r="B543" s="223" t="s">
        <v>205</v>
      </c>
      <c r="C543" s="223">
        <v>2.3723099999999999E-8</v>
      </c>
      <c r="D543" s="223" t="s">
        <v>259</v>
      </c>
      <c r="E543" s="223" t="s">
        <v>4835</v>
      </c>
      <c r="F543" s="234" t="s">
        <v>339</v>
      </c>
      <c r="G543" t="s">
        <v>281</v>
      </c>
      <c r="I543" s="204"/>
    </row>
    <row r="544" spans="1:9" outlineLevel="1">
      <c r="A544" s="221" t="s">
        <v>2791</v>
      </c>
      <c r="B544" s="223" t="s">
        <v>196</v>
      </c>
      <c r="C544" s="223">
        <v>4.1052500000000003E-8</v>
      </c>
      <c r="D544" s="223" t="s">
        <v>259</v>
      </c>
      <c r="E544" s="223" t="s">
        <v>4836</v>
      </c>
      <c r="F544" s="234" t="s">
        <v>335</v>
      </c>
      <c r="G544" t="s">
        <v>281</v>
      </c>
      <c r="I544" s="204"/>
    </row>
    <row r="545" spans="1:10" outlineLevel="1">
      <c r="A545" s="221" t="s">
        <v>4707</v>
      </c>
      <c r="B545" s="223" t="s">
        <v>196</v>
      </c>
      <c r="C545" s="223">
        <v>6.9045200000000005E-8</v>
      </c>
      <c r="D545" s="223" t="s">
        <v>259</v>
      </c>
      <c r="E545" s="223" t="s">
        <v>4837</v>
      </c>
      <c r="F545" s="234" t="s">
        <v>337</v>
      </c>
      <c r="G545" t="s">
        <v>281</v>
      </c>
      <c r="I545" s="204"/>
    </row>
    <row r="546" spans="1:10" outlineLevel="1">
      <c r="A546" s="221" t="s">
        <v>2794</v>
      </c>
      <c r="B546" s="223" t="s">
        <v>196</v>
      </c>
      <c r="C546" s="223">
        <v>2.86045E-9</v>
      </c>
      <c r="D546" s="223" t="s">
        <v>259</v>
      </c>
      <c r="E546" s="223" t="s">
        <v>4838</v>
      </c>
      <c r="F546" s="234" t="s">
        <v>339</v>
      </c>
      <c r="G546" t="s">
        <v>281</v>
      </c>
      <c r="I546" s="204"/>
    </row>
    <row r="547" spans="1:10" outlineLevel="1">
      <c r="A547" s="221" t="s">
        <v>4710</v>
      </c>
      <c r="B547" s="223" t="s">
        <v>427</v>
      </c>
      <c r="C547" s="223">
        <v>1.7391300000000001E-5</v>
      </c>
      <c r="D547" s="223" t="s">
        <v>259</v>
      </c>
      <c r="E547" s="223" t="s">
        <v>1922</v>
      </c>
      <c r="F547" s="234" t="s">
        <v>359</v>
      </c>
      <c r="G547" t="s">
        <v>281</v>
      </c>
      <c r="I547" s="204"/>
    </row>
    <row r="548" spans="1:10" outlineLevel="1">
      <c r="A548" s="221" t="s">
        <v>2801</v>
      </c>
      <c r="B548" s="223" t="s">
        <v>200</v>
      </c>
      <c r="C548" s="223">
        <v>1.43267E-8</v>
      </c>
      <c r="D548" s="223" t="s">
        <v>259</v>
      </c>
      <c r="E548" s="223" t="s">
        <v>4839</v>
      </c>
      <c r="F548" s="234" t="s">
        <v>335</v>
      </c>
      <c r="G548" t="s">
        <v>281</v>
      </c>
      <c r="I548" s="204"/>
    </row>
    <row r="549" spans="1:10" outlineLevel="1">
      <c r="A549" s="221" t="s">
        <v>4713</v>
      </c>
      <c r="B549" s="223" t="s">
        <v>430</v>
      </c>
      <c r="C549" s="223">
        <v>9.3685199999999999E-6</v>
      </c>
      <c r="D549" s="223" t="s">
        <v>259</v>
      </c>
      <c r="E549" s="223" t="s">
        <v>4840</v>
      </c>
      <c r="F549" s="234" t="s">
        <v>337</v>
      </c>
      <c r="G549" t="s">
        <v>281</v>
      </c>
      <c r="I549" s="204"/>
    </row>
    <row r="550" spans="1:10" outlineLevel="1">
      <c r="A550" s="221" t="s">
        <v>2804</v>
      </c>
      <c r="B550" s="223" t="s">
        <v>430</v>
      </c>
      <c r="C550" s="223">
        <v>1.18387E-8</v>
      </c>
      <c r="D550" s="223" t="s">
        <v>259</v>
      </c>
      <c r="E550" s="223" t="s">
        <v>4841</v>
      </c>
      <c r="F550" s="234" t="s">
        <v>339</v>
      </c>
      <c r="G550" t="s">
        <v>281</v>
      </c>
      <c r="I550" s="204"/>
    </row>
    <row r="551" spans="1:10" outlineLevel="1">
      <c r="A551" s="221" t="s">
        <v>4716</v>
      </c>
      <c r="B551" s="223" t="s">
        <v>433</v>
      </c>
      <c r="C551" s="223">
        <v>9.0706700000000001E-4</v>
      </c>
      <c r="D551" s="223" t="s">
        <v>259</v>
      </c>
      <c r="E551" s="223" t="s">
        <v>4842</v>
      </c>
      <c r="F551" s="234" t="s">
        <v>337</v>
      </c>
      <c r="G551" t="s">
        <v>281</v>
      </c>
    </row>
    <row r="552" spans="1:10" outlineLevel="1">
      <c r="A552" s="221" t="s">
        <v>4718</v>
      </c>
      <c r="B552" s="223" t="s">
        <v>433</v>
      </c>
      <c r="C552" s="223">
        <v>3.2491699999999998E-4</v>
      </c>
      <c r="D552" s="223" t="s">
        <v>259</v>
      </c>
      <c r="E552" s="223" t="s">
        <v>4843</v>
      </c>
      <c r="F552" s="234" t="s">
        <v>339</v>
      </c>
      <c r="G552" t="s">
        <v>281</v>
      </c>
      <c r="I552" s="204"/>
    </row>
    <row r="553" spans="1:10" outlineLevel="1">
      <c r="A553" s="221" t="s">
        <v>4720</v>
      </c>
      <c r="B553" s="223" t="s">
        <v>436</v>
      </c>
      <c r="C553" s="223">
        <v>1.6873509999999999E-3</v>
      </c>
      <c r="D553" s="223" t="s">
        <v>259</v>
      </c>
      <c r="E553" s="223" t="s">
        <v>4844</v>
      </c>
      <c r="F553" s="234" t="s">
        <v>438</v>
      </c>
      <c r="G553" t="s">
        <v>281</v>
      </c>
    </row>
    <row r="554" spans="1:10" outlineLevel="1">
      <c r="A554" s="221" t="s">
        <v>555</v>
      </c>
      <c r="B554" s="223" t="s">
        <v>439</v>
      </c>
      <c r="C554" s="223">
        <v>1.51555E-6</v>
      </c>
      <c r="D554" s="223" t="s">
        <v>259</v>
      </c>
      <c r="E554" s="223" t="s">
        <v>4845</v>
      </c>
      <c r="F554" s="234" t="s">
        <v>352</v>
      </c>
      <c r="G554" t="s">
        <v>281</v>
      </c>
      <c r="I554" s="204"/>
    </row>
    <row r="555" spans="1:10" outlineLevel="1">
      <c r="A555" s="221" t="s">
        <v>4846</v>
      </c>
      <c r="B555" s="223" t="s">
        <v>1930</v>
      </c>
      <c r="C555" s="223">
        <v>1.73913E-8</v>
      </c>
      <c r="D555" s="223" t="s">
        <v>259</v>
      </c>
      <c r="E555" s="223" t="s">
        <v>1931</v>
      </c>
      <c r="F555" s="234" t="s">
        <v>359</v>
      </c>
      <c r="G555" t="s">
        <v>281</v>
      </c>
      <c r="I555" s="204"/>
    </row>
    <row r="556" spans="1:10" outlineLevel="1">
      <c r="A556" s="221" t="s">
        <v>4723</v>
      </c>
      <c r="B556" s="223" t="s">
        <v>441</v>
      </c>
      <c r="C556" s="223">
        <v>8.4173799999999997E-5</v>
      </c>
      <c r="D556" s="223" t="s">
        <v>259</v>
      </c>
      <c r="E556" s="223" t="s">
        <v>1932</v>
      </c>
      <c r="F556" s="234" t="s">
        <v>359</v>
      </c>
      <c r="G556" t="s">
        <v>281</v>
      </c>
      <c r="I556" s="204"/>
    </row>
    <row r="557" spans="1:10" outlineLevel="1">
      <c r="A557" s="221" t="s">
        <v>4847</v>
      </c>
      <c r="B557" s="223" t="s">
        <v>443</v>
      </c>
      <c r="C557" s="223">
        <v>9.19998E-5</v>
      </c>
      <c r="D557" s="223" t="s">
        <v>259</v>
      </c>
      <c r="E557" s="223" t="s">
        <v>1933</v>
      </c>
      <c r="F557" s="234" t="s">
        <v>352</v>
      </c>
      <c r="G557" t="s">
        <v>281</v>
      </c>
      <c r="I557" s="204"/>
    </row>
    <row r="558" spans="1:10" outlineLevel="1">
      <c r="A558" s="221" t="s">
        <v>4725</v>
      </c>
      <c r="B558" s="223" t="s">
        <v>445</v>
      </c>
      <c r="C558" s="223">
        <v>9.9130300000000002E-6</v>
      </c>
      <c r="D558" s="223" t="s">
        <v>259</v>
      </c>
      <c r="E558" s="223" t="s">
        <v>1934</v>
      </c>
      <c r="F558" s="234" t="s">
        <v>359</v>
      </c>
      <c r="G558" t="s">
        <v>281</v>
      </c>
      <c r="I558" s="204"/>
    </row>
    <row r="559" spans="1:10" outlineLevel="1">
      <c r="A559" s="221" t="s">
        <v>1935</v>
      </c>
      <c r="B559" s="223" t="s">
        <v>1935</v>
      </c>
      <c r="C559" s="223">
        <v>2.5565200000000001E-6</v>
      </c>
      <c r="D559" s="223" t="s">
        <v>259</v>
      </c>
      <c r="E559" s="223" t="s">
        <v>1936</v>
      </c>
      <c r="F559" s="234" t="s">
        <v>359</v>
      </c>
      <c r="G559" t="s">
        <v>281</v>
      </c>
      <c r="I559" s="204"/>
    </row>
    <row r="560" spans="1:10" outlineLevel="1">
      <c r="A560" s="221" t="s">
        <v>4727</v>
      </c>
      <c r="B560" s="223" t="s">
        <v>447</v>
      </c>
      <c r="C560" s="223">
        <v>1.4502399999999999E-11</v>
      </c>
      <c r="D560" s="223" t="s">
        <v>259</v>
      </c>
      <c r="E560" s="223" t="s">
        <v>4848</v>
      </c>
      <c r="F560" s="234" t="s">
        <v>352</v>
      </c>
      <c r="G560" t="s">
        <v>281</v>
      </c>
      <c r="I560" s="204"/>
      <c r="J560" s="204"/>
    </row>
    <row r="561" spans="1:10" outlineLevel="1">
      <c r="A561" s="221" t="s">
        <v>4849</v>
      </c>
      <c r="B561" s="223" t="s">
        <v>449</v>
      </c>
      <c r="C561" s="223">
        <v>5.5542199999999997E-4</v>
      </c>
      <c r="D561" s="223" t="s">
        <v>259</v>
      </c>
      <c r="E561" s="223" t="s">
        <v>4850</v>
      </c>
      <c r="F561" s="234" t="s">
        <v>337</v>
      </c>
      <c r="G561" t="s">
        <v>281</v>
      </c>
      <c r="I561" s="204"/>
      <c r="J561" s="204"/>
    </row>
    <row r="562" spans="1:10" outlineLevel="1">
      <c r="A562" s="221" t="s">
        <v>4851</v>
      </c>
      <c r="B562" s="223" t="s">
        <v>449</v>
      </c>
      <c r="C562" s="223">
        <v>9.1954899999999996E-6</v>
      </c>
      <c r="D562" s="223" t="s">
        <v>259</v>
      </c>
      <c r="E562" s="223" t="s">
        <v>4852</v>
      </c>
      <c r="F562" s="234" t="s">
        <v>339</v>
      </c>
      <c r="G562" t="s">
        <v>281</v>
      </c>
      <c r="I562" s="204"/>
      <c r="J562" s="204"/>
    </row>
    <row r="563" spans="1:10" outlineLevel="1">
      <c r="A563" s="221" t="s">
        <v>4853</v>
      </c>
      <c r="B563" s="223" t="s">
        <v>452</v>
      </c>
      <c r="C563" s="223">
        <v>6.2761099999999998E-6</v>
      </c>
      <c r="D563" s="223" t="s">
        <v>259</v>
      </c>
      <c r="E563" s="223" t="s">
        <v>4854</v>
      </c>
      <c r="F563" s="234" t="s">
        <v>335</v>
      </c>
      <c r="G563" t="s">
        <v>281</v>
      </c>
      <c r="I563" s="204"/>
    </row>
    <row r="564" spans="1:10" outlineLevel="1">
      <c r="A564" s="221" t="s">
        <v>2796</v>
      </c>
      <c r="B564" s="223" t="s">
        <v>229</v>
      </c>
      <c r="C564" s="223">
        <v>4.5638999999999996E-6</v>
      </c>
      <c r="D564" s="223" t="s">
        <v>259</v>
      </c>
      <c r="E564" s="223" t="s">
        <v>4855</v>
      </c>
      <c r="F564" s="234" t="s">
        <v>335</v>
      </c>
      <c r="G564" t="s">
        <v>281</v>
      </c>
      <c r="I564" s="204"/>
    </row>
    <row r="565" spans="1:10" outlineLevel="1">
      <c r="A565" s="221" t="s">
        <v>4730</v>
      </c>
      <c r="B565" s="223" t="s">
        <v>455</v>
      </c>
      <c r="C565" s="223">
        <v>6.62837E-4</v>
      </c>
      <c r="D565" s="223" t="s">
        <v>259</v>
      </c>
      <c r="E565" s="223" t="s">
        <v>4856</v>
      </c>
      <c r="F565" s="234" t="s">
        <v>337</v>
      </c>
      <c r="G565" t="s">
        <v>281</v>
      </c>
      <c r="J565" s="204"/>
    </row>
    <row r="566" spans="1:10" outlineLevel="1">
      <c r="A566" s="221" t="s">
        <v>2798</v>
      </c>
      <c r="B566" s="223" t="s">
        <v>455</v>
      </c>
      <c r="C566" s="223">
        <v>2.5049600000000001E-4</v>
      </c>
      <c r="D566" s="223" t="s">
        <v>259</v>
      </c>
      <c r="E566" s="223" t="s">
        <v>4857</v>
      </c>
      <c r="F566" s="234" t="s">
        <v>339</v>
      </c>
      <c r="G566" t="s">
        <v>281</v>
      </c>
      <c r="J566" s="204"/>
    </row>
    <row r="567" spans="1:10" outlineLevel="1">
      <c r="A567" s="221" t="s">
        <v>1944</v>
      </c>
      <c r="B567" s="223" t="s">
        <v>1944</v>
      </c>
      <c r="C567" s="223">
        <v>6.0869499999999996E-7</v>
      </c>
      <c r="D567" s="223" t="s">
        <v>259</v>
      </c>
      <c r="E567" s="223" t="s">
        <v>1945</v>
      </c>
      <c r="F567" s="234" t="s">
        <v>359</v>
      </c>
      <c r="G567" t="s">
        <v>281</v>
      </c>
      <c r="I567" s="204"/>
    </row>
    <row r="568" spans="1:10" outlineLevel="1">
      <c r="A568" s="221" t="s">
        <v>1946</v>
      </c>
      <c r="B568" s="223" t="s">
        <v>1946</v>
      </c>
      <c r="C568" s="223">
        <v>2.7826E-7</v>
      </c>
      <c r="D568" s="223" t="s">
        <v>259</v>
      </c>
      <c r="E568" s="223" t="s">
        <v>1947</v>
      </c>
      <c r="F568" s="234" t="s">
        <v>359</v>
      </c>
      <c r="G568" t="s">
        <v>281</v>
      </c>
      <c r="I568" s="204"/>
      <c r="J568" s="204"/>
    </row>
    <row r="569" spans="1:10" outlineLevel="1">
      <c r="A569" s="221" t="s">
        <v>2833</v>
      </c>
      <c r="B569" s="223" t="s">
        <v>213</v>
      </c>
      <c r="C569" s="223">
        <v>5.6172299999999995E-7</v>
      </c>
      <c r="D569" s="223" t="s">
        <v>259</v>
      </c>
      <c r="E569" s="223" t="s">
        <v>4858</v>
      </c>
      <c r="F569" s="234" t="s">
        <v>335</v>
      </c>
      <c r="G569" t="s">
        <v>281</v>
      </c>
      <c r="J569" s="204"/>
    </row>
    <row r="570" spans="1:10" outlineLevel="1">
      <c r="A570" s="221" t="s">
        <v>4735</v>
      </c>
      <c r="B570" s="223" t="s">
        <v>213</v>
      </c>
      <c r="C570" s="223">
        <v>2.3205173999999999E-2</v>
      </c>
      <c r="D570" s="223" t="s">
        <v>259</v>
      </c>
      <c r="E570" s="223" t="s">
        <v>4859</v>
      </c>
      <c r="F570" s="234" t="s">
        <v>337</v>
      </c>
      <c r="G570" t="s">
        <v>281</v>
      </c>
      <c r="I570" s="204"/>
      <c r="J570" s="204"/>
    </row>
    <row r="571" spans="1:10" outlineLevel="1">
      <c r="A571" s="221" t="s">
        <v>2836</v>
      </c>
      <c r="B571" s="223" t="s">
        <v>213</v>
      </c>
      <c r="C571" s="223">
        <v>7.7744599999999994E-5</v>
      </c>
      <c r="D571" s="223" t="s">
        <v>259</v>
      </c>
      <c r="E571" s="223" t="s">
        <v>4860</v>
      </c>
      <c r="F571" s="234" t="s">
        <v>339</v>
      </c>
      <c r="G571" t="s">
        <v>281</v>
      </c>
      <c r="I571" s="204"/>
      <c r="J571" s="204"/>
    </row>
    <row r="572" spans="1:10" outlineLevel="1">
      <c r="A572" s="221" t="s">
        <v>4738</v>
      </c>
      <c r="B572" s="223" t="s">
        <v>461</v>
      </c>
      <c r="C572" s="223">
        <v>2.5421200000000003E-4</v>
      </c>
      <c r="D572" s="223" t="s">
        <v>259</v>
      </c>
      <c r="E572" s="223" t="s">
        <v>4861</v>
      </c>
      <c r="F572" s="234" t="s">
        <v>463</v>
      </c>
      <c r="G572" t="s">
        <v>281</v>
      </c>
      <c r="I572" s="204"/>
    </row>
    <row r="573" spans="1:10" outlineLevel="1">
      <c r="A573" s="221" t="s">
        <v>4740</v>
      </c>
      <c r="B573" s="223" t="s">
        <v>464</v>
      </c>
      <c r="C573" s="223">
        <v>4.7340220000000001E-3</v>
      </c>
      <c r="D573" s="223" t="s">
        <v>259</v>
      </c>
      <c r="E573" s="223" t="s">
        <v>4862</v>
      </c>
      <c r="F573" s="234" t="s">
        <v>337</v>
      </c>
      <c r="G573" t="s">
        <v>281</v>
      </c>
      <c r="I573" s="204"/>
      <c r="J573" s="204"/>
    </row>
    <row r="574" spans="1:10" outlineLevel="1">
      <c r="A574" s="221" t="s">
        <v>4742</v>
      </c>
      <c r="B574" s="223" t="s">
        <v>464</v>
      </c>
      <c r="C574" s="223">
        <v>8.0911199999999996E-4</v>
      </c>
      <c r="D574" s="223" t="s">
        <v>259</v>
      </c>
      <c r="E574" s="223" t="s">
        <v>4863</v>
      </c>
      <c r="F574" s="234" t="s">
        <v>339</v>
      </c>
      <c r="G574" t="s">
        <v>281</v>
      </c>
      <c r="J574" s="204"/>
    </row>
    <row r="575" spans="1:10" outlineLevel="1">
      <c r="A575" s="221" t="s">
        <v>908</v>
      </c>
      <c r="B575" s="223" t="s">
        <v>467</v>
      </c>
      <c r="C575" s="223">
        <v>2.10563E-5</v>
      </c>
      <c r="D575" s="223" t="s">
        <v>259</v>
      </c>
      <c r="E575" s="223" t="s">
        <v>4864</v>
      </c>
      <c r="F575" s="234" t="s">
        <v>335</v>
      </c>
      <c r="G575" t="s">
        <v>281</v>
      </c>
      <c r="I575" s="204"/>
      <c r="J575" s="204"/>
    </row>
    <row r="576" spans="1:10" outlineLevel="1">
      <c r="A576" s="221" t="s">
        <v>4745</v>
      </c>
      <c r="B576" s="223" t="s">
        <v>469</v>
      </c>
      <c r="C576" s="223">
        <v>3.9784000000000002E-9</v>
      </c>
      <c r="D576" s="223" t="s">
        <v>259</v>
      </c>
      <c r="E576" s="223" t="s">
        <v>4865</v>
      </c>
      <c r="F576" s="234" t="s">
        <v>337</v>
      </c>
      <c r="G576" t="s">
        <v>281</v>
      </c>
      <c r="I576" s="204"/>
      <c r="J576" s="204"/>
    </row>
    <row r="577" spans="1:11" outlineLevel="1">
      <c r="A577" s="221" t="s">
        <v>4747</v>
      </c>
      <c r="B577" s="223" t="s">
        <v>469</v>
      </c>
      <c r="C577" s="223">
        <v>6.6417300000000002E-12</v>
      </c>
      <c r="D577" s="223" t="s">
        <v>259</v>
      </c>
      <c r="E577" s="223" t="s">
        <v>4866</v>
      </c>
      <c r="F577" s="234" t="s">
        <v>339</v>
      </c>
      <c r="G577" t="s">
        <v>281</v>
      </c>
      <c r="I577" s="204"/>
      <c r="J577" s="204"/>
    </row>
    <row r="578" spans="1:11" outlineLevel="1">
      <c r="A578" s="221" t="s">
        <v>4749</v>
      </c>
      <c r="B578" s="223" t="s">
        <v>472</v>
      </c>
      <c r="C578" s="223">
        <v>1.4374300000000001E-9</v>
      </c>
      <c r="D578" s="223" t="s">
        <v>259</v>
      </c>
      <c r="E578" s="223" t="s">
        <v>4867</v>
      </c>
      <c r="F578" s="234" t="s">
        <v>337</v>
      </c>
      <c r="G578" t="s">
        <v>281</v>
      </c>
      <c r="I578" s="204"/>
    </row>
    <row r="579" spans="1:11" outlineLevel="1">
      <c r="A579" s="221" t="s">
        <v>4751</v>
      </c>
      <c r="B579" s="223" t="s">
        <v>472</v>
      </c>
      <c r="C579" s="223">
        <v>2.3997200000000002E-12</v>
      </c>
      <c r="D579" s="223" t="s">
        <v>259</v>
      </c>
      <c r="E579" s="223" t="s">
        <v>4868</v>
      </c>
      <c r="F579" s="234" t="s">
        <v>339</v>
      </c>
      <c r="G579" t="s">
        <v>281</v>
      </c>
      <c r="I579" s="204"/>
      <c r="J579" s="204"/>
    </row>
    <row r="580" spans="1:11" outlineLevel="1">
      <c r="A580" s="221" t="s">
        <v>4753</v>
      </c>
      <c r="B580" s="223" t="s">
        <v>475</v>
      </c>
      <c r="C580" s="223">
        <v>7.9673799999999996E-4</v>
      </c>
      <c r="D580" s="223" t="s">
        <v>259</v>
      </c>
      <c r="E580" s="223" t="s">
        <v>4825</v>
      </c>
      <c r="F580" s="234" t="s">
        <v>337</v>
      </c>
      <c r="G580" t="s">
        <v>281</v>
      </c>
    </row>
    <row r="581" spans="1:11" outlineLevel="1">
      <c r="A581" s="221" t="s">
        <v>4754</v>
      </c>
      <c r="B581" s="223" t="s">
        <v>475</v>
      </c>
      <c r="C581" s="223">
        <v>9.0095100000000004E-5</v>
      </c>
      <c r="D581" s="223" t="s">
        <v>259</v>
      </c>
      <c r="E581" s="223" t="s">
        <v>4869</v>
      </c>
      <c r="F581" s="234" t="s">
        <v>339</v>
      </c>
      <c r="G581" t="s">
        <v>281</v>
      </c>
      <c r="I581" s="204"/>
    </row>
    <row r="582" spans="1:11" outlineLevel="1">
      <c r="A582" s="221" t="s">
        <v>477</v>
      </c>
      <c r="B582" s="223" t="s">
        <v>477</v>
      </c>
      <c r="C582" s="223">
        <v>1.89565E-6</v>
      </c>
      <c r="D582" s="223" t="s">
        <v>259</v>
      </c>
      <c r="E582" s="223" t="s">
        <v>1960</v>
      </c>
      <c r="F582" s="234" t="s">
        <v>352</v>
      </c>
      <c r="G582" t="s">
        <v>281</v>
      </c>
      <c r="J582" s="204"/>
    </row>
    <row r="583" spans="1:11" outlineLevel="1">
      <c r="A583" s="221" t="s">
        <v>4757</v>
      </c>
      <c r="B583" s="223" t="s">
        <v>479</v>
      </c>
      <c r="C583" s="223">
        <v>1.01463E-6</v>
      </c>
      <c r="D583" s="223" t="s">
        <v>259</v>
      </c>
      <c r="E583" s="223" t="s">
        <v>4870</v>
      </c>
      <c r="F583" s="234" t="s">
        <v>337</v>
      </c>
      <c r="G583" t="s">
        <v>281</v>
      </c>
      <c r="I583" s="204"/>
      <c r="J583" s="204"/>
    </row>
    <row r="584" spans="1:11" outlineLevel="1">
      <c r="A584" s="221" t="s">
        <v>4759</v>
      </c>
      <c r="B584" s="223" t="s">
        <v>479</v>
      </c>
      <c r="C584" s="223">
        <v>3.2397200000000001E-9</v>
      </c>
      <c r="D584" s="223" t="s">
        <v>259</v>
      </c>
      <c r="E584" s="223" t="s">
        <v>4871</v>
      </c>
      <c r="F584" s="234" t="s">
        <v>339</v>
      </c>
      <c r="G584" t="s">
        <v>281</v>
      </c>
      <c r="I584" s="204"/>
      <c r="J584" s="204"/>
    </row>
    <row r="585" spans="1:11" outlineLevel="1">
      <c r="A585" s="221" t="s">
        <v>2857</v>
      </c>
      <c r="B585" s="223" t="s">
        <v>482</v>
      </c>
      <c r="C585" s="223">
        <v>5.3225210000000002E-2</v>
      </c>
      <c r="D585" s="223" t="s">
        <v>259</v>
      </c>
      <c r="E585" s="223" t="s">
        <v>4872</v>
      </c>
      <c r="F585" s="234" t="s">
        <v>484</v>
      </c>
      <c r="G585" t="s">
        <v>281</v>
      </c>
      <c r="I585" s="204"/>
      <c r="J585" s="204"/>
    </row>
    <row r="586" spans="1:11" outlineLevel="1">
      <c r="A586" s="221" t="s">
        <v>3274</v>
      </c>
      <c r="B586" s="223" t="s">
        <v>209</v>
      </c>
      <c r="C586" s="223">
        <v>1.26169E-7</v>
      </c>
      <c r="D586" s="223" t="s">
        <v>259</v>
      </c>
      <c r="E586" s="223" t="s">
        <v>4873</v>
      </c>
      <c r="F586" s="234" t="s">
        <v>335</v>
      </c>
      <c r="G586" t="s">
        <v>281</v>
      </c>
      <c r="I586" s="204"/>
      <c r="J586" s="204"/>
    </row>
    <row r="587" spans="1:11" outlineLevel="1">
      <c r="A587" s="221" t="s">
        <v>4763</v>
      </c>
      <c r="B587" s="223" t="s">
        <v>486</v>
      </c>
      <c r="C587" s="223">
        <v>8.4534299999999995E-5</v>
      </c>
      <c r="D587" s="223" t="s">
        <v>259</v>
      </c>
      <c r="E587" s="223" t="s">
        <v>4874</v>
      </c>
      <c r="F587" s="234" t="s">
        <v>337</v>
      </c>
      <c r="G587" t="s">
        <v>281</v>
      </c>
      <c r="I587" s="204"/>
      <c r="J587" s="204"/>
    </row>
    <row r="588" spans="1:11" outlineLevel="1">
      <c r="A588" s="221" t="s">
        <v>4765</v>
      </c>
      <c r="B588" s="223" t="s">
        <v>486</v>
      </c>
      <c r="C588" s="223">
        <v>1.15182E-8</v>
      </c>
      <c r="D588" s="223" t="s">
        <v>259</v>
      </c>
      <c r="E588" s="223" t="s">
        <v>4875</v>
      </c>
      <c r="F588" s="234" t="s">
        <v>339</v>
      </c>
      <c r="G588" t="s">
        <v>281</v>
      </c>
      <c r="I588" s="204"/>
    </row>
    <row r="589" spans="1:11" outlineLevel="1">
      <c r="A589" s="262" t="s">
        <v>268</v>
      </c>
      <c r="B589" s="189" t="s">
        <v>1968</v>
      </c>
      <c r="C589" s="224">
        <v>380</v>
      </c>
      <c r="D589" s="189" t="s">
        <v>4876</v>
      </c>
      <c r="E589" s="189" t="s">
        <v>253</v>
      </c>
      <c r="F589" s="263" t="s">
        <v>1970</v>
      </c>
      <c r="G589" t="s">
        <v>281</v>
      </c>
      <c r="I589" s="204"/>
    </row>
    <row r="590" spans="1:11" outlineLevel="1">
      <c r="A590" s="262" t="s">
        <v>268</v>
      </c>
      <c r="B590" s="189" t="s">
        <v>1593</v>
      </c>
      <c r="C590" s="224">
        <v>200000</v>
      </c>
      <c r="D590" s="189" t="s">
        <v>898</v>
      </c>
      <c r="E590" s="224" t="s">
        <v>1971</v>
      </c>
      <c r="F590" s="263" t="s">
        <v>1972</v>
      </c>
      <c r="G590" t="s">
        <v>281</v>
      </c>
    </row>
    <row r="591" spans="1:11" outlineLevel="1">
      <c r="A591" s="262" t="s">
        <v>268</v>
      </c>
      <c r="B591" s="189" t="s">
        <v>126</v>
      </c>
      <c r="C591" s="224">
        <v>10.008013569999999</v>
      </c>
      <c r="D591" s="189" t="s">
        <v>542</v>
      </c>
      <c r="E591" s="189" t="s">
        <v>253</v>
      </c>
      <c r="F591" s="263" t="s">
        <v>1967</v>
      </c>
      <c r="G591" t="s">
        <v>281</v>
      </c>
      <c r="I591" s="204"/>
      <c r="J591" s="204"/>
    </row>
    <row r="592" spans="1:11" outlineLevel="1">
      <c r="A592" s="262" t="s">
        <v>268</v>
      </c>
      <c r="B592" s="189" t="s">
        <v>983</v>
      </c>
      <c r="C592" s="189" t="s">
        <v>1973</v>
      </c>
      <c r="D592" s="189" t="s">
        <v>408</v>
      </c>
      <c r="E592" s="264"/>
      <c r="F592" s="263" t="s">
        <v>1974</v>
      </c>
      <c r="G592" t="s">
        <v>281</v>
      </c>
      <c r="I592" s="204"/>
      <c r="J592" s="204"/>
      <c r="K592" s="204"/>
    </row>
    <row r="593" spans="1:9" outlineLevel="1">
      <c r="A593" s="239" t="s">
        <v>268</v>
      </c>
      <c r="B593" s="240" t="s">
        <v>1975</v>
      </c>
      <c r="C593" s="240" t="s">
        <v>1976</v>
      </c>
      <c r="D593" s="270" t="s">
        <v>275</v>
      </c>
      <c r="E593" s="265"/>
      <c r="F593" s="241" t="s">
        <v>1977</v>
      </c>
      <c r="G593" t="s">
        <v>281</v>
      </c>
    </row>
    <row r="594" spans="1:9">
      <c r="G594" t="s">
        <v>281</v>
      </c>
    </row>
    <row r="595" spans="1:9" ht="18.75">
      <c r="A595" s="769" t="s">
        <v>1001</v>
      </c>
      <c r="B595" s="770"/>
      <c r="C595" s="770"/>
      <c r="D595" s="770"/>
      <c r="E595" s="770"/>
      <c r="F595" s="771"/>
      <c r="G595" t="s">
        <v>281</v>
      </c>
    </row>
    <row r="596" spans="1:9">
      <c r="A596" s="211" t="s">
        <v>238</v>
      </c>
      <c r="B596" s="212" t="s">
        <v>239</v>
      </c>
      <c r="C596" s="212" t="s">
        <v>240</v>
      </c>
      <c r="D596" s="212" t="s">
        <v>134</v>
      </c>
      <c r="E596" s="212" t="s">
        <v>241</v>
      </c>
      <c r="F596" s="213" t="s">
        <v>242</v>
      </c>
      <c r="G596" t="s">
        <v>281</v>
      </c>
    </row>
    <row r="597" spans="1:9" outlineLevel="1">
      <c r="A597" s="216" t="s">
        <v>243</v>
      </c>
      <c r="B597" s="217" t="s">
        <v>1284</v>
      </c>
      <c r="C597" s="218">
        <v>1.935366E-3</v>
      </c>
      <c r="D597" s="218" t="s">
        <v>259</v>
      </c>
      <c r="E597" s="218" t="s">
        <v>3097</v>
      </c>
      <c r="F597" s="232" t="s">
        <v>1286</v>
      </c>
      <c r="G597" t="s">
        <v>281</v>
      </c>
      <c r="I597" s="204"/>
    </row>
    <row r="598" spans="1:9" outlineLevel="1">
      <c r="A598" s="221" t="s">
        <v>243</v>
      </c>
      <c r="B598" s="222" t="s">
        <v>1287</v>
      </c>
      <c r="C598" s="223">
        <v>1.4749799999999999E-6</v>
      </c>
      <c r="D598" s="223" t="s">
        <v>259</v>
      </c>
      <c r="E598" s="223" t="s">
        <v>1288</v>
      </c>
      <c r="F598" s="234" t="s">
        <v>1289</v>
      </c>
      <c r="G598" t="s">
        <v>281</v>
      </c>
      <c r="I598" s="204"/>
    </row>
    <row r="599" spans="1:9" outlineLevel="1">
      <c r="A599" s="221" t="s">
        <v>243</v>
      </c>
      <c r="B599" s="222" t="s">
        <v>317</v>
      </c>
      <c r="C599" s="223">
        <v>4.7683799999999999E-4</v>
      </c>
      <c r="D599" s="223" t="s">
        <v>259</v>
      </c>
      <c r="E599" s="223" t="s">
        <v>3098</v>
      </c>
      <c r="F599" s="234" t="s">
        <v>1291</v>
      </c>
      <c r="G599" t="s">
        <v>281</v>
      </c>
      <c r="I599" s="204"/>
    </row>
    <row r="600" spans="1:9" outlineLevel="1">
      <c r="A600" s="221" t="s">
        <v>243</v>
      </c>
      <c r="B600" s="222" t="s">
        <v>294</v>
      </c>
      <c r="C600" s="223">
        <v>1.3923000000000001E-7</v>
      </c>
      <c r="D600" s="223" t="s">
        <v>259</v>
      </c>
      <c r="E600" s="223" t="s">
        <v>3099</v>
      </c>
      <c r="F600" s="234" t="s">
        <v>1291</v>
      </c>
      <c r="G600" t="s">
        <v>281</v>
      </c>
    </row>
    <row r="601" spans="1:9" outlineLevel="1">
      <c r="A601" s="221" t="s">
        <v>243</v>
      </c>
      <c r="B601" s="222" t="s">
        <v>1293</v>
      </c>
      <c r="C601" s="223">
        <v>9.14999E-8</v>
      </c>
      <c r="D601" s="223" t="s">
        <v>259</v>
      </c>
      <c r="E601" s="223" t="s">
        <v>3100</v>
      </c>
      <c r="F601" s="234" t="s">
        <v>1291</v>
      </c>
      <c r="G601" t="s">
        <v>281</v>
      </c>
    </row>
    <row r="602" spans="1:9" outlineLevel="1">
      <c r="A602" s="221" t="s">
        <v>243</v>
      </c>
      <c r="B602" s="222" t="s">
        <v>1295</v>
      </c>
      <c r="C602" s="223">
        <v>1.4289999999999999E-7</v>
      </c>
      <c r="D602" s="223" t="s">
        <v>504</v>
      </c>
      <c r="E602" s="223" t="s">
        <v>1296</v>
      </c>
      <c r="F602" s="234" t="s">
        <v>1297</v>
      </c>
      <c r="G602" t="s">
        <v>281</v>
      </c>
    </row>
    <row r="603" spans="1:9" outlineLevel="1">
      <c r="A603" s="221" t="s">
        <v>243</v>
      </c>
      <c r="B603" s="222" t="s">
        <v>1298</v>
      </c>
      <c r="C603" s="223">
        <v>4.8386542999999997E-2</v>
      </c>
      <c r="D603" s="223" t="s">
        <v>327</v>
      </c>
      <c r="E603" s="223" t="s">
        <v>1299</v>
      </c>
      <c r="F603" s="234" t="s">
        <v>1300</v>
      </c>
      <c r="G603" t="s">
        <v>281</v>
      </c>
    </row>
    <row r="604" spans="1:9" outlineLevel="1">
      <c r="A604" s="221" t="s">
        <v>243</v>
      </c>
      <c r="B604" s="222" t="s">
        <v>1301</v>
      </c>
      <c r="C604" s="223">
        <v>2.84512E-3</v>
      </c>
      <c r="D604" s="223" t="s">
        <v>408</v>
      </c>
      <c r="E604" s="223" t="s">
        <v>3101</v>
      </c>
      <c r="F604" s="234" t="s">
        <v>1291</v>
      </c>
      <c r="G604" t="s">
        <v>281</v>
      </c>
    </row>
    <row r="605" spans="1:9" outlineLevel="1">
      <c r="A605" s="221" t="s">
        <v>243</v>
      </c>
      <c r="B605" s="222" t="s">
        <v>1303</v>
      </c>
      <c r="C605" s="223">
        <v>3.2622630000000001E-3</v>
      </c>
      <c r="D605" s="223" t="s">
        <v>408</v>
      </c>
      <c r="E605" s="223" t="s">
        <v>3102</v>
      </c>
      <c r="F605" s="234" t="s">
        <v>1305</v>
      </c>
      <c r="G605" t="s">
        <v>281</v>
      </c>
    </row>
    <row r="606" spans="1:9" outlineLevel="1">
      <c r="A606" s="221" t="s">
        <v>243</v>
      </c>
      <c r="B606" s="222" t="s">
        <v>1306</v>
      </c>
      <c r="C606" s="223">
        <v>3.8774600000000001E-4</v>
      </c>
      <c r="D606" s="223" t="s">
        <v>504</v>
      </c>
      <c r="E606" s="223" t="s">
        <v>1307</v>
      </c>
      <c r="F606" s="234" t="s">
        <v>1308</v>
      </c>
      <c r="G606" t="s">
        <v>281</v>
      </c>
    </row>
    <row r="607" spans="1:9" outlineLevel="1">
      <c r="A607" s="221" t="s">
        <v>243</v>
      </c>
      <c r="B607" s="222" t="s">
        <v>1309</v>
      </c>
      <c r="C607" s="223">
        <v>3.8774600000000001E-4</v>
      </c>
      <c r="D607" s="223" t="s">
        <v>504</v>
      </c>
      <c r="E607" s="223" t="s">
        <v>1307</v>
      </c>
      <c r="F607" s="234" t="s">
        <v>1308</v>
      </c>
      <c r="G607" t="s">
        <v>281</v>
      </c>
    </row>
    <row r="608" spans="1:9" outlineLevel="1">
      <c r="A608" s="221" t="s">
        <v>243</v>
      </c>
      <c r="B608" s="222" t="s">
        <v>1310</v>
      </c>
      <c r="C608" s="223">
        <v>8.4939100000000001E-5</v>
      </c>
      <c r="D608" s="223" t="s">
        <v>259</v>
      </c>
      <c r="E608" s="223" t="s">
        <v>1311</v>
      </c>
      <c r="F608" s="234" t="s">
        <v>1312</v>
      </c>
      <c r="G608" t="s">
        <v>281</v>
      </c>
    </row>
    <row r="609" spans="1:7" outlineLevel="1">
      <c r="A609" s="221" t="s">
        <v>243</v>
      </c>
      <c r="B609" s="222" t="s">
        <v>1313</v>
      </c>
      <c r="C609" s="223">
        <v>0.16014249999999999</v>
      </c>
      <c r="D609" s="223" t="s">
        <v>259</v>
      </c>
      <c r="E609" s="223" t="s">
        <v>1314</v>
      </c>
      <c r="F609" s="234" t="s">
        <v>1315</v>
      </c>
      <c r="G609" t="s">
        <v>281</v>
      </c>
    </row>
    <row r="610" spans="1:7" outlineLevel="1">
      <c r="A610" s="221" t="s">
        <v>243</v>
      </c>
      <c r="B610" s="222" t="s">
        <v>326</v>
      </c>
      <c r="C610" s="223">
        <v>9.4727279999999997E-3</v>
      </c>
      <c r="D610" s="223" t="s">
        <v>327</v>
      </c>
      <c r="E610" s="223" t="s">
        <v>3103</v>
      </c>
      <c r="F610" s="234" t="s">
        <v>1317</v>
      </c>
      <c r="G610" t="s">
        <v>281</v>
      </c>
    </row>
    <row r="611" spans="1:7" outlineLevel="1">
      <c r="A611" s="221" t="s">
        <v>243</v>
      </c>
      <c r="B611" s="222" t="s">
        <v>1318</v>
      </c>
      <c r="C611" s="223">
        <v>8.6300979999999992E-3</v>
      </c>
      <c r="D611" s="223" t="s">
        <v>327</v>
      </c>
      <c r="E611" s="223" t="s">
        <v>3104</v>
      </c>
      <c r="F611" s="234" t="s">
        <v>1320</v>
      </c>
      <c r="G611" t="s">
        <v>281</v>
      </c>
    </row>
    <row r="612" spans="1:7" outlineLevel="1">
      <c r="A612" s="221" t="s">
        <v>243</v>
      </c>
      <c r="B612" s="222" t="s">
        <v>1321</v>
      </c>
      <c r="C612" s="223">
        <v>1.6597196000000002E-2</v>
      </c>
      <c r="D612" s="223" t="s">
        <v>327</v>
      </c>
      <c r="E612" s="223" t="s">
        <v>3105</v>
      </c>
      <c r="F612" s="234" t="s">
        <v>1291</v>
      </c>
      <c r="G612" t="s">
        <v>281</v>
      </c>
    </row>
    <row r="613" spans="1:7" outlineLevel="1">
      <c r="A613" s="221" t="s">
        <v>243</v>
      </c>
      <c r="B613" s="222" t="s">
        <v>300</v>
      </c>
      <c r="C613" s="223">
        <v>8.35377E-8</v>
      </c>
      <c r="D613" s="223" t="s">
        <v>259</v>
      </c>
      <c r="E613" s="223" t="s">
        <v>3106</v>
      </c>
      <c r="F613" s="234" t="s">
        <v>1291</v>
      </c>
      <c r="G613" t="s">
        <v>281</v>
      </c>
    </row>
    <row r="614" spans="1:7" outlineLevel="1">
      <c r="A614" s="221" t="s">
        <v>243</v>
      </c>
      <c r="B614" s="222" t="s">
        <v>288</v>
      </c>
      <c r="C614" s="223">
        <v>9.7911990000000004E-3</v>
      </c>
      <c r="D614" s="223" t="s">
        <v>259</v>
      </c>
      <c r="E614" s="223" t="s">
        <v>3107</v>
      </c>
      <c r="F614" s="234" t="s">
        <v>1291</v>
      </c>
      <c r="G614" t="s">
        <v>281</v>
      </c>
    </row>
    <row r="615" spans="1:7" outlineLevel="1">
      <c r="A615" s="221" t="s">
        <v>243</v>
      </c>
      <c r="B615" s="222" t="s">
        <v>1325</v>
      </c>
      <c r="C615" s="223">
        <v>7.160947E-3</v>
      </c>
      <c r="D615" s="223" t="s">
        <v>259</v>
      </c>
      <c r="E615" s="223" t="s">
        <v>3108</v>
      </c>
      <c r="F615" s="234" t="s">
        <v>1286</v>
      </c>
      <c r="G615" t="s">
        <v>281</v>
      </c>
    </row>
    <row r="616" spans="1:7" outlineLevel="1">
      <c r="A616" s="221" t="s">
        <v>243</v>
      </c>
      <c r="B616" s="222" t="s">
        <v>282</v>
      </c>
      <c r="C616" s="223">
        <v>4.9473900000000004E-12</v>
      </c>
      <c r="D616" s="223" t="s">
        <v>275</v>
      </c>
      <c r="E616" s="223" t="s">
        <v>3109</v>
      </c>
      <c r="F616" s="234" t="s">
        <v>1291</v>
      </c>
      <c r="G616" t="s">
        <v>281</v>
      </c>
    </row>
    <row r="617" spans="1:7" outlineLevel="1">
      <c r="A617" s="221" t="s">
        <v>243</v>
      </c>
      <c r="B617" s="222" t="s">
        <v>1328</v>
      </c>
      <c r="C617" s="223">
        <v>2.3874999999999999E-3</v>
      </c>
      <c r="D617" s="223" t="s">
        <v>259</v>
      </c>
      <c r="E617" s="223" t="s">
        <v>1329</v>
      </c>
      <c r="F617" s="234" t="s">
        <v>1330</v>
      </c>
      <c r="G617" t="s">
        <v>281</v>
      </c>
    </row>
    <row r="618" spans="1:7" outlineLevel="1">
      <c r="A618" s="221" t="s">
        <v>243</v>
      </c>
      <c r="B618" s="222" t="s">
        <v>1331</v>
      </c>
      <c r="C618" s="223">
        <v>2.68492E-4</v>
      </c>
      <c r="D618" s="223" t="s">
        <v>259</v>
      </c>
      <c r="E618" s="223" t="s">
        <v>1332</v>
      </c>
      <c r="F618" s="234" t="s">
        <v>1333</v>
      </c>
      <c r="G618" t="s">
        <v>281</v>
      </c>
    </row>
    <row r="619" spans="1:7" outlineLevel="1">
      <c r="A619" s="221" t="s">
        <v>243</v>
      </c>
      <c r="B619" s="222" t="s">
        <v>1334</v>
      </c>
      <c r="C619" s="223">
        <v>2.2348199999999999E-7</v>
      </c>
      <c r="D619" s="223" t="s">
        <v>259</v>
      </c>
      <c r="E619" s="223" t="s">
        <v>1335</v>
      </c>
      <c r="F619" s="234" t="s">
        <v>1289</v>
      </c>
      <c r="G619" t="s">
        <v>281</v>
      </c>
    </row>
    <row r="620" spans="1:7" outlineLevel="1">
      <c r="A620" s="221" t="s">
        <v>243</v>
      </c>
      <c r="B620" s="222" t="s">
        <v>1336</v>
      </c>
      <c r="C620" s="223">
        <v>2.2348199999999999E-7</v>
      </c>
      <c r="D620" s="223" t="s">
        <v>259</v>
      </c>
      <c r="E620" s="223" t="s">
        <v>1335</v>
      </c>
      <c r="F620" s="234" t="s">
        <v>1289</v>
      </c>
      <c r="G620" t="s">
        <v>281</v>
      </c>
    </row>
    <row r="621" spans="1:7" outlineLevel="1">
      <c r="A621" s="221" t="s">
        <v>243</v>
      </c>
      <c r="B621" s="222" t="s">
        <v>1337</v>
      </c>
      <c r="C621" s="223">
        <v>1.9789555E-2</v>
      </c>
      <c r="D621" s="223" t="s">
        <v>259</v>
      </c>
      <c r="E621" s="223" t="s">
        <v>3110</v>
      </c>
      <c r="F621" s="234" t="s">
        <v>1291</v>
      </c>
      <c r="G621" t="s">
        <v>281</v>
      </c>
    </row>
    <row r="622" spans="1:7" outlineLevel="1">
      <c r="A622" s="221" t="s">
        <v>243</v>
      </c>
      <c r="B622" s="222" t="s">
        <v>320</v>
      </c>
      <c r="C622" s="223">
        <v>1.1920940000000001E-3</v>
      </c>
      <c r="D622" s="223" t="s">
        <v>259</v>
      </c>
      <c r="E622" s="223" t="s">
        <v>3111</v>
      </c>
      <c r="F622" s="234" t="s">
        <v>1291</v>
      </c>
      <c r="G622" t="s">
        <v>281</v>
      </c>
    </row>
    <row r="623" spans="1:7" outlineLevel="1">
      <c r="A623" s="221" t="s">
        <v>243</v>
      </c>
      <c r="B623" s="222" t="s">
        <v>323</v>
      </c>
      <c r="C623" s="223">
        <v>8.7191979999999992E-3</v>
      </c>
      <c r="D623" s="223" t="s">
        <v>259</v>
      </c>
      <c r="E623" s="223" t="s">
        <v>3112</v>
      </c>
      <c r="F623" s="234" t="s">
        <v>1291</v>
      </c>
      <c r="G623" t="s">
        <v>281</v>
      </c>
    </row>
    <row r="624" spans="1:7" outlineLevel="1">
      <c r="A624" s="221" t="s">
        <v>243</v>
      </c>
      <c r="B624" s="222" t="s">
        <v>308</v>
      </c>
      <c r="C624" s="223">
        <v>4.3556099999999999E-7</v>
      </c>
      <c r="D624" s="223" t="s">
        <v>259</v>
      </c>
      <c r="E624" s="223" t="s">
        <v>3113</v>
      </c>
      <c r="F624" s="234" t="s">
        <v>1291</v>
      </c>
      <c r="G624" t="s">
        <v>281</v>
      </c>
    </row>
    <row r="625" spans="1:7" outlineLevel="1">
      <c r="A625" s="221" t="s">
        <v>243</v>
      </c>
      <c r="B625" s="222" t="s">
        <v>1342</v>
      </c>
      <c r="C625" s="223">
        <v>8.7158099999999995E-6</v>
      </c>
      <c r="D625" s="223" t="s">
        <v>259</v>
      </c>
      <c r="E625" s="223" t="s">
        <v>1343</v>
      </c>
      <c r="F625" s="234" t="s">
        <v>1289</v>
      </c>
      <c r="G625" t="s">
        <v>281</v>
      </c>
    </row>
    <row r="626" spans="1:7" outlineLevel="1">
      <c r="A626" s="221" t="s">
        <v>243</v>
      </c>
      <c r="B626" s="222" t="s">
        <v>274</v>
      </c>
      <c r="C626" s="223">
        <v>2.48353E-12</v>
      </c>
      <c r="D626" s="223" t="s">
        <v>275</v>
      </c>
      <c r="E626" s="223" t="s">
        <v>3114</v>
      </c>
      <c r="F626" s="234" t="s">
        <v>1291</v>
      </c>
      <c r="G626" t="s">
        <v>281</v>
      </c>
    </row>
    <row r="627" spans="1:7" outlineLevel="1">
      <c r="A627" s="221" t="s">
        <v>243</v>
      </c>
      <c r="B627" s="222" t="s">
        <v>1345</v>
      </c>
      <c r="C627" s="223">
        <v>6.68659E-5</v>
      </c>
      <c r="D627" s="223" t="s">
        <v>259</v>
      </c>
      <c r="E627" s="223" t="s">
        <v>1346</v>
      </c>
      <c r="F627" s="234" t="s">
        <v>1289</v>
      </c>
      <c r="G627" t="s">
        <v>281</v>
      </c>
    </row>
    <row r="628" spans="1:7" outlineLevel="1">
      <c r="A628" s="221" t="s">
        <v>243</v>
      </c>
      <c r="B628" s="222" t="s">
        <v>1347</v>
      </c>
      <c r="C628" s="223">
        <v>9.533470000000001E-10</v>
      </c>
      <c r="D628" s="223" t="s">
        <v>1348</v>
      </c>
      <c r="E628" s="223" t="s">
        <v>1349</v>
      </c>
      <c r="F628" s="234" t="s">
        <v>1286</v>
      </c>
      <c r="G628" t="s">
        <v>281</v>
      </c>
    </row>
    <row r="629" spans="1:7" outlineLevel="1">
      <c r="A629" s="221" t="s">
        <v>243</v>
      </c>
      <c r="B629" s="222" t="s">
        <v>278</v>
      </c>
      <c r="C629" s="223">
        <v>1.5500800000000001E-11</v>
      </c>
      <c r="D629" s="223" t="s">
        <v>275</v>
      </c>
      <c r="E629" s="223" t="s">
        <v>3115</v>
      </c>
      <c r="F629" s="234" t="s">
        <v>1291</v>
      </c>
      <c r="G629" t="s">
        <v>281</v>
      </c>
    </row>
    <row r="630" spans="1:7" outlineLevel="1">
      <c r="A630" s="221" t="s">
        <v>243</v>
      </c>
      <c r="B630" s="222" t="s">
        <v>305</v>
      </c>
      <c r="C630" s="223">
        <v>2.4024000000000001E-6</v>
      </c>
      <c r="D630" s="223" t="s">
        <v>259</v>
      </c>
      <c r="E630" s="223" t="s">
        <v>3116</v>
      </c>
      <c r="F630" s="234" t="s">
        <v>1291</v>
      </c>
      <c r="G630" t="s">
        <v>281</v>
      </c>
    </row>
    <row r="631" spans="1:7" outlineLevel="1">
      <c r="A631" s="221" t="s">
        <v>243</v>
      </c>
      <c r="B631" s="222" t="s">
        <v>1352</v>
      </c>
      <c r="C631" s="223">
        <v>3.0393599999999998E-6</v>
      </c>
      <c r="D631" s="223" t="s">
        <v>259</v>
      </c>
      <c r="E631" s="223" t="s">
        <v>1353</v>
      </c>
      <c r="F631" s="234" t="s">
        <v>1289</v>
      </c>
      <c r="G631" t="s">
        <v>281</v>
      </c>
    </row>
    <row r="632" spans="1:7" outlineLevel="1">
      <c r="A632" s="221" t="s">
        <v>243</v>
      </c>
      <c r="B632" s="222" t="s">
        <v>1354</v>
      </c>
      <c r="C632" s="223">
        <v>8.9392900000000006E-8</v>
      </c>
      <c r="D632" s="223" t="s">
        <v>259</v>
      </c>
      <c r="E632" s="223" t="s">
        <v>1355</v>
      </c>
      <c r="F632" s="234" t="s">
        <v>1289</v>
      </c>
      <c r="G632" t="s">
        <v>281</v>
      </c>
    </row>
    <row r="633" spans="1:7" outlineLevel="1">
      <c r="A633" s="221" t="s">
        <v>243</v>
      </c>
      <c r="B633" s="222" t="s">
        <v>595</v>
      </c>
      <c r="C633" s="223">
        <v>1.8577190000000001E-3</v>
      </c>
      <c r="D633" s="223" t="s">
        <v>259</v>
      </c>
      <c r="E633" s="223" t="s">
        <v>1356</v>
      </c>
      <c r="F633" s="234" t="s">
        <v>1289</v>
      </c>
      <c r="G633" t="s">
        <v>281</v>
      </c>
    </row>
    <row r="634" spans="1:7" outlineLevel="1">
      <c r="A634" s="221" t="s">
        <v>243</v>
      </c>
      <c r="B634" s="222" t="s">
        <v>247</v>
      </c>
      <c r="C634" s="223">
        <v>1.7411519999999999E-3</v>
      </c>
      <c r="D634" s="223" t="s">
        <v>314</v>
      </c>
      <c r="E634" s="223" t="s">
        <v>3117</v>
      </c>
      <c r="F634" s="234" t="s">
        <v>316</v>
      </c>
      <c r="G634" t="s">
        <v>281</v>
      </c>
    </row>
    <row r="635" spans="1:7" outlineLevel="1">
      <c r="A635" s="221" t="s">
        <v>243</v>
      </c>
      <c r="B635" s="222" t="s">
        <v>1358</v>
      </c>
      <c r="C635" s="223">
        <v>2.4895699999999999E-11</v>
      </c>
      <c r="D635" s="223" t="s">
        <v>275</v>
      </c>
      <c r="E635" s="223" t="s">
        <v>1359</v>
      </c>
      <c r="F635" s="234" t="s">
        <v>1286</v>
      </c>
      <c r="G635" t="s">
        <v>281</v>
      </c>
    </row>
    <row r="636" spans="1:7" outlineLevel="1">
      <c r="A636" s="221" t="s">
        <v>333</v>
      </c>
      <c r="B636" s="223" t="s">
        <v>225</v>
      </c>
      <c r="C636" s="223">
        <v>6.5665699999999998E-7</v>
      </c>
      <c r="D636" s="223" t="s">
        <v>259</v>
      </c>
      <c r="E636" s="223" t="s">
        <v>3118</v>
      </c>
      <c r="F636" s="234" t="s">
        <v>1361</v>
      </c>
      <c r="G636" t="s">
        <v>281</v>
      </c>
    </row>
    <row r="637" spans="1:7" outlineLevel="1">
      <c r="A637" s="221" t="s">
        <v>333</v>
      </c>
      <c r="B637" s="223" t="s">
        <v>225</v>
      </c>
      <c r="C637" s="223">
        <v>3.0520800000000002E-8</v>
      </c>
      <c r="D637" s="223" t="s">
        <v>259</v>
      </c>
      <c r="E637" s="223" t="s">
        <v>3119</v>
      </c>
      <c r="F637" s="234" t="s">
        <v>1363</v>
      </c>
      <c r="G637" t="s">
        <v>281</v>
      </c>
    </row>
    <row r="638" spans="1:7" outlineLevel="1">
      <c r="A638" s="221" t="s">
        <v>333</v>
      </c>
      <c r="B638" s="223" t="s">
        <v>225</v>
      </c>
      <c r="C638" s="223">
        <v>9.2423690000000003E-3</v>
      </c>
      <c r="D638" s="223" t="s">
        <v>259</v>
      </c>
      <c r="E638" s="223" t="s">
        <v>3120</v>
      </c>
      <c r="F638" s="234" t="s">
        <v>1365</v>
      </c>
      <c r="G638" t="s">
        <v>281</v>
      </c>
    </row>
    <row r="639" spans="1:7" outlineLevel="1">
      <c r="A639" s="221" t="s">
        <v>333</v>
      </c>
      <c r="B639" s="223" t="s">
        <v>225</v>
      </c>
      <c r="C639" s="223">
        <v>7.3569099999999997E-6</v>
      </c>
      <c r="D639" s="223" t="s">
        <v>259</v>
      </c>
      <c r="E639" s="223" t="s">
        <v>3121</v>
      </c>
      <c r="F639" s="234" t="s">
        <v>1361</v>
      </c>
      <c r="G639" t="s">
        <v>281</v>
      </c>
    </row>
    <row r="640" spans="1:7" outlineLevel="1">
      <c r="A640" s="221" t="s">
        <v>333</v>
      </c>
      <c r="B640" s="223" t="s">
        <v>174</v>
      </c>
      <c r="C640" s="223">
        <v>7.4402999999999996E-11</v>
      </c>
      <c r="D640" s="223" t="s">
        <v>259</v>
      </c>
      <c r="E640" s="223" t="s">
        <v>3122</v>
      </c>
      <c r="F640" s="234" t="s">
        <v>1361</v>
      </c>
      <c r="G640" t="s">
        <v>281</v>
      </c>
    </row>
    <row r="641" spans="1:7" outlineLevel="1">
      <c r="A641" s="221" t="s">
        <v>333</v>
      </c>
      <c r="B641" s="223" t="s">
        <v>174</v>
      </c>
      <c r="C641" s="223">
        <v>3.7050099999999998E-9</v>
      </c>
      <c r="D641" s="223" t="s">
        <v>259</v>
      </c>
      <c r="E641" s="223" t="s">
        <v>3123</v>
      </c>
      <c r="F641" s="234" t="s">
        <v>1363</v>
      </c>
      <c r="G641" t="s">
        <v>281</v>
      </c>
    </row>
    <row r="642" spans="1:7" outlineLevel="1">
      <c r="A642" s="221" t="s">
        <v>333</v>
      </c>
      <c r="B642" s="223" t="s">
        <v>347</v>
      </c>
      <c r="C642" s="223">
        <v>5.2178999999999996E-6</v>
      </c>
      <c r="D642" s="223" t="s">
        <v>259</v>
      </c>
      <c r="E642" s="223" t="s">
        <v>3124</v>
      </c>
      <c r="F642" s="234" t="s">
        <v>1365</v>
      </c>
      <c r="G642" t="s">
        <v>281</v>
      </c>
    </row>
    <row r="643" spans="1:7" outlineLevel="1">
      <c r="A643" s="221" t="s">
        <v>333</v>
      </c>
      <c r="B643" s="223" t="s">
        <v>347</v>
      </c>
      <c r="C643" s="223">
        <v>2.3289399999999999E-7</v>
      </c>
      <c r="D643" s="223" t="s">
        <v>259</v>
      </c>
      <c r="E643" s="223" t="s">
        <v>3125</v>
      </c>
      <c r="F643" s="234" t="s">
        <v>1361</v>
      </c>
      <c r="G643" t="s">
        <v>281</v>
      </c>
    </row>
    <row r="644" spans="1:7" outlineLevel="1">
      <c r="A644" s="221" t="s">
        <v>333</v>
      </c>
      <c r="B644" s="233" t="s">
        <v>1080</v>
      </c>
      <c r="C644" s="223">
        <v>-1</v>
      </c>
      <c r="D644" s="223" t="s">
        <v>259</v>
      </c>
      <c r="E644" s="223" t="s">
        <v>253</v>
      </c>
      <c r="F644" s="234" t="s">
        <v>587</v>
      </c>
      <c r="G644" t="s">
        <v>281</v>
      </c>
    </row>
    <row r="645" spans="1:7" outlineLevel="1">
      <c r="A645" s="221" t="s">
        <v>333</v>
      </c>
      <c r="B645" s="223" t="s">
        <v>179</v>
      </c>
      <c r="C645" s="223">
        <v>1.3748E-12</v>
      </c>
      <c r="D645" s="223" t="s">
        <v>259</v>
      </c>
      <c r="E645" s="223" t="s">
        <v>3126</v>
      </c>
      <c r="F645" s="234" t="s">
        <v>1361</v>
      </c>
      <c r="G645" t="s">
        <v>281</v>
      </c>
    </row>
    <row r="646" spans="1:7" outlineLevel="1">
      <c r="A646" s="221" t="s">
        <v>333</v>
      </c>
      <c r="B646" s="223" t="s">
        <v>179</v>
      </c>
      <c r="C646" s="223">
        <v>3.3521199999999999E-10</v>
      </c>
      <c r="D646" s="223" t="s">
        <v>259</v>
      </c>
      <c r="E646" s="223" t="s">
        <v>3127</v>
      </c>
      <c r="F646" s="234" t="s">
        <v>1363</v>
      </c>
      <c r="G646" t="s">
        <v>281</v>
      </c>
    </row>
    <row r="647" spans="1:7" outlineLevel="1">
      <c r="A647" s="221" t="s">
        <v>333</v>
      </c>
      <c r="B647" s="223" t="s">
        <v>368</v>
      </c>
      <c r="C647" s="223">
        <v>1.00893E-6</v>
      </c>
      <c r="D647" s="223" t="s">
        <v>259</v>
      </c>
      <c r="E647" s="223" t="s">
        <v>3128</v>
      </c>
      <c r="F647" s="234" t="s">
        <v>1365</v>
      </c>
      <c r="G647" t="s">
        <v>281</v>
      </c>
    </row>
    <row r="648" spans="1:7" outlineLevel="1">
      <c r="A648" s="221" t="s">
        <v>333</v>
      </c>
      <c r="B648" s="223" t="s">
        <v>368</v>
      </c>
      <c r="C648" s="223">
        <v>2.55293E-8</v>
      </c>
      <c r="D648" s="223" t="s">
        <v>259</v>
      </c>
      <c r="E648" s="223" t="s">
        <v>3129</v>
      </c>
      <c r="F648" s="234" t="s">
        <v>1361</v>
      </c>
      <c r="G648" t="s">
        <v>281</v>
      </c>
    </row>
    <row r="649" spans="1:7" outlineLevel="1">
      <c r="A649" s="221" t="s">
        <v>333</v>
      </c>
      <c r="B649" s="223" t="s">
        <v>221</v>
      </c>
      <c r="C649" s="223">
        <v>1.56318E-6</v>
      </c>
      <c r="D649" s="223" t="s">
        <v>259</v>
      </c>
      <c r="E649" s="223" t="s">
        <v>3130</v>
      </c>
      <c r="F649" s="234" t="s">
        <v>1361</v>
      </c>
      <c r="G649" t="s">
        <v>281</v>
      </c>
    </row>
    <row r="650" spans="1:7" outlineLevel="1">
      <c r="A650" s="221" t="s">
        <v>333</v>
      </c>
      <c r="B650" s="223" t="s">
        <v>221</v>
      </c>
      <c r="C650" s="223">
        <v>2.38968E-6</v>
      </c>
      <c r="D650" s="223" t="s">
        <v>259</v>
      </c>
      <c r="E650" s="223" t="s">
        <v>3131</v>
      </c>
      <c r="F650" s="234" t="s">
        <v>1363</v>
      </c>
      <c r="G650" t="s">
        <v>281</v>
      </c>
    </row>
    <row r="651" spans="1:7" outlineLevel="1">
      <c r="A651" s="221" t="s">
        <v>333</v>
      </c>
      <c r="B651" s="223" t="s">
        <v>371</v>
      </c>
      <c r="C651" s="223">
        <v>0.26338435199999999</v>
      </c>
      <c r="D651" s="223" t="s">
        <v>259</v>
      </c>
      <c r="E651" s="223" t="s">
        <v>3132</v>
      </c>
      <c r="F651" s="234" t="s">
        <v>1365</v>
      </c>
      <c r="G651" t="s">
        <v>281</v>
      </c>
    </row>
    <row r="652" spans="1:7" outlineLevel="1">
      <c r="A652" s="221" t="s">
        <v>333</v>
      </c>
      <c r="B652" s="223" t="s">
        <v>371</v>
      </c>
      <c r="C652" s="223">
        <v>8.6245390000000005E-3</v>
      </c>
      <c r="D652" s="223" t="s">
        <v>259</v>
      </c>
      <c r="E652" s="223" t="s">
        <v>3133</v>
      </c>
      <c r="F652" s="234" t="s">
        <v>1361</v>
      </c>
      <c r="G652" t="s">
        <v>281</v>
      </c>
    </row>
    <row r="653" spans="1:7" outlineLevel="1">
      <c r="A653" s="221" t="s">
        <v>333</v>
      </c>
      <c r="B653" s="223" t="s">
        <v>1379</v>
      </c>
      <c r="C653" s="223">
        <v>4.4110900000000001E-6</v>
      </c>
      <c r="D653" s="223" t="s">
        <v>259</v>
      </c>
      <c r="E653" s="223" t="s">
        <v>3134</v>
      </c>
      <c r="F653" s="234" t="s">
        <v>1361</v>
      </c>
      <c r="G653" t="s">
        <v>281</v>
      </c>
    </row>
    <row r="654" spans="1:7" outlineLevel="1">
      <c r="A654" s="221" t="s">
        <v>333</v>
      </c>
      <c r="B654" s="223" t="s">
        <v>378</v>
      </c>
      <c r="C654" s="223">
        <v>5.7929040000000001E-2</v>
      </c>
      <c r="D654" s="223" t="s">
        <v>259</v>
      </c>
      <c r="E654" s="223" t="s">
        <v>3135</v>
      </c>
      <c r="F654" s="234" t="s">
        <v>1365</v>
      </c>
      <c r="G654" t="s">
        <v>281</v>
      </c>
    </row>
    <row r="655" spans="1:7" outlineLevel="1">
      <c r="A655" s="221" t="s">
        <v>333</v>
      </c>
      <c r="B655" s="223" t="s">
        <v>378</v>
      </c>
      <c r="C655" s="223">
        <v>0.13289425299999999</v>
      </c>
      <c r="D655" s="223" t="s">
        <v>259</v>
      </c>
      <c r="E655" s="223" t="s">
        <v>3136</v>
      </c>
      <c r="F655" s="234" t="s">
        <v>1383</v>
      </c>
      <c r="G655" t="s">
        <v>281</v>
      </c>
    </row>
    <row r="656" spans="1:7" outlineLevel="1">
      <c r="A656" s="221" t="s">
        <v>333</v>
      </c>
      <c r="B656" s="223" t="s">
        <v>188</v>
      </c>
      <c r="C656" s="223">
        <v>2.6085700000000001E-15</v>
      </c>
      <c r="D656" s="223" t="s">
        <v>259</v>
      </c>
      <c r="E656" s="223" t="s">
        <v>3137</v>
      </c>
      <c r="F656" s="234" t="s">
        <v>1361</v>
      </c>
      <c r="G656" t="s">
        <v>281</v>
      </c>
    </row>
    <row r="657" spans="1:7" outlineLevel="1">
      <c r="A657" s="221" t="s">
        <v>333</v>
      </c>
      <c r="B657" s="223" t="s">
        <v>188</v>
      </c>
      <c r="C657" s="223">
        <v>1.7908200000000001E-11</v>
      </c>
      <c r="D657" s="223" t="s">
        <v>259</v>
      </c>
      <c r="E657" s="223" t="s">
        <v>3138</v>
      </c>
      <c r="F657" s="234" t="s">
        <v>1363</v>
      </c>
      <c r="G657" t="s">
        <v>281</v>
      </c>
    </row>
    <row r="658" spans="1:7" outlineLevel="1">
      <c r="A658" s="221" t="s">
        <v>333</v>
      </c>
      <c r="B658" s="223" t="s">
        <v>382</v>
      </c>
      <c r="C658" s="223">
        <v>6.6855800000000002E-8</v>
      </c>
      <c r="D658" s="223" t="s">
        <v>259</v>
      </c>
      <c r="E658" s="223" t="s">
        <v>3139</v>
      </c>
      <c r="F658" s="234" t="s">
        <v>1365</v>
      </c>
      <c r="G658" t="s">
        <v>281</v>
      </c>
    </row>
    <row r="659" spans="1:7" outlineLevel="1">
      <c r="A659" s="221" t="s">
        <v>333</v>
      </c>
      <c r="B659" s="223" t="s">
        <v>382</v>
      </c>
      <c r="C659" s="223">
        <v>3.75031E-8</v>
      </c>
      <c r="D659" s="223" t="s">
        <v>259</v>
      </c>
      <c r="E659" s="223" t="s">
        <v>3140</v>
      </c>
      <c r="F659" s="234" t="s">
        <v>1361</v>
      </c>
      <c r="G659" t="s">
        <v>281</v>
      </c>
    </row>
    <row r="660" spans="1:7" outlineLevel="1">
      <c r="A660" s="221" t="s">
        <v>333</v>
      </c>
      <c r="B660" s="223" t="s">
        <v>385</v>
      </c>
      <c r="C660" s="223">
        <v>1.12438E-10</v>
      </c>
      <c r="D660" s="223" t="s">
        <v>259</v>
      </c>
      <c r="E660" s="223" t="s">
        <v>3141</v>
      </c>
      <c r="F660" s="234" t="s">
        <v>1361</v>
      </c>
      <c r="G660" t="s">
        <v>281</v>
      </c>
    </row>
    <row r="661" spans="1:7" outlineLevel="1">
      <c r="A661" s="221" t="s">
        <v>333</v>
      </c>
      <c r="B661" s="223" t="s">
        <v>192</v>
      </c>
      <c r="C661" s="223">
        <v>6.0679100000000001E-11</v>
      </c>
      <c r="D661" s="223" t="s">
        <v>259</v>
      </c>
      <c r="E661" s="223" t="s">
        <v>3142</v>
      </c>
      <c r="F661" s="234" t="s">
        <v>1361</v>
      </c>
      <c r="G661" t="s">
        <v>281</v>
      </c>
    </row>
    <row r="662" spans="1:7" outlineLevel="1">
      <c r="A662" s="221" t="s">
        <v>333</v>
      </c>
      <c r="B662" s="223" t="s">
        <v>192</v>
      </c>
      <c r="C662" s="223">
        <v>6.0679100000000001E-11</v>
      </c>
      <c r="D662" s="223" t="s">
        <v>259</v>
      </c>
      <c r="E662" s="223" t="s">
        <v>3142</v>
      </c>
      <c r="F662" s="234" t="s">
        <v>1363</v>
      </c>
      <c r="G662" t="s">
        <v>281</v>
      </c>
    </row>
    <row r="663" spans="1:7" outlineLevel="1">
      <c r="A663" s="221" t="s">
        <v>333</v>
      </c>
      <c r="B663" s="223" t="s">
        <v>394</v>
      </c>
      <c r="C663" s="223">
        <v>1.60686E-4</v>
      </c>
      <c r="D663" s="223" t="s">
        <v>259</v>
      </c>
      <c r="E663" s="223" t="s">
        <v>3143</v>
      </c>
      <c r="F663" s="234" t="s">
        <v>1365</v>
      </c>
      <c r="G663" t="s">
        <v>281</v>
      </c>
    </row>
    <row r="664" spans="1:7" outlineLevel="1">
      <c r="A664" s="221" t="s">
        <v>333</v>
      </c>
      <c r="B664" s="223" t="s">
        <v>394</v>
      </c>
      <c r="C664" s="223">
        <v>5.5091599999999999E-8</v>
      </c>
      <c r="D664" s="223" t="s">
        <v>259</v>
      </c>
      <c r="E664" s="223" t="s">
        <v>3144</v>
      </c>
      <c r="F664" s="234" t="s">
        <v>1361</v>
      </c>
      <c r="G664" t="s">
        <v>281</v>
      </c>
    </row>
    <row r="665" spans="1:7" outlineLevel="1">
      <c r="A665" s="221" t="s">
        <v>333</v>
      </c>
      <c r="B665" s="223" t="s">
        <v>415</v>
      </c>
      <c r="C665" s="223">
        <v>1.8230200000000001E-3</v>
      </c>
      <c r="D665" s="223" t="s">
        <v>259</v>
      </c>
      <c r="E665" s="223" t="s">
        <v>3145</v>
      </c>
      <c r="F665" s="234" t="s">
        <v>1363</v>
      </c>
      <c r="G665" t="s">
        <v>281</v>
      </c>
    </row>
    <row r="666" spans="1:7" outlineLevel="1">
      <c r="A666" s="221" t="s">
        <v>333</v>
      </c>
      <c r="B666" s="223" t="s">
        <v>217</v>
      </c>
      <c r="C666" s="223">
        <v>2.0059E-7</v>
      </c>
      <c r="D666" s="223" t="s">
        <v>259</v>
      </c>
      <c r="E666" s="223" t="s">
        <v>3146</v>
      </c>
      <c r="F666" s="234" t="s">
        <v>1361</v>
      </c>
      <c r="G666" t="s">
        <v>281</v>
      </c>
    </row>
    <row r="667" spans="1:7" outlineLevel="1">
      <c r="A667" s="221" t="s">
        <v>333</v>
      </c>
      <c r="B667" s="223" t="s">
        <v>217</v>
      </c>
      <c r="C667" s="223">
        <v>1.74179E-9</v>
      </c>
      <c r="D667" s="223" t="s">
        <v>259</v>
      </c>
      <c r="E667" s="223" t="s">
        <v>3147</v>
      </c>
      <c r="F667" s="234" t="s">
        <v>1363</v>
      </c>
      <c r="G667" t="s">
        <v>281</v>
      </c>
    </row>
    <row r="668" spans="1:7" outlineLevel="1">
      <c r="A668" s="221" t="s">
        <v>333</v>
      </c>
      <c r="B668" s="223" t="s">
        <v>418</v>
      </c>
      <c r="C668" s="223">
        <v>4.6877489999999997E-3</v>
      </c>
      <c r="D668" s="223" t="s">
        <v>259</v>
      </c>
      <c r="E668" s="223" t="s">
        <v>3148</v>
      </c>
      <c r="F668" s="234" t="s">
        <v>1365</v>
      </c>
      <c r="G668" t="s">
        <v>281</v>
      </c>
    </row>
    <row r="669" spans="1:7" outlineLevel="1">
      <c r="A669" s="221" t="s">
        <v>333</v>
      </c>
      <c r="B669" s="223" t="s">
        <v>418</v>
      </c>
      <c r="C669" s="223">
        <v>5.5919900000000001E-6</v>
      </c>
      <c r="D669" s="223" t="s">
        <v>259</v>
      </c>
      <c r="E669" s="223" t="s">
        <v>3149</v>
      </c>
      <c r="F669" s="234" t="s">
        <v>1361</v>
      </c>
      <c r="G669" t="s">
        <v>281</v>
      </c>
    </row>
    <row r="670" spans="1:7" outlineLevel="1">
      <c r="A670" s="221" t="s">
        <v>333</v>
      </c>
      <c r="B670" s="223" t="s">
        <v>205</v>
      </c>
      <c r="C670" s="223">
        <v>6.5200800000000002E-13</v>
      </c>
      <c r="D670" s="223" t="s">
        <v>259</v>
      </c>
      <c r="E670" s="223" t="s">
        <v>3150</v>
      </c>
      <c r="F670" s="234" t="s">
        <v>1361</v>
      </c>
      <c r="G670" t="s">
        <v>281</v>
      </c>
    </row>
    <row r="671" spans="1:7" outlineLevel="1">
      <c r="A671" s="221" t="s">
        <v>333</v>
      </c>
      <c r="B671" s="223" t="s">
        <v>205</v>
      </c>
      <c r="C671" s="223">
        <v>6.5715600000000003E-12</v>
      </c>
      <c r="D671" s="223" t="s">
        <v>259</v>
      </c>
      <c r="E671" s="223" t="s">
        <v>3151</v>
      </c>
      <c r="F671" s="234" t="s">
        <v>1363</v>
      </c>
      <c r="G671" t="s">
        <v>281</v>
      </c>
    </row>
    <row r="672" spans="1:7" outlineLevel="1">
      <c r="A672" s="221" t="s">
        <v>333</v>
      </c>
      <c r="B672" s="223" t="s">
        <v>205</v>
      </c>
      <c r="C672" s="223">
        <v>1.23848E-5</v>
      </c>
      <c r="D672" s="223" t="s">
        <v>259</v>
      </c>
      <c r="E672" s="223" t="s">
        <v>3152</v>
      </c>
      <c r="F672" s="234" t="s">
        <v>1365</v>
      </c>
      <c r="G672" t="s">
        <v>281</v>
      </c>
    </row>
    <row r="673" spans="1:7" outlineLevel="1">
      <c r="A673" s="221" t="s">
        <v>333</v>
      </c>
      <c r="B673" s="223" t="s">
        <v>205</v>
      </c>
      <c r="C673" s="223">
        <v>2.1671300000000001E-9</v>
      </c>
      <c r="D673" s="223" t="s">
        <v>259</v>
      </c>
      <c r="E673" s="223" t="s">
        <v>3153</v>
      </c>
      <c r="F673" s="234" t="s">
        <v>1361</v>
      </c>
      <c r="G673" t="s">
        <v>281</v>
      </c>
    </row>
    <row r="674" spans="1:7" outlineLevel="1">
      <c r="A674" s="221" t="s">
        <v>333</v>
      </c>
      <c r="B674" s="223" t="s">
        <v>196</v>
      </c>
      <c r="C674" s="223">
        <v>1.15772E-14</v>
      </c>
      <c r="D674" s="223" t="s">
        <v>259</v>
      </c>
      <c r="E674" s="223" t="s">
        <v>3154</v>
      </c>
      <c r="F674" s="234" t="s">
        <v>1361</v>
      </c>
      <c r="G674" t="s">
        <v>281</v>
      </c>
    </row>
    <row r="675" spans="1:7" outlineLevel="1">
      <c r="A675" s="221" t="s">
        <v>333</v>
      </c>
      <c r="B675" s="223" t="s">
        <v>196</v>
      </c>
      <c r="C675" s="223">
        <v>2.73529E-9</v>
      </c>
      <c r="D675" s="223" t="s">
        <v>259</v>
      </c>
      <c r="E675" s="223" t="s">
        <v>3155</v>
      </c>
      <c r="F675" s="234" t="s">
        <v>1363</v>
      </c>
      <c r="G675" t="s">
        <v>281</v>
      </c>
    </row>
    <row r="676" spans="1:7" outlineLevel="1">
      <c r="A676" s="221" t="s">
        <v>333</v>
      </c>
      <c r="B676" s="223" t="s">
        <v>196</v>
      </c>
      <c r="C676" s="223">
        <v>3.6072800000000003E-7</v>
      </c>
      <c r="D676" s="223" t="s">
        <v>259</v>
      </c>
      <c r="E676" s="223" t="s">
        <v>3156</v>
      </c>
      <c r="F676" s="234" t="s">
        <v>1365</v>
      </c>
      <c r="G676" t="s">
        <v>281</v>
      </c>
    </row>
    <row r="677" spans="1:7" outlineLevel="1">
      <c r="A677" s="221" t="s">
        <v>333</v>
      </c>
      <c r="B677" s="223" t="s">
        <v>196</v>
      </c>
      <c r="C677" s="223">
        <v>2.1642200000000002E-9</v>
      </c>
      <c r="D677" s="223" t="s">
        <v>259</v>
      </c>
      <c r="E677" s="223" t="s">
        <v>3157</v>
      </c>
      <c r="F677" s="234" t="s">
        <v>1361</v>
      </c>
      <c r="G677" t="s">
        <v>281</v>
      </c>
    </row>
    <row r="678" spans="1:7" outlineLevel="1">
      <c r="A678" s="221" t="s">
        <v>333</v>
      </c>
      <c r="B678" s="223" t="s">
        <v>1405</v>
      </c>
      <c r="C678" s="223">
        <v>1.2629900000000001E-7</v>
      </c>
      <c r="D678" s="223" t="s">
        <v>259</v>
      </c>
      <c r="E678" s="223" t="s">
        <v>3158</v>
      </c>
      <c r="F678" s="234" t="s">
        <v>1361</v>
      </c>
      <c r="G678" t="s">
        <v>281</v>
      </c>
    </row>
    <row r="679" spans="1:7" outlineLevel="1">
      <c r="A679" s="221" t="s">
        <v>333</v>
      </c>
      <c r="B679" s="223" t="s">
        <v>200</v>
      </c>
      <c r="C679" s="223">
        <v>7.6364399999999999E-15</v>
      </c>
      <c r="D679" s="223" t="s">
        <v>259</v>
      </c>
      <c r="E679" s="223" t="s">
        <v>3159</v>
      </c>
      <c r="F679" s="234" t="s">
        <v>1361</v>
      </c>
      <c r="G679" t="s">
        <v>281</v>
      </c>
    </row>
    <row r="680" spans="1:7" outlineLevel="1">
      <c r="A680" s="221" t="s">
        <v>333</v>
      </c>
      <c r="B680" s="223" t="s">
        <v>200</v>
      </c>
      <c r="C680" s="223">
        <v>1.1238499999999999E-10</v>
      </c>
      <c r="D680" s="223" t="s">
        <v>259</v>
      </c>
      <c r="E680" s="223" t="s">
        <v>3160</v>
      </c>
      <c r="F680" s="234" t="s">
        <v>1363</v>
      </c>
      <c r="G680" t="s">
        <v>281</v>
      </c>
    </row>
    <row r="681" spans="1:7" outlineLevel="1">
      <c r="A681" s="221" t="s">
        <v>333</v>
      </c>
      <c r="B681" s="223" t="s">
        <v>430</v>
      </c>
      <c r="C681" s="223">
        <v>2.8379599999999998E-5</v>
      </c>
      <c r="D681" s="223" t="s">
        <v>259</v>
      </c>
      <c r="E681" s="223" t="s">
        <v>3161</v>
      </c>
      <c r="F681" s="234" t="s">
        <v>1365</v>
      </c>
      <c r="G681" t="s">
        <v>281</v>
      </c>
    </row>
    <row r="682" spans="1:7" outlineLevel="1">
      <c r="A682" s="221" t="s">
        <v>333</v>
      </c>
      <c r="B682" s="223" t="s">
        <v>430</v>
      </c>
      <c r="C682" s="223">
        <v>2.7271200000000001E-7</v>
      </c>
      <c r="D682" s="223" t="s">
        <v>259</v>
      </c>
      <c r="E682" s="223" t="s">
        <v>3162</v>
      </c>
      <c r="F682" s="234" t="s">
        <v>1361</v>
      </c>
      <c r="G682" t="s">
        <v>281</v>
      </c>
    </row>
    <row r="683" spans="1:7" outlineLevel="1">
      <c r="A683" s="221" t="s">
        <v>333</v>
      </c>
      <c r="B683" s="223" t="s">
        <v>1411</v>
      </c>
      <c r="C683" s="223">
        <v>2.5000000000000001E-4</v>
      </c>
      <c r="D683" s="223" t="s">
        <v>1412</v>
      </c>
      <c r="E683" s="223" t="s">
        <v>1413</v>
      </c>
      <c r="F683" s="234" t="s">
        <v>1414</v>
      </c>
      <c r="G683" t="s">
        <v>281</v>
      </c>
    </row>
    <row r="684" spans="1:7" outlineLevel="1">
      <c r="A684" s="221" t="s">
        <v>333</v>
      </c>
      <c r="B684" s="223" t="s">
        <v>1415</v>
      </c>
      <c r="C684" s="223">
        <v>1.5E-3</v>
      </c>
      <c r="D684" s="223" t="s">
        <v>1412</v>
      </c>
      <c r="E684" s="223" t="s">
        <v>1416</v>
      </c>
      <c r="F684" s="234" t="s">
        <v>1417</v>
      </c>
      <c r="G684" t="s">
        <v>281</v>
      </c>
    </row>
    <row r="685" spans="1:7" outlineLevel="1">
      <c r="A685" s="221" t="s">
        <v>333</v>
      </c>
      <c r="B685" s="223" t="s">
        <v>1418</v>
      </c>
      <c r="C685" s="223">
        <v>2.5000000000000001E-4</v>
      </c>
      <c r="D685" s="223" t="s">
        <v>1412</v>
      </c>
      <c r="E685" s="223" t="s">
        <v>1413</v>
      </c>
      <c r="F685" s="234" t="s">
        <v>1419</v>
      </c>
      <c r="G685" t="s">
        <v>281</v>
      </c>
    </row>
    <row r="686" spans="1:7" outlineLevel="1">
      <c r="A686" s="221" t="s">
        <v>333</v>
      </c>
      <c r="B686" s="223" t="s">
        <v>1420</v>
      </c>
      <c r="C686" s="223">
        <v>1.8500000000000001E-3</v>
      </c>
      <c r="D686" s="223" t="s">
        <v>1412</v>
      </c>
      <c r="E686" s="223" t="s">
        <v>1421</v>
      </c>
      <c r="F686" s="234" t="s">
        <v>1422</v>
      </c>
      <c r="G686" t="s">
        <v>281</v>
      </c>
    </row>
    <row r="687" spans="1:7" outlineLevel="1">
      <c r="A687" s="221" t="s">
        <v>333</v>
      </c>
      <c r="B687" s="223" t="s">
        <v>449</v>
      </c>
      <c r="C687" s="223">
        <v>2.0438019000000002E-2</v>
      </c>
      <c r="D687" s="223" t="s">
        <v>259</v>
      </c>
      <c r="E687" s="223" t="s">
        <v>3163</v>
      </c>
      <c r="F687" s="234" t="s">
        <v>1365</v>
      </c>
      <c r="G687" t="s">
        <v>281</v>
      </c>
    </row>
    <row r="688" spans="1:7" outlineLevel="1">
      <c r="A688" s="221" t="s">
        <v>333</v>
      </c>
      <c r="B688" s="223" t="s">
        <v>449</v>
      </c>
      <c r="C688" s="223">
        <v>1.6291700000000001E-3</v>
      </c>
      <c r="D688" s="223" t="s">
        <v>259</v>
      </c>
      <c r="E688" s="223" t="s">
        <v>3164</v>
      </c>
      <c r="F688" s="234" t="s">
        <v>1361</v>
      </c>
      <c r="G688" t="s">
        <v>281</v>
      </c>
    </row>
    <row r="689" spans="1:7" outlineLevel="1">
      <c r="A689" s="221" t="s">
        <v>333</v>
      </c>
      <c r="B689" s="223" t="s">
        <v>452</v>
      </c>
      <c r="C689" s="223">
        <v>9.5831199999999991E-7</v>
      </c>
      <c r="D689" s="223" t="s">
        <v>259</v>
      </c>
      <c r="E689" s="223" t="s">
        <v>3165</v>
      </c>
      <c r="F689" s="234" t="s">
        <v>1361</v>
      </c>
      <c r="G689" t="s">
        <v>281</v>
      </c>
    </row>
    <row r="690" spans="1:7" outlineLevel="1">
      <c r="A690" s="221" t="s">
        <v>333</v>
      </c>
      <c r="B690" s="223" t="s">
        <v>229</v>
      </c>
      <c r="C690" s="223">
        <v>1.81974E-6</v>
      </c>
      <c r="D690" s="223" t="s">
        <v>259</v>
      </c>
      <c r="E690" s="223" t="s">
        <v>3166</v>
      </c>
      <c r="F690" s="234" t="s">
        <v>1363</v>
      </c>
      <c r="G690" t="s">
        <v>281</v>
      </c>
    </row>
    <row r="691" spans="1:7" outlineLevel="1">
      <c r="A691" s="221" t="s">
        <v>333</v>
      </c>
      <c r="B691" s="223" t="s">
        <v>455</v>
      </c>
      <c r="C691" s="223">
        <v>2.9625196999999999E-2</v>
      </c>
      <c r="D691" s="223" t="s">
        <v>259</v>
      </c>
      <c r="E691" s="223" t="s">
        <v>3167</v>
      </c>
      <c r="F691" s="234" t="s">
        <v>1365</v>
      </c>
      <c r="G691" t="s">
        <v>281</v>
      </c>
    </row>
    <row r="692" spans="1:7" outlineLevel="1">
      <c r="A692" s="221" t="s">
        <v>333</v>
      </c>
      <c r="B692" s="223" t="s">
        <v>455</v>
      </c>
      <c r="C692" s="223">
        <v>7.2789700000000001E-3</v>
      </c>
      <c r="D692" s="223" t="s">
        <v>259</v>
      </c>
      <c r="E692" s="223" t="s">
        <v>3168</v>
      </c>
      <c r="F692" s="234" t="s">
        <v>1383</v>
      </c>
      <c r="G692" t="s">
        <v>281</v>
      </c>
    </row>
    <row r="693" spans="1:7" outlineLevel="1">
      <c r="A693" s="221" t="s">
        <v>333</v>
      </c>
      <c r="B693" s="223" t="s">
        <v>213</v>
      </c>
      <c r="C693" s="223">
        <v>-3.1568E-6</v>
      </c>
      <c r="D693" s="223" t="s">
        <v>259</v>
      </c>
      <c r="E693" s="223" t="s">
        <v>3169</v>
      </c>
      <c r="F693" s="234" t="s">
        <v>1361</v>
      </c>
      <c r="G693" t="s">
        <v>281</v>
      </c>
    </row>
    <row r="694" spans="1:7" outlineLevel="1">
      <c r="A694" s="221" t="s">
        <v>333</v>
      </c>
      <c r="B694" s="223" t="s">
        <v>213</v>
      </c>
      <c r="C694" s="223">
        <v>-3.6062600000000002E-7</v>
      </c>
      <c r="D694" s="223" t="s">
        <v>259</v>
      </c>
      <c r="E694" s="223" t="s">
        <v>3170</v>
      </c>
      <c r="F694" s="234" t="s">
        <v>1363</v>
      </c>
      <c r="G694" t="s">
        <v>281</v>
      </c>
    </row>
    <row r="695" spans="1:7" outlineLevel="1">
      <c r="A695" s="221" t="s">
        <v>333</v>
      </c>
      <c r="B695" s="223" t="s">
        <v>213</v>
      </c>
      <c r="C695" s="223">
        <v>-1.4613359999999999E-3</v>
      </c>
      <c r="D695" s="223" t="s">
        <v>259</v>
      </c>
      <c r="E695" s="223" t="s">
        <v>3171</v>
      </c>
      <c r="F695" s="234" t="s">
        <v>1365</v>
      </c>
      <c r="G695" t="s">
        <v>281</v>
      </c>
    </row>
    <row r="696" spans="1:7" outlineLevel="1">
      <c r="A696" s="221" t="s">
        <v>333</v>
      </c>
      <c r="B696" s="223" t="s">
        <v>213</v>
      </c>
      <c r="C696" s="223">
        <v>-8.6801399999999999E-5</v>
      </c>
      <c r="D696" s="223" t="s">
        <v>259</v>
      </c>
      <c r="E696" s="223" t="s">
        <v>3172</v>
      </c>
      <c r="F696" s="234" t="s">
        <v>1361</v>
      </c>
      <c r="G696" t="s">
        <v>281</v>
      </c>
    </row>
    <row r="697" spans="1:7" outlineLevel="1">
      <c r="A697" s="221" t="s">
        <v>333</v>
      </c>
      <c r="B697" s="223" t="s">
        <v>464</v>
      </c>
      <c r="C697" s="223">
        <v>6.1569529999999997E-3</v>
      </c>
      <c r="D697" s="223" t="s">
        <v>259</v>
      </c>
      <c r="E697" s="223" t="s">
        <v>3173</v>
      </c>
      <c r="F697" s="234" t="s">
        <v>1383</v>
      </c>
      <c r="G697" t="s">
        <v>281</v>
      </c>
    </row>
    <row r="698" spans="1:7" outlineLevel="1">
      <c r="A698" s="221" t="s">
        <v>333</v>
      </c>
      <c r="B698" s="223" t="s">
        <v>1434</v>
      </c>
      <c r="C698" s="223">
        <v>5.0000000000000002E-5</v>
      </c>
      <c r="D698" s="223" t="s">
        <v>1435</v>
      </c>
      <c r="E698" s="223" t="s">
        <v>1436</v>
      </c>
      <c r="F698" s="234" t="s">
        <v>1437</v>
      </c>
      <c r="G698" t="s">
        <v>281</v>
      </c>
    </row>
    <row r="699" spans="1:7" outlineLevel="1">
      <c r="A699" s="221" t="s">
        <v>333</v>
      </c>
      <c r="B699" s="223" t="s">
        <v>1438</v>
      </c>
      <c r="C699" s="223">
        <v>6.0000000000000002E-5</v>
      </c>
      <c r="D699" s="223" t="s">
        <v>1435</v>
      </c>
      <c r="E699" s="223" t="s">
        <v>1439</v>
      </c>
      <c r="F699" s="234" t="s">
        <v>1440</v>
      </c>
      <c r="G699" t="s">
        <v>281</v>
      </c>
    </row>
    <row r="700" spans="1:7" outlineLevel="1">
      <c r="A700" s="221" t="s">
        <v>333</v>
      </c>
      <c r="B700" s="223" t="s">
        <v>1441</v>
      </c>
      <c r="C700" s="223">
        <v>5.0000000000000002E-5</v>
      </c>
      <c r="D700" s="223" t="s">
        <v>1435</v>
      </c>
      <c r="E700" s="223" t="s">
        <v>1436</v>
      </c>
      <c r="F700" s="234" t="s">
        <v>1442</v>
      </c>
      <c r="G700" t="s">
        <v>281</v>
      </c>
    </row>
    <row r="701" spans="1:7" outlineLevel="1">
      <c r="A701" s="221" t="s">
        <v>333</v>
      </c>
      <c r="B701" s="223" t="s">
        <v>1443</v>
      </c>
      <c r="C701" s="223">
        <v>5.0000000000000002E-5</v>
      </c>
      <c r="D701" s="223" t="s">
        <v>1435</v>
      </c>
      <c r="E701" s="223" t="s">
        <v>1436</v>
      </c>
      <c r="F701" s="234" t="s">
        <v>1444</v>
      </c>
      <c r="G701" t="s">
        <v>281</v>
      </c>
    </row>
    <row r="702" spans="1:7" outlineLevel="1">
      <c r="A702" s="221" t="s">
        <v>333</v>
      </c>
      <c r="B702" s="223" t="s">
        <v>1445</v>
      </c>
      <c r="C702" s="223">
        <v>5.0000000000000002E-5</v>
      </c>
      <c r="D702" s="223" t="s">
        <v>1435</v>
      </c>
      <c r="E702" s="223" t="s">
        <v>1436</v>
      </c>
      <c r="F702" s="234" t="s">
        <v>1446</v>
      </c>
      <c r="G702" t="s">
        <v>281</v>
      </c>
    </row>
    <row r="703" spans="1:7" outlineLevel="1">
      <c r="A703" s="221" t="s">
        <v>333</v>
      </c>
      <c r="B703" s="223" t="s">
        <v>1447</v>
      </c>
      <c r="C703" s="223">
        <v>5.0000000000000002E-5</v>
      </c>
      <c r="D703" s="223" t="s">
        <v>1435</v>
      </c>
      <c r="E703" s="223" t="s">
        <v>1436</v>
      </c>
      <c r="F703" s="234" t="s">
        <v>1448</v>
      </c>
      <c r="G703" t="s">
        <v>281</v>
      </c>
    </row>
    <row r="704" spans="1:7" outlineLevel="1">
      <c r="A704" s="221" t="s">
        <v>333</v>
      </c>
      <c r="B704" s="223" t="s">
        <v>1449</v>
      </c>
      <c r="C704" s="223">
        <v>1.0000000000000001E-5</v>
      </c>
      <c r="D704" s="223" t="s">
        <v>1435</v>
      </c>
      <c r="E704" s="223" t="s">
        <v>1450</v>
      </c>
      <c r="F704" s="234" t="s">
        <v>1451</v>
      </c>
      <c r="G704" t="s">
        <v>281</v>
      </c>
    </row>
    <row r="705" spans="1:7" outlineLevel="1">
      <c r="A705" s="221" t="s">
        <v>333</v>
      </c>
      <c r="B705" s="223" t="s">
        <v>482</v>
      </c>
      <c r="C705" s="223">
        <v>1.1920940000000001E-3</v>
      </c>
      <c r="D705" s="223" t="s">
        <v>259</v>
      </c>
      <c r="E705" s="223" t="s">
        <v>3174</v>
      </c>
      <c r="F705" s="234" t="s">
        <v>1305</v>
      </c>
      <c r="G705" t="s">
        <v>281</v>
      </c>
    </row>
    <row r="706" spans="1:7" outlineLevel="1">
      <c r="A706" s="221" t="s">
        <v>333</v>
      </c>
      <c r="B706" s="223" t="s">
        <v>1453</v>
      </c>
      <c r="C706" s="223">
        <v>6.7839300000000006E-5</v>
      </c>
      <c r="D706" s="223" t="s">
        <v>259</v>
      </c>
      <c r="E706" s="223" t="s">
        <v>1454</v>
      </c>
      <c r="F706" s="234" t="s">
        <v>1286</v>
      </c>
      <c r="G706" t="s">
        <v>281</v>
      </c>
    </row>
    <row r="707" spans="1:7" outlineLevel="1">
      <c r="A707" s="221" t="s">
        <v>333</v>
      </c>
      <c r="B707" s="223" t="s">
        <v>1455</v>
      </c>
      <c r="C707" s="223">
        <v>6.7839300000000006E-5</v>
      </c>
      <c r="D707" s="223" t="s">
        <v>259</v>
      </c>
      <c r="E707" s="223" t="s">
        <v>1454</v>
      </c>
      <c r="F707" s="234" t="s">
        <v>1286</v>
      </c>
      <c r="G707" t="s">
        <v>281</v>
      </c>
    </row>
    <row r="708" spans="1:7" outlineLevel="1">
      <c r="A708" s="221" t="s">
        <v>333</v>
      </c>
      <c r="B708" s="223" t="s">
        <v>209</v>
      </c>
      <c r="C708" s="223">
        <v>6.29558E-11</v>
      </c>
      <c r="D708" s="223" t="s">
        <v>259</v>
      </c>
      <c r="E708" s="223" t="s">
        <v>3175</v>
      </c>
      <c r="F708" s="234" t="s">
        <v>1361</v>
      </c>
      <c r="G708" t="s">
        <v>281</v>
      </c>
    </row>
    <row r="709" spans="1:7" outlineLevel="1">
      <c r="A709" s="221" t="s">
        <v>333</v>
      </c>
      <c r="B709" s="223" t="s">
        <v>209</v>
      </c>
      <c r="C709" s="223">
        <v>1.2394999999999999E-9</v>
      </c>
      <c r="D709" s="223" t="s">
        <v>259</v>
      </c>
      <c r="E709" s="223" t="s">
        <v>3176</v>
      </c>
      <c r="F709" s="234" t="s">
        <v>1363</v>
      </c>
      <c r="G709" t="s">
        <v>281</v>
      </c>
    </row>
    <row r="710" spans="1:7" outlineLevel="1">
      <c r="A710" s="221" t="s">
        <v>333</v>
      </c>
      <c r="B710" s="223" t="s">
        <v>486</v>
      </c>
      <c r="C710" s="223">
        <v>4.30944E-4</v>
      </c>
      <c r="D710" s="223" t="s">
        <v>259</v>
      </c>
      <c r="E710" s="223" t="s">
        <v>3177</v>
      </c>
      <c r="F710" s="234" t="s">
        <v>1365</v>
      </c>
      <c r="G710" t="s">
        <v>281</v>
      </c>
    </row>
    <row r="711" spans="1:7" outlineLevel="1">
      <c r="A711" s="226" t="s">
        <v>333</v>
      </c>
      <c r="B711" s="228" t="s">
        <v>486</v>
      </c>
      <c r="C711" s="228">
        <v>1.7247899999999999E-6</v>
      </c>
      <c r="D711" s="228" t="s">
        <v>259</v>
      </c>
      <c r="E711" s="228" t="s">
        <v>3178</v>
      </c>
      <c r="F711" s="255" t="s">
        <v>1361</v>
      </c>
      <c r="G711" t="s">
        <v>281</v>
      </c>
    </row>
    <row r="713" spans="1:7">
      <c r="A713" s="793" t="s">
        <v>489</v>
      </c>
      <c r="B713" s="794"/>
      <c r="C713" s="794"/>
    </row>
    <row r="714" spans="1:7">
      <c r="A714" s="179" t="s">
        <v>2593</v>
      </c>
      <c r="B714" s="180"/>
      <c r="C714" s="258">
        <v>0.33153153153153153</v>
      </c>
    </row>
    <row r="715" spans="1:7">
      <c r="A715" s="157" t="s">
        <v>2594</v>
      </c>
      <c r="C715" s="274">
        <v>0.49729729729729727</v>
      </c>
    </row>
    <row r="716" spans="1:7">
      <c r="A716" s="167" t="s">
        <v>3279</v>
      </c>
      <c r="B716" s="177"/>
      <c r="C716" s="259">
        <v>0.17117117117117117</v>
      </c>
    </row>
    <row r="717" spans="1:7">
      <c r="A717" s="157" t="s">
        <v>929</v>
      </c>
      <c r="C717" s="274">
        <v>-8.7087087087087081E-2</v>
      </c>
    </row>
    <row r="718" spans="1:7">
      <c r="A718" s="157" t="s">
        <v>930</v>
      </c>
      <c r="C718" s="274">
        <v>-9.0090090090090089E-3</v>
      </c>
    </row>
    <row r="719" spans="1:7">
      <c r="A719" s="157" t="s">
        <v>2435</v>
      </c>
      <c r="C719" s="274">
        <v>-0.30930930930930933</v>
      </c>
    </row>
    <row r="720" spans="1:7">
      <c r="A720" s="157" t="s">
        <v>1464</v>
      </c>
      <c r="C720" s="274">
        <v>-0.17117117117117117</v>
      </c>
    </row>
    <row r="721" spans="1:3">
      <c r="A721" s="167" t="s">
        <v>2596</v>
      </c>
      <c r="B721" s="177"/>
      <c r="C721" s="259">
        <v>-0.42342342342342343</v>
      </c>
    </row>
  </sheetData>
  <mergeCells count="17">
    <mergeCell ref="A595:F595"/>
    <mergeCell ref="A713:C713"/>
    <mergeCell ref="A252:F252"/>
    <mergeCell ref="A275:F275"/>
    <mergeCell ref="A379:F379"/>
    <mergeCell ref="A402:F402"/>
    <mergeCell ref="A470:F470"/>
    <mergeCell ref="A93:F93"/>
    <mergeCell ref="A164:F164"/>
    <mergeCell ref="A172:F172"/>
    <mergeCell ref="A181:F181"/>
    <mergeCell ref="A214:F214"/>
    <mergeCell ref="A1:F1"/>
    <mergeCell ref="I1:U1"/>
    <mergeCell ref="A7:F7"/>
    <mergeCell ref="I23:U23"/>
    <mergeCell ref="A40:F40"/>
  </mergeCells>
  <pageMargins left="0.7" right="0.7" top="0.75" bottom="0.75" header="0.3" footer="0.3"/>
  <pageSetup paperSize="9" scale="33" fitToHeight="0" orientation="landscape"/>
  <headerFooter>
    <oddHeader>&amp;C&amp;20B.2.1.5 LCI for AD+HTC+I (OFMSW)</oddHead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9" tint="0.79998168889431442"/>
  </sheetPr>
  <dimension ref="A1:W712"/>
  <sheetViews>
    <sheetView workbookViewId="0">
      <selection sqref="A1:F1"/>
    </sheetView>
  </sheetViews>
  <sheetFormatPr baseColWidth="10" defaultColWidth="9.140625" defaultRowHeight="15"/>
  <cols>
    <col min="1" max="1" width="8.85546875" style="171" bestFit="1" customWidth="1"/>
    <col min="2" max="2" width="62.42578125" style="171" customWidth="1"/>
    <col min="3" max="3" width="32.7109375" style="171" customWidth="1"/>
    <col min="4" max="4" width="12.42578125" style="171" bestFit="1" customWidth="1"/>
    <col min="5" max="5" width="46.42578125" style="171" customWidth="1"/>
    <col min="6" max="6" width="88.140625" style="171" customWidth="1"/>
    <col min="13" max="13" width="10" bestFit="1" customWidth="1"/>
  </cols>
  <sheetData>
    <row r="1" spans="1:23" ht="18.75">
      <c r="A1" s="769" t="s">
        <v>236</v>
      </c>
      <c r="B1" s="770"/>
      <c r="C1" s="770"/>
      <c r="D1" s="770"/>
      <c r="E1" s="770"/>
      <c r="F1" s="771"/>
      <c r="I1" s="772" t="s">
        <v>237</v>
      </c>
      <c r="J1" s="773"/>
      <c r="K1" s="773"/>
      <c r="L1" s="773"/>
      <c r="M1" s="773"/>
      <c r="N1" s="773"/>
      <c r="O1" s="773"/>
      <c r="P1" s="773"/>
      <c r="Q1" s="773"/>
      <c r="R1" s="773"/>
      <c r="S1" s="773"/>
      <c r="T1" s="773"/>
      <c r="U1" s="773"/>
      <c r="V1" s="773"/>
      <c r="W1" s="774"/>
    </row>
    <row r="2" spans="1:23">
      <c r="A2" s="211" t="s">
        <v>238</v>
      </c>
      <c r="B2" s="212" t="s">
        <v>239</v>
      </c>
      <c r="C2" s="212" t="s">
        <v>240</v>
      </c>
      <c r="D2" s="212" t="s">
        <v>134</v>
      </c>
      <c r="E2" s="212" t="s">
        <v>241</v>
      </c>
      <c r="F2" s="213" t="s">
        <v>242</v>
      </c>
      <c r="I2" s="778"/>
      <c r="J2" s="779"/>
      <c r="K2" s="779"/>
      <c r="L2" s="779"/>
      <c r="M2" s="779"/>
      <c r="N2" s="779"/>
      <c r="O2" s="779"/>
      <c r="P2" s="779"/>
      <c r="Q2" s="779"/>
      <c r="R2" s="779"/>
      <c r="S2" s="779"/>
      <c r="T2" s="779"/>
      <c r="U2" s="779"/>
      <c r="V2" s="779"/>
      <c r="W2" s="780"/>
    </row>
    <row r="3" spans="1:23">
      <c r="A3" s="216" t="s">
        <v>243</v>
      </c>
      <c r="B3" s="217" t="s">
        <v>244</v>
      </c>
      <c r="C3" s="218">
        <v>5</v>
      </c>
      <c r="D3" s="218" t="s">
        <v>245</v>
      </c>
      <c r="E3" s="219" t="s">
        <v>246</v>
      </c>
      <c r="F3" s="220" t="s">
        <v>236</v>
      </c>
      <c r="I3" s="781"/>
      <c r="J3" s="782"/>
      <c r="K3" s="782"/>
      <c r="L3" s="782"/>
      <c r="M3" s="782"/>
      <c r="N3" s="782"/>
      <c r="O3" s="782"/>
      <c r="P3" s="782"/>
      <c r="Q3" s="782"/>
      <c r="R3" s="782"/>
      <c r="S3" s="782"/>
      <c r="T3" s="782"/>
      <c r="U3" s="782"/>
      <c r="V3" s="782"/>
      <c r="W3" s="783"/>
    </row>
    <row r="4" spans="1:23">
      <c r="A4" s="221" t="s">
        <v>243</v>
      </c>
      <c r="B4" s="222" t="s">
        <v>247</v>
      </c>
      <c r="C4" s="223">
        <v>40</v>
      </c>
      <c r="D4" s="223" t="s">
        <v>245</v>
      </c>
      <c r="E4" s="224" t="s">
        <v>248</v>
      </c>
      <c r="F4" s="225" t="s">
        <v>249</v>
      </c>
      <c r="G4" t="s">
        <v>281</v>
      </c>
      <c r="I4" s="781"/>
      <c r="J4" s="782"/>
      <c r="K4" s="782"/>
      <c r="L4" s="782"/>
      <c r="M4" s="782"/>
      <c r="N4" s="782"/>
      <c r="O4" s="782"/>
      <c r="P4" s="782"/>
      <c r="Q4" s="782"/>
      <c r="R4" s="782"/>
      <c r="S4" s="782"/>
      <c r="T4" s="782"/>
      <c r="U4" s="782"/>
      <c r="V4" s="782"/>
      <c r="W4" s="783"/>
    </row>
    <row r="5" spans="1:23">
      <c r="A5" s="226" t="s">
        <v>250</v>
      </c>
      <c r="B5" s="227" t="s">
        <v>251</v>
      </c>
      <c r="C5" s="228">
        <v>1</v>
      </c>
      <c r="D5" s="228" t="s">
        <v>252</v>
      </c>
      <c r="E5" s="229" t="s">
        <v>253</v>
      </c>
      <c r="F5" s="230" t="s">
        <v>254</v>
      </c>
      <c r="G5" t="s">
        <v>281</v>
      </c>
      <c r="I5" s="781"/>
      <c r="J5" s="782"/>
      <c r="K5" s="782"/>
      <c r="L5" s="782"/>
      <c r="M5" s="782"/>
      <c r="N5" s="782"/>
      <c r="O5" s="782"/>
      <c r="P5" s="782"/>
      <c r="Q5" s="782"/>
      <c r="R5" s="782"/>
      <c r="S5" s="782"/>
      <c r="T5" s="782"/>
      <c r="U5" s="782"/>
      <c r="V5" s="782"/>
      <c r="W5" s="783"/>
    </row>
    <row r="6" spans="1:23">
      <c r="G6" t="s">
        <v>281</v>
      </c>
      <c r="I6" s="781"/>
      <c r="J6" s="782"/>
      <c r="K6" s="782"/>
      <c r="L6" s="782"/>
      <c r="M6" s="782"/>
      <c r="N6" s="782"/>
      <c r="O6" s="782"/>
      <c r="P6" s="782"/>
      <c r="Q6" s="782"/>
      <c r="R6" s="782"/>
      <c r="S6" s="782"/>
      <c r="T6" s="782"/>
      <c r="U6" s="782"/>
      <c r="V6" s="782"/>
      <c r="W6" s="783"/>
    </row>
    <row r="7" spans="1:23" ht="18.75">
      <c r="A7" s="769" t="s">
        <v>493</v>
      </c>
      <c r="B7" s="770"/>
      <c r="C7" s="770"/>
      <c r="D7" s="770"/>
      <c r="E7" s="770"/>
      <c r="F7" s="771"/>
      <c r="G7" t="s">
        <v>281</v>
      </c>
      <c r="I7" s="781"/>
      <c r="J7" s="782"/>
      <c r="K7" s="782"/>
      <c r="L7" s="782"/>
      <c r="M7" s="782"/>
      <c r="N7" s="782"/>
      <c r="O7" s="782"/>
      <c r="P7" s="782"/>
      <c r="Q7" s="782"/>
      <c r="R7" s="782"/>
      <c r="S7" s="782"/>
      <c r="T7" s="782"/>
      <c r="U7" s="782"/>
      <c r="V7" s="782"/>
      <c r="W7" s="783"/>
    </row>
    <row r="8" spans="1:23">
      <c r="A8" s="211" t="s">
        <v>238</v>
      </c>
      <c r="B8" s="212" t="s">
        <v>239</v>
      </c>
      <c r="C8" s="212" t="s">
        <v>240</v>
      </c>
      <c r="D8" s="212" t="s">
        <v>134</v>
      </c>
      <c r="E8" s="212" t="s">
        <v>241</v>
      </c>
      <c r="F8" s="213" t="s">
        <v>242</v>
      </c>
      <c r="G8" t="s">
        <v>281</v>
      </c>
      <c r="I8" s="781"/>
      <c r="J8" s="782"/>
      <c r="K8" s="782"/>
      <c r="L8" s="782"/>
      <c r="M8" s="782"/>
      <c r="N8" s="782"/>
      <c r="O8" s="782"/>
      <c r="P8" s="782"/>
      <c r="Q8" s="782"/>
      <c r="R8" s="782"/>
      <c r="S8" s="782"/>
      <c r="T8" s="782"/>
      <c r="U8" s="782"/>
      <c r="V8" s="782"/>
      <c r="W8" s="783"/>
    </row>
    <row r="9" spans="1:23">
      <c r="A9" s="216" t="s">
        <v>243</v>
      </c>
      <c r="B9" s="227" t="s">
        <v>251</v>
      </c>
      <c r="C9" s="218">
        <v>1</v>
      </c>
      <c r="D9" s="218" t="s">
        <v>256</v>
      </c>
      <c r="E9" s="218" t="s">
        <v>253</v>
      </c>
      <c r="F9" s="232" t="s">
        <v>254</v>
      </c>
      <c r="G9" t="s">
        <v>281</v>
      </c>
      <c r="I9" s="781"/>
      <c r="J9" s="782"/>
      <c r="K9" s="782"/>
      <c r="L9" s="782"/>
      <c r="M9" s="782"/>
      <c r="N9" s="782"/>
      <c r="O9" s="782"/>
      <c r="P9" s="782"/>
      <c r="Q9" s="782"/>
      <c r="R9" s="782"/>
      <c r="S9" s="782"/>
      <c r="T9" s="782"/>
      <c r="U9" s="782"/>
      <c r="V9" s="782"/>
      <c r="W9" s="783"/>
    </row>
    <row r="10" spans="1:23">
      <c r="A10" s="221" t="s">
        <v>243</v>
      </c>
      <c r="B10" s="222" t="s">
        <v>495</v>
      </c>
      <c r="C10" s="223" t="s">
        <v>496</v>
      </c>
      <c r="D10" s="223" t="s">
        <v>275</v>
      </c>
      <c r="E10" s="223" t="s">
        <v>260</v>
      </c>
      <c r="F10" s="234" t="s">
        <v>497</v>
      </c>
      <c r="G10" t="s">
        <v>281</v>
      </c>
      <c r="I10" s="781"/>
      <c r="J10" s="782"/>
      <c r="K10" s="782"/>
      <c r="L10" s="782"/>
      <c r="M10" s="782"/>
      <c r="N10" s="782"/>
      <c r="O10" s="782"/>
      <c r="P10" s="782"/>
      <c r="Q10" s="782"/>
      <c r="R10" s="782"/>
      <c r="S10" s="782"/>
      <c r="T10" s="782"/>
      <c r="U10" s="782"/>
      <c r="V10" s="782"/>
      <c r="W10" s="783"/>
    </row>
    <row r="11" spans="1:23">
      <c r="A11" s="221" t="s">
        <v>243</v>
      </c>
      <c r="B11" s="222" t="s">
        <v>498</v>
      </c>
      <c r="C11" s="223" t="s">
        <v>499</v>
      </c>
      <c r="D11" s="223" t="s">
        <v>327</v>
      </c>
      <c r="E11" s="223" t="s">
        <v>500</v>
      </c>
      <c r="F11" s="234" t="s">
        <v>932</v>
      </c>
      <c r="G11" t="s">
        <v>281</v>
      </c>
      <c r="I11" s="781"/>
      <c r="J11" s="782"/>
      <c r="K11" s="782"/>
      <c r="L11" s="782"/>
      <c r="M11" s="782"/>
      <c r="N11" s="782"/>
      <c r="O11" s="782"/>
      <c r="P11" s="782"/>
      <c r="Q11" s="782"/>
      <c r="R11" s="782"/>
      <c r="S11" s="782"/>
      <c r="T11" s="782"/>
      <c r="U11" s="782"/>
      <c r="V11" s="782"/>
      <c r="W11" s="783"/>
    </row>
    <row r="12" spans="1:23">
      <c r="A12" s="221" t="s">
        <v>243</v>
      </c>
      <c r="B12" s="222" t="s">
        <v>262</v>
      </c>
      <c r="C12" s="235" t="s">
        <v>263</v>
      </c>
      <c r="D12" s="223" t="s">
        <v>494</v>
      </c>
      <c r="E12" s="223" t="s">
        <v>264</v>
      </c>
      <c r="F12" s="234" t="s">
        <v>933</v>
      </c>
      <c r="G12" t="s">
        <v>281</v>
      </c>
      <c r="I12" s="781"/>
      <c r="J12" s="782"/>
      <c r="K12" s="782"/>
      <c r="L12" s="782"/>
      <c r="M12" s="782"/>
      <c r="N12" s="782"/>
      <c r="O12" s="782"/>
      <c r="P12" s="782"/>
      <c r="Q12" s="782"/>
      <c r="R12" s="782"/>
      <c r="S12" s="782"/>
      <c r="T12" s="782"/>
      <c r="U12" s="782"/>
      <c r="V12" s="782"/>
      <c r="W12" s="783"/>
    </row>
    <row r="13" spans="1:23">
      <c r="A13" s="221" t="s">
        <v>243</v>
      </c>
      <c r="B13" s="222" t="s">
        <v>503</v>
      </c>
      <c r="C13" s="223">
        <f>200/7500</f>
        <v>2.6666666666666668E-2</v>
      </c>
      <c r="D13" s="223" t="s">
        <v>504</v>
      </c>
      <c r="E13" s="223" t="s">
        <v>505</v>
      </c>
      <c r="F13" s="234" t="s">
        <v>506</v>
      </c>
      <c r="G13" t="s">
        <v>281</v>
      </c>
      <c r="I13" s="781"/>
      <c r="J13" s="782"/>
      <c r="K13" s="782"/>
      <c r="L13" s="782"/>
      <c r="M13" s="782"/>
      <c r="N13" s="782"/>
      <c r="O13" s="782"/>
      <c r="P13" s="782"/>
      <c r="Q13" s="782"/>
      <c r="R13" s="782"/>
      <c r="S13" s="782"/>
      <c r="T13" s="782"/>
      <c r="U13" s="782"/>
      <c r="V13" s="782"/>
      <c r="W13" s="783"/>
    </row>
    <row r="14" spans="1:23">
      <c r="A14" s="221" t="s">
        <v>243</v>
      </c>
      <c r="B14" s="222" t="s">
        <v>507</v>
      </c>
      <c r="C14" s="223">
        <f>(150*1839)/38000</f>
        <v>7.2592105263157896</v>
      </c>
      <c r="D14" s="223" t="s">
        <v>259</v>
      </c>
      <c r="E14" s="223" t="s">
        <v>508</v>
      </c>
      <c r="F14" s="234" t="s">
        <v>509</v>
      </c>
      <c r="G14" t="s">
        <v>281</v>
      </c>
      <c r="I14" s="781"/>
      <c r="J14" s="782"/>
      <c r="K14" s="782"/>
      <c r="L14" s="782"/>
      <c r="M14" s="782"/>
      <c r="N14" s="782"/>
      <c r="O14" s="782"/>
      <c r="P14" s="782"/>
      <c r="Q14" s="782"/>
      <c r="R14" s="782"/>
      <c r="S14" s="782"/>
      <c r="T14" s="782"/>
      <c r="U14" s="782"/>
      <c r="V14" s="782"/>
      <c r="W14" s="783"/>
    </row>
    <row r="15" spans="1:23">
      <c r="A15" s="221" t="s">
        <v>333</v>
      </c>
      <c r="B15" s="223" t="s">
        <v>340</v>
      </c>
      <c r="C15" s="223" t="s">
        <v>510</v>
      </c>
      <c r="D15" s="223" t="s">
        <v>511</v>
      </c>
      <c r="E15" s="223" t="s">
        <v>260</v>
      </c>
      <c r="F15" s="234" t="s">
        <v>512</v>
      </c>
      <c r="G15" t="s">
        <v>281</v>
      </c>
      <c r="I15" s="781"/>
      <c r="J15" s="782"/>
      <c r="K15" s="782"/>
      <c r="L15" s="782"/>
      <c r="M15" s="782"/>
      <c r="N15" s="782"/>
      <c r="O15" s="782"/>
      <c r="P15" s="782"/>
      <c r="Q15" s="782"/>
      <c r="R15" s="782"/>
      <c r="S15" s="782"/>
      <c r="T15" s="782"/>
      <c r="U15" s="782"/>
      <c r="V15" s="782"/>
      <c r="W15" s="783"/>
    </row>
    <row r="16" spans="1:23">
      <c r="A16" s="221" t="s">
        <v>250</v>
      </c>
      <c r="B16" s="233" t="s">
        <v>3398</v>
      </c>
      <c r="C16" s="223" t="s">
        <v>3399</v>
      </c>
      <c r="D16" s="223" t="s">
        <v>494</v>
      </c>
      <c r="E16" s="223" t="s">
        <v>260</v>
      </c>
      <c r="F16" s="234" t="s">
        <v>515</v>
      </c>
      <c r="G16" t="s">
        <v>281</v>
      </c>
      <c r="I16" s="781"/>
      <c r="J16" s="782"/>
      <c r="K16" s="782"/>
      <c r="L16" s="782"/>
      <c r="M16" s="782"/>
      <c r="N16" s="782"/>
      <c r="O16" s="782"/>
      <c r="P16" s="782"/>
      <c r="Q16" s="782"/>
      <c r="R16" s="782"/>
      <c r="S16" s="782"/>
      <c r="T16" s="782"/>
      <c r="U16" s="782"/>
      <c r="V16" s="782"/>
      <c r="W16" s="783"/>
    </row>
    <row r="17" spans="1:23">
      <c r="A17" s="221" t="s">
        <v>333</v>
      </c>
      <c r="B17" s="223" t="s">
        <v>399</v>
      </c>
      <c r="C17" s="223" t="s">
        <v>516</v>
      </c>
      <c r="D17" s="223" t="s">
        <v>511</v>
      </c>
      <c r="E17" s="223" t="s">
        <v>260</v>
      </c>
      <c r="F17" s="234" t="s">
        <v>517</v>
      </c>
      <c r="G17" t="s">
        <v>281</v>
      </c>
      <c r="I17" s="781"/>
      <c r="J17" s="782"/>
      <c r="K17" s="782"/>
      <c r="L17" s="782"/>
      <c r="M17" s="782"/>
      <c r="N17" s="782"/>
      <c r="O17" s="782"/>
      <c r="P17" s="782"/>
      <c r="Q17" s="782"/>
      <c r="R17" s="782"/>
      <c r="S17" s="782"/>
      <c r="T17" s="782"/>
      <c r="U17" s="782"/>
      <c r="V17" s="782"/>
      <c r="W17" s="783"/>
    </row>
    <row r="18" spans="1:23">
      <c r="A18" s="221" t="s">
        <v>333</v>
      </c>
      <c r="B18" s="223" t="s">
        <v>427</v>
      </c>
      <c r="C18" s="223" t="s">
        <v>518</v>
      </c>
      <c r="D18" s="223" t="s">
        <v>511</v>
      </c>
      <c r="E18" s="223" t="s">
        <v>260</v>
      </c>
      <c r="F18" s="234" t="s">
        <v>519</v>
      </c>
      <c r="G18" t="s">
        <v>281</v>
      </c>
      <c r="I18" s="781"/>
      <c r="J18" s="782"/>
      <c r="K18" s="782"/>
      <c r="L18" s="782"/>
      <c r="M18" s="782"/>
      <c r="N18" s="782"/>
      <c r="O18" s="782"/>
      <c r="P18" s="782"/>
      <c r="Q18" s="782"/>
      <c r="R18" s="782"/>
      <c r="S18" s="782"/>
      <c r="T18" s="782"/>
      <c r="U18" s="782"/>
      <c r="V18" s="782"/>
      <c r="W18" s="783"/>
    </row>
    <row r="19" spans="1:23">
      <c r="A19" s="221" t="s">
        <v>333</v>
      </c>
      <c r="B19" s="223" t="s">
        <v>439</v>
      </c>
      <c r="C19" s="223" t="s">
        <v>520</v>
      </c>
      <c r="D19" s="223" t="s">
        <v>511</v>
      </c>
      <c r="E19" s="223" t="s">
        <v>260</v>
      </c>
      <c r="F19" s="234" t="s">
        <v>521</v>
      </c>
      <c r="G19" t="s">
        <v>281</v>
      </c>
      <c r="I19" s="784"/>
      <c r="J19" s="785"/>
      <c r="K19" s="785"/>
      <c r="L19" s="785"/>
      <c r="M19" s="785"/>
      <c r="N19" s="785"/>
      <c r="O19" s="785"/>
      <c r="P19" s="785"/>
      <c r="Q19" s="785"/>
      <c r="R19" s="785"/>
      <c r="S19" s="785"/>
      <c r="T19" s="785"/>
      <c r="U19" s="785"/>
      <c r="V19" s="785"/>
      <c r="W19" s="786"/>
    </row>
    <row r="20" spans="1:23">
      <c r="A20" s="262" t="s">
        <v>268</v>
      </c>
      <c r="B20" s="189" t="s">
        <v>522</v>
      </c>
      <c r="C20" s="189">
        <v>0.95</v>
      </c>
      <c r="D20" s="189" t="s">
        <v>270</v>
      </c>
      <c r="E20" s="189" t="s">
        <v>523</v>
      </c>
      <c r="F20" s="263" t="s">
        <v>524</v>
      </c>
      <c r="G20" t="s">
        <v>281</v>
      </c>
    </row>
    <row r="21" spans="1:23">
      <c r="A21" s="262" t="s">
        <v>268</v>
      </c>
      <c r="B21" s="189" t="s">
        <v>525</v>
      </c>
      <c r="C21" s="189">
        <v>1.1200000000000001</v>
      </c>
      <c r="D21" s="189" t="s">
        <v>270</v>
      </c>
      <c r="E21" s="189" t="s">
        <v>526</v>
      </c>
      <c r="F21" s="263" t="s">
        <v>527</v>
      </c>
      <c r="G21" t="s">
        <v>281</v>
      </c>
      <c r="I21" s="772" t="s">
        <v>272</v>
      </c>
      <c r="J21" s="773"/>
      <c r="K21" s="773"/>
      <c r="L21" s="773"/>
      <c r="M21" s="773"/>
      <c r="N21" s="773"/>
      <c r="O21" s="773"/>
      <c r="P21" s="773"/>
      <c r="Q21" s="773"/>
      <c r="R21" s="773"/>
      <c r="S21" s="773"/>
      <c r="T21" s="773"/>
      <c r="U21" s="773"/>
      <c r="V21" s="773"/>
      <c r="W21" s="774"/>
    </row>
    <row r="22" spans="1:23">
      <c r="A22" s="262" t="s">
        <v>268</v>
      </c>
      <c r="B22" s="189" t="s">
        <v>528</v>
      </c>
      <c r="C22" s="189">
        <v>0.72</v>
      </c>
      <c r="D22" s="189" t="s">
        <v>270</v>
      </c>
      <c r="E22" s="189" t="s">
        <v>529</v>
      </c>
      <c r="F22" s="263" t="s">
        <v>530</v>
      </c>
      <c r="G22" t="s">
        <v>281</v>
      </c>
      <c r="I22" s="214"/>
      <c r="J22" s="6"/>
      <c r="K22" s="6"/>
      <c r="L22" s="6"/>
      <c r="M22" s="6"/>
      <c r="N22" s="6"/>
      <c r="O22" s="6"/>
      <c r="P22" s="6"/>
      <c r="Q22" s="6"/>
      <c r="R22" s="6"/>
      <c r="S22" s="6"/>
      <c r="T22" s="6"/>
      <c r="U22" s="6"/>
      <c r="V22" s="6"/>
      <c r="W22" s="215"/>
    </row>
    <row r="23" spans="1:23">
      <c r="A23" s="262" t="s">
        <v>268</v>
      </c>
      <c r="B23" s="189" t="s">
        <v>531</v>
      </c>
      <c r="C23" s="189">
        <v>0.1</v>
      </c>
      <c r="D23" s="189" t="s">
        <v>270</v>
      </c>
      <c r="E23" s="189" t="s">
        <v>532</v>
      </c>
      <c r="F23" s="263" t="s">
        <v>533</v>
      </c>
      <c r="G23" t="s">
        <v>281</v>
      </c>
      <c r="I23" s="214"/>
      <c r="J23" s="6"/>
      <c r="K23" s="6"/>
      <c r="L23" s="6"/>
      <c r="M23" s="6"/>
      <c r="N23" s="6"/>
      <c r="O23" s="6"/>
      <c r="P23" s="6"/>
      <c r="Q23" s="6"/>
      <c r="R23" s="6"/>
      <c r="S23" s="6"/>
      <c r="T23" s="6"/>
      <c r="U23" s="6"/>
      <c r="V23" s="6"/>
      <c r="W23" s="215"/>
    </row>
    <row r="24" spans="1:23">
      <c r="A24" s="262" t="s">
        <v>268</v>
      </c>
      <c r="B24" s="189" t="s">
        <v>534</v>
      </c>
      <c r="C24" s="189">
        <v>140</v>
      </c>
      <c r="D24" s="189" t="s">
        <v>535</v>
      </c>
      <c r="E24" s="189" t="s">
        <v>536</v>
      </c>
      <c r="F24" s="263" t="s">
        <v>537</v>
      </c>
      <c r="G24" t="s">
        <v>281</v>
      </c>
      <c r="I24" s="214"/>
      <c r="J24" s="6"/>
      <c r="K24" s="6"/>
      <c r="L24" s="6"/>
      <c r="M24" s="6"/>
      <c r="N24" s="6"/>
      <c r="O24" s="6"/>
      <c r="P24" s="6"/>
      <c r="Q24" s="6"/>
      <c r="R24" s="6"/>
      <c r="S24" s="6"/>
      <c r="T24" s="6"/>
      <c r="U24" s="6"/>
      <c r="V24" s="6"/>
      <c r="W24" s="215"/>
    </row>
    <row r="25" spans="1:23">
      <c r="A25" s="262" t="s">
        <v>268</v>
      </c>
      <c r="B25" s="189" t="s">
        <v>538</v>
      </c>
      <c r="C25" s="189">
        <v>0.52</v>
      </c>
      <c r="D25" s="189" t="s">
        <v>270</v>
      </c>
      <c r="E25" s="189" t="s">
        <v>539</v>
      </c>
      <c r="F25" s="263" t="s">
        <v>540</v>
      </c>
      <c r="G25" t="s">
        <v>281</v>
      </c>
      <c r="I25" s="214"/>
      <c r="J25" s="6"/>
      <c r="K25" s="6"/>
      <c r="L25" s="6"/>
      <c r="M25" s="6"/>
      <c r="N25" s="6"/>
      <c r="O25" s="6"/>
      <c r="P25" s="6"/>
      <c r="Q25" s="6"/>
      <c r="R25" s="6"/>
      <c r="S25" s="6"/>
      <c r="T25" s="6"/>
      <c r="U25" s="6"/>
      <c r="V25" s="6"/>
      <c r="W25" s="215"/>
    </row>
    <row r="26" spans="1:23">
      <c r="A26" s="262" t="s">
        <v>268</v>
      </c>
      <c r="B26" s="189" t="s">
        <v>541</v>
      </c>
      <c r="C26" s="189">
        <v>43</v>
      </c>
      <c r="D26" s="189" t="s">
        <v>542</v>
      </c>
      <c r="E26" s="189" t="s">
        <v>253</v>
      </c>
      <c r="F26" s="263" t="s">
        <v>543</v>
      </c>
      <c r="G26" t="s">
        <v>281</v>
      </c>
      <c r="I26" s="214"/>
      <c r="J26" s="6"/>
      <c r="K26" s="6"/>
      <c r="L26" s="6"/>
      <c r="M26" s="6"/>
      <c r="N26" s="6"/>
      <c r="O26" s="6"/>
      <c r="P26" s="6"/>
      <c r="Q26" s="6"/>
      <c r="R26" s="6"/>
      <c r="S26" s="6"/>
      <c r="T26" s="6"/>
      <c r="U26" s="6"/>
      <c r="V26" s="6"/>
      <c r="W26" s="215"/>
    </row>
    <row r="27" spans="1:23">
      <c r="A27" s="262" t="s">
        <v>268</v>
      </c>
      <c r="B27" s="189" t="s">
        <v>544</v>
      </c>
      <c r="C27" s="189">
        <v>10</v>
      </c>
      <c r="D27" s="189" t="s">
        <v>545</v>
      </c>
      <c r="E27" s="189" t="s">
        <v>546</v>
      </c>
      <c r="F27" s="263" t="s">
        <v>547</v>
      </c>
      <c r="G27" t="s">
        <v>281</v>
      </c>
      <c r="I27" s="214"/>
      <c r="J27" s="6"/>
      <c r="K27" s="6"/>
      <c r="L27" s="6"/>
      <c r="M27" s="6"/>
      <c r="N27" s="6"/>
      <c r="O27" s="6"/>
      <c r="P27" s="6"/>
      <c r="Q27" s="6"/>
      <c r="R27" s="6"/>
      <c r="S27" s="6"/>
      <c r="T27" s="6"/>
      <c r="U27" s="6"/>
      <c r="V27" s="6"/>
      <c r="W27" s="215"/>
    </row>
    <row r="28" spans="1:23">
      <c r="A28" s="262" t="s">
        <v>268</v>
      </c>
      <c r="B28" s="189" t="s">
        <v>548</v>
      </c>
      <c r="C28" s="189">
        <v>6</v>
      </c>
      <c r="D28" s="189" t="s">
        <v>549</v>
      </c>
      <c r="E28" s="189" t="s">
        <v>550</v>
      </c>
      <c r="F28" s="263" t="s">
        <v>551</v>
      </c>
      <c r="G28" t="s">
        <v>281</v>
      </c>
      <c r="I28" s="214"/>
      <c r="J28" s="6"/>
      <c r="K28" s="6"/>
      <c r="L28" s="6"/>
      <c r="M28" s="6"/>
      <c r="N28" s="6"/>
      <c r="O28" s="6"/>
      <c r="P28" s="6"/>
      <c r="Q28" s="6"/>
      <c r="R28" s="6"/>
      <c r="S28" s="6"/>
      <c r="T28" s="6"/>
      <c r="U28" s="6"/>
      <c r="V28" s="6"/>
      <c r="W28" s="215"/>
    </row>
    <row r="29" spans="1:23">
      <c r="A29" s="262" t="s">
        <v>268</v>
      </c>
      <c r="B29" s="189" t="s">
        <v>552</v>
      </c>
      <c r="C29" s="189">
        <v>6.5</v>
      </c>
      <c r="D29" s="189" t="s">
        <v>549</v>
      </c>
      <c r="E29" s="189" t="s">
        <v>553</v>
      </c>
      <c r="F29" s="263" t="s">
        <v>554</v>
      </c>
      <c r="G29" t="s">
        <v>281</v>
      </c>
      <c r="I29" s="214"/>
      <c r="J29" s="6"/>
      <c r="K29" s="6"/>
      <c r="L29" s="6"/>
      <c r="M29" s="6"/>
      <c r="N29" s="6"/>
      <c r="O29" s="6"/>
      <c r="P29" s="6"/>
      <c r="Q29" s="6"/>
      <c r="R29" s="6"/>
      <c r="S29" s="6"/>
      <c r="T29" s="6"/>
      <c r="U29" s="6"/>
      <c r="V29" s="6"/>
      <c r="W29" s="215"/>
    </row>
    <row r="30" spans="1:23">
      <c r="A30" s="262" t="s">
        <v>268</v>
      </c>
      <c r="B30" s="189" t="s">
        <v>555</v>
      </c>
      <c r="C30" s="189">
        <v>86</v>
      </c>
      <c r="D30" s="189" t="s">
        <v>549</v>
      </c>
      <c r="E30" s="189" t="s">
        <v>556</v>
      </c>
      <c r="F30" s="263" t="s">
        <v>557</v>
      </c>
      <c r="G30" t="s">
        <v>281</v>
      </c>
      <c r="I30" s="214"/>
      <c r="J30" s="6"/>
      <c r="K30" s="6"/>
      <c r="L30" s="6"/>
      <c r="M30" s="6"/>
      <c r="N30" s="6"/>
      <c r="O30" s="6"/>
      <c r="P30" s="6"/>
      <c r="Q30" s="6"/>
      <c r="R30" s="6"/>
      <c r="S30" s="6"/>
      <c r="T30" s="6"/>
      <c r="U30" s="6"/>
      <c r="V30" s="6"/>
      <c r="W30" s="215"/>
    </row>
    <row r="31" spans="1:23">
      <c r="A31" s="262" t="s">
        <v>268</v>
      </c>
      <c r="B31" s="189" t="s">
        <v>269</v>
      </c>
      <c r="C31" s="189">
        <v>3.2582228999999997E-2</v>
      </c>
      <c r="D31" s="189" t="s">
        <v>270</v>
      </c>
      <c r="E31" s="189" t="s">
        <v>558</v>
      </c>
      <c r="F31" s="263" t="s">
        <v>3402</v>
      </c>
      <c r="G31" t="s">
        <v>281</v>
      </c>
      <c r="I31" s="214"/>
      <c r="J31" s="6"/>
      <c r="K31" s="6"/>
      <c r="L31" s="6"/>
      <c r="M31" s="6"/>
      <c r="N31" s="6"/>
      <c r="O31" s="6"/>
      <c r="P31" s="6"/>
      <c r="Q31" s="6"/>
      <c r="R31" s="6"/>
      <c r="S31" s="6"/>
      <c r="T31" s="6"/>
      <c r="U31" s="6"/>
      <c r="V31" s="6"/>
      <c r="W31" s="215"/>
    </row>
    <row r="32" spans="1:23">
      <c r="A32" s="262" t="s">
        <v>268</v>
      </c>
      <c r="B32" s="189" t="s">
        <v>559</v>
      </c>
      <c r="C32" s="189">
        <v>40000</v>
      </c>
      <c r="D32" s="189" t="s">
        <v>560</v>
      </c>
      <c r="E32" s="189" t="s">
        <v>253</v>
      </c>
      <c r="F32" s="263" t="s">
        <v>561</v>
      </c>
      <c r="G32" t="s">
        <v>281</v>
      </c>
      <c r="I32" s="214"/>
      <c r="J32" s="6"/>
      <c r="K32" s="6"/>
      <c r="L32" s="6"/>
      <c r="M32" s="6"/>
      <c r="N32" s="6"/>
      <c r="O32" s="6"/>
      <c r="P32" s="6"/>
      <c r="Q32" s="6"/>
      <c r="R32" s="6"/>
      <c r="S32" s="6"/>
      <c r="T32" s="6"/>
      <c r="U32" s="6"/>
      <c r="V32" s="6"/>
      <c r="W32" s="215"/>
    </row>
    <row r="33" spans="1:23">
      <c r="A33" s="262" t="s">
        <v>268</v>
      </c>
      <c r="B33" s="189" t="s">
        <v>562</v>
      </c>
      <c r="C33" s="189" t="s">
        <v>563</v>
      </c>
      <c r="D33" s="189" t="s">
        <v>275</v>
      </c>
      <c r="E33" s="264"/>
      <c r="F33" s="263" t="s">
        <v>564</v>
      </c>
      <c r="G33" t="s">
        <v>281</v>
      </c>
      <c r="I33" s="214"/>
      <c r="J33" s="6"/>
      <c r="K33" s="6"/>
      <c r="L33" s="6"/>
      <c r="M33" s="6"/>
      <c r="N33" s="6"/>
      <c r="O33" s="6"/>
      <c r="P33" s="6"/>
      <c r="Q33" s="6"/>
      <c r="R33" s="6"/>
      <c r="S33" s="6"/>
      <c r="T33" s="6"/>
      <c r="U33" s="6"/>
      <c r="V33" s="6"/>
      <c r="W33" s="215"/>
    </row>
    <row r="34" spans="1:23">
      <c r="A34" s="262" t="s">
        <v>268</v>
      </c>
      <c r="B34" s="189" t="s">
        <v>568</v>
      </c>
      <c r="C34" s="189" t="s">
        <v>569</v>
      </c>
      <c r="D34" s="189" t="s">
        <v>511</v>
      </c>
      <c r="E34" s="264"/>
      <c r="F34" s="263" t="s">
        <v>570</v>
      </c>
      <c r="G34" t="s">
        <v>281</v>
      </c>
      <c r="I34" s="214"/>
      <c r="J34" s="6"/>
      <c r="K34" s="6"/>
      <c r="L34" s="6"/>
      <c r="M34" s="6"/>
      <c r="N34" s="6"/>
      <c r="O34" s="6"/>
      <c r="P34" s="6"/>
      <c r="Q34" s="6"/>
      <c r="R34" s="6"/>
      <c r="S34" s="6"/>
      <c r="T34" s="6"/>
      <c r="U34" s="6"/>
      <c r="V34" s="6"/>
      <c r="W34" s="215"/>
    </row>
    <row r="35" spans="1:23">
      <c r="A35" s="262" t="s">
        <v>268</v>
      </c>
      <c r="B35" s="189" t="s">
        <v>571</v>
      </c>
      <c r="C35" s="189" t="s">
        <v>3403</v>
      </c>
      <c r="D35" s="189" t="s">
        <v>511</v>
      </c>
      <c r="E35" s="264"/>
      <c r="F35" s="263" t="s">
        <v>573</v>
      </c>
      <c r="G35" t="s">
        <v>281</v>
      </c>
      <c r="I35" s="214"/>
      <c r="J35" s="6"/>
      <c r="K35" s="6"/>
      <c r="L35" s="6"/>
      <c r="M35" s="6"/>
      <c r="N35" s="6"/>
      <c r="O35" s="6"/>
      <c r="P35" s="6"/>
      <c r="Q35" s="6"/>
      <c r="R35" s="6"/>
      <c r="S35" s="6"/>
      <c r="T35" s="6"/>
      <c r="U35" s="6"/>
      <c r="V35" s="6"/>
      <c r="W35" s="215"/>
    </row>
    <row r="36" spans="1:23">
      <c r="A36" s="262" t="s">
        <v>268</v>
      </c>
      <c r="B36" s="189" t="s">
        <v>574</v>
      </c>
      <c r="C36" s="189" t="s">
        <v>3404</v>
      </c>
      <c r="D36" s="189" t="s">
        <v>511</v>
      </c>
      <c r="E36" s="264"/>
      <c r="F36" s="263" t="s">
        <v>576</v>
      </c>
      <c r="G36" t="s">
        <v>281</v>
      </c>
      <c r="I36" s="214"/>
      <c r="J36" s="6"/>
      <c r="K36" s="6"/>
      <c r="L36" s="6"/>
      <c r="M36" s="6"/>
      <c r="N36" s="6"/>
      <c r="O36" s="6"/>
      <c r="P36" s="6"/>
      <c r="Q36" s="6"/>
      <c r="R36" s="6"/>
      <c r="S36" s="6"/>
      <c r="T36" s="6"/>
      <c r="U36" s="6"/>
      <c r="V36" s="6"/>
      <c r="W36" s="215"/>
    </row>
    <row r="37" spans="1:23">
      <c r="A37" s="262" t="s">
        <v>268</v>
      </c>
      <c r="B37" s="189" t="s">
        <v>577</v>
      </c>
      <c r="C37" s="189" t="s">
        <v>578</v>
      </c>
      <c r="D37" s="189" t="s">
        <v>511</v>
      </c>
      <c r="E37" s="264"/>
      <c r="F37" s="263" t="s">
        <v>579</v>
      </c>
      <c r="G37" t="s">
        <v>281</v>
      </c>
      <c r="I37" s="214"/>
      <c r="J37" s="6"/>
      <c r="K37" s="6"/>
      <c r="L37" s="6"/>
      <c r="M37" s="6"/>
      <c r="N37" s="6"/>
      <c r="O37" s="6"/>
      <c r="P37" s="6"/>
      <c r="Q37" s="6"/>
      <c r="R37" s="6"/>
      <c r="S37" s="6"/>
      <c r="T37" s="6"/>
      <c r="U37" s="6"/>
      <c r="V37" s="6"/>
      <c r="W37" s="215"/>
    </row>
    <row r="38" spans="1:23">
      <c r="A38" s="239" t="s">
        <v>268</v>
      </c>
      <c r="B38" s="240" t="s">
        <v>580</v>
      </c>
      <c r="C38" s="240" t="s">
        <v>258</v>
      </c>
      <c r="D38" s="240" t="s">
        <v>494</v>
      </c>
      <c r="E38" s="265"/>
      <c r="F38" s="241" t="s">
        <v>581</v>
      </c>
      <c r="G38" t="s">
        <v>281</v>
      </c>
      <c r="I38" s="214"/>
      <c r="J38" s="6"/>
      <c r="K38" s="6"/>
      <c r="L38" s="6"/>
      <c r="M38" s="6"/>
      <c r="N38" s="6"/>
      <c r="O38" s="6"/>
      <c r="P38" s="6"/>
      <c r="Q38" s="6"/>
      <c r="R38" s="6"/>
      <c r="S38" s="6"/>
      <c r="T38" s="6"/>
      <c r="U38" s="6"/>
      <c r="V38" s="6"/>
      <c r="W38" s="215"/>
    </row>
    <row r="39" spans="1:23">
      <c r="G39" t="s">
        <v>281</v>
      </c>
      <c r="I39" s="214"/>
      <c r="J39" s="6"/>
      <c r="K39" s="6"/>
      <c r="L39" s="6"/>
      <c r="M39" s="6"/>
      <c r="N39" s="6"/>
      <c r="O39" s="6"/>
      <c r="P39" s="6"/>
      <c r="Q39" s="6"/>
      <c r="R39" s="6"/>
      <c r="S39" s="6"/>
      <c r="T39" s="6"/>
      <c r="U39" s="6"/>
      <c r="V39" s="6"/>
      <c r="W39" s="215"/>
    </row>
    <row r="40" spans="1:23" ht="18.75">
      <c r="A40" s="769" t="s">
        <v>3405</v>
      </c>
      <c r="B40" s="770"/>
      <c r="C40" s="770"/>
      <c r="D40" s="770"/>
      <c r="E40" s="770"/>
      <c r="F40" s="771"/>
      <c r="G40" t="s">
        <v>281</v>
      </c>
      <c r="I40" s="214"/>
      <c r="J40" s="6"/>
      <c r="K40" s="6"/>
      <c r="L40" s="6"/>
      <c r="M40" s="6"/>
      <c r="N40" s="6"/>
      <c r="O40" s="6"/>
      <c r="P40" s="6"/>
      <c r="Q40" s="6"/>
      <c r="R40" s="6"/>
      <c r="S40" s="6"/>
      <c r="T40" s="6"/>
      <c r="U40" s="6"/>
      <c r="V40" s="6"/>
      <c r="W40" s="215"/>
    </row>
    <row r="41" spans="1:23">
      <c r="A41" s="211" t="s">
        <v>238</v>
      </c>
      <c r="B41" s="212" t="s">
        <v>239</v>
      </c>
      <c r="C41" s="212" t="s">
        <v>240</v>
      </c>
      <c r="D41" s="212" t="s">
        <v>134</v>
      </c>
      <c r="E41" s="212" t="s">
        <v>241</v>
      </c>
      <c r="F41" s="213" t="s">
        <v>242</v>
      </c>
      <c r="G41" t="s">
        <v>281</v>
      </c>
      <c r="I41" s="214"/>
      <c r="J41" s="6"/>
      <c r="K41" s="6"/>
      <c r="L41" s="6"/>
      <c r="M41" s="6"/>
      <c r="N41" s="6"/>
      <c r="O41" s="6"/>
      <c r="P41" s="6"/>
      <c r="Q41" s="6"/>
      <c r="R41" s="6"/>
      <c r="S41" s="6"/>
      <c r="T41" s="6"/>
      <c r="U41" s="6"/>
      <c r="V41" s="6"/>
      <c r="W41" s="215"/>
    </row>
    <row r="42" spans="1:23">
      <c r="A42" s="216" t="s">
        <v>243</v>
      </c>
      <c r="B42" s="217" t="s">
        <v>583</v>
      </c>
      <c r="C42" s="218" t="s">
        <v>584</v>
      </c>
      <c r="D42" s="218" t="s">
        <v>275</v>
      </c>
      <c r="E42" s="218" t="s">
        <v>260</v>
      </c>
      <c r="F42" s="232" t="s">
        <v>585</v>
      </c>
      <c r="G42" t="s">
        <v>281</v>
      </c>
      <c r="I42" s="214"/>
      <c r="J42" s="6"/>
      <c r="K42" s="6"/>
      <c r="L42" s="6"/>
      <c r="M42" s="6"/>
      <c r="N42" s="6"/>
      <c r="O42" s="6"/>
      <c r="P42" s="6"/>
      <c r="Q42" s="6"/>
      <c r="R42" s="6"/>
      <c r="S42" s="6"/>
      <c r="T42" s="6"/>
      <c r="U42" s="6"/>
      <c r="V42" s="6"/>
      <c r="W42" s="215"/>
    </row>
    <row r="43" spans="1:23">
      <c r="A43" s="221" t="s">
        <v>243</v>
      </c>
      <c r="B43" s="233" t="s">
        <v>3398</v>
      </c>
      <c r="C43" s="223" t="s">
        <v>586</v>
      </c>
      <c r="D43" s="223" t="s">
        <v>259</v>
      </c>
      <c r="E43" s="223" t="s">
        <v>253</v>
      </c>
      <c r="F43" s="234" t="s">
        <v>587</v>
      </c>
      <c r="G43" t="s">
        <v>281</v>
      </c>
      <c r="I43" s="214"/>
      <c r="J43" s="6"/>
      <c r="K43" s="6"/>
      <c r="L43" s="6"/>
      <c r="M43" s="6"/>
      <c r="N43" s="6"/>
      <c r="O43" s="6"/>
      <c r="P43" s="6"/>
      <c r="Q43" s="6"/>
      <c r="R43" s="6"/>
      <c r="S43" s="6"/>
      <c r="T43" s="6"/>
      <c r="U43" s="6"/>
      <c r="V43" s="6"/>
      <c r="W43" s="215"/>
    </row>
    <row r="44" spans="1:23">
      <c r="A44" s="221" t="s">
        <v>243</v>
      </c>
      <c r="B44" s="233" t="s">
        <v>3406</v>
      </c>
      <c r="C44" s="358">
        <v>0.194180608</v>
      </c>
      <c r="D44" s="224" t="s">
        <v>259</v>
      </c>
      <c r="E44" s="223" t="s">
        <v>253</v>
      </c>
      <c r="F44" s="225" t="s">
        <v>4189</v>
      </c>
      <c r="G44" t="s">
        <v>281</v>
      </c>
      <c r="I44" s="214"/>
      <c r="J44" s="6"/>
      <c r="K44" s="6"/>
      <c r="L44" s="6"/>
      <c r="M44" s="6"/>
      <c r="N44" s="6"/>
      <c r="O44" s="6"/>
      <c r="P44" s="6"/>
      <c r="Q44" s="6"/>
      <c r="R44" s="6"/>
      <c r="S44" s="6"/>
      <c r="T44" s="6"/>
      <c r="U44" s="6"/>
      <c r="V44" s="6"/>
      <c r="W44" s="215"/>
    </row>
    <row r="45" spans="1:23">
      <c r="A45" s="221" t="s">
        <v>243</v>
      </c>
      <c r="B45" s="222" t="s">
        <v>591</v>
      </c>
      <c r="C45" s="223" t="s">
        <v>592</v>
      </c>
      <c r="D45" s="223" t="s">
        <v>259</v>
      </c>
      <c r="E45" s="223" t="s">
        <v>3408</v>
      </c>
      <c r="F45" s="234" t="s">
        <v>594</v>
      </c>
      <c r="G45" t="s">
        <v>281</v>
      </c>
      <c r="I45" s="214"/>
      <c r="J45" s="6"/>
      <c r="K45" s="6"/>
      <c r="L45" s="6"/>
      <c r="M45" s="6"/>
      <c r="N45" s="6"/>
      <c r="O45" s="6"/>
      <c r="P45" s="6"/>
      <c r="Q45" s="6"/>
      <c r="R45" s="6"/>
      <c r="S45" s="6"/>
      <c r="T45" s="6"/>
      <c r="U45" s="6"/>
      <c r="V45" s="6"/>
      <c r="W45" s="215"/>
    </row>
    <row r="46" spans="1:23">
      <c r="A46" s="221" t="s">
        <v>243</v>
      </c>
      <c r="B46" s="222" t="s">
        <v>595</v>
      </c>
      <c r="C46" s="223" t="s">
        <v>596</v>
      </c>
      <c r="D46" s="223" t="s">
        <v>259</v>
      </c>
      <c r="E46" s="223" t="s">
        <v>260</v>
      </c>
      <c r="F46" s="234" t="s">
        <v>3410</v>
      </c>
      <c r="G46" t="s">
        <v>281</v>
      </c>
      <c r="I46" s="214"/>
      <c r="J46" s="6"/>
      <c r="K46" s="6"/>
      <c r="L46" s="6"/>
      <c r="M46" s="6"/>
      <c r="N46" s="6"/>
      <c r="O46" s="6"/>
      <c r="P46" s="6"/>
      <c r="Q46" s="6"/>
      <c r="R46" s="6"/>
      <c r="S46" s="6"/>
      <c r="T46" s="6"/>
      <c r="U46" s="6"/>
      <c r="V46" s="6"/>
      <c r="W46" s="215"/>
    </row>
    <row r="47" spans="1:23">
      <c r="A47" s="221" t="s">
        <v>243</v>
      </c>
      <c r="B47" s="222" t="s">
        <v>941</v>
      </c>
      <c r="C47" s="358">
        <f>-0.227323596*0.5</f>
        <v>-0.11366179799999999</v>
      </c>
      <c r="D47" s="223" t="s">
        <v>4190</v>
      </c>
      <c r="E47" s="223" t="s">
        <v>253</v>
      </c>
      <c r="F47" s="234" t="s">
        <v>4191</v>
      </c>
      <c r="G47" t="s">
        <v>281</v>
      </c>
      <c r="I47" s="236"/>
      <c r="J47" s="237"/>
      <c r="K47" s="237"/>
      <c r="L47" s="237"/>
      <c r="M47" s="237"/>
      <c r="N47" s="237"/>
      <c r="O47" s="237"/>
      <c r="P47" s="237"/>
      <c r="Q47" s="237"/>
      <c r="R47" s="237"/>
      <c r="S47" s="237"/>
      <c r="T47" s="237"/>
      <c r="U47" s="237"/>
      <c r="V47" s="237"/>
      <c r="W47" s="238"/>
    </row>
    <row r="48" spans="1:23">
      <c r="A48" s="221" t="s">
        <v>243</v>
      </c>
      <c r="B48" s="233" t="s">
        <v>3411</v>
      </c>
      <c r="C48" s="223" t="s">
        <v>602</v>
      </c>
      <c r="D48" s="223" t="s">
        <v>504</v>
      </c>
      <c r="E48" s="223" t="s">
        <v>260</v>
      </c>
      <c r="F48" s="234" t="s">
        <v>603</v>
      </c>
      <c r="G48" t="s">
        <v>281</v>
      </c>
    </row>
    <row r="49" spans="1:13">
      <c r="A49" s="221" t="s">
        <v>250</v>
      </c>
      <c r="B49" s="233" t="s">
        <v>2875</v>
      </c>
      <c r="C49" s="223" t="s">
        <v>4591</v>
      </c>
      <c r="D49" s="223" t="s">
        <v>259</v>
      </c>
      <c r="E49" s="223" t="s">
        <v>253</v>
      </c>
      <c r="F49" s="234" t="s">
        <v>4592</v>
      </c>
      <c r="G49" t="s">
        <v>281</v>
      </c>
      <c r="I49" s="349" t="s">
        <v>360</v>
      </c>
      <c r="J49" s="350"/>
      <c r="K49" s="350"/>
      <c r="L49" s="350"/>
      <c r="M49" s="351"/>
    </row>
    <row r="50" spans="1:13">
      <c r="A50" s="221" t="s">
        <v>250</v>
      </c>
      <c r="B50" s="233" t="s">
        <v>4593</v>
      </c>
      <c r="C50" s="223">
        <v>0.18</v>
      </c>
      <c r="D50" s="223" t="s">
        <v>259</v>
      </c>
      <c r="E50" s="223" t="s">
        <v>253</v>
      </c>
      <c r="F50" s="234" t="s">
        <v>4594</v>
      </c>
      <c r="G50" t="s">
        <v>281</v>
      </c>
      <c r="I50" s="242" t="s">
        <v>3414</v>
      </c>
      <c r="J50" s="243"/>
      <c r="K50" s="243"/>
      <c r="L50" s="285">
        <v>15.3</v>
      </c>
      <c r="M50" s="244" t="s">
        <v>363</v>
      </c>
    </row>
    <row r="51" spans="1:13">
      <c r="A51" s="221" t="s">
        <v>333</v>
      </c>
      <c r="B51" s="223" t="s">
        <v>340</v>
      </c>
      <c r="C51" s="223" t="s">
        <v>599</v>
      </c>
      <c r="D51" s="223" t="s">
        <v>259</v>
      </c>
      <c r="E51" s="223" t="s">
        <v>260</v>
      </c>
      <c r="F51" s="234" t="s">
        <v>600</v>
      </c>
      <c r="G51" t="s">
        <v>281</v>
      </c>
      <c r="I51" s="214" t="s">
        <v>2014</v>
      </c>
      <c r="J51" s="6"/>
      <c r="K51" s="6"/>
      <c r="L51" s="275">
        <v>6.99</v>
      </c>
      <c r="M51" s="215" t="s">
        <v>363</v>
      </c>
    </row>
    <row r="52" spans="1:13">
      <c r="A52" s="221" t="s">
        <v>333</v>
      </c>
      <c r="B52" s="223" t="s">
        <v>399</v>
      </c>
      <c r="C52" s="223" t="s">
        <v>3412</v>
      </c>
      <c r="D52" s="223" t="s">
        <v>259</v>
      </c>
      <c r="E52" s="223" t="s">
        <v>3413</v>
      </c>
      <c r="F52" s="234" t="s">
        <v>2442</v>
      </c>
      <c r="G52" t="s">
        <v>281</v>
      </c>
      <c r="I52" s="214" t="s">
        <v>3564</v>
      </c>
      <c r="J52" s="6"/>
      <c r="K52" s="6"/>
      <c r="L52" s="275">
        <v>3.29251</v>
      </c>
      <c r="M52" s="215" t="s">
        <v>363</v>
      </c>
    </row>
    <row r="53" spans="1:13">
      <c r="A53" s="221" t="s">
        <v>250</v>
      </c>
      <c r="B53" s="233" t="s">
        <v>1019</v>
      </c>
      <c r="C53" s="235" t="s">
        <v>605</v>
      </c>
      <c r="D53" s="223" t="s">
        <v>408</v>
      </c>
      <c r="E53" s="223" t="s">
        <v>260</v>
      </c>
      <c r="F53" s="234" t="s">
        <v>606</v>
      </c>
      <c r="G53" t="s">
        <v>281</v>
      </c>
      <c r="I53" s="214" t="s">
        <v>3705</v>
      </c>
      <c r="J53" s="6"/>
      <c r="K53" s="6"/>
      <c r="L53" s="275">
        <v>12.66</v>
      </c>
      <c r="M53" s="215" t="s">
        <v>363</v>
      </c>
    </row>
    <row r="54" spans="1:13">
      <c r="A54" s="221" t="s">
        <v>250</v>
      </c>
      <c r="B54" s="233" t="s">
        <v>607</v>
      </c>
      <c r="C54" s="235" t="s">
        <v>608</v>
      </c>
      <c r="D54" s="223" t="s">
        <v>408</v>
      </c>
      <c r="E54" s="223" t="s">
        <v>260</v>
      </c>
      <c r="F54" s="234" t="s">
        <v>609</v>
      </c>
      <c r="G54" t="s">
        <v>281</v>
      </c>
      <c r="I54" s="214" t="s">
        <v>4595</v>
      </c>
      <c r="J54" s="6"/>
      <c r="K54" s="6"/>
      <c r="L54" s="275">
        <v>5.6</v>
      </c>
      <c r="M54" s="215" t="s">
        <v>363</v>
      </c>
    </row>
    <row r="55" spans="1:13">
      <c r="A55" s="221" t="s">
        <v>333</v>
      </c>
      <c r="B55" s="223" t="s">
        <v>610</v>
      </c>
      <c r="C55" s="223" t="s">
        <v>611</v>
      </c>
      <c r="D55" s="223" t="s">
        <v>259</v>
      </c>
      <c r="E55" s="223" t="s">
        <v>260</v>
      </c>
      <c r="F55" s="234" t="s">
        <v>612</v>
      </c>
      <c r="G55" t="s">
        <v>281</v>
      </c>
      <c r="I55" s="236" t="s">
        <v>3565</v>
      </c>
      <c r="J55" s="237"/>
      <c r="K55" s="237"/>
      <c r="L55" s="276">
        <v>12.85</v>
      </c>
      <c r="M55" s="238" t="s">
        <v>363</v>
      </c>
    </row>
    <row r="56" spans="1:13">
      <c r="A56" s="221" t="s">
        <v>333</v>
      </c>
      <c r="B56" s="223" t="s">
        <v>427</v>
      </c>
      <c r="C56" s="223" t="s">
        <v>613</v>
      </c>
      <c r="D56" s="223" t="s">
        <v>259</v>
      </c>
      <c r="E56" s="223" t="s">
        <v>260</v>
      </c>
      <c r="F56" s="234" t="s">
        <v>614</v>
      </c>
      <c r="G56" t="s">
        <v>281</v>
      </c>
    </row>
    <row r="57" spans="1:13">
      <c r="A57" s="262" t="s">
        <v>268</v>
      </c>
      <c r="B57" s="189" t="s">
        <v>615</v>
      </c>
      <c r="C57" s="189">
        <v>9.6850000000000006E-2</v>
      </c>
      <c r="D57" s="189" t="s">
        <v>616</v>
      </c>
      <c r="E57" s="189" t="s">
        <v>3415</v>
      </c>
      <c r="F57" s="263" t="s">
        <v>4193</v>
      </c>
      <c r="G57" t="s">
        <v>281</v>
      </c>
    </row>
    <row r="58" spans="1:13">
      <c r="A58" s="262" t="s">
        <v>268</v>
      </c>
      <c r="B58" s="189" t="s">
        <v>620</v>
      </c>
      <c r="C58" s="189">
        <v>0.5716</v>
      </c>
      <c r="D58" s="189" t="s">
        <v>270</v>
      </c>
      <c r="E58" s="189" t="s">
        <v>3418</v>
      </c>
      <c r="F58" s="263" t="s">
        <v>622</v>
      </c>
      <c r="G58" t="s">
        <v>281</v>
      </c>
    </row>
    <row r="59" spans="1:13">
      <c r="A59" s="262" t="s">
        <v>268</v>
      </c>
      <c r="B59" s="189" t="s">
        <v>623</v>
      </c>
      <c r="C59" s="189">
        <v>0.37659999999999999</v>
      </c>
      <c r="D59" s="189" t="s">
        <v>270</v>
      </c>
      <c r="E59" s="189" t="s">
        <v>3419</v>
      </c>
      <c r="F59" s="263" t="s">
        <v>2871</v>
      </c>
      <c r="G59" t="s">
        <v>281</v>
      </c>
    </row>
    <row r="60" spans="1:13">
      <c r="A60" s="262" t="s">
        <v>268</v>
      </c>
      <c r="B60" s="189" t="s">
        <v>625</v>
      </c>
      <c r="C60" s="189">
        <v>0.37</v>
      </c>
      <c r="D60" s="189" t="s">
        <v>270</v>
      </c>
      <c r="E60" s="189" t="s">
        <v>626</v>
      </c>
      <c r="F60" s="263" t="s">
        <v>627</v>
      </c>
      <c r="G60" t="s">
        <v>281</v>
      </c>
    </row>
    <row r="61" spans="1:13">
      <c r="A61" s="262" t="s">
        <v>268</v>
      </c>
      <c r="B61" s="189" t="s">
        <v>628</v>
      </c>
      <c r="C61" s="189">
        <v>7.8E-2</v>
      </c>
      <c r="D61" s="189" t="s">
        <v>270</v>
      </c>
      <c r="E61" s="189" t="s">
        <v>3420</v>
      </c>
      <c r="F61" s="263" t="s">
        <v>630</v>
      </c>
      <c r="G61" t="s">
        <v>281</v>
      </c>
    </row>
    <row r="62" spans="1:13">
      <c r="A62" s="262" t="s">
        <v>268</v>
      </c>
      <c r="B62" s="189" t="s">
        <v>631</v>
      </c>
      <c r="C62" s="189">
        <v>14.79</v>
      </c>
      <c r="D62" s="189" t="s">
        <v>632</v>
      </c>
      <c r="E62" s="189" t="s">
        <v>253</v>
      </c>
      <c r="F62" s="263" t="s">
        <v>633</v>
      </c>
      <c r="G62" t="s">
        <v>281</v>
      </c>
    </row>
    <row r="63" spans="1:13">
      <c r="A63" s="262" t="s">
        <v>268</v>
      </c>
      <c r="B63" s="189" t="s">
        <v>634</v>
      </c>
      <c r="C63" s="189">
        <v>0.104</v>
      </c>
      <c r="D63" s="189" t="s">
        <v>270</v>
      </c>
      <c r="E63" s="189" t="s">
        <v>253</v>
      </c>
      <c r="F63" s="263" t="s">
        <v>635</v>
      </c>
      <c r="G63" t="s">
        <v>281</v>
      </c>
    </row>
    <row r="64" spans="1:13">
      <c r="A64" s="262" t="s">
        <v>268</v>
      </c>
      <c r="B64" s="189" t="s">
        <v>636</v>
      </c>
      <c r="C64" s="189">
        <v>10</v>
      </c>
      <c r="D64" s="189" t="s">
        <v>637</v>
      </c>
      <c r="E64" s="189" t="s">
        <v>253</v>
      </c>
      <c r="F64" s="263" t="s">
        <v>638</v>
      </c>
      <c r="G64" t="s">
        <v>281</v>
      </c>
    </row>
    <row r="65" spans="1:7">
      <c r="A65" s="262" t="s">
        <v>268</v>
      </c>
      <c r="B65" s="189" t="s">
        <v>639</v>
      </c>
      <c r="C65" s="189">
        <v>21</v>
      </c>
      <c r="D65" s="189" t="s">
        <v>640</v>
      </c>
      <c r="E65" s="189" t="s">
        <v>3421</v>
      </c>
      <c r="F65" s="263" t="s">
        <v>642</v>
      </c>
      <c r="G65" t="s">
        <v>281</v>
      </c>
    </row>
    <row r="66" spans="1:7">
      <c r="A66" s="262" t="s">
        <v>268</v>
      </c>
      <c r="B66" s="189" t="s">
        <v>643</v>
      </c>
      <c r="C66" s="189">
        <v>0.01</v>
      </c>
      <c r="D66" s="189" t="s">
        <v>270</v>
      </c>
      <c r="E66" s="189" t="s">
        <v>644</v>
      </c>
      <c r="F66" s="263" t="s">
        <v>645</v>
      </c>
      <c r="G66" t="s">
        <v>281</v>
      </c>
    </row>
    <row r="67" spans="1:7">
      <c r="A67" s="262" t="s">
        <v>268</v>
      </c>
      <c r="B67" s="189" t="s">
        <v>646</v>
      </c>
      <c r="C67" s="189">
        <v>20</v>
      </c>
      <c r="D67" s="189" t="s">
        <v>545</v>
      </c>
      <c r="E67" s="189" t="s">
        <v>647</v>
      </c>
      <c r="F67" s="263" t="s">
        <v>648</v>
      </c>
      <c r="G67" t="s">
        <v>281</v>
      </c>
    </row>
    <row r="68" spans="1:7">
      <c r="A68" s="262" t="s">
        <v>268</v>
      </c>
      <c r="B68" s="189" t="s">
        <v>649</v>
      </c>
      <c r="C68" s="189">
        <v>16.04</v>
      </c>
      <c r="D68" s="189" t="s">
        <v>650</v>
      </c>
      <c r="E68" s="189" t="s">
        <v>253</v>
      </c>
      <c r="F68" s="263" t="s">
        <v>651</v>
      </c>
      <c r="G68" t="s">
        <v>281</v>
      </c>
    </row>
    <row r="69" spans="1:7">
      <c r="A69" s="262" t="s">
        <v>268</v>
      </c>
      <c r="B69" s="189" t="s">
        <v>652</v>
      </c>
      <c r="C69" s="189">
        <v>44.01</v>
      </c>
      <c r="D69" s="189" t="s">
        <v>650</v>
      </c>
      <c r="E69" s="189" t="s">
        <v>253</v>
      </c>
      <c r="F69" s="263" t="s">
        <v>653</v>
      </c>
      <c r="G69" t="s">
        <v>281</v>
      </c>
    </row>
    <row r="70" spans="1:7">
      <c r="A70" s="262" t="s">
        <v>268</v>
      </c>
      <c r="B70" s="189" t="s">
        <v>654</v>
      </c>
      <c r="C70" s="189">
        <v>34.1</v>
      </c>
      <c r="D70" s="189" t="s">
        <v>650</v>
      </c>
      <c r="E70" s="189" t="s">
        <v>253</v>
      </c>
      <c r="F70" s="263" t="s">
        <v>655</v>
      </c>
      <c r="G70" t="s">
        <v>281</v>
      </c>
    </row>
    <row r="71" spans="1:7">
      <c r="A71" s="262" t="s">
        <v>268</v>
      </c>
      <c r="B71" s="189" t="s">
        <v>656</v>
      </c>
      <c r="C71" s="189">
        <v>17</v>
      </c>
      <c r="D71" s="189" t="s">
        <v>650</v>
      </c>
      <c r="E71" s="189" t="s">
        <v>253</v>
      </c>
      <c r="F71" s="263" t="s">
        <v>657</v>
      </c>
      <c r="G71" t="s">
        <v>281</v>
      </c>
    </row>
    <row r="72" spans="1:7">
      <c r="A72" s="262" t="s">
        <v>268</v>
      </c>
      <c r="B72" s="189" t="s">
        <v>658</v>
      </c>
      <c r="C72" s="189">
        <v>10000</v>
      </c>
      <c r="D72" s="189" t="s">
        <v>560</v>
      </c>
      <c r="E72" s="189" t="s">
        <v>253</v>
      </c>
      <c r="F72" s="263" t="s">
        <v>659</v>
      </c>
      <c r="G72" t="s">
        <v>281</v>
      </c>
    </row>
    <row r="73" spans="1:7">
      <c r="A73" s="262" t="s">
        <v>268</v>
      </c>
      <c r="B73" s="189" t="s">
        <v>660</v>
      </c>
      <c r="C73" s="189">
        <v>1</v>
      </c>
      <c r="D73" s="189" t="s">
        <v>259</v>
      </c>
      <c r="E73" s="189" t="s">
        <v>253</v>
      </c>
      <c r="F73" s="263" t="s">
        <v>661</v>
      </c>
      <c r="G73" t="s">
        <v>281</v>
      </c>
    </row>
    <row r="74" spans="1:7">
      <c r="A74" s="262" t="s">
        <v>268</v>
      </c>
      <c r="B74" s="189" t="s">
        <v>662</v>
      </c>
      <c r="C74" s="189">
        <v>2</v>
      </c>
      <c r="D74" s="189" t="s">
        <v>270</v>
      </c>
      <c r="E74" s="189" t="s">
        <v>253</v>
      </c>
      <c r="F74" s="263" t="s">
        <v>663</v>
      </c>
      <c r="G74" t="s">
        <v>281</v>
      </c>
    </row>
    <row r="75" spans="1:7">
      <c r="A75" s="262" t="s">
        <v>268</v>
      </c>
      <c r="B75" s="189" t="s">
        <v>664</v>
      </c>
      <c r="C75" s="189">
        <v>0.28000000000000003</v>
      </c>
      <c r="D75" s="189" t="s">
        <v>270</v>
      </c>
      <c r="E75" s="189" t="s">
        <v>253</v>
      </c>
      <c r="F75" s="263" t="s">
        <v>3422</v>
      </c>
      <c r="G75" t="s">
        <v>281</v>
      </c>
    </row>
    <row r="76" spans="1:7">
      <c r="A76" s="262" t="s">
        <v>268</v>
      </c>
      <c r="B76" s="189" t="s">
        <v>666</v>
      </c>
      <c r="C76" s="189">
        <v>40000</v>
      </c>
      <c r="D76" s="189" t="s">
        <v>667</v>
      </c>
      <c r="E76" s="189" t="s">
        <v>253</v>
      </c>
      <c r="F76" s="263" t="s">
        <v>668</v>
      </c>
      <c r="G76" t="s">
        <v>281</v>
      </c>
    </row>
    <row r="77" spans="1:7">
      <c r="A77" s="262" t="s">
        <v>268</v>
      </c>
      <c r="B77" s="189" t="s">
        <v>669</v>
      </c>
      <c r="C77" s="189">
        <v>100</v>
      </c>
      <c r="D77" s="189" t="s">
        <v>670</v>
      </c>
      <c r="E77" s="189" t="s">
        <v>671</v>
      </c>
      <c r="F77" s="263" t="s">
        <v>2443</v>
      </c>
      <c r="G77" t="s">
        <v>281</v>
      </c>
    </row>
    <row r="78" spans="1:7">
      <c r="A78" s="262" t="s">
        <v>268</v>
      </c>
      <c r="B78" s="189" t="s">
        <v>673</v>
      </c>
      <c r="C78" s="189">
        <v>100</v>
      </c>
      <c r="D78" s="189" t="s">
        <v>670</v>
      </c>
      <c r="E78" s="189" t="s">
        <v>674</v>
      </c>
      <c r="F78" s="263" t="s">
        <v>2444</v>
      </c>
      <c r="G78" t="s">
        <v>281</v>
      </c>
    </row>
    <row r="79" spans="1:7">
      <c r="A79" s="262" t="s">
        <v>268</v>
      </c>
      <c r="B79" s="189" t="s">
        <v>679</v>
      </c>
      <c r="C79" s="189" t="s">
        <v>4194</v>
      </c>
      <c r="D79" s="189" t="s">
        <v>259</v>
      </c>
      <c r="E79" s="189" t="s">
        <v>260</v>
      </c>
      <c r="F79" s="263" t="s">
        <v>4195</v>
      </c>
      <c r="G79" t="s">
        <v>281</v>
      </c>
    </row>
    <row r="80" spans="1:7">
      <c r="A80" s="262" t="s">
        <v>268</v>
      </c>
      <c r="B80" s="189" t="s">
        <v>676</v>
      </c>
      <c r="C80" s="189">
        <v>22.4</v>
      </c>
      <c r="D80" s="189" t="s">
        <v>677</v>
      </c>
      <c r="E80" s="189" t="s">
        <v>253</v>
      </c>
      <c r="F80" s="263" t="s">
        <v>678</v>
      </c>
      <c r="G80" t="s">
        <v>281</v>
      </c>
    </row>
    <row r="81" spans="1:7">
      <c r="A81" s="262" t="s">
        <v>268</v>
      </c>
      <c r="B81" s="189" t="s">
        <v>3425</v>
      </c>
      <c r="C81" s="189">
        <v>0.18</v>
      </c>
      <c r="D81" s="189" t="s">
        <v>270</v>
      </c>
      <c r="E81" s="189" t="s">
        <v>253</v>
      </c>
      <c r="F81" s="263" t="s">
        <v>3426</v>
      </c>
      <c r="G81" t="s">
        <v>281</v>
      </c>
    </row>
    <row r="82" spans="1:7">
      <c r="A82" s="262" t="s">
        <v>268</v>
      </c>
      <c r="B82" s="189" t="s">
        <v>682</v>
      </c>
      <c r="C82" s="189" t="s">
        <v>683</v>
      </c>
      <c r="D82" s="189" t="s">
        <v>684</v>
      </c>
      <c r="E82" s="264"/>
      <c r="F82" s="263" t="s">
        <v>685</v>
      </c>
      <c r="G82" t="s">
        <v>281</v>
      </c>
    </row>
    <row r="83" spans="1:7">
      <c r="A83" s="262" t="s">
        <v>268</v>
      </c>
      <c r="B83" s="189" t="s">
        <v>613</v>
      </c>
      <c r="C83" s="189" t="s">
        <v>686</v>
      </c>
      <c r="D83" s="189" t="s">
        <v>259</v>
      </c>
      <c r="E83" s="264"/>
      <c r="F83" s="263" t="s">
        <v>687</v>
      </c>
      <c r="G83" t="s">
        <v>281</v>
      </c>
    </row>
    <row r="84" spans="1:7">
      <c r="A84" s="262" t="s">
        <v>268</v>
      </c>
      <c r="B84" s="189" t="s">
        <v>688</v>
      </c>
      <c r="C84" s="189" t="s">
        <v>689</v>
      </c>
      <c r="D84" s="189" t="s">
        <v>408</v>
      </c>
      <c r="E84" s="264"/>
      <c r="F84" s="263" t="s">
        <v>606</v>
      </c>
      <c r="G84" t="s">
        <v>281</v>
      </c>
    </row>
    <row r="85" spans="1:7">
      <c r="A85" s="262" t="s">
        <v>268</v>
      </c>
      <c r="B85" s="189" t="s">
        <v>611</v>
      </c>
      <c r="C85" s="189" t="s">
        <v>690</v>
      </c>
      <c r="D85" s="189" t="s">
        <v>259</v>
      </c>
      <c r="E85" s="264"/>
      <c r="F85" s="263" t="s">
        <v>691</v>
      </c>
      <c r="G85" t="s">
        <v>281</v>
      </c>
    </row>
    <row r="86" spans="1:7">
      <c r="A86" s="262" t="s">
        <v>268</v>
      </c>
      <c r="B86" s="189" t="s">
        <v>692</v>
      </c>
      <c r="C86" s="189" t="s">
        <v>693</v>
      </c>
      <c r="D86" s="189" t="s">
        <v>408</v>
      </c>
      <c r="E86" s="264"/>
      <c r="F86" s="263" t="s">
        <v>609</v>
      </c>
      <c r="G86" t="s">
        <v>281</v>
      </c>
    </row>
    <row r="87" spans="1:7">
      <c r="A87" s="262" t="s">
        <v>268</v>
      </c>
      <c r="B87" s="189" t="s">
        <v>694</v>
      </c>
      <c r="C87" s="189" t="s">
        <v>695</v>
      </c>
      <c r="D87" s="189" t="s">
        <v>259</v>
      </c>
      <c r="E87" s="264"/>
      <c r="F87" s="263" t="s">
        <v>594</v>
      </c>
      <c r="G87" t="s">
        <v>281</v>
      </c>
    </row>
    <row r="88" spans="1:7">
      <c r="A88" s="262" t="s">
        <v>268</v>
      </c>
      <c r="B88" s="189" t="s">
        <v>696</v>
      </c>
      <c r="C88" s="189" t="s">
        <v>697</v>
      </c>
      <c r="D88" s="189" t="s">
        <v>511</v>
      </c>
      <c r="E88" s="264"/>
      <c r="F88" s="263" t="s">
        <v>698</v>
      </c>
      <c r="G88" t="s">
        <v>281</v>
      </c>
    </row>
    <row r="89" spans="1:7">
      <c r="A89" s="262" t="s">
        <v>268</v>
      </c>
      <c r="B89" s="189" t="s">
        <v>599</v>
      </c>
      <c r="C89" s="189" t="s">
        <v>699</v>
      </c>
      <c r="D89" s="189" t="s">
        <v>259</v>
      </c>
      <c r="E89" s="264"/>
      <c r="F89" s="263" t="s">
        <v>700</v>
      </c>
      <c r="G89" t="s">
        <v>281</v>
      </c>
    </row>
    <row r="90" spans="1:7">
      <c r="A90" s="262" t="s">
        <v>268</v>
      </c>
      <c r="B90" s="189" t="s">
        <v>584</v>
      </c>
      <c r="C90" s="189" t="s">
        <v>701</v>
      </c>
      <c r="D90" s="189" t="s">
        <v>275</v>
      </c>
      <c r="E90" s="264"/>
      <c r="F90" s="263" t="s">
        <v>702</v>
      </c>
      <c r="G90" t="s">
        <v>281</v>
      </c>
    </row>
    <row r="91" spans="1:7">
      <c r="A91" s="239" t="s">
        <v>268</v>
      </c>
      <c r="B91" s="240" t="s">
        <v>703</v>
      </c>
      <c r="C91" s="240" t="s">
        <v>3429</v>
      </c>
      <c r="D91" s="240" t="s">
        <v>259</v>
      </c>
      <c r="E91" s="265"/>
      <c r="F91" s="241" t="s">
        <v>705</v>
      </c>
      <c r="G91" t="s">
        <v>281</v>
      </c>
    </row>
    <row r="92" spans="1:7">
      <c r="G92" t="s">
        <v>281</v>
      </c>
    </row>
    <row r="93" spans="1:7" ht="18.75">
      <c r="A93" s="769" t="s">
        <v>2445</v>
      </c>
      <c r="B93" s="770"/>
      <c r="C93" s="770"/>
      <c r="D93" s="770"/>
      <c r="E93" s="770"/>
      <c r="F93" s="771"/>
      <c r="G93" t="s">
        <v>281</v>
      </c>
    </row>
    <row r="94" spans="1:7">
      <c r="A94" s="211" t="s">
        <v>238</v>
      </c>
      <c r="B94" s="212" t="s">
        <v>239</v>
      </c>
      <c r="C94" s="212" t="s">
        <v>240</v>
      </c>
      <c r="D94" s="212" t="s">
        <v>134</v>
      </c>
      <c r="E94" s="212" t="s">
        <v>241</v>
      </c>
      <c r="F94" s="213" t="s">
        <v>242</v>
      </c>
      <c r="G94" t="s">
        <v>281</v>
      </c>
    </row>
    <row r="95" spans="1:7">
      <c r="A95" s="216" t="s">
        <v>243</v>
      </c>
      <c r="B95" s="217" t="s">
        <v>707</v>
      </c>
      <c r="C95" s="267" t="s">
        <v>708</v>
      </c>
      <c r="D95" s="218" t="s">
        <v>259</v>
      </c>
      <c r="E95" s="218" t="s">
        <v>260</v>
      </c>
      <c r="F95" s="232" t="s">
        <v>709</v>
      </c>
      <c r="G95" t="s">
        <v>281</v>
      </c>
    </row>
    <row r="96" spans="1:7">
      <c r="A96" s="221" t="s">
        <v>243</v>
      </c>
      <c r="B96" s="222" t="s">
        <v>710</v>
      </c>
      <c r="C96" s="235" t="s">
        <v>711</v>
      </c>
      <c r="D96" s="223" t="s">
        <v>259</v>
      </c>
      <c r="E96" s="223" t="s">
        <v>260</v>
      </c>
      <c r="F96" s="234" t="s">
        <v>709</v>
      </c>
      <c r="G96" t="s">
        <v>281</v>
      </c>
    </row>
    <row r="97" spans="1:7">
      <c r="A97" s="221" t="s">
        <v>243</v>
      </c>
      <c r="B97" s="222" t="s">
        <v>712</v>
      </c>
      <c r="C97" s="235" t="s">
        <v>713</v>
      </c>
      <c r="D97" s="223" t="s">
        <v>259</v>
      </c>
      <c r="E97" s="223" t="s">
        <v>260</v>
      </c>
      <c r="F97" s="234" t="s">
        <v>709</v>
      </c>
      <c r="G97" t="s">
        <v>281</v>
      </c>
    </row>
    <row r="98" spans="1:7">
      <c r="A98" s="221" t="s">
        <v>243</v>
      </c>
      <c r="B98" s="222" t="s">
        <v>714</v>
      </c>
      <c r="C98" s="235">
        <v>0</v>
      </c>
      <c r="D98" s="223" t="s">
        <v>715</v>
      </c>
      <c r="E98" s="223" t="s">
        <v>253</v>
      </c>
      <c r="F98" s="234" t="s">
        <v>716</v>
      </c>
      <c r="G98" t="s">
        <v>281</v>
      </c>
    </row>
    <row r="99" spans="1:7">
      <c r="A99" s="221" t="s">
        <v>333</v>
      </c>
      <c r="B99" s="223" t="s">
        <v>225</v>
      </c>
      <c r="C99" s="223" t="s">
        <v>717</v>
      </c>
      <c r="D99" s="223" t="s">
        <v>259</v>
      </c>
      <c r="E99" s="223" t="s">
        <v>260</v>
      </c>
      <c r="F99" s="234" t="s">
        <v>718</v>
      </c>
      <c r="G99" t="s">
        <v>281</v>
      </c>
    </row>
    <row r="100" spans="1:7">
      <c r="A100" s="221" t="s">
        <v>333</v>
      </c>
      <c r="B100" s="223" t="s">
        <v>340</v>
      </c>
      <c r="C100" s="223" t="s">
        <v>719</v>
      </c>
      <c r="D100" s="223" t="s">
        <v>259</v>
      </c>
      <c r="E100" s="223" t="s">
        <v>260</v>
      </c>
      <c r="F100" s="234" t="s">
        <v>720</v>
      </c>
      <c r="G100" t="s">
        <v>281</v>
      </c>
    </row>
    <row r="101" spans="1:7">
      <c r="A101" s="221" t="s">
        <v>333</v>
      </c>
      <c r="B101" s="223" t="s">
        <v>174</v>
      </c>
      <c r="C101" s="223" t="s">
        <v>721</v>
      </c>
      <c r="D101" s="223" t="s">
        <v>259</v>
      </c>
      <c r="E101" s="223" t="s">
        <v>260</v>
      </c>
      <c r="F101" s="234" t="s">
        <v>718</v>
      </c>
      <c r="G101" t="s">
        <v>281</v>
      </c>
    </row>
    <row r="102" spans="1:7">
      <c r="A102" s="221" t="s">
        <v>333</v>
      </c>
      <c r="B102" s="223" t="s">
        <v>179</v>
      </c>
      <c r="C102" s="223" t="s">
        <v>722</v>
      </c>
      <c r="D102" s="223" t="s">
        <v>259</v>
      </c>
      <c r="E102" s="223" t="s">
        <v>260</v>
      </c>
      <c r="F102" s="234" t="s">
        <v>718</v>
      </c>
      <c r="G102" t="s">
        <v>281</v>
      </c>
    </row>
    <row r="103" spans="1:7">
      <c r="A103" s="221" t="s">
        <v>333</v>
      </c>
      <c r="B103" s="223" t="s">
        <v>188</v>
      </c>
      <c r="C103" s="223" t="s">
        <v>723</v>
      </c>
      <c r="D103" s="223" t="s">
        <v>259</v>
      </c>
      <c r="E103" s="223" t="s">
        <v>260</v>
      </c>
      <c r="F103" s="234" t="s">
        <v>718</v>
      </c>
      <c r="G103" t="s">
        <v>281</v>
      </c>
    </row>
    <row r="104" spans="1:7">
      <c r="A104" s="221" t="s">
        <v>333</v>
      </c>
      <c r="B104" s="223" t="s">
        <v>184</v>
      </c>
      <c r="C104" s="223" t="s">
        <v>724</v>
      </c>
      <c r="D104" s="223" t="s">
        <v>259</v>
      </c>
      <c r="E104" s="223" t="s">
        <v>260</v>
      </c>
      <c r="F104" s="234" t="s">
        <v>718</v>
      </c>
      <c r="G104" t="s">
        <v>281</v>
      </c>
    </row>
    <row r="105" spans="1:7">
      <c r="A105" s="221" t="s">
        <v>333</v>
      </c>
      <c r="B105" s="223" t="s">
        <v>192</v>
      </c>
      <c r="C105" s="223" t="s">
        <v>725</v>
      </c>
      <c r="D105" s="223" t="s">
        <v>259</v>
      </c>
      <c r="E105" s="223" t="s">
        <v>260</v>
      </c>
      <c r="F105" s="234" t="s">
        <v>718</v>
      </c>
      <c r="G105" t="s">
        <v>281</v>
      </c>
    </row>
    <row r="106" spans="1:7">
      <c r="A106" s="221" t="s">
        <v>333</v>
      </c>
      <c r="B106" s="223" t="s">
        <v>399</v>
      </c>
      <c r="C106" s="223" t="s">
        <v>516</v>
      </c>
      <c r="D106" s="223" t="s">
        <v>259</v>
      </c>
      <c r="E106" s="223" t="s">
        <v>260</v>
      </c>
      <c r="F106" s="234" t="s">
        <v>720</v>
      </c>
      <c r="G106" t="s">
        <v>281</v>
      </c>
    </row>
    <row r="107" spans="1:7">
      <c r="A107" s="221" t="s">
        <v>333</v>
      </c>
      <c r="B107" s="223" t="s">
        <v>3439</v>
      </c>
      <c r="C107" s="235" t="s">
        <v>727</v>
      </c>
      <c r="D107" s="223" t="s">
        <v>408</v>
      </c>
      <c r="E107" s="223" t="s">
        <v>260</v>
      </c>
      <c r="F107" s="234" t="s">
        <v>728</v>
      </c>
      <c r="G107" t="s">
        <v>281</v>
      </c>
    </row>
    <row r="108" spans="1:7">
      <c r="A108" s="221" t="s">
        <v>333</v>
      </c>
      <c r="B108" s="223" t="s">
        <v>217</v>
      </c>
      <c r="C108" s="223" t="s">
        <v>729</v>
      </c>
      <c r="D108" s="223" t="s">
        <v>259</v>
      </c>
      <c r="E108" s="223" t="s">
        <v>260</v>
      </c>
      <c r="F108" s="234" t="s">
        <v>718</v>
      </c>
      <c r="G108" t="s">
        <v>281</v>
      </c>
    </row>
    <row r="109" spans="1:7">
      <c r="A109" s="221" t="s">
        <v>333</v>
      </c>
      <c r="B109" s="223" t="s">
        <v>205</v>
      </c>
      <c r="C109" s="223" t="s">
        <v>730</v>
      </c>
      <c r="D109" s="223" t="s">
        <v>259</v>
      </c>
      <c r="E109" s="223" t="s">
        <v>260</v>
      </c>
      <c r="F109" s="234" t="s">
        <v>718</v>
      </c>
      <c r="G109" t="s">
        <v>281</v>
      </c>
    </row>
    <row r="110" spans="1:7">
      <c r="A110" s="221" t="s">
        <v>250</v>
      </c>
      <c r="B110" s="233" t="s">
        <v>588</v>
      </c>
      <c r="C110" s="223">
        <v>1</v>
      </c>
      <c r="D110" s="223" t="s">
        <v>259</v>
      </c>
      <c r="E110" s="223" t="s">
        <v>253</v>
      </c>
      <c r="F110" s="234" t="s">
        <v>731</v>
      </c>
      <c r="G110" t="s">
        <v>281</v>
      </c>
    </row>
    <row r="111" spans="1:7">
      <c r="A111" s="221" t="s">
        <v>333</v>
      </c>
      <c r="B111" s="223" t="s">
        <v>196</v>
      </c>
      <c r="C111" s="223" t="s">
        <v>732</v>
      </c>
      <c r="D111" s="223" t="s">
        <v>259</v>
      </c>
      <c r="E111" s="223" t="s">
        <v>260</v>
      </c>
      <c r="F111" s="234" t="s">
        <v>718</v>
      </c>
      <c r="G111" t="s">
        <v>281</v>
      </c>
    </row>
    <row r="112" spans="1:7">
      <c r="A112" s="221" t="s">
        <v>333</v>
      </c>
      <c r="B112" s="223" t="s">
        <v>200</v>
      </c>
      <c r="C112" s="223" t="s">
        <v>733</v>
      </c>
      <c r="D112" s="223" t="s">
        <v>259</v>
      </c>
      <c r="E112" s="223" t="s">
        <v>260</v>
      </c>
      <c r="F112" s="234" t="s">
        <v>718</v>
      </c>
      <c r="G112" t="s">
        <v>281</v>
      </c>
    </row>
    <row r="113" spans="1:7">
      <c r="A113" s="221" t="s">
        <v>333</v>
      </c>
      <c r="B113" s="223" t="s">
        <v>433</v>
      </c>
      <c r="C113" s="223" t="s">
        <v>734</v>
      </c>
      <c r="D113" s="223" t="s">
        <v>259</v>
      </c>
      <c r="E113" s="223" t="s">
        <v>260</v>
      </c>
      <c r="F113" s="234" t="s">
        <v>735</v>
      </c>
      <c r="G113" t="s">
        <v>281</v>
      </c>
    </row>
    <row r="114" spans="1:7">
      <c r="A114" s="221" t="s">
        <v>333</v>
      </c>
      <c r="B114" s="223" t="s">
        <v>433</v>
      </c>
      <c r="C114" s="223" t="s">
        <v>736</v>
      </c>
      <c r="D114" s="223" t="s">
        <v>259</v>
      </c>
      <c r="E114" s="223" t="s">
        <v>260</v>
      </c>
      <c r="F114" s="234" t="s">
        <v>737</v>
      </c>
      <c r="G114" t="s">
        <v>281</v>
      </c>
    </row>
    <row r="115" spans="1:7">
      <c r="A115" s="221" t="s">
        <v>333</v>
      </c>
      <c r="B115" s="223" t="s">
        <v>449</v>
      </c>
      <c r="C115" s="223" t="s">
        <v>738</v>
      </c>
      <c r="D115" s="223" t="s">
        <v>259</v>
      </c>
      <c r="E115" s="223" t="s">
        <v>260</v>
      </c>
      <c r="F115" s="234" t="s">
        <v>718</v>
      </c>
      <c r="G115" t="s">
        <v>281</v>
      </c>
    </row>
    <row r="116" spans="1:7">
      <c r="A116" s="221" t="s">
        <v>333</v>
      </c>
      <c r="B116" s="223" t="s">
        <v>229</v>
      </c>
      <c r="C116" s="223" t="s">
        <v>739</v>
      </c>
      <c r="D116" s="223" t="s">
        <v>740</v>
      </c>
      <c r="E116" s="223" t="s">
        <v>260</v>
      </c>
      <c r="F116" s="234" t="s">
        <v>718</v>
      </c>
      <c r="G116" t="s">
        <v>281</v>
      </c>
    </row>
    <row r="117" spans="1:7">
      <c r="A117" s="221" t="s">
        <v>333</v>
      </c>
      <c r="B117" s="223" t="s">
        <v>209</v>
      </c>
      <c r="C117" s="223" t="s">
        <v>741</v>
      </c>
      <c r="D117" s="223" t="s">
        <v>259</v>
      </c>
      <c r="E117" s="223" t="s">
        <v>260</v>
      </c>
      <c r="F117" s="234" t="s">
        <v>718</v>
      </c>
      <c r="G117" t="s">
        <v>281</v>
      </c>
    </row>
    <row r="118" spans="1:7">
      <c r="A118" s="262" t="s">
        <v>268</v>
      </c>
      <c r="B118" s="189" t="s">
        <v>120</v>
      </c>
      <c r="C118" s="189">
        <v>3860</v>
      </c>
      <c r="D118" s="189" t="s">
        <v>742</v>
      </c>
      <c r="E118" s="189" t="s">
        <v>3440</v>
      </c>
      <c r="F118" s="263" t="s">
        <v>744</v>
      </c>
      <c r="G118" t="s">
        <v>281</v>
      </c>
    </row>
    <row r="119" spans="1:7">
      <c r="A119" s="262" t="s">
        <v>268</v>
      </c>
      <c r="B119" s="189" t="s">
        <v>340</v>
      </c>
      <c r="C119" s="189">
        <v>0.5</v>
      </c>
      <c r="D119" s="189" t="s">
        <v>270</v>
      </c>
      <c r="E119" s="189"/>
      <c r="F119" s="263" t="s">
        <v>745</v>
      </c>
      <c r="G119" t="s">
        <v>281</v>
      </c>
    </row>
    <row r="120" spans="1:7">
      <c r="A120" s="262" t="s">
        <v>268</v>
      </c>
      <c r="B120" s="189" t="s">
        <v>95</v>
      </c>
      <c r="C120" s="189">
        <v>3.1850000000000001</v>
      </c>
      <c r="D120" s="189" t="s">
        <v>270</v>
      </c>
      <c r="E120" s="189" t="s">
        <v>3441</v>
      </c>
      <c r="F120" s="263" t="s">
        <v>744</v>
      </c>
      <c r="G120" t="s">
        <v>281</v>
      </c>
    </row>
    <row r="121" spans="1:7">
      <c r="A121" s="262" t="s">
        <v>268</v>
      </c>
      <c r="B121" s="189" t="s">
        <v>97</v>
      </c>
      <c r="C121" s="189">
        <v>0.72799999999999998</v>
      </c>
      <c r="D121" s="189" t="s">
        <v>742</v>
      </c>
      <c r="E121" s="189" t="s">
        <v>3442</v>
      </c>
      <c r="F121" s="263" t="s">
        <v>744</v>
      </c>
      <c r="G121" t="s">
        <v>281</v>
      </c>
    </row>
    <row r="122" spans="1:7">
      <c r="A122" s="262" t="s">
        <v>268</v>
      </c>
      <c r="B122" s="189" t="s">
        <v>90</v>
      </c>
      <c r="C122" s="189">
        <v>5629</v>
      </c>
      <c r="D122" s="189" t="s">
        <v>742</v>
      </c>
      <c r="E122" s="189" t="s">
        <v>3443</v>
      </c>
      <c r="F122" s="263" t="s">
        <v>744</v>
      </c>
      <c r="G122" t="s">
        <v>281</v>
      </c>
    </row>
    <row r="123" spans="1:7">
      <c r="A123" s="262" t="s">
        <v>268</v>
      </c>
      <c r="B123" s="189" t="s">
        <v>98</v>
      </c>
      <c r="C123" s="189">
        <v>3.367</v>
      </c>
      <c r="D123" s="189" t="s">
        <v>742</v>
      </c>
      <c r="E123" s="189" t="s">
        <v>3444</v>
      </c>
      <c r="F123" s="263" t="s">
        <v>744</v>
      </c>
      <c r="G123" t="s">
        <v>281</v>
      </c>
    </row>
    <row r="124" spans="1:7">
      <c r="A124" s="262" t="s">
        <v>268</v>
      </c>
      <c r="B124" s="189" t="s">
        <v>99</v>
      </c>
      <c r="C124" s="189">
        <v>20.8</v>
      </c>
      <c r="D124" s="189" t="s">
        <v>742</v>
      </c>
      <c r="E124" s="189" t="s">
        <v>3445</v>
      </c>
      <c r="F124" s="263" t="s">
        <v>744</v>
      </c>
      <c r="G124" t="s">
        <v>281</v>
      </c>
    </row>
    <row r="125" spans="1:7">
      <c r="A125" s="262" t="s">
        <v>268</v>
      </c>
      <c r="B125" s="189" t="s">
        <v>3446</v>
      </c>
      <c r="C125" s="189">
        <v>0.6</v>
      </c>
      <c r="D125" s="189" t="s">
        <v>270</v>
      </c>
      <c r="E125" s="189" t="s">
        <v>4445</v>
      </c>
      <c r="F125" s="263" t="s">
        <v>2451</v>
      </c>
      <c r="G125" t="s">
        <v>281</v>
      </c>
    </row>
    <row r="126" spans="1:7">
      <c r="A126" s="262" t="s">
        <v>268</v>
      </c>
      <c r="B126" s="189" t="s">
        <v>100</v>
      </c>
      <c r="C126" s="189">
        <v>32.5</v>
      </c>
      <c r="D126" s="189" t="s">
        <v>742</v>
      </c>
      <c r="E126" s="189" t="s">
        <v>3447</v>
      </c>
      <c r="F126" s="263" t="s">
        <v>744</v>
      </c>
      <c r="G126" t="s">
        <v>281</v>
      </c>
    </row>
    <row r="127" spans="1:7">
      <c r="A127" s="262" t="s">
        <v>268</v>
      </c>
      <c r="B127" s="189" t="s">
        <v>754</v>
      </c>
      <c r="C127" s="189">
        <v>0.1</v>
      </c>
      <c r="D127" s="189" t="s">
        <v>270</v>
      </c>
      <c r="E127" s="189" t="s">
        <v>253</v>
      </c>
      <c r="F127" s="263" t="s">
        <v>755</v>
      </c>
      <c r="G127" t="s">
        <v>281</v>
      </c>
    </row>
    <row r="128" spans="1:7">
      <c r="A128" s="262" t="s">
        <v>268</v>
      </c>
      <c r="B128" s="189" t="s">
        <v>118</v>
      </c>
      <c r="C128" s="189">
        <v>7286</v>
      </c>
      <c r="D128" s="189" t="s">
        <v>742</v>
      </c>
      <c r="E128" s="189" t="s">
        <v>3448</v>
      </c>
      <c r="F128" s="263" t="s">
        <v>744</v>
      </c>
      <c r="G128" t="s">
        <v>281</v>
      </c>
    </row>
    <row r="129" spans="1:7">
      <c r="A129" s="262" t="s">
        <v>268</v>
      </c>
      <c r="B129" s="189" t="s">
        <v>101</v>
      </c>
      <c r="C129" s="189">
        <v>0.11700000000000001</v>
      </c>
      <c r="D129" s="189" t="s">
        <v>742</v>
      </c>
      <c r="E129" s="189" t="s">
        <v>253</v>
      </c>
      <c r="F129" s="263" t="s">
        <v>744</v>
      </c>
      <c r="G129" t="s">
        <v>281</v>
      </c>
    </row>
    <row r="130" spans="1:7">
      <c r="A130" s="262" t="s">
        <v>268</v>
      </c>
      <c r="B130" s="189" t="s">
        <v>758</v>
      </c>
      <c r="C130" s="189">
        <v>1.2500000000000001E-2</v>
      </c>
      <c r="D130" s="189" t="s">
        <v>270</v>
      </c>
      <c r="E130" s="189" t="s">
        <v>3449</v>
      </c>
      <c r="F130" s="263" t="s">
        <v>760</v>
      </c>
      <c r="G130" t="s">
        <v>281</v>
      </c>
    </row>
    <row r="131" spans="1:7">
      <c r="A131" s="262" t="s">
        <v>268</v>
      </c>
      <c r="B131" s="189" t="s">
        <v>104</v>
      </c>
      <c r="C131" s="189">
        <v>11.96</v>
      </c>
      <c r="D131" s="189" t="s">
        <v>742</v>
      </c>
      <c r="E131" s="189" t="s">
        <v>3450</v>
      </c>
      <c r="F131" s="263" t="s">
        <v>744</v>
      </c>
      <c r="G131" t="s">
        <v>281</v>
      </c>
    </row>
    <row r="132" spans="1:7">
      <c r="A132" s="262" t="s">
        <v>268</v>
      </c>
      <c r="B132" s="189" t="s">
        <v>433</v>
      </c>
      <c r="C132" s="189">
        <v>0.06</v>
      </c>
      <c r="D132" s="189" t="s">
        <v>270</v>
      </c>
      <c r="E132" s="189" t="s">
        <v>253</v>
      </c>
      <c r="F132" s="263" t="s">
        <v>762</v>
      </c>
      <c r="G132" t="s">
        <v>281</v>
      </c>
    </row>
    <row r="133" spans="1:7">
      <c r="A133" s="262" t="s">
        <v>268</v>
      </c>
      <c r="B133" s="189" t="s">
        <v>769</v>
      </c>
      <c r="C133" s="189">
        <v>0.93</v>
      </c>
      <c r="D133" s="189" t="s">
        <v>270</v>
      </c>
      <c r="E133" s="189" t="s">
        <v>253</v>
      </c>
      <c r="F133" s="263" t="s">
        <v>770</v>
      </c>
      <c r="G133" t="s">
        <v>281</v>
      </c>
    </row>
    <row r="134" spans="1:7">
      <c r="A134" s="262" t="s">
        <v>268</v>
      </c>
      <c r="B134" s="189" t="s">
        <v>105</v>
      </c>
      <c r="C134" s="189">
        <v>57.2</v>
      </c>
      <c r="D134" s="189" t="s">
        <v>742</v>
      </c>
      <c r="E134" s="189" t="s">
        <v>3451</v>
      </c>
      <c r="F134" s="263" t="s">
        <v>744</v>
      </c>
      <c r="G134" t="s">
        <v>281</v>
      </c>
    </row>
    <row r="135" spans="1:7">
      <c r="A135" s="262" t="s">
        <v>268</v>
      </c>
      <c r="B135" s="189" t="s">
        <v>117</v>
      </c>
      <c r="C135" s="189">
        <v>131466</v>
      </c>
      <c r="D135" s="189" t="s">
        <v>742</v>
      </c>
      <c r="E135" s="189" t="s">
        <v>253</v>
      </c>
      <c r="F135" s="263" t="s">
        <v>744</v>
      </c>
      <c r="G135" t="s">
        <v>281</v>
      </c>
    </row>
    <row r="136" spans="1:7">
      <c r="A136" s="262" t="s">
        <v>268</v>
      </c>
      <c r="B136" s="189" t="s">
        <v>3452</v>
      </c>
      <c r="C136" s="189">
        <v>1.7219999999999999E-2</v>
      </c>
      <c r="D136" s="189" t="s">
        <v>773</v>
      </c>
      <c r="E136" s="189" t="s">
        <v>3453</v>
      </c>
      <c r="F136" s="263" t="s">
        <v>3454</v>
      </c>
      <c r="G136" t="s">
        <v>281</v>
      </c>
    </row>
    <row r="137" spans="1:7">
      <c r="A137" s="262" t="s">
        <v>268</v>
      </c>
      <c r="B137" s="189" t="s">
        <v>3455</v>
      </c>
      <c r="C137" s="189">
        <v>2.1899999999999999E-2</v>
      </c>
      <c r="D137" s="189" t="s">
        <v>773</v>
      </c>
      <c r="E137" s="189" t="s">
        <v>3456</v>
      </c>
      <c r="F137" s="263" t="s">
        <v>744</v>
      </c>
      <c r="G137" t="s">
        <v>281</v>
      </c>
    </row>
    <row r="138" spans="1:7">
      <c r="A138" s="262" t="s">
        <v>268</v>
      </c>
      <c r="B138" s="189" t="s">
        <v>3457</v>
      </c>
      <c r="C138" s="189">
        <v>7.9000000000000008E-3</v>
      </c>
      <c r="D138" s="189" t="s">
        <v>773</v>
      </c>
      <c r="E138" s="189" t="s">
        <v>3458</v>
      </c>
      <c r="F138" s="263" t="s">
        <v>3459</v>
      </c>
      <c r="G138" t="s">
        <v>281</v>
      </c>
    </row>
    <row r="139" spans="1:7">
      <c r="A139" s="262" t="s">
        <v>268</v>
      </c>
      <c r="B139" s="189" t="s">
        <v>110</v>
      </c>
      <c r="C139" s="189">
        <v>222.3</v>
      </c>
      <c r="D139" s="189" t="s">
        <v>742</v>
      </c>
      <c r="E139" s="189" t="s">
        <v>3460</v>
      </c>
      <c r="F139" s="263" t="s">
        <v>744</v>
      </c>
      <c r="G139" t="s">
        <v>281</v>
      </c>
    </row>
    <row r="140" spans="1:7">
      <c r="A140" s="262" t="s">
        <v>268</v>
      </c>
      <c r="B140" s="189" t="s">
        <v>780</v>
      </c>
      <c r="C140" s="189" t="s">
        <v>3461</v>
      </c>
      <c r="D140" s="269" t="s">
        <v>259</v>
      </c>
      <c r="E140" s="264"/>
      <c r="F140" s="263" t="s">
        <v>782</v>
      </c>
      <c r="G140" t="s">
        <v>281</v>
      </c>
    </row>
    <row r="141" spans="1:7">
      <c r="A141" s="262" t="s">
        <v>268</v>
      </c>
      <c r="B141" s="189" t="s">
        <v>783</v>
      </c>
      <c r="C141" s="189" t="s">
        <v>3462</v>
      </c>
      <c r="D141" s="269" t="s">
        <v>259</v>
      </c>
      <c r="E141" s="264"/>
      <c r="F141" s="263" t="s">
        <v>785</v>
      </c>
      <c r="G141" t="s">
        <v>281</v>
      </c>
    </row>
    <row r="142" spans="1:7">
      <c r="A142" s="262" t="s">
        <v>268</v>
      </c>
      <c r="B142" s="189" t="s">
        <v>786</v>
      </c>
      <c r="C142" s="189" t="s">
        <v>787</v>
      </c>
      <c r="D142" s="269" t="s">
        <v>259</v>
      </c>
      <c r="E142" s="264"/>
      <c r="F142" s="263" t="s">
        <v>782</v>
      </c>
      <c r="G142" t="s">
        <v>281</v>
      </c>
    </row>
    <row r="143" spans="1:7">
      <c r="A143" s="262" t="s">
        <v>268</v>
      </c>
      <c r="B143" s="189" t="s">
        <v>788</v>
      </c>
      <c r="C143" s="189" t="s">
        <v>789</v>
      </c>
      <c r="D143" s="269" t="s">
        <v>259</v>
      </c>
      <c r="E143" s="264"/>
      <c r="F143" s="263" t="s">
        <v>782</v>
      </c>
      <c r="G143" t="s">
        <v>281</v>
      </c>
    </row>
    <row r="144" spans="1:7">
      <c r="A144" s="262" t="s">
        <v>268</v>
      </c>
      <c r="B144" s="189" t="s">
        <v>3463</v>
      </c>
      <c r="C144" s="189" t="s">
        <v>3464</v>
      </c>
      <c r="D144" s="269" t="s">
        <v>259</v>
      </c>
      <c r="E144" s="264"/>
      <c r="F144" s="263" t="s">
        <v>782</v>
      </c>
      <c r="G144" t="s">
        <v>281</v>
      </c>
    </row>
    <row r="145" spans="1:7">
      <c r="A145" s="262" t="s">
        <v>268</v>
      </c>
      <c r="B145" s="189" t="s">
        <v>790</v>
      </c>
      <c r="C145" s="189" t="s">
        <v>3465</v>
      </c>
      <c r="D145" s="269" t="s">
        <v>259</v>
      </c>
      <c r="E145" s="264"/>
      <c r="F145" s="263" t="s">
        <v>782</v>
      </c>
      <c r="G145" t="s">
        <v>281</v>
      </c>
    </row>
    <row r="146" spans="1:7">
      <c r="A146" s="262" t="s">
        <v>268</v>
      </c>
      <c r="B146" s="189" t="s">
        <v>792</v>
      </c>
      <c r="C146" s="189" t="s">
        <v>793</v>
      </c>
      <c r="D146" s="269" t="s">
        <v>259</v>
      </c>
      <c r="E146" s="264"/>
      <c r="F146" s="263" t="s">
        <v>782</v>
      </c>
      <c r="G146" t="s">
        <v>281</v>
      </c>
    </row>
    <row r="147" spans="1:7">
      <c r="A147" s="262" t="s">
        <v>268</v>
      </c>
      <c r="B147" s="189" t="s">
        <v>794</v>
      </c>
      <c r="C147" s="189" t="s">
        <v>795</v>
      </c>
      <c r="D147" s="269" t="s">
        <v>259</v>
      </c>
      <c r="E147" s="264"/>
      <c r="F147" s="263" t="s">
        <v>782</v>
      </c>
      <c r="G147" t="s">
        <v>281</v>
      </c>
    </row>
    <row r="148" spans="1:7">
      <c r="A148" s="262" t="s">
        <v>268</v>
      </c>
      <c r="B148" s="189" t="s">
        <v>796</v>
      </c>
      <c r="C148" s="189" t="s">
        <v>797</v>
      </c>
      <c r="D148" s="269" t="s">
        <v>259</v>
      </c>
      <c r="E148" s="264"/>
      <c r="F148" s="263" t="s">
        <v>782</v>
      </c>
      <c r="G148" t="s">
        <v>281</v>
      </c>
    </row>
    <row r="149" spans="1:7">
      <c r="A149" s="262" t="s">
        <v>268</v>
      </c>
      <c r="B149" s="189" t="s">
        <v>798</v>
      </c>
      <c r="C149" s="189" t="s">
        <v>799</v>
      </c>
      <c r="D149" s="269" t="s">
        <v>259</v>
      </c>
      <c r="E149" s="264"/>
      <c r="F149" s="263" t="s">
        <v>782</v>
      </c>
      <c r="G149" t="s">
        <v>281</v>
      </c>
    </row>
    <row r="150" spans="1:7">
      <c r="A150" s="262" t="s">
        <v>268</v>
      </c>
      <c r="B150" s="189" t="s">
        <v>739</v>
      </c>
      <c r="C150" s="189" t="s">
        <v>3466</v>
      </c>
      <c r="D150" s="269" t="s">
        <v>259</v>
      </c>
      <c r="E150" s="264"/>
      <c r="F150" s="263" t="s">
        <v>782</v>
      </c>
      <c r="G150" t="s">
        <v>281</v>
      </c>
    </row>
    <row r="151" spans="1:7">
      <c r="A151" s="262" t="s">
        <v>268</v>
      </c>
      <c r="B151" s="189" t="s">
        <v>571</v>
      </c>
      <c r="C151" s="189" t="s">
        <v>3467</v>
      </c>
      <c r="D151" s="269" t="s">
        <v>259</v>
      </c>
      <c r="E151" s="264"/>
      <c r="F151" s="263" t="s">
        <v>785</v>
      </c>
      <c r="G151" t="s">
        <v>281</v>
      </c>
    </row>
    <row r="152" spans="1:7">
      <c r="A152" s="262" t="s">
        <v>268</v>
      </c>
      <c r="B152" s="189" t="s">
        <v>802</v>
      </c>
      <c r="C152" s="189" t="s">
        <v>803</v>
      </c>
      <c r="D152" s="269" t="s">
        <v>259</v>
      </c>
      <c r="E152" s="264"/>
      <c r="F152" s="263" t="s">
        <v>782</v>
      </c>
      <c r="G152" t="s">
        <v>281</v>
      </c>
    </row>
    <row r="153" spans="1:7">
      <c r="A153" s="262" t="s">
        <v>268</v>
      </c>
      <c r="B153" s="189" t="s">
        <v>804</v>
      </c>
      <c r="C153" s="189" t="s">
        <v>4197</v>
      </c>
      <c r="D153" s="269" t="s">
        <v>259</v>
      </c>
      <c r="E153" s="264"/>
      <c r="F153" s="263" t="s">
        <v>3469</v>
      </c>
      <c r="G153" t="s">
        <v>281</v>
      </c>
    </row>
    <row r="154" spans="1:7">
      <c r="A154" s="262" t="s">
        <v>268</v>
      </c>
      <c r="B154" s="189" t="s">
        <v>807</v>
      </c>
      <c r="C154" s="189" t="s">
        <v>4198</v>
      </c>
      <c r="D154" s="269" t="s">
        <v>259</v>
      </c>
      <c r="E154" s="264"/>
      <c r="F154" s="263" t="s">
        <v>3471</v>
      </c>
      <c r="G154" t="s">
        <v>281</v>
      </c>
    </row>
    <row r="155" spans="1:7">
      <c r="A155" s="262" t="s">
        <v>268</v>
      </c>
      <c r="B155" s="189" t="s">
        <v>810</v>
      </c>
      <c r="C155" s="189" t="s">
        <v>811</v>
      </c>
      <c r="D155" s="269" t="s">
        <v>259</v>
      </c>
      <c r="E155" s="264"/>
      <c r="F155" s="263" t="s">
        <v>782</v>
      </c>
      <c r="G155" t="s">
        <v>281</v>
      </c>
    </row>
    <row r="156" spans="1:7">
      <c r="A156" s="262" t="s">
        <v>268</v>
      </c>
      <c r="B156" s="189" t="s">
        <v>812</v>
      </c>
      <c r="C156" s="189" t="s">
        <v>813</v>
      </c>
      <c r="D156" s="269" t="s">
        <v>259</v>
      </c>
      <c r="E156" s="264"/>
      <c r="F156" s="263" t="s">
        <v>782</v>
      </c>
      <c r="G156" t="s">
        <v>281</v>
      </c>
    </row>
    <row r="157" spans="1:7">
      <c r="A157" s="262" t="s">
        <v>268</v>
      </c>
      <c r="B157" s="189" t="s">
        <v>814</v>
      </c>
      <c r="C157" s="189" t="s">
        <v>3472</v>
      </c>
      <c r="D157" s="269" t="s">
        <v>259</v>
      </c>
      <c r="E157" s="264"/>
      <c r="F157" s="263" t="s">
        <v>782</v>
      </c>
      <c r="G157" t="s">
        <v>281</v>
      </c>
    </row>
    <row r="158" spans="1:7">
      <c r="A158" s="262" t="s">
        <v>268</v>
      </c>
      <c r="B158" s="189" t="s">
        <v>816</v>
      </c>
      <c r="C158" s="189" t="s">
        <v>817</v>
      </c>
      <c r="D158" s="269" t="s">
        <v>259</v>
      </c>
      <c r="E158" s="264"/>
      <c r="F158" s="263" t="s">
        <v>782</v>
      </c>
      <c r="G158" t="s">
        <v>281</v>
      </c>
    </row>
    <row r="159" spans="1:7">
      <c r="A159" s="262" t="s">
        <v>268</v>
      </c>
      <c r="B159" s="189" t="s">
        <v>818</v>
      </c>
      <c r="C159" s="189" t="s">
        <v>819</v>
      </c>
      <c r="D159" s="269" t="s">
        <v>259</v>
      </c>
      <c r="E159" s="264"/>
      <c r="F159" s="263" t="s">
        <v>2463</v>
      </c>
      <c r="G159" t="s">
        <v>281</v>
      </c>
    </row>
    <row r="160" spans="1:7">
      <c r="A160" s="262" t="s">
        <v>268</v>
      </c>
      <c r="B160" s="189" t="s">
        <v>821</v>
      </c>
      <c r="C160" s="189" t="s">
        <v>3473</v>
      </c>
      <c r="D160" s="269" t="s">
        <v>259</v>
      </c>
      <c r="E160" s="264"/>
      <c r="F160" s="263" t="s">
        <v>823</v>
      </c>
      <c r="G160" t="s">
        <v>281</v>
      </c>
    </row>
    <row r="161" spans="1:7">
      <c r="A161" s="262" t="s">
        <v>268</v>
      </c>
      <c r="B161" s="189" t="s">
        <v>824</v>
      </c>
      <c r="C161" s="189" t="s">
        <v>3474</v>
      </c>
      <c r="D161" s="269" t="s">
        <v>259</v>
      </c>
      <c r="E161" s="264"/>
      <c r="F161" s="263" t="s">
        <v>826</v>
      </c>
      <c r="G161" t="s">
        <v>281</v>
      </c>
    </row>
    <row r="162" spans="1:7">
      <c r="A162" s="239" t="s">
        <v>268</v>
      </c>
      <c r="B162" s="240" t="s">
        <v>827</v>
      </c>
      <c r="C162" s="240" t="s">
        <v>3475</v>
      </c>
      <c r="D162" s="270" t="s">
        <v>259</v>
      </c>
      <c r="E162" s="265"/>
      <c r="F162" s="241" t="s">
        <v>829</v>
      </c>
      <c r="G162" t="s">
        <v>281</v>
      </c>
    </row>
    <row r="163" spans="1:7">
      <c r="G163" t="s">
        <v>281</v>
      </c>
    </row>
    <row r="164" spans="1:7" ht="18.75">
      <c r="A164" s="769" t="s">
        <v>830</v>
      </c>
      <c r="B164" s="770"/>
      <c r="C164" s="770"/>
      <c r="D164" s="770"/>
      <c r="E164" s="770"/>
      <c r="F164" s="771"/>
      <c r="G164" t="s">
        <v>281</v>
      </c>
    </row>
    <row r="165" spans="1:7">
      <c r="A165" s="211" t="s">
        <v>238</v>
      </c>
      <c r="B165" s="212" t="s">
        <v>239</v>
      </c>
      <c r="C165" s="212" t="s">
        <v>240</v>
      </c>
      <c r="D165" s="212" t="s">
        <v>134</v>
      </c>
      <c r="E165" s="212" t="s">
        <v>241</v>
      </c>
      <c r="F165" s="213" t="s">
        <v>242</v>
      </c>
      <c r="G165" t="s">
        <v>281</v>
      </c>
    </row>
    <row r="166" spans="1:7">
      <c r="A166" s="216" t="s">
        <v>250</v>
      </c>
      <c r="B166" s="231" t="s">
        <v>3411</v>
      </c>
      <c r="C166" s="218">
        <v>1</v>
      </c>
      <c r="D166" s="218" t="s">
        <v>504</v>
      </c>
      <c r="E166" s="218" t="s">
        <v>253</v>
      </c>
      <c r="F166" s="232" t="s">
        <v>831</v>
      </c>
      <c r="G166" t="s">
        <v>281</v>
      </c>
    </row>
    <row r="167" spans="1:7">
      <c r="A167" s="221" t="s">
        <v>243</v>
      </c>
      <c r="B167" s="233" t="s">
        <v>832</v>
      </c>
      <c r="C167" s="223" t="s">
        <v>833</v>
      </c>
      <c r="D167" s="223" t="s">
        <v>504</v>
      </c>
      <c r="E167" s="223" t="s">
        <v>260</v>
      </c>
      <c r="F167" s="234" t="s">
        <v>834</v>
      </c>
      <c r="G167" t="s">
        <v>281</v>
      </c>
    </row>
    <row r="168" spans="1:7">
      <c r="A168" s="221" t="s">
        <v>243</v>
      </c>
      <c r="B168" s="233" t="s">
        <v>835</v>
      </c>
      <c r="C168" s="223" t="s">
        <v>836</v>
      </c>
      <c r="D168" s="223" t="s">
        <v>504</v>
      </c>
      <c r="E168" s="223" t="s">
        <v>260</v>
      </c>
      <c r="F168" s="234" t="s">
        <v>837</v>
      </c>
      <c r="G168" t="s">
        <v>281</v>
      </c>
    </row>
    <row r="169" spans="1:7">
      <c r="A169" s="262" t="s">
        <v>268</v>
      </c>
      <c r="B169" s="189" t="s">
        <v>838</v>
      </c>
      <c r="C169" s="189">
        <v>0.02</v>
      </c>
      <c r="D169" s="189" t="s">
        <v>270</v>
      </c>
      <c r="E169" s="189" t="s">
        <v>839</v>
      </c>
      <c r="F169" s="263" t="s">
        <v>840</v>
      </c>
      <c r="G169" t="s">
        <v>281</v>
      </c>
    </row>
    <row r="170" spans="1:7">
      <c r="A170" s="239" t="s">
        <v>268</v>
      </c>
      <c r="B170" s="240" t="s">
        <v>841</v>
      </c>
      <c r="C170" s="240" t="s">
        <v>842</v>
      </c>
      <c r="D170" s="240" t="s">
        <v>270</v>
      </c>
      <c r="E170" s="265"/>
      <c r="F170" s="241" t="s">
        <v>843</v>
      </c>
      <c r="G170" t="s">
        <v>281</v>
      </c>
    </row>
    <row r="171" spans="1:7">
      <c r="G171" t="s">
        <v>281</v>
      </c>
    </row>
    <row r="172" spans="1:7" ht="18.75">
      <c r="A172" s="769" t="s">
        <v>844</v>
      </c>
      <c r="B172" s="770"/>
      <c r="C172" s="770"/>
      <c r="D172" s="770"/>
      <c r="E172" s="770"/>
      <c r="F172" s="771"/>
      <c r="G172" t="s">
        <v>281</v>
      </c>
    </row>
    <row r="173" spans="1:7">
      <c r="A173" s="211" t="s">
        <v>238</v>
      </c>
      <c r="B173" s="212" t="s">
        <v>239</v>
      </c>
      <c r="C173" s="212" t="s">
        <v>240</v>
      </c>
      <c r="D173" s="212" t="s">
        <v>134</v>
      </c>
      <c r="E173" s="212" t="s">
        <v>241</v>
      </c>
      <c r="F173" s="213" t="s">
        <v>242</v>
      </c>
      <c r="G173" t="s">
        <v>281</v>
      </c>
    </row>
    <row r="174" spans="1:7">
      <c r="A174" s="216" t="s">
        <v>845</v>
      </c>
      <c r="B174" s="231" t="s">
        <v>832</v>
      </c>
      <c r="C174" s="218">
        <v>1</v>
      </c>
      <c r="D174" s="218" t="s">
        <v>684</v>
      </c>
      <c r="E174" s="218" t="s">
        <v>253</v>
      </c>
      <c r="F174" s="232" t="s">
        <v>846</v>
      </c>
      <c r="G174" t="s">
        <v>281</v>
      </c>
    </row>
    <row r="175" spans="1:7">
      <c r="A175" s="221" t="s">
        <v>333</v>
      </c>
      <c r="B175" s="223" t="s">
        <v>376</v>
      </c>
      <c r="C175" s="271">
        <v>5.5579999999999999E-8</v>
      </c>
      <c r="D175" s="223" t="s">
        <v>259</v>
      </c>
      <c r="E175" s="223" t="s">
        <v>847</v>
      </c>
      <c r="F175" s="234" t="s">
        <v>848</v>
      </c>
      <c r="G175" t="s">
        <v>281</v>
      </c>
    </row>
    <row r="176" spans="1:7">
      <c r="A176" s="221" t="s">
        <v>333</v>
      </c>
      <c r="B176" s="223" t="s">
        <v>427</v>
      </c>
      <c r="C176" s="271">
        <v>4.1800000000000002E-4</v>
      </c>
      <c r="D176" s="223" t="s">
        <v>259</v>
      </c>
      <c r="E176" s="223" t="s">
        <v>849</v>
      </c>
      <c r="F176" s="234" t="s">
        <v>850</v>
      </c>
      <c r="G176" t="s">
        <v>281</v>
      </c>
    </row>
    <row r="177" spans="1:7">
      <c r="A177" s="221" t="s">
        <v>333</v>
      </c>
      <c r="B177" s="223" t="s">
        <v>436</v>
      </c>
      <c r="C177" s="271">
        <v>4.5330000000000002E-7</v>
      </c>
      <c r="D177" s="223" t="s">
        <v>259</v>
      </c>
      <c r="E177" s="223" t="s">
        <v>851</v>
      </c>
      <c r="F177" s="234" t="s">
        <v>852</v>
      </c>
      <c r="G177" t="s">
        <v>281</v>
      </c>
    </row>
    <row r="178" spans="1:7">
      <c r="A178" s="221" t="s">
        <v>333</v>
      </c>
      <c r="B178" s="223" t="s">
        <v>441</v>
      </c>
      <c r="C178" s="271">
        <v>8.4900000000000005E-7</v>
      </c>
      <c r="D178" s="223" t="s">
        <v>259</v>
      </c>
      <c r="E178" s="223" t="s">
        <v>853</v>
      </c>
      <c r="F178" s="234" t="s">
        <v>854</v>
      </c>
      <c r="G178" t="s">
        <v>281</v>
      </c>
    </row>
    <row r="179" spans="1:7">
      <c r="A179" s="226" t="s">
        <v>333</v>
      </c>
      <c r="B179" s="228" t="s">
        <v>467</v>
      </c>
      <c r="C179" s="272">
        <v>9.2109999999999996E-8</v>
      </c>
      <c r="D179" s="228" t="s">
        <v>259</v>
      </c>
      <c r="E179" s="228" t="s">
        <v>855</v>
      </c>
      <c r="F179" s="255" t="s">
        <v>856</v>
      </c>
      <c r="G179" t="s">
        <v>281</v>
      </c>
    </row>
    <row r="180" spans="1:7">
      <c r="G180" t="s">
        <v>281</v>
      </c>
    </row>
    <row r="181" spans="1:7" ht="18.75">
      <c r="A181" s="769" t="s">
        <v>857</v>
      </c>
      <c r="B181" s="770"/>
      <c r="C181" s="770"/>
      <c r="D181" s="770"/>
      <c r="E181" s="770"/>
      <c r="F181" s="771"/>
      <c r="G181" t="s">
        <v>281</v>
      </c>
    </row>
    <row r="182" spans="1:7">
      <c r="A182" s="211" t="s">
        <v>238</v>
      </c>
      <c r="B182" s="212" t="s">
        <v>239</v>
      </c>
      <c r="C182" s="212" t="s">
        <v>240</v>
      </c>
      <c r="D182" s="212" t="s">
        <v>134</v>
      </c>
      <c r="E182" s="212" t="s">
        <v>241</v>
      </c>
      <c r="F182" s="213" t="s">
        <v>242</v>
      </c>
      <c r="G182" t="s">
        <v>281</v>
      </c>
    </row>
    <row r="183" spans="1:7">
      <c r="A183" s="216" t="s">
        <v>858</v>
      </c>
      <c r="B183" s="217" t="s">
        <v>859</v>
      </c>
      <c r="C183" s="218" t="s">
        <v>860</v>
      </c>
      <c r="D183" s="218" t="s">
        <v>275</v>
      </c>
      <c r="E183" s="218" t="s">
        <v>260</v>
      </c>
      <c r="F183" s="232" t="s">
        <v>861</v>
      </c>
      <c r="G183" t="s">
        <v>281</v>
      </c>
    </row>
    <row r="184" spans="1:7">
      <c r="A184" s="221" t="s">
        <v>858</v>
      </c>
      <c r="B184" s="222" t="s">
        <v>862</v>
      </c>
      <c r="C184" s="223" t="s">
        <v>860</v>
      </c>
      <c r="D184" s="223" t="s">
        <v>275</v>
      </c>
      <c r="E184" s="223" t="s">
        <v>260</v>
      </c>
      <c r="F184" s="234" t="s">
        <v>863</v>
      </c>
      <c r="G184" t="s">
        <v>281</v>
      </c>
    </row>
    <row r="185" spans="1:7">
      <c r="A185" s="221" t="s">
        <v>858</v>
      </c>
      <c r="B185" s="222" t="s">
        <v>864</v>
      </c>
      <c r="C185" s="223" t="s">
        <v>860</v>
      </c>
      <c r="D185" s="223" t="s">
        <v>275</v>
      </c>
      <c r="E185" s="223" t="s">
        <v>260</v>
      </c>
      <c r="F185" s="234" t="s">
        <v>865</v>
      </c>
      <c r="G185" t="s">
        <v>281</v>
      </c>
    </row>
    <row r="186" spans="1:7">
      <c r="A186" s="221" t="s">
        <v>858</v>
      </c>
      <c r="B186" s="222" t="s">
        <v>866</v>
      </c>
      <c r="C186" s="271">
        <v>2.34818813314592E-4</v>
      </c>
      <c r="D186" s="223" t="s">
        <v>259</v>
      </c>
      <c r="E186" s="223" t="s">
        <v>867</v>
      </c>
      <c r="F186" s="234" t="s">
        <v>868</v>
      </c>
      <c r="G186" t="s">
        <v>281</v>
      </c>
    </row>
    <row r="187" spans="1:7">
      <c r="A187" s="221" t="s">
        <v>858</v>
      </c>
      <c r="B187" s="222" t="s">
        <v>869</v>
      </c>
      <c r="C187" s="271">
        <v>-2.34818813314592E-4</v>
      </c>
      <c r="D187" s="223" t="s">
        <v>259</v>
      </c>
      <c r="E187" s="223" t="s">
        <v>870</v>
      </c>
      <c r="F187" s="234" t="s">
        <v>871</v>
      </c>
      <c r="G187" t="s">
        <v>281</v>
      </c>
    </row>
    <row r="188" spans="1:7">
      <c r="A188" s="221" t="s">
        <v>845</v>
      </c>
      <c r="B188" s="233" t="s">
        <v>872</v>
      </c>
      <c r="C188" s="223" t="s">
        <v>873</v>
      </c>
      <c r="D188" s="223" t="s">
        <v>504</v>
      </c>
      <c r="E188" s="223" t="s">
        <v>260</v>
      </c>
      <c r="F188" s="234" t="s">
        <v>874</v>
      </c>
      <c r="G188" t="s">
        <v>281</v>
      </c>
    </row>
    <row r="189" spans="1:7">
      <c r="A189" s="221" t="s">
        <v>333</v>
      </c>
      <c r="B189" s="223" t="s">
        <v>376</v>
      </c>
      <c r="C189" s="223" t="s">
        <v>875</v>
      </c>
      <c r="D189" s="223" t="s">
        <v>259</v>
      </c>
      <c r="E189" s="223" t="s">
        <v>260</v>
      </c>
      <c r="F189" s="234" t="s">
        <v>876</v>
      </c>
      <c r="G189" t="s">
        <v>281</v>
      </c>
    </row>
    <row r="190" spans="1:7">
      <c r="A190" s="221" t="s">
        <v>333</v>
      </c>
      <c r="B190" s="223" t="s">
        <v>399</v>
      </c>
      <c r="C190" s="271">
        <v>1.9568384388558899E-5</v>
      </c>
      <c r="D190" s="223" t="s">
        <v>259</v>
      </c>
      <c r="E190" s="223" t="s">
        <v>877</v>
      </c>
      <c r="F190" s="234" t="s">
        <v>878</v>
      </c>
      <c r="G190" t="s">
        <v>281</v>
      </c>
    </row>
    <row r="191" spans="1:7">
      <c r="A191" s="221" t="s">
        <v>845</v>
      </c>
      <c r="B191" s="233" t="s">
        <v>1019</v>
      </c>
      <c r="C191" s="223">
        <v>1</v>
      </c>
      <c r="D191" s="223" t="s">
        <v>408</v>
      </c>
      <c r="E191" s="273" t="s">
        <v>253</v>
      </c>
      <c r="F191" s="234" t="s">
        <v>880</v>
      </c>
      <c r="G191" t="s">
        <v>281</v>
      </c>
    </row>
    <row r="192" spans="1:7">
      <c r="A192" s="221" t="s">
        <v>845</v>
      </c>
      <c r="B192" s="233" t="s">
        <v>726</v>
      </c>
      <c r="C192" s="271" t="s">
        <v>818</v>
      </c>
      <c r="D192" s="223" t="s">
        <v>408</v>
      </c>
      <c r="E192" s="223" t="s">
        <v>260</v>
      </c>
      <c r="F192" s="234" t="s">
        <v>881</v>
      </c>
      <c r="G192" t="s">
        <v>281</v>
      </c>
    </row>
    <row r="193" spans="1:7">
      <c r="A193" s="221" t="s">
        <v>333</v>
      </c>
      <c r="B193" s="223" t="s">
        <v>427</v>
      </c>
      <c r="C193" s="271" t="s">
        <v>882</v>
      </c>
      <c r="D193" s="223" t="s">
        <v>259</v>
      </c>
      <c r="E193" s="223" t="s">
        <v>260</v>
      </c>
      <c r="F193" s="234" t="s">
        <v>883</v>
      </c>
      <c r="G193" t="s">
        <v>281</v>
      </c>
    </row>
    <row r="194" spans="1:7">
      <c r="A194" s="221" t="s">
        <v>333</v>
      </c>
      <c r="B194" s="223" t="s">
        <v>436</v>
      </c>
      <c r="C194" s="271" t="s">
        <v>884</v>
      </c>
      <c r="D194" s="223" t="s">
        <v>259</v>
      </c>
      <c r="E194" s="223" t="s">
        <v>260</v>
      </c>
      <c r="F194" s="234" t="s">
        <v>885</v>
      </c>
      <c r="G194" t="s">
        <v>281</v>
      </c>
    </row>
    <row r="195" spans="1:7">
      <c r="A195" s="221" t="s">
        <v>333</v>
      </c>
      <c r="B195" s="223" t="s">
        <v>439</v>
      </c>
      <c r="C195" s="271">
        <v>1.56547075108678E-5</v>
      </c>
      <c r="D195" s="223" t="s">
        <v>259</v>
      </c>
      <c r="E195" s="223" t="s">
        <v>886</v>
      </c>
      <c r="F195" s="234" t="s">
        <v>887</v>
      </c>
      <c r="G195" t="s">
        <v>281</v>
      </c>
    </row>
    <row r="196" spans="1:7">
      <c r="A196" s="221" t="s">
        <v>333</v>
      </c>
      <c r="B196" s="223" t="s">
        <v>888</v>
      </c>
      <c r="C196" s="271">
        <v>5.4791476287951101E-11</v>
      </c>
      <c r="D196" s="223" t="s">
        <v>259</v>
      </c>
      <c r="E196" s="223" t="s">
        <v>889</v>
      </c>
      <c r="F196" s="234" t="s">
        <v>890</v>
      </c>
      <c r="G196" t="s">
        <v>281</v>
      </c>
    </row>
    <row r="197" spans="1:7">
      <c r="A197" s="221" t="s">
        <v>333</v>
      </c>
      <c r="B197" s="223" t="s">
        <v>467</v>
      </c>
      <c r="C197" s="223" t="s">
        <v>891</v>
      </c>
      <c r="D197" s="223" t="s">
        <v>259</v>
      </c>
      <c r="E197" s="223" t="s">
        <v>260</v>
      </c>
      <c r="F197" s="234" t="s">
        <v>892</v>
      </c>
      <c r="G197" t="s">
        <v>281</v>
      </c>
    </row>
    <row r="198" spans="1:7">
      <c r="A198" s="262" t="s">
        <v>268</v>
      </c>
      <c r="B198" s="189" t="s">
        <v>534</v>
      </c>
      <c r="C198" s="269">
        <v>3.8900000000000002E-4</v>
      </c>
      <c r="D198" s="189" t="s">
        <v>259</v>
      </c>
      <c r="E198" s="189" t="s">
        <v>893</v>
      </c>
      <c r="F198" s="263" t="s">
        <v>894</v>
      </c>
      <c r="G198" t="s">
        <v>281</v>
      </c>
    </row>
    <row r="199" spans="1:7">
      <c r="A199" s="262" t="s">
        <v>268</v>
      </c>
      <c r="B199" s="189" t="s">
        <v>620</v>
      </c>
      <c r="C199" s="189">
        <v>0.5716</v>
      </c>
      <c r="D199" s="189" t="s">
        <v>270</v>
      </c>
      <c r="E199" s="269" t="s">
        <v>3550</v>
      </c>
      <c r="F199" s="263" t="s">
        <v>3551</v>
      </c>
      <c r="G199" t="s">
        <v>281</v>
      </c>
    </row>
    <row r="200" spans="1:7">
      <c r="A200" s="262" t="s">
        <v>268</v>
      </c>
      <c r="B200" s="189" t="s">
        <v>875</v>
      </c>
      <c r="C200" s="189">
        <v>1.75E-3</v>
      </c>
      <c r="D200" s="189" t="s">
        <v>259</v>
      </c>
      <c r="E200" s="269" t="s">
        <v>895</v>
      </c>
      <c r="F200" s="263" t="s">
        <v>896</v>
      </c>
      <c r="G200" t="s">
        <v>281</v>
      </c>
    </row>
    <row r="201" spans="1:7">
      <c r="A201" s="262" t="s">
        <v>268</v>
      </c>
      <c r="B201" s="189" t="s">
        <v>625</v>
      </c>
      <c r="C201" s="189">
        <v>0.37</v>
      </c>
      <c r="D201" s="189" t="s">
        <v>270</v>
      </c>
      <c r="E201" s="269" t="s">
        <v>626</v>
      </c>
      <c r="F201" s="263" t="s">
        <v>897</v>
      </c>
      <c r="G201" t="s">
        <v>281</v>
      </c>
    </row>
    <row r="202" spans="1:7">
      <c r="A202" s="262" t="s">
        <v>268</v>
      </c>
      <c r="B202" s="189" t="s">
        <v>646</v>
      </c>
      <c r="C202" s="189">
        <v>80000</v>
      </c>
      <c r="D202" s="189" t="s">
        <v>898</v>
      </c>
      <c r="E202" s="189" t="s">
        <v>899</v>
      </c>
      <c r="F202" s="263" t="s">
        <v>900</v>
      </c>
      <c r="G202" t="s">
        <v>281</v>
      </c>
    </row>
    <row r="203" spans="1:7">
      <c r="A203" s="262" t="s">
        <v>268</v>
      </c>
      <c r="B203" s="189" t="s">
        <v>901</v>
      </c>
      <c r="C203" s="269">
        <v>9.2400000000000002E-4</v>
      </c>
      <c r="D203" s="189" t="s">
        <v>259</v>
      </c>
      <c r="E203" s="269" t="s">
        <v>902</v>
      </c>
      <c r="F203" s="263" t="s">
        <v>903</v>
      </c>
      <c r="G203" t="s">
        <v>281</v>
      </c>
    </row>
    <row r="204" spans="1:7">
      <c r="A204" s="262" t="s">
        <v>268</v>
      </c>
      <c r="B204" s="189" t="s">
        <v>88</v>
      </c>
      <c r="C204" s="189">
        <v>500</v>
      </c>
      <c r="D204" s="189" t="s">
        <v>904</v>
      </c>
      <c r="E204" s="269" t="s">
        <v>253</v>
      </c>
      <c r="F204" s="263" t="s">
        <v>2465</v>
      </c>
      <c r="G204" t="s">
        <v>281</v>
      </c>
    </row>
    <row r="205" spans="1:7">
      <c r="A205" s="262" t="s">
        <v>268</v>
      </c>
      <c r="B205" s="189" t="s">
        <v>906</v>
      </c>
      <c r="C205" s="189">
        <v>160</v>
      </c>
      <c r="D205" s="189" t="s">
        <v>904</v>
      </c>
      <c r="E205" s="269" t="s">
        <v>253</v>
      </c>
      <c r="F205" s="263" t="s">
        <v>907</v>
      </c>
      <c r="G205" t="s">
        <v>281</v>
      </c>
    </row>
    <row r="206" spans="1:7">
      <c r="A206" s="262" t="s">
        <v>268</v>
      </c>
      <c r="B206" s="189" t="s">
        <v>908</v>
      </c>
      <c r="C206" s="269">
        <v>3.4099999999999999E-4</v>
      </c>
      <c r="D206" s="189" t="s">
        <v>259</v>
      </c>
      <c r="E206" s="269" t="s">
        <v>909</v>
      </c>
      <c r="F206" s="263" t="s">
        <v>910</v>
      </c>
      <c r="G206" t="s">
        <v>281</v>
      </c>
    </row>
    <row r="207" spans="1:7">
      <c r="A207" s="262" t="s">
        <v>268</v>
      </c>
      <c r="B207" s="189" t="s">
        <v>911</v>
      </c>
      <c r="C207" s="189" t="s">
        <v>912</v>
      </c>
      <c r="D207" s="189" t="s">
        <v>270</v>
      </c>
      <c r="E207" s="264"/>
      <c r="F207" s="263" t="s">
        <v>4877</v>
      </c>
      <c r="G207" t="s">
        <v>281</v>
      </c>
    </row>
    <row r="208" spans="1:7">
      <c r="A208" s="262" t="s">
        <v>268</v>
      </c>
      <c r="B208" s="189" t="s">
        <v>818</v>
      </c>
      <c r="C208" s="189" t="s">
        <v>914</v>
      </c>
      <c r="D208" s="189" t="s">
        <v>408</v>
      </c>
      <c r="E208" s="264"/>
      <c r="F208" s="263" t="s">
        <v>414</v>
      </c>
      <c r="G208" t="s">
        <v>281</v>
      </c>
    </row>
    <row r="209" spans="1:7">
      <c r="A209" s="262" t="s">
        <v>268</v>
      </c>
      <c r="B209" s="189" t="s">
        <v>915</v>
      </c>
      <c r="C209" s="189" t="s">
        <v>916</v>
      </c>
      <c r="D209" s="189" t="s">
        <v>275</v>
      </c>
      <c r="E209" s="264"/>
      <c r="F209" s="263" t="s">
        <v>917</v>
      </c>
      <c r="G209" t="s">
        <v>281</v>
      </c>
    </row>
    <row r="210" spans="1:7">
      <c r="A210" s="262" t="s">
        <v>268</v>
      </c>
      <c r="B210" s="189" t="s">
        <v>918</v>
      </c>
      <c r="C210" s="189" t="s">
        <v>919</v>
      </c>
      <c r="D210" s="189" t="s">
        <v>408</v>
      </c>
      <c r="E210" s="264"/>
      <c r="F210" s="263" t="s">
        <v>920</v>
      </c>
      <c r="G210" t="s">
        <v>281</v>
      </c>
    </row>
    <row r="211" spans="1:7">
      <c r="A211" s="262" t="s">
        <v>268</v>
      </c>
      <c r="B211" s="189" t="s">
        <v>921</v>
      </c>
      <c r="C211" s="189" t="s">
        <v>922</v>
      </c>
      <c r="D211" s="189" t="s">
        <v>270</v>
      </c>
      <c r="E211" s="264"/>
      <c r="F211" s="263" t="s">
        <v>923</v>
      </c>
      <c r="G211" t="s">
        <v>281</v>
      </c>
    </row>
    <row r="212" spans="1:7">
      <c r="A212" s="239" t="s">
        <v>268</v>
      </c>
      <c r="B212" s="240" t="s">
        <v>924</v>
      </c>
      <c r="C212" s="240" t="s">
        <v>925</v>
      </c>
      <c r="D212" s="240" t="s">
        <v>684</v>
      </c>
      <c r="E212" s="265"/>
      <c r="F212" s="241" t="s">
        <v>926</v>
      </c>
      <c r="G212" t="s">
        <v>281</v>
      </c>
    </row>
    <row r="213" spans="1:7">
      <c r="G213" t="s">
        <v>281</v>
      </c>
    </row>
    <row r="214" spans="1:7" ht="18.75">
      <c r="A214" s="769" t="s">
        <v>4597</v>
      </c>
      <c r="B214" s="770"/>
      <c r="C214" s="770"/>
      <c r="D214" s="770"/>
      <c r="E214" s="770"/>
      <c r="F214" s="771"/>
      <c r="G214" t="s">
        <v>281</v>
      </c>
    </row>
    <row r="215" spans="1:7">
      <c r="A215" s="211" t="s">
        <v>238</v>
      </c>
      <c r="B215" s="212" t="s">
        <v>239</v>
      </c>
      <c r="C215" s="212" t="s">
        <v>240</v>
      </c>
      <c r="D215" s="212" t="s">
        <v>134</v>
      </c>
      <c r="E215" s="212" t="s">
        <v>241</v>
      </c>
      <c r="F215" s="213" t="s">
        <v>242</v>
      </c>
      <c r="G215" t="s">
        <v>281</v>
      </c>
    </row>
    <row r="216" spans="1:7">
      <c r="A216" s="216" t="s">
        <v>243</v>
      </c>
      <c r="B216" s="231" t="s">
        <v>2875</v>
      </c>
      <c r="C216" s="218">
        <v>1</v>
      </c>
      <c r="D216" s="218" t="s">
        <v>259</v>
      </c>
      <c r="E216" s="218" t="s">
        <v>253</v>
      </c>
      <c r="F216" s="232" t="s">
        <v>1980</v>
      </c>
      <c r="G216" t="s">
        <v>281</v>
      </c>
    </row>
    <row r="217" spans="1:7">
      <c r="A217" s="221" t="s">
        <v>243</v>
      </c>
      <c r="B217" s="223" t="s">
        <v>2878</v>
      </c>
      <c r="C217" s="223" t="s">
        <v>1984</v>
      </c>
      <c r="D217" s="223" t="s">
        <v>275</v>
      </c>
      <c r="E217" s="223" t="s">
        <v>260</v>
      </c>
      <c r="F217" s="234" t="s">
        <v>1985</v>
      </c>
      <c r="G217" t="s">
        <v>281</v>
      </c>
    </row>
    <row r="218" spans="1:7">
      <c r="A218" s="221" t="s">
        <v>243</v>
      </c>
      <c r="B218" s="223" t="s">
        <v>2879</v>
      </c>
      <c r="C218" s="223" t="s">
        <v>1987</v>
      </c>
      <c r="D218" s="223" t="s">
        <v>275</v>
      </c>
      <c r="E218" s="223" t="s">
        <v>260</v>
      </c>
      <c r="F218" s="234" t="s">
        <v>1988</v>
      </c>
      <c r="G218" t="s">
        <v>281</v>
      </c>
    </row>
    <row r="219" spans="1:7">
      <c r="A219" s="221" t="s">
        <v>243</v>
      </c>
      <c r="B219" s="233" t="s">
        <v>1989</v>
      </c>
      <c r="C219" s="223" t="s">
        <v>1990</v>
      </c>
      <c r="D219" s="223" t="s">
        <v>259</v>
      </c>
      <c r="E219" s="223" t="s">
        <v>260</v>
      </c>
      <c r="F219" s="234" t="s">
        <v>1991</v>
      </c>
      <c r="G219" t="s">
        <v>281</v>
      </c>
    </row>
    <row r="220" spans="1:7">
      <c r="A220" s="221" t="s">
        <v>243</v>
      </c>
      <c r="B220" s="222" t="s">
        <v>595</v>
      </c>
      <c r="C220" s="223">
        <v>0</v>
      </c>
      <c r="D220" s="223" t="s">
        <v>259</v>
      </c>
      <c r="E220" s="223" t="s">
        <v>253</v>
      </c>
      <c r="F220" s="234" t="s">
        <v>1992</v>
      </c>
      <c r="G220" t="s">
        <v>281</v>
      </c>
    </row>
    <row r="221" spans="1:7">
      <c r="A221" s="221" t="s">
        <v>333</v>
      </c>
      <c r="B221" s="223" t="s">
        <v>1993</v>
      </c>
      <c r="C221" s="223" t="s">
        <v>1994</v>
      </c>
      <c r="D221" s="223" t="s">
        <v>511</v>
      </c>
      <c r="E221" s="223" t="s">
        <v>260</v>
      </c>
      <c r="F221" s="234" t="s">
        <v>1995</v>
      </c>
      <c r="G221" t="s">
        <v>281</v>
      </c>
    </row>
    <row r="222" spans="1:7">
      <c r="A222" s="221" t="s">
        <v>333</v>
      </c>
      <c r="B222" s="223" t="s">
        <v>1996</v>
      </c>
      <c r="C222" s="223" t="s">
        <v>1997</v>
      </c>
      <c r="D222" s="223" t="s">
        <v>511</v>
      </c>
      <c r="E222" s="223" t="s">
        <v>260</v>
      </c>
      <c r="F222" s="234" t="s">
        <v>1998</v>
      </c>
      <c r="G222" t="s">
        <v>281</v>
      </c>
    </row>
    <row r="223" spans="1:7">
      <c r="A223" s="221" t="s">
        <v>250</v>
      </c>
      <c r="B223" s="233" t="s">
        <v>607</v>
      </c>
      <c r="C223" s="235" t="s">
        <v>727</v>
      </c>
      <c r="D223" s="223" t="s">
        <v>408</v>
      </c>
      <c r="E223" s="223" t="s">
        <v>260</v>
      </c>
      <c r="F223" s="234" t="s">
        <v>4599</v>
      </c>
      <c r="G223" t="s">
        <v>281</v>
      </c>
    </row>
    <row r="224" spans="1:7">
      <c r="A224" s="221" t="s">
        <v>250</v>
      </c>
      <c r="B224" s="233" t="s">
        <v>1019</v>
      </c>
      <c r="C224" s="235" t="s">
        <v>952</v>
      </c>
      <c r="D224" s="223" t="s">
        <v>408</v>
      </c>
      <c r="E224" s="223" t="s">
        <v>260</v>
      </c>
      <c r="F224" s="234" t="s">
        <v>1999</v>
      </c>
      <c r="G224" t="s">
        <v>281</v>
      </c>
    </row>
    <row r="225" spans="1:7">
      <c r="A225" s="221" t="s">
        <v>250</v>
      </c>
      <c r="B225" s="233" t="s">
        <v>2000</v>
      </c>
      <c r="C225" s="223" t="s">
        <v>2001</v>
      </c>
      <c r="D225" s="223" t="s">
        <v>259</v>
      </c>
      <c r="E225" s="223" t="s">
        <v>260</v>
      </c>
      <c r="F225" s="234" t="s">
        <v>2002</v>
      </c>
      <c r="G225" t="s">
        <v>281</v>
      </c>
    </row>
    <row r="226" spans="1:7">
      <c r="A226" s="221" t="s">
        <v>333</v>
      </c>
      <c r="B226" s="223" t="s">
        <v>2003</v>
      </c>
      <c r="C226" s="223" t="s">
        <v>882</v>
      </c>
      <c r="D226" s="223" t="s">
        <v>511</v>
      </c>
      <c r="E226" s="223" t="s">
        <v>260</v>
      </c>
      <c r="F226" s="234" t="s">
        <v>614</v>
      </c>
      <c r="G226" t="s">
        <v>281</v>
      </c>
    </row>
    <row r="227" spans="1:7">
      <c r="A227" s="262" t="s">
        <v>268</v>
      </c>
      <c r="B227" s="189" t="s">
        <v>2004</v>
      </c>
      <c r="C227" s="189">
        <v>0.17599999999999999</v>
      </c>
      <c r="D227" s="189" t="s">
        <v>270</v>
      </c>
      <c r="E227" s="189"/>
      <c r="F227" s="263" t="s">
        <v>2006</v>
      </c>
      <c r="G227" t="s">
        <v>281</v>
      </c>
    </row>
    <row r="228" spans="1:7">
      <c r="A228" s="262" t="s">
        <v>268</v>
      </c>
      <c r="B228" s="189" t="s">
        <v>534</v>
      </c>
      <c r="C228" s="189">
        <v>0</v>
      </c>
      <c r="D228" s="189" t="s">
        <v>2007</v>
      </c>
      <c r="E228" s="189" t="s">
        <v>3970</v>
      </c>
      <c r="F228" s="263" t="s">
        <v>519</v>
      </c>
      <c r="G228" t="s">
        <v>281</v>
      </c>
    </row>
    <row r="229" spans="1:7">
      <c r="A229" s="262" t="s">
        <v>268</v>
      </c>
      <c r="B229" s="189" t="s">
        <v>875</v>
      </c>
      <c r="C229" s="189">
        <v>0.25600000000000001</v>
      </c>
      <c r="D229" s="189" t="s">
        <v>2007</v>
      </c>
      <c r="E229" s="189" t="s">
        <v>4600</v>
      </c>
      <c r="F229" s="263" t="s">
        <v>2010</v>
      </c>
      <c r="G229" t="s">
        <v>281</v>
      </c>
    </row>
    <row r="230" spans="1:7">
      <c r="A230" s="262" t="s">
        <v>268</v>
      </c>
      <c r="B230" s="189" t="s">
        <v>2011</v>
      </c>
      <c r="C230" s="189">
        <v>17.478400000000001</v>
      </c>
      <c r="D230" s="189" t="s">
        <v>2007</v>
      </c>
      <c r="E230" s="189" t="s">
        <v>4601</v>
      </c>
      <c r="F230" s="263" t="s">
        <v>2013</v>
      </c>
      <c r="G230" t="s">
        <v>281</v>
      </c>
    </row>
    <row r="231" spans="1:7">
      <c r="A231" s="262" t="s">
        <v>268</v>
      </c>
      <c r="B231" s="189" t="s">
        <v>2015</v>
      </c>
      <c r="C231" s="189">
        <v>0.32</v>
      </c>
      <c r="D231" s="189" t="s">
        <v>270</v>
      </c>
      <c r="E231" s="189" t="s">
        <v>253</v>
      </c>
      <c r="F231" s="263" t="s">
        <v>2886</v>
      </c>
      <c r="G231" t="s">
        <v>281</v>
      </c>
    </row>
    <row r="232" spans="1:7">
      <c r="A232" s="262" t="s">
        <v>268</v>
      </c>
      <c r="B232" s="189" t="s">
        <v>2017</v>
      </c>
      <c r="C232" s="189">
        <v>0.6</v>
      </c>
      <c r="D232" s="189" t="s">
        <v>270</v>
      </c>
      <c r="E232" s="189" t="s">
        <v>2018</v>
      </c>
      <c r="F232" s="263" t="s">
        <v>2019</v>
      </c>
      <c r="G232" t="s">
        <v>281</v>
      </c>
    </row>
    <row r="233" spans="1:7">
      <c r="A233" s="262" t="s">
        <v>268</v>
      </c>
      <c r="B233" s="189" t="s">
        <v>2020</v>
      </c>
      <c r="C233" s="189">
        <v>13.72</v>
      </c>
      <c r="D233" s="189" t="s">
        <v>2021</v>
      </c>
      <c r="E233" s="189" t="s">
        <v>4602</v>
      </c>
      <c r="F233" s="263" t="s">
        <v>2023</v>
      </c>
      <c r="G233" t="s">
        <v>281</v>
      </c>
    </row>
    <row r="234" spans="1:7">
      <c r="A234" s="262" t="s">
        <v>268</v>
      </c>
      <c r="B234" s="189" t="s">
        <v>2025</v>
      </c>
      <c r="C234" s="189">
        <v>22.68</v>
      </c>
      <c r="D234" s="189" t="s">
        <v>2021</v>
      </c>
      <c r="E234" s="189" t="s">
        <v>2026</v>
      </c>
      <c r="F234" s="263" t="s">
        <v>2027</v>
      </c>
      <c r="G234" t="s">
        <v>281</v>
      </c>
    </row>
    <row r="235" spans="1:7">
      <c r="A235" s="262" t="s">
        <v>268</v>
      </c>
      <c r="B235" s="189" t="s">
        <v>2887</v>
      </c>
      <c r="C235" s="148">
        <v>0.17232</v>
      </c>
      <c r="D235" s="189" t="s">
        <v>408</v>
      </c>
      <c r="E235" s="189" t="s">
        <v>4603</v>
      </c>
      <c r="F235" s="263" t="s">
        <v>2029</v>
      </c>
      <c r="G235" t="s">
        <v>281</v>
      </c>
    </row>
    <row r="236" spans="1:7">
      <c r="A236" s="262" t="s">
        <v>268</v>
      </c>
      <c r="B236" s="189" t="s">
        <v>646</v>
      </c>
      <c r="C236" s="189">
        <v>15</v>
      </c>
      <c r="D236" s="189" t="s">
        <v>545</v>
      </c>
      <c r="E236" s="189" t="s">
        <v>2030</v>
      </c>
      <c r="F236" s="263" t="s">
        <v>2031</v>
      </c>
      <c r="G236" t="s">
        <v>281</v>
      </c>
    </row>
    <row r="237" spans="1:7">
      <c r="A237" s="262" t="s">
        <v>268</v>
      </c>
      <c r="B237" s="189" t="s">
        <v>660</v>
      </c>
      <c r="C237" s="189">
        <v>1</v>
      </c>
      <c r="D237" s="189" t="s">
        <v>259</v>
      </c>
      <c r="E237" s="189" t="s">
        <v>253</v>
      </c>
      <c r="F237" s="263" t="s">
        <v>2032</v>
      </c>
      <c r="G237" t="s">
        <v>281</v>
      </c>
    </row>
    <row r="238" spans="1:7">
      <c r="A238" s="262" t="s">
        <v>268</v>
      </c>
      <c r="B238" s="189" t="s">
        <v>2033</v>
      </c>
      <c r="C238" s="189">
        <v>0.65010000000000001</v>
      </c>
      <c r="D238" s="189" t="s">
        <v>2034</v>
      </c>
      <c r="E238" s="148" t="s">
        <v>4604</v>
      </c>
      <c r="F238" s="263" t="s">
        <v>2036</v>
      </c>
      <c r="G238" t="s">
        <v>281</v>
      </c>
    </row>
    <row r="239" spans="1:7">
      <c r="A239" s="262" t="s">
        <v>268</v>
      </c>
      <c r="B239" s="189" t="s">
        <v>559</v>
      </c>
      <c r="C239" s="189">
        <v>21413</v>
      </c>
      <c r="D239" s="189" t="s">
        <v>560</v>
      </c>
      <c r="E239" s="189" t="s">
        <v>253</v>
      </c>
      <c r="F239" s="263" t="s">
        <v>2037</v>
      </c>
      <c r="G239" t="s">
        <v>281</v>
      </c>
    </row>
    <row r="240" spans="1:7">
      <c r="A240" s="262" t="s">
        <v>268</v>
      </c>
      <c r="B240" s="189" t="s">
        <v>2038</v>
      </c>
      <c r="C240" s="189">
        <v>9745</v>
      </c>
      <c r="D240" s="189" t="s">
        <v>560</v>
      </c>
      <c r="E240" s="189" t="s">
        <v>253</v>
      </c>
      <c r="F240" s="263" t="s">
        <v>2039</v>
      </c>
      <c r="G240" t="s">
        <v>281</v>
      </c>
    </row>
    <row r="241" spans="1:7">
      <c r="A241" s="262" t="s">
        <v>268</v>
      </c>
      <c r="B241" s="189" t="s">
        <v>2040</v>
      </c>
      <c r="C241" s="189" t="s">
        <v>2041</v>
      </c>
      <c r="D241" s="189" t="s">
        <v>2021</v>
      </c>
      <c r="E241" s="264"/>
      <c r="F241" s="263" t="s">
        <v>2042</v>
      </c>
      <c r="G241" t="s">
        <v>281</v>
      </c>
    </row>
    <row r="242" spans="1:7">
      <c r="A242" s="262" t="s">
        <v>268</v>
      </c>
      <c r="B242" s="189" t="s">
        <v>818</v>
      </c>
      <c r="C242" s="189" t="s">
        <v>2891</v>
      </c>
      <c r="D242" s="189" t="s">
        <v>408</v>
      </c>
      <c r="E242" s="264"/>
      <c r="F242" s="263" t="s">
        <v>2892</v>
      </c>
      <c r="G242" t="s">
        <v>281</v>
      </c>
    </row>
    <row r="243" spans="1:7">
      <c r="A243" s="262" t="s">
        <v>268</v>
      </c>
      <c r="B243" s="189" t="s">
        <v>983</v>
      </c>
      <c r="C243" s="189" t="s">
        <v>2043</v>
      </c>
      <c r="D243" s="189" t="s">
        <v>408</v>
      </c>
      <c r="E243" s="264"/>
      <c r="F243" s="263" t="s">
        <v>2044</v>
      </c>
      <c r="G243" t="s">
        <v>281</v>
      </c>
    </row>
    <row r="244" spans="1:7">
      <c r="A244" s="262" t="s">
        <v>268</v>
      </c>
      <c r="B244" s="189" t="s">
        <v>1987</v>
      </c>
      <c r="C244" s="189" t="s">
        <v>2045</v>
      </c>
      <c r="D244" s="189" t="s">
        <v>275</v>
      </c>
      <c r="E244" s="305"/>
      <c r="F244" s="263" t="s">
        <v>2046</v>
      </c>
      <c r="G244" t="s">
        <v>281</v>
      </c>
    </row>
    <row r="245" spans="1:7">
      <c r="A245" s="262" t="s">
        <v>268</v>
      </c>
      <c r="B245" s="189" t="s">
        <v>2047</v>
      </c>
      <c r="C245" s="189" t="s">
        <v>2048</v>
      </c>
      <c r="D245" s="189" t="s">
        <v>259</v>
      </c>
      <c r="E245" s="264"/>
      <c r="F245" s="263" t="s">
        <v>2049</v>
      </c>
      <c r="G245" t="s">
        <v>281</v>
      </c>
    </row>
    <row r="246" spans="1:7">
      <c r="A246" s="262" t="s">
        <v>268</v>
      </c>
      <c r="B246" s="189" t="s">
        <v>2050</v>
      </c>
      <c r="C246" s="189" t="s">
        <v>2051</v>
      </c>
      <c r="D246" s="189" t="s">
        <v>560</v>
      </c>
      <c r="E246" s="264"/>
      <c r="F246" s="263" t="s">
        <v>2052</v>
      </c>
      <c r="G246" t="s">
        <v>281</v>
      </c>
    </row>
    <row r="247" spans="1:7">
      <c r="A247" s="262" t="s">
        <v>268</v>
      </c>
      <c r="B247" s="189" t="s">
        <v>921</v>
      </c>
      <c r="C247" s="189" t="s">
        <v>2053</v>
      </c>
      <c r="D247" s="189" t="s">
        <v>270</v>
      </c>
      <c r="E247" s="264"/>
      <c r="F247" s="263" t="s">
        <v>2054</v>
      </c>
      <c r="G247" t="s">
        <v>281</v>
      </c>
    </row>
    <row r="248" spans="1:7">
      <c r="A248" s="262" t="s">
        <v>268</v>
      </c>
      <c r="B248" s="189" t="s">
        <v>2055</v>
      </c>
      <c r="C248" s="189" t="s">
        <v>2056</v>
      </c>
      <c r="D248" s="189" t="s">
        <v>259</v>
      </c>
      <c r="E248" s="264"/>
      <c r="F248" s="263" t="s">
        <v>2057</v>
      </c>
      <c r="G248" t="s">
        <v>281</v>
      </c>
    </row>
    <row r="249" spans="1:7">
      <c r="A249" s="262" t="s">
        <v>268</v>
      </c>
      <c r="B249" s="189" t="s">
        <v>2058</v>
      </c>
      <c r="C249" s="189" t="s">
        <v>2059</v>
      </c>
      <c r="D249" s="189" t="s">
        <v>259</v>
      </c>
      <c r="E249" s="264"/>
      <c r="F249" s="263" t="s">
        <v>2060</v>
      </c>
      <c r="G249" t="s">
        <v>281</v>
      </c>
    </row>
    <row r="250" spans="1:7">
      <c r="A250" s="262" t="s">
        <v>268</v>
      </c>
      <c r="B250" s="189" t="s">
        <v>2061</v>
      </c>
      <c r="C250" s="189" t="s">
        <v>2893</v>
      </c>
      <c r="D250" s="189" t="s">
        <v>259</v>
      </c>
      <c r="E250" s="264"/>
      <c r="F250" s="263" t="s">
        <v>4878</v>
      </c>
      <c r="G250" t="s">
        <v>281</v>
      </c>
    </row>
    <row r="251" spans="1:7">
      <c r="A251" s="239" t="s">
        <v>268</v>
      </c>
      <c r="B251" s="240" t="s">
        <v>2064</v>
      </c>
      <c r="C251" s="240" t="s">
        <v>2065</v>
      </c>
      <c r="D251" s="240" t="s">
        <v>259</v>
      </c>
      <c r="E251" s="265"/>
      <c r="F251" s="241" t="s">
        <v>2066</v>
      </c>
      <c r="G251" t="s">
        <v>281</v>
      </c>
    </row>
    <row r="252" spans="1:7">
      <c r="G252" t="s">
        <v>281</v>
      </c>
    </row>
    <row r="253" spans="1:7" ht="18.75">
      <c r="A253" s="769" t="s">
        <v>2067</v>
      </c>
      <c r="B253" s="770"/>
      <c r="C253" s="770"/>
      <c r="D253" s="770"/>
      <c r="E253" s="770"/>
      <c r="F253" s="771"/>
      <c r="G253" t="s">
        <v>281</v>
      </c>
    </row>
    <row r="254" spans="1:7">
      <c r="A254" s="211" t="s">
        <v>238</v>
      </c>
      <c r="B254" s="212" t="s">
        <v>239</v>
      </c>
      <c r="C254" s="212" t="s">
        <v>240</v>
      </c>
      <c r="D254" s="212" t="s">
        <v>134</v>
      </c>
      <c r="E254" s="212" t="s">
        <v>241</v>
      </c>
      <c r="F254" s="213" t="s">
        <v>242</v>
      </c>
      <c r="G254" t="s">
        <v>281</v>
      </c>
    </row>
    <row r="255" spans="1:7">
      <c r="A255" s="216" t="s">
        <v>243</v>
      </c>
      <c r="B255" s="217" t="s">
        <v>2068</v>
      </c>
      <c r="C255" s="218">
        <v>6.1999999999999998E-3</v>
      </c>
      <c r="D255" s="218" t="s">
        <v>259</v>
      </c>
      <c r="E255" s="218" t="s">
        <v>2069</v>
      </c>
      <c r="F255" s="232" t="s">
        <v>2070</v>
      </c>
      <c r="G255" t="s">
        <v>281</v>
      </c>
    </row>
    <row r="256" spans="1:7">
      <c r="A256" s="221" t="s">
        <v>243</v>
      </c>
      <c r="B256" s="222" t="s">
        <v>2071</v>
      </c>
      <c r="C256" s="223">
        <v>2.5000000000000001E-2</v>
      </c>
      <c r="D256" s="223" t="s">
        <v>259</v>
      </c>
      <c r="E256" s="223" t="s">
        <v>2072</v>
      </c>
      <c r="F256" s="234" t="s">
        <v>2070</v>
      </c>
      <c r="G256" t="s">
        <v>281</v>
      </c>
    </row>
    <row r="257" spans="1:8">
      <c r="A257" s="221" t="s">
        <v>243</v>
      </c>
      <c r="B257" s="222" t="s">
        <v>2073</v>
      </c>
      <c r="C257" s="223">
        <v>3.7199999999999997E-2</v>
      </c>
      <c r="D257" s="223" t="s">
        <v>259</v>
      </c>
      <c r="E257" s="223" t="s">
        <v>2074</v>
      </c>
      <c r="F257" s="234" t="s">
        <v>2070</v>
      </c>
      <c r="G257" t="s">
        <v>281</v>
      </c>
    </row>
    <row r="258" spans="1:8">
      <c r="A258" s="221" t="s">
        <v>243</v>
      </c>
      <c r="B258" s="233" t="s">
        <v>2075</v>
      </c>
      <c r="C258" s="223">
        <v>350</v>
      </c>
      <c r="D258" s="223" t="s">
        <v>259</v>
      </c>
      <c r="E258" s="223" t="s">
        <v>253</v>
      </c>
      <c r="F258" s="234" t="s">
        <v>2077</v>
      </c>
      <c r="G258" t="s">
        <v>281</v>
      </c>
    </row>
    <row r="259" spans="1:8">
      <c r="A259" s="221" t="s">
        <v>243</v>
      </c>
      <c r="B259" s="222" t="s">
        <v>2078</v>
      </c>
      <c r="C259" s="223">
        <v>1.1000000000000001E-3</v>
      </c>
      <c r="D259" s="223" t="s">
        <v>1435</v>
      </c>
      <c r="E259" s="223" t="s">
        <v>2079</v>
      </c>
      <c r="F259" s="234" t="s">
        <v>2070</v>
      </c>
      <c r="G259" t="s">
        <v>281</v>
      </c>
    </row>
    <row r="260" spans="1:8">
      <c r="A260" s="221" t="s">
        <v>243</v>
      </c>
      <c r="B260" s="222" t="s">
        <v>305</v>
      </c>
      <c r="C260" s="223">
        <v>1.24E-2</v>
      </c>
      <c r="D260" s="223" t="s">
        <v>259</v>
      </c>
      <c r="E260" s="223" t="s">
        <v>2080</v>
      </c>
      <c r="F260" s="234" t="s">
        <v>2070</v>
      </c>
      <c r="G260" t="s">
        <v>281</v>
      </c>
      <c r="H260" s="369"/>
    </row>
    <row r="261" spans="1:8">
      <c r="A261" s="221" t="s">
        <v>243</v>
      </c>
      <c r="B261" s="222" t="s">
        <v>507</v>
      </c>
      <c r="C261" s="223">
        <v>5.88</v>
      </c>
      <c r="D261" s="223" t="s">
        <v>259</v>
      </c>
      <c r="E261" s="223" t="s">
        <v>2081</v>
      </c>
      <c r="F261" s="234" t="s">
        <v>2070</v>
      </c>
      <c r="G261" t="s">
        <v>281</v>
      </c>
      <c r="H261" s="369"/>
    </row>
    <row r="262" spans="1:8">
      <c r="A262" s="221" t="s">
        <v>243</v>
      </c>
      <c r="B262" s="222" t="s">
        <v>941</v>
      </c>
      <c r="C262" s="223">
        <v>-9</v>
      </c>
      <c r="D262" s="223" t="s">
        <v>943</v>
      </c>
      <c r="E262" s="223" t="s">
        <v>253</v>
      </c>
      <c r="F262" s="234" t="s">
        <v>2082</v>
      </c>
      <c r="G262" t="s">
        <v>281</v>
      </c>
      <c r="H262" s="370"/>
    </row>
    <row r="263" spans="1:8">
      <c r="A263" s="221" t="s">
        <v>243</v>
      </c>
      <c r="B263" s="222" t="s">
        <v>2083</v>
      </c>
      <c r="C263" s="223">
        <v>7.9645599999999997E-4</v>
      </c>
      <c r="D263" s="223" t="s">
        <v>275</v>
      </c>
      <c r="E263" s="223" t="s">
        <v>2084</v>
      </c>
      <c r="F263" s="234" t="s">
        <v>2085</v>
      </c>
      <c r="G263" t="s">
        <v>281</v>
      </c>
    </row>
    <row r="264" spans="1:8">
      <c r="A264" s="221" t="s">
        <v>858</v>
      </c>
      <c r="B264" s="222" t="s">
        <v>2086</v>
      </c>
      <c r="C264" s="223" t="s">
        <v>2087</v>
      </c>
      <c r="D264" s="223" t="s">
        <v>2088</v>
      </c>
      <c r="E264" s="223" t="s">
        <v>2089</v>
      </c>
      <c r="F264" s="234" t="s">
        <v>2090</v>
      </c>
      <c r="G264" t="s">
        <v>281</v>
      </c>
    </row>
    <row r="265" spans="1:8">
      <c r="A265" s="221" t="s">
        <v>250</v>
      </c>
      <c r="B265" s="233" t="s">
        <v>1019</v>
      </c>
      <c r="C265" s="235" t="s">
        <v>2091</v>
      </c>
      <c r="D265" s="223" t="s">
        <v>408</v>
      </c>
      <c r="E265" s="223" t="s">
        <v>253</v>
      </c>
      <c r="F265" s="234" t="s">
        <v>2092</v>
      </c>
      <c r="G265" t="s">
        <v>281</v>
      </c>
    </row>
    <row r="266" spans="1:8">
      <c r="A266" s="221" t="s">
        <v>250</v>
      </c>
      <c r="B266" s="233" t="s">
        <v>1989</v>
      </c>
      <c r="C266" s="223">
        <v>1000</v>
      </c>
      <c r="D266" s="223" t="s">
        <v>259</v>
      </c>
      <c r="E266" s="223" t="s">
        <v>253</v>
      </c>
      <c r="F266" s="234" t="s">
        <v>2093</v>
      </c>
      <c r="G266" t="s">
        <v>281</v>
      </c>
    </row>
    <row r="267" spans="1:8">
      <c r="A267" s="262" t="s">
        <v>268</v>
      </c>
      <c r="B267" s="189" t="s">
        <v>2094</v>
      </c>
      <c r="C267" s="189">
        <v>2.1</v>
      </c>
      <c r="D267" s="189" t="s">
        <v>637</v>
      </c>
      <c r="E267" s="189" t="s">
        <v>2095</v>
      </c>
      <c r="F267" s="263" t="s">
        <v>2096</v>
      </c>
      <c r="G267" t="s">
        <v>281</v>
      </c>
    </row>
    <row r="268" spans="1:8">
      <c r="A268" s="262" t="s">
        <v>268</v>
      </c>
      <c r="B268" s="189" t="s">
        <v>2097</v>
      </c>
      <c r="C268" s="189">
        <v>7.1</v>
      </c>
      <c r="D268" s="189" t="s">
        <v>637</v>
      </c>
      <c r="E268" s="189" t="s">
        <v>2098</v>
      </c>
      <c r="F268" s="263" t="s">
        <v>2099</v>
      </c>
      <c r="G268" t="s">
        <v>281</v>
      </c>
    </row>
    <row r="269" spans="1:8">
      <c r="A269" s="262" t="s">
        <v>268</v>
      </c>
      <c r="B269" s="189" t="s">
        <v>2076</v>
      </c>
      <c r="C269" s="189">
        <v>350</v>
      </c>
      <c r="D269" s="189" t="s">
        <v>259</v>
      </c>
      <c r="E269" s="189" t="s">
        <v>253</v>
      </c>
      <c r="F269" s="263" t="s">
        <v>2103</v>
      </c>
      <c r="G269" t="s">
        <v>281</v>
      </c>
    </row>
    <row r="270" spans="1:8">
      <c r="A270" s="262" t="s">
        <v>268</v>
      </c>
      <c r="B270" s="189" t="s">
        <v>2100</v>
      </c>
      <c r="C270" s="189">
        <v>40</v>
      </c>
      <c r="D270" s="189" t="s">
        <v>1348</v>
      </c>
      <c r="E270" s="189" t="s">
        <v>2101</v>
      </c>
      <c r="F270" s="263" t="s">
        <v>2102</v>
      </c>
      <c r="G270" t="s">
        <v>281</v>
      </c>
    </row>
    <row r="271" spans="1:8">
      <c r="A271" s="262" t="s">
        <v>268</v>
      </c>
      <c r="B271" s="189" t="s">
        <v>2087</v>
      </c>
      <c r="C271" s="189" t="s">
        <v>2104</v>
      </c>
      <c r="D271" s="189" t="s">
        <v>2088</v>
      </c>
      <c r="E271" s="306"/>
      <c r="F271" s="263" t="s">
        <v>2105</v>
      </c>
      <c r="G271" t="s">
        <v>281</v>
      </c>
    </row>
    <row r="272" spans="1:8">
      <c r="A272" s="262" t="s">
        <v>268</v>
      </c>
      <c r="B272" s="189" t="s">
        <v>660</v>
      </c>
      <c r="C272" s="189">
        <v>1000</v>
      </c>
      <c r="D272" s="189" t="s">
        <v>259</v>
      </c>
      <c r="E272" s="306"/>
      <c r="F272" s="263" t="s">
        <v>2106</v>
      </c>
      <c r="G272" t="s">
        <v>281</v>
      </c>
    </row>
    <row r="273" spans="1:7">
      <c r="A273" s="262" t="s">
        <v>268</v>
      </c>
      <c r="B273" s="189" t="s">
        <v>2107</v>
      </c>
      <c r="C273" s="189">
        <v>0.53</v>
      </c>
      <c r="D273" s="189" t="s">
        <v>270</v>
      </c>
      <c r="E273" s="306"/>
      <c r="F273" s="263" t="s">
        <v>2108</v>
      </c>
      <c r="G273" t="s">
        <v>281</v>
      </c>
    </row>
    <row r="274" spans="1:7">
      <c r="A274" s="239" t="s">
        <v>268</v>
      </c>
      <c r="B274" s="240" t="s">
        <v>628</v>
      </c>
      <c r="C274" s="240" t="s">
        <v>2109</v>
      </c>
      <c r="D274" s="240" t="s">
        <v>637</v>
      </c>
      <c r="E274" s="307"/>
      <c r="F274" s="241" t="s">
        <v>2092</v>
      </c>
      <c r="G274" t="s">
        <v>281</v>
      </c>
    </row>
    <row r="275" spans="1:7">
      <c r="G275" t="s">
        <v>281</v>
      </c>
    </row>
    <row r="276" spans="1:7" ht="18.75">
      <c r="A276" s="769" t="s">
        <v>2110</v>
      </c>
      <c r="B276" s="770"/>
      <c r="C276" s="770"/>
      <c r="D276" s="770"/>
      <c r="E276" s="770"/>
      <c r="F276" s="771"/>
      <c r="G276" t="s">
        <v>281</v>
      </c>
    </row>
    <row r="277" spans="1:7">
      <c r="A277" s="211" t="s">
        <v>238</v>
      </c>
      <c r="B277" s="212" t="s">
        <v>239</v>
      </c>
      <c r="C277" s="212" t="s">
        <v>240</v>
      </c>
      <c r="D277" s="212" t="s">
        <v>134</v>
      </c>
      <c r="E277" s="212" t="s">
        <v>241</v>
      </c>
      <c r="F277" s="213" t="s">
        <v>242</v>
      </c>
      <c r="G277" t="s">
        <v>281</v>
      </c>
    </row>
    <row r="278" spans="1:7">
      <c r="A278" s="216" t="s">
        <v>4605</v>
      </c>
      <c r="B278" s="217" t="s">
        <v>311</v>
      </c>
      <c r="C278" s="218">
        <v>5.63501E-4</v>
      </c>
      <c r="D278" s="218" t="s">
        <v>259</v>
      </c>
      <c r="E278" s="218" t="s">
        <v>4606</v>
      </c>
      <c r="F278" s="232" t="s">
        <v>313</v>
      </c>
      <c r="G278" t="s">
        <v>281</v>
      </c>
    </row>
    <row r="279" spans="1:7">
      <c r="A279" s="221" t="s">
        <v>4607</v>
      </c>
      <c r="B279" s="222" t="s">
        <v>285</v>
      </c>
      <c r="C279" s="223">
        <v>4.1345499999999998E-8</v>
      </c>
      <c r="D279" s="223" t="s">
        <v>259</v>
      </c>
      <c r="E279" s="223" t="s">
        <v>4608</v>
      </c>
      <c r="F279" s="234" t="s">
        <v>287</v>
      </c>
      <c r="G279" t="s">
        <v>281</v>
      </c>
    </row>
    <row r="280" spans="1:7">
      <c r="A280" s="221" t="s">
        <v>2753</v>
      </c>
      <c r="B280" s="222" t="s">
        <v>317</v>
      </c>
      <c r="C280" s="223">
        <v>5.5140090000000003E-3</v>
      </c>
      <c r="D280" s="223" t="s">
        <v>259</v>
      </c>
      <c r="E280" s="223" t="s">
        <v>4609</v>
      </c>
      <c r="F280" s="234" t="s">
        <v>319</v>
      </c>
      <c r="G280" t="s">
        <v>281</v>
      </c>
    </row>
    <row r="281" spans="1:7">
      <c r="A281" s="221" t="s">
        <v>2755</v>
      </c>
      <c r="B281" s="222" t="s">
        <v>294</v>
      </c>
      <c r="C281" s="223">
        <v>1.98354E-5</v>
      </c>
      <c r="D281" s="223" t="s">
        <v>259</v>
      </c>
      <c r="E281" s="223" t="s">
        <v>4610</v>
      </c>
      <c r="F281" s="234" t="s">
        <v>296</v>
      </c>
      <c r="G281" t="s">
        <v>281</v>
      </c>
    </row>
    <row r="282" spans="1:7">
      <c r="A282" s="221">
        <v>2.756E-6</v>
      </c>
      <c r="B282" s="222" t="s">
        <v>291</v>
      </c>
      <c r="C282" s="271">
        <v>8.8400000000000003E-7</v>
      </c>
      <c r="D282" s="223" t="s">
        <v>259</v>
      </c>
      <c r="E282" s="223" t="s">
        <v>4611</v>
      </c>
      <c r="F282" s="234" t="s">
        <v>293</v>
      </c>
      <c r="G282" t="s">
        <v>281</v>
      </c>
    </row>
    <row r="283" spans="1:7">
      <c r="A283" s="221" t="s">
        <v>2786</v>
      </c>
      <c r="B283" s="222" t="s">
        <v>326</v>
      </c>
      <c r="C283" s="223">
        <v>0.10537429</v>
      </c>
      <c r="D283" s="223" t="s">
        <v>327</v>
      </c>
      <c r="E283" s="223" t="s">
        <v>4612</v>
      </c>
      <c r="F283" s="234" t="s">
        <v>329</v>
      </c>
      <c r="G283" t="s">
        <v>281</v>
      </c>
    </row>
    <row r="284" spans="1:7">
      <c r="A284" s="221" t="s">
        <v>4613</v>
      </c>
      <c r="B284" s="222" t="s">
        <v>300</v>
      </c>
      <c r="C284" s="223">
        <v>3.8862100000000002E-4</v>
      </c>
      <c r="D284" s="223" t="s">
        <v>259</v>
      </c>
      <c r="E284" s="223" t="s">
        <v>4614</v>
      </c>
      <c r="F284" s="234" t="s">
        <v>290</v>
      </c>
      <c r="G284" t="s">
        <v>281</v>
      </c>
    </row>
    <row r="285" spans="1:7">
      <c r="A285" s="221" t="s">
        <v>4615</v>
      </c>
      <c r="B285" s="222" t="s">
        <v>302</v>
      </c>
      <c r="C285" s="223">
        <v>9.7584199999999999E-4</v>
      </c>
      <c r="D285" s="223" t="s">
        <v>259</v>
      </c>
      <c r="E285" s="223" t="s">
        <v>4616</v>
      </c>
      <c r="F285" s="234" t="s">
        <v>304</v>
      </c>
      <c r="G285" t="s">
        <v>281</v>
      </c>
    </row>
    <row r="286" spans="1:7">
      <c r="A286" s="221" t="s">
        <v>4617</v>
      </c>
      <c r="B286" s="222" t="s">
        <v>288</v>
      </c>
      <c r="C286" s="223">
        <v>8.0063999999999995E-7</v>
      </c>
      <c r="D286" s="223" t="s">
        <v>259</v>
      </c>
      <c r="E286" s="223" t="s">
        <v>4618</v>
      </c>
      <c r="F286" s="234" t="s">
        <v>290</v>
      </c>
      <c r="G286" t="s">
        <v>281</v>
      </c>
    </row>
    <row r="287" spans="1:7">
      <c r="A287" s="221" t="s">
        <v>2858</v>
      </c>
      <c r="B287" s="222" t="s">
        <v>282</v>
      </c>
      <c r="C287" s="223">
        <v>2.5000000000000002E-10</v>
      </c>
      <c r="D287" s="223" t="s">
        <v>275</v>
      </c>
      <c r="E287" s="223" t="s">
        <v>283</v>
      </c>
      <c r="F287" s="234" t="s">
        <v>4879</v>
      </c>
      <c r="G287" t="s">
        <v>281</v>
      </c>
    </row>
    <row r="288" spans="1:7">
      <c r="A288" s="221" t="s">
        <v>4620</v>
      </c>
      <c r="B288" s="222" t="s">
        <v>320</v>
      </c>
      <c r="C288" s="223">
        <v>2.7483870000000001E-2</v>
      </c>
      <c r="D288" s="223" t="s">
        <v>259</v>
      </c>
      <c r="E288" s="223" t="s">
        <v>4621</v>
      </c>
      <c r="F288" s="234" t="s">
        <v>322</v>
      </c>
      <c r="G288" t="s">
        <v>281</v>
      </c>
    </row>
    <row r="289" spans="1:7">
      <c r="A289" s="221" t="s">
        <v>4622</v>
      </c>
      <c r="B289" s="222" t="s">
        <v>323</v>
      </c>
      <c r="C289" s="223">
        <v>0.119004531</v>
      </c>
      <c r="D289" s="223" t="s">
        <v>259</v>
      </c>
      <c r="E289" s="223" t="s">
        <v>4623</v>
      </c>
      <c r="F289" s="234" t="s">
        <v>325</v>
      </c>
      <c r="G289" t="s">
        <v>281</v>
      </c>
    </row>
    <row r="290" spans="1:7">
      <c r="A290" s="221" t="s">
        <v>4624</v>
      </c>
      <c r="B290" s="222" t="s">
        <v>274</v>
      </c>
      <c r="C290" s="223">
        <v>5.72581E-11</v>
      </c>
      <c r="D290" s="223" t="s">
        <v>275</v>
      </c>
      <c r="E290" s="223" t="s">
        <v>4625</v>
      </c>
      <c r="F290" s="234" t="s">
        <v>277</v>
      </c>
      <c r="G290" t="s">
        <v>281</v>
      </c>
    </row>
    <row r="291" spans="1:7">
      <c r="A291" s="221" t="s">
        <v>4626</v>
      </c>
      <c r="B291" s="222" t="s">
        <v>278</v>
      </c>
      <c r="C291" s="223">
        <v>2.11564E-10</v>
      </c>
      <c r="D291" s="223" t="s">
        <v>275</v>
      </c>
      <c r="E291" s="223" t="s">
        <v>4627</v>
      </c>
      <c r="F291" s="234" t="s">
        <v>280</v>
      </c>
      <c r="G291" t="s">
        <v>281</v>
      </c>
    </row>
    <row r="292" spans="1:7">
      <c r="A292" s="221" t="s">
        <v>4628</v>
      </c>
      <c r="B292" s="222" t="s">
        <v>305</v>
      </c>
      <c r="C292" s="223">
        <v>5.3144100000000001E-4</v>
      </c>
      <c r="D292" s="223" t="s">
        <v>259</v>
      </c>
      <c r="E292" s="223" t="s">
        <v>4629</v>
      </c>
      <c r="F292" s="234" t="s">
        <v>307</v>
      </c>
      <c r="G292" t="s">
        <v>281</v>
      </c>
    </row>
    <row r="293" spans="1:7">
      <c r="A293" s="221" t="s">
        <v>4630</v>
      </c>
      <c r="B293" s="222" t="s">
        <v>297</v>
      </c>
      <c r="C293" s="223">
        <v>3.5304700000000001E-5</v>
      </c>
      <c r="D293" s="223" t="s">
        <v>259</v>
      </c>
      <c r="E293" s="223" t="s">
        <v>4631</v>
      </c>
      <c r="F293" s="234" t="s">
        <v>299</v>
      </c>
      <c r="G293" t="s">
        <v>281</v>
      </c>
    </row>
    <row r="294" spans="1:7">
      <c r="A294" s="221" t="s">
        <v>4632</v>
      </c>
      <c r="B294" s="222" t="s">
        <v>247</v>
      </c>
      <c r="C294" s="223">
        <v>5.6199190000000001E-3</v>
      </c>
      <c r="D294" s="223" t="s">
        <v>314</v>
      </c>
      <c r="E294" s="223" t="s">
        <v>4633</v>
      </c>
      <c r="F294" s="234" t="s">
        <v>316</v>
      </c>
      <c r="G294" t="s">
        <v>281</v>
      </c>
    </row>
    <row r="295" spans="1:7">
      <c r="A295" s="221" t="s">
        <v>703</v>
      </c>
      <c r="B295" s="222" t="s">
        <v>330</v>
      </c>
      <c r="C295" s="223">
        <v>0.23514702000000001</v>
      </c>
      <c r="D295" s="223" t="s">
        <v>259</v>
      </c>
      <c r="E295" s="223" t="s">
        <v>4634</v>
      </c>
      <c r="F295" s="234" t="s">
        <v>332</v>
      </c>
      <c r="G295" t="s">
        <v>281</v>
      </c>
    </row>
    <row r="296" spans="1:7">
      <c r="A296" s="221" t="s">
        <v>2725</v>
      </c>
      <c r="B296" s="223" t="s">
        <v>225</v>
      </c>
      <c r="C296" s="223">
        <v>1.81919E-9</v>
      </c>
      <c r="D296" s="223" t="s">
        <v>259</v>
      </c>
      <c r="E296" s="223" t="s">
        <v>4635</v>
      </c>
      <c r="F296" s="234" t="s">
        <v>335</v>
      </c>
      <c r="G296" t="s">
        <v>281</v>
      </c>
    </row>
    <row r="297" spans="1:7">
      <c r="A297" s="221" t="s">
        <v>4636</v>
      </c>
      <c r="B297" s="223" t="s">
        <v>225</v>
      </c>
      <c r="C297" s="223">
        <v>1.7607969999999999E-3</v>
      </c>
      <c r="D297" s="223" t="s">
        <v>259</v>
      </c>
      <c r="E297" s="223" t="s">
        <v>4637</v>
      </c>
      <c r="F297" s="234" t="s">
        <v>337</v>
      </c>
      <c r="G297" t="s">
        <v>281</v>
      </c>
    </row>
    <row r="298" spans="1:7">
      <c r="A298" s="221" t="s">
        <v>2730</v>
      </c>
      <c r="B298" s="223" t="s">
        <v>225</v>
      </c>
      <c r="C298" s="223">
        <v>2.2967199999999999E-7</v>
      </c>
      <c r="D298" s="223" t="s">
        <v>259</v>
      </c>
      <c r="E298" s="223" t="s">
        <v>4638</v>
      </c>
      <c r="F298" s="234" t="s">
        <v>339</v>
      </c>
      <c r="G298" t="s">
        <v>281</v>
      </c>
    </row>
    <row r="299" spans="1:7">
      <c r="A299" s="221" t="s">
        <v>4639</v>
      </c>
      <c r="B299" s="223" t="s">
        <v>340</v>
      </c>
      <c r="C299" s="223">
        <v>6.62534E-7</v>
      </c>
      <c r="D299" s="223" t="s">
        <v>259</v>
      </c>
      <c r="E299" s="223" t="s">
        <v>4640</v>
      </c>
      <c r="F299" s="234" t="s">
        <v>342</v>
      </c>
      <c r="G299" t="s">
        <v>281</v>
      </c>
    </row>
    <row r="300" spans="1:7">
      <c r="A300" s="221" t="s">
        <v>4641</v>
      </c>
      <c r="B300" s="223" t="s">
        <v>343</v>
      </c>
      <c r="C300" s="223">
        <v>8.4291399999999997E-10</v>
      </c>
      <c r="D300" s="223" t="s">
        <v>259</v>
      </c>
      <c r="E300" s="223" t="s">
        <v>4642</v>
      </c>
      <c r="F300" s="234" t="s">
        <v>337</v>
      </c>
      <c r="G300" t="s">
        <v>281</v>
      </c>
    </row>
    <row r="301" spans="1:7">
      <c r="A301" s="221" t="s">
        <v>4643</v>
      </c>
      <c r="B301" s="223" t="s">
        <v>343</v>
      </c>
      <c r="C301" s="223">
        <v>4.5920199999999999E-10</v>
      </c>
      <c r="D301" s="223" t="s">
        <v>259</v>
      </c>
      <c r="E301" s="223" t="s">
        <v>4644</v>
      </c>
      <c r="F301" s="234" t="s">
        <v>339</v>
      </c>
      <c r="G301" t="s">
        <v>281</v>
      </c>
    </row>
    <row r="302" spans="1:7">
      <c r="A302" s="221" t="s">
        <v>2733</v>
      </c>
      <c r="B302" s="223" t="s">
        <v>174</v>
      </c>
      <c r="C302" s="223">
        <v>9.5917700000000003E-9</v>
      </c>
      <c r="D302" s="223" t="s">
        <v>259</v>
      </c>
      <c r="E302" s="223" t="s">
        <v>4645</v>
      </c>
      <c r="F302" s="234" t="s">
        <v>335</v>
      </c>
      <c r="G302" t="s">
        <v>281</v>
      </c>
    </row>
    <row r="303" spans="1:7">
      <c r="A303" s="221" t="s">
        <v>4646</v>
      </c>
      <c r="B303" s="223" t="s">
        <v>347</v>
      </c>
      <c r="C303" s="223">
        <v>7.4651599999999999E-7</v>
      </c>
      <c r="D303" s="223" t="s">
        <v>259</v>
      </c>
      <c r="E303" s="223" t="s">
        <v>4647</v>
      </c>
      <c r="F303" s="234" t="s">
        <v>337</v>
      </c>
      <c r="G303" t="s">
        <v>281</v>
      </c>
    </row>
    <row r="304" spans="1:7">
      <c r="A304" s="221" t="s">
        <v>2738</v>
      </c>
      <c r="B304" s="223" t="s">
        <v>347</v>
      </c>
      <c r="C304" s="223">
        <v>5.0875699999999998E-7</v>
      </c>
      <c r="D304" s="223" t="s">
        <v>259</v>
      </c>
      <c r="E304" s="223" t="s">
        <v>4648</v>
      </c>
      <c r="F304" s="234" t="s">
        <v>339</v>
      </c>
      <c r="G304" t="s">
        <v>281</v>
      </c>
    </row>
    <row r="305" spans="1:7">
      <c r="A305" s="221" t="s">
        <v>350</v>
      </c>
      <c r="B305" s="223" t="s">
        <v>350</v>
      </c>
      <c r="C305" s="223">
        <v>4.60384E-8</v>
      </c>
      <c r="D305" s="223" t="s">
        <v>259</v>
      </c>
      <c r="E305" s="223" t="s">
        <v>4649</v>
      </c>
      <c r="F305" s="234" t="s">
        <v>352</v>
      </c>
      <c r="G305" t="s">
        <v>281</v>
      </c>
    </row>
    <row r="306" spans="1:7">
      <c r="A306" s="221" t="s">
        <v>4650</v>
      </c>
      <c r="B306" s="223" t="s">
        <v>353</v>
      </c>
      <c r="C306" s="223">
        <v>9.6263900000000001E-11</v>
      </c>
      <c r="D306" s="223" t="s">
        <v>259</v>
      </c>
      <c r="E306" s="223" t="s">
        <v>4651</v>
      </c>
      <c r="F306" s="234" t="s">
        <v>352</v>
      </c>
      <c r="G306" t="s">
        <v>281</v>
      </c>
    </row>
    <row r="307" spans="1:7">
      <c r="A307" s="221" t="s">
        <v>4652</v>
      </c>
      <c r="B307" s="223" t="s">
        <v>355</v>
      </c>
      <c r="C307" s="223">
        <v>2.43237E-10</v>
      </c>
      <c r="D307" s="223" t="s">
        <v>259</v>
      </c>
      <c r="E307" s="223" t="s">
        <v>4653</v>
      </c>
      <c r="F307" s="234" t="s">
        <v>352</v>
      </c>
      <c r="G307" t="s">
        <v>281</v>
      </c>
    </row>
    <row r="308" spans="1:7">
      <c r="A308" s="221" t="s">
        <v>4654</v>
      </c>
      <c r="B308" s="223" t="s">
        <v>357</v>
      </c>
      <c r="C308" s="223">
        <v>1.0244999999999999E-12</v>
      </c>
      <c r="D308" s="223" t="s">
        <v>259</v>
      </c>
      <c r="E308" s="223" t="s">
        <v>4655</v>
      </c>
      <c r="F308" s="234" t="s">
        <v>359</v>
      </c>
      <c r="G308" t="s">
        <v>281</v>
      </c>
    </row>
    <row r="309" spans="1:7">
      <c r="A309" s="221" t="s">
        <v>4656</v>
      </c>
      <c r="B309" s="223" t="s">
        <v>364</v>
      </c>
      <c r="C309" s="223">
        <v>8.5297599999999995E-5</v>
      </c>
      <c r="D309" s="223" t="s">
        <v>259</v>
      </c>
      <c r="E309" s="223" t="s">
        <v>4657</v>
      </c>
      <c r="F309" s="234" t="s">
        <v>337</v>
      </c>
      <c r="G309" t="s">
        <v>281</v>
      </c>
    </row>
    <row r="310" spans="1:7">
      <c r="A310" s="221" t="s">
        <v>4658</v>
      </c>
      <c r="B310" s="223" t="s">
        <v>364</v>
      </c>
      <c r="C310" s="223">
        <v>2.6179499999999999E-5</v>
      </c>
      <c r="D310" s="223" t="s">
        <v>259</v>
      </c>
      <c r="E310" s="223" t="s">
        <v>4659</v>
      </c>
      <c r="F310" s="234" t="s">
        <v>339</v>
      </c>
      <c r="G310" t="s">
        <v>281</v>
      </c>
    </row>
    <row r="311" spans="1:7">
      <c r="A311" s="221" t="s">
        <v>2747</v>
      </c>
      <c r="B311" s="223" t="s">
        <v>179</v>
      </c>
      <c r="C311" s="223">
        <v>1.8941E-10</v>
      </c>
      <c r="D311" s="223" t="s">
        <v>259</v>
      </c>
      <c r="E311" s="223" t="s">
        <v>4660</v>
      </c>
      <c r="F311" s="234" t="s">
        <v>335</v>
      </c>
      <c r="G311" t="s">
        <v>281</v>
      </c>
    </row>
    <row r="312" spans="1:7">
      <c r="A312" s="221" t="s">
        <v>4661</v>
      </c>
      <c r="B312" s="223" t="s">
        <v>368</v>
      </c>
      <c r="C312" s="223">
        <v>5.9586399999999997E-8</v>
      </c>
      <c r="D312" s="223" t="s">
        <v>259</v>
      </c>
      <c r="E312" s="223" t="s">
        <v>4662</v>
      </c>
      <c r="F312" s="234" t="s">
        <v>337</v>
      </c>
      <c r="G312" t="s">
        <v>281</v>
      </c>
    </row>
    <row r="313" spans="1:7">
      <c r="A313" s="221" t="s">
        <v>2751</v>
      </c>
      <c r="B313" s="223" t="s">
        <v>368</v>
      </c>
      <c r="C313" s="223">
        <v>6.6062299999999999E-11</v>
      </c>
      <c r="D313" s="223" t="s">
        <v>259</v>
      </c>
      <c r="E313" s="223" t="s">
        <v>4663</v>
      </c>
      <c r="F313" s="234" t="s">
        <v>339</v>
      </c>
      <c r="G313" t="s">
        <v>281</v>
      </c>
    </row>
    <row r="314" spans="1:7">
      <c r="A314" s="221" t="s">
        <v>2740</v>
      </c>
      <c r="B314" s="223" t="s">
        <v>221</v>
      </c>
      <c r="C314" s="223">
        <v>2.9608999999999999E-4</v>
      </c>
      <c r="D314" s="223" t="s">
        <v>259</v>
      </c>
      <c r="E314" s="223" t="s">
        <v>4664</v>
      </c>
      <c r="F314" s="234" t="s">
        <v>335</v>
      </c>
      <c r="G314" t="s">
        <v>281</v>
      </c>
    </row>
    <row r="315" spans="1:7">
      <c r="A315" s="221" t="s">
        <v>4665</v>
      </c>
      <c r="B315" s="223" t="s">
        <v>371</v>
      </c>
      <c r="C315" s="223">
        <v>3.1727618999999999E-2</v>
      </c>
      <c r="D315" s="223" t="s">
        <v>259</v>
      </c>
      <c r="E315" s="223" t="s">
        <v>4666</v>
      </c>
      <c r="F315" s="234" t="s">
        <v>337</v>
      </c>
      <c r="G315" t="s">
        <v>281</v>
      </c>
    </row>
    <row r="316" spans="1:7">
      <c r="A316" s="221" t="s">
        <v>2745</v>
      </c>
      <c r="B316" s="223" t="s">
        <v>371</v>
      </c>
      <c r="C316" s="223">
        <v>6.7587500000000004E-4</v>
      </c>
      <c r="D316" s="223" t="s">
        <v>259</v>
      </c>
      <c r="E316" s="223" t="s">
        <v>4667</v>
      </c>
      <c r="F316" s="234" t="s">
        <v>339</v>
      </c>
      <c r="G316" t="s">
        <v>281</v>
      </c>
    </row>
    <row r="317" spans="1:7">
      <c r="A317" s="221" t="s">
        <v>4668</v>
      </c>
      <c r="B317" s="223" t="s">
        <v>374</v>
      </c>
      <c r="C317" s="223">
        <v>0.128130045</v>
      </c>
      <c r="D317" s="223" t="s">
        <v>259</v>
      </c>
      <c r="E317" s="223" t="s">
        <v>4669</v>
      </c>
      <c r="F317" s="234" t="s">
        <v>335</v>
      </c>
      <c r="G317" t="s">
        <v>281</v>
      </c>
    </row>
    <row r="318" spans="1:7">
      <c r="A318" s="221" t="s">
        <v>1564</v>
      </c>
      <c r="B318" s="223" t="s">
        <v>376</v>
      </c>
      <c r="C318" s="223">
        <v>7.8259999999999999E-5</v>
      </c>
      <c r="D318" s="223" t="s">
        <v>259</v>
      </c>
      <c r="E318" s="223" t="s">
        <v>4670</v>
      </c>
      <c r="F318" s="234" t="s">
        <v>359</v>
      </c>
      <c r="G318" t="s">
        <v>281</v>
      </c>
    </row>
    <row r="319" spans="1:7">
      <c r="A319" s="221" t="s">
        <v>2760</v>
      </c>
      <c r="B319" s="223" t="s">
        <v>188</v>
      </c>
      <c r="C319" s="223">
        <v>1.1658799999999999E-8</v>
      </c>
      <c r="D319" s="223" t="s">
        <v>259</v>
      </c>
      <c r="E319" s="223" t="s">
        <v>4671</v>
      </c>
      <c r="F319" s="234" t="s">
        <v>335</v>
      </c>
      <c r="G319" t="s">
        <v>281</v>
      </c>
    </row>
    <row r="320" spans="1:7">
      <c r="A320" s="221" t="s">
        <v>4672</v>
      </c>
      <c r="B320" s="223" t="s">
        <v>382</v>
      </c>
      <c r="C320" s="223">
        <v>7.3265699999999997E-7</v>
      </c>
      <c r="D320" s="223" t="s">
        <v>259</v>
      </c>
      <c r="E320" s="223" t="s">
        <v>4673</v>
      </c>
      <c r="F320" s="234" t="s">
        <v>337</v>
      </c>
      <c r="G320" t="s">
        <v>281</v>
      </c>
    </row>
    <row r="321" spans="1:7">
      <c r="A321" s="221" t="s">
        <v>4674</v>
      </c>
      <c r="B321" s="223" t="s">
        <v>382</v>
      </c>
      <c r="C321" s="223">
        <v>2.11636E-7</v>
      </c>
      <c r="D321" s="223" t="s">
        <v>259</v>
      </c>
      <c r="E321" s="223" t="s">
        <v>4675</v>
      </c>
      <c r="F321" s="234" t="s">
        <v>339</v>
      </c>
      <c r="G321" t="s">
        <v>281</v>
      </c>
    </row>
    <row r="322" spans="1:7">
      <c r="A322" s="221" t="s">
        <v>2765</v>
      </c>
      <c r="B322" s="223" t="s">
        <v>385</v>
      </c>
      <c r="C322" s="223">
        <v>1.73337E-9</v>
      </c>
      <c r="D322" s="223" t="s">
        <v>259</v>
      </c>
      <c r="E322" s="223" t="s">
        <v>4676</v>
      </c>
      <c r="F322" s="234" t="s">
        <v>339</v>
      </c>
      <c r="G322" t="s">
        <v>281</v>
      </c>
    </row>
    <row r="323" spans="1:7">
      <c r="A323" s="221" t="s">
        <v>4677</v>
      </c>
      <c r="B323" s="223" t="s">
        <v>184</v>
      </c>
      <c r="C323" s="223">
        <v>4.4358199999999997E-9</v>
      </c>
      <c r="D323" s="223" t="s">
        <v>259</v>
      </c>
      <c r="E323" s="223" t="s">
        <v>4678</v>
      </c>
      <c r="F323" s="234" t="s">
        <v>337</v>
      </c>
      <c r="G323" t="s">
        <v>281</v>
      </c>
    </row>
    <row r="324" spans="1:7">
      <c r="A324" s="221" t="s">
        <v>4679</v>
      </c>
      <c r="B324" s="223" t="s">
        <v>184</v>
      </c>
      <c r="C324" s="223">
        <v>7.4053800000000005E-12</v>
      </c>
      <c r="D324" s="223" t="s">
        <v>259</v>
      </c>
      <c r="E324" s="223" t="s">
        <v>4680</v>
      </c>
      <c r="F324" s="234" t="s">
        <v>339</v>
      </c>
      <c r="G324" t="s">
        <v>281</v>
      </c>
    </row>
    <row r="325" spans="1:7">
      <c r="A325" s="221" t="s">
        <v>4681</v>
      </c>
      <c r="B325" s="223" t="s">
        <v>390</v>
      </c>
      <c r="C325" s="223">
        <v>2.6077099999999997E-4</v>
      </c>
      <c r="D325" s="223" t="s">
        <v>259</v>
      </c>
      <c r="E325" s="223" t="s">
        <v>4682</v>
      </c>
      <c r="F325" s="234" t="s">
        <v>337</v>
      </c>
      <c r="G325" t="s">
        <v>281</v>
      </c>
    </row>
    <row r="326" spans="1:7">
      <c r="A326" s="221" t="s">
        <v>4683</v>
      </c>
      <c r="B326" s="223" t="s">
        <v>390</v>
      </c>
      <c r="C326" s="223">
        <v>2.6752100000000001E-5</v>
      </c>
      <c r="D326" s="223" t="s">
        <v>259</v>
      </c>
      <c r="E326" s="223" t="s">
        <v>4684</v>
      </c>
      <c r="F326" s="234" t="s">
        <v>339</v>
      </c>
      <c r="G326" t="s">
        <v>281</v>
      </c>
    </row>
    <row r="327" spans="1:7">
      <c r="A327" s="221" t="s">
        <v>2766</v>
      </c>
      <c r="B327" s="223" t="s">
        <v>192</v>
      </c>
      <c r="C327" s="223">
        <v>7.1477599999999995E-10</v>
      </c>
      <c r="D327" s="223" t="s">
        <v>259</v>
      </c>
      <c r="E327" s="223" t="s">
        <v>4685</v>
      </c>
      <c r="F327" s="234" t="s">
        <v>335</v>
      </c>
      <c r="G327" t="s">
        <v>281</v>
      </c>
    </row>
    <row r="328" spans="1:7">
      <c r="A328" s="221" t="s">
        <v>4686</v>
      </c>
      <c r="B328" s="223" t="s">
        <v>394</v>
      </c>
      <c r="C328" s="223">
        <v>7.3543699999999999E-6</v>
      </c>
      <c r="D328" s="223" t="s">
        <v>259</v>
      </c>
      <c r="E328" s="223" t="s">
        <v>4687</v>
      </c>
      <c r="F328" s="234" t="s">
        <v>337</v>
      </c>
      <c r="G328" t="s">
        <v>281</v>
      </c>
    </row>
    <row r="329" spans="1:7">
      <c r="A329" s="221" t="s">
        <v>2770</v>
      </c>
      <c r="B329" s="223" t="s">
        <v>394</v>
      </c>
      <c r="C329" s="223">
        <v>6.7880800000000004E-10</v>
      </c>
      <c r="D329" s="223" t="s">
        <v>259</v>
      </c>
      <c r="E329" s="223" t="s">
        <v>4688</v>
      </c>
      <c r="F329" s="234" t="s">
        <v>339</v>
      </c>
      <c r="G329" t="s">
        <v>281</v>
      </c>
    </row>
    <row r="330" spans="1:7">
      <c r="A330" s="221" t="s">
        <v>4689</v>
      </c>
      <c r="B330" s="223" t="s">
        <v>397</v>
      </c>
      <c r="C330" s="223">
        <v>1.51105E-5</v>
      </c>
      <c r="D330" s="223" t="s">
        <v>259</v>
      </c>
      <c r="E330" s="223" t="s">
        <v>4690</v>
      </c>
      <c r="F330" s="234" t="s">
        <v>342</v>
      </c>
      <c r="G330" t="s">
        <v>281</v>
      </c>
    </row>
    <row r="331" spans="1:7">
      <c r="A331" s="221" t="s">
        <v>548</v>
      </c>
      <c r="B331" s="223" t="s">
        <v>399</v>
      </c>
      <c r="C331" s="223">
        <v>7.0333400000000007E-5</v>
      </c>
      <c r="D331" s="223" t="s">
        <v>259</v>
      </c>
      <c r="E331" s="223" t="s">
        <v>4691</v>
      </c>
      <c r="F331" s="234" t="s">
        <v>401</v>
      </c>
      <c r="G331" t="s">
        <v>281</v>
      </c>
    </row>
    <row r="332" spans="1:7">
      <c r="A332" s="221" t="s">
        <v>4692</v>
      </c>
      <c r="B332" s="223" t="s">
        <v>402</v>
      </c>
      <c r="C332" s="223">
        <v>9.2070599999999998E-14</v>
      </c>
      <c r="D332" s="223" t="s">
        <v>259</v>
      </c>
      <c r="E332" s="223" t="s">
        <v>4693</v>
      </c>
      <c r="F332" s="234" t="s">
        <v>359</v>
      </c>
      <c r="G332" t="s">
        <v>281</v>
      </c>
    </row>
    <row r="333" spans="1:7">
      <c r="A333" s="221" t="s">
        <v>4694</v>
      </c>
      <c r="B333" s="223" t="s">
        <v>404</v>
      </c>
      <c r="C333" s="223">
        <v>1.03188E-4</v>
      </c>
      <c r="D333" s="223" t="s">
        <v>259</v>
      </c>
      <c r="E333" s="223" t="s">
        <v>4695</v>
      </c>
      <c r="F333" s="234" t="s">
        <v>337</v>
      </c>
      <c r="G333" t="s">
        <v>281</v>
      </c>
    </row>
    <row r="334" spans="1:7">
      <c r="A334" s="221" t="s">
        <v>4696</v>
      </c>
      <c r="B334" s="223" t="s">
        <v>404</v>
      </c>
      <c r="C334" s="223">
        <v>1.16675E-5</v>
      </c>
      <c r="D334" s="223" t="s">
        <v>259</v>
      </c>
      <c r="E334" s="223" t="s">
        <v>4697</v>
      </c>
      <c r="F334" s="234" t="s">
        <v>339</v>
      </c>
      <c r="G334" t="s">
        <v>281</v>
      </c>
    </row>
    <row r="335" spans="1:7">
      <c r="A335" s="221" t="s">
        <v>2775</v>
      </c>
      <c r="B335" s="223" t="s">
        <v>217</v>
      </c>
      <c r="C335" s="223">
        <v>7.4475600000000003E-9</v>
      </c>
      <c r="D335" s="223" t="s">
        <v>259</v>
      </c>
      <c r="E335" s="223" t="s">
        <v>4698</v>
      </c>
      <c r="F335" s="234" t="s">
        <v>335</v>
      </c>
      <c r="G335" t="s">
        <v>281</v>
      </c>
    </row>
    <row r="336" spans="1:7">
      <c r="A336" s="221" t="s">
        <v>4699</v>
      </c>
      <c r="B336" s="223" t="s">
        <v>418</v>
      </c>
      <c r="C336" s="223">
        <v>2.1270260000000002E-3</v>
      </c>
      <c r="D336" s="223" t="s">
        <v>259</v>
      </c>
      <c r="E336" s="223" t="s">
        <v>4700</v>
      </c>
      <c r="F336" s="234" t="s">
        <v>337</v>
      </c>
      <c r="G336" t="s">
        <v>281</v>
      </c>
    </row>
    <row r="337" spans="1:7">
      <c r="A337" s="221" t="s">
        <v>2779</v>
      </c>
      <c r="B337" s="223" t="s">
        <v>418</v>
      </c>
      <c r="C337" s="223">
        <v>8.04699E-8</v>
      </c>
      <c r="D337" s="223" t="s">
        <v>259</v>
      </c>
      <c r="E337" s="223" t="s">
        <v>4701</v>
      </c>
      <c r="F337" s="234" t="s">
        <v>339</v>
      </c>
      <c r="G337" t="s">
        <v>281</v>
      </c>
    </row>
    <row r="338" spans="1:7">
      <c r="A338" s="221" t="s">
        <v>2812</v>
      </c>
      <c r="B338" s="223" t="s">
        <v>205</v>
      </c>
      <c r="C338" s="223">
        <v>4.2386500000000001E-10</v>
      </c>
      <c r="D338" s="223" t="s">
        <v>259</v>
      </c>
      <c r="E338" s="223" t="s">
        <v>4702</v>
      </c>
      <c r="F338" s="234" t="s">
        <v>335</v>
      </c>
      <c r="G338" t="s">
        <v>281</v>
      </c>
    </row>
    <row r="339" spans="1:7">
      <c r="A339" s="221" t="s">
        <v>4703</v>
      </c>
      <c r="B339" s="223" t="s">
        <v>205</v>
      </c>
      <c r="C339" s="223">
        <v>3.6229000000000001E-6</v>
      </c>
      <c r="D339" s="223" t="s">
        <v>259</v>
      </c>
      <c r="E339" s="223" t="s">
        <v>4704</v>
      </c>
      <c r="F339" s="234" t="s">
        <v>337</v>
      </c>
      <c r="G339" t="s">
        <v>281</v>
      </c>
    </row>
    <row r="340" spans="1:7">
      <c r="A340" s="221" t="s">
        <v>2815</v>
      </c>
      <c r="B340" s="223" t="s">
        <v>205</v>
      </c>
      <c r="C340" s="223">
        <v>3.5104000000000001E-10</v>
      </c>
      <c r="D340" s="223" t="s">
        <v>259</v>
      </c>
      <c r="E340" s="223" t="s">
        <v>4705</v>
      </c>
      <c r="F340" s="234" t="s">
        <v>339</v>
      </c>
      <c r="G340" t="s">
        <v>281</v>
      </c>
    </row>
    <row r="341" spans="1:7">
      <c r="A341" s="221" t="s">
        <v>2791</v>
      </c>
      <c r="B341" s="223" t="s">
        <v>196</v>
      </c>
      <c r="C341" s="223">
        <v>2.31307E-10</v>
      </c>
      <c r="D341" s="223" t="s">
        <v>259</v>
      </c>
      <c r="E341" s="223" t="s">
        <v>4706</v>
      </c>
      <c r="F341" s="234" t="s">
        <v>335</v>
      </c>
      <c r="G341" t="s">
        <v>281</v>
      </c>
    </row>
    <row r="342" spans="1:7">
      <c r="A342" s="221" t="s">
        <v>4707</v>
      </c>
      <c r="B342" s="223" t="s">
        <v>196</v>
      </c>
      <c r="C342" s="223">
        <v>1.7198100000000001E-9</v>
      </c>
      <c r="D342" s="223" t="s">
        <v>259</v>
      </c>
      <c r="E342" s="223" t="s">
        <v>4708</v>
      </c>
      <c r="F342" s="234" t="s">
        <v>337</v>
      </c>
      <c r="G342" t="s">
        <v>281</v>
      </c>
    </row>
    <row r="343" spans="1:7">
      <c r="A343" s="221" t="s">
        <v>2794</v>
      </c>
      <c r="B343" s="223" t="s">
        <v>196</v>
      </c>
      <c r="C343" s="223">
        <v>4.34194E-11</v>
      </c>
      <c r="D343" s="223" t="s">
        <v>259</v>
      </c>
      <c r="E343" s="223" t="s">
        <v>4709</v>
      </c>
      <c r="F343" s="234" t="s">
        <v>339</v>
      </c>
      <c r="G343" t="s">
        <v>281</v>
      </c>
    </row>
    <row r="344" spans="1:7">
      <c r="A344" s="221" t="s">
        <v>4710</v>
      </c>
      <c r="B344" s="223" t="s">
        <v>427</v>
      </c>
      <c r="C344" s="223">
        <v>6.9057599999999998E-7</v>
      </c>
      <c r="D344" s="223" t="s">
        <v>259</v>
      </c>
      <c r="E344" s="223" t="s">
        <v>4711</v>
      </c>
      <c r="F344" s="234" t="s">
        <v>359</v>
      </c>
      <c r="G344" t="s">
        <v>281</v>
      </c>
    </row>
    <row r="345" spans="1:7">
      <c r="A345" s="221" t="s">
        <v>2801</v>
      </c>
      <c r="B345" s="223" t="s">
        <v>200</v>
      </c>
      <c r="C345" s="223">
        <v>4.12347E-9</v>
      </c>
      <c r="D345" s="223" t="s">
        <v>259</v>
      </c>
      <c r="E345" s="223" t="s">
        <v>4712</v>
      </c>
      <c r="F345" s="234" t="s">
        <v>335</v>
      </c>
      <c r="G345" t="s">
        <v>281</v>
      </c>
    </row>
    <row r="346" spans="1:7">
      <c r="A346" s="221" t="s">
        <v>4713</v>
      </c>
      <c r="B346" s="223" t="s">
        <v>430</v>
      </c>
      <c r="C346" s="223">
        <v>3.2563399999999999E-6</v>
      </c>
      <c r="D346" s="223" t="s">
        <v>259</v>
      </c>
      <c r="E346" s="223" t="s">
        <v>4714</v>
      </c>
      <c r="F346" s="234" t="s">
        <v>337</v>
      </c>
      <c r="G346" t="s">
        <v>281</v>
      </c>
    </row>
    <row r="347" spans="1:7">
      <c r="A347" s="221" t="s">
        <v>2804</v>
      </c>
      <c r="B347" s="223" t="s">
        <v>430</v>
      </c>
      <c r="C347" s="223">
        <v>2.25132E-9</v>
      </c>
      <c r="D347" s="223" t="s">
        <v>259</v>
      </c>
      <c r="E347" s="223" t="s">
        <v>4715</v>
      </c>
      <c r="F347" s="234" t="s">
        <v>339</v>
      </c>
      <c r="G347" t="s">
        <v>281</v>
      </c>
    </row>
    <row r="348" spans="1:7">
      <c r="A348" s="221" t="s">
        <v>4716</v>
      </c>
      <c r="B348" s="223" t="s">
        <v>433</v>
      </c>
      <c r="C348" s="223">
        <v>1.69137E-4</v>
      </c>
      <c r="D348" s="223" t="s">
        <v>259</v>
      </c>
      <c r="E348" s="223" t="s">
        <v>4717</v>
      </c>
      <c r="F348" s="234" t="s">
        <v>337</v>
      </c>
      <c r="G348" t="s">
        <v>281</v>
      </c>
    </row>
    <row r="349" spans="1:7">
      <c r="A349" s="221" t="s">
        <v>4718</v>
      </c>
      <c r="B349" s="223" t="s">
        <v>433</v>
      </c>
      <c r="C349" s="223">
        <v>6.0585899999999999E-5</v>
      </c>
      <c r="D349" s="223" t="s">
        <v>259</v>
      </c>
      <c r="E349" s="223" t="s">
        <v>4719</v>
      </c>
      <c r="F349" s="234" t="s">
        <v>339</v>
      </c>
      <c r="G349" t="s">
        <v>281</v>
      </c>
    </row>
    <row r="350" spans="1:7">
      <c r="A350" s="221" t="s">
        <v>4720</v>
      </c>
      <c r="B350" s="223" t="s">
        <v>436</v>
      </c>
      <c r="C350" s="223">
        <v>2.0980200000000001E-4</v>
      </c>
      <c r="D350" s="223" t="s">
        <v>259</v>
      </c>
      <c r="E350" s="223" t="s">
        <v>4721</v>
      </c>
      <c r="F350" s="234" t="s">
        <v>438</v>
      </c>
      <c r="G350" t="s">
        <v>281</v>
      </c>
    </row>
    <row r="351" spans="1:7">
      <c r="A351" s="221" t="s">
        <v>555</v>
      </c>
      <c r="B351" s="223" t="s">
        <v>439</v>
      </c>
      <c r="C351" s="223">
        <v>2.0951999999999999E-6</v>
      </c>
      <c r="D351" s="223" t="s">
        <v>259</v>
      </c>
      <c r="E351" s="223" t="s">
        <v>4722</v>
      </c>
      <c r="F351" s="234" t="s">
        <v>352</v>
      </c>
      <c r="G351" t="s">
        <v>281</v>
      </c>
    </row>
    <row r="352" spans="1:7">
      <c r="A352" s="221" t="s">
        <v>4723</v>
      </c>
      <c r="B352" s="223" t="s">
        <v>441</v>
      </c>
      <c r="C352" s="223">
        <v>5.4966099999999999E-6</v>
      </c>
      <c r="D352" s="223" t="s">
        <v>259</v>
      </c>
      <c r="E352" s="223" t="s">
        <v>4724</v>
      </c>
      <c r="F352" s="234" t="s">
        <v>359</v>
      </c>
      <c r="G352" t="s">
        <v>281</v>
      </c>
    </row>
    <row r="353" spans="1:7">
      <c r="A353" s="221" t="s">
        <v>4725</v>
      </c>
      <c r="B353" s="223" t="s">
        <v>445</v>
      </c>
      <c r="C353" s="223">
        <v>2.7621200000000001E-8</v>
      </c>
      <c r="D353" s="223" t="s">
        <v>259</v>
      </c>
      <c r="E353" s="223" t="s">
        <v>4726</v>
      </c>
      <c r="F353" s="234" t="s">
        <v>359</v>
      </c>
      <c r="G353" t="s">
        <v>281</v>
      </c>
    </row>
    <row r="354" spans="1:7">
      <c r="A354" s="221" t="s">
        <v>4727</v>
      </c>
      <c r="B354" s="223" t="s">
        <v>447</v>
      </c>
      <c r="C354" s="223">
        <v>2.0049099999999999E-11</v>
      </c>
      <c r="D354" s="223" t="s">
        <v>259</v>
      </c>
      <c r="E354" s="223" t="s">
        <v>4728</v>
      </c>
      <c r="F354" s="234" t="s">
        <v>352</v>
      </c>
      <c r="G354" t="s">
        <v>281</v>
      </c>
    </row>
    <row r="355" spans="1:7">
      <c r="A355" s="221" t="s">
        <v>2796</v>
      </c>
      <c r="B355" s="223" t="s">
        <v>229</v>
      </c>
      <c r="C355" s="223">
        <v>4.4830299999999997E-5</v>
      </c>
      <c r="D355" s="223" t="s">
        <v>259</v>
      </c>
      <c r="E355" s="223" t="s">
        <v>4729</v>
      </c>
      <c r="F355" s="234" t="s">
        <v>335</v>
      </c>
      <c r="G355" t="s">
        <v>281</v>
      </c>
    </row>
    <row r="356" spans="1:7">
      <c r="A356" s="221" t="s">
        <v>4730</v>
      </c>
      <c r="B356" s="223" t="s">
        <v>455</v>
      </c>
      <c r="C356" s="223">
        <v>6.5109219999999997E-3</v>
      </c>
      <c r="D356" s="223" t="s">
        <v>259</v>
      </c>
      <c r="E356" s="223" t="s">
        <v>4731</v>
      </c>
      <c r="F356" s="234" t="s">
        <v>337</v>
      </c>
      <c r="G356" t="s">
        <v>281</v>
      </c>
    </row>
    <row r="357" spans="1:7">
      <c r="A357" s="221" t="s">
        <v>2798</v>
      </c>
      <c r="B357" s="223" t="s">
        <v>455</v>
      </c>
      <c r="C357" s="223">
        <v>2.4605769999999998E-3</v>
      </c>
      <c r="D357" s="223" t="s">
        <v>259</v>
      </c>
      <c r="E357" s="223" t="s">
        <v>4732</v>
      </c>
      <c r="F357" s="234" t="s">
        <v>339</v>
      </c>
      <c r="G357" t="s">
        <v>281</v>
      </c>
    </row>
    <row r="358" spans="1:7">
      <c r="A358" s="221">
        <v>1</v>
      </c>
      <c r="B358" s="233" t="s">
        <v>4733</v>
      </c>
      <c r="C358" s="223">
        <v>1</v>
      </c>
      <c r="D358" s="223" t="s">
        <v>259</v>
      </c>
      <c r="E358" s="223" t="s">
        <v>253</v>
      </c>
      <c r="F358" s="234" t="s">
        <v>587</v>
      </c>
      <c r="G358" t="s">
        <v>281</v>
      </c>
    </row>
    <row r="359" spans="1:7">
      <c r="A359" s="221" t="s">
        <v>2833</v>
      </c>
      <c r="B359" s="223" t="s">
        <v>213</v>
      </c>
      <c r="C359" s="223">
        <v>2.9579599999999999E-8</v>
      </c>
      <c r="D359" s="223" t="s">
        <v>259</v>
      </c>
      <c r="E359" s="223" t="s">
        <v>4734</v>
      </c>
      <c r="F359" s="234" t="s">
        <v>335</v>
      </c>
      <c r="G359" t="s">
        <v>281</v>
      </c>
    </row>
    <row r="360" spans="1:7">
      <c r="A360" s="221" t="s">
        <v>4735</v>
      </c>
      <c r="B360" s="223" t="s">
        <v>213</v>
      </c>
      <c r="C360" s="223">
        <v>1.673407E-3</v>
      </c>
      <c r="D360" s="223" t="s">
        <v>259</v>
      </c>
      <c r="E360" s="223" t="s">
        <v>4736</v>
      </c>
      <c r="F360" s="234" t="s">
        <v>337</v>
      </c>
      <c r="G360" t="s">
        <v>281</v>
      </c>
    </row>
    <row r="361" spans="1:7">
      <c r="A361" s="221" t="s">
        <v>2836</v>
      </c>
      <c r="B361" s="223" t="s">
        <v>213</v>
      </c>
      <c r="C361" s="223">
        <v>5.11151E-6</v>
      </c>
      <c r="D361" s="223" t="s">
        <v>259</v>
      </c>
      <c r="E361" s="223" t="s">
        <v>4737</v>
      </c>
      <c r="F361" s="234" t="s">
        <v>339</v>
      </c>
      <c r="G361" t="s">
        <v>281</v>
      </c>
    </row>
    <row r="362" spans="1:7">
      <c r="A362" s="221" t="s">
        <v>4738</v>
      </c>
      <c r="B362" s="223" t="s">
        <v>461</v>
      </c>
      <c r="C362" s="223">
        <v>1.9876799999999999E-5</v>
      </c>
      <c r="D362" s="223" t="s">
        <v>259</v>
      </c>
      <c r="E362" s="223" t="s">
        <v>4739</v>
      </c>
      <c r="F362" s="234" t="s">
        <v>463</v>
      </c>
      <c r="G362" t="s">
        <v>281</v>
      </c>
    </row>
    <row r="363" spans="1:7">
      <c r="A363" s="221" t="s">
        <v>4740</v>
      </c>
      <c r="B363" s="223" t="s">
        <v>464</v>
      </c>
      <c r="C363" s="223">
        <v>1.7385980000000001E-3</v>
      </c>
      <c r="D363" s="223" t="s">
        <v>259</v>
      </c>
      <c r="E363" s="223" t="s">
        <v>4741</v>
      </c>
      <c r="F363" s="234" t="s">
        <v>337</v>
      </c>
      <c r="G363" t="s">
        <v>281</v>
      </c>
    </row>
    <row r="364" spans="1:7">
      <c r="A364" s="221" t="s">
        <v>4742</v>
      </c>
      <c r="B364" s="223" t="s">
        <v>464</v>
      </c>
      <c r="C364" s="223">
        <v>2.97151E-4</v>
      </c>
      <c r="D364" s="223" t="s">
        <v>259</v>
      </c>
      <c r="E364" s="223" t="s">
        <v>4743</v>
      </c>
      <c r="F364" s="234" t="s">
        <v>339</v>
      </c>
      <c r="G364" t="s">
        <v>281</v>
      </c>
    </row>
    <row r="365" spans="1:7">
      <c r="A365" s="221" t="s">
        <v>908</v>
      </c>
      <c r="B365" s="223" t="s">
        <v>467</v>
      </c>
      <c r="C365" s="223">
        <v>7.7330500000000004E-6</v>
      </c>
      <c r="D365" s="223" t="s">
        <v>259</v>
      </c>
      <c r="E365" s="223" t="s">
        <v>4744</v>
      </c>
      <c r="F365" s="234" t="s">
        <v>335</v>
      </c>
      <c r="G365" t="s">
        <v>281</v>
      </c>
    </row>
    <row r="366" spans="1:7">
      <c r="A366" s="221" t="s">
        <v>4745</v>
      </c>
      <c r="B366" s="223" t="s">
        <v>469</v>
      </c>
      <c r="C366" s="223">
        <v>1.0303799999999999E-9</v>
      </c>
      <c r="D366" s="223" t="s">
        <v>259</v>
      </c>
      <c r="E366" s="223" t="s">
        <v>4746</v>
      </c>
      <c r="F366" s="234" t="s">
        <v>337</v>
      </c>
      <c r="G366" t="s">
        <v>281</v>
      </c>
    </row>
    <row r="367" spans="1:7">
      <c r="A367" s="221" t="s">
        <v>4747</v>
      </c>
      <c r="B367" s="223" t="s">
        <v>469</v>
      </c>
      <c r="C367" s="223">
        <v>1.7201699999999999E-12</v>
      </c>
      <c r="D367" s="223" t="s">
        <v>259</v>
      </c>
      <c r="E367" s="223" t="s">
        <v>4748</v>
      </c>
      <c r="F367" s="234" t="s">
        <v>339</v>
      </c>
      <c r="G367" t="s">
        <v>281</v>
      </c>
    </row>
    <row r="368" spans="1:7">
      <c r="A368" s="221" t="s">
        <v>4749</v>
      </c>
      <c r="B368" s="223" t="s">
        <v>472</v>
      </c>
      <c r="C368" s="223">
        <v>3.7228699999999999E-10</v>
      </c>
      <c r="D368" s="223" t="s">
        <v>259</v>
      </c>
      <c r="E368" s="223" t="s">
        <v>4750</v>
      </c>
      <c r="F368" s="234" t="s">
        <v>337</v>
      </c>
      <c r="G368" t="s">
        <v>281</v>
      </c>
    </row>
    <row r="369" spans="1:7">
      <c r="A369" s="221" t="s">
        <v>4751</v>
      </c>
      <c r="B369" s="223" t="s">
        <v>472</v>
      </c>
      <c r="C369" s="223">
        <v>6.21515E-13</v>
      </c>
      <c r="D369" s="223" t="s">
        <v>259</v>
      </c>
      <c r="E369" s="223" t="s">
        <v>4752</v>
      </c>
      <c r="F369" s="234" t="s">
        <v>339</v>
      </c>
      <c r="G369" t="s">
        <v>281</v>
      </c>
    </row>
    <row r="370" spans="1:7">
      <c r="A370" s="221" t="s">
        <v>4753</v>
      </c>
      <c r="B370" s="223" t="s">
        <v>475</v>
      </c>
      <c r="C370" s="223">
        <v>1.03188E-4</v>
      </c>
      <c r="D370" s="223" t="s">
        <v>259</v>
      </c>
      <c r="E370" s="223" t="s">
        <v>4695</v>
      </c>
      <c r="F370" s="234" t="s">
        <v>337</v>
      </c>
      <c r="G370" t="s">
        <v>281</v>
      </c>
    </row>
    <row r="371" spans="1:7">
      <c r="A371" s="221" t="s">
        <v>4754</v>
      </c>
      <c r="B371" s="223" t="s">
        <v>475</v>
      </c>
      <c r="C371" s="223">
        <v>1.16685E-5</v>
      </c>
      <c r="D371" s="223" t="s">
        <v>259</v>
      </c>
      <c r="E371" s="223" t="s">
        <v>4755</v>
      </c>
      <c r="F371" s="234" t="s">
        <v>339</v>
      </c>
      <c r="G371" t="s">
        <v>281</v>
      </c>
    </row>
    <row r="372" spans="1:7">
      <c r="A372" s="221" t="s">
        <v>477</v>
      </c>
      <c r="B372" s="223" t="s">
        <v>477</v>
      </c>
      <c r="C372" s="223">
        <v>9.2076900000000006E-8</v>
      </c>
      <c r="D372" s="223" t="s">
        <v>259</v>
      </c>
      <c r="E372" s="223" t="s">
        <v>4756</v>
      </c>
      <c r="F372" s="234" t="s">
        <v>352</v>
      </c>
      <c r="G372" t="s">
        <v>281</v>
      </c>
    </row>
    <row r="373" spans="1:7">
      <c r="A373" s="221" t="s">
        <v>4757</v>
      </c>
      <c r="B373" s="223" t="s">
        <v>479</v>
      </c>
      <c r="C373" s="223">
        <v>2.6278199999999998E-7</v>
      </c>
      <c r="D373" s="223" t="s">
        <v>259</v>
      </c>
      <c r="E373" s="223" t="s">
        <v>4758</v>
      </c>
      <c r="F373" s="234" t="s">
        <v>337</v>
      </c>
      <c r="G373" t="s">
        <v>281</v>
      </c>
    </row>
    <row r="374" spans="1:7">
      <c r="A374" s="221" t="s">
        <v>4759</v>
      </c>
      <c r="B374" s="223" t="s">
        <v>479</v>
      </c>
      <c r="C374" s="223">
        <v>8.3906899999999997E-10</v>
      </c>
      <c r="D374" s="223" t="s">
        <v>259</v>
      </c>
      <c r="E374" s="223" t="s">
        <v>4760</v>
      </c>
      <c r="F374" s="234" t="s">
        <v>339</v>
      </c>
      <c r="G374" t="s">
        <v>281</v>
      </c>
    </row>
    <row r="375" spans="1:7">
      <c r="A375" s="221" t="s">
        <v>2857</v>
      </c>
      <c r="B375" s="223" t="s">
        <v>482</v>
      </c>
      <c r="C375" s="223">
        <v>1.3785021999999999E-2</v>
      </c>
      <c r="D375" s="223" t="s">
        <v>259</v>
      </c>
      <c r="E375" s="223" t="s">
        <v>4761</v>
      </c>
      <c r="F375" s="234" t="s">
        <v>484</v>
      </c>
      <c r="G375" t="s">
        <v>281</v>
      </c>
    </row>
    <row r="376" spans="1:7">
      <c r="A376" s="221" t="s">
        <v>3274</v>
      </c>
      <c r="B376" s="223" t="s">
        <v>209</v>
      </c>
      <c r="C376" s="223">
        <v>6.0139700000000005E-8</v>
      </c>
      <c r="D376" s="223" t="s">
        <v>259</v>
      </c>
      <c r="E376" s="223" t="s">
        <v>4762</v>
      </c>
      <c r="F376" s="234" t="s">
        <v>335</v>
      </c>
      <c r="G376" t="s">
        <v>281</v>
      </c>
    </row>
    <row r="377" spans="1:7">
      <c r="A377" s="221" t="s">
        <v>4763</v>
      </c>
      <c r="B377" s="223" t="s">
        <v>486</v>
      </c>
      <c r="C377" s="223">
        <v>4.0291599999999999E-5</v>
      </c>
      <c r="D377" s="223" t="s">
        <v>259</v>
      </c>
      <c r="E377" s="223" t="s">
        <v>4764</v>
      </c>
      <c r="F377" s="234" t="s">
        <v>337</v>
      </c>
      <c r="G377" t="s">
        <v>281</v>
      </c>
    </row>
    <row r="378" spans="1:7">
      <c r="A378" s="226" t="s">
        <v>4765</v>
      </c>
      <c r="B378" s="228" t="s">
        <v>486</v>
      </c>
      <c r="C378" s="228">
        <v>5.4859699999999998E-9</v>
      </c>
      <c r="D378" s="228" t="s">
        <v>259</v>
      </c>
      <c r="E378" s="228" t="s">
        <v>4766</v>
      </c>
      <c r="F378" s="255" t="s">
        <v>339</v>
      </c>
      <c r="G378" t="s">
        <v>281</v>
      </c>
    </row>
    <row r="379" spans="1:7">
      <c r="G379" t="s">
        <v>281</v>
      </c>
    </row>
    <row r="380" spans="1:7" ht="18.75">
      <c r="A380" s="769" t="s">
        <v>4880</v>
      </c>
      <c r="B380" s="770"/>
      <c r="C380" s="770"/>
      <c r="D380" s="770"/>
      <c r="E380" s="770"/>
      <c r="F380" s="771"/>
      <c r="G380" t="s">
        <v>281</v>
      </c>
    </row>
    <row r="381" spans="1:7">
      <c r="A381" s="211" t="s">
        <v>238</v>
      </c>
      <c r="B381" s="212" t="s">
        <v>239</v>
      </c>
      <c r="C381" s="212" t="s">
        <v>240</v>
      </c>
      <c r="D381" s="212" t="s">
        <v>134</v>
      </c>
      <c r="E381" s="212" t="s">
        <v>241</v>
      </c>
      <c r="F381" s="213" t="s">
        <v>242</v>
      </c>
      <c r="G381" t="s">
        <v>281</v>
      </c>
    </row>
    <row r="382" spans="1:7">
      <c r="A382" s="216" t="s">
        <v>243</v>
      </c>
      <c r="B382" s="231" t="s">
        <v>2000</v>
      </c>
      <c r="C382" s="218">
        <v>1</v>
      </c>
      <c r="D382" s="218" t="s">
        <v>259</v>
      </c>
      <c r="E382" s="218" t="s">
        <v>253</v>
      </c>
      <c r="F382" s="232" t="s">
        <v>3184</v>
      </c>
      <c r="G382" t="s">
        <v>281</v>
      </c>
    </row>
    <row r="383" spans="1:7">
      <c r="A383" s="221" t="s">
        <v>243</v>
      </c>
      <c r="B383" s="222" t="s">
        <v>941</v>
      </c>
      <c r="C383" s="235" t="s">
        <v>942</v>
      </c>
      <c r="D383" s="223" t="s">
        <v>943</v>
      </c>
      <c r="E383" s="223" t="s">
        <v>253</v>
      </c>
      <c r="F383" s="234" t="s">
        <v>944</v>
      </c>
      <c r="G383" t="s">
        <v>281</v>
      </c>
    </row>
    <row r="384" spans="1:7">
      <c r="A384" s="221" t="s">
        <v>243</v>
      </c>
      <c r="B384" s="222" t="s">
        <v>2214</v>
      </c>
      <c r="C384" s="235" t="s">
        <v>2215</v>
      </c>
      <c r="D384" s="223" t="s">
        <v>259</v>
      </c>
      <c r="E384" s="223" t="s">
        <v>253</v>
      </c>
      <c r="F384" s="234" t="s">
        <v>2216</v>
      </c>
      <c r="G384" t="s">
        <v>281</v>
      </c>
    </row>
    <row r="385" spans="1:7">
      <c r="A385" s="221" t="s">
        <v>250</v>
      </c>
      <c r="B385" s="233" t="s">
        <v>2217</v>
      </c>
      <c r="C385" s="223" t="s">
        <v>950</v>
      </c>
      <c r="D385" s="223" t="s">
        <v>259</v>
      </c>
      <c r="E385" s="223" t="s">
        <v>253</v>
      </c>
      <c r="F385" s="234" t="s">
        <v>2996</v>
      </c>
      <c r="G385" t="s">
        <v>281</v>
      </c>
    </row>
    <row r="386" spans="1:7">
      <c r="A386" s="221" t="s">
        <v>250</v>
      </c>
      <c r="B386" s="233" t="s">
        <v>1019</v>
      </c>
      <c r="C386" s="235" t="s">
        <v>952</v>
      </c>
      <c r="D386" s="223" t="s">
        <v>408</v>
      </c>
      <c r="E386" s="223" t="s">
        <v>2213</v>
      </c>
      <c r="F386" s="234" t="s">
        <v>953</v>
      </c>
      <c r="G386" t="s">
        <v>281</v>
      </c>
    </row>
    <row r="387" spans="1:7">
      <c r="A387" s="221" t="s">
        <v>250</v>
      </c>
      <c r="B387" s="233" t="s">
        <v>607</v>
      </c>
      <c r="C387" s="235" t="s">
        <v>727</v>
      </c>
      <c r="D387" s="223" t="s">
        <v>408</v>
      </c>
      <c r="E387" s="223" t="s">
        <v>2213</v>
      </c>
      <c r="F387" s="234" t="s">
        <v>4881</v>
      </c>
    </row>
    <row r="388" spans="1:7">
      <c r="A388" s="221" t="s">
        <v>2218</v>
      </c>
      <c r="B388" s="273" t="s">
        <v>2219</v>
      </c>
      <c r="C388" s="235" t="s">
        <v>599</v>
      </c>
      <c r="D388" s="223" t="s">
        <v>259</v>
      </c>
      <c r="E388" s="223" t="s">
        <v>253</v>
      </c>
      <c r="F388" s="234" t="s">
        <v>2220</v>
      </c>
      <c r="G388" t="s">
        <v>281</v>
      </c>
    </row>
    <row r="389" spans="1:7">
      <c r="A389" s="262" t="s">
        <v>268</v>
      </c>
      <c r="B389" s="308" t="s">
        <v>956</v>
      </c>
      <c r="C389" s="309">
        <v>0.06</v>
      </c>
      <c r="D389" s="189" t="s">
        <v>973</v>
      </c>
      <c r="E389" s="189" t="s">
        <v>253</v>
      </c>
      <c r="F389" s="263" t="s">
        <v>2221</v>
      </c>
      <c r="G389" t="s">
        <v>281</v>
      </c>
    </row>
    <row r="390" spans="1:7">
      <c r="A390" s="262" t="s">
        <v>268</v>
      </c>
      <c r="B390" s="189" t="s">
        <v>528</v>
      </c>
      <c r="C390" s="189">
        <v>0.72</v>
      </c>
      <c r="D390" s="189" t="s">
        <v>270</v>
      </c>
      <c r="E390" s="189" t="s">
        <v>529</v>
      </c>
      <c r="F390" s="263" t="s">
        <v>530</v>
      </c>
      <c r="G390" t="s">
        <v>281</v>
      </c>
    </row>
    <row r="391" spans="1:7">
      <c r="A391" s="262" t="s">
        <v>268</v>
      </c>
      <c r="B391" s="189" t="s">
        <v>2222</v>
      </c>
      <c r="C391" s="189">
        <v>60</v>
      </c>
      <c r="D391" s="189" t="s">
        <v>962</v>
      </c>
      <c r="E391" s="189" t="s">
        <v>253</v>
      </c>
      <c r="F391" s="263" t="s">
        <v>2223</v>
      </c>
      <c r="G391" t="s">
        <v>281</v>
      </c>
    </row>
    <row r="392" spans="1:7">
      <c r="A392" s="262" t="s">
        <v>268</v>
      </c>
      <c r="B392" s="189" t="s">
        <v>965</v>
      </c>
      <c r="C392" s="189">
        <v>60</v>
      </c>
      <c r="D392" s="189" t="s">
        <v>966</v>
      </c>
      <c r="E392" s="189" t="s">
        <v>967</v>
      </c>
      <c r="F392" s="263" t="s">
        <v>953</v>
      </c>
      <c r="G392" t="s">
        <v>281</v>
      </c>
    </row>
    <row r="393" spans="1:7">
      <c r="A393" s="262" t="s">
        <v>268</v>
      </c>
      <c r="B393" s="189" t="s">
        <v>969</v>
      </c>
      <c r="C393" s="189">
        <v>920</v>
      </c>
      <c r="D393" s="189" t="s">
        <v>966</v>
      </c>
      <c r="E393" s="189" t="s">
        <v>970</v>
      </c>
      <c r="F393" s="263" t="s">
        <v>971</v>
      </c>
      <c r="G393" t="s">
        <v>281</v>
      </c>
    </row>
    <row r="394" spans="1:7">
      <c r="A394" s="262" t="s">
        <v>268</v>
      </c>
      <c r="B394" s="189" t="s">
        <v>979</v>
      </c>
      <c r="C394" s="277">
        <v>85</v>
      </c>
      <c r="D394" s="189" t="s">
        <v>962</v>
      </c>
      <c r="E394" s="189" t="s">
        <v>253</v>
      </c>
      <c r="F394" s="263" t="s">
        <v>980</v>
      </c>
      <c r="G394" t="s">
        <v>281</v>
      </c>
    </row>
    <row r="395" spans="1:7">
      <c r="A395" s="262" t="s">
        <v>268</v>
      </c>
      <c r="B395" s="189" t="s">
        <v>976</v>
      </c>
      <c r="C395" s="277">
        <v>2.5000000000000001E-2</v>
      </c>
      <c r="D395" s="189" t="s">
        <v>773</v>
      </c>
      <c r="E395" s="189" t="s">
        <v>253</v>
      </c>
      <c r="F395" s="263" t="s">
        <v>2224</v>
      </c>
      <c r="G395" t="s">
        <v>281</v>
      </c>
    </row>
    <row r="396" spans="1:7">
      <c r="A396" s="262" t="s">
        <v>268</v>
      </c>
      <c r="B396" s="189" t="s">
        <v>972</v>
      </c>
      <c r="C396" s="277">
        <v>0.25</v>
      </c>
      <c r="D396" s="189" t="s">
        <v>973</v>
      </c>
      <c r="E396" s="189" t="s">
        <v>974</v>
      </c>
      <c r="F396" s="263" t="s">
        <v>2225</v>
      </c>
      <c r="G396" t="s">
        <v>281</v>
      </c>
    </row>
    <row r="397" spans="1:7">
      <c r="A397" s="262" t="s">
        <v>268</v>
      </c>
      <c r="B397" s="189" t="s">
        <v>2215</v>
      </c>
      <c r="C397" s="310" t="s">
        <v>2226</v>
      </c>
      <c r="D397" s="189" t="s">
        <v>1544</v>
      </c>
      <c r="E397" s="264"/>
      <c r="F397" s="263" t="s">
        <v>2227</v>
      </c>
      <c r="G397" t="s">
        <v>281</v>
      </c>
    </row>
    <row r="398" spans="1:7">
      <c r="A398" s="262" t="s">
        <v>268</v>
      </c>
      <c r="B398" s="189" t="s">
        <v>599</v>
      </c>
      <c r="C398" s="310" t="s">
        <v>2228</v>
      </c>
      <c r="D398" s="189" t="s">
        <v>1544</v>
      </c>
      <c r="E398" s="264"/>
      <c r="F398" s="263" t="s">
        <v>2229</v>
      </c>
      <c r="G398" t="s">
        <v>281</v>
      </c>
    </row>
    <row r="399" spans="1:7">
      <c r="A399" s="262" t="s">
        <v>268</v>
      </c>
      <c r="B399" s="189" t="s">
        <v>983</v>
      </c>
      <c r="C399" s="310" t="s">
        <v>984</v>
      </c>
      <c r="D399" s="189" t="s">
        <v>408</v>
      </c>
      <c r="E399" s="264"/>
      <c r="F399" s="263" t="s">
        <v>985</v>
      </c>
      <c r="G399" t="s">
        <v>281</v>
      </c>
    </row>
    <row r="400" spans="1:7">
      <c r="A400" s="262" t="s">
        <v>268</v>
      </c>
      <c r="B400" s="189" t="s">
        <v>818</v>
      </c>
      <c r="C400" s="310" t="s">
        <v>2230</v>
      </c>
      <c r="D400" s="189" t="s">
        <v>408</v>
      </c>
      <c r="E400" s="264"/>
      <c r="F400" s="263" t="s">
        <v>1470</v>
      </c>
      <c r="G400" t="s">
        <v>281</v>
      </c>
    </row>
    <row r="401" spans="1:7">
      <c r="A401" s="239" t="s">
        <v>268</v>
      </c>
      <c r="B401" s="240" t="s">
        <v>997</v>
      </c>
      <c r="C401" s="311" t="s">
        <v>2231</v>
      </c>
      <c r="D401" s="240" t="s">
        <v>259</v>
      </c>
      <c r="E401" s="265"/>
      <c r="F401" s="241" t="s">
        <v>999</v>
      </c>
      <c r="G401" t="s">
        <v>281</v>
      </c>
    </row>
    <row r="402" spans="1:7">
      <c r="G402" t="s">
        <v>281</v>
      </c>
    </row>
    <row r="403" spans="1:7" ht="18.75">
      <c r="A403" s="769" t="s">
        <v>2232</v>
      </c>
      <c r="B403" s="770"/>
      <c r="C403" s="770"/>
      <c r="D403" s="770"/>
      <c r="E403" s="770"/>
      <c r="F403" s="771"/>
      <c r="G403" t="s">
        <v>281</v>
      </c>
    </row>
    <row r="404" spans="1:7">
      <c r="A404" s="211" t="s">
        <v>238</v>
      </c>
      <c r="B404" s="212" t="s">
        <v>239</v>
      </c>
      <c r="C404" s="212" t="s">
        <v>240</v>
      </c>
      <c r="D404" s="212" t="s">
        <v>134</v>
      </c>
      <c r="E404" s="212" t="s">
        <v>241</v>
      </c>
      <c r="F404" s="213" t="s">
        <v>242</v>
      </c>
      <c r="G404" t="s">
        <v>281</v>
      </c>
    </row>
    <row r="405" spans="1:7">
      <c r="A405" s="216" t="s">
        <v>243</v>
      </c>
      <c r="B405" s="231" t="s">
        <v>1001</v>
      </c>
      <c r="C405" s="267" t="s">
        <v>1002</v>
      </c>
      <c r="D405" s="218" t="s">
        <v>259</v>
      </c>
      <c r="E405" s="218" t="s">
        <v>1003</v>
      </c>
      <c r="F405" s="232" t="s">
        <v>1004</v>
      </c>
      <c r="G405" t="s">
        <v>281</v>
      </c>
    </row>
    <row r="406" spans="1:7">
      <c r="A406" s="221" t="s">
        <v>243</v>
      </c>
      <c r="B406" s="223" t="s">
        <v>4088</v>
      </c>
      <c r="C406" s="223" t="s">
        <v>1984</v>
      </c>
      <c r="D406" s="223" t="s">
        <v>275</v>
      </c>
      <c r="E406" s="223" t="s">
        <v>260</v>
      </c>
      <c r="F406" s="234" t="s">
        <v>2234</v>
      </c>
      <c r="G406" t="s">
        <v>281</v>
      </c>
    </row>
    <row r="407" spans="1:7">
      <c r="A407" s="221" t="s">
        <v>243</v>
      </c>
      <c r="B407" s="223" t="s">
        <v>2235</v>
      </c>
      <c r="C407" s="223" t="s">
        <v>1984</v>
      </c>
      <c r="D407" s="223" t="s">
        <v>275</v>
      </c>
      <c r="E407" s="223" t="s">
        <v>260</v>
      </c>
      <c r="F407" s="234" t="s">
        <v>2236</v>
      </c>
      <c r="G407" t="s">
        <v>281</v>
      </c>
    </row>
    <row r="408" spans="1:7">
      <c r="A408" s="221" t="s">
        <v>243</v>
      </c>
      <c r="B408" s="222" t="s">
        <v>1005</v>
      </c>
      <c r="C408" s="223">
        <v>0.01</v>
      </c>
      <c r="D408" s="223" t="s">
        <v>259</v>
      </c>
      <c r="E408" s="223" t="s">
        <v>1006</v>
      </c>
      <c r="F408" s="234" t="s">
        <v>1007</v>
      </c>
      <c r="G408" t="s">
        <v>281</v>
      </c>
    </row>
    <row r="409" spans="1:7">
      <c r="A409" s="221" t="s">
        <v>243</v>
      </c>
      <c r="B409" s="233" t="s">
        <v>2217</v>
      </c>
      <c r="C409" s="223">
        <v>1</v>
      </c>
      <c r="D409" s="223" t="s">
        <v>259</v>
      </c>
      <c r="E409" s="223" t="s">
        <v>253</v>
      </c>
      <c r="F409" s="234" t="s">
        <v>2238</v>
      </c>
      <c r="G409" t="s">
        <v>281</v>
      </c>
    </row>
    <row r="410" spans="1:7">
      <c r="A410" s="221" t="s">
        <v>243</v>
      </c>
      <c r="B410" s="222" t="s">
        <v>866</v>
      </c>
      <c r="C410" s="271">
        <v>8.3999999999999995E-5</v>
      </c>
      <c r="D410" s="223" t="s">
        <v>259</v>
      </c>
      <c r="E410" s="223" t="s">
        <v>1009</v>
      </c>
      <c r="F410" s="234" t="s">
        <v>1010</v>
      </c>
      <c r="G410" t="s">
        <v>281</v>
      </c>
    </row>
    <row r="411" spans="1:7">
      <c r="A411" s="221" t="s">
        <v>333</v>
      </c>
      <c r="B411" s="223" t="s">
        <v>225</v>
      </c>
      <c r="C411" s="223" t="s">
        <v>173</v>
      </c>
      <c r="D411" s="223" t="s">
        <v>259</v>
      </c>
      <c r="E411" s="223" t="s">
        <v>253</v>
      </c>
      <c r="F411" s="234" t="s">
        <v>1012</v>
      </c>
      <c r="G411" t="s">
        <v>281</v>
      </c>
    </row>
    <row r="412" spans="1:7">
      <c r="A412" s="221" t="s">
        <v>333</v>
      </c>
      <c r="B412" s="223" t="s">
        <v>174</v>
      </c>
      <c r="C412" s="223" t="s">
        <v>228</v>
      </c>
      <c r="D412" s="223" t="s">
        <v>259</v>
      </c>
      <c r="E412" s="223" t="s">
        <v>253</v>
      </c>
      <c r="F412" s="234" t="s">
        <v>1012</v>
      </c>
      <c r="G412" t="s">
        <v>281</v>
      </c>
    </row>
    <row r="413" spans="1:7">
      <c r="A413" s="221" t="s">
        <v>333</v>
      </c>
      <c r="B413" s="223" t="s">
        <v>179</v>
      </c>
      <c r="C413" s="223" t="s">
        <v>178</v>
      </c>
      <c r="D413" s="223" t="s">
        <v>259</v>
      </c>
      <c r="E413" s="223" t="s">
        <v>253</v>
      </c>
      <c r="F413" s="234" t="s">
        <v>1012</v>
      </c>
      <c r="G413" t="s">
        <v>281</v>
      </c>
    </row>
    <row r="414" spans="1:7">
      <c r="A414" s="221" t="s">
        <v>333</v>
      </c>
      <c r="B414" s="223" t="s">
        <v>221</v>
      </c>
      <c r="C414" s="223" t="s">
        <v>183</v>
      </c>
      <c r="D414" s="223" t="s">
        <v>259</v>
      </c>
      <c r="E414" s="223" t="s">
        <v>253</v>
      </c>
      <c r="F414" s="234" t="s">
        <v>1012</v>
      </c>
      <c r="G414" t="s">
        <v>281</v>
      </c>
    </row>
    <row r="415" spans="1:7">
      <c r="A415" s="221" t="s">
        <v>333</v>
      </c>
      <c r="B415" s="223" t="s">
        <v>188</v>
      </c>
      <c r="C415" s="223" t="s">
        <v>187</v>
      </c>
      <c r="D415" s="223" t="s">
        <v>259</v>
      </c>
      <c r="E415" s="223" t="s">
        <v>253</v>
      </c>
      <c r="F415" s="234" t="s">
        <v>1012</v>
      </c>
      <c r="G415" t="s">
        <v>281</v>
      </c>
    </row>
    <row r="416" spans="1:7">
      <c r="A416" s="221" t="s">
        <v>333</v>
      </c>
      <c r="B416" s="223" t="s">
        <v>184</v>
      </c>
      <c r="C416" s="223" t="s">
        <v>191</v>
      </c>
      <c r="D416" s="223" t="s">
        <v>259</v>
      </c>
      <c r="E416" s="223" t="s">
        <v>253</v>
      </c>
      <c r="F416" s="234" t="s">
        <v>1012</v>
      </c>
      <c r="G416" t="s">
        <v>281</v>
      </c>
    </row>
    <row r="417" spans="1:7">
      <c r="A417" s="221" t="s">
        <v>333</v>
      </c>
      <c r="B417" s="223" t="s">
        <v>192</v>
      </c>
      <c r="C417" s="223" t="s">
        <v>195</v>
      </c>
      <c r="D417" s="223" t="s">
        <v>259</v>
      </c>
      <c r="E417" s="223" t="s">
        <v>253</v>
      </c>
      <c r="F417" s="234" t="s">
        <v>1012</v>
      </c>
      <c r="G417" t="s">
        <v>281</v>
      </c>
    </row>
    <row r="418" spans="1:7">
      <c r="A418" s="221" t="s">
        <v>250</v>
      </c>
      <c r="B418" s="233" t="s">
        <v>1019</v>
      </c>
      <c r="C418" s="235" t="s">
        <v>952</v>
      </c>
      <c r="D418" s="223" t="s">
        <v>408</v>
      </c>
      <c r="E418" s="223" t="s">
        <v>260</v>
      </c>
      <c r="F418" s="234" t="s">
        <v>1020</v>
      </c>
      <c r="G418" t="s">
        <v>281</v>
      </c>
    </row>
    <row r="419" spans="1:7">
      <c r="A419" s="221" t="s">
        <v>250</v>
      </c>
      <c r="B419" s="233" t="s">
        <v>4882</v>
      </c>
      <c r="C419" s="223" t="s">
        <v>1708</v>
      </c>
      <c r="D419" s="223" t="s">
        <v>259</v>
      </c>
      <c r="E419" s="223" t="s">
        <v>253</v>
      </c>
      <c r="F419" s="234" t="s">
        <v>2241</v>
      </c>
      <c r="G419" t="s">
        <v>281</v>
      </c>
    </row>
    <row r="420" spans="1:7">
      <c r="A420" s="221" t="s">
        <v>333</v>
      </c>
      <c r="B420" s="223" t="s">
        <v>217</v>
      </c>
      <c r="C420" s="223" t="s">
        <v>199</v>
      </c>
      <c r="D420" s="223" t="s">
        <v>259</v>
      </c>
      <c r="E420" s="223" t="s">
        <v>253</v>
      </c>
      <c r="F420" s="234" t="s">
        <v>1012</v>
      </c>
      <c r="G420" t="s">
        <v>281</v>
      </c>
    </row>
    <row r="421" spans="1:7">
      <c r="A421" s="221" t="s">
        <v>333</v>
      </c>
      <c r="B421" s="223" t="s">
        <v>205</v>
      </c>
      <c r="C421" s="223" t="s">
        <v>204</v>
      </c>
      <c r="D421" s="223" t="s">
        <v>259</v>
      </c>
      <c r="E421" s="223" t="s">
        <v>253</v>
      </c>
      <c r="F421" s="234" t="s">
        <v>1012</v>
      </c>
      <c r="G421" t="s">
        <v>281</v>
      </c>
    </row>
    <row r="422" spans="1:7">
      <c r="A422" s="221" t="s">
        <v>333</v>
      </c>
      <c r="B422" s="223" t="s">
        <v>196</v>
      </c>
      <c r="C422" s="223" t="s">
        <v>208</v>
      </c>
      <c r="D422" s="223" t="s">
        <v>259</v>
      </c>
      <c r="E422" s="223" t="s">
        <v>253</v>
      </c>
      <c r="F422" s="234" t="s">
        <v>1012</v>
      </c>
      <c r="G422" t="s">
        <v>281</v>
      </c>
    </row>
    <row r="423" spans="1:7">
      <c r="A423" s="221" t="s">
        <v>333</v>
      </c>
      <c r="B423" s="223" t="s">
        <v>200</v>
      </c>
      <c r="C423" s="223" t="s">
        <v>212</v>
      </c>
      <c r="D423" s="223" t="s">
        <v>259</v>
      </c>
      <c r="E423" s="223" t="s">
        <v>253</v>
      </c>
      <c r="F423" s="234" t="s">
        <v>1012</v>
      </c>
      <c r="G423" t="s">
        <v>281</v>
      </c>
    </row>
    <row r="424" spans="1:7">
      <c r="A424" s="221" t="s">
        <v>333</v>
      </c>
      <c r="B424" s="223" t="s">
        <v>441</v>
      </c>
      <c r="C424" s="271">
        <v>4.8199999999999999E-5</v>
      </c>
      <c r="D424" s="223" t="s">
        <v>259</v>
      </c>
      <c r="E424" s="223" t="s">
        <v>1028</v>
      </c>
      <c r="F424" s="234" t="s">
        <v>1012</v>
      </c>
      <c r="G424" t="s">
        <v>281</v>
      </c>
    </row>
    <row r="425" spans="1:7">
      <c r="A425" s="221" t="s">
        <v>333</v>
      </c>
      <c r="B425" s="223" t="s">
        <v>443</v>
      </c>
      <c r="C425" s="271">
        <v>1.36E-5</v>
      </c>
      <c r="D425" s="223" t="s">
        <v>259</v>
      </c>
      <c r="E425" s="223" t="s">
        <v>1029</v>
      </c>
      <c r="F425" s="234" t="s">
        <v>1012</v>
      </c>
      <c r="G425" t="s">
        <v>281</v>
      </c>
    </row>
    <row r="426" spans="1:7">
      <c r="A426" s="221" t="s">
        <v>333</v>
      </c>
      <c r="B426" s="223" t="s">
        <v>445</v>
      </c>
      <c r="C426" s="271">
        <v>2.9099999999999999E-5</v>
      </c>
      <c r="D426" s="223" t="s">
        <v>259</v>
      </c>
      <c r="E426" s="223" t="s">
        <v>1030</v>
      </c>
      <c r="F426" s="234" t="s">
        <v>1012</v>
      </c>
      <c r="G426" t="s">
        <v>281</v>
      </c>
    </row>
    <row r="427" spans="1:7">
      <c r="A427" s="221" t="s">
        <v>333</v>
      </c>
      <c r="B427" s="223" t="s">
        <v>449</v>
      </c>
      <c r="C427" s="223" t="s">
        <v>220</v>
      </c>
      <c r="D427" s="223" t="s">
        <v>259</v>
      </c>
      <c r="E427" s="223" t="s">
        <v>253</v>
      </c>
      <c r="F427" s="234" t="s">
        <v>1012</v>
      </c>
      <c r="G427" t="s">
        <v>281</v>
      </c>
    </row>
    <row r="428" spans="1:7">
      <c r="A428" s="221" t="s">
        <v>333</v>
      </c>
      <c r="B428" s="223" t="s">
        <v>229</v>
      </c>
      <c r="C428" s="223" t="s">
        <v>224</v>
      </c>
      <c r="D428" s="223" t="s">
        <v>259</v>
      </c>
      <c r="E428" s="223" t="s">
        <v>253</v>
      </c>
      <c r="F428" s="234" t="s">
        <v>1012</v>
      </c>
      <c r="G428" t="s">
        <v>281</v>
      </c>
    </row>
    <row r="429" spans="1:7">
      <c r="A429" s="221" t="s">
        <v>333</v>
      </c>
      <c r="B429" s="223" t="s">
        <v>213</v>
      </c>
      <c r="C429" s="223" t="s">
        <v>1033</v>
      </c>
      <c r="D429" s="223" t="s">
        <v>259</v>
      </c>
      <c r="E429" s="223" t="s">
        <v>253</v>
      </c>
      <c r="F429" s="234" t="s">
        <v>1012</v>
      </c>
      <c r="G429" t="s">
        <v>281</v>
      </c>
    </row>
    <row r="430" spans="1:7">
      <c r="A430" s="221" t="s">
        <v>333</v>
      </c>
      <c r="B430" s="223" t="s">
        <v>209</v>
      </c>
      <c r="C430" s="223" t="s">
        <v>216</v>
      </c>
      <c r="D430" s="223" t="s">
        <v>259</v>
      </c>
      <c r="E430" s="223" t="s">
        <v>253</v>
      </c>
      <c r="F430" s="234" t="s">
        <v>1012</v>
      </c>
      <c r="G430" t="s">
        <v>281</v>
      </c>
    </row>
    <row r="431" spans="1:7">
      <c r="A431" s="262" t="s">
        <v>268</v>
      </c>
      <c r="B431" s="189" t="s">
        <v>1036</v>
      </c>
      <c r="C431" s="189">
        <v>4.4999999999999997E-3</v>
      </c>
      <c r="D431" s="189" t="s">
        <v>259</v>
      </c>
      <c r="E431" s="189" t="s">
        <v>253</v>
      </c>
      <c r="F431" s="263" t="s">
        <v>1004</v>
      </c>
      <c r="G431" t="s">
        <v>281</v>
      </c>
    </row>
    <row r="432" spans="1:7">
      <c r="A432" s="262" t="s">
        <v>268</v>
      </c>
      <c r="B432" s="189" t="s">
        <v>1037</v>
      </c>
      <c r="C432" s="189">
        <v>4.0908282071413287E-3</v>
      </c>
      <c r="D432" s="189" t="s">
        <v>773</v>
      </c>
      <c r="E432" s="189" t="s">
        <v>253</v>
      </c>
      <c r="F432" s="263" t="s">
        <v>2242</v>
      </c>
      <c r="G432" t="s">
        <v>281</v>
      </c>
    </row>
    <row r="433" spans="1:7">
      <c r="A433" s="262" t="s">
        <v>268</v>
      </c>
      <c r="B433" s="189" t="s">
        <v>1039</v>
      </c>
      <c r="C433" s="189">
        <v>3.1743705064296926E-6</v>
      </c>
      <c r="D433" s="189" t="s">
        <v>773</v>
      </c>
      <c r="E433" s="189" t="s">
        <v>253</v>
      </c>
      <c r="F433" s="263" t="s">
        <v>2242</v>
      </c>
      <c r="G433" t="s">
        <v>281</v>
      </c>
    </row>
    <row r="434" spans="1:7">
      <c r="A434" s="262" t="s">
        <v>268</v>
      </c>
      <c r="B434" s="189" t="s">
        <v>1040</v>
      </c>
      <c r="C434" s="189">
        <v>3.8818529914333259E-2</v>
      </c>
      <c r="D434" s="189" t="s">
        <v>773</v>
      </c>
      <c r="E434" s="189" t="s">
        <v>253</v>
      </c>
      <c r="F434" s="263" t="s">
        <v>2242</v>
      </c>
      <c r="G434" t="s">
        <v>281</v>
      </c>
    </row>
    <row r="435" spans="1:7">
      <c r="A435" s="262" t="s">
        <v>268</v>
      </c>
      <c r="B435" s="189" t="s">
        <v>1041</v>
      </c>
      <c r="C435" s="189">
        <v>4.4912713702562459E-7</v>
      </c>
      <c r="D435" s="189" t="s">
        <v>773</v>
      </c>
      <c r="E435" s="189" t="s">
        <v>253</v>
      </c>
      <c r="F435" s="263" t="s">
        <v>2242</v>
      </c>
      <c r="G435" t="s">
        <v>281</v>
      </c>
    </row>
    <row r="436" spans="1:7">
      <c r="A436" s="262" t="s">
        <v>268</v>
      </c>
      <c r="B436" s="189" t="s">
        <v>1042</v>
      </c>
      <c r="C436" s="189">
        <v>7.2572731548380237E-6</v>
      </c>
      <c r="D436" s="189" t="s">
        <v>773</v>
      </c>
      <c r="E436" s="189" t="s">
        <v>253</v>
      </c>
      <c r="F436" s="263" t="s">
        <v>2242</v>
      </c>
      <c r="G436" t="s">
        <v>281</v>
      </c>
    </row>
    <row r="437" spans="1:7">
      <c r="A437" s="262" t="s">
        <v>268</v>
      </c>
      <c r="B437" s="189" t="s">
        <v>1043</v>
      </c>
      <c r="C437" s="189">
        <v>4.5908557285276531E-6</v>
      </c>
      <c r="D437" s="189" t="s">
        <v>773</v>
      </c>
      <c r="E437" s="189" t="s">
        <v>253</v>
      </c>
      <c r="F437" s="263" t="s">
        <v>2242</v>
      </c>
      <c r="G437" t="s">
        <v>281</v>
      </c>
    </row>
    <row r="438" spans="1:7">
      <c r="A438" s="262" t="s">
        <v>268</v>
      </c>
      <c r="B438" s="189" t="s">
        <v>1044</v>
      </c>
      <c r="C438" s="189">
        <v>4.6529558506489261E-5</v>
      </c>
      <c r="D438" s="189" t="s">
        <v>773</v>
      </c>
      <c r="E438" s="189" t="s">
        <v>253</v>
      </c>
      <c r="F438" s="263" t="s">
        <v>2242</v>
      </c>
      <c r="G438" t="s">
        <v>281</v>
      </c>
    </row>
    <row r="439" spans="1:7">
      <c r="A439" s="262" t="s">
        <v>268</v>
      </c>
      <c r="B439" s="189" t="s">
        <v>1045</v>
      </c>
      <c r="C439" s="189">
        <v>3.1803458481295729E-3</v>
      </c>
      <c r="D439" s="189" t="s">
        <v>773</v>
      </c>
      <c r="E439" s="189" t="s">
        <v>253</v>
      </c>
      <c r="F439" s="263" t="s">
        <v>2242</v>
      </c>
      <c r="G439" t="s">
        <v>281</v>
      </c>
    </row>
    <row r="440" spans="1:7">
      <c r="A440" s="262" t="s">
        <v>268</v>
      </c>
      <c r="B440" s="189" t="s">
        <v>1046</v>
      </c>
      <c r="C440" s="189">
        <v>2.2759537142923499E-7</v>
      </c>
      <c r="D440" s="189" t="s">
        <v>773</v>
      </c>
      <c r="E440" s="189" t="s">
        <v>253</v>
      </c>
      <c r="F440" s="263" t="s">
        <v>2242</v>
      </c>
      <c r="G440" t="s">
        <v>281</v>
      </c>
    </row>
    <row r="441" spans="1:7">
      <c r="A441" s="262" t="s">
        <v>268</v>
      </c>
      <c r="B441" s="189" t="s">
        <v>1047</v>
      </c>
      <c r="C441" s="189">
        <v>1.0242803249299703E-3</v>
      </c>
      <c r="D441" s="189" t="s">
        <v>773</v>
      </c>
      <c r="E441" s="189" t="s">
        <v>253</v>
      </c>
      <c r="F441" s="263" t="s">
        <v>2242</v>
      </c>
      <c r="G441" t="s">
        <v>281</v>
      </c>
    </row>
    <row r="442" spans="1:7">
      <c r="A442" s="262" t="s">
        <v>268</v>
      </c>
      <c r="B442" s="189" t="s">
        <v>1048</v>
      </c>
      <c r="C442" s="189">
        <v>1.5885498447308332E-5</v>
      </c>
      <c r="D442" s="189" t="s">
        <v>773</v>
      </c>
      <c r="E442" s="189" t="s">
        <v>253</v>
      </c>
      <c r="F442" s="263" t="s">
        <v>2242</v>
      </c>
      <c r="G442" t="s">
        <v>281</v>
      </c>
    </row>
    <row r="443" spans="1:7">
      <c r="A443" s="262" t="s">
        <v>268</v>
      </c>
      <c r="B443" s="189" t="s">
        <v>1049</v>
      </c>
      <c r="C443" s="189">
        <v>6.8477275778839244E-3</v>
      </c>
      <c r="D443" s="189" t="s">
        <v>773</v>
      </c>
      <c r="E443" s="189" t="s">
        <v>253</v>
      </c>
      <c r="F443" s="263" t="s">
        <v>2242</v>
      </c>
      <c r="G443" t="s">
        <v>281</v>
      </c>
    </row>
    <row r="444" spans="1:7">
      <c r="A444" s="262" t="s">
        <v>268</v>
      </c>
      <c r="B444" s="189" t="s">
        <v>1050</v>
      </c>
      <c r="C444" s="189">
        <v>1.0778283530760002E-4</v>
      </c>
      <c r="D444" s="189" t="s">
        <v>773</v>
      </c>
      <c r="E444" s="189" t="s">
        <v>253</v>
      </c>
      <c r="F444" s="263" t="s">
        <v>2242</v>
      </c>
      <c r="G444" t="s">
        <v>281</v>
      </c>
    </row>
    <row r="445" spans="1:7">
      <c r="A445" s="262" t="s">
        <v>268</v>
      </c>
      <c r="B445" s="189" t="s">
        <v>1051</v>
      </c>
      <c r="C445" s="189">
        <v>0.40192435687428313</v>
      </c>
      <c r="D445" s="189" t="s">
        <v>773</v>
      </c>
      <c r="E445" s="189" t="s">
        <v>253</v>
      </c>
      <c r="F445" s="263" t="s">
        <v>2242</v>
      </c>
      <c r="G445" t="s">
        <v>281</v>
      </c>
    </row>
    <row r="446" spans="1:7">
      <c r="A446" s="262" t="s">
        <v>268</v>
      </c>
      <c r="B446" s="189" t="s">
        <v>1052</v>
      </c>
      <c r="C446" s="189">
        <v>2.0871693430436793E-4</v>
      </c>
      <c r="D446" s="189" t="s">
        <v>773</v>
      </c>
      <c r="E446" s="189" t="s">
        <v>253</v>
      </c>
      <c r="F446" s="263" t="s">
        <v>2242</v>
      </c>
      <c r="G446" t="s">
        <v>281</v>
      </c>
    </row>
    <row r="447" spans="1:7">
      <c r="A447" s="262" t="s">
        <v>268</v>
      </c>
      <c r="B447" s="189" t="s">
        <v>1053</v>
      </c>
      <c r="C447" s="189">
        <v>0.85</v>
      </c>
      <c r="D447" s="189" t="s">
        <v>270</v>
      </c>
      <c r="E447" s="189" t="s">
        <v>253</v>
      </c>
      <c r="F447" s="263" t="s">
        <v>2245</v>
      </c>
      <c r="G447" t="s">
        <v>281</v>
      </c>
    </row>
    <row r="448" spans="1:7">
      <c r="A448" s="262" t="s">
        <v>268</v>
      </c>
      <c r="B448" s="189" t="s">
        <v>983</v>
      </c>
      <c r="C448" s="189">
        <v>9.6000000000000002E-2</v>
      </c>
      <c r="D448" s="189" t="s">
        <v>408</v>
      </c>
      <c r="E448" s="189" t="s">
        <v>1054</v>
      </c>
      <c r="F448" s="263" t="s">
        <v>1020</v>
      </c>
      <c r="G448" t="s">
        <v>281</v>
      </c>
    </row>
    <row r="449" spans="1:7">
      <c r="A449" s="262" t="s">
        <v>268</v>
      </c>
      <c r="B449" s="189" t="s">
        <v>1987</v>
      </c>
      <c r="C449" s="204">
        <v>2.52E-9</v>
      </c>
      <c r="D449" s="189" t="s">
        <v>275</v>
      </c>
      <c r="E449" s="189" t="s">
        <v>4768</v>
      </c>
      <c r="F449" s="263" t="s">
        <v>2247</v>
      </c>
      <c r="G449" t="s">
        <v>281</v>
      </c>
    </row>
    <row r="450" spans="1:7">
      <c r="A450" s="262" t="s">
        <v>268</v>
      </c>
      <c r="B450" s="189" t="s">
        <v>660</v>
      </c>
      <c r="C450" s="189">
        <v>1</v>
      </c>
      <c r="D450" s="189" t="s">
        <v>259</v>
      </c>
      <c r="E450" s="189" t="s">
        <v>253</v>
      </c>
      <c r="F450" s="263" t="s">
        <v>2248</v>
      </c>
      <c r="G450" t="s">
        <v>281</v>
      </c>
    </row>
    <row r="451" spans="1:7">
      <c r="A451" s="262" t="s">
        <v>268</v>
      </c>
      <c r="B451" s="189" t="s">
        <v>1056</v>
      </c>
      <c r="C451" s="269">
        <v>9.09E-5</v>
      </c>
      <c r="D451" s="189" t="s">
        <v>259</v>
      </c>
      <c r="E451" s="189" t="s">
        <v>253</v>
      </c>
      <c r="F451" s="263" t="s">
        <v>1057</v>
      </c>
      <c r="G451" t="s">
        <v>281</v>
      </c>
    </row>
    <row r="452" spans="1:7">
      <c r="A452" s="262" t="s">
        <v>268</v>
      </c>
      <c r="B452" s="189" t="s">
        <v>120</v>
      </c>
      <c r="C452" s="189" t="s">
        <v>1058</v>
      </c>
      <c r="D452" s="189" t="s">
        <v>259</v>
      </c>
      <c r="E452" s="264"/>
      <c r="F452" s="263" t="s">
        <v>1012</v>
      </c>
      <c r="G452" t="s">
        <v>281</v>
      </c>
    </row>
    <row r="453" spans="1:7">
      <c r="A453" s="262" t="s">
        <v>268</v>
      </c>
      <c r="B453" s="189" t="s">
        <v>95</v>
      </c>
      <c r="C453" s="189" t="s">
        <v>1059</v>
      </c>
      <c r="D453" s="189" t="s">
        <v>259</v>
      </c>
      <c r="E453" s="264"/>
      <c r="F453" s="263" t="s">
        <v>1012</v>
      </c>
      <c r="G453" t="s">
        <v>281</v>
      </c>
    </row>
    <row r="454" spans="1:7">
      <c r="A454" s="262" t="s">
        <v>268</v>
      </c>
      <c r="B454" s="189" t="s">
        <v>119</v>
      </c>
      <c r="C454" s="189" t="s">
        <v>1060</v>
      </c>
      <c r="D454" s="189" t="s">
        <v>259</v>
      </c>
      <c r="E454" s="264"/>
      <c r="F454" s="263" t="s">
        <v>1012</v>
      </c>
      <c r="G454" t="s">
        <v>281</v>
      </c>
    </row>
    <row r="455" spans="1:7">
      <c r="A455" s="262" t="s">
        <v>268</v>
      </c>
      <c r="B455" s="189" t="s">
        <v>97</v>
      </c>
      <c r="C455" s="189" t="s">
        <v>1061</v>
      </c>
      <c r="D455" s="189" t="s">
        <v>259</v>
      </c>
      <c r="E455" s="264"/>
      <c r="F455" s="263" t="s">
        <v>1012</v>
      </c>
      <c r="G455" t="s">
        <v>281</v>
      </c>
    </row>
    <row r="456" spans="1:7">
      <c r="A456" s="262" t="s">
        <v>268</v>
      </c>
      <c r="B456" s="189" t="s">
        <v>98</v>
      </c>
      <c r="C456" s="189" t="s">
        <v>1062</v>
      </c>
      <c r="D456" s="189" t="s">
        <v>259</v>
      </c>
      <c r="E456" s="264"/>
      <c r="F456" s="263" t="s">
        <v>1012</v>
      </c>
      <c r="G456" t="s">
        <v>281</v>
      </c>
    </row>
    <row r="457" spans="1:7">
      <c r="A457" s="262" t="s">
        <v>268</v>
      </c>
      <c r="B457" s="189" t="s">
        <v>99</v>
      </c>
      <c r="C457" s="189" t="s">
        <v>1063</v>
      </c>
      <c r="D457" s="189" t="s">
        <v>259</v>
      </c>
      <c r="E457" s="264"/>
      <c r="F457" s="263" t="s">
        <v>1012</v>
      </c>
      <c r="G457" t="s">
        <v>281</v>
      </c>
    </row>
    <row r="458" spans="1:7">
      <c r="A458" s="262" t="s">
        <v>268</v>
      </c>
      <c r="B458" s="189" t="s">
        <v>100</v>
      </c>
      <c r="C458" s="189" t="s">
        <v>1064</v>
      </c>
      <c r="D458" s="189" t="s">
        <v>259</v>
      </c>
      <c r="E458" s="264"/>
      <c r="F458" s="263" t="s">
        <v>1012</v>
      </c>
      <c r="G458" t="s">
        <v>281</v>
      </c>
    </row>
    <row r="459" spans="1:7">
      <c r="A459" s="262" t="s">
        <v>268</v>
      </c>
      <c r="B459" s="189" t="s">
        <v>118</v>
      </c>
      <c r="C459" s="189" t="s">
        <v>1065</v>
      </c>
      <c r="D459" s="189" t="s">
        <v>259</v>
      </c>
      <c r="E459" s="264"/>
      <c r="F459" s="263" t="s">
        <v>1012</v>
      </c>
      <c r="G459" t="s">
        <v>281</v>
      </c>
    </row>
    <row r="460" spans="1:7">
      <c r="A460" s="262" t="s">
        <v>268</v>
      </c>
      <c r="B460" s="189" t="s">
        <v>101</v>
      </c>
      <c r="C460" s="189" t="s">
        <v>1066</v>
      </c>
      <c r="D460" s="189" t="s">
        <v>259</v>
      </c>
      <c r="E460" s="264"/>
      <c r="F460" s="263" t="s">
        <v>1012</v>
      </c>
      <c r="G460" t="s">
        <v>281</v>
      </c>
    </row>
    <row r="461" spans="1:7">
      <c r="A461" s="262" t="s">
        <v>268</v>
      </c>
      <c r="B461" s="189" t="s">
        <v>121</v>
      </c>
      <c r="C461" s="189" t="s">
        <v>1067</v>
      </c>
      <c r="D461" s="189" t="s">
        <v>259</v>
      </c>
      <c r="E461" s="264"/>
      <c r="F461" s="263" t="s">
        <v>1012</v>
      </c>
      <c r="G461" t="s">
        <v>281</v>
      </c>
    </row>
    <row r="462" spans="1:7">
      <c r="A462" s="262" t="s">
        <v>268</v>
      </c>
      <c r="B462" s="189" t="s">
        <v>104</v>
      </c>
      <c r="C462" s="189" t="s">
        <v>1068</v>
      </c>
      <c r="D462" s="189" t="s">
        <v>259</v>
      </c>
      <c r="E462" s="264"/>
      <c r="F462" s="263" t="s">
        <v>1012</v>
      </c>
      <c r="G462" t="s">
        <v>281</v>
      </c>
    </row>
    <row r="463" spans="1:7">
      <c r="A463" s="262" t="s">
        <v>268</v>
      </c>
      <c r="B463" s="189" t="s">
        <v>1710</v>
      </c>
      <c r="C463" s="189" t="s">
        <v>1070</v>
      </c>
      <c r="D463" s="189" t="s">
        <v>259</v>
      </c>
      <c r="E463" s="264"/>
      <c r="F463" s="263" t="s">
        <v>2249</v>
      </c>
      <c r="G463" t="s">
        <v>281</v>
      </c>
    </row>
    <row r="464" spans="1:7">
      <c r="A464" s="262" t="s">
        <v>268</v>
      </c>
      <c r="B464" s="189" t="s">
        <v>88</v>
      </c>
      <c r="C464" s="189" t="s">
        <v>1072</v>
      </c>
      <c r="D464" s="189" t="s">
        <v>259</v>
      </c>
      <c r="E464" s="264"/>
      <c r="F464" s="263" t="s">
        <v>1012</v>
      </c>
      <c r="G464" t="s">
        <v>281</v>
      </c>
    </row>
    <row r="465" spans="1:7">
      <c r="A465" s="262" t="s">
        <v>268</v>
      </c>
      <c r="B465" s="189" t="s">
        <v>105</v>
      </c>
      <c r="C465" s="189" t="s">
        <v>1073</v>
      </c>
      <c r="D465" s="189" t="s">
        <v>259</v>
      </c>
      <c r="E465" s="264"/>
      <c r="F465" s="263" t="s">
        <v>1012</v>
      </c>
      <c r="G465" t="s">
        <v>281</v>
      </c>
    </row>
    <row r="466" spans="1:7">
      <c r="A466" s="262" t="s">
        <v>268</v>
      </c>
      <c r="B466" s="189" t="s">
        <v>117</v>
      </c>
      <c r="C466" s="189" t="s">
        <v>1074</v>
      </c>
      <c r="D466" s="189" t="s">
        <v>259</v>
      </c>
      <c r="E466" s="264"/>
      <c r="F466" s="263" t="s">
        <v>1012</v>
      </c>
      <c r="G466" t="s">
        <v>281</v>
      </c>
    </row>
    <row r="467" spans="1:7">
      <c r="A467" s="239" t="s">
        <v>268</v>
      </c>
      <c r="B467" s="240" t="s">
        <v>110</v>
      </c>
      <c r="C467" s="240" t="s">
        <v>1075</v>
      </c>
      <c r="D467" s="240" t="s">
        <v>259</v>
      </c>
      <c r="E467" s="265"/>
      <c r="F467" s="241" t="s">
        <v>1012</v>
      </c>
      <c r="G467" t="s">
        <v>281</v>
      </c>
    </row>
    <row r="468" spans="1:7">
      <c r="G468" t="s">
        <v>281</v>
      </c>
    </row>
    <row r="469" spans="1:7" ht="18.75">
      <c r="A469" s="769" t="s">
        <v>4883</v>
      </c>
      <c r="B469" s="770"/>
      <c r="C469" s="770"/>
      <c r="D469" s="770"/>
      <c r="E469" s="770"/>
      <c r="F469" s="771"/>
      <c r="G469" t="s">
        <v>281</v>
      </c>
    </row>
    <row r="470" spans="1:7">
      <c r="A470" s="211" t="s">
        <v>238</v>
      </c>
      <c r="B470" s="212" t="s">
        <v>239</v>
      </c>
      <c r="C470" s="212" t="s">
        <v>240</v>
      </c>
      <c r="D470" s="212" t="s">
        <v>134</v>
      </c>
      <c r="E470" s="212" t="s">
        <v>241</v>
      </c>
      <c r="F470" s="213" t="s">
        <v>242</v>
      </c>
      <c r="G470" t="s">
        <v>281</v>
      </c>
    </row>
    <row r="471" spans="1:7">
      <c r="A471" s="221" t="s">
        <v>243</v>
      </c>
      <c r="B471" s="222" t="s">
        <v>1077</v>
      </c>
      <c r="C471" s="223">
        <v>1.1800000000000001E-3</v>
      </c>
      <c r="D471" s="223" t="s">
        <v>259</v>
      </c>
      <c r="E471" s="223" t="s">
        <v>1078</v>
      </c>
      <c r="F471" s="234" t="s">
        <v>1079</v>
      </c>
      <c r="G471" t="s">
        <v>281</v>
      </c>
    </row>
    <row r="472" spans="1:7">
      <c r="A472" s="293" t="s">
        <v>243</v>
      </c>
      <c r="B472" s="233" t="s">
        <v>1080</v>
      </c>
      <c r="C472" s="223" t="s">
        <v>1002</v>
      </c>
      <c r="D472" s="223" t="s">
        <v>259</v>
      </c>
      <c r="E472" s="223" t="s">
        <v>253</v>
      </c>
      <c r="F472" s="234" t="s">
        <v>1081</v>
      </c>
      <c r="G472" t="s">
        <v>281</v>
      </c>
    </row>
    <row r="473" spans="1:7">
      <c r="A473" s="293" t="s">
        <v>243</v>
      </c>
      <c r="B473" s="278" t="s">
        <v>1082</v>
      </c>
      <c r="C473" s="223" t="s">
        <v>1083</v>
      </c>
      <c r="D473" s="223" t="s">
        <v>504</v>
      </c>
      <c r="E473" s="223" t="s">
        <v>253</v>
      </c>
      <c r="F473" s="234" t="s">
        <v>1084</v>
      </c>
      <c r="G473" t="s">
        <v>281</v>
      </c>
    </row>
    <row r="474" spans="1:7">
      <c r="A474" s="293" t="s">
        <v>243</v>
      </c>
      <c r="B474" s="222" t="s">
        <v>317</v>
      </c>
      <c r="C474" s="223">
        <v>2.0061406E-2</v>
      </c>
      <c r="D474" s="223" t="s">
        <v>259</v>
      </c>
      <c r="E474" s="223" t="s">
        <v>4884</v>
      </c>
      <c r="F474" s="234" t="s">
        <v>1086</v>
      </c>
      <c r="G474" t="s">
        <v>281</v>
      </c>
    </row>
    <row r="475" spans="1:7">
      <c r="A475" s="221" t="s">
        <v>243</v>
      </c>
      <c r="B475" s="273" t="s">
        <v>1087</v>
      </c>
      <c r="C475" s="223" t="s">
        <v>1088</v>
      </c>
      <c r="D475" s="223" t="s">
        <v>275</v>
      </c>
      <c r="E475" s="223" t="s">
        <v>253</v>
      </c>
      <c r="F475" s="234" t="s">
        <v>1089</v>
      </c>
      <c r="G475" t="s">
        <v>281</v>
      </c>
    </row>
    <row r="476" spans="1:7">
      <c r="A476" s="221" t="s">
        <v>243</v>
      </c>
      <c r="B476" s="222" t="s">
        <v>1090</v>
      </c>
      <c r="C476" s="223" t="s">
        <v>915</v>
      </c>
      <c r="D476" s="223" t="s">
        <v>275</v>
      </c>
      <c r="E476" s="223" t="s">
        <v>1091</v>
      </c>
      <c r="F476" s="234" t="s">
        <v>1092</v>
      </c>
      <c r="G476" t="s">
        <v>281</v>
      </c>
    </row>
    <row r="477" spans="1:7">
      <c r="A477" s="221" t="s">
        <v>243</v>
      </c>
      <c r="B477" s="222" t="s">
        <v>1093</v>
      </c>
      <c r="C477" s="223" t="s">
        <v>915</v>
      </c>
      <c r="D477" s="223" t="s">
        <v>275</v>
      </c>
      <c r="E477" s="223" t="s">
        <v>1091</v>
      </c>
      <c r="F477" s="234" t="s">
        <v>1092</v>
      </c>
      <c r="G477" t="s">
        <v>281</v>
      </c>
    </row>
    <row r="478" spans="1:7">
      <c r="A478" s="221" t="s">
        <v>243</v>
      </c>
      <c r="B478" s="222" t="s">
        <v>1094</v>
      </c>
      <c r="C478" s="223" t="s">
        <v>915</v>
      </c>
      <c r="D478" s="223" t="s">
        <v>275</v>
      </c>
      <c r="E478" s="223" t="s">
        <v>1091</v>
      </c>
      <c r="F478" s="234" t="s">
        <v>1092</v>
      </c>
      <c r="G478" t="s">
        <v>281</v>
      </c>
    </row>
    <row r="479" spans="1:7">
      <c r="A479" s="221" t="s">
        <v>243</v>
      </c>
      <c r="B479" s="233" t="s">
        <v>4882</v>
      </c>
      <c r="C479" s="223">
        <v>1</v>
      </c>
      <c r="D479" s="223" t="s">
        <v>259</v>
      </c>
      <c r="E479" s="223" t="s">
        <v>253</v>
      </c>
      <c r="F479" s="234" t="s">
        <v>587</v>
      </c>
      <c r="G479" t="s">
        <v>281</v>
      </c>
    </row>
    <row r="480" spans="1:7">
      <c r="A480" s="221" t="s">
        <v>243</v>
      </c>
      <c r="B480" s="222" t="s">
        <v>1095</v>
      </c>
      <c r="C480" s="223" t="s">
        <v>1096</v>
      </c>
      <c r="D480" s="223" t="s">
        <v>259</v>
      </c>
      <c r="E480" s="223" t="s">
        <v>4885</v>
      </c>
      <c r="F480" s="234" t="s">
        <v>1098</v>
      </c>
      <c r="G480" t="s">
        <v>281</v>
      </c>
    </row>
    <row r="481" spans="1:9">
      <c r="A481" s="221" t="s">
        <v>243</v>
      </c>
      <c r="B481" s="222" t="s">
        <v>866</v>
      </c>
      <c r="C481" s="223">
        <v>2.34818813314592E-4</v>
      </c>
      <c r="D481" s="223" t="s">
        <v>259</v>
      </c>
      <c r="E481" s="223" t="s">
        <v>1099</v>
      </c>
      <c r="F481" s="234" t="s">
        <v>1100</v>
      </c>
      <c r="G481" t="s">
        <v>281</v>
      </c>
    </row>
    <row r="482" spans="1:9">
      <c r="A482" s="221" t="s">
        <v>243</v>
      </c>
      <c r="B482" s="222" t="s">
        <v>1101</v>
      </c>
      <c r="C482" s="223">
        <v>1.019048E-3</v>
      </c>
      <c r="D482" s="223" t="s">
        <v>259</v>
      </c>
      <c r="E482" s="223" t="s">
        <v>1102</v>
      </c>
      <c r="F482" s="234" t="s">
        <v>1103</v>
      </c>
      <c r="G482" t="s">
        <v>281</v>
      </c>
    </row>
    <row r="483" spans="1:9">
      <c r="A483" s="221" t="s">
        <v>243</v>
      </c>
      <c r="B483" s="222" t="s">
        <v>1104</v>
      </c>
      <c r="C483" s="223">
        <v>-1.1800000000000001E-3</v>
      </c>
      <c r="D483" s="223" t="s">
        <v>259</v>
      </c>
      <c r="E483" s="223" t="s">
        <v>1105</v>
      </c>
      <c r="F483" s="234" t="s">
        <v>1106</v>
      </c>
      <c r="G483" t="s">
        <v>281</v>
      </c>
    </row>
    <row r="484" spans="1:9">
      <c r="A484" s="221" t="s">
        <v>243</v>
      </c>
      <c r="B484" s="222" t="s">
        <v>247</v>
      </c>
      <c r="C484" s="223" t="s">
        <v>1107</v>
      </c>
      <c r="D484" s="223" t="s">
        <v>245</v>
      </c>
      <c r="E484" s="223" t="s">
        <v>4886</v>
      </c>
      <c r="F484" s="234" t="s">
        <v>1109</v>
      </c>
      <c r="G484" t="s">
        <v>281</v>
      </c>
    </row>
    <row r="485" spans="1:9">
      <c r="A485" s="221" t="s">
        <v>243</v>
      </c>
      <c r="B485" s="222" t="s">
        <v>1110</v>
      </c>
      <c r="C485" s="223" t="s">
        <v>1111</v>
      </c>
      <c r="D485" s="223" t="s">
        <v>259</v>
      </c>
      <c r="E485" s="223" t="s">
        <v>4887</v>
      </c>
      <c r="F485" s="234" t="s">
        <v>1113</v>
      </c>
      <c r="G485" t="s">
        <v>281</v>
      </c>
    </row>
    <row r="486" spans="1:9">
      <c r="A486" s="221" t="s">
        <v>243</v>
      </c>
      <c r="B486" s="222" t="s">
        <v>1114</v>
      </c>
      <c r="C486" s="223" t="s">
        <v>1115</v>
      </c>
      <c r="D486" s="223" t="s">
        <v>259</v>
      </c>
      <c r="E486" s="223" t="s">
        <v>4888</v>
      </c>
      <c r="F486" s="234" t="s">
        <v>1117</v>
      </c>
      <c r="G486" t="s">
        <v>281</v>
      </c>
    </row>
    <row r="487" spans="1:9">
      <c r="A487" s="221" t="s">
        <v>243</v>
      </c>
      <c r="B487" s="222" t="s">
        <v>869</v>
      </c>
      <c r="C487" s="223">
        <v>-2.34818813314592E-4</v>
      </c>
      <c r="D487" s="223" t="s">
        <v>259</v>
      </c>
      <c r="E487" s="223" t="s">
        <v>1118</v>
      </c>
      <c r="F487" s="234" t="s">
        <v>1119</v>
      </c>
      <c r="G487" t="s">
        <v>281</v>
      </c>
    </row>
    <row r="488" spans="1:9">
      <c r="A488" s="221" t="s">
        <v>243</v>
      </c>
      <c r="B488" s="222" t="s">
        <v>1120</v>
      </c>
      <c r="C488" s="223">
        <v>1.3953333E-2</v>
      </c>
      <c r="D488" s="223" t="s">
        <v>259</v>
      </c>
      <c r="E488" s="223" t="s">
        <v>1121</v>
      </c>
      <c r="F488" s="234" t="s">
        <v>1122</v>
      </c>
      <c r="G488" t="s">
        <v>281</v>
      </c>
    </row>
    <row r="489" spans="1:9">
      <c r="A489" s="221" t="s">
        <v>243</v>
      </c>
      <c r="B489" s="222" t="s">
        <v>1123</v>
      </c>
      <c r="C489" s="223">
        <v>9.3333299999999995E-4</v>
      </c>
      <c r="D489" s="223" t="s">
        <v>259</v>
      </c>
      <c r="E489" s="223" t="s">
        <v>1124</v>
      </c>
      <c r="F489" s="234" t="s">
        <v>1122</v>
      </c>
      <c r="G489" t="s">
        <v>281</v>
      </c>
    </row>
    <row r="490" spans="1:9">
      <c r="A490" s="221" t="s">
        <v>243</v>
      </c>
      <c r="B490" s="222" t="s">
        <v>1125</v>
      </c>
      <c r="C490" s="223">
        <v>8.5714299999999993E-6</v>
      </c>
      <c r="D490" s="223" t="s">
        <v>259</v>
      </c>
      <c r="E490" s="223" t="s">
        <v>1126</v>
      </c>
      <c r="F490" s="234" t="s">
        <v>1122</v>
      </c>
      <c r="G490" t="s">
        <v>281</v>
      </c>
    </row>
    <row r="491" spans="1:9">
      <c r="A491" s="221" t="s">
        <v>333</v>
      </c>
      <c r="B491" s="223" t="s">
        <v>225</v>
      </c>
      <c r="C491" s="223">
        <v>2.8389999999999998E-9</v>
      </c>
      <c r="D491" s="223" t="s">
        <v>259</v>
      </c>
      <c r="E491" s="223" t="s">
        <v>4889</v>
      </c>
      <c r="F491" s="234" t="s">
        <v>1128</v>
      </c>
      <c r="G491" t="s">
        <v>281</v>
      </c>
    </row>
    <row r="492" spans="1:9">
      <c r="A492" s="221" t="s">
        <v>333</v>
      </c>
      <c r="B492" s="223" t="s">
        <v>225</v>
      </c>
      <c r="C492" s="223">
        <v>2.8390000000000001E-8</v>
      </c>
      <c r="D492" s="223" t="s">
        <v>259</v>
      </c>
      <c r="E492" s="223" t="s">
        <v>4890</v>
      </c>
      <c r="F492" s="234" t="s">
        <v>1130</v>
      </c>
      <c r="G492" t="s">
        <v>281</v>
      </c>
    </row>
    <row r="493" spans="1:9">
      <c r="A493" s="221" t="s">
        <v>333</v>
      </c>
      <c r="B493" s="223" t="s">
        <v>174</v>
      </c>
      <c r="C493" s="223">
        <v>2.1165000000000001E-8</v>
      </c>
      <c r="D493" s="223" t="s">
        <v>259</v>
      </c>
      <c r="E493" s="223" t="s">
        <v>4891</v>
      </c>
      <c r="F493" s="234" t="s">
        <v>1128</v>
      </c>
      <c r="G493" t="s">
        <v>281</v>
      </c>
    </row>
    <row r="494" spans="1:9">
      <c r="A494" s="221" t="s">
        <v>333</v>
      </c>
      <c r="B494" s="223" t="s">
        <v>174</v>
      </c>
      <c r="C494" s="223">
        <v>9.5199999999999999E-17</v>
      </c>
      <c r="D494" s="223" t="s">
        <v>259</v>
      </c>
      <c r="E494" s="223" t="s">
        <v>4892</v>
      </c>
      <c r="F494" s="234" t="s">
        <v>1130</v>
      </c>
      <c r="G494" t="s">
        <v>281</v>
      </c>
    </row>
    <row r="495" spans="1:9">
      <c r="A495" s="221" t="s">
        <v>333</v>
      </c>
      <c r="B495" s="223" t="s">
        <v>179</v>
      </c>
      <c r="C495" s="223">
        <v>1.9464999999999999E-10</v>
      </c>
      <c r="D495" s="223" t="s">
        <v>259</v>
      </c>
      <c r="E495" s="223" t="s">
        <v>4893</v>
      </c>
      <c r="F495" s="234" t="s">
        <v>1128</v>
      </c>
      <c r="G495" t="s">
        <v>281</v>
      </c>
    </row>
    <row r="496" spans="1:9">
      <c r="A496" s="221" t="s">
        <v>333</v>
      </c>
      <c r="B496" s="223" t="s">
        <v>179</v>
      </c>
      <c r="C496" s="223">
        <v>1.9465000000000001E-11</v>
      </c>
      <c r="D496" s="223" t="s">
        <v>259</v>
      </c>
      <c r="E496" s="223" t="s">
        <v>4894</v>
      </c>
      <c r="F496" s="234" t="s">
        <v>1130</v>
      </c>
      <c r="G496" t="s">
        <v>281</v>
      </c>
      <c r="I496" s="204"/>
    </row>
    <row r="497" spans="1:9">
      <c r="A497" s="221" t="s">
        <v>333</v>
      </c>
      <c r="B497" s="223" t="s">
        <v>221</v>
      </c>
      <c r="C497" s="223">
        <v>2.5967500000000001E-4</v>
      </c>
      <c r="D497" s="223" t="s">
        <v>259</v>
      </c>
      <c r="E497" s="223" t="s">
        <v>4895</v>
      </c>
      <c r="F497" s="234" t="s">
        <v>1128</v>
      </c>
      <c r="G497" t="s">
        <v>281</v>
      </c>
      <c r="I497" s="204"/>
    </row>
    <row r="498" spans="1:9">
      <c r="A498" s="221" t="s">
        <v>333</v>
      </c>
      <c r="B498" s="223" t="s">
        <v>221</v>
      </c>
      <c r="C498" s="223">
        <v>2.5967500000000001E-4</v>
      </c>
      <c r="D498" s="223" t="s">
        <v>259</v>
      </c>
      <c r="E498" s="223" t="s">
        <v>4895</v>
      </c>
      <c r="F498" s="234" t="s">
        <v>1130</v>
      </c>
      <c r="G498" t="s">
        <v>281</v>
      </c>
      <c r="I498" s="204"/>
    </row>
    <row r="499" spans="1:9">
      <c r="A499" s="221" t="s">
        <v>333</v>
      </c>
      <c r="B499" s="223" t="s">
        <v>1137</v>
      </c>
      <c r="C499" s="223" t="s">
        <v>1138</v>
      </c>
      <c r="D499" s="223" t="s">
        <v>259</v>
      </c>
      <c r="E499" s="223" t="s">
        <v>260</v>
      </c>
      <c r="F499" s="234" t="s">
        <v>1128</v>
      </c>
      <c r="G499" t="s">
        <v>281</v>
      </c>
      <c r="I499" s="204"/>
    </row>
    <row r="500" spans="1:9">
      <c r="A500" s="221" t="s">
        <v>333</v>
      </c>
      <c r="B500" s="223" t="s">
        <v>1139</v>
      </c>
      <c r="C500" s="223" t="s">
        <v>1140</v>
      </c>
      <c r="D500" s="223" t="s">
        <v>259</v>
      </c>
      <c r="E500" s="223" t="s">
        <v>260</v>
      </c>
      <c r="F500" s="234" t="s">
        <v>1128</v>
      </c>
      <c r="G500" t="s">
        <v>281</v>
      </c>
    </row>
    <row r="501" spans="1:9">
      <c r="A501" s="221" t="s">
        <v>333</v>
      </c>
      <c r="B501" s="223" t="s">
        <v>188</v>
      </c>
      <c r="C501" s="223">
        <v>3.4085E-9</v>
      </c>
      <c r="D501" s="223" t="s">
        <v>259</v>
      </c>
      <c r="E501" s="223" t="s">
        <v>4896</v>
      </c>
      <c r="F501" s="234" t="s">
        <v>1128</v>
      </c>
      <c r="G501" t="s">
        <v>281</v>
      </c>
      <c r="I501" s="204"/>
    </row>
    <row r="502" spans="1:9">
      <c r="A502" s="221" t="s">
        <v>333</v>
      </c>
      <c r="B502" s="223" t="s">
        <v>188</v>
      </c>
      <c r="C502" s="223">
        <v>3.0260000000000002E-10</v>
      </c>
      <c r="D502" s="223" t="s">
        <v>259</v>
      </c>
      <c r="E502" s="223" t="s">
        <v>4897</v>
      </c>
      <c r="F502" s="234" t="s">
        <v>1130</v>
      </c>
      <c r="G502" t="s">
        <v>281</v>
      </c>
      <c r="I502" s="204"/>
    </row>
    <row r="503" spans="1:9">
      <c r="A503" s="221" t="s">
        <v>333</v>
      </c>
      <c r="B503" s="223" t="s">
        <v>184</v>
      </c>
      <c r="C503" s="223">
        <v>1.1220000000000001E-8</v>
      </c>
      <c r="D503" s="223" t="s">
        <v>259</v>
      </c>
      <c r="E503" s="223" t="s">
        <v>4898</v>
      </c>
      <c r="F503" s="234" t="s">
        <v>1128</v>
      </c>
      <c r="G503" t="s">
        <v>281</v>
      </c>
      <c r="I503" s="204"/>
    </row>
    <row r="504" spans="1:9">
      <c r="A504" s="221" t="s">
        <v>333</v>
      </c>
      <c r="B504" s="223" t="s">
        <v>184</v>
      </c>
      <c r="C504" s="223">
        <v>6.1284999999999998E-11</v>
      </c>
      <c r="D504" s="223" t="s">
        <v>259</v>
      </c>
      <c r="E504" s="223" t="s">
        <v>4899</v>
      </c>
      <c r="F504" s="234" t="s">
        <v>1130</v>
      </c>
      <c r="G504" t="s">
        <v>281</v>
      </c>
      <c r="I504" s="204"/>
    </row>
    <row r="505" spans="1:9">
      <c r="A505" s="221" t="s">
        <v>333</v>
      </c>
      <c r="B505" s="223" t="s">
        <v>192</v>
      </c>
      <c r="C505" s="223">
        <v>3.6209999999999998E-9</v>
      </c>
      <c r="D505" s="223" t="s">
        <v>259</v>
      </c>
      <c r="E505" s="223" t="s">
        <v>4900</v>
      </c>
      <c r="F505" s="234" t="s">
        <v>1128</v>
      </c>
      <c r="G505" t="s">
        <v>281</v>
      </c>
    </row>
    <row r="506" spans="1:9">
      <c r="A506" s="221" t="s">
        <v>333</v>
      </c>
      <c r="B506" s="223" t="s">
        <v>192</v>
      </c>
      <c r="C506" s="223">
        <v>3.6209999999999998E-9</v>
      </c>
      <c r="D506" s="223" t="s">
        <v>259</v>
      </c>
      <c r="E506" s="223" t="s">
        <v>4901</v>
      </c>
      <c r="F506" s="234" t="s">
        <v>1130</v>
      </c>
      <c r="G506" t="s">
        <v>281</v>
      </c>
    </row>
    <row r="507" spans="1:9">
      <c r="A507" s="221" t="s">
        <v>333</v>
      </c>
      <c r="B507" s="223" t="s">
        <v>399</v>
      </c>
      <c r="C507" s="223">
        <v>3.7500000000000001E-6</v>
      </c>
      <c r="D507" s="223" t="s">
        <v>259</v>
      </c>
      <c r="E507" s="223" t="s">
        <v>1147</v>
      </c>
      <c r="F507" s="234" t="s">
        <v>1148</v>
      </c>
      <c r="G507" t="s">
        <v>281</v>
      </c>
    </row>
    <row r="508" spans="1:9">
      <c r="A508" s="221" t="s">
        <v>250</v>
      </c>
      <c r="B508" s="233" t="s">
        <v>1019</v>
      </c>
      <c r="C508" s="223" t="s">
        <v>1149</v>
      </c>
      <c r="D508" s="223" t="s">
        <v>408</v>
      </c>
      <c r="E508" s="223" t="s">
        <v>253</v>
      </c>
      <c r="F508" s="234" t="s">
        <v>1150</v>
      </c>
      <c r="G508" t="s">
        <v>281</v>
      </c>
    </row>
    <row r="509" spans="1:9">
      <c r="A509" s="221" t="s">
        <v>250</v>
      </c>
      <c r="B509" s="233" t="s">
        <v>1151</v>
      </c>
      <c r="C509" s="223" t="s">
        <v>818</v>
      </c>
      <c r="D509" s="223" t="s">
        <v>408</v>
      </c>
      <c r="E509" s="223" t="s">
        <v>253</v>
      </c>
      <c r="F509" s="234" t="s">
        <v>1152</v>
      </c>
      <c r="G509" t="s">
        <v>281</v>
      </c>
      <c r="I509" s="204"/>
    </row>
    <row r="510" spans="1:9">
      <c r="A510" s="221" t="s">
        <v>333</v>
      </c>
      <c r="B510" s="223" t="s">
        <v>415</v>
      </c>
      <c r="C510" s="223" t="s">
        <v>1153</v>
      </c>
      <c r="D510" s="223" t="s">
        <v>259</v>
      </c>
      <c r="E510" s="223" t="s">
        <v>260</v>
      </c>
      <c r="F510" s="234" t="s">
        <v>1128</v>
      </c>
      <c r="G510" t="s">
        <v>281</v>
      </c>
    </row>
    <row r="511" spans="1:9">
      <c r="A511" s="221" t="s">
        <v>333</v>
      </c>
      <c r="B511" s="223" t="s">
        <v>217</v>
      </c>
      <c r="C511" s="223">
        <v>4.8449999999999997E-9</v>
      </c>
      <c r="D511" s="223" t="s">
        <v>259</v>
      </c>
      <c r="E511" s="223" t="s">
        <v>4902</v>
      </c>
      <c r="F511" s="234" t="s">
        <v>1128</v>
      </c>
      <c r="G511" t="s">
        <v>281</v>
      </c>
    </row>
    <row r="512" spans="1:9">
      <c r="A512" s="221" t="s">
        <v>333</v>
      </c>
      <c r="B512" s="223" t="s">
        <v>217</v>
      </c>
      <c r="C512" s="223">
        <v>4.845E-8</v>
      </c>
      <c r="D512" s="223" t="s">
        <v>259</v>
      </c>
      <c r="E512" s="223" t="s">
        <v>4903</v>
      </c>
      <c r="F512" s="234" t="s">
        <v>1130</v>
      </c>
      <c r="G512" t="s">
        <v>281</v>
      </c>
      <c r="I512" s="204"/>
    </row>
    <row r="513" spans="1:9">
      <c r="A513" s="221" t="s">
        <v>333</v>
      </c>
      <c r="B513" s="223" t="s">
        <v>205</v>
      </c>
      <c r="C513" s="223">
        <v>7.5480000000000008E-9</v>
      </c>
      <c r="D513" s="223" t="s">
        <v>259</v>
      </c>
      <c r="E513" s="223" t="s">
        <v>4904</v>
      </c>
      <c r="F513" s="234" t="s">
        <v>1128</v>
      </c>
      <c r="G513" t="s">
        <v>281</v>
      </c>
      <c r="I513" s="204"/>
    </row>
    <row r="514" spans="1:9">
      <c r="A514" s="221" t="s">
        <v>333</v>
      </c>
      <c r="B514" s="223" t="s">
        <v>205</v>
      </c>
      <c r="C514" s="223">
        <v>7.5480000000000008E-9</v>
      </c>
      <c r="D514" s="223" t="s">
        <v>259</v>
      </c>
      <c r="E514" s="223" t="s">
        <v>4905</v>
      </c>
      <c r="F514" s="234" t="s">
        <v>1130</v>
      </c>
      <c r="G514" t="s">
        <v>281</v>
      </c>
      <c r="I514" s="204"/>
    </row>
    <row r="515" spans="1:9">
      <c r="A515" s="221" t="s">
        <v>333</v>
      </c>
      <c r="B515" s="223" t="s">
        <v>196</v>
      </c>
      <c r="C515" s="223">
        <v>5.4824999999999996E-9</v>
      </c>
      <c r="D515" s="223" t="s">
        <v>259</v>
      </c>
      <c r="E515" s="223" t="s">
        <v>4906</v>
      </c>
      <c r="F515" s="234" t="s">
        <v>1128</v>
      </c>
      <c r="G515" t="s">
        <v>281</v>
      </c>
      <c r="I515" s="204"/>
    </row>
    <row r="516" spans="1:9">
      <c r="A516" s="221" t="s">
        <v>333</v>
      </c>
      <c r="B516" s="223" t="s">
        <v>196</v>
      </c>
      <c r="C516" s="223">
        <v>9.7749999999999998E-11</v>
      </c>
      <c r="D516" s="223" t="s">
        <v>259</v>
      </c>
      <c r="E516" s="223" t="s">
        <v>4907</v>
      </c>
      <c r="F516" s="234" t="s">
        <v>1130</v>
      </c>
      <c r="G516" t="s">
        <v>281</v>
      </c>
      <c r="I516" s="204"/>
    </row>
    <row r="517" spans="1:9">
      <c r="A517" s="221" t="s">
        <v>333</v>
      </c>
      <c r="B517" s="223" t="s">
        <v>427</v>
      </c>
      <c r="C517" s="223" t="s">
        <v>568</v>
      </c>
      <c r="D517" s="223" t="s">
        <v>259</v>
      </c>
      <c r="E517" s="223" t="s">
        <v>260</v>
      </c>
      <c r="F517" s="234" t="s">
        <v>1128</v>
      </c>
      <c r="G517" t="s">
        <v>281</v>
      </c>
    </row>
    <row r="518" spans="1:9">
      <c r="A518" s="221" t="s">
        <v>333</v>
      </c>
      <c r="B518" s="223" t="s">
        <v>200</v>
      </c>
      <c r="C518" s="223">
        <v>1.7E-8</v>
      </c>
      <c r="D518" s="223" t="s">
        <v>259</v>
      </c>
      <c r="E518" s="223" t="s">
        <v>4908</v>
      </c>
      <c r="F518" s="234" t="s">
        <v>1128</v>
      </c>
      <c r="G518" t="s">
        <v>281</v>
      </c>
      <c r="I518" s="204"/>
    </row>
    <row r="519" spans="1:9">
      <c r="A519" s="221" t="s">
        <v>333</v>
      </c>
      <c r="B519" s="223" t="s">
        <v>200</v>
      </c>
      <c r="C519" s="223">
        <v>6.0094999999999998E-10</v>
      </c>
      <c r="D519" s="223" t="s">
        <v>259</v>
      </c>
      <c r="E519" s="223" t="s">
        <v>4909</v>
      </c>
      <c r="F519" s="234" t="s">
        <v>1130</v>
      </c>
      <c r="G519" t="s">
        <v>281</v>
      </c>
    </row>
    <row r="520" spans="1:9">
      <c r="A520" s="221" t="s">
        <v>333</v>
      </c>
      <c r="B520" s="223" t="s">
        <v>436</v>
      </c>
      <c r="C520" s="223" t="s">
        <v>1162</v>
      </c>
      <c r="D520" s="223" t="s">
        <v>259</v>
      </c>
      <c r="E520" s="223" t="s">
        <v>260</v>
      </c>
      <c r="F520" s="234" t="s">
        <v>1128</v>
      </c>
      <c r="G520" t="s">
        <v>281</v>
      </c>
    </row>
    <row r="521" spans="1:9">
      <c r="A521" s="221" t="s">
        <v>333</v>
      </c>
      <c r="B521" s="223" t="s">
        <v>439</v>
      </c>
      <c r="C521" s="223">
        <v>5.6300000000000003E-6</v>
      </c>
      <c r="D521" s="223" t="s">
        <v>259</v>
      </c>
      <c r="E521" s="223" t="s">
        <v>1163</v>
      </c>
      <c r="F521" s="234" t="s">
        <v>887</v>
      </c>
      <c r="G521" t="s">
        <v>281</v>
      </c>
    </row>
    <row r="522" spans="1:9">
      <c r="A522" s="221" t="s">
        <v>333</v>
      </c>
      <c r="B522" s="223" t="s">
        <v>441</v>
      </c>
      <c r="C522" s="223" t="s">
        <v>1164</v>
      </c>
      <c r="D522" s="223" t="s">
        <v>259</v>
      </c>
      <c r="E522" s="223" t="s">
        <v>260</v>
      </c>
      <c r="F522" s="234" t="s">
        <v>1128</v>
      </c>
      <c r="G522" t="s">
        <v>281</v>
      </c>
    </row>
    <row r="523" spans="1:9">
      <c r="A523" s="221" t="s">
        <v>333</v>
      </c>
      <c r="B523" s="223" t="s">
        <v>452</v>
      </c>
      <c r="C523" s="223">
        <v>5.9159999999999998E-6</v>
      </c>
      <c r="D523" s="223" t="s">
        <v>259</v>
      </c>
      <c r="E523" s="223" t="s">
        <v>4910</v>
      </c>
      <c r="F523" s="234" t="s">
        <v>1128</v>
      </c>
      <c r="G523" t="s">
        <v>281</v>
      </c>
      <c r="I523" s="204"/>
    </row>
    <row r="524" spans="1:9">
      <c r="A524" s="221" t="s">
        <v>333</v>
      </c>
      <c r="B524" s="223" t="s">
        <v>452</v>
      </c>
      <c r="C524" s="223">
        <v>6.426E-7</v>
      </c>
      <c r="D524" s="223" t="s">
        <v>259</v>
      </c>
      <c r="E524" s="223" t="s">
        <v>4911</v>
      </c>
      <c r="F524" s="234" t="s">
        <v>1130</v>
      </c>
      <c r="G524" t="s">
        <v>281</v>
      </c>
      <c r="I524" s="204"/>
    </row>
    <row r="525" spans="1:9">
      <c r="A525" s="221" t="s">
        <v>333</v>
      </c>
      <c r="B525" s="223" t="s">
        <v>229</v>
      </c>
      <c r="C525" s="223">
        <v>4.301E-6</v>
      </c>
      <c r="D525" s="223" t="s">
        <v>259</v>
      </c>
      <c r="E525" s="223" t="s">
        <v>4912</v>
      </c>
      <c r="F525" s="234" t="s">
        <v>1128</v>
      </c>
      <c r="G525" t="s">
        <v>281</v>
      </c>
      <c r="I525" s="204"/>
    </row>
    <row r="526" spans="1:9">
      <c r="A526" s="221" t="s">
        <v>333</v>
      </c>
      <c r="B526" s="223" t="s">
        <v>229</v>
      </c>
      <c r="C526" s="223">
        <v>4.301E-6</v>
      </c>
      <c r="D526" s="223" t="s">
        <v>259</v>
      </c>
      <c r="E526" s="223" t="s">
        <v>4912</v>
      </c>
      <c r="F526" s="234" t="s">
        <v>1130</v>
      </c>
      <c r="G526" t="s">
        <v>281</v>
      </c>
      <c r="I526" s="204"/>
    </row>
    <row r="527" spans="1:9">
      <c r="A527" s="221" t="s">
        <v>333</v>
      </c>
      <c r="B527" s="223" t="s">
        <v>1168</v>
      </c>
      <c r="C527" s="223" t="s">
        <v>1169</v>
      </c>
      <c r="D527" s="223" t="s">
        <v>504</v>
      </c>
      <c r="E527" s="223" t="s">
        <v>260</v>
      </c>
      <c r="F527" s="234" t="s">
        <v>1170</v>
      </c>
      <c r="G527" t="s">
        <v>281</v>
      </c>
      <c r="I527" s="204"/>
    </row>
    <row r="528" spans="1:9">
      <c r="A528" s="221" t="s">
        <v>333</v>
      </c>
      <c r="B528" s="223" t="s">
        <v>213</v>
      </c>
      <c r="C528" s="223">
        <v>5.3209999999999995E-7</v>
      </c>
      <c r="D528" s="223" t="s">
        <v>259</v>
      </c>
      <c r="E528" s="223" t="s">
        <v>4913</v>
      </c>
      <c r="F528" s="234" t="s">
        <v>1128</v>
      </c>
      <c r="G528" t="s">
        <v>281</v>
      </c>
      <c r="I528" s="204"/>
    </row>
    <row r="529" spans="1:9">
      <c r="A529" s="221" t="s">
        <v>333</v>
      </c>
      <c r="B529" s="223" t="s">
        <v>213</v>
      </c>
      <c r="C529" s="223">
        <v>5.3209999999999995E-7</v>
      </c>
      <c r="D529" s="223" t="s">
        <v>259</v>
      </c>
      <c r="E529" s="223" t="s">
        <v>4913</v>
      </c>
      <c r="F529" s="234" t="s">
        <v>1130</v>
      </c>
      <c r="G529" t="s">
        <v>281</v>
      </c>
    </row>
    <row r="530" spans="1:9">
      <c r="A530" s="221" t="s">
        <v>333</v>
      </c>
      <c r="B530" s="223" t="s">
        <v>467</v>
      </c>
      <c r="C530" s="223" t="s">
        <v>1172</v>
      </c>
      <c r="D530" s="223" t="s">
        <v>259</v>
      </c>
      <c r="E530" s="223" t="s">
        <v>260</v>
      </c>
      <c r="F530" s="234" t="s">
        <v>1128</v>
      </c>
      <c r="G530" t="s">
        <v>281</v>
      </c>
    </row>
    <row r="531" spans="1:9">
      <c r="A531" s="221" t="s">
        <v>333</v>
      </c>
      <c r="B531" s="223" t="s">
        <v>209</v>
      </c>
      <c r="C531" s="223">
        <v>1.1900000000000001E-7</v>
      </c>
      <c r="D531" s="223" t="s">
        <v>259</v>
      </c>
      <c r="E531" s="223" t="s">
        <v>4914</v>
      </c>
      <c r="F531" s="234" t="s">
        <v>1128</v>
      </c>
      <c r="G531" t="s">
        <v>281</v>
      </c>
    </row>
    <row r="532" spans="1:9">
      <c r="A532" s="221" t="s">
        <v>333</v>
      </c>
      <c r="B532" s="223" t="s">
        <v>209</v>
      </c>
      <c r="C532" s="223">
        <v>1.1899999999999999E-8</v>
      </c>
      <c r="D532" s="223" t="s">
        <v>259</v>
      </c>
      <c r="E532" s="223" t="s">
        <v>4915</v>
      </c>
      <c r="F532" s="234" t="s">
        <v>1130</v>
      </c>
      <c r="G532" t="s">
        <v>281</v>
      </c>
      <c r="I532" s="204"/>
    </row>
    <row r="533" spans="1:9">
      <c r="A533" s="262" t="s">
        <v>268</v>
      </c>
      <c r="B533" s="189" t="s">
        <v>1175</v>
      </c>
      <c r="C533" s="189">
        <v>0.91</v>
      </c>
      <c r="D533" s="189" t="s">
        <v>270</v>
      </c>
      <c r="E533" s="189" t="s">
        <v>253</v>
      </c>
      <c r="F533" s="263" t="s">
        <v>1176</v>
      </c>
      <c r="G533" t="s">
        <v>281</v>
      </c>
      <c r="I533" s="204"/>
    </row>
    <row r="534" spans="1:9">
      <c r="A534" s="262" t="s">
        <v>268</v>
      </c>
      <c r="B534" s="189" t="s">
        <v>1177</v>
      </c>
      <c r="C534" s="189">
        <v>0.83699999999999997</v>
      </c>
      <c r="D534" s="189" t="s">
        <v>270</v>
      </c>
      <c r="E534" s="189" t="s">
        <v>253</v>
      </c>
      <c r="F534" s="263" t="s">
        <v>1178</v>
      </c>
      <c r="G534" t="s">
        <v>281</v>
      </c>
    </row>
    <row r="535" spans="1:9">
      <c r="A535" s="262" t="s">
        <v>268</v>
      </c>
      <c r="B535" s="189" t="s">
        <v>1179</v>
      </c>
      <c r="C535" s="189">
        <v>0.98</v>
      </c>
      <c r="D535" s="189" t="s">
        <v>270</v>
      </c>
      <c r="E535" s="189" t="s">
        <v>253</v>
      </c>
      <c r="F535" s="263" t="s">
        <v>1180</v>
      </c>
      <c r="G535" t="s">
        <v>281</v>
      </c>
      <c r="I535" s="204"/>
    </row>
    <row r="536" spans="1:9">
      <c r="A536" s="262" t="s">
        <v>268</v>
      </c>
      <c r="B536" s="189" t="s">
        <v>1036</v>
      </c>
      <c r="C536" s="189">
        <v>0.81630509699999998</v>
      </c>
      <c r="D536" s="189" t="s">
        <v>1181</v>
      </c>
      <c r="E536" s="189" t="s">
        <v>253</v>
      </c>
      <c r="F536" s="263" t="s">
        <v>1182</v>
      </c>
      <c r="G536" t="s">
        <v>281</v>
      </c>
    </row>
    <row r="537" spans="1:9">
      <c r="A537" s="262" t="s">
        <v>268</v>
      </c>
      <c r="B537" s="189" t="s">
        <v>1183</v>
      </c>
      <c r="C537" s="189">
        <v>4.5990000000000003E-2</v>
      </c>
      <c r="D537" s="189" t="s">
        <v>1181</v>
      </c>
      <c r="E537" s="189" t="s">
        <v>253</v>
      </c>
      <c r="F537" s="263" t="s">
        <v>1184</v>
      </c>
      <c r="G537" t="s">
        <v>281</v>
      </c>
      <c r="I537" s="204"/>
    </row>
    <row r="538" spans="1:9">
      <c r="A538" s="262" t="s">
        <v>268</v>
      </c>
      <c r="B538" s="189" t="s">
        <v>1185</v>
      </c>
      <c r="C538" s="189">
        <v>1.4E-3</v>
      </c>
      <c r="D538" s="189" t="s">
        <v>973</v>
      </c>
      <c r="E538" s="189" t="s">
        <v>1186</v>
      </c>
      <c r="F538" s="263" t="s">
        <v>1187</v>
      </c>
      <c r="G538" t="s">
        <v>281</v>
      </c>
    </row>
    <row r="539" spans="1:9">
      <c r="A539" s="262" t="s">
        <v>268</v>
      </c>
      <c r="B539" s="189" t="s">
        <v>1188</v>
      </c>
      <c r="C539" s="189">
        <v>1.5772999999999999E-2</v>
      </c>
      <c r="D539" s="189" t="s">
        <v>773</v>
      </c>
      <c r="E539" s="189" t="s">
        <v>253</v>
      </c>
      <c r="F539" s="263" t="s">
        <v>1189</v>
      </c>
      <c r="G539" t="s">
        <v>281</v>
      </c>
      <c r="I539" s="204"/>
    </row>
    <row r="540" spans="1:9">
      <c r="A540" s="262" t="s">
        <v>268</v>
      </c>
      <c r="B540" s="189" t="s">
        <v>1190</v>
      </c>
      <c r="C540" s="189">
        <v>0.26077</v>
      </c>
      <c r="D540" s="189" t="s">
        <v>1191</v>
      </c>
      <c r="E540" s="189" t="s">
        <v>253</v>
      </c>
      <c r="F540" s="263" t="s">
        <v>1192</v>
      </c>
      <c r="G540" t="s">
        <v>281</v>
      </c>
      <c r="I540" s="204"/>
    </row>
    <row r="541" spans="1:9">
      <c r="A541" s="262" t="s">
        <v>268</v>
      </c>
      <c r="B541" s="189" t="s">
        <v>1193</v>
      </c>
      <c r="C541" s="189">
        <v>2.1000000000000001E-2</v>
      </c>
      <c r="D541" s="189" t="s">
        <v>973</v>
      </c>
      <c r="E541" s="189" t="s">
        <v>1194</v>
      </c>
      <c r="F541" s="263" t="s">
        <v>1195</v>
      </c>
      <c r="G541" t="s">
        <v>281</v>
      </c>
    </row>
    <row r="542" spans="1:9">
      <c r="A542" s="262" t="s">
        <v>268</v>
      </c>
      <c r="B542" s="189" t="s">
        <v>1196</v>
      </c>
      <c r="C542" s="189">
        <v>0.15</v>
      </c>
      <c r="D542" s="189" t="s">
        <v>973</v>
      </c>
      <c r="E542" s="189" t="s">
        <v>253</v>
      </c>
      <c r="F542" s="263" t="s">
        <v>1197</v>
      </c>
      <c r="G542" t="s">
        <v>281</v>
      </c>
    </row>
    <row r="543" spans="1:9">
      <c r="A543" s="262" t="s">
        <v>268</v>
      </c>
      <c r="B543" s="189" t="s">
        <v>1162</v>
      </c>
      <c r="C543" s="189">
        <v>2.4978000000000001E-4</v>
      </c>
      <c r="D543" s="189" t="s">
        <v>1181</v>
      </c>
      <c r="E543" s="171" t="s">
        <v>4916</v>
      </c>
      <c r="F543" s="263" t="s">
        <v>1199</v>
      </c>
      <c r="G543" t="s">
        <v>281</v>
      </c>
    </row>
    <row r="544" spans="1:9">
      <c r="A544" s="262" t="s">
        <v>268</v>
      </c>
      <c r="B544" s="189" t="s">
        <v>1200</v>
      </c>
      <c r="C544" s="189">
        <v>0.98</v>
      </c>
      <c r="D544" s="189" t="s">
        <v>973</v>
      </c>
      <c r="E544" s="189" t="s">
        <v>1201</v>
      </c>
      <c r="F544" s="263" t="s">
        <v>1170</v>
      </c>
      <c r="G544" t="s">
        <v>281</v>
      </c>
    </row>
    <row r="545" spans="1:9">
      <c r="A545" s="262" t="s">
        <v>268</v>
      </c>
      <c r="B545" s="189" t="s">
        <v>1202</v>
      </c>
      <c r="C545" s="189">
        <v>0.37</v>
      </c>
      <c r="D545" s="189" t="s">
        <v>973</v>
      </c>
      <c r="E545" s="189" t="s">
        <v>253</v>
      </c>
      <c r="F545" s="263" t="s">
        <v>1203</v>
      </c>
      <c r="G545" t="s">
        <v>281</v>
      </c>
    </row>
    <row r="546" spans="1:9">
      <c r="A546" s="262" t="s">
        <v>268</v>
      </c>
      <c r="B546" s="189" t="s">
        <v>1204</v>
      </c>
      <c r="C546" s="189">
        <v>0.53</v>
      </c>
      <c r="D546" s="189" t="s">
        <v>973</v>
      </c>
      <c r="E546" s="189" t="s">
        <v>253</v>
      </c>
      <c r="F546" s="263" t="s">
        <v>1205</v>
      </c>
      <c r="G546" t="s">
        <v>281</v>
      </c>
      <c r="I546" s="204"/>
    </row>
    <row r="547" spans="1:9">
      <c r="A547" s="262" t="s">
        <v>268</v>
      </c>
      <c r="B547" s="189" t="s">
        <v>1206</v>
      </c>
      <c r="C547" s="189">
        <v>0.72016000000000002</v>
      </c>
      <c r="D547" s="189" t="s">
        <v>973</v>
      </c>
      <c r="E547" s="189" t="s">
        <v>253</v>
      </c>
      <c r="F547" s="263" t="s">
        <v>1207</v>
      </c>
      <c r="G547" t="s">
        <v>281</v>
      </c>
      <c r="I547" s="204"/>
    </row>
    <row r="548" spans="1:9">
      <c r="A548" s="262" t="s">
        <v>268</v>
      </c>
      <c r="B548" s="189" t="s">
        <v>1208</v>
      </c>
      <c r="C548" s="189">
        <v>9.0862999999999996</v>
      </c>
      <c r="D548" s="189" t="s">
        <v>1209</v>
      </c>
      <c r="E548" s="189" t="s">
        <v>253</v>
      </c>
      <c r="F548" s="295" t="s">
        <v>1210</v>
      </c>
      <c r="G548" t="s">
        <v>281</v>
      </c>
    </row>
    <row r="549" spans="1:9">
      <c r="A549" s="262" t="s">
        <v>268</v>
      </c>
      <c r="B549" s="189" t="s">
        <v>1211</v>
      </c>
      <c r="C549" s="189">
        <v>20</v>
      </c>
      <c r="D549" s="189" t="s">
        <v>545</v>
      </c>
      <c r="E549" s="189" t="s">
        <v>1212</v>
      </c>
      <c r="F549" s="263" t="s">
        <v>1213</v>
      </c>
      <c r="G549" t="s">
        <v>281</v>
      </c>
    </row>
    <row r="550" spans="1:9">
      <c r="A550" s="262" t="s">
        <v>268</v>
      </c>
      <c r="B550" s="189" t="s">
        <v>1214</v>
      </c>
      <c r="C550" s="189">
        <v>80000</v>
      </c>
      <c r="D550" s="189" t="s">
        <v>898</v>
      </c>
      <c r="E550" s="189" t="s">
        <v>899</v>
      </c>
      <c r="F550" s="263" t="s">
        <v>1215</v>
      </c>
      <c r="G550" t="s">
        <v>281</v>
      </c>
      <c r="I550" s="204"/>
    </row>
    <row r="551" spans="1:9">
      <c r="A551" s="262" t="s">
        <v>268</v>
      </c>
      <c r="B551" s="189" t="s">
        <v>88</v>
      </c>
      <c r="C551" s="189">
        <v>500</v>
      </c>
      <c r="D551" s="189" t="s">
        <v>904</v>
      </c>
      <c r="E551" s="189" t="s">
        <v>253</v>
      </c>
      <c r="F551" s="263" t="s">
        <v>1216</v>
      </c>
      <c r="G551" t="s">
        <v>281</v>
      </c>
      <c r="I551" s="204"/>
    </row>
    <row r="552" spans="1:9">
      <c r="A552" s="262" t="s">
        <v>268</v>
      </c>
      <c r="B552" s="189" t="s">
        <v>906</v>
      </c>
      <c r="C552" s="189">
        <v>160</v>
      </c>
      <c r="D552" s="189" t="s">
        <v>904</v>
      </c>
      <c r="E552" s="189" t="s">
        <v>253</v>
      </c>
      <c r="F552" s="263" t="s">
        <v>1217</v>
      </c>
      <c r="G552" t="s">
        <v>281</v>
      </c>
    </row>
    <row r="553" spans="1:9">
      <c r="A553" s="262" t="s">
        <v>268</v>
      </c>
      <c r="B553" s="189" t="s">
        <v>1218</v>
      </c>
      <c r="C553" s="189">
        <v>2</v>
      </c>
      <c r="D553" s="189" t="s">
        <v>1219</v>
      </c>
      <c r="E553" s="189" t="s">
        <v>1220</v>
      </c>
      <c r="F553" s="295" t="s">
        <v>1221</v>
      </c>
      <c r="G553" t="s">
        <v>281</v>
      </c>
    </row>
    <row r="554" spans="1:9">
      <c r="A554" s="262" t="s">
        <v>268</v>
      </c>
      <c r="B554" s="189" t="s">
        <v>1222</v>
      </c>
      <c r="C554" s="189">
        <v>1.4782</v>
      </c>
      <c r="D554" s="189" t="s">
        <v>1223</v>
      </c>
      <c r="E554" s="189" t="s">
        <v>253</v>
      </c>
      <c r="F554" s="263" t="s">
        <v>1224</v>
      </c>
      <c r="G554" t="s">
        <v>281</v>
      </c>
    </row>
    <row r="555" spans="1:9">
      <c r="A555" s="262" t="s">
        <v>268</v>
      </c>
      <c r="B555" s="189" t="s">
        <v>1227</v>
      </c>
      <c r="C555" s="189">
        <v>1.9066E-3</v>
      </c>
      <c r="D555" s="189" t="s">
        <v>1181</v>
      </c>
      <c r="E555" s="189" t="s">
        <v>253</v>
      </c>
      <c r="F555" s="263" t="s">
        <v>1228</v>
      </c>
      <c r="G555" t="s">
        <v>281</v>
      </c>
    </row>
    <row r="556" spans="1:9">
      <c r="A556" s="262" t="s">
        <v>268</v>
      </c>
      <c r="B556" s="189" t="s">
        <v>1229</v>
      </c>
      <c r="C556" s="189">
        <v>0.15</v>
      </c>
      <c r="D556" s="189" t="s">
        <v>973</v>
      </c>
      <c r="E556" s="189" t="s">
        <v>1230</v>
      </c>
      <c r="F556" s="263" t="s">
        <v>1231</v>
      </c>
      <c r="G556" t="s">
        <v>281</v>
      </c>
    </row>
    <row r="557" spans="1:9">
      <c r="A557" s="262" t="s">
        <v>268</v>
      </c>
      <c r="B557" s="189" t="s">
        <v>1232</v>
      </c>
      <c r="C557" s="189">
        <v>1.6897</v>
      </c>
      <c r="D557" s="189" t="s">
        <v>1233</v>
      </c>
      <c r="E557" s="189" t="s">
        <v>253</v>
      </c>
      <c r="F557" s="295" t="s">
        <v>1234</v>
      </c>
      <c r="G557" t="s">
        <v>281</v>
      </c>
    </row>
    <row r="558" spans="1:9">
      <c r="A558" s="262" t="s">
        <v>268</v>
      </c>
      <c r="B558" s="224" t="s">
        <v>1138</v>
      </c>
      <c r="C558" s="224" t="s">
        <v>1235</v>
      </c>
      <c r="D558" s="269" t="s">
        <v>1181</v>
      </c>
      <c r="E558" s="264" t="s">
        <v>281</v>
      </c>
      <c r="F558" s="263" t="s">
        <v>1236</v>
      </c>
      <c r="G558" t="s">
        <v>281</v>
      </c>
    </row>
    <row r="559" spans="1:9">
      <c r="A559" s="262" t="s">
        <v>268</v>
      </c>
      <c r="B559" s="224" t="s">
        <v>1237</v>
      </c>
      <c r="C559" s="224" t="s">
        <v>1238</v>
      </c>
      <c r="D559" s="269" t="s">
        <v>1181</v>
      </c>
      <c r="E559" s="264" t="s">
        <v>281</v>
      </c>
      <c r="F559" s="263" t="s">
        <v>1239</v>
      </c>
      <c r="G559" t="s">
        <v>281</v>
      </c>
    </row>
    <row r="560" spans="1:9">
      <c r="A560" s="262" t="s">
        <v>268</v>
      </c>
      <c r="B560" s="224" t="s">
        <v>983</v>
      </c>
      <c r="C560" s="224" t="s">
        <v>3606</v>
      </c>
      <c r="D560" s="269" t="s">
        <v>1241</v>
      </c>
      <c r="E560" s="264" t="s">
        <v>281</v>
      </c>
      <c r="F560" s="263" t="s">
        <v>1242</v>
      </c>
      <c r="G560" t="s">
        <v>281</v>
      </c>
    </row>
    <row r="561" spans="1:7">
      <c r="A561" s="262" t="s">
        <v>268</v>
      </c>
      <c r="B561" s="224" t="s">
        <v>568</v>
      </c>
      <c r="C561" s="224" t="s">
        <v>1243</v>
      </c>
      <c r="D561" s="269" t="s">
        <v>1181</v>
      </c>
      <c r="E561" s="264" t="s">
        <v>281</v>
      </c>
      <c r="F561" s="263" t="s">
        <v>1244</v>
      </c>
      <c r="G561" t="s">
        <v>281</v>
      </c>
    </row>
    <row r="562" spans="1:7">
      <c r="A562" s="262" t="s">
        <v>268</v>
      </c>
      <c r="B562" s="224" t="s">
        <v>1245</v>
      </c>
      <c r="C562" s="224" t="s">
        <v>1246</v>
      </c>
      <c r="D562" s="269" t="s">
        <v>1181</v>
      </c>
      <c r="E562" s="264" t="s">
        <v>281</v>
      </c>
      <c r="F562" s="263" t="s">
        <v>1247</v>
      </c>
      <c r="G562" t="s">
        <v>281</v>
      </c>
    </row>
    <row r="563" spans="1:7">
      <c r="A563" s="262" t="s">
        <v>268</v>
      </c>
      <c r="B563" s="224" t="s">
        <v>1153</v>
      </c>
      <c r="C563" s="224" t="s">
        <v>1248</v>
      </c>
      <c r="D563" s="269" t="s">
        <v>1181</v>
      </c>
      <c r="E563" s="264" t="s">
        <v>281</v>
      </c>
      <c r="F563" s="263" t="s">
        <v>1249</v>
      </c>
      <c r="G563" t="s">
        <v>281</v>
      </c>
    </row>
    <row r="564" spans="1:7">
      <c r="A564" s="262" t="s">
        <v>268</v>
      </c>
      <c r="B564" s="224" t="s">
        <v>1164</v>
      </c>
      <c r="C564" s="224" t="s">
        <v>1250</v>
      </c>
      <c r="D564" s="269" t="s">
        <v>1181</v>
      </c>
      <c r="E564" s="264" t="s">
        <v>281</v>
      </c>
      <c r="F564" s="263" t="s">
        <v>1251</v>
      </c>
      <c r="G564" t="s">
        <v>281</v>
      </c>
    </row>
    <row r="565" spans="1:7">
      <c r="A565" s="262" t="s">
        <v>268</v>
      </c>
      <c r="B565" s="224" t="s">
        <v>1172</v>
      </c>
      <c r="C565" s="224" t="s">
        <v>1252</v>
      </c>
      <c r="D565" s="269" t="s">
        <v>1181</v>
      </c>
      <c r="E565" s="264" t="s">
        <v>281</v>
      </c>
      <c r="F565" s="263" t="s">
        <v>1253</v>
      </c>
      <c r="G565" t="s">
        <v>281</v>
      </c>
    </row>
    <row r="566" spans="1:7">
      <c r="A566" s="262" t="s">
        <v>268</v>
      </c>
      <c r="B566" s="224" t="s">
        <v>818</v>
      </c>
      <c r="C566" s="224" t="s">
        <v>3607</v>
      </c>
      <c r="D566" s="269" t="s">
        <v>1241</v>
      </c>
      <c r="E566" s="264" t="s">
        <v>281</v>
      </c>
      <c r="F566" s="263" t="s">
        <v>1255</v>
      </c>
      <c r="G566" t="s">
        <v>281</v>
      </c>
    </row>
    <row r="567" spans="1:7">
      <c r="A567" s="262" t="s">
        <v>268</v>
      </c>
      <c r="B567" s="224" t="s">
        <v>1256</v>
      </c>
      <c r="C567" s="224" t="s">
        <v>3608</v>
      </c>
      <c r="D567" s="189" t="s">
        <v>1258</v>
      </c>
      <c r="E567" s="264" t="s">
        <v>281</v>
      </c>
      <c r="F567" s="263" t="s">
        <v>1259</v>
      </c>
      <c r="G567" t="s">
        <v>281</v>
      </c>
    </row>
    <row r="568" spans="1:7">
      <c r="A568" s="262" t="s">
        <v>268</v>
      </c>
      <c r="B568" s="224" t="s">
        <v>1096</v>
      </c>
      <c r="C568" s="224" t="s">
        <v>1260</v>
      </c>
      <c r="D568" s="269" t="s">
        <v>1181</v>
      </c>
      <c r="E568" s="264" t="s">
        <v>281</v>
      </c>
      <c r="F568" s="263" t="s">
        <v>1261</v>
      </c>
      <c r="G568" t="s">
        <v>281</v>
      </c>
    </row>
    <row r="569" spans="1:7">
      <c r="A569" s="262" t="s">
        <v>268</v>
      </c>
      <c r="B569" s="224" t="s">
        <v>1262</v>
      </c>
      <c r="C569" s="224" t="s">
        <v>3609</v>
      </c>
      <c r="D569" s="269" t="s">
        <v>973</v>
      </c>
      <c r="E569" s="264" t="s">
        <v>281</v>
      </c>
      <c r="F569" s="263" t="s">
        <v>1264</v>
      </c>
      <c r="G569" t="s">
        <v>281</v>
      </c>
    </row>
    <row r="570" spans="1:7">
      <c r="A570" s="262" t="s">
        <v>268</v>
      </c>
      <c r="B570" s="224" t="s">
        <v>915</v>
      </c>
      <c r="C570" s="224" t="s">
        <v>1269</v>
      </c>
      <c r="D570" s="279" t="s">
        <v>1267</v>
      </c>
      <c r="E570" s="264" t="s">
        <v>281</v>
      </c>
      <c r="F570" s="263" t="s">
        <v>1270</v>
      </c>
      <c r="G570" t="s">
        <v>281</v>
      </c>
    </row>
    <row r="571" spans="1:7">
      <c r="A571" s="262" t="s">
        <v>268</v>
      </c>
      <c r="B571" s="224" t="s">
        <v>1271</v>
      </c>
      <c r="C571" s="224" t="s">
        <v>4500</v>
      </c>
      <c r="D571" s="269" t="s">
        <v>275</v>
      </c>
      <c r="E571" s="264" t="s">
        <v>281</v>
      </c>
      <c r="F571" s="263" t="s">
        <v>3611</v>
      </c>
      <c r="G571" t="s">
        <v>281</v>
      </c>
    </row>
    <row r="572" spans="1:7">
      <c r="A572" s="262" t="s">
        <v>268</v>
      </c>
      <c r="B572" s="224" t="s">
        <v>1265</v>
      </c>
      <c r="C572" s="224" t="s">
        <v>4917</v>
      </c>
      <c r="D572" s="269" t="s">
        <v>560</v>
      </c>
      <c r="E572" s="264" t="s">
        <v>281</v>
      </c>
      <c r="F572" s="263" t="s">
        <v>4502</v>
      </c>
      <c r="G572" t="s">
        <v>281</v>
      </c>
    </row>
    <row r="573" spans="1:7">
      <c r="A573" s="262" t="s">
        <v>268</v>
      </c>
      <c r="B573" s="224" t="s">
        <v>918</v>
      </c>
      <c r="C573" s="292" t="s">
        <v>3776</v>
      </c>
      <c r="D573" s="269" t="s">
        <v>408</v>
      </c>
      <c r="E573" s="264"/>
      <c r="F573" s="263" t="s">
        <v>3777</v>
      </c>
      <c r="G573" t="s">
        <v>281</v>
      </c>
    </row>
    <row r="574" spans="1:7">
      <c r="A574" s="262" t="s">
        <v>268</v>
      </c>
      <c r="B574" s="224" t="s">
        <v>1277</v>
      </c>
      <c r="C574" s="224" t="s">
        <v>922</v>
      </c>
      <c r="D574" s="189" t="s">
        <v>973</v>
      </c>
      <c r="E574" s="264" t="s">
        <v>281</v>
      </c>
      <c r="F574" s="263" t="s">
        <v>3616</v>
      </c>
      <c r="G574" t="s">
        <v>281</v>
      </c>
    </row>
    <row r="575" spans="1:7">
      <c r="A575" s="262" t="s">
        <v>268</v>
      </c>
      <c r="B575" s="224" t="s">
        <v>1279</v>
      </c>
      <c r="C575" s="224" t="s">
        <v>3617</v>
      </c>
      <c r="D575" s="189" t="s">
        <v>973</v>
      </c>
      <c r="E575" s="264" t="s">
        <v>281</v>
      </c>
      <c r="F575" s="263" t="s">
        <v>1281</v>
      </c>
      <c r="G575" t="s">
        <v>281</v>
      </c>
    </row>
    <row r="576" spans="1:7">
      <c r="A576" s="239" t="s">
        <v>268</v>
      </c>
      <c r="B576" s="229" t="s">
        <v>1282</v>
      </c>
      <c r="C576" s="229" t="s">
        <v>1283</v>
      </c>
      <c r="D576" s="270" t="s">
        <v>1181</v>
      </c>
      <c r="E576" s="265" t="s">
        <v>281</v>
      </c>
      <c r="F576" s="241" t="s">
        <v>1117</v>
      </c>
      <c r="G576" t="s">
        <v>281</v>
      </c>
    </row>
    <row r="577" spans="1:7">
      <c r="G577" t="s">
        <v>281</v>
      </c>
    </row>
    <row r="578" spans="1:7" ht="18.75">
      <c r="A578" s="769" t="s">
        <v>1460</v>
      </c>
      <c r="B578" s="770"/>
      <c r="C578" s="770"/>
      <c r="D578" s="770"/>
      <c r="E578" s="770"/>
      <c r="F578" s="771"/>
      <c r="G578" t="s">
        <v>281</v>
      </c>
    </row>
    <row r="579" spans="1:7">
      <c r="A579" s="211" t="s">
        <v>238</v>
      </c>
      <c r="B579" s="212" t="s">
        <v>239</v>
      </c>
      <c r="C579" s="212" t="s">
        <v>240</v>
      </c>
      <c r="D579" s="212" t="s">
        <v>134</v>
      </c>
      <c r="E579" s="212" t="s">
        <v>241</v>
      </c>
      <c r="F579" s="213" t="s">
        <v>242</v>
      </c>
      <c r="G579" t="s">
        <v>281</v>
      </c>
    </row>
    <row r="580" spans="1:7">
      <c r="A580" s="216" t="s">
        <v>845</v>
      </c>
      <c r="B580" s="231" t="s">
        <v>1082</v>
      </c>
      <c r="C580" s="218">
        <v>1</v>
      </c>
      <c r="D580" s="218" t="s">
        <v>504</v>
      </c>
      <c r="E580" s="218" t="s">
        <v>253</v>
      </c>
      <c r="F580" s="232" t="s">
        <v>1461</v>
      </c>
      <c r="G580" t="s">
        <v>281</v>
      </c>
    </row>
    <row r="581" spans="1:7">
      <c r="A581" s="221" t="s">
        <v>333</v>
      </c>
      <c r="B581" s="223" t="s">
        <v>376</v>
      </c>
      <c r="C581" s="271">
        <v>5.5579999999999999E-8</v>
      </c>
      <c r="D581" s="223" t="s">
        <v>259</v>
      </c>
      <c r="E581" s="223" t="s">
        <v>847</v>
      </c>
      <c r="F581" s="234" t="s">
        <v>848</v>
      </c>
      <c r="G581" t="s">
        <v>281</v>
      </c>
    </row>
    <row r="582" spans="1:7">
      <c r="A582" s="221" t="s">
        <v>333</v>
      </c>
      <c r="B582" s="223" t="s">
        <v>427</v>
      </c>
      <c r="C582" s="271">
        <v>4.1800000000000002E-4</v>
      </c>
      <c r="D582" s="223" t="s">
        <v>259</v>
      </c>
      <c r="E582" s="223" t="s">
        <v>849</v>
      </c>
      <c r="F582" s="234" t="s">
        <v>850</v>
      </c>
      <c r="G582" t="s">
        <v>281</v>
      </c>
    </row>
    <row r="583" spans="1:7">
      <c r="A583" s="221" t="s">
        <v>333</v>
      </c>
      <c r="B583" s="223" t="s">
        <v>436</v>
      </c>
      <c r="C583" s="271">
        <v>4.5330000000000002E-7</v>
      </c>
      <c r="D583" s="223" t="s">
        <v>259</v>
      </c>
      <c r="E583" s="223" t="s">
        <v>851</v>
      </c>
      <c r="F583" s="234" t="s">
        <v>852</v>
      </c>
      <c r="G583" t="s">
        <v>281</v>
      </c>
    </row>
    <row r="584" spans="1:7">
      <c r="A584" s="221" t="s">
        <v>333</v>
      </c>
      <c r="B584" s="223" t="s">
        <v>441</v>
      </c>
      <c r="C584" s="271">
        <v>8.4900000000000005E-7</v>
      </c>
      <c r="D584" s="223" t="s">
        <v>259</v>
      </c>
      <c r="E584" s="223" t="s">
        <v>853</v>
      </c>
      <c r="F584" s="234" t="s">
        <v>854</v>
      </c>
      <c r="G584" t="s">
        <v>281</v>
      </c>
    </row>
    <row r="585" spans="1:7">
      <c r="A585" s="226" t="s">
        <v>333</v>
      </c>
      <c r="B585" s="228" t="s">
        <v>467</v>
      </c>
      <c r="C585" s="272">
        <v>9.2109999999999996E-8</v>
      </c>
      <c r="D585" s="228" t="s">
        <v>259</v>
      </c>
      <c r="E585" s="228" t="s">
        <v>855</v>
      </c>
      <c r="F585" s="255" t="s">
        <v>856</v>
      </c>
      <c r="G585" t="s">
        <v>281</v>
      </c>
    </row>
    <row r="586" spans="1:7">
      <c r="G586" t="s">
        <v>281</v>
      </c>
    </row>
    <row r="587" spans="1:7" ht="18.75">
      <c r="A587" s="769" t="s">
        <v>1001</v>
      </c>
      <c r="B587" s="770"/>
      <c r="C587" s="770"/>
      <c r="D587" s="770"/>
      <c r="E587" s="770"/>
      <c r="F587" s="771"/>
      <c r="G587" t="s">
        <v>281</v>
      </c>
    </row>
    <row r="588" spans="1:7">
      <c r="A588" s="211" t="s">
        <v>238</v>
      </c>
      <c r="B588" s="212" t="s">
        <v>239</v>
      </c>
      <c r="C588" s="212" t="s">
        <v>240</v>
      </c>
      <c r="D588" s="212" t="s">
        <v>134</v>
      </c>
      <c r="E588" s="212" t="s">
        <v>241</v>
      </c>
      <c r="F588" s="213" t="s">
        <v>242</v>
      </c>
      <c r="G588" t="s">
        <v>281</v>
      </c>
    </row>
    <row r="589" spans="1:7">
      <c r="A589" s="216" t="s">
        <v>243</v>
      </c>
      <c r="B589" s="217" t="s">
        <v>1284</v>
      </c>
      <c r="C589" s="218">
        <v>1.935366E-3</v>
      </c>
      <c r="D589" s="218" t="s">
        <v>259</v>
      </c>
      <c r="E589" s="218" t="s">
        <v>3097</v>
      </c>
      <c r="F589" s="232" t="s">
        <v>1286</v>
      </c>
      <c r="G589" t="s">
        <v>281</v>
      </c>
    </row>
    <row r="590" spans="1:7">
      <c r="A590" s="221" t="s">
        <v>243</v>
      </c>
      <c r="B590" s="222" t="s">
        <v>1287</v>
      </c>
      <c r="C590" s="223">
        <v>1.4749799999999999E-6</v>
      </c>
      <c r="D590" s="223" t="s">
        <v>259</v>
      </c>
      <c r="E590" s="223" t="s">
        <v>1288</v>
      </c>
      <c r="F590" s="234" t="s">
        <v>1289</v>
      </c>
      <c r="G590" t="s">
        <v>281</v>
      </c>
    </row>
    <row r="591" spans="1:7">
      <c r="A591" s="221" t="s">
        <v>243</v>
      </c>
      <c r="B591" s="222" t="s">
        <v>317</v>
      </c>
      <c r="C591" s="223">
        <v>4.7683799999999999E-4</v>
      </c>
      <c r="D591" s="223" t="s">
        <v>259</v>
      </c>
      <c r="E591" s="223" t="s">
        <v>3098</v>
      </c>
      <c r="F591" s="234" t="s">
        <v>1291</v>
      </c>
      <c r="G591" t="s">
        <v>281</v>
      </c>
    </row>
    <row r="592" spans="1:7">
      <c r="A592" s="221" t="s">
        <v>243</v>
      </c>
      <c r="B592" s="222" t="s">
        <v>294</v>
      </c>
      <c r="C592" s="223">
        <v>1.3923000000000001E-7</v>
      </c>
      <c r="D592" s="223" t="s">
        <v>259</v>
      </c>
      <c r="E592" s="223" t="s">
        <v>3099</v>
      </c>
      <c r="F592" s="234" t="s">
        <v>1291</v>
      </c>
      <c r="G592" t="s">
        <v>281</v>
      </c>
    </row>
    <row r="593" spans="1:7">
      <c r="A593" s="221" t="s">
        <v>243</v>
      </c>
      <c r="B593" s="222" t="s">
        <v>1293</v>
      </c>
      <c r="C593" s="223">
        <v>9.14999E-8</v>
      </c>
      <c r="D593" s="223" t="s">
        <v>259</v>
      </c>
      <c r="E593" s="223" t="s">
        <v>3100</v>
      </c>
      <c r="F593" s="234" t="s">
        <v>1291</v>
      </c>
      <c r="G593" t="s">
        <v>281</v>
      </c>
    </row>
    <row r="594" spans="1:7">
      <c r="A594" s="221" t="s">
        <v>243</v>
      </c>
      <c r="B594" s="222" t="s">
        <v>1295</v>
      </c>
      <c r="C594" s="223">
        <v>1.4289999999999999E-7</v>
      </c>
      <c r="D594" s="223" t="s">
        <v>504</v>
      </c>
      <c r="E594" s="223" t="s">
        <v>1296</v>
      </c>
      <c r="F594" s="234" t="s">
        <v>1297</v>
      </c>
      <c r="G594" t="s">
        <v>281</v>
      </c>
    </row>
    <row r="595" spans="1:7">
      <c r="A595" s="221" t="s">
        <v>243</v>
      </c>
      <c r="B595" s="222" t="s">
        <v>1298</v>
      </c>
      <c r="C595" s="223">
        <v>4.8386542999999997E-2</v>
      </c>
      <c r="D595" s="223" t="s">
        <v>327</v>
      </c>
      <c r="E595" s="223" t="s">
        <v>1299</v>
      </c>
      <c r="F595" s="234" t="s">
        <v>1300</v>
      </c>
      <c r="G595" t="s">
        <v>281</v>
      </c>
    </row>
    <row r="596" spans="1:7">
      <c r="A596" s="221" t="s">
        <v>243</v>
      </c>
      <c r="B596" s="222" t="s">
        <v>1301</v>
      </c>
      <c r="C596" s="223">
        <v>2.84512E-3</v>
      </c>
      <c r="D596" s="223" t="s">
        <v>408</v>
      </c>
      <c r="E596" s="223" t="s">
        <v>3101</v>
      </c>
      <c r="F596" s="234" t="s">
        <v>1291</v>
      </c>
      <c r="G596" t="s">
        <v>281</v>
      </c>
    </row>
    <row r="597" spans="1:7">
      <c r="A597" s="221" t="s">
        <v>243</v>
      </c>
      <c r="B597" s="222" t="s">
        <v>1303</v>
      </c>
      <c r="C597" s="223">
        <v>3.2622630000000001E-3</v>
      </c>
      <c r="D597" s="223" t="s">
        <v>408</v>
      </c>
      <c r="E597" s="223" t="s">
        <v>3102</v>
      </c>
      <c r="F597" s="234" t="s">
        <v>1305</v>
      </c>
      <c r="G597" t="s">
        <v>281</v>
      </c>
    </row>
    <row r="598" spans="1:7">
      <c r="A598" s="221" t="s">
        <v>243</v>
      </c>
      <c r="B598" s="222" t="s">
        <v>1306</v>
      </c>
      <c r="C598" s="223">
        <v>3.8774600000000001E-4</v>
      </c>
      <c r="D598" s="223" t="s">
        <v>504</v>
      </c>
      <c r="E598" s="223" t="s">
        <v>1307</v>
      </c>
      <c r="F598" s="234" t="s">
        <v>1308</v>
      </c>
      <c r="G598" t="s">
        <v>281</v>
      </c>
    </row>
    <row r="599" spans="1:7">
      <c r="A599" s="221" t="s">
        <v>243</v>
      </c>
      <c r="B599" s="222" t="s">
        <v>1309</v>
      </c>
      <c r="C599" s="223">
        <v>3.8774600000000001E-4</v>
      </c>
      <c r="D599" s="223" t="s">
        <v>504</v>
      </c>
      <c r="E599" s="223" t="s">
        <v>1307</v>
      </c>
      <c r="F599" s="234" t="s">
        <v>1308</v>
      </c>
      <c r="G599" t="s">
        <v>281</v>
      </c>
    </row>
    <row r="600" spans="1:7">
      <c r="A600" s="221" t="s">
        <v>243</v>
      </c>
      <c r="B600" s="222" t="s">
        <v>1310</v>
      </c>
      <c r="C600" s="223">
        <v>8.4939100000000001E-5</v>
      </c>
      <c r="D600" s="223" t="s">
        <v>259</v>
      </c>
      <c r="E600" s="223" t="s">
        <v>1311</v>
      </c>
      <c r="F600" s="234" t="s">
        <v>1312</v>
      </c>
      <c r="G600" t="s">
        <v>281</v>
      </c>
    </row>
    <row r="601" spans="1:7">
      <c r="A601" s="221" t="s">
        <v>243</v>
      </c>
      <c r="B601" s="222" t="s">
        <v>1313</v>
      </c>
      <c r="C601" s="223">
        <v>0.16014249999999999</v>
      </c>
      <c r="D601" s="223" t="s">
        <v>259</v>
      </c>
      <c r="E601" s="223" t="s">
        <v>1314</v>
      </c>
      <c r="F601" s="234" t="s">
        <v>1315</v>
      </c>
      <c r="G601" t="s">
        <v>281</v>
      </c>
    </row>
    <row r="602" spans="1:7">
      <c r="A602" s="221" t="s">
        <v>243</v>
      </c>
      <c r="B602" s="222" t="s">
        <v>326</v>
      </c>
      <c r="C602" s="223">
        <v>9.4727279999999997E-3</v>
      </c>
      <c r="D602" s="223" t="s">
        <v>327</v>
      </c>
      <c r="E602" s="223" t="s">
        <v>3103</v>
      </c>
      <c r="F602" s="234" t="s">
        <v>1317</v>
      </c>
      <c r="G602" t="s">
        <v>281</v>
      </c>
    </row>
    <row r="603" spans="1:7">
      <c r="A603" s="221" t="s">
        <v>243</v>
      </c>
      <c r="B603" s="222" t="s">
        <v>1318</v>
      </c>
      <c r="C603" s="223">
        <v>8.6300979999999992E-3</v>
      </c>
      <c r="D603" s="223" t="s">
        <v>327</v>
      </c>
      <c r="E603" s="223" t="s">
        <v>3104</v>
      </c>
      <c r="F603" s="234" t="s">
        <v>1320</v>
      </c>
      <c r="G603" t="s">
        <v>281</v>
      </c>
    </row>
    <row r="604" spans="1:7">
      <c r="A604" s="221" t="s">
        <v>243</v>
      </c>
      <c r="B604" s="222" t="s">
        <v>1321</v>
      </c>
      <c r="C604" s="223">
        <v>1.6597196000000002E-2</v>
      </c>
      <c r="D604" s="223" t="s">
        <v>327</v>
      </c>
      <c r="E604" s="223" t="s">
        <v>3105</v>
      </c>
      <c r="F604" s="234" t="s">
        <v>1291</v>
      </c>
      <c r="G604" t="s">
        <v>281</v>
      </c>
    </row>
    <row r="605" spans="1:7">
      <c r="A605" s="221" t="s">
        <v>243</v>
      </c>
      <c r="B605" s="222" t="s">
        <v>300</v>
      </c>
      <c r="C605" s="223">
        <v>8.35377E-8</v>
      </c>
      <c r="D605" s="223" t="s">
        <v>259</v>
      </c>
      <c r="E605" s="223" t="s">
        <v>3106</v>
      </c>
      <c r="F605" s="234" t="s">
        <v>1291</v>
      </c>
      <c r="G605" t="s">
        <v>281</v>
      </c>
    </row>
    <row r="606" spans="1:7">
      <c r="A606" s="221" t="s">
        <v>243</v>
      </c>
      <c r="B606" s="222" t="s">
        <v>288</v>
      </c>
      <c r="C606" s="223">
        <v>9.7911990000000004E-3</v>
      </c>
      <c r="D606" s="223" t="s">
        <v>259</v>
      </c>
      <c r="E606" s="223" t="s">
        <v>3107</v>
      </c>
      <c r="F606" s="234" t="s">
        <v>1291</v>
      </c>
      <c r="G606" t="s">
        <v>281</v>
      </c>
    </row>
    <row r="607" spans="1:7">
      <c r="A607" s="221" t="s">
        <v>243</v>
      </c>
      <c r="B607" s="222" t="s">
        <v>1325</v>
      </c>
      <c r="C607" s="223">
        <v>7.160947E-3</v>
      </c>
      <c r="D607" s="223" t="s">
        <v>259</v>
      </c>
      <c r="E607" s="223" t="s">
        <v>3108</v>
      </c>
      <c r="F607" s="234" t="s">
        <v>1286</v>
      </c>
      <c r="G607" t="s">
        <v>281</v>
      </c>
    </row>
    <row r="608" spans="1:7">
      <c r="A608" s="221" t="s">
        <v>243</v>
      </c>
      <c r="B608" s="222" t="s">
        <v>282</v>
      </c>
      <c r="C608" s="223">
        <v>4.9473900000000004E-12</v>
      </c>
      <c r="D608" s="223" t="s">
        <v>275</v>
      </c>
      <c r="E608" s="223" t="s">
        <v>3109</v>
      </c>
      <c r="F608" s="234" t="s">
        <v>1291</v>
      </c>
      <c r="G608" t="s">
        <v>281</v>
      </c>
    </row>
    <row r="609" spans="1:7">
      <c r="A609" s="221" t="s">
        <v>243</v>
      </c>
      <c r="B609" s="222" t="s">
        <v>1328</v>
      </c>
      <c r="C609" s="223">
        <v>2.3874999999999999E-3</v>
      </c>
      <c r="D609" s="223" t="s">
        <v>259</v>
      </c>
      <c r="E609" s="223" t="s">
        <v>1329</v>
      </c>
      <c r="F609" s="234" t="s">
        <v>1330</v>
      </c>
      <c r="G609" t="s">
        <v>281</v>
      </c>
    </row>
    <row r="610" spans="1:7">
      <c r="A610" s="221" t="s">
        <v>243</v>
      </c>
      <c r="B610" s="222" t="s">
        <v>1331</v>
      </c>
      <c r="C610" s="223">
        <v>2.68492E-4</v>
      </c>
      <c r="D610" s="223" t="s">
        <v>259</v>
      </c>
      <c r="E610" s="223" t="s">
        <v>1332</v>
      </c>
      <c r="F610" s="234" t="s">
        <v>1333</v>
      </c>
      <c r="G610" t="s">
        <v>281</v>
      </c>
    </row>
    <row r="611" spans="1:7">
      <c r="A611" s="221" t="s">
        <v>243</v>
      </c>
      <c r="B611" s="222" t="s">
        <v>1334</v>
      </c>
      <c r="C611" s="223">
        <v>2.2348199999999999E-7</v>
      </c>
      <c r="D611" s="223" t="s">
        <v>259</v>
      </c>
      <c r="E611" s="223" t="s">
        <v>1335</v>
      </c>
      <c r="F611" s="234" t="s">
        <v>1289</v>
      </c>
      <c r="G611" t="s">
        <v>281</v>
      </c>
    </row>
    <row r="612" spans="1:7">
      <c r="A612" s="221" t="s">
        <v>243</v>
      </c>
      <c r="B612" s="222" t="s">
        <v>1336</v>
      </c>
      <c r="C612" s="223">
        <v>2.2348199999999999E-7</v>
      </c>
      <c r="D612" s="223" t="s">
        <v>259</v>
      </c>
      <c r="E612" s="223" t="s">
        <v>1335</v>
      </c>
      <c r="F612" s="234" t="s">
        <v>1289</v>
      </c>
      <c r="G612" t="s">
        <v>281</v>
      </c>
    </row>
    <row r="613" spans="1:7">
      <c r="A613" s="221" t="s">
        <v>243</v>
      </c>
      <c r="B613" s="222" t="s">
        <v>1337</v>
      </c>
      <c r="C613" s="223">
        <v>1.9789555E-2</v>
      </c>
      <c r="D613" s="223" t="s">
        <v>259</v>
      </c>
      <c r="E613" s="223" t="s">
        <v>3110</v>
      </c>
      <c r="F613" s="234" t="s">
        <v>1291</v>
      </c>
      <c r="G613" t="s">
        <v>281</v>
      </c>
    </row>
    <row r="614" spans="1:7">
      <c r="A614" s="221" t="s">
        <v>243</v>
      </c>
      <c r="B614" s="222" t="s">
        <v>320</v>
      </c>
      <c r="C614" s="223">
        <v>1.1920940000000001E-3</v>
      </c>
      <c r="D614" s="223" t="s">
        <v>259</v>
      </c>
      <c r="E614" s="223" t="s">
        <v>3111</v>
      </c>
      <c r="F614" s="234" t="s">
        <v>1291</v>
      </c>
      <c r="G614" t="s">
        <v>281</v>
      </c>
    </row>
    <row r="615" spans="1:7">
      <c r="A615" s="221" t="s">
        <v>243</v>
      </c>
      <c r="B615" s="222" t="s">
        <v>323</v>
      </c>
      <c r="C615" s="223">
        <v>8.7191979999999992E-3</v>
      </c>
      <c r="D615" s="223" t="s">
        <v>259</v>
      </c>
      <c r="E615" s="223" t="s">
        <v>3112</v>
      </c>
      <c r="F615" s="234" t="s">
        <v>1291</v>
      </c>
      <c r="G615" t="s">
        <v>281</v>
      </c>
    </row>
    <row r="616" spans="1:7">
      <c r="A616" s="221" t="s">
        <v>243</v>
      </c>
      <c r="B616" s="222" t="s">
        <v>308</v>
      </c>
      <c r="C616" s="223">
        <v>4.3556099999999999E-7</v>
      </c>
      <c r="D616" s="223" t="s">
        <v>259</v>
      </c>
      <c r="E616" s="223" t="s">
        <v>3113</v>
      </c>
      <c r="F616" s="234" t="s">
        <v>1291</v>
      </c>
      <c r="G616" t="s">
        <v>281</v>
      </c>
    </row>
    <row r="617" spans="1:7">
      <c r="A617" s="221" t="s">
        <v>243</v>
      </c>
      <c r="B617" s="222" t="s">
        <v>1342</v>
      </c>
      <c r="C617" s="223">
        <v>8.7158099999999995E-6</v>
      </c>
      <c r="D617" s="223" t="s">
        <v>259</v>
      </c>
      <c r="E617" s="223" t="s">
        <v>1343</v>
      </c>
      <c r="F617" s="234" t="s">
        <v>1289</v>
      </c>
      <c r="G617" t="s">
        <v>281</v>
      </c>
    </row>
    <row r="618" spans="1:7">
      <c r="A618" s="221" t="s">
        <v>243</v>
      </c>
      <c r="B618" s="222" t="s">
        <v>274</v>
      </c>
      <c r="C618" s="223">
        <v>2.48353E-12</v>
      </c>
      <c r="D618" s="223" t="s">
        <v>275</v>
      </c>
      <c r="E618" s="223" t="s">
        <v>3114</v>
      </c>
      <c r="F618" s="234" t="s">
        <v>1291</v>
      </c>
      <c r="G618" t="s">
        <v>281</v>
      </c>
    </row>
    <row r="619" spans="1:7">
      <c r="A619" s="221" t="s">
        <v>243</v>
      </c>
      <c r="B619" s="222" t="s">
        <v>1345</v>
      </c>
      <c r="C619" s="223">
        <v>6.68659E-5</v>
      </c>
      <c r="D619" s="223" t="s">
        <v>259</v>
      </c>
      <c r="E619" s="223" t="s">
        <v>1346</v>
      </c>
      <c r="F619" s="234" t="s">
        <v>1289</v>
      </c>
      <c r="G619" t="s">
        <v>281</v>
      </c>
    </row>
    <row r="620" spans="1:7">
      <c r="A620" s="221" t="s">
        <v>243</v>
      </c>
      <c r="B620" s="222" t="s">
        <v>1347</v>
      </c>
      <c r="C620" s="223">
        <v>9.533470000000001E-10</v>
      </c>
      <c r="D620" s="223" t="s">
        <v>1348</v>
      </c>
      <c r="E620" s="223" t="s">
        <v>1349</v>
      </c>
      <c r="F620" s="234" t="s">
        <v>1286</v>
      </c>
      <c r="G620" t="s">
        <v>281</v>
      </c>
    </row>
    <row r="621" spans="1:7">
      <c r="A621" s="221" t="s">
        <v>243</v>
      </c>
      <c r="B621" s="222" t="s">
        <v>278</v>
      </c>
      <c r="C621" s="223">
        <v>1.5500800000000001E-11</v>
      </c>
      <c r="D621" s="223" t="s">
        <v>275</v>
      </c>
      <c r="E621" s="223" t="s">
        <v>3115</v>
      </c>
      <c r="F621" s="234" t="s">
        <v>1291</v>
      </c>
      <c r="G621" t="s">
        <v>281</v>
      </c>
    </row>
    <row r="622" spans="1:7">
      <c r="A622" s="221" t="s">
        <v>243</v>
      </c>
      <c r="B622" s="222" t="s">
        <v>305</v>
      </c>
      <c r="C622" s="223">
        <v>2.4024000000000001E-6</v>
      </c>
      <c r="D622" s="223" t="s">
        <v>259</v>
      </c>
      <c r="E622" s="223" t="s">
        <v>3116</v>
      </c>
      <c r="F622" s="234" t="s">
        <v>1291</v>
      </c>
      <c r="G622" t="s">
        <v>281</v>
      </c>
    </row>
    <row r="623" spans="1:7">
      <c r="A623" s="221" t="s">
        <v>243</v>
      </c>
      <c r="B623" s="222" t="s">
        <v>1352</v>
      </c>
      <c r="C623" s="223">
        <v>3.0393599999999998E-6</v>
      </c>
      <c r="D623" s="223" t="s">
        <v>259</v>
      </c>
      <c r="E623" s="223" t="s">
        <v>1353</v>
      </c>
      <c r="F623" s="234" t="s">
        <v>1289</v>
      </c>
      <c r="G623" t="s">
        <v>281</v>
      </c>
    </row>
    <row r="624" spans="1:7">
      <c r="A624" s="221" t="s">
        <v>243</v>
      </c>
      <c r="B624" s="222" t="s">
        <v>1354</v>
      </c>
      <c r="C624" s="223">
        <v>8.9392900000000006E-8</v>
      </c>
      <c r="D624" s="223" t="s">
        <v>259</v>
      </c>
      <c r="E624" s="223" t="s">
        <v>1355</v>
      </c>
      <c r="F624" s="234" t="s">
        <v>1289</v>
      </c>
      <c r="G624" t="s">
        <v>281</v>
      </c>
    </row>
    <row r="625" spans="1:7">
      <c r="A625" s="221" t="s">
        <v>243</v>
      </c>
      <c r="B625" s="222" t="s">
        <v>595</v>
      </c>
      <c r="C625" s="223">
        <v>1.8577190000000001E-3</v>
      </c>
      <c r="D625" s="223" t="s">
        <v>259</v>
      </c>
      <c r="E625" s="223" t="s">
        <v>1356</v>
      </c>
      <c r="F625" s="234" t="s">
        <v>1289</v>
      </c>
      <c r="G625" t="s">
        <v>281</v>
      </c>
    </row>
    <row r="626" spans="1:7">
      <c r="A626" s="221" t="s">
        <v>243</v>
      </c>
      <c r="B626" s="222" t="s">
        <v>247</v>
      </c>
      <c r="C626" s="223">
        <v>1.7411519999999999E-3</v>
      </c>
      <c r="D626" s="223" t="s">
        <v>314</v>
      </c>
      <c r="E626" s="223" t="s">
        <v>3117</v>
      </c>
      <c r="F626" s="234" t="s">
        <v>316</v>
      </c>
      <c r="G626" t="s">
        <v>281</v>
      </c>
    </row>
    <row r="627" spans="1:7">
      <c r="A627" s="221" t="s">
        <v>243</v>
      </c>
      <c r="B627" s="222" t="s">
        <v>1358</v>
      </c>
      <c r="C627" s="223">
        <v>2.4895699999999999E-11</v>
      </c>
      <c r="D627" s="223" t="s">
        <v>275</v>
      </c>
      <c r="E627" s="223" t="s">
        <v>1359</v>
      </c>
      <c r="F627" s="234" t="s">
        <v>1286</v>
      </c>
      <c r="G627" t="s">
        <v>281</v>
      </c>
    </row>
    <row r="628" spans="1:7">
      <c r="A628" s="221" t="s">
        <v>333</v>
      </c>
      <c r="B628" s="223" t="s">
        <v>225</v>
      </c>
      <c r="C628" s="223">
        <v>6.5665699999999998E-7</v>
      </c>
      <c r="D628" s="223" t="s">
        <v>259</v>
      </c>
      <c r="E628" s="223" t="s">
        <v>3118</v>
      </c>
      <c r="F628" s="234" t="s">
        <v>1361</v>
      </c>
      <c r="G628" t="s">
        <v>281</v>
      </c>
    </row>
    <row r="629" spans="1:7">
      <c r="A629" s="221" t="s">
        <v>333</v>
      </c>
      <c r="B629" s="223" t="s">
        <v>225</v>
      </c>
      <c r="C629" s="223">
        <v>3.0520800000000002E-8</v>
      </c>
      <c r="D629" s="223" t="s">
        <v>259</v>
      </c>
      <c r="E629" s="223" t="s">
        <v>3119</v>
      </c>
      <c r="F629" s="234" t="s">
        <v>1363</v>
      </c>
      <c r="G629" t="s">
        <v>281</v>
      </c>
    </row>
    <row r="630" spans="1:7">
      <c r="A630" s="221" t="s">
        <v>333</v>
      </c>
      <c r="B630" s="223" t="s">
        <v>225</v>
      </c>
      <c r="C630" s="223">
        <v>9.2423690000000003E-3</v>
      </c>
      <c r="D630" s="223" t="s">
        <v>259</v>
      </c>
      <c r="E630" s="223" t="s">
        <v>3120</v>
      </c>
      <c r="F630" s="234" t="s">
        <v>1365</v>
      </c>
      <c r="G630" t="s">
        <v>281</v>
      </c>
    </row>
    <row r="631" spans="1:7">
      <c r="A631" s="221" t="s">
        <v>333</v>
      </c>
      <c r="B631" s="223" t="s">
        <v>225</v>
      </c>
      <c r="C631" s="223">
        <v>7.3569099999999997E-6</v>
      </c>
      <c r="D631" s="223" t="s">
        <v>259</v>
      </c>
      <c r="E631" s="223" t="s">
        <v>3121</v>
      </c>
      <c r="F631" s="234" t="s">
        <v>1361</v>
      </c>
      <c r="G631" t="s">
        <v>281</v>
      </c>
    </row>
    <row r="632" spans="1:7">
      <c r="A632" s="221" t="s">
        <v>333</v>
      </c>
      <c r="B632" s="223" t="s">
        <v>174</v>
      </c>
      <c r="C632" s="223">
        <v>7.4402999999999996E-11</v>
      </c>
      <c r="D632" s="223" t="s">
        <v>259</v>
      </c>
      <c r="E632" s="223" t="s">
        <v>3122</v>
      </c>
      <c r="F632" s="234" t="s">
        <v>1361</v>
      </c>
      <c r="G632" t="s">
        <v>281</v>
      </c>
    </row>
    <row r="633" spans="1:7">
      <c r="A633" s="221" t="s">
        <v>333</v>
      </c>
      <c r="B633" s="223" t="s">
        <v>174</v>
      </c>
      <c r="C633" s="223">
        <v>3.7050099999999998E-9</v>
      </c>
      <c r="D633" s="223" t="s">
        <v>259</v>
      </c>
      <c r="E633" s="223" t="s">
        <v>3123</v>
      </c>
      <c r="F633" s="234" t="s">
        <v>1363</v>
      </c>
      <c r="G633" t="s">
        <v>281</v>
      </c>
    </row>
    <row r="634" spans="1:7">
      <c r="A634" s="221" t="s">
        <v>333</v>
      </c>
      <c r="B634" s="223" t="s">
        <v>347</v>
      </c>
      <c r="C634" s="223">
        <v>5.2178999999999996E-6</v>
      </c>
      <c r="D634" s="223" t="s">
        <v>259</v>
      </c>
      <c r="E634" s="223" t="s">
        <v>3124</v>
      </c>
      <c r="F634" s="234" t="s">
        <v>1365</v>
      </c>
      <c r="G634" t="s">
        <v>281</v>
      </c>
    </row>
    <row r="635" spans="1:7">
      <c r="A635" s="221" t="s">
        <v>333</v>
      </c>
      <c r="B635" s="223" t="s">
        <v>347</v>
      </c>
      <c r="C635" s="223">
        <v>2.3289399999999999E-7</v>
      </c>
      <c r="D635" s="223" t="s">
        <v>259</v>
      </c>
      <c r="E635" s="223" t="s">
        <v>3125</v>
      </c>
      <c r="F635" s="234" t="s">
        <v>1361</v>
      </c>
      <c r="G635" t="s">
        <v>281</v>
      </c>
    </row>
    <row r="636" spans="1:7">
      <c r="A636" s="221" t="s">
        <v>333</v>
      </c>
      <c r="B636" s="233" t="s">
        <v>1080</v>
      </c>
      <c r="C636" s="223">
        <v>-1</v>
      </c>
      <c r="D636" s="223" t="s">
        <v>259</v>
      </c>
      <c r="E636" s="223" t="s">
        <v>253</v>
      </c>
      <c r="F636" s="234" t="s">
        <v>587</v>
      </c>
      <c r="G636" t="s">
        <v>281</v>
      </c>
    </row>
    <row r="637" spans="1:7">
      <c r="A637" s="221" t="s">
        <v>333</v>
      </c>
      <c r="B637" s="223" t="s">
        <v>179</v>
      </c>
      <c r="C637" s="223">
        <v>1.3748E-12</v>
      </c>
      <c r="D637" s="223" t="s">
        <v>259</v>
      </c>
      <c r="E637" s="223" t="s">
        <v>3126</v>
      </c>
      <c r="F637" s="234" t="s">
        <v>1361</v>
      </c>
      <c r="G637" t="s">
        <v>281</v>
      </c>
    </row>
    <row r="638" spans="1:7">
      <c r="A638" s="221" t="s">
        <v>333</v>
      </c>
      <c r="B638" s="223" t="s">
        <v>179</v>
      </c>
      <c r="C638" s="223">
        <v>3.3521199999999999E-10</v>
      </c>
      <c r="D638" s="223" t="s">
        <v>259</v>
      </c>
      <c r="E638" s="223" t="s">
        <v>3127</v>
      </c>
      <c r="F638" s="234" t="s">
        <v>1363</v>
      </c>
      <c r="G638" t="s">
        <v>281</v>
      </c>
    </row>
    <row r="639" spans="1:7">
      <c r="A639" s="221" t="s">
        <v>333</v>
      </c>
      <c r="B639" s="223" t="s">
        <v>368</v>
      </c>
      <c r="C639" s="223">
        <v>1.00893E-6</v>
      </c>
      <c r="D639" s="223" t="s">
        <v>259</v>
      </c>
      <c r="E639" s="223" t="s">
        <v>3128</v>
      </c>
      <c r="F639" s="234" t="s">
        <v>1365</v>
      </c>
      <c r="G639" t="s">
        <v>281</v>
      </c>
    </row>
    <row r="640" spans="1:7">
      <c r="A640" s="221" t="s">
        <v>333</v>
      </c>
      <c r="B640" s="223" t="s">
        <v>368</v>
      </c>
      <c r="C640" s="223">
        <v>2.55293E-8</v>
      </c>
      <c r="D640" s="223" t="s">
        <v>259</v>
      </c>
      <c r="E640" s="223" t="s">
        <v>3129</v>
      </c>
      <c r="F640" s="234" t="s">
        <v>1361</v>
      </c>
      <c r="G640" t="s">
        <v>281</v>
      </c>
    </row>
    <row r="641" spans="1:7">
      <c r="A641" s="221" t="s">
        <v>333</v>
      </c>
      <c r="B641" s="223" t="s">
        <v>221</v>
      </c>
      <c r="C641" s="223">
        <v>1.56318E-6</v>
      </c>
      <c r="D641" s="223" t="s">
        <v>259</v>
      </c>
      <c r="E641" s="223" t="s">
        <v>3130</v>
      </c>
      <c r="F641" s="234" t="s">
        <v>1361</v>
      </c>
      <c r="G641" t="s">
        <v>281</v>
      </c>
    </row>
    <row r="642" spans="1:7">
      <c r="A642" s="221" t="s">
        <v>333</v>
      </c>
      <c r="B642" s="223" t="s">
        <v>221</v>
      </c>
      <c r="C642" s="223">
        <v>2.38968E-6</v>
      </c>
      <c r="D642" s="223" t="s">
        <v>259</v>
      </c>
      <c r="E642" s="223" t="s">
        <v>3131</v>
      </c>
      <c r="F642" s="234" t="s">
        <v>1363</v>
      </c>
      <c r="G642" t="s">
        <v>281</v>
      </c>
    </row>
    <row r="643" spans="1:7">
      <c r="A643" s="221" t="s">
        <v>333</v>
      </c>
      <c r="B643" s="223" t="s">
        <v>371</v>
      </c>
      <c r="C643" s="223">
        <v>0.26338435199999999</v>
      </c>
      <c r="D643" s="223" t="s">
        <v>259</v>
      </c>
      <c r="E643" s="223" t="s">
        <v>3132</v>
      </c>
      <c r="F643" s="234" t="s">
        <v>1365</v>
      </c>
      <c r="G643" t="s">
        <v>281</v>
      </c>
    </row>
    <row r="644" spans="1:7">
      <c r="A644" s="221" t="s">
        <v>333</v>
      </c>
      <c r="B644" s="223" t="s">
        <v>371</v>
      </c>
      <c r="C644" s="223">
        <v>8.6245390000000005E-3</v>
      </c>
      <c r="D644" s="223" t="s">
        <v>259</v>
      </c>
      <c r="E644" s="223" t="s">
        <v>3133</v>
      </c>
      <c r="F644" s="234" t="s">
        <v>1361</v>
      </c>
      <c r="G644" t="s">
        <v>281</v>
      </c>
    </row>
    <row r="645" spans="1:7">
      <c r="A645" s="221" t="s">
        <v>333</v>
      </c>
      <c r="B645" s="223" t="s">
        <v>1379</v>
      </c>
      <c r="C645" s="223">
        <v>4.4110900000000001E-6</v>
      </c>
      <c r="D645" s="223" t="s">
        <v>259</v>
      </c>
      <c r="E645" s="223" t="s">
        <v>3134</v>
      </c>
      <c r="F645" s="234" t="s">
        <v>1361</v>
      </c>
      <c r="G645" t="s">
        <v>281</v>
      </c>
    </row>
    <row r="646" spans="1:7">
      <c r="A646" s="221" t="s">
        <v>333</v>
      </c>
      <c r="B646" s="223" t="s">
        <v>378</v>
      </c>
      <c r="C646" s="223">
        <v>5.7929040000000001E-2</v>
      </c>
      <c r="D646" s="223" t="s">
        <v>259</v>
      </c>
      <c r="E646" s="223" t="s">
        <v>3135</v>
      </c>
      <c r="F646" s="234" t="s">
        <v>1365</v>
      </c>
      <c r="G646" t="s">
        <v>281</v>
      </c>
    </row>
    <row r="647" spans="1:7">
      <c r="A647" s="221" t="s">
        <v>333</v>
      </c>
      <c r="B647" s="223" t="s">
        <v>378</v>
      </c>
      <c r="C647" s="223">
        <v>0.13289425299999999</v>
      </c>
      <c r="D647" s="223" t="s">
        <v>259</v>
      </c>
      <c r="E647" s="223" t="s">
        <v>3136</v>
      </c>
      <c r="F647" s="234" t="s">
        <v>1383</v>
      </c>
      <c r="G647" t="s">
        <v>281</v>
      </c>
    </row>
    <row r="648" spans="1:7">
      <c r="A648" s="221" t="s">
        <v>333</v>
      </c>
      <c r="B648" s="223" t="s">
        <v>188</v>
      </c>
      <c r="C648" s="223">
        <v>2.6085700000000001E-15</v>
      </c>
      <c r="D648" s="223" t="s">
        <v>259</v>
      </c>
      <c r="E648" s="223" t="s">
        <v>3137</v>
      </c>
      <c r="F648" s="234" t="s">
        <v>1361</v>
      </c>
      <c r="G648" t="s">
        <v>281</v>
      </c>
    </row>
    <row r="649" spans="1:7">
      <c r="A649" s="221" t="s">
        <v>333</v>
      </c>
      <c r="B649" s="223" t="s">
        <v>188</v>
      </c>
      <c r="C649" s="223">
        <v>1.7908200000000001E-11</v>
      </c>
      <c r="D649" s="223" t="s">
        <v>259</v>
      </c>
      <c r="E649" s="223" t="s">
        <v>3138</v>
      </c>
      <c r="F649" s="234" t="s">
        <v>1363</v>
      </c>
      <c r="G649" t="s">
        <v>281</v>
      </c>
    </row>
    <row r="650" spans="1:7">
      <c r="A650" s="221" t="s">
        <v>333</v>
      </c>
      <c r="B650" s="223" t="s">
        <v>382</v>
      </c>
      <c r="C650" s="223">
        <v>6.6855800000000002E-8</v>
      </c>
      <c r="D650" s="223" t="s">
        <v>259</v>
      </c>
      <c r="E650" s="223" t="s">
        <v>3139</v>
      </c>
      <c r="F650" s="234" t="s">
        <v>1365</v>
      </c>
      <c r="G650" t="s">
        <v>281</v>
      </c>
    </row>
    <row r="651" spans="1:7">
      <c r="A651" s="221" t="s">
        <v>333</v>
      </c>
      <c r="B651" s="223" t="s">
        <v>382</v>
      </c>
      <c r="C651" s="223">
        <v>3.75031E-8</v>
      </c>
      <c r="D651" s="223" t="s">
        <v>259</v>
      </c>
      <c r="E651" s="223" t="s">
        <v>3140</v>
      </c>
      <c r="F651" s="234" t="s">
        <v>1361</v>
      </c>
      <c r="G651" t="s">
        <v>281</v>
      </c>
    </row>
    <row r="652" spans="1:7">
      <c r="A652" s="221" t="s">
        <v>333</v>
      </c>
      <c r="B652" s="223" t="s">
        <v>385</v>
      </c>
      <c r="C652" s="223">
        <v>1.12438E-10</v>
      </c>
      <c r="D652" s="223" t="s">
        <v>259</v>
      </c>
      <c r="E652" s="223" t="s">
        <v>3141</v>
      </c>
      <c r="F652" s="234" t="s">
        <v>1361</v>
      </c>
      <c r="G652" t="s">
        <v>281</v>
      </c>
    </row>
    <row r="653" spans="1:7">
      <c r="A653" s="221" t="s">
        <v>333</v>
      </c>
      <c r="B653" s="223" t="s">
        <v>192</v>
      </c>
      <c r="C653" s="223">
        <v>6.0679100000000001E-11</v>
      </c>
      <c r="D653" s="223" t="s">
        <v>259</v>
      </c>
      <c r="E653" s="223" t="s">
        <v>3142</v>
      </c>
      <c r="F653" s="234" t="s">
        <v>1361</v>
      </c>
      <c r="G653" t="s">
        <v>281</v>
      </c>
    </row>
    <row r="654" spans="1:7">
      <c r="A654" s="221" t="s">
        <v>333</v>
      </c>
      <c r="B654" s="223" t="s">
        <v>192</v>
      </c>
      <c r="C654" s="223">
        <v>6.0679100000000001E-11</v>
      </c>
      <c r="D654" s="223" t="s">
        <v>259</v>
      </c>
      <c r="E654" s="223" t="s">
        <v>3142</v>
      </c>
      <c r="F654" s="234" t="s">
        <v>1363</v>
      </c>
      <c r="G654" t="s">
        <v>281</v>
      </c>
    </row>
    <row r="655" spans="1:7">
      <c r="A655" s="221" t="s">
        <v>333</v>
      </c>
      <c r="B655" s="223" t="s">
        <v>394</v>
      </c>
      <c r="C655" s="223">
        <v>1.60686E-4</v>
      </c>
      <c r="D655" s="223" t="s">
        <v>259</v>
      </c>
      <c r="E655" s="223" t="s">
        <v>3143</v>
      </c>
      <c r="F655" s="234" t="s">
        <v>1365</v>
      </c>
      <c r="G655" t="s">
        <v>281</v>
      </c>
    </row>
    <row r="656" spans="1:7">
      <c r="A656" s="221" t="s">
        <v>333</v>
      </c>
      <c r="B656" s="223" t="s">
        <v>394</v>
      </c>
      <c r="C656" s="223">
        <v>5.5091599999999999E-8</v>
      </c>
      <c r="D656" s="223" t="s">
        <v>259</v>
      </c>
      <c r="E656" s="223" t="s">
        <v>3144</v>
      </c>
      <c r="F656" s="234" t="s">
        <v>1361</v>
      </c>
      <c r="G656" t="s">
        <v>281</v>
      </c>
    </row>
    <row r="657" spans="1:7">
      <c r="A657" s="221" t="s">
        <v>333</v>
      </c>
      <c r="B657" s="223" t="s">
        <v>415</v>
      </c>
      <c r="C657" s="223">
        <v>1.8230200000000001E-3</v>
      </c>
      <c r="D657" s="223" t="s">
        <v>259</v>
      </c>
      <c r="E657" s="223" t="s">
        <v>3145</v>
      </c>
      <c r="F657" s="234" t="s">
        <v>1363</v>
      </c>
      <c r="G657" t="s">
        <v>281</v>
      </c>
    </row>
    <row r="658" spans="1:7">
      <c r="A658" s="221" t="s">
        <v>333</v>
      </c>
      <c r="B658" s="223" t="s">
        <v>217</v>
      </c>
      <c r="C658" s="223">
        <v>2.0059E-7</v>
      </c>
      <c r="D658" s="223" t="s">
        <v>259</v>
      </c>
      <c r="E658" s="223" t="s">
        <v>3146</v>
      </c>
      <c r="F658" s="234" t="s">
        <v>1361</v>
      </c>
      <c r="G658" t="s">
        <v>281</v>
      </c>
    </row>
    <row r="659" spans="1:7">
      <c r="A659" s="221" t="s">
        <v>333</v>
      </c>
      <c r="B659" s="223" t="s">
        <v>217</v>
      </c>
      <c r="C659" s="223">
        <v>1.74179E-9</v>
      </c>
      <c r="D659" s="223" t="s">
        <v>259</v>
      </c>
      <c r="E659" s="223" t="s">
        <v>3147</v>
      </c>
      <c r="F659" s="234" t="s">
        <v>1363</v>
      </c>
      <c r="G659" t="s">
        <v>281</v>
      </c>
    </row>
    <row r="660" spans="1:7">
      <c r="A660" s="221" t="s">
        <v>333</v>
      </c>
      <c r="B660" s="223" t="s">
        <v>418</v>
      </c>
      <c r="C660" s="223">
        <v>4.6877489999999997E-3</v>
      </c>
      <c r="D660" s="223" t="s">
        <v>259</v>
      </c>
      <c r="E660" s="223" t="s">
        <v>3148</v>
      </c>
      <c r="F660" s="234" t="s">
        <v>1365</v>
      </c>
      <c r="G660" t="s">
        <v>281</v>
      </c>
    </row>
    <row r="661" spans="1:7">
      <c r="A661" s="221" t="s">
        <v>333</v>
      </c>
      <c r="B661" s="223" t="s">
        <v>418</v>
      </c>
      <c r="C661" s="223">
        <v>5.5919900000000001E-6</v>
      </c>
      <c r="D661" s="223" t="s">
        <v>259</v>
      </c>
      <c r="E661" s="223" t="s">
        <v>3149</v>
      </c>
      <c r="F661" s="234" t="s">
        <v>1361</v>
      </c>
      <c r="G661" t="s">
        <v>281</v>
      </c>
    </row>
    <row r="662" spans="1:7">
      <c r="A662" s="221" t="s">
        <v>333</v>
      </c>
      <c r="B662" s="223" t="s">
        <v>205</v>
      </c>
      <c r="C662" s="223">
        <v>6.5200800000000002E-13</v>
      </c>
      <c r="D662" s="223" t="s">
        <v>259</v>
      </c>
      <c r="E662" s="223" t="s">
        <v>3150</v>
      </c>
      <c r="F662" s="234" t="s">
        <v>1361</v>
      </c>
      <c r="G662" t="s">
        <v>281</v>
      </c>
    </row>
    <row r="663" spans="1:7">
      <c r="A663" s="221" t="s">
        <v>333</v>
      </c>
      <c r="B663" s="223" t="s">
        <v>205</v>
      </c>
      <c r="C663" s="223">
        <v>6.5715600000000003E-12</v>
      </c>
      <c r="D663" s="223" t="s">
        <v>259</v>
      </c>
      <c r="E663" s="223" t="s">
        <v>3151</v>
      </c>
      <c r="F663" s="234" t="s">
        <v>1363</v>
      </c>
      <c r="G663" t="s">
        <v>281</v>
      </c>
    </row>
    <row r="664" spans="1:7">
      <c r="A664" s="221" t="s">
        <v>333</v>
      </c>
      <c r="B664" s="223" t="s">
        <v>205</v>
      </c>
      <c r="C664" s="223">
        <v>1.23848E-5</v>
      </c>
      <c r="D664" s="223" t="s">
        <v>259</v>
      </c>
      <c r="E664" s="223" t="s">
        <v>3152</v>
      </c>
      <c r="F664" s="234" t="s">
        <v>1365</v>
      </c>
      <c r="G664" t="s">
        <v>281</v>
      </c>
    </row>
    <row r="665" spans="1:7">
      <c r="A665" s="221" t="s">
        <v>333</v>
      </c>
      <c r="B665" s="223" t="s">
        <v>205</v>
      </c>
      <c r="C665" s="223">
        <v>2.1671300000000001E-9</v>
      </c>
      <c r="D665" s="223" t="s">
        <v>259</v>
      </c>
      <c r="E665" s="223" t="s">
        <v>3153</v>
      </c>
      <c r="F665" s="234" t="s">
        <v>1361</v>
      </c>
      <c r="G665" t="s">
        <v>281</v>
      </c>
    </row>
    <row r="666" spans="1:7">
      <c r="A666" s="221" t="s">
        <v>333</v>
      </c>
      <c r="B666" s="223" t="s">
        <v>196</v>
      </c>
      <c r="C666" s="223">
        <v>1.15772E-14</v>
      </c>
      <c r="D666" s="223" t="s">
        <v>259</v>
      </c>
      <c r="E666" s="223" t="s">
        <v>3154</v>
      </c>
      <c r="F666" s="234" t="s">
        <v>1361</v>
      </c>
      <c r="G666" t="s">
        <v>281</v>
      </c>
    </row>
    <row r="667" spans="1:7">
      <c r="A667" s="221" t="s">
        <v>333</v>
      </c>
      <c r="B667" s="223" t="s">
        <v>196</v>
      </c>
      <c r="C667" s="223">
        <v>2.73529E-9</v>
      </c>
      <c r="D667" s="223" t="s">
        <v>259</v>
      </c>
      <c r="E667" s="223" t="s">
        <v>3155</v>
      </c>
      <c r="F667" s="234" t="s">
        <v>1363</v>
      </c>
      <c r="G667" t="s">
        <v>281</v>
      </c>
    </row>
    <row r="668" spans="1:7">
      <c r="A668" s="221" t="s">
        <v>333</v>
      </c>
      <c r="B668" s="223" t="s">
        <v>196</v>
      </c>
      <c r="C668" s="223">
        <v>3.6072800000000003E-7</v>
      </c>
      <c r="D668" s="223" t="s">
        <v>259</v>
      </c>
      <c r="E668" s="223" t="s">
        <v>3156</v>
      </c>
      <c r="F668" s="234" t="s">
        <v>1365</v>
      </c>
      <c r="G668" t="s">
        <v>281</v>
      </c>
    </row>
    <row r="669" spans="1:7">
      <c r="A669" s="221" t="s">
        <v>333</v>
      </c>
      <c r="B669" s="223" t="s">
        <v>196</v>
      </c>
      <c r="C669" s="223">
        <v>2.1642200000000002E-9</v>
      </c>
      <c r="D669" s="223" t="s">
        <v>259</v>
      </c>
      <c r="E669" s="223" t="s">
        <v>3157</v>
      </c>
      <c r="F669" s="234" t="s">
        <v>1361</v>
      </c>
      <c r="G669" t="s">
        <v>281</v>
      </c>
    </row>
    <row r="670" spans="1:7">
      <c r="A670" s="221" t="s">
        <v>333</v>
      </c>
      <c r="B670" s="223" t="s">
        <v>1405</v>
      </c>
      <c r="C670" s="223">
        <v>1.2629900000000001E-7</v>
      </c>
      <c r="D670" s="223" t="s">
        <v>259</v>
      </c>
      <c r="E670" s="223" t="s">
        <v>3158</v>
      </c>
      <c r="F670" s="234" t="s">
        <v>1361</v>
      </c>
      <c r="G670" t="s">
        <v>281</v>
      </c>
    </row>
    <row r="671" spans="1:7">
      <c r="A671" s="221" t="s">
        <v>333</v>
      </c>
      <c r="B671" s="223" t="s">
        <v>200</v>
      </c>
      <c r="C671" s="223">
        <v>7.6364399999999999E-15</v>
      </c>
      <c r="D671" s="223" t="s">
        <v>259</v>
      </c>
      <c r="E671" s="223" t="s">
        <v>3159</v>
      </c>
      <c r="F671" s="234" t="s">
        <v>1361</v>
      </c>
      <c r="G671" t="s">
        <v>281</v>
      </c>
    </row>
    <row r="672" spans="1:7">
      <c r="A672" s="221" t="s">
        <v>333</v>
      </c>
      <c r="B672" s="223" t="s">
        <v>200</v>
      </c>
      <c r="C672" s="223">
        <v>1.1238499999999999E-10</v>
      </c>
      <c r="D672" s="223" t="s">
        <v>259</v>
      </c>
      <c r="E672" s="223" t="s">
        <v>3160</v>
      </c>
      <c r="F672" s="234" t="s">
        <v>1363</v>
      </c>
      <c r="G672" t="s">
        <v>281</v>
      </c>
    </row>
    <row r="673" spans="1:7">
      <c r="A673" s="221" t="s">
        <v>333</v>
      </c>
      <c r="B673" s="223" t="s">
        <v>430</v>
      </c>
      <c r="C673" s="223">
        <v>2.8379599999999998E-5</v>
      </c>
      <c r="D673" s="223" t="s">
        <v>259</v>
      </c>
      <c r="E673" s="223" t="s">
        <v>3161</v>
      </c>
      <c r="F673" s="234" t="s">
        <v>1365</v>
      </c>
      <c r="G673" t="s">
        <v>281</v>
      </c>
    </row>
    <row r="674" spans="1:7">
      <c r="A674" s="221" t="s">
        <v>333</v>
      </c>
      <c r="B674" s="223" t="s">
        <v>430</v>
      </c>
      <c r="C674" s="223">
        <v>2.7271200000000001E-7</v>
      </c>
      <c r="D674" s="223" t="s">
        <v>259</v>
      </c>
      <c r="E674" s="223" t="s">
        <v>3162</v>
      </c>
      <c r="F674" s="234" t="s">
        <v>1361</v>
      </c>
      <c r="G674" t="s">
        <v>281</v>
      </c>
    </row>
    <row r="675" spans="1:7">
      <c r="A675" s="221" t="s">
        <v>333</v>
      </c>
      <c r="B675" s="223" t="s">
        <v>1411</v>
      </c>
      <c r="C675" s="223">
        <v>2.5000000000000001E-4</v>
      </c>
      <c r="D675" s="223" t="s">
        <v>1412</v>
      </c>
      <c r="E675" s="223" t="s">
        <v>1413</v>
      </c>
      <c r="F675" s="234" t="s">
        <v>1414</v>
      </c>
      <c r="G675" t="s">
        <v>281</v>
      </c>
    </row>
    <row r="676" spans="1:7">
      <c r="A676" s="221" t="s">
        <v>333</v>
      </c>
      <c r="B676" s="223" t="s">
        <v>1415</v>
      </c>
      <c r="C676" s="223">
        <v>1.5E-3</v>
      </c>
      <c r="D676" s="223" t="s">
        <v>1412</v>
      </c>
      <c r="E676" s="223" t="s">
        <v>1416</v>
      </c>
      <c r="F676" s="234" t="s">
        <v>1417</v>
      </c>
      <c r="G676" t="s">
        <v>281</v>
      </c>
    </row>
    <row r="677" spans="1:7">
      <c r="A677" s="221" t="s">
        <v>333</v>
      </c>
      <c r="B677" s="223" t="s">
        <v>1418</v>
      </c>
      <c r="C677" s="223">
        <v>2.5000000000000001E-4</v>
      </c>
      <c r="D677" s="223" t="s">
        <v>1412</v>
      </c>
      <c r="E677" s="223" t="s">
        <v>1413</v>
      </c>
      <c r="F677" s="234" t="s">
        <v>1419</v>
      </c>
      <c r="G677" t="s">
        <v>281</v>
      </c>
    </row>
    <row r="678" spans="1:7">
      <c r="A678" s="221" t="s">
        <v>333</v>
      </c>
      <c r="B678" s="223" t="s">
        <v>1420</v>
      </c>
      <c r="C678" s="223">
        <v>1.8500000000000001E-3</v>
      </c>
      <c r="D678" s="223" t="s">
        <v>1412</v>
      </c>
      <c r="E678" s="223" t="s">
        <v>1421</v>
      </c>
      <c r="F678" s="234" t="s">
        <v>1422</v>
      </c>
      <c r="G678" t="s">
        <v>281</v>
      </c>
    </row>
    <row r="679" spans="1:7">
      <c r="A679" s="221" t="s">
        <v>333</v>
      </c>
      <c r="B679" s="223" t="s">
        <v>449</v>
      </c>
      <c r="C679" s="223">
        <v>2.0438019000000002E-2</v>
      </c>
      <c r="D679" s="223" t="s">
        <v>259</v>
      </c>
      <c r="E679" s="223" t="s">
        <v>3163</v>
      </c>
      <c r="F679" s="234" t="s">
        <v>1365</v>
      </c>
      <c r="G679" t="s">
        <v>281</v>
      </c>
    </row>
    <row r="680" spans="1:7">
      <c r="A680" s="221" t="s">
        <v>333</v>
      </c>
      <c r="B680" s="223" t="s">
        <v>449</v>
      </c>
      <c r="C680" s="223">
        <v>1.6291700000000001E-3</v>
      </c>
      <c r="D680" s="223" t="s">
        <v>259</v>
      </c>
      <c r="E680" s="223" t="s">
        <v>3164</v>
      </c>
      <c r="F680" s="234" t="s">
        <v>1361</v>
      </c>
      <c r="G680" t="s">
        <v>281</v>
      </c>
    </row>
    <row r="681" spans="1:7">
      <c r="A681" s="221" t="s">
        <v>333</v>
      </c>
      <c r="B681" s="223" t="s">
        <v>452</v>
      </c>
      <c r="C681" s="223">
        <v>9.5831199999999991E-7</v>
      </c>
      <c r="D681" s="223" t="s">
        <v>259</v>
      </c>
      <c r="E681" s="223" t="s">
        <v>3165</v>
      </c>
      <c r="F681" s="234" t="s">
        <v>1361</v>
      </c>
      <c r="G681" t="s">
        <v>281</v>
      </c>
    </row>
    <row r="682" spans="1:7">
      <c r="A682" s="221" t="s">
        <v>333</v>
      </c>
      <c r="B682" s="223" t="s">
        <v>229</v>
      </c>
      <c r="C682" s="223">
        <v>1.81974E-6</v>
      </c>
      <c r="D682" s="223" t="s">
        <v>259</v>
      </c>
      <c r="E682" s="223" t="s">
        <v>3166</v>
      </c>
      <c r="F682" s="234" t="s">
        <v>1363</v>
      </c>
      <c r="G682" t="s">
        <v>281</v>
      </c>
    </row>
    <row r="683" spans="1:7">
      <c r="A683" s="221" t="s">
        <v>333</v>
      </c>
      <c r="B683" s="223" t="s">
        <v>455</v>
      </c>
      <c r="C683" s="223">
        <v>2.9625196999999999E-2</v>
      </c>
      <c r="D683" s="223" t="s">
        <v>259</v>
      </c>
      <c r="E683" s="223" t="s">
        <v>3167</v>
      </c>
      <c r="F683" s="234" t="s">
        <v>1365</v>
      </c>
      <c r="G683" t="s">
        <v>281</v>
      </c>
    </row>
    <row r="684" spans="1:7">
      <c r="A684" s="221" t="s">
        <v>333</v>
      </c>
      <c r="B684" s="223" t="s">
        <v>455</v>
      </c>
      <c r="C684" s="223">
        <v>7.2789700000000001E-3</v>
      </c>
      <c r="D684" s="223" t="s">
        <v>259</v>
      </c>
      <c r="E684" s="223" t="s">
        <v>3168</v>
      </c>
      <c r="F684" s="234" t="s">
        <v>1383</v>
      </c>
      <c r="G684" t="s">
        <v>281</v>
      </c>
    </row>
    <row r="685" spans="1:7">
      <c r="A685" s="221" t="s">
        <v>333</v>
      </c>
      <c r="B685" s="223" t="s">
        <v>213</v>
      </c>
      <c r="C685" s="223">
        <v>-3.1568E-6</v>
      </c>
      <c r="D685" s="223" t="s">
        <v>259</v>
      </c>
      <c r="E685" s="223" t="s">
        <v>3169</v>
      </c>
      <c r="F685" s="234" t="s">
        <v>1361</v>
      </c>
      <c r="G685" t="s">
        <v>281</v>
      </c>
    </row>
    <row r="686" spans="1:7">
      <c r="A686" s="221" t="s">
        <v>333</v>
      </c>
      <c r="B686" s="223" t="s">
        <v>213</v>
      </c>
      <c r="C686" s="223">
        <v>-3.6062600000000002E-7</v>
      </c>
      <c r="D686" s="223" t="s">
        <v>259</v>
      </c>
      <c r="E686" s="223" t="s">
        <v>3170</v>
      </c>
      <c r="F686" s="234" t="s">
        <v>1363</v>
      </c>
      <c r="G686" t="s">
        <v>281</v>
      </c>
    </row>
    <row r="687" spans="1:7">
      <c r="A687" s="221" t="s">
        <v>333</v>
      </c>
      <c r="B687" s="223" t="s">
        <v>213</v>
      </c>
      <c r="C687" s="223">
        <v>-1.4613359999999999E-3</v>
      </c>
      <c r="D687" s="223" t="s">
        <v>259</v>
      </c>
      <c r="E687" s="223" t="s">
        <v>3171</v>
      </c>
      <c r="F687" s="234" t="s">
        <v>1365</v>
      </c>
      <c r="G687" t="s">
        <v>281</v>
      </c>
    </row>
    <row r="688" spans="1:7">
      <c r="A688" s="221" t="s">
        <v>333</v>
      </c>
      <c r="B688" s="223" t="s">
        <v>213</v>
      </c>
      <c r="C688" s="223">
        <v>-8.6801399999999999E-5</v>
      </c>
      <c r="D688" s="223" t="s">
        <v>259</v>
      </c>
      <c r="E688" s="223" t="s">
        <v>3172</v>
      </c>
      <c r="F688" s="234" t="s">
        <v>1361</v>
      </c>
      <c r="G688" t="s">
        <v>281</v>
      </c>
    </row>
    <row r="689" spans="1:7">
      <c r="A689" s="221" t="s">
        <v>333</v>
      </c>
      <c r="B689" s="223" t="s">
        <v>464</v>
      </c>
      <c r="C689" s="223">
        <v>6.1569529999999997E-3</v>
      </c>
      <c r="D689" s="223" t="s">
        <v>259</v>
      </c>
      <c r="E689" s="223" t="s">
        <v>3173</v>
      </c>
      <c r="F689" s="234" t="s">
        <v>1383</v>
      </c>
      <c r="G689" t="s">
        <v>281</v>
      </c>
    </row>
    <row r="690" spans="1:7">
      <c r="A690" s="221" t="s">
        <v>333</v>
      </c>
      <c r="B690" s="223" t="s">
        <v>1434</v>
      </c>
      <c r="C690" s="223">
        <v>5.0000000000000002E-5</v>
      </c>
      <c r="D690" s="223" t="s">
        <v>1435</v>
      </c>
      <c r="E690" s="223" t="s">
        <v>1436</v>
      </c>
      <c r="F690" s="234" t="s">
        <v>1437</v>
      </c>
      <c r="G690" t="s">
        <v>281</v>
      </c>
    </row>
    <row r="691" spans="1:7">
      <c r="A691" s="221" t="s">
        <v>333</v>
      </c>
      <c r="B691" s="223" t="s">
        <v>1438</v>
      </c>
      <c r="C691" s="223">
        <v>6.0000000000000002E-5</v>
      </c>
      <c r="D691" s="223" t="s">
        <v>1435</v>
      </c>
      <c r="E691" s="223" t="s">
        <v>1439</v>
      </c>
      <c r="F691" s="234" t="s">
        <v>1440</v>
      </c>
      <c r="G691" t="s">
        <v>281</v>
      </c>
    </row>
    <row r="692" spans="1:7">
      <c r="A692" s="221" t="s">
        <v>333</v>
      </c>
      <c r="B692" s="223" t="s">
        <v>1441</v>
      </c>
      <c r="C692" s="223">
        <v>5.0000000000000002E-5</v>
      </c>
      <c r="D692" s="223" t="s">
        <v>1435</v>
      </c>
      <c r="E692" s="223" t="s">
        <v>1436</v>
      </c>
      <c r="F692" s="234" t="s">
        <v>1442</v>
      </c>
      <c r="G692" t="s">
        <v>281</v>
      </c>
    </row>
    <row r="693" spans="1:7">
      <c r="A693" s="221" t="s">
        <v>333</v>
      </c>
      <c r="B693" s="223" t="s">
        <v>1443</v>
      </c>
      <c r="C693" s="223">
        <v>5.0000000000000002E-5</v>
      </c>
      <c r="D693" s="223" t="s">
        <v>1435</v>
      </c>
      <c r="E693" s="223" t="s">
        <v>1436</v>
      </c>
      <c r="F693" s="234" t="s">
        <v>1444</v>
      </c>
      <c r="G693" t="s">
        <v>281</v>
      </c>
    </row>
    <row r="694" spans="1:7">
      <c r="A694" s="221" t="s">
        <v>333</v>
      </c>
      <c r="B694" s="223" t="s">
        <v>1445</v>
      </c>
      <c r="C694" s="223">
        <v>5.0000000000000002E-5</v>
      </c>
      <c r="D694" s="223" t="s">
        <v>1435</v>
      </c>
      <c r="E694" s="223" t="s">
        <v>1436</v>
      </c>
      <c r="F694" s="234" t="s">
        <v>1446</v>
      </c>
      <c r="G694" t="s">
        <v>281</v>
      </c>
    </row>
    <row r="695" spans="1:7">
      <c r="A695" s="221" t="s">
        <v>333</v>
      </c>
      <c r="B695" s="223" t="s">
        <v>1447</v>
      </c>
      <c r="C695" s="223">
        <v>5.0000000000000002E-5</v>
      </c>
      <c r="D695" s="223" t="s">
        <v>1435</v>
      </c>
      <c r="E695" s="223" t="s">
        <v>1436</v>
      </c>
      <c r="F695" s="234" t="s">
        <v>1448</v>
      </c>
      <c r="G695" t="s">
        <v>281</v>
      </c>
    </row>
    <row r="696" spans="1:7">
      <c r="A696" s="221" t="s">
        <v>333</v>
      </c>
      <c r="B696" s="223" t="s">
        <v>1449</v>
      </c>
      <c r="C696" s="223">
        <v>1.0000000000000001E-5</v>
      </c>
      <c r="D696" s="223" t="s">
        <v>1435</v>
      </c>
      <c r="E696" s="223" t="s">
        <v>1450</v>
      </c>
      <c r="F696" s="234" t="s">
        <v>1451</v>
      </c>
      <c r="G696" t="s">
        <v>281</v>
      </c>
    </row>
    <row r="697" spans="1:7">
      <c r="A697" s="221" t="s">
        <v>333</v>
      </c>
      <c r="B697" s="223" t="s">
        <v>482</v>
      </c>
      <c r="C697" s="223">
        <v>1.1920940000000001E-3</v>
      </c>
      <c r="D697" s="223" t="s">
        <v>259</v>
      </c>
      <c r="E697" s="223" t="s">
        <v>3174</v>
      </c>
      <c r="F697" s="234" t="s">
        <v>1305</v>
      </c>
      <c r="G697" t="s">
        <v>281</v>
      </c>
    </row>
    <row r="698" spans="1:7">
      <c r="A698" s="221" t="s">
        <v>333</v>
      </c>
      <c r="B698" s="223" t="s">
        <v>1453</v>
      </c>
      <c r="C698" s="223">
        <v>6.7839300000000006E-5</v>
      </c>
      <c r="D698" s="223" t="s">
        <v>259</v>
      </c>
      <c r="E698" s="223" t="s">
        <v>1454</v>
      </c>
      <c r="F698" s="234" t="s">
        <v>1286</v>
      </c>
      <c r="G698" t="s">
        <v>281</v>
      </c>
    </row>
    <row r="699" spans="1:7">
      <c r="A699" s="221" t="s">
        <v>333</v>
      </c>
      <c r="B699" s="223" t="s">
        <v>1455</v>
      </c>
      <c r="C699" s="223">
        <v>6.7839300000000006E-5</v>
      </c>
      <c r="D699" s="223" t="s">
        <v>259</v>
      </c>
      <c r="E699" s="223" t="s">
        <v>1454</v>
      </c>
      <c r="F699" s="234" t="s">
        <v>1286</v>
      </c>
      <c r="G699" t="s">
        <v>281</v>
      </c>
    </row>
    <row r="700" spans="1:7">
      <c r="A700" s="221" t="s">
        <v>333</v>
      </c>
      <c r="B700" s="223" t="s">
        <v>209</v>
      </c>
      <c r="C700" s="223">
        <v>6.29558E-11</v>
      </c>
      <c r="D700" s="223" t="s">
        <v>259</v>
      </c>
      <c r="E700" s="223" t="s">
        <v>3175</v>
      </c>
      <c r="F700" s="234" t="s">
        <v>1361</v>
      </c>
      <c r="G700" t="s">
        <v>281</v>
      </c>
    </row>
    <row r="701" spans="1:7">
      <c r="A701" s="221" t="s">
        <v>333</v>
      </c>
      <c r="B701" s="223" t="s">
        <v>209</v>
      </c>
      <c r="C701" s="223">
        <v>1.2394999999999999E-9</v>
      </c>
      <c r="D701" s="223" t="s">
        <v>259</v>
      </c>
      <c r="E701" s="223" t="s">
        <v>3176</v>
      </c>
      <c r="F701" s="234" t="s">
        <v>1363</v>
      </c>
      <c r="G701" t="s">
        <v>281</v>
      </c>
    </row>
    <row r="702" spans="1:7">
      <c r="A702" s="221" t="s">
        <v>333</v>
      </c>
      <c r="B702" s="223" t="s">
        <v>486</v>
      </c>
      <c r="C702" s="223">
        <v>4.30944E-4</v>
      </c>
      <c r="D702" s="223" t="s">
        <v>259</v>
      </c>
      <c r="E702" s="223" t="s">
        <v>3177</v>
      </c>
      <c r="F702" s="234" t="s">
        <v>1365</v>
      </c>
      <c r="G702" t="s">
        <v>281</v>
      </c>
    </row>
    <row r="703" spans="1:7">
      <c r="A703" s="226" t="s">
        <v>333</v>
      </c>
      <c r="B703" s="228" t="s">
        <v>486</v>
      </c>
      <c r="C703" s="228">
        <v>1.7247899999999999E-6</v>
      </c>
      <c r="D703" s="228" t="s">
        <v>259</v>
      </c>
      <c r="E703" s="228" t="s">
        <v>3178</v>
      </c>
      <c r="F703" s="255" t="s">
        <v>1361</v>
      </c>
      <c r="G703" t="s">
        <v>281</v>
      </c>
    </row>
    <row r="704" spans="1:7">
      <c r="G704" t="s">
        <v>281</v>
      </c>
    </row>
    <row r="705" spans="1:7">
      <c r="A705" s="812" t="s">
        <v>489</v>
      </c>
      <c r="B705" s="813"/>
      <c r="C705" s="814"/>
      <c r="G705" t="s">
        <v>281</v>
      </c>
    </row>
    <row r="706" spans="1:7">
      <c r="A706" s="179" t="s">
        <v>2593</v>
      </c>
      <c r="B706" s="180"/>
      <c r="C706" s="258">
        <v>0.4</v>
      </c>
      <c r="G706" t="s">
        <v>281</v>
      </c>
    </row>
    <row r="707" spans="1:7">
      <c r="A707" s="167" t="s">
        <v>2594</v>
      </c>
      <c r="B707" s="177"/>
      <c r="C707" s="259">
        <v>0.6</v>
      </c>
    </row>
    <row r="708" spans="1:7">
      <c r="A708" s="157" t="s">
        <v>929</v>
      </c>
      <c r="C708" s="274">
        <v>-7.2139303482587069E-2</v>
      </c>
    </row>
    <row r="709" spans="1:7">
      <c r="A709" s="157" t="s">
        <v>930</v>
      </c>
      <c r="C709" s="274">
        <v>-7.462686567164179E-3</v>
      </c>
    </row>
    <row r="710" spans="1:7">
      <c r="A710" s="157" t="s">
        <v>2435</v>
      </c>
      <c r="C710" s="274">
        <v>-0.25621890547263682</v>
      </c>
    </row>
    <row r="711" spans="1:7">
      <c r="A711" s="157" t="s">
        <v>1464</v>
      </c>
      <c r="C711" s="274">
        <v>-0.13930348258706468</v>
      </c>
    </row>
    <row r="712" spans="1:7">
      <c r="A712" s="167" t="s">
        <v>2596</v>
      </c>
      <c r="B712" s="177"/>
      <c r="C712" s="259">
        <v>-0.52487562189054726</v>
      </c>
    </row>
  </sheetData>
  <mergeCells count="19">
    <mergeCell ref="A469:F469"/>
    <mergeCell ref="A578:F578"/>
    <mergeCell ref="A587:F587"/>
    <mergeCell ref="A705:C705"/>
    <mergeCell ref="A214:F214"/>
    <mergeCell ref="A253:F253"/>
    <mergeCell ref="A276:F276"/>
    <mergeCell ref="A380:F380"/>
    <mergeCell ref="A403:F403"/>
    <mergeCell ref="A40:F40"/>
    <mergeCell ref="A93:F93"/>
    <mergeCell ref="A164:F164"/>
    <mergeCell ref="A172:F172"/>
    <mergeCell ref="A181:F181"/>
    <mergeCell ref="A1:F1"/>
    <mergeCell ref="I1:W1"/>
    <mergeCell ref="I2:W19"/>
    <mergeCell ref="A7:F7"/>
    <mergeCell ref="I21:W21"/>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9" tint="0.79998168889431442"/>
  </sheetPr>
  <dimension ref="A1:W543"/>
  <sheetViews>
    <sheetView workbookViewId="0">
      <selection sqref="A1:F1"/>
    </sheetView>
  </sheetViews>
  <sheetFormatPr baseColWidth="10" defaultColWidth="9.140625" defaultRowHeight="15"/>
  <cols>
    <col min="1" max="1" width="9.5703125" style="171" customWidth="1"/>
    <col min="2" max="2" width="51.42578125" style="171" customWidth="1"/>
    <col min="3" max="3" width="37.28515625" style="171" customWidth="1"/>
    <col min="4" max="4" width="11.140625" style="171" customWidth="1"/>
    <col min="5" max="5" width="48.140625" style="171" customWidth="1"/>
    <col min="6" max="6" width="106.5703125" style="171" customWidth="1"/>
    <col min="13" max="13" width="10" bestFit="1" customWidth="1"/>
  </cols>
  <sheetData>
    <row r="1" spans="1:23" ht="18.75">
      <c r="A1" s="769" t="s">
        <v>236</v>
      </c>
      <c r="B1" s="770"/>
      <c r="C1" s="770"/>
      <c r="D1" s="770"/>
      <c r="E1" s="770"/>
      <c r="F1" s="771"/>
      <c r="I1" s="772" t="s">
        <v>237</v>
      </c>
      <c r="J1" s="773"/>
      <c r="K1" s="773"/>
      <c r="L1" s="773"/>
      <c r="M1" s="773"/>
      <c r="N1" s="773"/>
      <c r="O1" s="773"/>
      <c r="P1" s="773"/>
      <c r="Q1" s="773"/>
      <c r="R1" s="773"/>
      <c r="S1" s="773"/>
      <c r="T1" s="773"/>
      <c r="U1" s="773"/>
      <c r="V1" s="773"/>
      <c r="W1" s="774"/>
    </row>
    <row r="2" spans="1:23">
      <c r="A2" s="318" t="s">
        <v>238</v>
      </c>
      <c r="B2" s="319" t="s">
        <v>239</v>
      </c>
      <c r="C2" s="319" t="s">
        <v>240</v>
      </c>
      <c r="D2" s="319" t="s">
        <v>134</v>
      </c>
      <c r="E2" s="319" t="s">
        <v>241</v>
      </c>
      <c r="F2" s="320" t="s">
        <v>242</v>
      </c>
      <c r="I2" s="778"/>
      <c r="J2" s="779"/>
      <c r="K2" s="779"/>
      <c r="L2" s="779"/>
      <c r="M2" s="779"/>
      <c r="N2" s="779"/>
      <c r="O2" s="779"/>
      <c r="P2" s="779"/>
      <c r="Q2" s="779"/>
      <c r="R2" s="779"/>
      <c r="S2" s="779"/>
      <c r="T2" s="779"/>
      <c r="U2" s="779"/>
      <c r="V2" s="779"/>
      <c r="W2" s="780"/>
    </row>
    <row r="3" spans="1:23">
      <c r="A3" s="216" t="s">
        <v>243</v>
      </c>
      <c r="B3" s="217" t="s">
        <v>244</v>
      </c>
      <c r="C3" s="218">
        <v>5</v>
      </c>
      <c r="D3" s="218" t="s">
        <v>245</v>
      </c>
      <c r="E3" s="218" t="s">
        <v>246</v>
      </c>
      <c r="F3" s="232" t="s">
        <v>236</v>
      </c>
      <c r="G3" t="s">
        <v>281</v>
      </c>
      <c r="I3" s="781"/>
      <c r="J3" s="782"/>
      <c r="K3" s="782"/>
      <c r="L3" s="782"/>
      <c r="M3" s="782"/>
      <c r="N3" s="782"/>
      <c r="O3" s="782"/>
      <c r="P3" s="782"/>
      <c r="Q3" s="782"/>
      <c r="R3" s="782"/>
      <c r="S3" s="782"/>
      <c r="T3" s="782"/>
      <c r="U3" s="782"/>
      <c r="V3" s="782"/>
      <c r="W3" s="783"/>
    </row>
    <row r="4" spans="1:23">
      <c r="A4" s="221" t="s">
        <v>243</v>
      </c>
      <c r="B4" s="222" t="s">
        <v>247</v>
      </c>
      <c r="C4" s="223">
        <v>40</v>
      </c>
      <c r="D4" s="223" t="s">
        <v>245</v>
      </c>
      <c r="E4" s="223" t="s">
        <v>248</v>
      </c>
      <c r="F4" s="234" t="s">
        <v>249</v>
      </c>
      <c r="G4" t="s">
        <v>281</v>
      </c>
      <c r="I4" s="781"/>
      <c r="J4" s="782"/>
      <c r="K4" s="782"/>
      <c r="L4" s="782"/>
      <c r="M4" s="782"/>
      <c r="N4" s="782"/>
      <c r="O4" s="782"/>
      <c r="P4" s="782"/>
      <c r="Q4" s="782"/>
      <c r="R4" s="782"/>
      <c r="S4" s="782"/>
      <c r="T4" s="782"/>
      <c r="U4" s="782"/>
      <c r="V4" s="782"/>
      <c r="W4" s="783"/>
    </row>
    <row r="5" spans="1:23">
      <c r="A5" s="226" t="s">
        <v>250</v>
      </c>
      <c r="B5" s="227" t="s">
        <v>251</v>
      </c>
      <c r="C5" s="228">
        <v>1</v>
      </c>
      <c r="D5" s="228" t="s">
        <v>252</v>
      </c>
      <c r="E5" s="228" t="s">
        <v>253</v>
      </c>
      <c r="F5" s="255" t="s">
        <v>254</v>
      </c>
      <c r="G5" t="s">
        <v>281</v>
      </c>
      <c r="I5" s="781"/>
      <c r="J5" s="782"/>
      <c r="K5" s="782"/>
      <c r="L5" s="782"/>
      <c r="M5" s="782"/>
      <c r="N5" s="782"/>
      <c r="O5" s="782"/>
      <c r="P5" s="782"/>
      <c r="Q5" s="782"/>
      <c r="R5" s="782"/>
      <c r="S5" s="782"/>
      <c r="T5" s="782"/>
      <c r="U5" s="782"/>
      <c r="V5" s="782"/>
      <c r="W5" s="783"/>
    </row>
    <row r="6" spans="1:23">
      <c r="G6" t="s">
        <v>281</v>
      </c>
      <c r="I6" s="781"/>
      <c r="J6" s="782"/>
      <c r="K6" s="782"/>
      <c r="L6" s="782"/>
      <c r="M6" s="782"/>
      <c r="N6" s="782"/>
      <c r="O6" s="782"/>
      <c r="P6" s="782"/>
      <c r="Q6" s="782"/>
      <c r="R6" s="782"/>
      <c r="S6" s="782"/>
      <c r="T6" s="782"/>
      <c r="U6" s="782"/>
      <c r="V6" s="782"/>
      <c r="W6" s="783"/>
    </row>
    <row r="7" spans="1:23" ht="18.75">
      <c r="A7" s="769" t="s">
        <v>493</v>
      </c>
      <c r="B7" s="770"/>
      <c r="C7" s="770"/>
      <c r="D7" s="770"/>
      <c r="E7" s="770"/>
      <c r="F7" s="771"/>
      <c r="G7" t="s">
        <v>281</v>
      </c>
      <c r="I7" s="781"/>
      <c r="J7" s="782"/>
      <c r="K7" s="782"/>
      <c r="L7" s="782"/>
      <c r="M7" s="782"/>
      <c r="N7" s="782"/>
      <c r="O7" s="782"/>
      <c r="P7" s="782"/>
      <c r="Q7" s="782"/>
      <c r="R7" s="782"/>
      <c r="S7" s="782"/>
      <c r="T7" s="782"/>
      <c r="U7" s="782"/>
      <c r="V7" s="782"/>
      <c r="W7" s="783"/>
    </row>
    <row r="8" spans="1:23">
      <c r="A8" s="318" t="s">
        <v>238</v>
      </c>
      <c r="B8" s="319" t="s">
        <v>239</v>
      </c>
      <c r="C8" s="319" t="s">
        <v>240</v>
      </c>
      <c r="D8" s="319" t="s">
        <v>134</v>
      </c>
      <c r="E8" s="319" t="s">
        <v>241</v>
      </c>
      <c r="F8" s="320" t="s">
        <v>242</v>
      </c>
      <c r="G8" t="s">
        <v>281</v>
      </c>
      <c r="I8" s="781"/>
      <c r="J8" s="782"/>
      <c r="K8" s="782"/>
      <c r="L8" s="782"/>
      <c r="M8" s="782"/>
      <c r="N8" s="782"/>
      <c r="O8" s="782"/>
      <c r="P8" s="782"/>
      <c r="Q8" s="782"/>
      <c r="R8" s="782"/>
      <c r="S8" s="782"/>
      <c r="T8" s="782"/>
      <c r="U8" s="782"/>
      <c r="V8" s="782"/>
      <c r="W8" s="783"/>
    </row>
    <row r="9" spans="1:23">
      <c r="A9" s="321" t="s">
        <v>243</v>
      </c>
      <c r="B9" s="371" t="s">
        <v>251</v>
      </c>
      <c r="C9" s="323">
        <v>1</v>
      </c>
      <c r="D9" s="323" t="s">
        <v>256</v>
      </c>
      <c r="E9" s="323" t="s">
        <v>253</v>
      </c>
      <c r="F9" s="324" t="s">
        <v>254</v>
      </c>
      <c r="G9" t="s">
        <v>281</v>
      </c>
      <c r="I9" s="781"/>
      <c r="J9" s="782"/>
      <c r="K9" s="782"/>
      <c r="L9" s="782"/>
      <c r="M9" s="782"/>
      <c r="N9" s="782"/>
      <c r="O9" s="782"/>
      <c r="P9" s="782"/>
      <c r="Q9" s="782"/>
      <c r="R9" s="782"/>
      <c r="S9" s="782"/>
      <c r="T9" s="782"/>
      <c r="U9" s="782"/>
      <c r="V9" s="782"/>
      <c r="W9" s="783"/>
    </row>
    <row r="10" spans="1:23">
      <c r="A10" s="221" t="s">
        <v>243</v>
      </c>
      <c r="B10" s="222" t="s">
        <v>495</v>
      </c>
      <c r="C10" s="223" t="s">
        <v>496</v>
      </c>
      <c r="D10" s="223" t="s">
        <v>275</v>
      </c>
      <c r="E10" s="223" t="s">
        <v>260</v>
      </c>
      <c r="F10" s="234" t="s">
        <v>497</v>
      </c>
      <c r="G10" t="s">
        <v>281</v>
      </c>
      <c r="I10" s="781"/>
      <c r="J10" s="782"/>
      <c r="K10" s="782"/>
      <c r="L10" s="782"/>
      <c r="M10" s="782"/>
      <c r="N10" s="782"/>
      <c r="O10" s="782"/>
      <c r="P10" s="782"/>
      <c r="Q10" s="782"/>
      <c r="R10" s="782"/>
      <c r="S10" s="782"/>
      <c r="T10" s="782"/>
      <c r="U10" s="782"/>
      <c r="V10" s="782"/>
      <c r="W10" s="783"/>
    </row>
    <row r="11" spans="1:23">
      <c r="A11" s="221" t="s">
        <v>243</v>
      </c>
      <c r="B11" s="222" t="s">
        <v>498</v>
      </c>
      <c r="C11" s="223" t="s">
        <v>499</v>
      </c>
      <c r="D11" s="223" t="s">
        <v>327</v>
      </c>
      <c r="E11" s="223" t="s">
        <v>500</v>
      </c>
      <c r="F11" s="234" t="s">
        <v>932</v>
      </c>
      <c r="G11" t="s">
        <v>281</v>
      </c>
      <c r="I11" s="781"/>
      <c r="J11" s="782"/>
      <c r="K11" s="782"/>
      <c r="L11" s="782"/>
      <c r="M11" s="782"/>
      <c r="N11" s="782"/>
      <c r="O11" s="782"/>
      <c r="P11" s="782"/>
      <c r="Q11" s="782"/>
      <c r="R11" s="782"/>
      <c r="S11" s="782"/>
      <c r="T11" s="782"/>
      <c r="U11" s="782"/>
      <c r="V11" s="782"/>
      <c r="W11" s="783"/>
    </row>
    <row r="12" spans="1:23">
      <c r="A12" s="221" t="s">
        <v>243</v>
      </c>
      <c r="B12" s="222" t="s">
        <v>262</v>
      </c>
      <c r="C12" s="235" t="s">
        <v>263</v>
      </c>
      <c r="D12" s="223" t="s">
        <v>494</v>
      </c>
      <c r="E12" s="223" t="s">
        <v>264</v>
      </c>
      <c r="F12" s="234" t="s">
        <v>933</v>
      </c>
      <c r="G12" t="s">
        <v>281</v>
      </c>
      <c r="I12" s="781"/>
      <c r="J12" s="782"/>
      <c r="K12" s="782"/>
      <c r="L12" s="782"/>
      <c r="M12" s="782"/>
      <c r="N12" s="782"/>
      <c r="O12" s="782"/>
      <c r="P12" s="782"/>
      <c r="Q12" s="782"/>
      <c r="R12" s="782"/>
      <c r="S12" s="782"/>
      <c r="T12" s="782"/>
      <c r="U12" s="782"/>
      <c r="V12" s="782"/>
      <c r="W12" s="783"/>
    </row>
    <row r="13" spans="1:23">
      <c r="A13" s="221" t="s">
        <v>243</v>
      </c>
      <c r="B13" s="222" t="s">
        <v>503</v>
      </c>
      <c r="C13" s="223">
        <f>200/7500</f>
        <v>2.6666666666666668E-2</v>
      </c>
      <c r="D13" s="223" t="s">
        <v>504</v>
      </c>
      <c r="E13" s="223" t="s">
        <v>505</v>
      </c>
      <c r="F13" s="234" t="s">
        <v>506</v>
      </c>
      <c r="G13" t="s">
        <v>281</v>
      </c>
      <c r="I13" s="781"/>
      <c r="J13" s="782"/>
      <c r="K13" s="782"/>
      <c r="L13" s="782"/>
      <c r="M13" s="782"/>
      <c r="N13" s="782"/>
      <c r="O13" s="782"/>
      <c r="P13" s="782"/>
      <c r="Q13" s="782"/>
      <c r="R13" s="782"/>
      <c r="S13" s="782"/>
      <c r="T13" s="782"/>
      <c r="U13" s="782"/>
      <c r="V13" s="782"/>
      <c r="W13" s="783"/>
    </row>
    <row r="14" spans="1:23">
      <c r="A14" s="221" t="s">
        <v>243</v>
      </c>
      <c r="B14" s="222" t="s">
        <v>507</v>
      </c>
      <c r="C14" s="223">
        <f>(150*1839)/38000</f>
        <v>7.2592105263157896</v>
      </c>
      <c r="D14" s="223" t="s">
        <v>259</v>
      </c>
      <c r="E14" s="223" t="s">
        <v>508</v>
      </c>
      <c r="F14" s="234" t="s">
        <v>509</v>
      </c>
      <c r="G14" t="s">
        <v>281</v>
      </c>
      <c r="I14" s="781"/>
      <c r="J14" s="782"/>
      <c r="K14" s="782"/>
      <c r="L14" s="782"/>
      <c r="M14" s="782"/>
      <c r="N14" s="782"/>
      <c r="O14" s="782"/>
      <c r="P14" s="782"/>
      <c r="Q14" s="782"/>
      <c r="R14" s="782"/>
      <c r="S14" s="782"/>
      <c r="T14" s="782"/>
      <c r="U14" s="782"/>
      <c r="V14" s="782"/>
      <c r="W14" s="783"/>
    </row>
    <row r="15" spans="1:23">
      <c r="A15" s="221" t="s">
        <v>333</v>
      </c>
      <c r="B15" s="223" t="s">
        <v>340</v>
      </c>
      <c r="C15" s="223" t="s">
        <v>510</v>
      </c>
      <c r="D15" s="223" t="s">
        <v>511</v>
      </c>
      <c r="E15" s="223" t="s">
        <v>260</v>
      </c>
      <c r="F15" s="234" t="s">
        <v>512</v>
      </c>
      <c r="G15" t="s">
        <v>281</v>
      </c>
      <c r="I15" s="781"/>
      <c r="J15" s="782"/>
      <c r="K15" s="782"/>
      <c r="L15" s="782"/>
      <c r="M15" s="782"/>
      <c r="N15" s="782"/>
      <c r="O15" s="782"/>
      <c r="P15" s="782"/>
      <c r="Q15" s="782"/>
      <c r="R15" s="782"/>
      <c r="S15" s="782"/>
      <c r="T15" s="782"/>
      <c r="U15" s="782"/>
      <c r="V15" s="782"/>
      <c r="W15" s="783"/>
    </row>
    <row r="16" spans="1:23">
      <c r="A16" s="221" t="s">
        <v>250</v>
      </c>
      <c r="B16" s="233" t="s">
        <v>4918</v>
      </c>
      <c r="C16" s="223" t="s">
        <v>3399</v>
      </c>
      <c r="D16" s="223" t="s">
        <v>494</v>
      </c>
      <c r="E16" s="223" t="s">
        <v>260</v>
      </c>
      <c r="F16" s="234" t="s">
        <v>3400</v>
      </c>
      <c r="G16" t="s">
        <v>281</v>
      </c>
      <c r="I16" s="781"/>
      <c r="J16" s="782"/>
      <c r="K16" s="782"/>
      <c r="L16" s="782"/>
      <c r="M16" s="782"/>
      <c r="N16" s="782"/>
      <c r="O16" s="782"/>
      <c r="P16" s="782"/>
      <c r="Q16" s="782"/>
      <c r="R16" s="782"/>
      <c r="S16" s="782"/>
      <c r="T16" s="782"/>
      <c r="U16" s="782"/>
      <c r="V16" s="782"/>
      <c r="W16" s="783"/>
    </row>
    <row r="17" spans="1:23">
      <c r="A17" s="221" t="s">
        <v>333</v>
      </c>
      <c r="B17" s="223" t="s">
        <v>399</v>
      </c>
      <c r="C17" s="223" t="s">
        <v>516</v>
      </c>
      <c r="D17" s="223" t="s">
        <v>511</v>
      </c>
      <c r="E17" s="223" t="s">
        <v>260</v>
      </c>
      <c r="F17" s="234" t="s">
        <v>517</v>
      </c>
      <c r="G17" t="s">
        <v>281</v>
      </c>
      <c r="I17" s="781"/>
      <c r="J17" s="782"/>
      <c r="K17" s="782"/>
      <c r="L17" s="782"/>
      <c r="M17" s="782"/>
      <c r="N17" s="782"/>
      <c r="O17" s="782"/>
      <c r="P17" s="782"/>
      <c r="Q17" s="782"/>
      <c r="R17" s="782"/>
      <c r="S17" s="782"/>
      <c r="T17" s="782"/>
      <c r="U17" s="782"/>
      <c r="V17" s="782"/>
      <c r="W17" s="783"/>
    </row>
    <row r="18" spans="1:23">
      <c r="A18" s="221" t="s">
        <v>333</v>
      </c>
      <c r="B18" s="223" t="s">
        <v>427</v>
      </c>
      <c r="C18" s="223" t="s">
        <v>518</v>
      </c>
      <c r="D18" s="223" t="s">
        <v>511</v>
      </c>
      <c r="E18" s="223" t="s">
        <v>260</v>
      </c>
      <c r="F18" s="234" t="s">
        <v>519</v>
      </c>
      <c r="G18" t="s">
        <v>281</v>
      </c>
      <c r="I18" s="781"/>
      <c r="J18" s="782"/>
      <c r="K18" s="782"/>
      <c r="L18" s="782"/>
      <c r="M18" s="782"/>
      <c r="N18" s="782"/>
      <c r="O18" s="782"/>
      <c r="P18" s="782"/>
      <c r="Q18" s="782"/>
      <c r="R18" s="782"/>
      <c r="S18" s="782"/>
      <c r="T18" s="782"/>
      <c r="U18" s="782"/>
      <c r="V18" s="782"/>
      <c r="W18" s="783"/>
    </row>
    <row r="19" spans="1:23">
      <c r="A19" s="221" t="s">
        <v>333</v>
      </c>
      <c r="B19" s="223" t="s">
        <v>439</v>
      </c>
      <c r="C19" s="223" t="s">
        <v>520</v>
      </c>
      <c r="D19" s="223" t="s">
        <v>511</v>
      </c>
      <c r="E19" s="223" t="s">
        <v>260</v>
      </c>
      <c r="F19" s="234" t="s">
        <v>521</v>
      </c>
      <c r="G19" t="s">
        <v>281</v>
      </c>
      <c r="I19" s="784"/>
      <c r="J19" s="785"/>
      <c r="K19" s="785"/>
      <c r="L19" s="785"/>
      <c r="M19" s="785"/>
      <c r="N19" s="785"/>
      <c r="O19" s="785"/>
      <c r="P19" s="785"/>
      <c r="Q19" s="785"/>
      <c r="R19" s="785"/>
      <c r="S19" s="785"/>
      <c r="T19" s="785"/>
      <c r="U19" s="785"/>
      <c r="V19" s="785"/>
      <c r="W19" s="786"/>
    </row>
    <row r="20" spans="1:23">
      <c r="A20" s="262" t="s">
        <v>268</v>
      </c>
      <c r="B20" s="189" t="s">
        <v>522</v>
      </c>
      <c r="C20" s="189">
        <v>0.95</v>
      </c>
      <c r="D20" s="189" t="s">
        <v>270</v>
      </c>
      <c r="E20" s="189" t="s">
        <v>523</v>
      </c>
      <c r="F20" s="263" t="s">
        <v>524</v>
      </c>
      <c r="G20" t="s">
        <v>281</v>
      </c>
    </row>
    <row r="21" spans="1:23">
      <c r="A21" s="262" t="s">
        <v>268</v>
      </c>
      <c r="B21" s="189" t="s">
        <v>525</v>
      </c>
      <c r="C21" s="189">
        <v>1.1200000000000001</v>
      </c>
      <c r="D21" s="189" t="s">
        <v>270</v>
      </c>
      <c r="E21" s="189" t="s">
        <v>526</v>
      </c>
      <c r="F21" s="263" t="s">
        <v>527</v>
      </c>
      <c r="G21" t="s">
        <v>281</v>
      </c>
      <c r="I21" s="772" t="s">
        <v>272</v>
      </c>
      <c r="J21" s="773"/>
      <c r="K21" s="773"/>
      <c r="L21" s="773"/>
      <c r="M21" s="773"/>
      <c r="N21" s="773"/>
      <c r="O21" s="773"/>
      <c r="P21" s="773"/>
      <c r="Q21" s="773"/>
      <c r="R21" s="773"/>
      <c r="S21" s="773"/>
      <c r="T21" s="773"/>
      <c r="U21" s="773"/>
      <c r="V21" s="773"/>
      <c r="W21" s="774"/>
    </row>
    <row r="22" spans="1:23">
      <c r="A22" s="262" t="s">
        <v>268</v>
      </c>
      <c r="B22" s="189" t="s">
        <v>528</v>
      </c>
      <c r="C22" s="189">
        <v>0.72</v>
      </c>
      <c r="D22" s="189" t="s">
        <v>270</v>
      </c>
      <c r="E22" s="189" t="s">
        <v>529</v>
      </c>
      <c r="F22" s="263" t="s">
        <v>530</v>
      </c>
      <c r="G22" t="s">
        <v>281</v>
      </c>
      <c r="I22" s="242"/>
      <c r="J22" s="243"/>
      <c r="K22" s="243"/>
      <c r="L22" s="243"/>
      <c r="M22" s="243"/>
      <c r="N22" s="243"/>
      <c r="O22" s="243"/>
      <c r="P22" s="243"/>
      <c r="Q22" s="243"/>
      <c r="R22" s="243"/>
      <c r="S22" s="243"/>
      <c r="T22" s="243"/>
      <c r="U22" s="243"/>
      <c r="V22" s="243"/>
      <c r="W22" s="244"/>
    </row>
    <row r="23" spans="1:23">
      <c r="A23" s="262" t="s">
        <v>268</v>
      </c>
      <c r="B23" s="189" t="s">
        <v>531</v>
      </c>
      <c r="C23" s="189">
        <v>0.1</v>
      </c>
      <c r="D23" s="189" t="s">
        <v>270</v>
      </c>
      <c r="E23" s="189" t="s">
        <v>532</v>
      </c>
      <c r="F23" s="263" t="s">
        <v>533</v>
      </c>
      <c r="G23" t="s">
        <v>281</v>
      </c>
      <c r="I23" s="214"/>
      <c r="J23" s="6"/>
      <c r="K23" s="6"/>
      <c r="L23" s="6"/>
      <c r="M23" s="6"/>
      <c r="N23" s="6"/>
      <c r="O23" s="6"/>
      <c r="P23" s="6"/>
      <c r="Q23" s="6"/>
      <c r="R23" s="6"/>
      <c r="S23" s="6"/>
      <c r="T23" s="6"/>
      <c r="U23" s="6"/>
      <c r="V23" s="6"/>
      <c r="W23" s="215"/>
    </row>
    <row r="24" spans="1:23">
      <c r="A24" s="262" t="s">
        <v>268</v>
      </c>
      <c r="B24" s="189" t="s">
        <v>534</v>
      </c>
      <c r="C24" s="189">
        <v>140</v>
      </c>
      <c r="D24" s="189" t="s">
        <v>535</v>
      </c>
      <c r="E24" s="189" t="s">
        <v>536</v>
      </c>
      <c r="F24" s="263" t="s">
        <v>537</v>
      </c>
      <c r="G24" t="s">
        <v>281</v>
      </c>
      <c r="I24" s="214"/>
      <c r="J24" s="6"/>
      <c r="K24" s="6"/>
      <c r="L24" s="6"/>
      <c r="M24" s="6"/>
      <c r="N24" s="6"/>
      <c r="O24" s="6"/>
      <c r="P24" s="6"/>
      <c r="Q24" s="6"/>
      <c r="R24" s="6"/>
      <c r="S24" s="6"/>
      <c r="T24" s="6"/>
      <c r="U24" s="6"/>
      <c r="V24" s="6"/>
      <c r="W24" s="215"/>
    </row>
    <row r="25" spans="1:23">
      <c r="A25" s="262" t="s">
        <v>268</v>
      </c>
      <c r="B25" s="189" t="s">
        <v>538</v>
      </c>
      <c r="C25" s="189">
        <v>0.52</v>
      </c>
      <c r="D25" s="189" t="s">
        <v>270</v>
      </c>
      <c r="E25" s="189" t="s">
        <v>539</v>
      </c>
      <c r="F25" s="263" t="s">
        <v>540</v>
      </c>
      <c r="G25" t="s">
        <v>281</v>
      </c>
      <c r="I25" s="214"/>
      <c r="J25" s="6"/>
      <c r="K25" s="6"/>
      <c r="L25" s="6"/>
      <c r="M25" s="6"/>
      <c r="N25" s="6"/>
      <c r="O25" s="6"/>
      <c r="P25" s="6"/>
      <c r="Q25" s="6"/>
      <c r="R25" s="6"/>
      <c r="S25" s="6"/>
      <c r="T25" s="6"/>
      <c r="U25" s="6"/>
      <c r="V25" s="6"/>
      <c r="W25" s="215"/>
    </row>
    <row r="26" spans="1:23">
      <c r="A26" s="262" t="s">
        <v>268</v>
      </c>
      <c r="B26" s="189" t="s">
        <v>541</v>
      </c>
      <c r="C26" s="189">
        <v>43</v>
      </c>
      <c r="D26" s="189" t="s">
        <v>542</v>
      </c>
      <c r="E26" s="189" t="s">
        <v>253</v>
      </c>
      <c r="F26" s="263" t="s">
        <v>543</v>
      </c>
      <c r="G26" t="s">
        <v>281</v>
      </c>
      <c r="I26" s="214"/>
      <c r="J26" s="6"/>
      <c r="K26" s="6"/>
      <c r="L26" s="6"/>
      <c r="M26" s="6"/>
      <c r="N26" s="6"/>
      <c r="O26" s="6"/>
      <c r="P26" s="6"/>
      <c r="Q26" s="6"/>
      <c r="R26" s="6"/>
      <c r="S26" s="6"/>
      <c r="T26" s="6"/>
      <c r="U26" s="6"/>
      <c r="V26" s="6"/>
      <c r="W26" s="215"/>
    </row>
    <row r="27" spans="1:23">
      <c r="A27" s="262" t="s">
        <v>268</v>
      </c>
      <c r="B27" s="189" t="s">
        <v>544</v>
      </c>
      <c r="C27" s="189">
        <v>10</v>
      </c>
      <c r="D27" s="189" t="s">
        <v>545</v>
      </c>
      <c r="E27" s="189" t="s">
        <v>546</v>
      </c>
      <c r="F27" s="263" t="s">
        <v>547</v>
      </c>
      <c r="G27" t="s">
        <v>281</v>
      </c>
      <c r="I27" s="214"/>
      <c r="J27" s="6"/>
      <c r="K27" s="6"/>
      <c r="L27" s="6"/>
      <c r="M27" s="6"/>
      <c r="N27" s="6"/>
      <c r="O27" s="6"/>
      <c r="P27" s="6"/>
      <c r="Q27" s="6"/>
      <c r="R27" s="6"/>
      <c r="S27" s="6"/>
      <c r="T27" s="6"/>
      <c r="U27" s="6"/>
      <c r="V27" s="6"/>
      <c r="W27" s="215"/>
    </row>
    <row r="28" spans="1:23">
      <c r="A28" s="262" t="s">
        <v>268</v>
      </c>
      <c r="B28" s="189" t="s">
        <v>548</v>
      </c>
      <c r="C28" s="189">
        <v>6</v>
      </c>
      <c r="D28" s="189" t="s">
        <v>549</v>
      </c>
      <c r="E28" s="189" t="s">
        <v>550</v>
      </c>
      <c r="F28" s="263" t="s">
        <v>551</v>
      </c>
      <c r="G28" t="s">
        <v>281</v>
      </c>
      <c r="I28" s="214"/>
      <c r="J28" s="6"/>
      <c r="K28" s="6"/>
      <c r="L28" s="6"/>
      <c r="M28" s="6"/>
      <c r="N28" s="6"/>
      <c r="O28" s="6"/>
      <c r="P28" s="6"/>
      <c r="Q28" s="6"/>
      <c r="R28" s="6"/>
      <c r="S28" s="6"/>
      <c r="T28" s="6"/>
      <c r="U28" s="6"/>
      <c r="V28" s="6"/>
      <c r="W28" s="215"/>
    </row>
    <row r="29" spans="1:23">
      <c r="A29" s="262" t="s">
        <v>268</v>
      </c>
      <c r="B29" s="189" t="s">
        <v>552</v>
      </c>
      <c r="C29" s="189">
        <v>6.5</v>
      </c>
      <c r="D29" s="189" t="s">
        <v>549</v>
      </c>
      <c r="E29" s="189" t="s">
        <v>553</v>
      </c>
      <c r="F29" s="263" t="s">
        <v>554</v>
      </c>
      <c r="G29" t="s">
        <v>281</v>
      </c>
      <c r="I29" s="214"/>
      <c r="J29" s="6"/>
      <c r="K29" s="6"/>
      <c r="L29" s="6"/>
      <c r="M29" s="6"/>
      <c r="N29" s="6"/>
      <c r="O29" s="6"/>
      <c r="P29" s="6"/>
      <c r="Q29" s="6"/>
      <c r="R29" s="6"/>
      <c r="S29" s="6"/>
      <c r="T29" s="6"/>
      <c r="U29" s="6"/>
      <c r="V29" s="6"/>
      <c r="W29" s="215"/>
    </row>
    <row r="30" spans="1:23">
      <c r="A30" s="262" t="s">
        <v>268</v>
      </c>
      <c r="B30" s="189" t="s">
        <v>555</v>
      </c>
      <c r="C30" s="189">
        <v>86</v>
      </c>
      <c r="D30" s="189" t="s">
        <v>549</v>
      </c>
      <c r="E30" s="189" t="s">
        <v>556</v>
      </c>
      <c r="F30" s="263" t="s">
        <v>557</v>
      </c>
      <c r="G30" t="s">
        <v>281</v>
      </c>
      <c r="I30" s="214"/>
      <c r="J30" s="6"/>
      <c r="K30" s="6"/>
      <c r="L30" s="6"/>
      <c r="M30" s="6"/>
      <c r="N30" s="6"/>
      <c r="O30" s="6"/>
      <c r="P30" s="6"/>
      <c r="Q30" s="6"/>
      <c r="R30" s="6"/>
      <c r="S30" s="6"/>
      <c r="T30" s="6"/>
      <c r="U30" s="6"/>
      <c r="V30" s="6"/>
      <c r="W30" s="215"/>
    </row>
    <row r="31" spans="1:23">
      <c r="A31" s="262" t="s">
        <v>268</v>
      </c>
      <c r="B31" s="189" t="s">
        <v>269</v>
      </c>
      <c r="C31" s="189">
        <v>3.2582228999999997E-2</v>
      </c>
      <c r="D31" s="189" t="s">
        <v>270</v>
      </c>
      <c r="E31" s="189" t="s">
        <v>558</v>
      </c>
      <c r="F31" s="263" t="s">
        <v>3402</v>
      </c>
      <c r="G31" t="s">
        <v>281</v>
      </c>
      <c r="I31" s="214"/>
      <c r="J31" s="6"/>
      <c r="K31" s="6"/>
      <c r="L31" s="6"/>
      <c r="M31" s="6"/>
      <c r="N31" s="6"/>
      <c r="O31" s="6"/>
      <c r="P31" s="6"/>
      <c r="Q31" s="6"/>
      <c r="R31" s="6"/>
      <c r="S31" s="6"/>
      <c r="T31" s="6"/>
      <c r="U31" s="6"/>
      <c r="V31" s="6"/>
      <c r="W31" s="215"/>
    </row>
    <row r="32" spans="1:23">
      <c r="A32" s="262" t="s">
        <v>268</v>
      </c>
      <c r="B32" s="189" t="s">
        <v>559</v>
      </c>
      <c r="C32" s="189">
        <v>40000</v>
      </c>
      <c r="D32" s="189" t="s">
        <v>560</v>
      </c>
      <c r="E32" s="189" t="s">
        <v>253</v>
      </c>
      <c r="F32" s="263" t="s">
        <v>561</v>
      </c>
      <c r="G32" t="s">
        <v>281</v>
      </c>
      <c r="I32" s="214"/>
      <c r="J32" s="6"/>
      <c r="K32" s="6"/>
      <c r="L32" s="6"/>
      <c r="M32" s="6"/>
      <c r="N32" s="6"/>
      <c r="O32" s="6"/>
      <c r="P32" s="6"/>
      <c r="Q32" s="6"/>
      <c r="R32" s="6"/>
      <c r="S32" s="6"/>
      <c r="T32" s="6"/>
      <c r="U32" s="6"/>
      <c r="V32" s="6"/>
      <c r="W32" s="215"/>
    </row>
    <row r="33" spans="1:23">
      <c r="A33" s="262" t="s">
        <v>268</v>
      </c>
      <c r="B33" s="189" t="s">
        <v>562</v>
      </c>
      <c r="C33" s="189" t="s">
        <v>563</v>
      </c>
      <c r="D33" s="189" t="s">
        <v>275</v>
      </c>
      <c r="E33" s="264"/>
      <c r="F33" s="263" t="s">
        <v>564</v>
      </c>
      <c r="G33" t="s">
        <v>281</v>
      </c>
      <c r="I33" s="214"/>
      <c r="J33" s="6"/>
      <c r="K33" s="6"/>
      <c r="L33" s="6"/>
      <c r="M33" s="6"/>
      <c r="N33" s="6"/>
      <c r="O33" s="6"/>
      <c r="P33" s="6"/>
      <c r="Q33" s="6"/>
      <c r="R33" s="6"/>
      <c r="S33" s="6"/>
      <c r="T33" s="6"/>
      <c r="U33" s="6"/>
      <c r="V33" s="6"/>
      <c r="W33" s="215"/>
    </row>
    <row r="34" spans="1:23">
      <c r="A34" s="262" t="s">
        <v>268</v>
      </c>
      <c r="B34" s="189" t="s">
        <v>568</v>
      </c>
      <c r="C34" s="189" t="s">
        <v>569</v>
      </c>
      <c r="D34" s="189" t="s">
        <v>511</v>
      </c>
      <c r="E34" s="264"/>
      <c r="F34" s="263" t="s">
        <v>570</v>
      </c>
      <c r="G34" t="s">
        <v>281</v>
      </c>
      <c r="I34" s="214"/>
      <c r="J34" s="6"/>
      <c r="K34" s="6"/>
      <c r="L34" s="6"/>
      <c r="M34" s="6"/>
      <c r="N34" s="6"/>
      <c r="O34" s="6"/>
      <c r="P34" s="6"/>
      <c r="Q34" s="6"/>
      <c r="R34" s="6"/>
      <c r="S34" s="6"/>
      <c r="T34" s="6"/>
      <c r="U34" s="6"/>
      <c r="V34" s="6"/>
      <c r="W34" s="215"/>
    </row>
    <row r="35" spans="1:23">
      <c r="A35" s="262" t="s">
        <v>268</v>
      </c>
      <c r="B35" s="189" t="s">
        <v>571</v>
      </c>
      <c r="C35" s="189" t="s">
        <v>3403</v>
      </c>
      <c r="D35" s="189" t="s">
        <v>511</v>
      </c>
      <c r="E35" s="264"/>
      <c r="F35" s="263" t="s">
        <v>573</v>
      </c>
      <c r="G35" t="s">
        <v>281</v>
      </c>
      <c r="I35" s="214"/>
      <c r="J35" s="6"/>
      <c r="K35" s="6"/>
      <c r="L35" s="6"/>
      <c r="M35" s="6"/>
      <c r="N35" s="6"/>
      <c r="O35" s="6"/>
      <c r="P35" s="6"/>
      <c r="Q35" s="6"/>
      <c r="R35" s="6"/>
      <c r="S35" s="6"/>
      <c r="T35" s="6"/>
      <c r="U35" s="6"/>
      <c r="V35" s="6"/>
      <c r="W35" s="215"/>
    </row>
    <row r="36" spans="1:23">
      <c r="A36" s="262" t="s">
        <v>268</v>
      </c>
      <c r="B36" s="189" t="s">
        <v>574</v>
      </c>
      <c r="C36" s="189" t="s">
        <v>3404</v>
      </c>
      <c r="D36" s="189" t="s">
        <v>511</v>
      </c>
      <c r="E36" s="264"/>
      <c r="F36" s="263" t="s">
        <v>576</v>
      </c>
      <c r="G36" t="s">
        <v>281</v>
      </c>
      <c r="I36" s="214"/>
      <c r="J36" s="6"/>
      <c r="K36" s="6"/>
      <c r="L36" s="6"/>
      <c r="M36" s="6"/>
      <c r="N36" s="6"/>
      <c r="O36" s="6"/>
      <c r="P36" s="6"/>
      <c r="Q36" s="6"/>
      <c r="R36" s="6"/>
      <c r="S36" s="6"/>
      <c r="T36" s="6"/>
      <c r="U36" s="6"/>
      <c r="V36" s="6"/>
      <c r="W36" s="215"/>
    </row>
    <row r="37" spans="1:23">
      <c r="A37" s="262" t="s">
        <v>268</v>
      </c>
      <c r="B37" s="189" t="s">
        <v>577</v>
      </c>
      <c r="C37" s="189" t="s">
        <v>578</v>
      </c>
      <c r="D37" s="189" t="s">
        <v>511</v>
      </c>
      <c r="E37" s="264"/>
      <c r="F37" s="263" t="s">
        <v>579</v>
      </c>
      <c r="G37" t="s">
        <v>281</v>
      </c>
      <c r="I37" s="214"/>
      <c r="J37" s="6"/>
      <c r="K37" s="6"/>
      <c r="L37" s="6"/>
      <c r="M37" s="6"/>
      <c r="N37" s="6"/>
      <c r="O37" s="6"/>
      <c r="P37" s="6"/>
      <c r="Q37" s="6"/>
      <c r="R37" s="6"/>
      <c r="S37" s="6"/>
      <c r="T37" s="6"/>
      <c r="U37" s="6"/>
      <c r="V37" s="6"/>
      <c r="W37" s="215"/>
    </row>
    <row r="38" spans="1:23">
      <c r="A38" s="239" t="s">
        <v>268</v>
      </c>
      <c r="B38" s="240" t="s">
        <v>580</v>
      </c>
      <c r="C38" s="240" t="s">
        <v>258</v>
      </c>
      <c r="D38" s="240" t="s">
        <v>494</v>
      </c>
      <c r="E38" s="265"/>
      <c r="F38" s="241" t="s">
        <v>581</v>
      </c>
      <c r="G38" t="s">
        <v>281</v>
      </c>
      <c r="I38" s="214"/>
      <c r="J38" s="6"/>
      <c r="K38" s="6"/>
      <c r="L38" s="6"/>
      <c r="M38" s="6"/>
      <c r="N38" s="6"/>
      <c r="O38" s="6"/>
      <c r="P38" s="6"/>
      <c r="Q38" s="6"/>
      <c r="R38" s="6"/>
      <c r="S38" s="6"/>
      <c r="T38" s="6"/>
      <c r="U38" s="6"/>
      <c r="V38" s="6"/>
      <c r="W38" s="215"/>
    </row>
    <row r="39" spans="1:23">
      <c r="G39" t="s">
        <v>281</v>
      </c>
      <c r="I39" s="214"/>
      <c r="J39" s="6"/>
      <c r="K39" s="6"/>
      <c r="L39" s="6"/>
      <c r="M39" s="6"/>
      <c r="N39" s="6"/>
      <c r="O39" s="6"/>
      <c r="P39" s="6"/>
      <c r="Q39" s="6"/>
      <c r="R39" s="6"/>
      <c r="S39" s="6"/>
      <c r="T39" s="6"/>
      <c r="U39" s="6"/>
      <c r="V39" s="6"/>
      <c r="W39" s="215"/>
    </row>
    <row r="40" spans="1:23" ht="18.75">
      <c r="A40" s="769" t="s">
        <v>3966</v>
      </c>
      <c r="B40" s="770"/>
      <c r="C40" s="770"/>
      <c r="D40" s="770"/>
      <c r="E40" s="770"/>
      <c r="F40" s="771"/>
      <c r="G40" t="s">
        <v>281</v>
      </c>
      <c r="I40" s="214"/>
      <c r="J40" s="6"/>
      <c r="K40" s="6"/>
      <c r="L40" s="6"/>
      <c r="M40" s="6"/>
      <c r="N40" s="6"/>
      <c r="O40" s="6"/>
      <c r="P40" s="6"/>
      <c r="Q40" s="6"/>
      <c r="R40" s="6"/>
      <c r="S40" s="6"/>
      <c r="T40" s="6"/>
      <c r="U40" s="6"/>
      <c r="V40" s="6"/>
      <c r="W40" s="215"/>
    </row>
    <row r="41" spans="1:23">
      <c r="A41" s="211" t="s">
        <v>238</v>
      </c>
      <c r="B41" s="212" t="s">
        <v>239</v>
      </c>
      <c r="C41" s="212" t="s">
        <v>240</v>
      </c>
      <c r="D41" s="212" t="s">
        <v>134</v>
      </c>
      <c r="E41" s="212" t="s">
        <v>241</v>
      </c>
      <c r="F41" s="213" t="s">
        <v>242</v>
      </c>
      <c r="G41" t="s">
        <v>281</v>
      </c>
      <c r="I41" s="214"/>
      <c r="J41" s="6"/>
      <c r="K41" s="6"/>
      <c r="L41" s="6"/>
      <c r="M41" s="6"/>
      <c r="N41" s="6"/>
      <c r="O41" s="6"/>
      <c r="P41" s="6"/>
      <c r="Q41" s="6"/>
      <c r="R41" s="6"/>
      <c r="S41" s="6"/>
      <c r="T41" s="6"/>
      <c r="U41" s="6"/>
      <c r="V41" s="6"/>
      <c r="W41" s="215"/>
    </row>
    <row r="42" spans="1:23">
      <c r="A42" s="216" t="s">
        <v>243</v>
      </c>
      <c r="B42" s="231" t="s">
        <v>3965</v>
      </c>
      <c r="C42" s="218">
        <v>1</v>
      </c>
      <c r="D42" s="218" t="s">
        <v>259</v>
      </c>
      <c r="E42" s="218" t="s">
        <v>253</v>
      </c>
      <c r="F42" s="232" t="s">
        <v>1980</v>
      </c>
      <c r="G42" t="s">
        <v>281</v>
      </c>
      <c r="I42" s="214"/>
      <c r="J42" s="6"/>
      <c r="K42" s="6"/>
      <c r="L42" s="6"/>
      <c r="M42" s="6"/>
      <c r="N42" s="6"/>
      <c r="O42" s="6"/>
      <c r="P42" s="6"/>
      <c r="Q42" s="6"/>
      <c r="R42" s="6"/>
      <c r="S42" s="6"/>
      <c r="T42" s="6"/>
      <c r="U42" s="6"/>
      <c r="V42" s="6"/>
      <c r="W42" s="215"/>
    </row>
    <row r="43" spans="1:23">
      <c r="A43" s="221" t="s">
        <v>243</v>
      </c>
      <c r="B43" s="222" t="s">
        <v>326</v>
      </c>
      <c r="C43" s="223" t="s">
        <v>2877</v>
      </c>
      <c r="D43" s="223" t="s">
        <v>408</v>
      </c>
      <c r="E43" s="223" t="s">
        <v>260</v>
      </c>
      <c r="F43" s="234" t="s">
        <v>4919</v>
      </c>
      <c r="G43" t="s">
        <v>281</v>
      </c>
      <c r="I43" s="214"/>
      <c r="J43" s="6"/>
      <c r="K43" s="6"/>
      <c r="L43" s="6"/>
      <c r="M43" s="6"/>
      <c r="N43" s="6"/>
      <c r="O43" s="6"/>
      <c r="P43" s="6"/>
      <c r="Q43" s="6"/>
      <c r="R43" s="6"/>
      <c r="S43" s="6"/>
      <c r="T43" s="6"/>
      <c r="U43" s="6"/>
      <c r="V43" s="6"/>
      <c r="W43" s="215"/>
    </row>
    <row r="44" spans="1:23">
      <c r="A44" s="221" t="s">
        <v>243</v>
      </c>
      <c r="B44" s="223" t="s">
        <v>3967</v>
      </c>
      <c r="C44" s="223" t="s">
        <v>1984</v>
      </c>
      <c r="D44" s="223" t="s">
        <v>275</v>
      </c>
      <c r="E44" s="223" t="s">
        <v>260</v>
      </c>
      <c r="F44" s="234" t="s">
        <v>3968</v>
      </c>
      <c r="G44" t="s">
        <v>281</v>
      </c>
      <c r="I44" s="214"/>
      <c r="J44" s="6"/>
      <c r="K44" s="6"/>
      <c r="L44" s="6"/>
      <c r="M44" s="6"/>
      <c r="N44" s="6"/>
      <c r="O44" s="6"/>
      <c r="P44" s="6"/>
      <c r="Q44" s="6"/>
      <c r="R44" s="6"/>
      <c r="S44" s="6"/>
      <c r="T44" s="6"/>
      <c r="U44" s="6"/>
      <c r="V44" s="6"/>
      <c r="W44" s="215"/>
    </row>
    <row r="45" spans="1:23">
      <c r="A45" s="221" t="s">
        <v>243</v>
      </c>
      <c r="B45" s="223" t="s">
        <v>2879</v>
      </c>
      <c r="C45" s="223" t="s">
        <v>1987</v>
      </c>
      <c r="D45" s="223" t="s">
        <v>275</v>
      </c>
      <c r="E45" s="223" t="s">
        <v>260</v>
      </c>
      <c r="F45" s="234" t="s">
        <v>3969</v>
      </c>
      <c r="G45" t="s">
        <v>281</v>
      </c>
      <c r="I45" s="214"/>
      <c r="J45" s="6"/>
      <c r="K45" s="6"/>
      <c r="L45" s="6"/>
      <c r="M45" s="6"/>
      <c r="N45" s="6"/>
      <c r="O45" s="6"/>
      <c r="P45" s="6"/>
      <c r="Q45" s="6"/>
      <c r="R45" s="6"/>
      <c r="S45" s="6"/>
      <c r="T45" s="6"/>
      <c r="U45" s="6"/>
      <c r="V45" s="6"/>
      <c r="W45" s="215"/>
    </row>
    <row r="46" spans="1:23">
      <c r="A46" s="221" t="s">
        <v>243</v>
      </c>
      <c r="B46" s="233" t="s">
        <v>1989</v>
      </c>
      <c r="C46" s="223" t="s">
        <v>1990</v>
      </c>
      <c r="D46" s="223" t="s">
        <v>259</v>
      </c>
      <c r="E46" s="223" t="s">
        <v>260</v>
      </c>
      <c r="F46" s="234" t="s">
        <v>1991</v>
      </c>
      <c r="G46" t="s">
        <v>281</v>
      </c>
      <c r="I46" s="214"/>
      <c r="J46" s="6"/>
      <c r="K46" s="6"/>
      <c r="L46" s="6"/>
      <c r="M46" s="6"/>
      <c r="N46" s="6"/>
      <c r="O46" s="6"/>
      <c r="P46" s="6"/>
      <c r="Q46" s="6"/>
      <c r="R46" s="6"/>
      <c r="S46" s="6"/>
      <c r="T46" s="6"/>
      <c r="U46" s="6"/>
      <c r="V46" s="6"/>
      <c r="W46" s="215"/>
    </row>
    <row r="47" spans="1:23">
      <c r="A47" s="221" t="s">
        <v>243</v>
      </c>
      <c r="B47" s="222" t="s">
        <v>595</v>
      </c>
      <c r="C47" s="223">
        <v>0.11</v>
      </c>
      <c r="D47" s="223" t="s">
        <v>259</v>
      </c>
      <c r="E47" s="223" t="s">
        <v>253</v>
      </c>
      <c r="F47" s="234" t="s">
        <v>1992</v>
      </c>
      <c r="G47" t="s">
        <v>281</v>
      </c>
      <c r="I47" s="214"/>
      <c r="J47" s="6"/>
      <c r="K47" s="6"/>
      <c r="L47" s="6"/>
      <c r="M47" s="6"/>
      <c r="N47" s="6"/>
      <c r="O47" s="6"/>
      <c r="P47" s="6"/>
      <c r="Q47" s="6"/>
      <c r="R47" s="6"/>
      <c r="S47" s="6"/>
      <c r="T47" s="6"/>
      <c r="U47" s="6"/>
      <c r="V47" s="6"/>
      <c r="W47" s="215"/>
    </row>
    <row r="48" spans="1:23">
      <c r="A48" s="221" t="s">
        <v>333</v>
      </c>
      <c r="B48" s="223" t="s">
        <v>1993</v>
      </c>
      <c r="C48" s="223" t="s">
        <v>1994</v>
      </c>
      <c r="D48" s="223" t="s">
        <v>511</v>
      </c>
      <c r="E48" s="223" t="s">
        <v>260</v>
      </c>
      <c r="F48" s="234" t="s">
        <v>1995</v>
      </c>
      <c r="G48" t="s">
        <v>281</v>
      </c>
      <c r="I48" s="214"/>
      <c r="J48" s="6"/>
      <c r="K48" s="6"/>
      <c r="L48" s="6"/>
      <c r="M48" s="6"/>
      <c r="N48" s="6"/>
      <c r="O48" s="6"/>
      <c r="P48" s="6"/>
      <c r="Q48" s="6"/>
      <c r="R48" s="6"/>
      <c r="S48" s="6"/>
      <c r="T48" s="6"/>
      <c r="U48" s="6"/>
      <c r="V48" s="6"/>
      <c r="W48" s="215"/>
    </row>
    <row r="49" spans="1:23">
      <c r="A49" s="221" t="s">
        <v>333</v>
      </c>
      <c r="B49" s="223" t="s">
        <v>1996</v>
      </c>
      <c r="C49" s="223" t="s">
        <v>1997</v>
      </c>
      <c r="D49" s="223" t="s">
        <v>511</v>
      </c>
      <c r="E49" s="223" t="s">
        <v>260</v>
      </c>
      <c r="F49" s="234" t="s">
        <v>1998</v>
      </c>
      <c r="G49" t="s">
        <v>281</v>
      </c>
      <c r="I49" s="214"/>
      <c r="J49" s="6"/>
      <c r="K49" s="6"/>
      <c r="L49" s="6"/>
      <c r="M49" s="6"/>
      <c r="N49" s="6"/>
      <c r="O49" s="6"/>
      <c r="P49" s="6"/>
      <c r="Q49" s="6"/>
      <c r="R49" s="6"/>
      <c r="S49" s="6"/>
      <c r="T49" s="6"/>
      <c r="U49" s="6"/>
      <c r="V49" s="6"/>
      <c r="W49" s="215"/>
    </row>
    <row r="50" spans="1:23">
      <c r="A50" s="221" t="s">
        <v>250</v>
      </c>
      <c r="B50" s="233" t="s">
        <v>4920</v>
      </c>
      <c r="C50" s="235" t="s">
        <v>954</v>
      </c>
      <c r="D50" s="223" t="s">
        <v>408</v>
      </c>
      <c r="E50" s="223" t="s">
        <v>260</v>
      </c>
      <c r="F50" s="234" t="s">
        <v>4921</v>
      </c>
      <c r="I50" s="214"/>
      <c r="J50" s="6"/>
      <c r="K50" s="6"/>
      <c r="L50" s="6"/>
      <c r="M50" s="6"/>
      <c r="N50" s="6"/>
      <c r="O50" s="6"/>
      <c r="P50" s="6"/>
      <c r="Q50" s="6"/>
      <c r="R50" s="6"/>
      <c r="S50" s="6"/>
      <c r="T50" s="6"/>
      <c r="U50" s="6"/>
      <c r="V50" s="6"/>
      <c r="W50" s="215"/>
    </row>
    <row r="51" spans="1:23">
      <c r="A51" s="221" t="s">
        <v>250</v>
      </c>
      <c r="B51" s="233" t="s">
        <v>1019</v>
      </c>
      <c r="C51" s="235" t="s">
        <v>952</v>
      </c>
      <c r="D51" s="223" t="s">
        <v>408</v>
      </c>
      <c r="E51" s="223" t="s">
        <v>260</v>
      </c>
      <c r="F51" s="234" t="s">
        <v>1999</v>
      </c>
      <c r="G51" t="s">
        <v>281</v>
      </c>
      <c r="I51" s="214"/>
      <c r="J51" s="6"/>
      <c r="K51" s="6"/>
      <c r="L51" s="6"/>
      <c r="M51" s="6"/>
      <c r="N51" s="6"/>
      <c r="O51" s="6"/>
      <c r="P51" s="6"/>
      <c r="Q51" s="6"/>
      <c r="R51" s="6"/>
      <c r="S51" s="6"/>
      <c r="T51" s="6"/>
      <c r="U51" s="6"/>
      <c r="V51" s="6"/>
      <c r="W51" s="215"/>
    </row>
    <row r="52" spans="1:23">
      <c r="A52" s="221" t="s">
        <v>250</v>
      </c>
      <c r="B52" s="233" t="s">
        <v>2000</v>
      </c>
      <c r="C52" s="223" t="s">
        <v>2001</v>
      </c>
      <c r="D52" s="223" t="s">
        <v>259</v>
      </c>
      <c r="E52" s="223" t="s">
        <v>260</v>
      </c>
      <c r="F52" s="234" t="s">
        <v>2002</v>
      </c>
      <c r="G52" t="s">
        <v>281</v>
      </c>
      <c r="I52" s="214"/>
      <c r="J52" s="6"/>
      <c r="K52" s="6"/>
      <c r="L52" s="6"/>
      <c r="M52" s="6"/>
      <c r="N52" s="6"/>
      <c r="O52" s="6"/>
      <c r="P52" s="6"/>
      <c r="Q52" s="6"/>
      <c r="R52" s="6"/>
      <c r="S52" s="6"/>
      <c r="T52" s="6"/>
      <c r="U52" s="6"/>
      <c r="V52" s="6"/>
      <c r="W52" s="215"/>
    </row>
    <row r="53" spans="1:23">
      <c r="A53" s="221" t="s">
        <v>333</v>
      </c>
      <c r="B53" s="223" t="s">
        <v>2003</v>
      </c>
      <c r="C53" s="223" t="s">
        <v>882</v>
      </c>
      <c r="D53" s="223" t="s">
        <v>511</v>
      </c>
      <c r="E53" s="223" t="s">
        <v>260</v>
      </c>
      <c r="F53" s="234" t="s">
        <v>614</v>
      </c>
      <c r="G53" t="s">
        <v>281</v>
      </c>
      <c r="I53" s="236"/>
      <c r="J53" s="237"/>
      <c r="K53" s="237"/>
      <c r="L53" s="237"/>
      <c r="M53" s="237"/>
      <c r="N53" s="237"/>
      <c r="O53" s="237"/>
      <c r="P53" s="237"/>
      <c r="Q53" s="237"/>
      <c r="R53" s="237"/>
      <c r="S53" s="237"/>
      <c r="T53" s="237"/>
      <c r="U53" s="237"/>
      <c r="V53" s="237"/>
      <c r="W53" s="238"/>
    </row>
    <row r="54" spans="1:23">
      <c r="A54" s="262" t="s">
        <v>268</v>
      </c>
      <c r="B54" s="189" t="s">
        <v>2004</v>
      </c>
      <c r="C54" s="189">
        <v>0.17599999999999999</v>
      </c>
      <c r="D54" s="189" t="s">
        <v>270</v>
      </c>
      <c r="E54" s="189" t="s">
        <v>2882</v>
      </c>
      <c r="F54" s="263" t="s">
        <v>2006</v>
      </c>
      <c r="G54" t="s">
        <v>281</v>
      </c>
    </row>
    <row r="55" spans="1:23">
      <c r="A55" s="262" t="s">
        <v>268</v>
      </c>
      <c r="B55" s="189" t="s">
        <v>534</v>
      </c>
      <c r="C55" s="189">
        <v>0</v>
      </c>
      <c r="D55" s="189" t="s">
        <v>2007</v>
      </c>
      <c r="E55" s="189" t="s">
        <v>3970</v>
      </c>
      <c r="F55" s="263" t="s">
        <v>519</v>
      </c>
      <c r="G55" t="s">
        <v>281</v>
      </c>
      <c r="I55" s="349" t="s">
        <v>360</v>
      </c>
      <c r="J55" s="350"/>
      <c r="K55" s="350"/>
      <c r="L55" s="350"/>
      <c r="M55" s="351"/>
    </row>
    <row r="56" spans="1:23">
      <c r="A56" s="262" t="s">
        <v>268</v>
      </c>
      <c r="B56" s="189" t="s">
        <v>875</v>
      </c>
      <c r="C56" s="189">
        <v>0.28000000000000003</v>
      </c>
      <c r="D56" s="189" t="s">
        <v>2007</v>
      </c>
      <c r="E56" s="189" t="s">
        <v>3971</v>
      </c>
      <c r="F56" s="263" t="s">
        <v>2010</v>
      </c>
      <c r="G56" t="s">
        <v>281</v>
      </c>
      <c r="I56" s="242" t="s">
        <v>2014</v>
      </c>
      <c r="J56" s="243"/>
      <c r="K56" s="243"/>
      <c r="L56" s="243">
        <v>14.8</v>
      </c>
      <c r="M56" s="244" t="s">
        <v>363</v>
      </c>
    </row>
    <row r="57" spans="1:23">
      <c r="A57" s="262" t="s">
        <v>268</v>
      </c>
      <c r="B57" s="189" t="s">
        <v>2011</v>
      </c>
      <c r="C57" s="189">
        <v>33.799999999999997</v>
      </c>
      <c r="D57" s="189" t="s">
        <v>2007</v>
      </c>
      <c r="E57" s="189" t="s">
        <v>3973</v>
      </c>
      <c r="F57" s="263" t="s">
        <v>2013</v>
      </c>
      <c r="G57" t="s">
        <v>281</v>
      </c>
      <c r="I57" s="372" t="s">
        <v>3972</v>
      </c>
      <c r="J57" s="6"/>
      <c r="K57" s="6"/>
      <c r="L57" s="6">
        <v>11.79</v>
      </c>
      <c r="M57" s="215" t="s">
        <v>363</v>
      </c>
    </row>
    <row r="58" spans="1:23">
      <c r="A58" s="262" t="s">
        <v>268</v>
      </c>
      <c r="B58" s="189" t="s">
        <v>2015</v>
      </c>
      <c r="C58" s="189">
        <v>0.37655</v>
      </c>
      <c r="D58" s="189" t="s">
        <v>270</v>
      </c>
      <c r="E58" s="189" t="s">
        <v>3974</v>
      </c>
      <c r="F58" s="263" t="s">
        <v>2016</v>
      </c>
      <c r="G58" t="s">
        <v>281</v>
      </c>
      <c r="I58" s="214" t="s">
        <v>3564</v>
      </c>
      <c r="J58" s="6"/>
      <c r="K58" s="6"/>
      <c r="L58" s="275">
        <v>6.89</v>
      </c>
      <c r="M58" s="215" t="s">
        <v>363</v>
      </c>
    </row>
    <row r="59" spans="1:23">
      <c r="A59" s="262" t="s">
        <v>268</v>
      </c>
      <c r="B59" s="189" t="s">
        <v>2017</v>
      </c>
      <c r="C59" s="189">
        <v>0.6</v>
      </c>
      <c r="D59" s="189" t="s">
        <v>270</v>
      </c>
      <c r="E59" s="189" t="s">
        <v>2018</v>
      </c>
      <c r="F59" s="263" t="s">
        <v>2019</v>
      </c>
      <c r="G59" t="s">
        <v>281</v>
      </c>
      <c r="I59" s="372" t="s">
        <v>3705</v>
      </c>
      <c r="J59" s="6"/>
      <c r="K59" s="6"/>
      <c r="L59" s="6">
        <v>26.49</v>
      </c>
      <c r="M59" s="215" t="s">
        <v>363</v>
      </c>
    </row>
    <row r="60" spans="1:23">
      <c r="A60" s="262" t="s">
        <v>268</v>
      </c>
      <c r="B60" s="189" t="s">
        <v>2020</v>
      </c>
      <c r="C60" s="189">
        <v>12.71</v>
      </c>
      <c r="D60" s="189" t="s">
        <v>2021</v>
      </c>
      <c r="E60" s="189" t="s">
        <v>2022</v>
      </c>
      <c r="F60" s="263" t="s">
        <v>2023</v>
      </c>
      <c r="G60" t="s">
        <v>281</v>
      </c>
      <c r="I60" s="236" t="s">
        <v>3565</v>
      </c>
      <c r="J60" s="237"/>
      <c r="K60" s="237"/>
      <c r="L60" s="276">
        <v>43.64</v>
      </c>
      <c r="M60" s="238" t="s">
        <v>363</v>
      </c>
    </row>
    <row r="61" spans="1:23">
      <c r="A61" s="262" t="s">
        <v>268</v>
      </c>
      <c r="B61" s="189" t="s">
        <v>2025</v>
      </c>
      <c r="C61" s="189">
        <v>22.68</v>
      </c>
      <c r="D61" s="189" t="s">
        <v>2021</v>
      </c>
      <c r="E61" s="189" t="s">
        <v>2026</v>
      </c>
      <c r="F61" s="263" t="s">
        <v>2027</v>
      </c>
      <c r="G61" t="s">
        <v>281</v>
      </c>
    </row>
    <row r="62" spans="1:23">
      <c r="A62" s="262" t="s">
        <v>268</v>
      </c>
      <c r="B62" s="189" t="s">
        <v>2887</v>
      </c>
      <c r="C62" s="189">
        <v>0.2</v>
      </c>
      <c r="D62" s="189" t="s">
        <v>408</v>
      </c>
      <c r="E62" s="189" t="s">
        <v>3975</v>
      </c>
      <c r="F62" s="263" t="s">
        <v>2029</v>
      </c>
      <c r="G62" t="s">
        <v>281</v>
      </c>
    </row>
    <row r="63" spans="1:23">
      <c r="A63" s="262" t="s">
        <v>268</v>
      </c>
      <c r="B63" s="189" t="s">
        <v>646</v>
      </c>
      <c r="C63" s="189">
        <v>15</v>
      </c>
      <c r="D63" s="189" t="s">
        <v>545</v>
      </c>
      <c r="E63" s="189" t="s">
        <v>2030</v>
      </c>
      <c r="F63" s="263" t="s">
        <v>2031</v>
      </c>
      <c r="G63" t="s">
        <v>281</v>
      </c>
    </row>
    <row r="64" spans="1:23">
      <c r="A64" s="262" t="s">
        <v>268</v>
      </c>
      <c r="B64" s="189" t="s">
        <v>660</v>
      </c>
      <c r="C64" s="189">
        <v>1</v>
      </c>
      <c r="D64" s="189" t="s">
        <v>259</v>
      </c>
      <c r="E64" s="189" t="s">
        <v>253</v>
      </c>
      <c r="F64" s="263" t="s">
        <v>2032</v>
      </c>
      <c r="G64" t="s">
        <v>281</v>
      </c>
    </row>
    <row r="65" spans="1:7">
      <c r="A65" s="262" t="s">
        <v>268</v>
      </c>
      <c r="B65" s="189" t="s">
        <v>2033</v>
      </c>
      <c r="C65" s="189">
        <v>0.64390000000000003</v>
      </c>
      <c r="D65" s="189" t="s">
        <v>2034</v>
      </c>
      <c r="E65" s="189" t="s">
        <v>3976</v>
      </c>
      <c r="F65" s="263" t="s">
        <v>2036</v>
      </c>
      <c r="G65" t="s">
        <v>281</v>
      </c>
    </row>
    <row r="66" spans="1:7">
      <c r="A66" s="262" t="s">
        <v>268</v>
      </c>
      <c r="B66" s="189" t="s">
        <v>995</v>
      </c>
      <c r="C66" s="189">
        <v>0.18260000000000001</v>
      </c>
      <c r="D66" s="189" t="s">
        <v>270</v>
      </c>
      <c r="E66" s="189" t="s">
        <v>253</v>
      </c>
      <c r="F66" s="263" t="s">
        <v>4922</v>
      </c>
    </row>
    <row r="67" spans="1:7">
      <c r="A67" s="262" t="s">
        <v>268</v>
      </c>
      <c r="B67" s="189" t="s">
        <v>559</v>
      </c>
      <c r="C67" s="189">
        <v>40000</v>
      </c>
      <c r="D67" s="189" t="s">
        <v>560</v>
      </c>
      <c r="E67" s="189" t="s">
        <v>253</v>
      </c>
      <c r="F67" s="263" t="s">
        <v>2037</v>
      </c>
      <c r="G67" t="s">
        <v>281</v>
      </c>
    </row>
    <row r="68" spans="1:7">
      <c r="A68" s="262" t="s">
        <v>268</v>
      </c>
      <c r="B68" s="189" t="s">
        <v>2038</v>
      </c>
      <c r="C68" s="189">
        <v>9745</v>
      </c>
      <c r="D68" s="189" t="s">
        <v>560</v>
      </c>
      <c r="E68" s="189" t="s">
        <v>253</v>
      </c>
      <c r="F68" s="263" t="s">
        <v>2039</v>
      </c>
      <c r="G68" t="s">
        <v>281</v>
      </c>
    </row>
    <row r="69" spans="1:7">
      <c r="A69" s="262" t="s">
        <v>268</v>
      </c>
      <c r="B69" s="189" t="s">
        <v>2040</v>
      </c>
      <c r="C69" s="189" t="s">
        <v>2041</v>
      </c>
      <c r="D69" s="189" t="s">
        <v>2021</v>
      </c>
      <c r="E69" s="264"/>
      <c r="F69" s="263" t="s">
        <v>2042</v>
      </c>
      <c r="G69" t="s">
        <v>281</v>
      </c>
    </row>
    <row r="70" spans="1:7">
      <c r="A70" s="262" t="s">
        <v>268</v>
      </c>
      <c r="B70" s="189" t="s">
        <v>983</v>
      </c>
      <c r="C70" s="189" t="s">
        <v>2043</v>
      </c>
      <c r="D70" s="189" t="s">
        <v>408</v>
      </c>
      <c r="E70" s="264"/>
      <c r="F70" s="263" t="s">
        <v>2044</v>
      </c>
      <c r="G70" t="s">
        <v>281</v>
      </c>
    </row>
    <row r="71" spans="1:7">
      <c r="A71" s="262" t="s">
        <v>268</v>
      </c>
      <c r="B71" s="189" t="s">
        <v>818</v>
      </c>
      <c r="C71" s="189" t="s">
        <v>1981</v>
      </c>
      <c r="D71" s="189"/>
      <c r="E71" s="264"/>
      <c r="F71" s="263" t="s">
        <v>2892</v>
      </c>
    </row>
    <row r="72" spans="1:7">
      <c r="A72" s="262" t="s">
        <v>268</v>
      </c>
      <c r="B72" s="189" t="s">
        <v>1987</v>
      </c>
      <c r="C72" s="189" t="s">
        <v>2045</v>
      </c>
      <c r="D72" s="189" t="s">
        <v>275</v>
      </c>
      <c r="E72" s="305"/>
      <c r="F72" s="263" t="s">
        <v>2046</v>
      </c>
      <c r="G72" t="s">
        <v>281</v>
      </c>
    </row>
    <row r="73" spans="1:7">
      <c r="A73" s="262" t="s">
        <v>268</v>
      </c>
      <c r="B73" s="189" t="s">
        <v>2047</v>
      </c>
      <c r="C73" s="189" t="s">
        <v>2048</v>
      </c>
      <c r="D73" s="189" t="s">
        <v>259</v>
      </c>
      <c r="E73" s="264"/>
      <c r="F73" s="263" t="s">
        <v>2049</v>
      </c>
      <c r="G73" t="s">
        <v>281</v>
      </c>
    </row>
    <row r="74" spans="1:7">
      <c r="A74" s="262" t="s">
        <v>268</v>
      </c>
      <c r="B74" s="189" t="s">
        <v>2050</v>
      </c>
      <c r="C74" s="189" t="s">
        <v>2051</v>
      </c>
      <c r="D74" s="189" t="s">
        <v>560</v>
      </c>
      <c r="E74" s="264"/>
      <c r="F74" s="263" t="s">
        <v>2052</v>
      </c>
      <c r="G74" t="s">
        <v>281</v>
      </c>
    </row>
    <row r="75" spans="1:7">
      <c r="A75" s="262" t="s">
        <v>268</v>
      </c>
      <c r="B75" s="189" t="s">
        <v>921</v>
      </c>
      <c r="C75" s="189" t="s">
        <v>2053</v>
      </c>
      <c r="D75" s="189" t="s">
        <v>270</v>
      </c>
      <c r="E75" s="264"/>
      <c r="F75" s="263" t="s">
        <v>2054</v>
      </c>
      <c r="G75" t="s">
        <v>281</v>
      </c>
    </row>
    <row r="76" spans="1:7">
      <c r="A76" s="262" t="s">
        <v>268</v>
      </c>
      <c r="B76" s="189" t="s">
        <v>2055</v>
      </c>
      <c r="C76" s="189" t="s">
        <v>2056</v>
      </c>
      <c r="D76" s="189" t="s">
        <v>259</v>
      </c>
      <c r="E76" s="264"/>
      <c r="F76" s="263" t="s">
        <v>2057</v>
      </c>
      <c r="G76" t="s">
        <v>281</v>
      </c>
    </row>
    <row r="77" spans="1:7">
      <c r="A77" s="262" t="s">
        <v>268</v>
      </c>
      <c r="B77" s="189" t="s">
        <v>2058</v>
      </c>
      <c r="C77" s="189" t="s">
        <v>2059</v>
      </c>
      <c r="D77" s="189" t="s">
        <v>259</v>
      </c>
      <c r="E77" s="264"/>
      <c r="F77" s="263" t="s">
        <v>2060</v>
      </c>
      <c r="G77" t="s">
        <v>281</v>
      </c>
    </row>
    <row r="78" spans="1:7">
      <c r="A78" s="239" t="s">
        <v>268</v>
      </c>
      <c r="B78" s="240" t="s">
        <v>2064</v>
      </c>
      <c r="C78" s="240" t="s">
        <v>2065</v>
      </c>
      <c r="D78" s="240" t="s">
        <v>259</v>
      </c>
      <c r="E78" s="265"/>
      <c r="F78" s="241" t="s">
        <v>2066</v>
      </c>
      <c r="G78" t="s">
        <v>281</v>
      </c>
    </row>
    <row r="80" spans="1:7" ht="18.75">
      <c r="A80" s="769" t="s">
        <v>2067</v>
      </c>
      <c r="B80" s="770"/>
      <c r="C80" s="770"/>
      <c r="D80" s="770"/>
      <c r="E80" s="770"/>
      <c r="F80" s="771"/>
      <c r="G80" t="s">
        <v>281</v>
      </c>
    </row>
    <row r="81" spans="1:7">
      <c r="A81" s="211" t="s">
        <v>238</v>
      </c>
      <c r="B81" s="212" t="s">
        <v>239</v>
      </c>
      <c r="C81" s="212" t="s">
        <v>240</v>
      </c>
      <c r="D81" s="212" t="s">
        <v>134</v>
      </c>
      <c r="E81" s="212" t="s">
        <v>241</v>
      </c>
      <c r="F81" s="213" t="s">
        <v>242</v>
      </c>
      <c r="G81" t="s">
        <v>281</v>
      </c>
    </row>
    <row r="82" spans="1:7">
      <c r="A82" s="216" t="s">
        <v>858</v>
      </c>
      <c r="B82" s="217" t="s">
        <v>2068</v>
      </c>
      <c r="C82" s="218">
        <v>6.1999999999999998E-3</v>
      </c>
      <c r="D82" s="218" t="s">
        <v>259</v>
      </c>
      <c r="E82" s="218" t="s">
        <v>2069</v>
      </c>
      <c r="F82" s="232" t="s">
        <v>2070</v>
      </c>
      <c r="G82" t="s">
        <v>281</v>
      </c>
    </row>
    <row r="83" spans="1:7">
      <c r="A83" s="221" t="s">
        <v>858</v>
      </c>
      <c r="B83" s="222" t="s">
        <v>2071</v>
      </c>
      <c r="C83" s="223">
        <v>2.5000000000000001E-2</v>
      </c>
      <c r="D83" s="223" t="s">
        <v>259</v>
      </c>
      <c r="E83" s="223" t="s">
        <v>2072</v>
      </c>
      <c r="F83" s="234" t="s">
        <v>2070</v>
      </c>
      <c r="G83" t="s">
        <v>281</v>
      </c>
    </row>
    <row r="84" spans="1:7">
      <c r="A84" s="221" t="s">
        <v>858</v>
      </c>
      <c r="B84" s="222" t="s">
        <v>2073</v>
      </c>
      <c r="C84" s="223">
        <v>3.7199999999999997E-2</v>
      </c>
      <c r="D84" s="223" t="s">
        <v>259</v>
      </c>
      <c r="E84" s="223" t="s">
        <v>2074</v>
      </c>
      <c r="F84" s="234" t="s">
        <v>2070</v>
      </c>
      <c r="G84" t="s">
        <v>281</v>
      </c>
    </row>
    <row r="85" spans="1:7">
      <c r="A85" s="221" t="s">
        <v>858</v>
      </c>
      <c r="B85" s="233" t="s">
        <v>2075</v>
      </c>
      <c r="C85" s="223" t="s">
        <v>3977</v>
      </c>
      <c r="D85" s="223" t="s">
        <v>259</v>
      </c>
      <c r="E85" s="223" t="s">
        <v>253</v>
      </c>
      <c r="F85" s="234" t="s">
        <v>2077</v>
      </c>
      <c r="G85" t="s">
        <v>281</v>
      </c>
    </row>
    <row r="86" spans="1:7">
      <c r="A86" s="221" t="s">
        <v>858</v>
      </c>
      <c r="B86" s="222" t="s">
        <v>2078</v>
      </c>
      <c r="C86" s="223">
        <v>1.1000000000000001E-3</v>
      </c>
      <c r="D86" s="223" t="s">
        <v>1435</v>
      </c>
      <c r="E86" s="223" t="s">
        <v>2079</v>
      </c>
      <c r="F86" s="234" t="s">
        <v>2070</v>
      </c>
      <c r="G86" t="s">
        <v>281</v>
      </c>
    </row>
    <row r="87" spans="1:7">
      <c r="A87" s="221" t="s">
        <v>858</v>
      </c>
      <c r="B87" s="222" t="s">
        <v>305</v>
      </c>
      <c r="C87" s="223">
        <v>1.24E-2</v>
      </c>
      <c r="D87" s="223" t="s">
        <v>259</v>
      </c>
      <c r="E87" s="223" t="s">
        <v>2080</v>
      </c>
      <c r="F87" s="234" t="s">
        <v>2070</v>
      </c>
      <c r="G87" t="s">
        <v>281</v>
      </c>
    </row>
    <row r="88" spans="1:7">
      <c r="A88" s="221" t="s">
        <v>858</v>
      </c>
      <c r="B88" s="222" t="s">
        <v>3978</v>
      </c>
      <c r="C88" s="223">
        <v>5.88</v>
      </c>
      <c r="D88" s="223" t="s">
        <v>259</v>
      </c>
      <c r="E88" s="223" t="s">
        <v>2081</v>
      </c>
      <c r="F88" s="234" t="s">
        <v>2070</v>
      </c>
      <c r="G88" t="s">
        <v>281</v>
      </c>
    </row>
    <row r="89" spans="1:7">
      <c r="A89" s="221" t="s">
        <v>858</v>
      </c>
      <c r="B89" s="222" t="s">
        <v>3979</v>
      </c>
      <c r="C89" s="223">
        <v>0</v>
      </c>
      <c r="D89" s="223" t="s">
        <v>943</v>
      </c>
      <c r="E89" s="223" t="s">
        <v>253</v>
      </c>
      <c r="F89" s="234" t="s">
        <v>2082</v>
      </c>
      <c r="G89" t="s">
        <v>281</v>
      </c>
    </row>
    <row r="90" spans="1:7">
      <c r="A90" s="221" t="s">
        <v>858</v>
      </c>
      <c r="B90" s="222" t="s">
        <v>3980</v>
      </c>
      <c r="C90" s="223">
        <v>7.9645599999999997E-4</v>
      </c>
      <c r="D90" s="223" t="s">
        <v>275</v>
      </c>
      <c r="E90" s="223" t="s">
        <v>2084</v>
      </c>
      <c r="F90" s="234" t="s">
        <v>2085</v>
      </c>
      <c r="G90" t="s">
        <v>281</v>
      </c>
    </row>
    <row r="91" spans="1:7">
      <c r="A91" s="221" t="s">
        <v>858</v>
      </c>
      <c r="B91" s="222" t="s">
        <v>2086</v>
      </c>
      <c r="C91" s="223" t="s">
        <v>2087</v>
      </c>
      <c r="D91" s="223" t="s">
        <v>3981</v>
      </c>
      <c r="E91" s="223" t="s">
        <v>2089</v>
      </c>
      <c r="F91" s="234" t="s">
        <v>2090</v>
      </c>
      <c r="G91" t="s">
        <v>281</v>
      </c>
    </row>
    <row r="92" spans="1:7">
      <c r="A92" s="221" t="s">
        <v>845</v>
      </c>
      <c r="B92" s="233" t="s">
        <v>1019</v>
      </c>
      <c r="C92" s="235" t="s">
        <v>2091</v>
      </c>
      <c r="D92" s="223" t="s">
        <v>408</v>
      </c>
      <c r="E92" s="223" t="s">
        <v>253</v>
      </c>
      <c r="F92" s="234" t="s">
        <v>2092</v>
      </c>
      <c r="G92" t="s">
        <v>281</v>
      </c>
    </row>
    <row r="93" spans="1:7">
      <c r="A93" s="221" t="s">
        <v>845</v>
      </c>
      <c r="B93" s="233" t="s">
        <v>1989</v>
      </c>
      <c r="C93" s="223">
        <v>1000</v>
      </c>
      <c r="D93" s="223" t="s">
        <v>259</v>
      </c>
      <c r="E93" s="223" t="s">
        <v>253</v>
      </c>
      <c r="F93" s="234" t="s">
        <v>2093</v>
      </c>
      <c r="G93" t="s">
        <v>281</v>
      </c>
    </row>
    <row r="94" spans="1:7">
      <c r="A94" s="262" t="s">
        <v>268</v>
      </c>
      <c r="B94" s="189" t="s">
        <v>2094</v>
      </c>
      <c r="C94" s="189">
        <v>2.1</v>
      </c>
      <c r="D94" s="189" t="s">
        <v>637</v>
      </c>
      <c r="E94" s="189" t="s">
        <v>2095</v>
      </c>
      <c r="F94" s="263" t="s">
        <v>2096</v>
      </c>
      <c r="G94" t="s">
        <v>281</v>
      </c>
    </row>
    <row r="95" spans="1:7">
      <c r="A95" s="262" t="s">
        <v>268</v>
      </c>
      <c r="B95" s="189" t="s">
        <v>2097</v>
      </c>
      <c r="C95" s="189">
        <v>7.1</v>
      </c>
      <c r="D95" s="189" t="s">
        <v>637</v>
      </c>
      <c r="E95" s="189" t="s">
        <v>2098</v>
      </c>
      <c r="F95" s="263" t="s">
        <v>2099</v>
      </c>
      <c r="G95" t="s">
        <v>281</v>
      </c>
    </row>
    <row r="96" spans="1:7">
      <c r="A96" s="262" t="s">
        <v>268</v>
      </c>
      <c r="B96" s="189" t="s">
        <v>2100</v>
      </c>
      <c r="C96" s="189">
        <v>40</v>
      </c>
      <c r="D96" s="189" t="s">
        <v>1348</v>
      </c>
      <c r="E96" s="189" t="s">
        <v>2101</v>
      </c>
      <c r="F96" s="263" t="s">
        <v>2102</v>
      </c>
      <c r="G96" t="s">
        <v>281</v>
      </c>
    </row>
    <row r="97" spans="1:7">
      <c r="A97" s="262" t="s">
        <v>268</v>
      </c>
      <c r="B97" s="189" t="s">
        <v>2076</v>
      </c>
      <c r="C97" s="189">
        <v>326</v>
      </c>
      <c r="D97" s="189" t="s">
        <v>259</v>
      </c>
      <c r="E97" s="189" t="s">
        <v>253</v>
      </c>
      <c r="F97" s="263" t="s">
        <v>2103</v>
      </c>
      <c r="G97" t="s">
        <v>281</v>
      </c>
    </row>
    <row r="98" spans="1:7">
      <c r="A98" s="262" t="s">
        <v>268</v>
      </c>
      <c r="B98" s="189" t="s">
        <v>660</v>
      </c>
      <c r="C98" s="189">
        <v>1000</v>
      </c>
      <c r="D98" s="189" t="s">
        <v>259</v>
      </c>
      <c r="E98" s="306"/>
      <c r="F98" s="263" t="s">
        <v>2106</v>
      </c>
      <c r="G98" t="s">
        <v>281</v>
      </c>
    </row>
    <row r="99" spans="1:7">
      <c r="A99" s="262" t="s">
        <v>268</v>
      </c>
      <c r="B99" s="189" t="s">
        <v>2107</v>
      </c>
      <c r="C99" s="189">
        <v>0.53</v>
      </c>
      <c r="D99" s="189" t="s">
        <v>270</v>
      </c>
      <c r="E99" s="306"/>
      <c r="F99" s="263" t="s">
        <v>2108</v>
      </c>
      <c r="G99" t="s">
        <v>281</v>
      </c>
    </row>
    <row r="100" spans="1:7">
      <c r="A100" s="262" t="s">
        <v>268</v>
      </c>
      <c r="B100" s="189" t="s">
        <v>2087</v>
      </c>
      <c r="C100" s="189" t="s">
        <v>2104</v>
      </c>
      <c r="D100" s="189" t="s">
        <v>2088</v>
      </c>
      <c r="E100" s="306"/>
      <c r="F100" s="263" t="s">
        <v>2105</v>
      </c>
      <c r="G100" t="s">
        <v>281</v>
      </c>
    </row>
    <row r="101" spans="1:7">
      <c r="A101" s="239" t="s">
        <v>268</v>
      </c>
      <c r="B101" s="240" t="s">
        <v>628</v>
      </c>
      <c r="C101" s="240" t="s">
        <v>2109</v>
      </c>
      <c r="D101" s="240" t="s">
        <v>637</v>
      </c>
      <c r="E101" s="307"/>
      <c r="F101" s="241" t="s">
        <v>2092</v>
      </c>
      <c r="G101" t="s">
        <v>281</v>
      </c>
    </row>
    <row r="103" spans="1:7" ht="18.75">
      <c r="A103" s="769" t="s">
        <v>2110</v>
      </c>
      <c r="B103" s="770"/>
      <c r="C103" s="770"/>
      <c r="D103" s="770"/>
      <c r="E103" s="770"/>
      <c r="F103" s="771"/>
      <c r="G103" t="s">
        <v>281</v>
      </c>
    </row>
    <row r="104" spans="1:7">
      <c r="A104" s="211" t="s">
        <v>238</v>
      </c>
      <c r="B104" s="212" t="s">
        <v>239</v>
      </c>
      <c r="C104" s="212" t="s">
        <v>240</v>
      </c>
      <c r="D104" s="212" t="s">
        <v>134</v>
      </c>
      <c r="E104" s="212" t="s">
        <v>241</v>
      </c>
      <c r="F104" s="213" t="s">
        <v>242</v>
      </c>
      <c r="G104" t="s">
        <v>281</v>
      </c>
    </row>
    <row r="105" spans="1:7">
      <c r="A105" s="216" t="s">
        <v>243</v>
      </c>
      <c r="B105" s="217" t="s">
        <v>311</v>
      </c>
      <c r="C105" s="218">
        <v>3.74817E-4</v>
      </c>
      <c r="D105" s="218" t="s">
        <v>259</v>
      </c>
      <c r="E105" s="218" t="s">
        <v>3982</v>
      </c>
      <c r="F105" s="232" t="s">
        <v>313</v>
      </c>
      <c r="G105" t="s">
        <v>281</v>
      </c>
    </row>
    <row r="106" spans="1:7">
      <c r="A106" s="221" t="s">
        <v>243</v>
      </c>
      <c r="B106" s="222" t="s">
        <v>285</v>
      </c>
      <c r="C106" s="223">
        <v>1.2440799999999999E-8</v>
      </c>
      <c r="D106" s="223" t="s">
        <v>259</v>
      </c>
      <c r="E106" s="223" t="s">
        <v>3983</v>
      </c>
      <c r="F106" s="234" t="s">
        <v>287</v>
      </c>
      <c r="G106" t="s">
        <v>281</v>
      </c>
    </row>
    <row r="107" spans="1:7">
      <c r="A107" s="221" t="s">
        <v>243</v>
      </c>
      <c r="B107" s="222" t="s">
        <v>317</v>
      </c>
      <c r="C107" s="223">
        <v>2.404841E-3</v>
      </c>
      <c r="D107" s="223" t="s">
        <v>259</v>
      </c>
      <c r="E107" s="223" t="s">
        <v>3984</v>
      </c>
      <c r="F107" s="234" t="s">
        <v>319</v>
      </c>
      <c r="G107" t="s">
        <v>281</v>
      </c>
    </row>
    <row r="108" spans="1:7">
      <c r="A108" s="221" t="s">
        <v>243</v>
      </c>
      <c r="B108" s="222" t="s">
        <v>294</v>
      </c>
      <c r="C108" s="223">
        <v>3.77579E-5</v>
      </c>
      <c r="D108" s="223" t="s">
        <v>259</v>
      </c>
      <c r="E108" s="223" t="s">
        <v>3985</v>
      </c>
      <c r="F108" s="234" t="s">
        <v>296</v>
      </c>
      <c r="G108" t="s">
        <v>281</v>
      </c>
    </row>
    <row r="109" spans="1:7">
      <c r="A109" s="221" t="s">
        <v>243</v>
      </c>
      <c r="B109" s="222" t="s">
        <v>291</v>
      </c>
      <c r="C109" s="223">
        <v>4.7924899999999998E-7</v>
      </c>
      <c r="D109" s="223" t="s">
        <v>259</v>
      </c>
      <c r="E109" s="223" t="s">
        <v>3986</v>
      </c>
      <c r="F109" s="234" t="s">
        <v>293</v>
      </c>
      <c r="G109" t="s">
        <v>281</v>
      </c>
    </row>
    <row r="110" spans="1:7">
      <c r="A110" s="221" t="s">
        <v>243</v>
      </c>
      <c r="B110" s="222" t="s">
        <v>326</v>
      </c>
      <c r="C110" s="223">
        <v>7.0090587999999995E-2</v>
      </c>
      <c r="D110" s="223" t="s">
        <v>327</v>
      </c>
      <c r="E110" s="223" t="s">
        <v>3987</v>
      </c>
      <c r="F110" s="234" t="s">
        <v>329</v>
      </c>
      <c r="G110" t="s">
        <v>281</v>
      </c>
    </row>
    <row r="111" spans="1:7">
      <c r="A111" s="221" t="s">
        <v>243</v>
      </c>
      <c r="B111" s="222" t="s">
        <v>300</v>
      </c>
      <c r="C111" s="223">
        <v>1.7642600000000001E-4</v>
      </c>
      <c r="D111" s="223" t="s">
        <v>259</v>
      </c>
      <c r="E111" s="223" t="s">
        <v>3988</v>
      </c>
      <c r="F111" s="234" t="s">
        <v>290</v>
      </c>
      <c r="G111" t="s">
        <v>281</v>
      </c>
    </row>
    <row r="112" spans="1:7">
      <c r="A112" s="221" t="s">
        <v>243</v>
      </c>
      <c r="B112" s="222" t="s">
        <v>302</v>
      </c>
      <c r="C112" s="223">
        <v>4.23776E-4</v>
      </c>
      <c r="D112" s="223" t="s">
        <v>259</v>
      </c>
      <c r="E112" s="223" t="s">
        <v>3989</v>
      </c>
      <c r="F112" s="234" t="s">
        <v>304</v>
      </c>
      <c r="G112" t="s">
        <v>281</v>
      </c>
    </row>
    <row r="113" spans="1:7">
      <c r="A113" s="221" t="s">
        <v>243</v>
      </c>
      <c r="B113" s="222" t="s">
        <v>288</v>
      </c>
      <c r="C113" s="223">
        <v>2.8080500000000001E-7</v>
      </c>
      <c r="D113" s="223" t="s">
        <v>259</v>
      </c>
      <c r="E113" s="223" t="s">
        <v>3990</v>
      </c>
      <c r="F113" s="234" t="s">
        <v>290</v>
      </c>
      <c r="G113" t="s">
        <v>281</v>
      </c>
    </row>
    <row r="114" spans="1:7">
      <c r="A114" s="221" t="s">
        <v>243</v>
      </c>
      <c r="B114" s="222" t="s">
        <v>282</v>
      </c>
      <c r="C114" s="223">
        <v>2.5000000000000002E-10</v>
      </c>
      <c r="D114" s="223" t="s">
        <v>275</v>
      </c>
      <c r="E114" s="223" t="s">
        <v>283</v>
      </c>
      <c r="F114" s="234" t="s">
        <v>3991</v>
      </c>
      <c r="G114" t="s">
        <v>281</v>
      </c>
    </row>
    <row r="115" spans="1:7">
      <c r="A115" s="221" t="s">
        <v>243</v>
      </c>
      <c r="B115" s="222" t="s">
        <v>320</v>
      </c>
      <c r="C115" s="223">
        <v>1.1986623E-2</v>
      </c>
      <c r="D115" s="223" t="s">
        <v>259</v>
      </c>
      <c r="E115" s="223" t="s">
        <v>3992</v>
      </c>
      <c r="F115" s="234" t="s">
        <v>322</v>
      </c>
      <c r="G115" t="s">
        <v>281</v>
      </c>
    </row>
    <row r="116" spans="1:7">
      <c r="A116" s="221" t="s">
        <v>243</v>
      </c>
      <c r="B116" s="222" t="s">
        <v>323</v>
      </c>
      <c r="C116" s="223">
        <v>4.1978377999999997E-2</v>
      </c>
      <c r="D116" s="223" t="s">
        <v>259</v>
      </c>
      <c r="E116" s="223" t="s">
        <v>3993</v>
      </c>
      <c r="F116" s="234" t="s">
        <v>325</v>
      </c>
      <c r="G116" t="s">
        <v>281</v>
      </c>
    </row>
    <row r="117" spans="1:7">
      <c r="A117" s="221" t="s">
        <v>243</v>
      </c>
      <c r="B117" s="222" t="s">
        <v>308</v>
      </c>
      <c r="C117" s="223">
        <v>7.25334E-4</v>
      </c>
      <c r="D117" s="223" t="s">
        <v>259</v>
      </c>
      <c r="E117" s="223" t="s">
        <v>3994</v>
      </c>
      <c r="F117" s="234" t="s">
        <v>310</v>
      </c>
      <c r="G117" t="s">
        <v>281</v>
      </c>
    </row>
    <row r="118" spans="1:7">
      <c r="A118" s="221" t="s">
        <v>243</v>
      </c>
      <c r="B118" s="222" t="s">
        <v>274</v>
      </c>
      <c r="C118" s="223">
        <v>2.4972099999999999E-11</v>
      </c>
      <c r="D118" s="223" t="s">
        <v>275</v>
      </c>
      <c r="E118" s="223" t="s">
        <v>3995</v>
      </c>
      <c r="F118" s="234" t="s">
        <v>277</v>
      </c>
      <c r="G118" t="s">
        <v>281</v>
      </c>
    </row>
    <row r="119" spans="1:7">
      <c r="A119" s="221" t="s">
        <v>243</v>
      </c>
      <c r="B119" s="222" t="s">
        <v>278</v>
      </c>
      <c r="C119" s="223">
        <v>7.46282E-11</v>
      </c>
      <c r="D119" s="223" t="s">
        <v>275</v>
      </c>
      <c r="E119" s="223" t="s">
        <v>3996</v>
      </c>
      <c r="F119" s="234" t="s">
        <v>280</v>
      </c>
      <c r="G119" t="s">
        <v>281</v>
      </c>
    </row>
    <row r="120" spans="1:7">
      <c r="A120" s="221" t="s">
        <v>243</v>
      </c>
      <c r="B120" s="222" t="s">
        <v>305</v>
      </c>
      <c r="C120" s="223">
        <v>4.4962700000000002E-4</v>
      </c>
      <c r="D120" s="223" t="s">
        <v>259</v>
      </c>
      <c r="E120" s="223" t="s">
        <v>3997</v>
      </c>
      <c r="F120" s="234" t="s">
        <v>307</v>
      </c>
      <c r="G120" t="s">
        <v>281</v>
      </c>
    </row>
    <row r="121" spans="1:7">
      <c r="A121" s="221" t="s">
        <v>243</v>
      </c>
      <c r="B121" s="222" t="s">
        <v>297</v>
      </c>
      <c r="C121" s="223">
        <v>2.3483199999999999E-5</v>
      </c>
      <c r="D121" s="223" t="s">
        <v>259</v>
      </c>
      <c r="E121" s="223" t="s">
        <v>3998</v>
      </c>
      <c r="F121" s="234" t="s">
        <v>299</v>
      </c>
      <c r="G121" t="s">
        <v>281</v>
      </c>
    </row>
    <row r="122" spans="1:7">
      <c r="A122" s="221" t="s">
        <v>243</v>
      </c>
      <c r="B122" s="222" t="s">
        <v>247</v>
      </c>
      <c r="C122" s="223">
        <v>2.0535200000000001E-3</v>
      </c>
      <c r="D122" s="223" t="s">
        <v>314</v>
      </c>
      <c r="E122" s="223" t="s">
        <v>3999</v>
      </c>
      <c r="F122" s="234" t="s">
        <v>316</v>
      </c>
      <c r="G122" t="s">
        <v>281</v>
      </c>
    </row>
    <row r="123" spans="1:7">
      <c r="A123" s="221" t="s">
        <v>243</v>
      </c>
      <c r="B123" s="222" t="s">
        <v>330</v>
      </c>
      <c r="C123" s="223">
        <v>0.44761651699999999</v>
      </c>
      <c r="D123" s="223" t="s">
        <v>259</v>
      </c>
      <c r="E123" s="223" t="s">
        <v>4000</v>
      </c>
      <c r="F123" s="234" t="s">
        <v>332</v>
      </c>
      <c r="G123" t="s">
        <v>281</v>
      </c>
    </row>
    <row r="124" spans="1:7">
      <c r="A124" s="221" t="s">
        <v>250</v>
      </c>
      <c r="B124" s="233" t="s">
        <v>2075</v>
      </c>
      <c r="C124" s="223">
        <v>1</v>
      </c>
      <c r="D124" s="223" t="s">
        <v>259</v>
      </c>
      <c r="E124" s="223" t="s">
        <v>253</v>
      </c>
      <c r="F124" s="234" t="s">
        <v>587</v>
      </c>
      <c r="G124" t="s">
        <v>281</v>
      </c>
    </row>
    <row r="125" spans="1:7">
      <c r="A125" s="221" t="s">
        <v>333</v>
      </c>
      <c r="B125" s="223" t="s">
        <v>225</v>
      </c>
      <c r="C125" s="223">
        <v>6.6093400000000005E-10</v>
      </c>
      <c r="D125" s="223" t="s">
        <v>259</v>
      </c>
      <c r="E125" s="223" t="s">
        <v>4001</v>
      </c>
      <c r="F125" s="234" t="s">
        <v>335</v>
      </c>
      <c r="G125" t="s">
        <v>281</v>
      </c>
    </row>
    <row r="126" spans="1:7">
      <c r="A126" s="221" t="s">
        <v>333</v>
      </c>
      <c r="B126" s="223" t="s">
        <v>225</v>
      </c>
      <c r="C126" s="223">
        <v>6.4341500000000005E-4</v>
      </c>
      <c r="D126" s="223" t="s">
        <v>259</v>
      </c>
      <c r="E126" s="223" t="s">
        <v>4002</v>
      </c>
      <c r="F126" s="234" t="s">
        <v>337</v>
      </c>
      <c r="G126" t="s">
        <v>281</v>
      </c>
    </row>
    <row r="127" spans="1:7">
      <c r="A127" s="221" t="s">
        <v>333</v>
      </c>
      <c r="B127" s="223" t="s">
        <v>225</v>
      </c>
      <c r="C127" s="223">
        <v>8.9611400000000003E-8</v>
      </c>
      <c r="D127" s="223" t="s">
        <v>259</v>
      </c>
      <c r="E127" s="223" t="s">
        <v>4003</v>
      </c>
      <c r="F127" s="234" t="s">
        <v>339</v>
      </c>
      <c r="G127" t="s">
        <v>281</v>
      </c>
    </row>
    <row r="128" spans="1:7">
      <c r="A128" s="221" t="s">
        <v>333</v>
      </c>
      <c r="B128" s="223" t="s">
        <v>340</v>
      </c>
      <c r="C128" s="223">
        <v>4.4069000000000001E-7</v>
      </c>
      <c r="D128" s="223" t="s">
        <v>259</v>
      </c>
      <c r="E128" s="223" t="s">
        <v>4004</v>
      </c>
      <c r="F128" s="234" t="s">
        <v>342</v>
      </c>
      <c r="G128" t="s">
        <v>281</v>
      </c>
    </row>
    <row r="129" spans="1:7">
      <c r="A129" s="221" t="s">
        <v>333</v>
      </c>
      <c r="B129" s="223" t="s">
        <v>343</v>
      </c>
      <c r="C129" s="223">
        <v>3.6762199999999998E-10</v>
      </c>
      <c r="D129" s="223" t="s">
        <v>259</v>
      </c>
      <c r="E129" s="223" t="s">
        <v>4005</v>
      </c>
      <c r="F129" s="234" t="s">
        <v>337</v>
      </c>
      <c r="G129" t="s">
        <v>281</v>
      </c>
    </row>
    <row r="130" spans="1:7">
      <c r="A130" s="221" t="s">
        <v>333</v>
      </c>
      <c r="B130" s="223" t="s">
        <v>343</v>
      </c>
      <c r="C130" s="223">
        <v>2.00273E-10</v>
      </c>
      <c r="D130" s="223" t="s">
        <v>259</v>
      </c>
      <c r="E130" s="223" t="s">
        <v>4006</v>
      </c>
      <c r="F130" s="234" t="s">
        <v>339</v>
      </c>
      <c r="G130" t="s">
        <v>281</v>
      </c>
    </row>
    <row r="131" spans="1:7">
      <c r="A131" s="221" t="s">
        <v>333</v>
      </c>
      <c r="B131" s="223" t="s">
        <v>174</v>
      </c>
      <c r="C131" s="223">
        <v>3.34998E-9</v>
      </c>
      <c r="D131" s="223" t="s">
        <v>259</v>
      </c>
      <c r="E131" s="223" t="s">
        <v>4007</v>
      </c>
      <c r="F131" s="234" t="s">
        <v>335</v>
      </c>
      <c r="G131" t="s">
        <v>281</v>
      </c>
    </row>
    <row r="132" spans="1:7">
      <c r="A132" s="221" t="s">
        <v>333</v>
      </c>
      <c r="B132" s="223" t="s">
        <v>347</v>
      </c>
      <c r="C132" s="223">
        <v>2.60725E-7</v>
      </c>
      <c r="D132" s="223" t="s">
        <v>259</v>
      </c>
      <c r="E132" s="223" t="s">
        <v>4008</v>
      </c>
      <c r="F132" s="234" t="s">
        <v>337</v>
      </c>
      <c r="G132" t="s">
        <v>281</v>
      </c>
    </row>
    <row r="133" spans="1:7">
      <c r="A133" s="221" t="s">
        <v>333</v>
      </c>
      <c r="B133" s="223" t="s">
        <v>347</v>
      </c>
      <c r="C133" s="223">
        <v>1.8218000000000001E-7</v>
      </c>
      <c r="D133" s="223" t="s">
        <v>259</v>
      </c>
      <c r="E133" s="223" t="s">
        <v>4009</v>
      </c>
      <c r="F133" s="234" t="s">
        <v>339</v>
      </c>
      <c r="G133" t="s">
        <v>281</v>
      </c>
    </row>
    <row r="134" spans="1:7">
      <c r="A134" s="221" t="s">
        <v>333</v>
      </c>
      <c r="B134" s="223" t="s">
        <v>350</v>
      </c>
      <c r="C134" s="223">
        <v>4.55944E-8</v>
      </c>
      <c r="D134" s="223" t="s">
        <v>259</v>
      </c>
      <c r="E134" s="223" t="s">
        <v>4010</v>
      </c>
      <c r="F134" s="234" t="s">
        <v>352</v>
      </c>
      <c r="G134" t="s">
        <v>281</v>
      </c>
    </row>
    <row r="135" spans="1:7">
      <c r="A135" s="221" t="s">
        <v>333</v>
      </c>
      <c r="B135" s="223" t="s">
        <v>353</v>
      </c>
      <c r="C135" s="223">
        <v>9.5335399999999998E-11</v>
      </c>
      <c r="D135" s="223" t="s">
        <v>259</v>
      </c>
      <c r="E135" s="223" t="s">
        <v>4011</v>
      </c>
      <c r="F135" s="234" t="s">
        <v>352</v>
      </c>
      <c r="G135" t="s">
        <v>281</v>
      </c>
    </row>
    <row r="136" spans="1:7">
      <c r="A136" s="221" t="s">
        <v>333</v>
      </c>
      <c r="B136" s="223" t="s">
        <v>355</v>
      </c>
      <c r="C136" s="223">
        <v>2.4088999999999998E-10</v>
      </c>
      <c r="D136" s="223" t="s">
        <v>259</v>
      </c>
      <c r="E136" s="223" t="s">
        <v>4012</v>
      </c>
      <c r="F136" s="234" t="s">
        <v>352</v>
      </c>
      <c r="G136" t="s">
        <v>281</v>
      </c>
    </row>
    <row r="137" spans="1:7">
      <c r="A137" s="221" t="s">
        <v>333</v>
      </c>
      <c r="B137" s="223" t="s">
        <v>357</v>
      </c>
      <c r="C137" s="223">
        <v>1.01462E-12</v>
      </c>
      <c r="D137" s="223" t="s">
        <v>259</v>
      </c>
      <c r="E137" s="223" t="s">
        <v>4013</v>
      </c>
      <c r="F137" s="234" t="s">
        <v>359</v>
      </c>
      <c r="G137" t="s">
        <v>281</v>
      </c>
    </row>
    <row r="138" spans="1:7">
      <c r="A138" s="221" t="s">
        <v>333</v>
      </c>
      <c r="B138" s="223" t="s">
        <v>364</v>
      </c>
      <c r="C138" s="223">
        <v>1.1283200000000001E-4</v>
      </c>
      <c r="D138" s="223" t="s">
        <v>259</v>
      </c>
      <c r="E138" s="223" t="s">
        <v>4014</v>
      </c>
      <c r="F138" s="234" t="s">
        <v>337</v>
      </c>
      <c r="G138" t="s">
        <v>281</v>
      </c>
    </row>
    <row r="139" spans="1:7">
      <c r="A139" s="221" t="s">
        <v>333</v>
      </c>
      <c r="B139" s="223" t="s">
        <v>364</v>
      </c>
      <c r="C139" s="223">
        <v>3.4630099999999999E-5</v>
      </c>
      <c r="D139" s="223" t="s">
        <v>259</v>
      </c>
      <c r="E139" s="223" t="s">
        <v>4015</v>
      </c>
      <c r="F139" s="234" t="s">
        <v>339</v>
      </c>
      <c r="G139" t="s">
        <v>281</v>
      </c>
    </row>
    <row r="140" spans="1:7">
      <c r="A140" s="221" t="s">
        <v>333</v>
      </c>
      <c r="B140" s="223" t="s">
        <v>179</v>
      </c>
      <c r="C140" s="223">
        <v>7.2401500000000003E-11</v>
      </c>
      <c r="D140" s="223" t="s">
        <v>259</v>
      </c>
      <c r="E140" s="223" t="s">
        <v>4016</v>
      </c>
      <c r="F140" s="234" t="s">
        <v>335</v>
      </c>
      <c r="G140" t="s">
        <v>281</v>
      </c>
    </row>
    <row r="141" spans="1:7">
      <c r="A141" s="221" t="s">
        <v>333</v>
      </c>
      <c r="B141" s="223" t="s">
        <v>368</v>
      </c>
      <c r="C141" s="223">
        <v>2.27772E-8</v>
      </c>
      <c r="D141" s="223" t="s">
        <v>259</v>
      </c>
      <c r="E141" s="223" t="s">
        <v>4017</v>
      </c>
      <c r="F141" s="234" t="s">
        <v>337</v>
      </c>
      <c r="G141" t="s">
        <v>281</v>
      </c>
    </row>
    <row r="142" spans="1:7">
      <c r="A142" s="221" t="s">
        <v>333</v>
      </c>
      <c r="B142" s="223" t="s">
        <v>368</v>
      </c>
      <c r="C142" s="223">
        <v>2.5252800000000001E-11</v>
      </c>
      <c r="D142" s="223" t="s">
        <v>259</v>
      </c>
      <c r="E142" s="223" t="s">
        <v>4018</v>
      </c>
      <c r="F142" s="234" t="s">
        <v>339</v>
      </c>
      <c r="G142" t="s">
        <v>281</v>
      </c>
    </row>
    <row r="143" spans="1:7">
      <c r="A143" s="221" t="s">
        <v>333</v>
      </c>
      <c r="B143" s="223" t="s">
        <v>221</v>
      </c>
      <c r="C143" s="223">
        <v>1.15436E-4</v>
      </c>
      <c r="D143" s="223" t="s">
        <v>259</v>
      </c>
      <c r="E143" s="223" t="s">
        <v>4019</v>
      </c>
      <c r="F143" s="234" t="s">
        <v>335</v>
      </c>
      <c r="G143" t="s">
        <v>281</v>
      </c>
    </row>
    <row r="144" spans="1:7">
      <c r="A144" s="221" t="s">
        <v>333</v>
      </c>
      <c r="B144" s="223" t="s">
        <v>371</v>
      </c>
      <c r="C144" s="223">
        <v>1.2380443E-2</v>
      </c>
      <c r="D144" s="223" t="s">
        <v>259</v>
      </c>
      <c r="E144" s="223" t="s">
        <v>4020</v>
      </c>
      <c r="F144" s="234" t="s">
        <v>337</v>
      </c>
      <c r="G144" t="s">
        <v>281</v>
      </c>
    </row>
    <row r="145" spans="1:7">
      <c r="A145" s="221" t="s">
        <v>333</v>
      </c>
      <c r="B145" s="223" t="s">
        <v>371</v>
      </c>
      <c r="C145" s="223">
        <v>2.6352E-4</v>
      </c>
      <c r="D145" s="223" t="s">
        <v>259</v>
      </c>
      <c r="E145" s="223" t="s">
        <v>4021</v>
      </c>
      <c r="F145" s="234" t="s">
        <v>339</v>
      </c>
      <c r="G145" t="s">
        <v>281</v>
      </c>
    </row>
    <row r="146" spans="1:7">
      <c r="A146" s="221" t="s">
        <v>333</v>
      </c>
      <c r="B146" s="223" t="s">
        <v>374</v>
      </c>
      <c r="C146" s="223">
        <v>0.169531037</v>
      </c>
      <c r="D146" s="223" t="s">
        <v>259</v>
      </c>
      <c r="E146" s="223" t="s">
        <v>4022</v>
      </c>
      <c r="F146" s="234" t="s">
        <v>335</v>
      </c>
      <c r="G146" t="s">
        <v>281</v>
      </c>
    </row>
    <row r="147" spans="1:7">
      <c r="A147" s="221" t="s">
        <v>333</v>
      </c>
      <c r="B147" s="223" t="s">
        <v>376</v>
      </c>
      <c r="C147" s="223">
        <v>7.7505199999999998E-5</v>
      </c>
      <c r="D147" s="223" t="s">
        <v>259</v>
      </c>
      <c r="E147" s="223" t="s">
        <v>4023</v>
      </c>
      <c r="F147" s="234" t="s">
        <v>359</v>
      </c>
      <c r="G147" t="s">
        <v>281</v>
      </c>
    </row>
    <row r="148" spans="1:7">
      <c r="A148" s="221" t="s">
        <v>333</v>
      </c>
      <c r="B148" s="223" t="s">
        <v>188</v>
      </c>
      <c r="C148" s="223">
        <v>5.1824200000000004E-9</v>
      </c>
      <c r="D148" s="223" t="s">
        <v>259</v>
      </c>
      <c r="E148" s="223" t="s">
        <v>4024</v>
      </c>
      <c r="F148" s="234" t="s">
        <v>335</v>
      </c>
      <c r="G148" t="s">
        <v>281</v>
      </c>
    </row>
    <row r="149" spans="1:7">
      <c r="A149" s="221" t="s">
        <v>333</v>
      </c>
      <c r="B149" s="223" t="s">
        <v>382</v>
      </c>
      <c r="C149" s="223">
        <v>3.25387E-7</v>
      </c>
      <c r="D149" s="223" t="s">
        <v>259</v>
      </c>
      <c r="E149" s="223" t="s">
        <v>4025</v>
      </c>
      <c r="F149" s="234" t="s">
        <v>337</v>
      </c>
      <c r="G149" t="s">
        <v>281</v>
      </c>
    </row>
    <row r="150" spans="1:7">
      <c r="A150" s="221" t="s">
        <v>333</v>
      </c>
      <c r="B150" s="223" t="s">
        <v>382</v>
      </c>
      <c r="C150" s="223">
        <v>9.39837E-8</v>
      </c>
      <c r="D150" s="223" t="s">
        <v>259</v>
      </c>
      <c r="E150" s="223" t="s">
        <v>4026</v>
      </c>
      <c r="F150" s="234" t="s">
        <v>339</v>
      </c>
      <c r="G150" t="s">
        <v>281</v>
      </c>
    </row>
    <row r="151" spans="1:7">
      <c r="A151" s="221" t="s">
        <v>333</v>
      </c>
      <c r="B151" s="223" t="s">
        <v>385</v>
      </c>
      <c r="C151" s="223">
        <v>7.7049899999999997E-10</v>
      </c>
      <c r="D151" s="223" t="s">
        <v>259</v>
      </c>
      <c r="E151" s="223" t="s">
        <v>4027</v>
      </c>
      <c r="F151" s="234" t="s">
        <v>339</v>
      </c>
      <c r="G151" t="s">
        <v>281</v>
      </c>
    </row>
    <row r="152" spans="1:7">
      <c r="A152" s="221" t="s">
        <v>333</v>
      </c>
      <c r="B152" s="223" t="s">
        <v>184</v>
      </c>
      <c r="C152" s="223">
        <v>1.9346099999999998E-9</v>
      </c>
      <c r="D152" s="223" t="s">
        <v>259</v>
      </c>
      <c r="E152" s="223" t="s">
        <v>4028</v>
      </c>
      <c r="F152" s="234" t="s">
        <v>337</v>
      </c>
      <c r="G152" t="s">
        <v>281</v>
      </c>
    </row>
    <row r="153" spans="1:7">
      <c r="A153" s="221" t="s">
        <v>333</v>
      </c>
      <c r="B153" s="223" t="s">
        <v>184</v>
      </c>
      <c r="C153" s="223">
        <v>3.2297299999999998E-12</v>
      </c>
      <c r="D153" s="223" t="s">
        <v>259</v>
      </c>
      <c r="E153" s="223" t="s">
        <v>4029</v>
      </c>
      <c r="F153" s="234" t="s">
        <v>339</v>
      </c>
      <c r="G153" t="s">
        <v>281</v>
      </c>
    </row>
    <row r="154" spans="1:7">
      <c r="A154" s="221" t="s">
        <v>333</v>
      </c>
      <c r="B154" s="223" t="s">
        <v>390</v>
      </c>
      <c r="C154" s="223">
        <v>3.4494799999999998E-4</v>
      </c>
      <c r="D154" s="223" t="s">
        <v>259</v>
      </c>
      <c r="E154" s="223" t="s">
        <v>4030</v>
      </c>
      <c r="F154" s="234" t="s">
        <v>337</v>
      </c>
      <c r="G154" t="s">
        <v>281</v>
      </c>
    </row>
    <row r="155" spans="1:7">
      <c r="A155" s="221" t="s">
        <v>333</v>
      </c>
      <c r="B155" s="223" t="s">
        <v>390</v>
      </c>
      <c r="C155" s="223">
        <v>3.53876E-5</v>
      </c>
      <c r="D155" s="223" t="s">
        <v>259</v>
      </c>
      <c r="E155" s="223" t="s">
        <v>4031</v>
      </c>
      <c r="F155" s="234" t="s">
        <v>339</v>
      </c>
      <c r="G155" t="s">
        <v>281</v>
      </c>
    </row>
    <row r="156" spans="1:7">
      <c r="A156" s="221" t="s">
        <v>333</v>
      </c>
      <c r="B156" s="223" t="s">
        <v>192</v>
      </c>
      <c r="C156" s="223">
        <v>2.31072E-10</v>
      </c>
      <c r="D156" s="223" t="s">
        <v>259</v>
      </c>
      <c r="E156" s="223" t="s">
        <v>4032</v>
      </c>
      <c r="F156" s="234" t="s">
        <v>335</v>
      </c>
      <c r="G156" t="s">
        <v>281</v>
      </c>
    </row>
    <row r="157" spans="1:7">
      <c r="A157" s="221" t="s">
        <v>333</v>
      </c>
      <c r="B157" s="223" t="s">
        <v>394</v>
      </c>
      <c r="C157" s="223">
        <v>2.3777600000000001E-6</v>
      </c>
      <c r="D157" s="223" t="s">
        <v>259</v>
      </c>
      <c r="E157" s="223" t="s">
        <v>4033</v>
      </c>
      <c r="F157" s="234" t="s">
        <v>337</v>
      </c>
      <c r="G157" t="s">
        <v>281</v>
      </c>
    </row>
    <row r="158" spans="1:7">
      <c r="A158" s="221" t="s">
        <v>333</v>
      </c>
      <c r="B158" s="223" t="s">
        <v>394</v>
      </c>
      <c r="C158" s="223">
        <v>2.1985800000000001E-10</v>
      </c>
      <c r="D158" s="223" t="s">
        <v>259</v>
      </c>
      <c r="E158" s="223" t="s">
        <v>4034</v>
      </c>
      <c r="F158" s="234" t="s">
        <v>339</v>
      </c>
      <c r="G158" t="s">
        <v>281</v>
      </c>
    </row>
    <row r="159" spans="1:7">
      <c r="A159" s="221" t="s">
        <v>333</v>
      </c>
      <c r="B159" s="223" t="s">
        <v>397</v>
      </c>
      <c r="C159" s="223">
        <v>9.3647599999999994E-6</v>
      </c>
      <c r="D159" s="223" t="s">
        <v>259</v>
      </c>
      <c r="E159" s="223" t="s">
        <v>4035</v>
      </c>
      <c r="F159" s="234" t="s">
        <v>342</v>
      </c>
      <c r="G159" t="s">
        <v>281</v>
      </c>
    </row>
    <row r="160" spans="1:7">
      <c r="A160" s="221" t="s">
        <v>333</v>
      </c>
      <c r="B160" s="223" t="s">
        <v>399</v>
      </c>
      <c r="C160" s="223">
        <v>4.35893E-5</v>
      </c>
      <c r="D160" s="223" t="s">
        <v>259</v>
      </c>
      <c r="E160" s="223" t="s">
        <v>4036</v>
      </c>
      <c r="F160" s="234" t="s">
        <v>401</v>
      </c>
      <c r="G160" t="s">
        <v>281</v>
      </c>
    </row>
    <row r="161" spans="1:7">
      <c r="A161" s="221" t="s">
        <v>333</v>
      </c>
      <c r="B161" s="223" t="s">
        <v>402</v>
      </c>
      <c r="C161" s="223">
        <v>9.1182599999999995E-14</v>
      </c>
      <c r="D161" s="223" t="s">
        <v>259</v>
      </c>
      <c r="E161" s="223" t="s">
        <v>4037</v>
      </c>
      <c r="F161" s="234" t="s">
        <v>359</v>
      </c>
      <c r="G161" t="s">
        <v>281</v>
      </c>
    </row>
    <row r="162" spans="1:7">
      <c r="A162" s="221" t="s">
        <v>333</v>
      </c>
      <c r="B162" s="223" t="s">
        <v>404</v>
      </c>
      <c r="C162" s="223">
        <v>1.36496E-4</v>
      </c>
      <c r="D162" s="223" t="s">
        <v>259</v>
      </c>
      <c r="E162" s="223" t="s">
        <v>4038</v>
      </c>
      <c r="F162" s="234" t="s">
        <v>337</v>
      </c>
      <c r="G162" t="s">
        <v>281</v>
      </c>
    </row>
    <row r="163" spans="1:7">
      <c r="A163" s="221" t="s">
        <v>333</v>
      </c>
      <c r="B163" s="223" t="s">
        <v>404</v>
      </c>
      <c r="C163" s="223">
        <v>1.5434000000000002E-5</v>
      </c>
      <c r="D163" s="223" t="s">
        <v>259</v>
      </c>
      <c r="E163" s="223" t="s">
        <v>4039</v>
      </c>
      <c r="F163" s="234" t="s">
        <v>339</v>
      </c>
      <c r="G163" t="s">
        <v>281</v>
      </c>
    </row>
    <row r="164" spans="1:7">
      <c r="A164" s="221" t="s">
        <v>250</v>
      </c>
      <c r="B164" s="233" t="s">
        <v>1019</v>
      </c>
      <c r="C164" s="223">
        <v>0</v>
      </c>
      <c r="D164" s="223" t="s">
        <v>408</v>
      </c>
      <c r="E164" s="223" t="s">
        <v>4040</v>
      </c>
      <c r="F164" s="234" t="s">
        <v>2589</v>
      </c>
      <c r="G164" t="s">
        <v>281</v>
      </c>
    </row>
    <row r="165" spans="1:7">
      <c r="A165" s="221" t="s">
        <v>250</v>
      </c>
      <c r="B165" s="273" t="s">
        <v>4041</v>
      </c>
      <c r="C165" s="223">
        <v>2.6535869999999998E-3</v>
      </c>
      <c r="D165" s="223" t="s">
        <v>408</v>
      </c>
      <c r="E165" s="223" t="s">
        <v>4042</v>
      </c>
      <c r="F165" s="234" t="s">
        <v>4043</v>
      </c>
      <c r="G165" t="s">
        <v>281</v>
      </c>
    </row>
    <row r="166" spans="1:7">
      <c r="A166" s="221" t="s">
        <v>333</v>
      </c>
      <c r="B166" s="223" t="s">
        <v>217</v>
      </c>
      <c r="C166" s="223">
        <v>3.0137E-9</v>
      </c>
      <c r="D166" s="223" t="s">
        <v>259</v>
      </c>
      <c r="E166" s="223" t="s">
        <v>4044</v>
      </c>
      <c r="F166" s="234" t="s">
        <v>335</v>
      </c>
      <c r="G166" t="s">
        <v>281</v>
      </c>
    </row>
    <row r="167" spans="1:7">
      <c r="A167" s="221" t="s">
        <v>333</v>
      </c>
      <c r="B167" s="223" t="s">
        <v>418</v>
      </c>
      <c r="C167" s="223">
        <v>8.6073300000000003E-4</v>
      </c>
      <c r="D167" s="223" t="s">
        <v>259</v>
      </c>
      <c r="E167" s="223" t="s">
        <v>4045</v>
      </c>
      <c r="F167" s="234" t="s">
        <v>337</v>
      </c>
      <c r="G167" t="s">
        <v>281</v>
      </c>
    </row>
    <row r="168" spans="1:7">
      <c r="A168" s="221" t="s">
        <v>333</v>
      </c>
      <c r="B168" s="223" t="s">
        <v>418</v>
      </c>
      <c r="C168" s="223">
        <v>3.2596000000000003E-8</v>
      </c>
      <c r="D168" s="223" t="s">
        <v>259</v>
      </c>
      <c r="E168" s="223" t="s">
        <v>4046</v>
      </c>
      <c r="F168" s="234" t="s">
        <v>339</v>
      </c>
      <c r="G168" t="s">
        <v>281</v>
      </c>
    </row>
    <row r="169" spans="1:7">
      <c r="A169" s="221" t="s">
        <v>333</v>
      </c>
      <c r="B169" s="223" t="s">
        <v>205</v>
      </c>
      <c r="C169" s="223">
        <v>1.2852900000000001E-10</v>
      </c>
      <c r="D169" s="223" t="s">
        <v>259</v>
      </c>
      <c r="E169" s="223" t="s">
        <v>4047</v>
      </c>
      <c r="F169" s="234" t="s">
        <v>335</v>
      </c>
      <c r="G169" t="s">
        <v>281</v>
      </c>
    </row>
    <row r="170" spans="1:7">
      <c r="A170" s="221" t="s">
        <v>333</v>
      </c>
      <c r="B170" s="223" t="s">
        <v>205</v>
      </c>
      <c r="C170" s="223">
        <v>1.0986299999999999E-6</v>
      </c>
      <c r="D170" s="223" t="s">
        <v>259</v>
      </c>
      <c r="E170" s="223" t="s">
        <v>4048</v>
      </c>
      <c r="F170" s="234" t="s">
        <v>337</v>
      </c>
      <c r="G170" t="s">
        <v>281</v>
      </c>
    </row>
    <row r="171" spans="1:7">
      <c r="A171" s="221" t="s">
        <v>333</v>
      </c>
      <c r="B171" s="223" t="s">
        <v>205</v>
      </c>
      <c r="C171" s="223">
        <v>1.06538E-10</v>
      </c>
      <c r="D171" s="223" t="s">
        <v>259</v>
      </c>
      <c r="E171" s="223" t="s">
        <v>4049</v>
      </c>
      <c r="F171" s="234" t="s">
        <v>339</v>
      </c>
      <c r="G171" t="s">
        <v>281</v>
      </c>
    </row>
    <row r="172" spans="1:7">
      <c r="A172" s="221" t="s">
        <v>333</v>
      </c>
      <c r="B172" s="223" t="s">
        <v>196</v>
      </c>
      <c r="C172" s="223">
        <v>6.9599599999999999E-11</v>
      </c>
      <c r="D172" s="223" t="s">
        <v>259</v>
      </c>
      <c r="E172" s="223" t="s">
        <v>4050</v>
      </c>
      <c r="F172" s="234" t="s">
        <v>335</v>
      </c>
      <c r="G172" t="s">
        <v>281</v>
      </c>
    </row>
    <row r="173" spans="1:7">
      <c r="A173" s="221" t="s">
        <v>333</v>
      </c>
      <c r="B173" s="223" t="s">
        <v>196</v>
      </c>
      <c r="C173" s="223">
        <v>5.1838599999999997E-10</v>
      </c>
      <c r="D173" s="223" t="s">
        <v>259</v>
      </c>
      <c r="E173" s="223" t="s">
        <v>4051</v>
      </c>
      <c r="F173" s="234" t="s">
        <v>337</v>
      </c>
      <c r="G173" t="s">
        <v>281</v>
      </c>
    </row>
    <row r="174" spans="1:7">
      <c r="A174" s="221" t="s">
        <v>333</v>
      </c>
      <c r="B174" s="223" t="s">
        <v>196</v>
      </c>
      <c r="C174" s="223">
        <v>1.30663E-11</v>
      </c>
      <c r="D174" s="223" t="s">
        <v>259</v>
      </c>
      <c r="E174" s="223" t="s">
        <v>4052</v>
      </c>
      <c r="F174" s="234" t="s">
        <v>339</v>
      </c>
      <c r="G174" t="s">
        <v>281</v>
      </c>
    </row>
    <row r="175" spans="1:7">
      <c r="A175" s="221" t="s">
        <v>333</v>
      </c>
      <c r="B175" s="223" t="s">
        <v>427</v>
      </c>
      <c r="C175" s="223">
        <v>6.8391600000000005E-7</v>
      </c>
      <c r="D175" s="223" t="s">
        <v>259</v>
      </c>
      <c r="E175" s="223" t="s">
        <v>4053</v>
      </c>
      <c r="F175" s="234" t="s">
        <v>359</v>
      </c>
      <c r="G175" t="s">
        <v>281</v>
      </c>
    </row>
    <row r="176" spans="1:7">
      <c r="A176" s="221" t="s">
        <v>333</v>
      </c>
      <c r="B176" s="223" t="s">
        <v>200</v>
      </c>
      <c r="C176" s="223">
        <v>1.3554299999999999E-9</v>
      </c>
      <c r="D176" s="223" t="s">
        <v>259</v>
      </c>
      <c r="E176" s="223" t="s">
        <v>4054</v>
      </c>
      <c r="F176" s="234" t="s">
        <v>335</v>
      </c>
      <c r="G176" t="s">
        <v>281</v>
      </c>
    </row>
    <row r="177" spans="1:7">
      <c r="A177" s="221" t="s">
        <v>333</v>
      </c>
      <c r="B177" s="223" t="s">
        <v>430</v>
      </c>
      <c r="C177" s="223">
        <v>1.07584E-6</v>
      </c>
      <c r="D177" s="223" t="s">
        <v>259</v>
      </c>
      <c r="E177" s="223" t="s">
        <v>4055</v>
      </c>
      <c r="F177" s="234" t="s">
        <v>337</v>
      </c>
      <c r="G177" t="s">
        <v>281</v>
      </c>
    </row>
    <row r="178" spans="1:7">
      <c r="A178" s="221" t="s">
        <v>333</v>
      </c>
      <c r="B178" s="223" t="s">
        <v>430</v>
      </c>
      <c r="C178" s="223">
        <v>7.4912300000000002E-10</v>
      </c>
      <c r="D178" s="223" t="s">
        <v>259</v>
      </c>
      <c r="E178" s="223" t="s">
        <v>4056</v>
      </c>
      <c r="F178" s="234" t="s">
        <v>339</v>
      </c>
      <c r="G178" t="s">
        <v>281</v>
      </c>
    </row>
    <row r="179" spans="1:7">
      <c r="A179" s="221" t="s">
        <v>333</v>
      </c>
      <c r="B179" s="223" t="s">
        <v>433</v>
      </c>
      <c r="C179" s="223">
        <v>1.04823E-4</v>
      </c>
      <c r="D179" s="223" t="s">
        <v>259</v>
      </c>
      <c r="E179" s="223" t="s">
        <v>4057</v>
      </c>
      <c r="F179" s="234" t="s">
        <v>337</v>
      </c>
      <c r="G179" t="s">
        <v>281</v>
      </c>
    </row>
    <row r="180" spans="1:7">
      <c r="A180" s="221" t="s">
        <v>333</v>
      </c>
      <c r="B180" s="223" t="s">
        <v>433</v>
      </c>
      <c r="C180" s="223">
        <v>3.7548300000000001E-5</v>
      </c>
      <c r="D180" s="223" t="s">
        <v>259</v>
      </c>
      <c r="E180" s="223" t="s">
        <v>4058</v>
      </c>
      <c r="F180" s="234" t="s">
        <v>339</v>
      </c>
      <c r="G180" t="s">
        <v>281</v>
      </c>
    </row>
    <row r="181" spans="1:7">
      <c r="A181" s="221" t="s">
        <v>333</v>
      </c>
      <c r="B181" s="223" t="s">
        <v>436</v>
      </c>
      <c r="C181" s="223">
        <v>1.3955200000000001E-4</v>
      </c>
      <c r="D181" s="223" t="s">
        <v>259</v>
      </c>
      <c r="E181" s="223" t="s">
        <v>4059</v>
      </c>
      <c r="F181" s="234" t="s">
        <v>438</v>
      </c>
      <c r="G181" t="s">
        <v>281</v>
      </c>
    </row>
    <row r="182" spans="1:7">
      <c r="A182" s="221" t="s">
        <v>333</v>
      </c>
      <c r="B182" s="223" t="s">
        <v>439</v>
      </c>
      <c r="C182" s="223">
        <v>2.0749900000000002E-6</v>
      </c>
      <c r="D182" s="223" t="s">
        <v>259</v>
      </c>
      <c r="E182" s="223" t="s">
        <v>4060</v>
      </c>
      <c r="F182" s="234" t="s">
        <v>352</v>
      </c>
      <c r="G182" t="s">
        <v>281</v>
      </c>
    </row>
    <row r="183" spans="1:7">
      <c r="A183" s="221" t="s">
        <v>333</v>
      </c>
      <c r="B183" s="223" t="s">
        <v>441</v>
      </c>
      <c r="C183" s="223">
        <v>5.4435999999999999E-6</v>
      </c>
      <c r="D183" s="223" t="s">
        <v>259</v>
      </c>
      <c r="E183" s="223" t="s">
        <v>4061</v>
      </c>
      <c r="F183" s="234" t="s">
        <v>359</v>
      </c>
      <c r="G183" t="s">
        <v>281</v>
      </c>
    </row>
    <row r="184" spans="1:7">
      <c r="A184" s="221" t="s">
        <v>333</v>
      </c>
      <c r="B184" s="223" t="s">
        <v>445</v>
      </c>
      <c r="C184" s="223">
        <v>2.7354800000000002E-8</v>
      </c>
      <c r="D184" s="223" t="s">
        <v>259</v>
      </c>
      <c r="E184" s="223" t="s">
        <v>4062</v>
      </c>
      <c r="F184" s="234" t="s">
        <v>359</v>
      </c>
      <c r="G184" t="s">
        <v>281</v>
      </c>
    </row>
    <row r="185" spans="1:7">
      <c r="A185" s="221" t="s">
        <v>333</v>
      </c>
      <c r="B185" s="223" t="s">
        <v>447</v>
      </c>
      <c r="C185" s="223">
        <v>1.9855699999999999E-11</v>
      </c>
      <c r="D185" s="223" t="s">
        <v>259</v>
      </c>
      <c r="E185" s="223" t="s">
        <v>4063</v>
      </c>
      <c r="F185" s="234" t="s">
        <v>352</v>
      </c>
      <c r="G185" t="s">
        <v>281</v>
      </c>
    </row>
    <row r="186" spans="1:7">
      <c r="A186" s="221" t="s">
        <v>333</v>
      </c>
      <c r="B186" s="223" t="s">
        <v>229</v>
      </c>
      <c r="C186" s="223">
        <v>2.2104400000000001E-5</v>
      </c>
      <c r="D186" s="223" t="s">
        <v>259</v>
      </c>
      <c r="E186" s="223" t="s">
        <v>4064</v>
      </c>
      <c r="F186" s="234" t="s">
        <v>335</v>
      </c>
      <c r="G186" t="s">
        <v>281</v>
      </c>
    </row>
    <row r="187" spans="1:7">
      <c r="A187" s="221" t="s">
        <v>333</v>
      </c>
      <c r="B187" s="223" t="s">
        <v>455</v>
      </c>
      <c r="C187" s="223">
        <v>3.2103240000000001E-3</v>
      </c>
      <c r="D187" s="223" t="s">
        <v>259</v>
      </c>
      <c r="E187" s="223" t="s">
        <v>4065</v>
      </c>
      <c r="F187" s="234" t="s">
        <v>337</v>
      </c>
      <c r="G187" t="s">
        <v>281</v>
      </c>
    </row>
    <row r="188" spans="1:7">
      <c r="A188" s="221" t="s">
        <v>333</v>
      </c>
      <c r="B188" s="223" t="s">
        <v>455</v>
      </c>
      <c r="C188" s="223">
        <v>1.21323E-3</v>
      </c>
      <c r="D188" s="223" t="s">
        <v>259</v>
      </c>
      <c r="E188" s="223" t="s">
        <v>4066</v>
      </c>
      <c r="F188" s="234" t="s">
        <v>339</v>
      </c>
      <c r="G188" t="s">
        <v>281</v>
      </c>
    </row>
    <row r="189" spans="1:7">
      <c r="A189" s="221" t="s">
        <v>333</v>
      </c>
      <c r="B189" s="223" t="s">
        <v>213</v>
      </c>
      <c r="C189" s="223">
        <v>7.1702899999999996E-9</v>
      </c>
      <c r="D189" s="223" t="s">
        <v>259</v>
      </c>
      <c r="E189" s="223" t="s">
        <v>4067</v>
      </c>
      <c r="F189" s="234" t="s">
        <v>335</v>
      </c>
      <c r="G189" t="s">
        <v>281</v>
      </c>
    </row>
    <row r="190" spans="1:7">
      <c r="A190" s="221" t="s">
        <v>333</v>
      </c>
      <c r="B190" s="223" t="s">
        <v>213</v>
      </c>
      <c r="C190" s="223">
        <v>5.1542299999999999E-4</v>
      </c>
      <c r="D190" s="223" t="s">
        <v>259</v>
      </c>
      <c r="E190" s="223" t="s">
        <v>4068</v>
      </c>
      <c r="F190" s="234" t="s">
        <v>337</v>
      </c>
      <c r="G190" t="s">
        <v>281</v>
      </c>
    </row>
    <row r="191" spans="1:7">
      <c r="A191" s="221" t="s">
        <v>333</v>
      </c>
      <c r="B191" s="223" t="s">
        <v>213</v>
      </c>
      <c r="C191" s="223">
        <v>1.4865000000000001E-6</v>
      </c>
      <c r="D191" s="223" t="s">
        <v>259</v>
      </c>
      <c r="E191" s="223" t="s">
        <v>4069</v>
      </c>
      <c r="F191" s="234" t="s">
        <v>339</v>
      </c>
      <c r="G191" t="s">
        <v>281</v>
      </c>
    </row>
    <row r="192" spans="1:7">
      <c r="A192" s="221" t="s">
        <v>333</v>
      </c>
      <c r="B192" s="223" t="s">
        <v>461</v>
      </c>
      <c r="C192" s="223">
        <v>3.77704E-5</v>
      </c>
      <c r="D192" s="223" t="s">
        <v>259</v>
      </c>
      <c r="E192" s="223" t="s">
        <v>4070</v>
      </c>
      <c r="F192" s="234" t="s">
        <v>463</v>
      </c>
      <c r="G192" t="s">
        <v>281</v>
      </c>
    </row>
    <row r="193" spans="1:7">
      <c r="A193" s="221" t="s">
        <v>333</v>
      </c>
      <c r="B193" s="223" t="s">
        <v>464</v>
      </c>
      <c r="C193" s="223">
        <v>1.0021780000000001E-3</v>
      </c>
      <c r="D193" s="223" t="s">
        <v>259</v>
      </c>
      <c r="E193" s="223" t="s">
        <v>4071</v>
      </c>
      <c r="F193" s="234" t="s">
        <v>337</v>
      </c>
      <c r="G193" t="s">
        <v>281</v>
      </c>
    </row>
    <row r="194" spans="1:7">
      <c r="A194" s="221" t="s">
        <v>333</v>
      </c>
      <c r="B194" s="223" t="s">
        <v>464</v>
      </c>
      <c r="C194" s="223">
        <v>1.71287E-4</v>
      </c>
      <c r="D194" s="223" t="s">
        <v>259</v>
      </c>
      <c r="E194" s="223" t="s">
        <v>4072</v>
      </c>
      <c r="F194" s="234" t="s">
        <v>339</v>
      </c>
      <c r="G194" t="s">
        <v>281</v>
      </c>
    </row>
    <row r="195" spans="1:7">
      <c r="A195" s="221" t="s">
        <v>333</v>
      </c>
      <c r="B195" s="223" t="s">
        <v>467</v>
      </c>
      <c r="C195" s="223">
        <v>4.4575500000000002E-6</v>
      </c>
      <c r="D195" s="223" t="s">
        <v>259</v>
      </c>
      <c r="E195" s="223" t="s">
        <v>4073</v>
      </c>
      <c r="F195" s="234" t="s">
        <v>335</v>
      </c>
      <c r="G195" t="s">
        <v>281</v>
      </c>
    </row>
    <row r="196" spans="1:7">
      <c r="A196" s="221" t="s">
        <v>333</v>
      </c>
      <c r="B196" s="223" t="s">
        <v>469</v>
      </c>
      <c r="C196" s="223">
        <v>4.4938299999999998E-10</v>
      </c>
      <c r="D196" s="223" t="s">
        <v>259</v>
      </c>
      <c r="E196" s="223" t="s">
        <v>4074</v>
      </c>
      <c r="F196" s="234" t="s">
        <v>337</v>
      </c>
      <c r="G196" t="s">
        <v>281</v>
      </c>
    </row>
    <row r="197" spans="1:7">
      <c r="A197" s="221" t="s">
        <v>333</v>
      </c>
      <c r="B197" s="223" t="s">
        <v>469</v>
      </c>
      <c r="C197" s="223">
        <v>7.5022300000000002E-13</v>
      </c>
      <c r="D197" s="223" t="s">
        <v>259</v>
      </c>
      <c r="E197" s="223" t="s">
        <v>4075</v>
      </c>
      <c r="F197" s="234" t="s">
        <v>339</v>
      </c>
      <c r="G197" t="s">
        <v>281</v>
      </c>
    </row>
    <row r="198" spans="1:7">
      <c r="A198" s="221" t="s">
        <v>333</v>
      </c>
      <c r="B198" s="223" t="s">
        <v>472</v>
      </c>
      <c r="C198" s="223">
        <v>1.62367E-10</v>
      </c>
      <c r="D198" s="223" t="s">
        <v>259</v>
      </c>
      <c r="E198" s="223" t="s">
        <v>4076</v>
      </c>
      <c r="F198" s="234" t="s">
        <v>337</v>
      </c>
      <c r="G198" t="s">
        <v>281</v>
      </c>
    </row>
    <row r="199" spans="1:7">
      <c r="A199" s="221" t="s">
        <v>333</v>
      </c>
      <c r="B199" s="223" t="s">
        <v>472</v>
      </c>
      <c r="C199" s="223">
        <v>2.7106300000000002E-13</v>
      </c>
      <c r="D199" s="223" t="s">
        <v>259</v>
      </c>
      <c r="E199" s="223" t="s">
        <v>4077</v>
      </c>
      <c r="F199" s="234" t="s">
        <v>339</v>
      </c>
      <c r="G199" t="s">
        <v>281</v>
      </c>
    </row>
    <row r="200" spans="1:7">
      <c r="A200" s="221" t="s">
        <v>333</v>
      </c>
      <c r="B200" s="223" t="s">
        <v>475</v>
      </c>
      <c r="C200" s="223">
        <v>1.3649699999999999E-4</v>
      </c>
      <c r="D200" s="223" t="s">
        <v>259</v>
      </c>
      <c r="E200" s="223" t="s">
        <v>4078</v>
      </c>
      <c r="F200" s="234" t="s">
        <v>337</v>
      </c>
      <c r="G200" t="s">
        <v>281</v>
      </c>
    </row>
    <row r="201" spans="1:7">
      <c r="A201" s="221" t="s">
        <v>333</v>
      </c>
      <c r="B201" s="223" t="s">
        <v>475</v>
      </c>
      <c r="C201" s="223">
        <v>1.5435E-5</v>
      </c>
      <c r="D201" s="223" t="s">
        <v>259</v>
      </c>
      <c r="E201" s="223" t="s">
        <v>4079</v>
      </c>
      <c r="F201" s="234" t="s">
        <v>339</v>
      </c>
      <c r="G201" t="s">
        <v>281</v>
      </c>
    </row>
    <row r="202" spans="1:7">
      <c r="A202" s="221" t="s">
        <v>333</v>
      </c>
      <c r="B202" s="223" t="s">
        <v>477</v>
      </c>
      <c r="C202" s="223">
        <v>9.1188799999999999E-8</v>
      </c>
      <c r="D202" s="223" t="s">
        <v>259</v>
      </c>
      <c r="E202" s="223" t="s">
        <v>4080</v>
      </c>
      <c r="F202" s="234" t="s">
        <v>352</v>
      </c>
      <c r="G202" t="s">
        <v>281</v>
      </c>
    </row>
    <row r="203" spans="1:7">
      <c r="A203" s="221" t="s">
        <v>333</v>
      </c>
      <c r="B203" s="223" t="s">
        <v>479</v>
      </c>
      <c r="C203" s="223">
        <v>1.14608E-7</v>
      </c>
      <c r="D203" s="223" t="s">
        <v>259</v>
      </c>
      <c r="E203" s="223" t="s">
        <v>4081</v>
      </c>
      <c r="F203" s="234" t="s">
        <v>337</v>
      </c>
      <c r="G203" t="s">
        <v>281</v>
      </c>
    </row>
    <row r="204" spans="1:7">
      <c r="A204" s="221" t="s">
        <v>333</v>
      </c>
      <c r="B204" s="223" t="s">
        <v>479</v>
      </c>
      <c r="C204" s="223">
        <v>3.6594599999999998E-10</v>
      </c>
      <c r="D204" s="223" t="s">
        <v>259</v>
      </c>
      <c r="E204" s="223" t="s">
        <v>4082</v>
      </c>
      <c r="F204" s="234" t="s">
        <v>339</v>
      </c>
      <c r="G204" t="s">
        <v>281</v>
      </c>
    </row>
    <row r="205" spans="1:7">
      <c r="A205" s="221" t="s">
        <v>333</v>
      </c>
      <c r="B205" s="223" t="s">
        <v>482</v>
      </c>
      <c r="C205" s="223">
        <v>6.0121030000000004E-3</v>
      </c>
      <c r="D205" s="223" t="s">
        <v>259</v>
      </c>
      <c r="E205" s="223" t="s">
        <v>4083</v>
      </c>
      <c r="F205" s="234" t="s">
        <v>484</v>
      </c>
      <c r="G205" t="s">
        <v>281</v>
      </c>
    </row>
    <row r="206" spans="1:7">
      <c r="A206" s="221" t="s">
        <v>333</v>
      </c>
      <c r="B206" s="223" t="s">
        <v>209</v>
      </c>
      <c r="C206" s="223">
        <v>2.1257200000000001E-8</v>
      </c>
      <c r="D206" s="223" t="s">
        <v>259</v>
      </c>
      <c r="E206" s="223" t="s">
        <v>4084</v>
      </c>
      <c r="F206" s="234" t="s">
        <v>335</v>
      </c>
      <c r="G206" t="s">
        <v>281</v>
      </c>
    </row>
    <row r="207" spans="1:7">
      <c r="A207" s="221" t="s">
        <v>333</v>
      </c>
      <c r="B207" s="223" t="s">
        <v>486</v>
      </c>
      <c r="C207" s="223">
        <v>1.42419E-5</v>
      </c>
      <c r="D207" s="223" t="s">
        <v>259</v>
      </c>
      <c r="E207" s="223" t="s">
        <v>4085</v>
      </c>
      <c r="F207" s="234" t="s">
        <v>337</v>
      </c>
      <c r="G207" t="s">
        <v>281</v>
      </c>
    </row>
    <row r="208" spans="1:7">
      <c r="A208" s="226" t="s">
        <v>333</v>
      </c>
      <c r="B208" s="228" t="s">
        <v>486</v>
      </c>
      <c r="C208" s="228">
        <v>1.9395199999999999E-9</v>
      </c>
      <c r="D208" s="228" t="s">
        <v>259</v>
      </c>
      <c r="E208" s="228" t="s">
        <v>4086</v>
      </c>
      <c r="F208" s="255" t="s">
        <v>339</v>
      </c>
      <c r="G208" t="s">
        <v>281</v>
      </c>
    </row>
    <row r="210" spans="1:7" ht="18.75">
      <c r="A210" s="769" t="s">
        <v>4880</v>
      </c>
      <c r="B210" s="770"/>
      <c r="C210" s="770"/>
      <c r="D210" s="770"/>
      <c r="E210" s="770"/>
      <c r="F210" s="771"/>
      <c r="G210" t="s">
        <v>281</v>
      </c>
    </row>
    <row r="211" spans="1:7">
      <c r="A211" s="211" t="s">
        <v>238</v>
      </c>
      <c r="B211" s="212" t="s">
        <v>239</v>
      </c>
      <c r="C211" s="212" t="s">
        <v>240</v>
      </c>
      <c r="D211" s="212" t="s">
        <v>134</v>
      </c>
      <c r="E211" s="212" t="s">
        <v>241</v>
      </c>
      <c r="F211" s="213" t="s">
        <v>242</v>
      </c>
      <c r="G211" t="s">
        <v>281</v>
      </c>
    </row>
    <row r="212" spans="1:7">
      <c r="A212" s="216" t="s">
        <v>243</v>
      </c>
      <c r="B212" s="231" t="s">
        <v>2000</v>
      </c>
      <c r="C212" s="218">
        <v>1</v>
      </c>
      <c r="D212" s="218" t="s">
        <v>259</v>
      </c>
      <c r="E212" s="218" t="s">
        <v>253</v>
      </c>
      <c r="F212" s="232" t="s">
        <v>3184</v>
      </c>
      <c r="G212" t="s">
        <v>281</v>
      </c>
    </row>
    <row r="213" spans="1:7">
      <c r="A213" s="221" t="s">
        <v>243</v>
      </c>
      <c r="B213" s="222" t="s">
        <v>326</v>
      </c>
      <c r="C213" s="223" t="s">
        <v>2877</v>
      </c>
      <c r="D213" s="223" t="s">
        <v>408</v>
      </c>
      <c r="E213" s="223" t="s">
        <v>2213</v>
      </c>
      <c r="F213" s="234" t="s">
        <v>938</v>
      </c>
      <c r="G213" t="s">
        <v>281</v>
      </c>
    </row>
    <row r="214" spans="1:7">
      <c r="A214" s="221" t="s">
        <v>243</v>
      </c>
      <c r="B214" s="222" t="s">
        <v>941</v>
      </c>
      <c r="C214" s="235" t="s">
        <v>942</v>
      </c>
      <c r="D214" s="223" t="s">
        <v>943</v>
      </c>
      <c r="E214" s="223" t="s">
        <v>253</v>
      </c>
      <c r="F214" s="234" t="s">
        <v>944</v>
      </c>
      <c r="G214" t="s">
        <v>281</v>
      </c>
    </row>
    <row r="215" spans="1:7">
      <c r="A215" s="221" t="s">
        <v>243</v>
      </c>
      <c r="B215" s="222" t="s">
        <v>2214</v>
      </c>
      <c r="C215" s="235" t="s">
        <v>2215</v>
      </c>
      <c r="D215" s="223" t="s">
        <v>259</v>
      </c>
      <c r="E215" s="223" t="s">
        <v>253</v>
      </c>
      <c r="F215" s="234" t="s">
        <v>2216</v>
      </c>
      <c r="G215" t="s">
        <v>281</v>
      </c>
    </row>
    <row r="216" spans="1:7">
      <c r="A216" s="221" t="s">
        <v>250</v>
      </c>
      <c r="B216" s="233" t="s">
        <v>2217</v>
      </c>
      <c r="C216" s="223" t="s">
        <v>950</v>
      </c>
      <c r="D216" s="223" t="s">
        <v>259</v>
      </c>
      <c r="E216" s="223" t="s">
        <v>253</v>
      </c>
      <c r="F216" s="234" t="s">
        <v>2996</v>
      </c>
      <c r="G216" t="s">
        <v>281</v>
      </c>
    </row>
    <row r="217" spans="1:7">
      <c r="A217" s="221" t="s">
        <v>250</v>
      </c>
      <c r="B217" s="233" t="s">
        <v>1019</v>
      </c>
      <c r="C217" s="235" t="s">
        <v>952</v>
      </c>
      <c r="D217" s="223" t="s">
        <v>408</v>
      </c>
      <c r="E217" s="223" t="s">
        <v>2213</v>
      </c>
      <c r="F217" s="234" t="s">
        <v>953</v>
      </c>
      <c r="G217" t="s">
        <v>281</v>
      </c>
    </row>
    <row r="218" spans="1:7">
      <c r="A218" s="221" t="s">
        <v>250</v>
      </c>
      <c r="B218" s="233" t="s">
        <v>4923</v>
      </c>
      <c r="C218" s="235" t="s">
        <v>4924</v>
      </c>
      <c r="D218" s="223" t="s">
        <v>408</v>
      </c>
      <c r="E218" s="223" t="s">
        <v>2213</v>
      </c>
      <c r="F218" s="234" t="s">
        <v>4925</v>
      </c>
    </row>
    <row r="219" spans="1:7">
      <c r="A219" s="221" t="s">
        <v>2218</v>
      </c>
      <c r="B219" s="273" t="s">
        <v>340</v>
      </c>
      <c r="C219" s="235" t="s">
        <v>599</v>
      </c>
      <c r="D219" s="223" t="s">
        <v>259</v>
      </c>
      <c r="E219" s="223" t="s">
        <v>253</v>
      </c>
      <c r="F219" s="234" t="s">
        <v>2220</v>
      </c>
      <c r="G219" t="s">
        <v>281</v>
      </c>
    </row>
    <row r="220" spans="1:7">
      <c r="A220" s="262" t="s">
        <v>268</v>
      </c>
      <c r="B220" s="308" t="s">
        <v>956</v>
      </c>
      <c r="C220" s="309">
        <v>0.06</v>
      </c>
      <c r="D220" s="189" t="s">
        <v>973</v>
      </c>
      <c r="E220" s="189" t="s">
        <v>253</v>
      </c>
      <c r="F220" s="263" t="s">
        <v>4087</v>
      </c>
      <c r="G220" t="s">
        <v>281</v>
      </c>
    </row>
    <row r="221" spans="1:7">
      <c r="A221" s="262" t="s">
        <v>268</v>
      </c>
      <c r="B221" s="189" t="s">
        <v>528</v>
      </c>
      <c r="C221" s="189">
        <v>0.72</v>
      </c>
      <c r="D221" s="189" t="s">
        <v>270</v>
      </c>
      <c r="E221" s="189" t="s">
        <v>529</v>
      </c>
      <c r="F221" s="263" t="s">
        <v>530</v>
      </c>
      <c r="G221" t="s">
        <v>281</v>
      </c>
    </row>
    <row r="222" spans="1:7">
      <c r="A222" s="262" t="s">
        <v>268</v>
      </c>
      <c r="B222" s="189" t="s">
        <v>2222</v>
      </c>
      <c r="C222" s="189">
        <v>60</v>
      </c>
      <c r="D222" s="189" t="s">
        <v>962</v>
      </c>
      <c r="E222" s="189" t="s">
        <v>253</v>
      </c>
      <c r="F222" s="263" t="s">
        <v>2223</v>
      </c>
      <c r="G222" t="s">
        <v>281</v>
      </c>
    </row>
    <row r="223" spans="1:7">
      <c r="A223" s="262" t="s">
        <v>268</v>
      </c>
      <c r="B223" s="189" t="s">
        <v>965</v>
      </c>
      <c r="C223" s="189">
        <v>60</v>
      </c>
      <c r="D223" s="189" t="s">
        <v>966</v>
      </c>
      <c r="E223" s="189" t="s">
        <v>967</v>
      </c>
      <c r="F223" s="263" t="s">
        <v>953</v>
      </c>
      <c r="G223" t="s">
        <v>281</v>
      </c>
    </row>
    <row r="224" spans="1:7">
      <c r="A224" s="262" t="s">
        <v>268</v>
      </c>
      <c r="B224" s="189" t="s">
        <v>969</v>
      </c>
      <c r="C224" s="189">
        <v>920</v>
      </c>
      <c r="D224" s="189" t="s">
        <v>966</v>
      </c>
      <c r="E224" s="189" t="s">
        <v>970</v>
      </c>
      <c r="F224" s="263" t="s">
        <v>971</v>
      </c>
      <c r="G224" t="s">
        <v>281</v>
      </c>
    </row>
    <row r="225" spans="1:11">
      <c r="A225" s="262" t="s">
        <v>268</v>
      </c>
      <c r="B225" s="189" t="s">
        <v>979</v>
      </c>
      <c r="C225" s="277">
        <v>85</v>
      </c>
      <c r="D225" s="189" t="s">
        <v>962</v>
      </c>
      <c r="E225" s="189" t="s">
        <v>253</v>
      </c>
      <c r="F225" s="263" t="s">
        <v>980</v>
      </c>
      <c r="G225" t="s">
        <v>281</v>
      </c>
    </row>
    <row r="226" spans="1:11">
      <c r="A226" s="262" t="s">
        <v>268</v>
      </c>
      <c r="B226" s="189" t="s">
        <v>976</v>
      </c>
      <c r="C226" s="277">
        <v>1.2999999999999999E-2</v>
      </c>
      <c r="D226" s="189" t="s">
        <v>773</v>
      </c>
      <c r="E226" s="189" t="s">
        <v>253</v>
      </c>
      <c r="F226" s="263" t="s">
        <v>2224</v>
      </c>
      <c r="G226" t="s">
        <v>281</v>
      </c>
    </row>
    <row r="227" spans="1:11">
      <c r="A227" s="262" t="s">
        <v>268</v>
      </c>
      <c r="B227" s="189" t="s">
        <v>972</v>
      </c>
      <c r="C227" s="277">
        <v>0.25</v>
      </c>
      <c r="D227" s="189" t="s">
        <v>973</v>
      </c>
      <c r="E227" s="189" t="s">
        <v>974</v>
      </c>
      <c r="F227" s="263" t="s">
        <v>2225</v>
      </c>
      <c r="G227" t="s">
        <v>281</v>
      </c>
    </row>
    <row r="228" spans="1:11">
      <c r="A228" s="262" t="s">
        <v>268</v>
      </c>
      <c r="B228" s="189" t="s">
        <v>995</v>
      </c>
      <c r="C228" s="277">
        <v>1</v>
      </c>
      <c r="D228" s="189" t="s">
        <v>270</v>
      </c>
      <c r="E228" s="189" t="s">
        <v>253</v>
      </c>
      <c r="F228" s="263" t="s">
        <v>2890</v>
      </c>
    </row>
    <row r="229" spans="1:11">
      <c r="A229" s="262" t="s">
        <v>268</v>
      </c>
      <c r="B229" s="189" t="s">
        <v>2215</v>
      </c>
      <c r="C229" s="310" t="s">
        <v>2226</v>
      </c>
      <c r="D229" s="189" t="s">
        <v>1544</v>
      </c>
      <c r="E229" s="264"/>
      <c r="F229" s="263" t="s">
        <v>2227</v>
      </c>
      <c r="G229" t="s">
        <v>281</v>
      </c>
    </row>
    <row r="230" spans="1:11">
      <c r="A230" s="262" t="s">
        <v>268</v>
      </c>
      <c r="B230" s="189" t="s">
        <v>599</v>
      </c>
      <c r="C230" s="310" t="s">
        <v>2228</v>
      </c>
      <c r="D230" s="189" t="s">
        <v>1544</v>
      </c>
      <c r="E230" s="264"/>
      <c r="F230" s="263" t="s">
        <v>2229</v>
      </c>
      <c r="G230" t="s">
        <v>281</v>
      </c>
    </row>
    <row r="231" spans="1:11">
      <c r="A231" s="262" t="s">
        <v>268</v>
      </c>
      <c r="B231" s="189" t="s">
        <v>983</v>
      </c>
      <c r="C231" s="310" t="s">
        <v>984</v>
      </c>
      <c r="D231" s="189" t="s">
        <v>408</v>
      </c>
      <c r="E231" s="264"/>
      <c r="F231" s="263" t="s">
        <v>985</v>
      </c>
      <c r="G231" t="s">
        <v>281</v>
      </c>
    </row>
    <row r="232" spans="1:11">
      <c r="A232" s="262" t="s">
        <v>268</v>
      </c>
      <c r="B232" s="189" t="s">
        <v>818</v>
      </c>
      <c r="C232" s="310" t="s">
        <v>2230</v>
      </c>
      <c r="D232" s="189" t="s">
        <v>408</v>
      </c>
      <c r="E232" s="264"/>
      <c r="F232" s="263" t="s">
        <v>1470</v>
      </c>
      <c r="G232" t="s">
        <v>281</v>
      </c>
    </row>
    <row r="233" spans="1:11">
      <c r="A233" s="239" t="s">
        <v>268</v>
      </c>
      <c r="B233" s="240" t="s">
        <v>997</v>
      </c>
      <c r="C233" s="311" t="s">
        <v>2231</v>
      </c>
      <c r="D233" s="240" t="s">
        <v>259</v>
      </c>
      <c r="E233" s="265"/>
      <c r="F233" s="241" t="s">
        <v>999</v>
      </c>
      <c r="G233" t="s">
        <v>281</v>
      </c>
    </row>
    <row r="234" spans="1:11">
      <c r="G234" t="s">
        <v>281</v>
      </c>
    </row>
    <row r="235" spans="1:11" ht="18.75">
      <c r="A235" s="769" t="s">
        <v>2232</v>
      </c>
      <c r="B235" s="770"/>
      <c r="C235" s="770"/>
      <c r="D235" s="770"/>
      <c r="E235" s="770"/>
      <c r="F235" s="771"/>
      <c r="G235" t="s">
        <v>281</v>
      </c>
    </row>
    <row r="236" spans="1:11">
      <c r="A236" s="211" t="s">
        <v>238</v>
      </c>
      <c r="B236" s="212" t="s">
        <v>239</v>
      </c>
      <c r="C236" s="212" t="s">
        <v>240</v>
      </c>
      <c r="D236" s="212" t="s">
        <v>134</v>
      </c>
      <c r="E236" s="212" t="s">
        <v>241</v>
      </c>
      <c r="F236" s="213" t="s">
        <v>242</v>
      </c>
      <c r="G236" t="s">
        <v>281</v>
      </c>
    </row>
    <row r="237" spans="1:11">
      <c r="A237" s="216" t="s">
        <v>243</v>
      </c>
      <c r="B237" s="231" t="s">
        <v>1001</v>
      </c>
      <c r="C237" s="267" t="s">
        <v>1002</v>
      </c>
      <c r="D237" s="218" t="s">
        <v>259</v>
      </c>
      <c r="E237" s="218" t="s">
        <v>1003</v>
      </c>
      <c r="F237" s="232" t="s">
        <v>1004</v>
      </c>
      <c r="G237" t="s">
        <v>281</v>
      </c>
    </row>
    <row r="238" spans="1:11">
      <c r="A238" s="221" t="s">
        <v>243</v>
      </c>
      <c r="B238" s="223" t="s">
        <v>4088</v>
      </c>
      <c r="C238" s="223" t="s">
        <v>1984</v>
      </c>
      <c r="D238" s="223" t="s">
        <v>275</v>
      </c>
      <c r="E238" s="223" t="s">
        <v>260</v>
      </c>
      <c r="F238" s="234" t="s">
        <v>2234</v>
      </c>
      <c r="G238" t="s">
        <v>281</v>
      </c>
    </row>
    <row r="239" spans="1:11">
      <c r="A239" s="221" t="s">
        <v>243</v>
      </c>
      <c r="B239" s="223" t="s">
        <v>2235</v>
      </c>
      <c r="C239" s="223" t="s">
        <v>1984</v>
      </c>
      <c r="D239" s="223" t="s">
        <v>275</v>
      </c>
      <c r="E239" s="223" t="s">
        <v>260</v>
      </c>
      <c r="F239" s="234" t="s">
        <v>2236</v>
      </c>
      <c r="G239" t="s">
        <v>281</v>
      </c>
    </row>
    <row r="240" spans="1:11">
      <c r="A240" s="221" t="s">
        <v>243</v>
      </c>
      <c r="B240" s="222" t="s">
        <v>1005</v>
      </c>
      <c r="C240" s="223">
        <v>0.01</v>
      </c>
      <c r="D240" s="223" t="s">
        <v>259</v>
      </c>
      <c r="E240" s="223" t="s">
        <v>1006</v>
      </c>
      <c r="F240" s="234" t="s">
        <v>1007</v>
      </c>
      <c r="G240" t="s">
        <v>281</v>
      </c>
      <c r="K240" s="204"/>
    </row>
    <row r="241" spans="1:11">
      <c r="A241" s="221" t="s">
        <v>243</v>
      </c>
      <c r="B241" s="233" t="s">
        <v>2217</v>
      </c>
      <c r="C241" s="223">
        <v>1</v>
      </c>
      <c r="D241" s="223" t="s">
        <v>259</v>
      </c>
      <c r="E241" s="223" t="s">
        <v>253</v>
      </c>
      <c r="F241" s="234" t="s">
        <v>2238</v>
      </c>
      <c r="G241" t="s">
        <v>281</v>
      </c>
      <c r="K241" s="204"/>
    </row>
    <row r="242" spans="1:11">
      <c r="A242" s="221" t="s">
        <v>243</v>
      </c>
      <c r="B242" s="222" t="s">
        <v>866</v>
      </c>
      <c r="C242" s="271">
        <v>8.3999999999999995E-5</v>
      </c>
      <c r="D242" s="223" t="s">
        <v>259</v>
      </c>
      <c r="E242" s="223" t="s">
        <v>1009</v>
      </c>
      <c r="F242" s="234" t="s">
        <v>1010</v>
      </c>
      <c r="G242" t="s">
        <v>281</v>
      </c>
      <c r="K242" s="204"/>
    </row>
    <row r="243" spans="1:11">
      <c r="A243" s="221" t="s">
        <v>333</v>
      </c>
      <c r="B243" s="223" t="s">
        <v>225</v>
      </c>
      <c r="C243" s="223" t="s">
        <v>173</v>
      </c>
      <c r="D243" s="223" t="s">
        <v>259</v>
      </c>
      <c r="E243" s="223" t="s">
        <v>253</v>
      </c>
      <c r="F243" s="234" t="s">
        <v>1012</v>
      </c>
      <c r="G243" t="s">
        <v>281</v>
      </c>
      <c r="K243" s="204"/>
    </row>
    <row r="244" spans="1:11">
      <c r="A244" s="221" t="s">
        <v>333</v>
      </c>
      <c r="B244" s="223" t="s">
        <v>174</v>
      </c>
      <c r="C244" s="223" t="s">
        <v>228</v>
      </c>
      <c r="D244" s="223" t="s">
        <v>259</v>
      </c>
      <c r="E244" s="223" t="s">
        <v>253</v>
      </c>
      <c r="F244" s="234" t="s">
        <v>1012</v>
      </c>
      <c r="G244" t="s">
        <v>281</v>
      </c>
      <c r="K244" s="204"/>
    </row>
    <row r="245" spans="1:11">
      <c r="A245" s="221" t="s">
        <v>333</v>
      </c>
      <c r="B245" s="223" t="s">
        <v>179</v>
      </c>
      <c r="C245" s="223" t="s">
        <v>178</v>
      </c>
      <c r="D245" s="223" t="s">
        <v>259</v>
      </c>
      <c r="E245" s="223" t="s">
        <v>253</v>
      </c>
      <c r="F245" s="234" t="s">
        <v>1012</v>
      </c>
      <c r="G245" t="s">
        <v>281</v>
      </c>
      <c r="K245" s="204"/>
    </row>
    <row r="246" spans="1:11">
      <c r="A246" s="221" t="s">
        <v>333</v>
      </c>
      <c r="B246" s="223" t="s">
        <v>221</v>
      </c>
      <c r="C246" s="223" t="s">
        <v>183</v>
      </c>
      <c r="D246" s="223" t="s">
        <v>259</v>
      </c>
      <c r="E246" s="223" t="s">
        <v>253</v>
      </c>
      <c r="F246" s="234" t="s">
        <v>1012</v>
      </c>
      <c r="G246" t="s">
        <v>281</v>
      </c>
    </row>
    <row r="247" spans="1:11">
      <c r="A247" s="221" t="s">
        <v>333</v>
      </c>
      <c r="B247" s="223" t="s">
        <v>188</v>
      </c>
      <c r="C247" s="223" t="s">
        <v>187</v>
      </c>
      <c r="D247" s="223" t="s">
        <v>259</v>
      </c>
      <c r="E247" s="223" t="s">
        <v>253</v>
      </c>
      <c r="F247" s="234" t="s">
        <v>1012</v>
      </c>
      <c r="G247" t="s">
        <v>281</v>
      </c>
    </row>
    <row r="248" spans="1:11">
      <c r="A248" s="221" t="s">
        <v>333</v>
      </c>
      <c r="B248" s="223" t="s">
        <v>184</v>
      </c>
      <c r="C248" s="223" t="s">
        <v>191</v>
      </c>
      <c r="D248" s="223" t="s">
        <v>259</v>
      </c>
      <c r="E248" s="223" t="s">
        <v>253</v>
      </c>
      <c r="F248" s="234" t="s">
        <v>1012</v>
      </c>
      <c r="G248" t="s">
        <v>281</v>
      </c>
      <c r="K248" s="204"/>
    </row>
    <row r="249" spans="1:11">
      <c r="A249" s="221" t="s">
        <v>333</v>
      </c>
      <c r="B249" s="223" t="s">
        <v>192</v>
      </c>
      <c r="C249" s="223" t="s">
        <v>195</v>
      </c>
      <c r="D249" s="223" t="s">
        <v>259</v>
      </c>
      <c r="E249" s="223" t="s">
        <v>253</v>
      </c>
      <c r="F249" s="234" t="s">
        <v>1012</v>
      </c>
      <c r="G249" t="s">
        <v>281</v>
      </c>
      <c r="K249" s="204"/>
    </row>
    <row r="250" spans="1:11">
      <c r="A250" s="221" t="s">
        <v>250</v>
      </c>
      <c r="B250" s="233" t="s">
        <v>1019</v>
      </c>
      <c r="C250" s="235" t="s">
        <v>952</v>
      </c>
      <c r="D250" s="223" t="s">
        <v>408</v>
      </c>
      <c r="E250" s="223" t="s">
        <v>260</v>
      </c>
      <c r="F250" s="234" t="s">
        <v>1020</v>
      </c>
      <c r="G250" t="s">
        <v>281</v>
      </c>
      <c r="K250" s="204"/>
    </row>
    <row r="251" spans="1:11">
      <c r="A251" s="221" t="s">
        <v>250</v>
      </c>
      <c r="B251" s="233" t="s">
        <v>4882</v>
      </c>
      <c r="C251" s="223" t="s">
        <v>1708</v>
      </c>
      <c r="D251" s="223" t="s">
        <v>259</v>
      </c>
      <c r="E251" s="223" t="s">
        <v>253</v>
      </c>
      <c r="F251" s="234" t="s">
        <v>2241</v>
      </c>
      <c r="G251" t="s">
        <v>281</v>
      </c>
      <c r="K251" s="204"/>
    </row>
    <row r="252" spans="1:11">
      <c r="A252" s="221" t="s">
        <v>333</v>
      </c>
      <c r="B252" s="223" t="s">
        <v>217</v>
      </c>
      <c r="C252" s="223" t="s">
        <v>199</v>
      </c>
      <c r="D252" s="223" t="s">
        <v>259</v>
      </c>
      <c r="E252" s="223" t="s">
        <v>253</v>
      </c>
      <c r="F252" s="234" t="s">
        <v>1012</v>
      </c>
      <c r="G252" t="s">
        <v>281</v>
      </c>
      <c r="K252" s="204"/>
    </row>
    <row r="253" spans="1:11">
      <c r="A253" s="221" t="s">
        <v>333</v>
      </c>
      <c r="B253" s="223" t="s">
        <v>205</v>
      </c>
      <c r="C253" s="223" t="s">
        <v>204</v>
      </c>
      <c r="D253" s="223" t="s">
        <v>259</v>
      </c>
      <c r="E253" s="223" t="s">
        <v>253</v>
      </c>
      <c r="F253" s="234" t="s">
        <v>1012</v>
      </c>
      <c r="G253" t="s">
        <v>281</v>
      </c>
      <c r="K253" s="204"/>
    </row>
    <row r="254" spans="1:11">
      <c r="A254" s="221" t="s">
        <v>333</v>
      </c>
      <c r="B254" s="223" t="s">
        <v>196</v>
      </c>
      <c r="C254" s="223" t="s">
        <v>208</v>
      </c>
      <c r="D254" s="223" t="s">
        <v>259</v>
      </c>
      <c r="E254" s="223" t="s">
        <v>253</v>
      </c>
      <c r="F254" s="234" t="s">
        <v>1012</v>
      </c>
      <c r="G254" t="s">
        <v>281</v>
      </c>
      <c r="K254" s="204"/>
    </row>
    <row r="255" spans="1:11">
      <c r="A255" s="221" t="s">
        <v>333</v>
      </c>
      <c r="B255" s="223" t="s">
        <v>200</v>
      </c>
      <c r="C255" s="223" t="s">
        <v>212</v>
      </c>
      <c r="D255" s="223" t="s">
        <v>259</v>
      </c>
      <c r="E255" s="223" t="s">
        <v>253</v>
      </c>
      <c r="F255" s="234" t="s">
        <v>1012</v>
      </c>
      <c r="G255" t="s">
        <v>281</v>
      </c>
      <c r="K255" s="204"/>
    </row>
    <row r="256" spans="1:11">
      <c r="A256" s="221" t="s">
        <v>333</v>
      </c>
      <c r="B256" s="223" t="s">
        <v>441</v>
      </c>
      <c r="C256" s="271">
        <v>4.8199999999999999E-5</v>
      </c>
      <c r="D256" s="223" t="s">
        <v>259</v>
      </c>
      <c r="E256" s="223" t="s">
        <v>1028</v>
      </c>
      <c r="F256" s="234" t="s">
        <v>1012</v>
      </c>
      <c r="G256" t="s">
        <v>281</v>
      </c>
      <c r="K256" s="204"/>
    </row>
    <row r="257" spans="1:11">
      <c r="A257" s="221" t="s">
        <v>333</v>
      </c>
      <c r="B257" s="223" t="s">
        <v>443</v>
      </c>
      <c r="C257" s="271">
        <v>1.36E-5</v>
      </c>
      <c r="D257" s="223" t="s">
        <v>259</v>
      </c>
      <c r="E257" s="223" t="s">
        <v>1029</v>
      </c>
      <c r="F257" s="234" t="s">
        <v>1012</v>
      </c>
      <c r="G257" t="s">
        <v>281</v>
      </c>
      <c r="K257" s="204"/>
    </row>
    <row r="258" spans="1:11">
      <c r="A258" s="221" t="s">
        <v>333</v>
      </c>
      <c r="B258" s="223" t="s">
        <v>445</v>
      </c>
      <c r="C258" s="271">
        <v>2.9099999999999999E-5</v>
      </c>
      <c r="D258" s="223" t="s">
        <v>259</v>
      </c>
      <c r="E258" s="223" t="s">
        <v>1030</v>
      </c>
      <c r="F258" s="234" t="s">
        <v>1012</v>
      </c>
      <c r="G258" t="s">
        <v>281</v>
      </c>
      <c r="K258" s="204"/>
    </row>
    <row r="259" spans="1:11">
      <c r="A259" s="221" t="s">
        <v>333</v>
      </c>
      <c r="B259" s="223" t="s">
        <v>449</v>
      </c>
      <c r="C259" s="223" t="s">
        <v>220</v>
      </c>
      <c r="D259" s="223" t="s">
        <v>259</v>
      </c>
      <c r="E259" s="223" t="s">
        <v>253</v>
      </c>
      <c r="F259" s="234" t="s">
        <v>1012</v>
      </c>
      <c r="G259" t="s">
        <v>281</v>
      </c>
    </row>
    <row r="260" spans="1:11">
      <c r="A260" s="221" t="s">
        <v>333</v>
      </c>
      <c r="B260" s="223" t="s">
        <v>229</v>
      </c>
      <c r="C260" s="223" t="s">
        <v>224</v>
      </c>
      <c r="D260" s="223" t="s">
        <v>259</v>
      </c>
      <c r="E260" s="223" t="s">
        <v>253</v>
      </c>
      <c r="F260" s="234" t="s">
        <v>1012</v>
      </c>
      <c r="G260" t="s">
        <v>281</v>
      </c>
    </row>
    <row r="261" spans="1:11">
      <c r="A261" s="221" t="s">
        <v>333</v>
      </c>
      <c r="B261" s="223" t="s">
        <v>213</v>
      </c>
      <c r="C261" s="223" t="s">
        <v>1033</v>
      </c>
      <c r="D261" s="223" t="s">
        <v>259</v>
      </c>
      <c r="E261" s="223" t="s">
        <v>253</v>
      </c>
      <c r="F261" s="234" t="s">
        <v>1012</v>
      </c>
      <c r="G261" t="s">
        <v>281</v>
      </c>
    </row>
    <row r="262" spans="1:11">
      <c r="A262" s="221" t="s">
        <v>333</v>
      </c>
      <c r="B262" s="223" t="s">
        <v>209</v>
      </c>
      <c r="C262" s="223" t="s">
        <v>216</v>
      </c>
      <c r="D262" s="223" t="s">
        <v>259</v>
      </c>
      <c r="E262" s="223" t="s">
        <v>253</v>
      </c>
      <c r="F262" s="234" t="s">
        <v>1012</v>
      </c>
      <c r="G262" t="s">
        <v>281</v>
      </c>
    </row>
    <row r="263" spans="1:11">
      <c r="A263" s="262" t="s">
        <v>268</v>
      </c>
      <c r="B263" s="189" t="s">
        <v>1036</v>
      </c>
      <c r="C263" s="189">
        <v>4.4999999999999997E-3</v>
      </c>
      <c r="D263" s="189" t="s">
        <v>259</v>
      </c>
      <c r="E263" s="189" t="s">
        <v>253</v>
      </c>
      <c r="F263" s="263" t="s">
        <v>1004</v>
      </c>
      <c r="G263" t="s">
        <v>281</v>
      </c>
    </row>
    <row r="264" spans="1:11">
      <c r="A264" s="262" t="s">
        <v>268</v>
      </c>
      <c r="B264" s="189" t="s">
        <v>1037</v>
      </c>
      <c r="C264" s="189">
        <v>3.6865161992358248E-3</v>
      </c>
      <c r="D264" s="189" t="s">
        <v>773</v>
      </c>
      <c r="E264" s="189" t="s">
        <v>253</v>
      </c>
      <c r="F264" s="263" t="s">
        <v>2242</v>
      </c>
      <c r="G264" t="s">
        <v>281</v>
      </c>
    </row>
    <row r="265" spans="1:11">
      <c r="A265" s="262" t="s">
        <v>268</v>
      </c>
      <c r="B265" s="189" t="s">
        <v>1039</v>
      </c>
      <c r="C265" s="269">
        <v>2.5871923787551647E-6</v>
      </c>
      <c r="D265" s="189" t="s">
        <v>773</v>
      </c>
      <c r="E265" s="189" t="s">
        <v>253</v>
      </c>
      <c r="F265" s="263" t="s">
        <v>2242</v>
      </c>
      <c r="G265" t="s">
        <v>281</v>
      </c>
    </row>
    <row r="266" spans="1:11">
      <c r="A266" s="262" t="s">
        <v>268</v>
      </c>
      <c r="B266" s="189" t="s">
        <v>1040</v>
      </c>
      <c r="C266" s="189">
        <v>4.2601778180191223E-2</v>
      </c>
      <c r="D266" s="189" t="s">
        <v>773</v>
      </c>
      <c r="E266" s="189" t="s">
        <v>253</v>
      </c>
      <c r="F266" s="263" t="s">
        <v>2242</v>
      </c>
      <c r="G266" t="s">
        <v>281</v>
      </c>
    </row>
    <row r="267" spans="1:11">
      <c r="A267" s="262" t="s">
        <v>268</v>
      </c>
      <c r="B267" s="189" t="s">
        <v>1041</v>
      </c>
      <c r="C267" s="269">
        <v>4.6525980592739939E-7</v>
      </c>
      <c r="D267" s="189" t="s">
        <v>773</v>
      </c>
      <c r="E267" s="189" t="s">
        <v>253</v>
      </c>
      <c r="F267" s="263" t="s">
        <v>2242</v>
      </c>
      <c r="G267" t="s">
        <v>281</v>
      </c>
    </row>
    <row r="268" spans="1:11">
      <c r="A268" s="262" t="s">
        <v>268</v>
      </c>
      <c r="B268" s="189" t="s">
        <v>1042</v>
      </c>
      <c r="C268" s="269">
        <v>4.022105798905087E-6</v>
      </c>
      <c r="D268" s="189" t="s">
        <v>773</v>
      </c>
      <c r="E268" s="189" t="s">
        <v>253</v>
      </c>
      <c r="F268" s="263" t="s">
        <v>2242</v>
      </c>
      <c r="G268" t="s">
        <v>281</v>
      </c>
    </row>
    <row r="269" spans="1:11">
      <c r="A269" s="262" t="s">
        <v>268</v>
      </c>
      <c r="B269" s="189" t="s">
        <v>1043</v>
      </c>
      <c r="C269" s="269">
        <v>7.9510354016965437E-6</v>
      </c>
      <c r="D269" s="189" t="s">
        <v>773</v>
      </c>
      <c r="E269" s="189" t="s">
        <v>253</v>
      </c>
      <c r="F269" s="263" t="s">
        <v>2242</v>
      </c>
      <c r="G269" t="s">
        <v>281</v>
      </c>
    </row>
    <row r="270" spans="1:11">
      <c r="A270" s="262" t="s">
        <v>268</v>
      </c>
      <c r="B270" s="189" t="s">
        <v>1044</v>
      </c>
      <c r="C270" s="269">
        <v>3.164108326358732E-5</v>
      </c>
      <c r="D270" s="189" t="s">
        <v>773</v>
      </c>
      <c r="E270" s="189" t="s">
        <v>253</v>
      </c>
      <c r="F270" s="263" t="s">
        <v>2242</v>
      </c>
      <c r="G270" t="s">
        <v>281</v>
      </c>
    </row>
    <row r="271" spans="1:11">
      <c r="A271" s="262" t="s">
        <v>268</v>
      </c>
      <c r="B271" s="189" t="s">
        <v>1045</v>
      </c>
      <c r="C271" s="189">
        <v>3.9168943441267789E-3</v>
      </c>
      <c r="D271" s="189" t="s">
        <v>773</v>
      </c>
      <c r="E271" s="189" t="s">
        <v>253</v>
      </c>
      <c r="F271" s="263" t="s">
        <v>2242</v>
      </c>
      <c r="G271" t="s">
        <v>281</v>
      </c>
    </row>
    <row r="272" spans="1:11">
      <c r="A272" s="262" t="s">
        <v>268</v>
      </c>
      <c r="B272" s="189" t="s">
        <v>1046</v>
      </c>
      <c r="C272" s="269">
        <v>1.3277607946192467E-7</v>
      </c>
      <c r="D272" s="189" t="s">
        <v>773</v>
      </c>
      <c r="E272" s="189" t="s">
        <v>253</v>
      </c>
      <c r="F272" s="263" t="s">
        <v>2242</v>
      </c>
      <c r="G272" t="s">
        <v>281</v>
      </c>
    </row>
    <row r="273" spans="1:7">
      <c r="A273" s="262" t="s">
        <v>268</v>
      </c>
      <c r="B273" s="189" t="s">
        <v>1047</v>
      </c>
      <c r="C273" s="189">
        <v>2.9877568458476647E-3</v>
      </c>
      <c r="D273" s="189" t="s">
        <v>773</v>
      </c>
      <c r="E273" s="189" t="s">
        <v>253</v>
      </c>
      <c r="F273" s="263" t="s">
        <v>2242</v>
      </c>
      <c r="G273" t="s">
        <v>281</v>
      </c>
    </row>
    <row r="274" spans="1:7">
      <c r="A274" s="262" t="s">
        <v>268</v>
      </c>
      <c r="B274" s="189" t="s">
        <v>1048</v>
      </c>
      <c r="C274" s="269">
        <v>1.1215308138877429E-5</v>
      </c>
      <c r="D274" s="189" t="s">
        <v>773</v>
      </c>
      <c r="E274" s="189" t="s">
        <v>253</v>
      </c>
      <c r="F274" s="263" t="s">
        <v>2242</v>
      </c>
      <c r="G274" t="s">
        <v>281</v>
      </c>
    </row>
    <row r="275" spans="1:7">
      <c r="A275" s="262" t="s">
        <v>268</v>
      </c>
      <c r="B275" s="189" t="s">
        <v>1049</v>
      </c>
      <c r="C275" s="189">
        <v>3.7951285851722822E-3</v>
      </c>
      <c r="D275" s="189" t="s">
        <v>773</v>
      </c>
      <c r="E275" s="189" t="s">
        <v>253</v>
      </c>
      <c r="F275" s="263" t="s">
        <v>2242</v>
      </c>
      <c r="G275" t="s">
        <v>281</v>
      </c>
    </row>
    <row r="276" spans="1:7">
      <c r="A276" s="262" t="s">
        <v>268</v>
      </c>
      <c r="B276" s="189" t="s">
        <v>1050</v>
      </c>
      <c r="C276" s="269">
        <v>6.3887811801913242E-5</v>
      </c>
      <c r="D276" s="189" t="s">
        <v>773</v>
      </c>
      <c r="E276" s="189" t="s">
        <v>253</v>
      </c>
      <c r="F276" s="263" t="s">
        <v>2242</v>
      </c>
      <c r="G276" t="s">
        <v>281</v>
      </c>
    </row>
    <row r="277" spans="1:7">
      <c r="A277" s="262" t="s">
        <v>268</v>
      </c>
      <c r="B277" s="189" t="s">
        <v>1051</v>
      </c>
      <c r="C277" s="189">
        <v>0.24024374893306533</v>
      </c>
      <c r="D277" s="189" t="s">
        <v>773</v>
      </c>
      <c r="E277" s="189" t="s">
        <v>253</v>
      </c>
      <c r="F277" s="263" t="s">
        <v>2242</v>
      </c>
      <c r="G277" t="s">
        <v>281</v>
      </c>
    </row>
    <row r="278" spans="1:7">
      <c r="A278" s="262" t="s">
        <v>268</v>
      </c>
      <c r="B278" s="189" t="s">
        <v>1052</v>
      </c>
      <c r="C278" s="269">
        <v>1.7526442488974061E-4</v>
      </c>
      <c r="D278" s="189" t="s">
        <v>773</v>
      </c>
      <c r="E278" s="189" t="s">
        <v>253</v>
      </c>
      <c r="F278" s="263" t="s">
        <v>2242</v>
      </c>
      <c r="G278" t="s">
        <v>281</v>
      </c>
    </row>
    <row r="279" spans="1:7">
      <c r="A279" s="262" t="s">
        <v>268</v>
      </c>
      <c r="B279" s="189" t="s">
        <v>1053</v>
      </c>
      <c r="C279" s="189">
        <v>0.85</v>
      </c>
      <c r="D279" s="189" t="s">
        <v>270</v>
      </c>
      <c r="E279" s="189" t="s">
        <v>253</v>
      </c>
      <c r="F279" s="263" t="s">
        <v>2245</v>
      </c>
      <c r="G279" t="s">
        <v>281</v>
      </c>
    </row>
    <row r="280" spans="1:7">
      <c r="A280" s="262" t="s">
        <v>268</v>
      </c>
      <c r="B280" s="189" t="s">
        <v>983</v>
      </c>
      <c r="C280" s="189">
        <v>9.6000000000000002E-2</v>
      </c>
      <c r="D280" s="189" t="s">
        <v>408</v>
      </c>
      <c r="E280" s="189" t="s">
        <v>1054</v>
      </c>
      <c r="F280" s="263" t="s">
        <v>1020</v>
      </c>
      <c r="G280" t="s">
        <v>281</v>
      </c>
    </row>
    <row r="281" spans="1:7">
      <c r="A281" s="262" t="s">
        <v>268</v>
      </c>
      <c r="B281" s="189" t="s">
        <v>1987</v>
      </c>
      <c r="C281" s="269">
        <v>2.16E-9</v>
      </c>
      <c r="D281" s="189" t="s">
        <v>275</v>
      </c>
      <c r="E281" s="189" t="s">
        <v>4926</v>
      </c>
      <c r="F281" s="263" t="s">
        <v>2247</v>
      </c>
      <c r="G281" t="s">
        <v>281</v>
      </c>
    </row>
    <row r="282" spans="1:7">
      <c r="A282" s="262" t="s">
        <v>268</v>
      </c>
      <c r="B282" s="189" t="s">
        <v>660</v>
      </c>
      <c r="C282" s="189">
        <v>1</v>
      </c>
      <c r="D282" s="189" t="s">
        <v>259</v>
      </c>
      <c r="E282" s="189" t="s">
        <v>253</v>
      </c>
      <c r="F282" s="263" t="s">
        <v>2248</v>
      </c>
      <c r="G282" t="s">
        <v>281</v>
      </c>
    </row>
    <row r="283" spans="1:7">
      <c r="A283" s="262" t="s">
        <v>268</v>
      </c>
      <c r="B283" s="189" t="s">
        <v>1056</v>
      </c>
      <c r="C283" s="269">
        <v>9.09E-5</v>
      </c>
      <c r="D283" s="189" t="s">
        <v>259</v>
      </c>
      <c r="E283" s="189" t="s">
        <v>253</v>
      </c>
      <c r="F283" s="263" t="s">
        <v>1057</v>
      </c>
      <c r="G283" t="s">
        <v>281</v>
      </c>
    </row>
    <row r="284" spans="1:7">
      <c r="A284" s="262" t="s">
        <v>268</v>
      </c>
      <c r="B284" s="189" t="s">
        <v>120</v>
      </c>
      <c r="C284" s="189" t="s">
        <v>1058</v>
      </c>
      <c r="D284" s="189" t="s">
        <v>259</v>
      </c>
      <c r="E284" s="264"/>
      <c r="F284" s="263" t="s">
        <v>1012</v>
      </c>
      <c r="G284" t="s">
        <v>281</v>
      </c>
    </row>
    <row r="285" spans="1:7">
      <c r="A285" s="262" t="s">
        <v>268</v>
      </c>
      <c r="B285" s="189" t="s">
        <v>95</v>
      </c>
      <c r="C285" s="189" t="s">
        <v>1059</v>
      </c>
      <c r="D285" s="189" t="s">
        <v>259</v>
      </c>
      <c r="E285" s="264"/>
      <c r="F285" s="263" t="s">
        <v>1012</v>
      </c>
      <c r="G285" t="s">
        <v>281</v>
      </c>
    </row>
    <row r="286" spans="1:7">
      <c r="A286" s="262" t="s">
        <v>268</v>
      </c>
      <c r="B286" s="189" t="s">
        <v>119</v>
      </c>
      <c r="C286" s="189" t="s">
        <v>1060</v>
      </c>
      <c r="D286" s="189" t="s">
        <v>259</v>
      </c>
      <c r="E286" s="264"/>
      <c r="F286" s="263" t="s">
        <v>1012</v>
      </c>
      <c r="G286" t="s">
        <v>281</v>
      </c>
    </row>
    <row r="287" spans="1:7">
      <c r="A287" s="262" t="s">
        <v>268</v>
      </c>
      <c r="B287" s="189" t="s">
        <v>97</v>
      </c>
      <c r="C287" s="189" t="s">
        <v>1061</v>
      </c>
      <c r="D287" s="189" t="s">
        <v>259</v>
      </c>
      <c r="E287" s="264"/>
      <c r="F287" s="263" t="s">
        <v>1012</v>
      </c>
      <c r="G287" t="s">
        <v>281</v>
      </c>
    </row>
    <row r="288" spans="1:7">
      <c r="A288" s="262" t="s">
        <v>268</v>
      </c>
      <c r="B288" s="189" t="s">
        <v>98</v>
      </c>
      <c r="C288" s="189" t="s">
        <v>1062</v>
      </c>
      <c r="D288" s="189" t="s">
        <v>259</v>
      </c>
      <c r="E288" s="264"/>
      <c r="F288" s="263" t="s">
        <v>1012</v>
      </c>
      <c r="G288" t="s">
        <v>281</v>
      </c>
    </row>
    <row r="289" spans="1:7">
      <c r="A289" s="262" t="s">
        <v>268</v>
      </c>
      <c r="B289" s="189" t="s">
        <v>99</v>
      </c>
      <c r="C289" s="189" t="s">
        <v>1063</v>
      </c>
      <c r="D289" s="189" t="s">
        <v>259</v>
      </c>
      <c r="E289" s="264"/>
      <c r="F289" s="263" t="s">
        <v>1012</v>
      </c>
      <c r="G289" t="s">
        <v>281</v>
      </c>
    </row>
    <row r="290" spans="1:7">
      <c r="A290" s="262" t="s">
        <v>268</v>
      </c>
      <c r="B290" s="189" t="s">
        <v>100</v>
      </c>
      <c r="C290" s="189" t="s">
        <v>1064</v>
      </c>
      <c r="D290" s="189" t="s">
        <v>259</v>
      </c>
      <c r="E290" s="264"/>
      <c r="F290" s="263" t="s">
        <v>1012</v>
      </c>
      <c r="G290" t="s">
        <v>281</v>
      </c>
    </row>
    <row r="291" spans="1:7">
      <c r="A291" s="262" t="s">
        <v>268</v>
      </c>
      <c r="B291" s="189" t="s">
        <v>118</v>
      </c>
      <c r="C291" s="189" t="s">
        <v>1065</v>
      </c>
      <c r="D291" s="189" t="s">
        <v>259</v>
      </c>
      <c r="E291" s="264"/>
      <c r="F291" s="263" t="s">
        <v>1012</v>
      </c>
      <c r="G291" t="s">
        <v>281</v>
      </c>
    </row>
    <row r="292" spans="1:7">
      <c r="A292" s="262" t="s">
        <v>268</v>
      </c>
      <c r="B292" s="189" t="s">
        <v>101</v>
      </c>
      <c r="C292" s="189" t="s">
        <v>1066</v>
      </c>
      <c r="D292" s="189" t="s">
        <v>259</v>
      </c>
      <c r="E292" s="264"/>
      <c r="F292" s="263" t="s">
        <v>1012</v>
      </c>
      <c r="G292" t="s">
        <v>281</v>
      </c>
    </row>
    <row r="293" spans="1:7">
      <c r="A293" s="262" t="s">
        <v>268</v>
      </c>
      <c r="B293" s="189" t="s">
        <v>121</v>
      </c>
      <c r="C293" s="189" t="s">
        <v>1067</v>
      </c>
      <c r="D293" s="189" t="s">
        <v>259</v>
      </c>
      <c r="E293" s="264"/>
      <c r="F293" s="263" t="s">
        <v>1012</v>
      </c>
      <c r="G293" t="s">
        <v>281</v>
      </c>
    </row>
    <row r="294" spans="1:7">
      <c r="A294" s="262" t="s">
        <v>268</v>
      </c>
      <c r="B294" s="189" t="s">
        <v>104</v>
      </c>
      <c r="C294" s="189" t="s">
        <v>1068</v>
      </c>
      <c r="D294" s="189" t="s">
        <v>259</v>
      </c>
      <c r="E294" s="264"/>
      <c r="F294" s="263" t="s">
        <v>1012</v>
      </c>
      <c r="G294" t="s">
        <v>281</v>
      </c>
    </row>
    <row r="295" spans="1:7">
      <c r="A295" s="262" t="s">
        <v>268</v>
      </c>
      <c r="B295" s="189" t="s">
        <v>1710</v>
      </c>
      <c r="C295" s="189" t="s">
        <v>3740</v>
      </c>
      <c r="D295" s="189" t="s">
        <v>259</v>
      </c>
      <c r="E295" s="264"/>
      <c r="F295" s="263" t="s">
        <v>2249</v>
      </c>
      <c r="G295" t="s">
        <v>281</v>
      </c>
    </row>
    <row r="296" spans="1:7">
      <c r="A296" s="262" t="s">
        <v>268</v>
      </c>
      <c r="B296" s="189" t="s">
        <v>88</v>
      </c>
      <c r="C296" s="189" t="s">
        <v>1072</v>
      </c>
      <c r="D296" s="189" t="s">
        <v>259</v>
      </c>
      <c r="E296" s="264"/>
      <c r="F296" s="263" t="s">
        <v>1012</v>
      </c>
      <c r="G296" t="s">
        <v>281</v>
      </c>
    </row>
    <row r="297" spans="1:7">
      <c r="A297" s="262" t="s">
        <v>268</v>
      </c>
      <c r="B297" s="189" t="s">
        <v>105</v>
      </c>
      <c r="C297" s="189" t="s">
        <v>1073</v>
      </c>
      <c r="D297" s="189" t="s">
        <v>259</v>
      </c>
      <c r="E297" s="264"/>
      <c r="F297" s="263" t="s">
        <v>1012</v>
      </c>
      <c r="G297" t="s">
        <v>281</v>
      </c>
    </row>
    <row r="298" spans="1:7">
      <c r="A298" s="262" t="s">
        <v>268</v>
      </c>
      <c r="B298" s="189" t="s">
        <v>117</v>
      </c>
      <c r="C298" s="189" t="s">
        <v>1074</v>
      </c>
      <c r="D298" s="189" t="s">
        <v>259</v>
      </c>
      <c r="E298" s="264"/>
      <c r="F298" s="263" t="s">
        <v>1012</v>
      </c>
      <c r="G298" t="s">
        <v>281</v>
      </c>
    </row>
    <row r="299" spans="1:7">
      <c r="A299" s="239" t="s">
        <v>268</v>
      </c>
      <c r="B299" s="240" t="s">
        <v>110</v>
      </c>
      <c r="C299" s="240" t="s">
        <v>1075</v>
      </c>
      <c r="D299" s="240" t="s">
        <v>259</v>
      </c>
      <c r="E299" s="265"/>
      <c r="F299" s="241" t="s">
        <v>1012</v>
      </c>
      <c r="G299" t="s">
        <v>281</v>
      </c>
    </row>
    <row r="300" spans="1:7">
      <c r="G300" t="s">
        <v>281</v>
      </c>
    </row>
    <row r="301" spans="1:7" ht="18.75">
      <c r="A301" s="769" t="s">
        <v>4927</v>
      </c>
      <c r="B301" s="770"/>
      <c r="C301" s="770"/>
      <c r="D301" s="770"/>
      <c r="E301" s="770"/>
      <c r="F301" s="771"/>
      <c r="G301" t="s">
        <v>281</v>
      </c>
    </row>
    <row r="302" spans="1:7">
      <c r="A302" s="211" t="s">
        <v>238</v>
      </c>
      <c r="B302" s="212" t="s">
        <v>239</v>
      </c>
      <c r="C302" s="212" t="s">
        <v>240</v>
      </c>
      <c r="D302" s="212" t="s">
        <v>134</v>
      </c>
      <c r="E302" s="212" t="s">
        <v>241</v>
      </c>
      <c r="F302" s="213" t="s">
        <v>242</v>
      </c>
      <c r="G302" t="s">
        <v>281</v>
      </c>
    </row>
    <row r="303" spans="1:7">
      <c r="A303" s="221" t="s">
        <v>243</v>
      </c>
      <c r="B303" s="222" t="s">
        <v>1077</v>
      </c>
      <c r="C303" s="223">
        <v>1.1800000000000001E-3</v>
      </c>
      <c r="D303" s="223" t="s">
        <v>259</v>
      </c>
      <c r="E303" s="223" t="s">
        <v>1078</v>
      </c>
      <c r="F303" s="234" t="s">
        <v>1079</v>
      </c>
      <c r="G303" t="s">
        <v>281</v>
      </c>
    </row>
    <row r="304" spans="1:7">
      <c r="A304" s="293" t="s">
        <v>243</v>
      </c>
      <c r="B304" s="233" t="s">
        <v>1080</v>
      </c>
      <c r="C304" s="223" t="s">
        <v>1002</v>
      </c>
      <c r="D304" s="223" t="s">
        <v>259</v>
      </c>
      <c r="E304" s="223" t="s">
        <v>253</v>
      </c>
      <c r="F304" s="234" t="s">
        <v>1081</v>
      </c>
      <c r="G304" t="s">
        <v>281</v>
      </c>
    </row>
    <row r="305" spans="1:7">
      <c r="A305" s="293" t="s">
        <v>243</v>
      </c>
      <c r="B305" s="278" t="s">
        <v>1082</v>
      </c>
      <c r="C305" s="223" t="s">
        <v>1083</v>
      </c>
      <c r="D305" s="223" t="s">
        <v>504</v>
      </c>
      <c r="E305" s="223" t="s">
        <v>253</v>
      </c>
      <c r="F305" s="234" t="s">
        <v>1084</v>
      </c>
      <c r="G305" t="s">
        <v>281</v>
      </c>
    </row>
    <row r="306" spans="1:7">
      <c r="A306" s="293" t="s">
        <v>243</v>
      </c>
      <c r="B306" s="222" t="s">
        <v>317</v>
      </c>
      <c r="C306" s="223">
        <v>1.3402651E-2</v>
      </c>
      <c r="D306" s="223" t="s">
        <v>259</v>
      </c>
      <c r="E306" s="223" t="s">
        <v>4928</v>
      </c>
      <c r="F306" s="234" t="s">
        <v>1086</v>
      </c>
      <c r="G306" t="s">
        <v>281</v>
      </c>
    </row>
    <row r="307" spans="1:7">
      <c r="A307" s="221" t="s">
        <v>243</v>
      </c>
      <c r="B307" s="273" t="s">
        <v>1087</v>
      </c>
      <c r="C307" s="223" t="s">
        <v>1088</v>
      </c>
      <c r="D307" s="223" t="s">
        <v>275</v>
      </c>
      <c r="E307" s="223" t="s">
        <v>253</v>
      </c>
      <c r="F307" s="234" t="s">
        <v>1089</v>
      </c>
      <c r="G307" t="s">
        <v>281</v>
      </c>
    </row>
    <row r="308" spans="1:7">
      <c r="A308" s="221" t="s">
        <v>243</v>
      </c>
      <c r="B308" s="222" t="s">
        <v>1090</v>
      </c>
      <c r="C308" s="223" t="s">
        <v>915</v>
      </c>
      <c r="D308" s="223" t="s">
        <v>275</v>
      </c>
      <c r="E308" s="223" t="s">
        <v>4929</v>
      </c>
      <c r="F308" s="234" t="s">
        <v>1092</v>
      </c>
      <c r="G308" t="s">
        <v>281</v>
      </c>
    </row>
    <row r="309" spans="1:7">
      <c r="A309" s="221" t="s">
        <v>243</v>
      </c>
      <c r="B309" s="222" t="s">
        <v>1093</v>
      </c>
      <c r="C309" s="223" t="s">
        <v>915</v>
      </c>
      <c r="D309" s="223" t="s">
        <v>275</v>
      </c>
      <c r="E309" s="223" t="s">
        <v>4929</v>
      </c>
      <c r="F309" s="234" t="s">
        <v>1092</v>
      </c>
      <c r="G309" t="s">
        <v>281</v>
      </c>
    </row>
    <row r="310" spans="1:7">
      <c r="A310" s="221" t="s">
        <v>243</v>
      </c>
      <c r="B310" s="222" t="s">
        <v>1094</v>
      </c>
      <c r="C310" s="223" t="s">
        <v>915</v>
      </c>
      <c r="D310" s="223" t="s">
        <v>275</v>
      </c>
      <c r="E310" s="223" t="s">
        <v>4929</v>
      </c>
      <c r="F310" s="234" t="s">
        <v>1092</v>
      </c>
      <c r="G310" t="s">
        <v>281</v>
      </c>
    </row>
    <row r="311" spans="1:7">
      <c r="A311" s="221" t="s">
        <v>243</v>
      </c>
      <c r="B311" s="233" t="s">
        <v>4882</v>
      </c>
      <c r="C311" s="223">
        <v>1</v>
      </c>
      <c r="D311" s="223" t="s">
        <v>259</v>
      </c>
      <c r="E311" s="223" t="s">
        <v>253</v>
      </c>
      <c r="F311" s="234" t="s">
        <v>587</v>
      </c>
      <c r="G311" t="s">
        <v>281</v>
      </c>
    </row>
    <row r="312" spans="1:7">
      <c r="A312" s="221" t="s">
        <v>243</v>
      </c>
      <c r="B312" s="222" t="s">
        <v>1095</v>
      </c>
      <c r="C312" s="223" t="s">
        <v>1096</v>
      </c>
      <c r="D312" s="223" t="s">
        <v>259</v>
      </c>
      <c r="E312" s="223" t="s">
        <v>4930</v>
      </c>
      <c r="F312" s="234" t="s">
        <v>1098</v>
      </c>
      <c r="G312" t="s">
        <v>281</v>
      </c>
    </row>
    <row r="313" spans="1:7">
      <c r="A313" s="221" t="s">
        <v>243</v>
      </c>
      <c r="B313" s="222" t="s">
        <v>866</v>
      </c>
      <c r="C313" s="223">
        <v>2.34818813314592E-4</v>
      </c>
      <c r="D313" s="223" t="s">
        <v>259</v>
      </c>
      <c r="E313" s="223" t="s">
        <v>1099</v>
      </c>
      <c r="F313" s="234" t="s">
        <v>1100</v>
      </c>
      <c r="G313" t="s">
        <v>281</v>
      </c>
    </row>
    <row r="314" spans="1:7">
      <c r="A314" s="221" t="s">
        <v>243</v>
      </c>
      <c r="B314" s="222" t="s">
        <v>1101</v>
      </c>
      <c r="C314" s="223">
        <v>1.019048E-3</v>
      </c>
      <c r="D314" s="223" t="s">
        <v>259</v>
      </c>
      <c r="E314" s="223" t="s">
        <v>1102</v>
      </c>
      <c r="F314" s="234" t="s">
        <v>1103</v>
      </c>
      <c r="G314" t="s">
        <v>281</v>
      </c>
    </row>
    <row r="315" spans="1:7">
      <c r="A315" s="221" t="s">
        <v>243</v>
      </c>
      <c r="B315" s="222" t="s">
        <v>1104</v>
      </c>
      <c r="C315" s="223">
        <v>-1.1800000000000001E-3</v>
      </c>
      <c r="D315" s="223" t="s">
        <v>259</v>
      </c>
      <c r="E315" s="223" t="s">
        <v>1105</v>
      </c>
      <c r="F315" s="234" t="s">
        <v>1106</v>
      </c>
      <c r="G315" t="s">
        <v>281</v>
      </c>
    </row>
    <row r="316" spans="1:7">
      <c r="A316" s="221" t="s">
        <v>243</v>
      </c>
      <c r="B316" s="222" t="s">
        <v>247</v>
      </c>
      <c r="C316" s="223" t="s">
        <v>1107</v>
      </c>
      <c r="D316" s="223" t="s">
        <v>245</v>
      </c>
      <c r="E316" s="223" t="s">
        <v>4931</v>
      </c>
      <c r="F316" s="234" t="s">
        <v>1109</v>
      </c>
      <c r="G316" t="s">
        <v>281</v>
      </c>
    </row>
    <row r="317" spans="1:7">
      <c r="A317" s="221" t="s">
        <v>243</v>
      </c>
      <c r="B317" s="222" t="s">
        <v>1110</v>
      </c>
      <c r="C317" s="223" t="s">
        <v>1111</v>
      </c>
      <c r="D317" s="223" t="s">
        <v>259</v>
      </c>
      <c r="E317" s="223" t="s">
        <v>4932</v>
      </c>
      <c r="F317" s="234" t="s">
        <v>1113</v>
      </c>
      <c r="G317" t="s">
        <v>281</v>
      </c>
    </row>
    <row r="318" spans="1:7">
      <c r="A318" s="221" t="s">
        <v>243</v>
      </c>
      <c r="B318" s="222" t="s">
        <v>1114</v>
      </c>
      <c r="C318" s="223" t="s">
        <v>1115</v>
      </c>
      <c r="D318" s="223" t="s">
        <v>259</v>
      </c>
      <c r="E318" s="223" t="s">
        <v>4933</v>
      </c>
      <c r="F318" s="234" t="s">
        <v>1117</v>
      </c>
      <c r="G318" t="s">
        <v>281</v>
      </c>
    </row>
    <row r="319" spans="1:7">
      <c r="A319" s="221" t="s">
        <v>243</v>
      </c>
      <c r="B319" s="222" t="s">
        <v>869</v>
      </c>
      <c r="C319" s="223">
        <v>-2.34818813314592E-4</v>
      </c>
      <c r="D319" s="223" t="s">
        <v>259</v>
      </c>
      <c r="E319" s="223" t="s">
        <v>1118</v>
      </c>
      <c r="F319" s="234" t="s">
        <v>1119</v>
      </c>
      <c r="G319" t="s">
        <v>281</v>
      </c>
    </row>
    <row r="320" spans="1:7">
      <c r="A320" s="221" t="s">
        <v>243</v>
      </c>
      <c r="B320" s="222" t="s">
        <v>1120</v>
      </c>
      <c r="C320" s="223">
        <v>1.3953333E-2</v>
      </c>
      <c r="D320" s="223" t="s">
        <v>259</v>
      </c>
      <c r="E320" s="223" t="s">
        <v>1121</v>
      </c>
      <c r="F320" s="234" t="s">
        <v>1122</v>
      </c>
      <c r="G320" t="s">
        <v>281</v>
      </c>
    </row>
    <row r="321" spans="1:10">
      <c r="A321" s="221" t="s">
        <v>243</v>
      </c>
      <c r="B321" s="222" t="s">
        <v>1123</v>
      </c>
      <c r="C321" s="223">
        <v>9.3333299999999995E-4</v>
      </c>
      <c r="D321" s="223" t="s">
        <v>259</v>
      </c>
      <c r="E321" s="223" t="s">
        <v>1124</v>
      </c>
      <c r="F321" s="234" t="s">
        <v>1122</v>
      </c>
      <c r="G321" t="s">
        <v>281</v>
      </c>
    </row>
    <row r="322" spans="1:10">
      <c r="A322" s="221" t="s">
        <v>243</v>
      </c>
      <c r="B322" s="222" t="s">
        <v>1125</v>
      </c>
      <c r="C322" s="223">
        <v>8.5714299999999993E-6</v>
      </c>
      <c r="D322" s="223" t="s">
        <v>259</v>
      </c>
      <c r="E322" s="223" t="s">
        <v>1126</v>
      </c>
      <c r="F322" s="234" t="s">
        <v>1122</v>
      </c>
      <c r="G322" t="s">
        <v>281</v>
      </c>
    </row>
    <row r="323" spans="1:10">
      <c r="A323" s="221" t="s">
        <v>333</v>
      </c>
      <c r="B323" s="223" t="s">
        <v>225</v>
      </c>
      <c r="C323" s="223">
        <v>2.5585000000000002E-9</v>
      </c>
      <c r="D323" s="223" t="s">
        <v>259</v>
      </c>
      <c r="E323" s="223" t="s">
        <v>4934</v>
      </c>
      <c r="F323" s="234" t="s">
        <v>1128</v>
      </c>
      <c r="G323" t="s">
        <v>281</v>
      </c>
    </row>
    <row r="324" spans="1:10">
      <c r="A324" s="221" t="s">
        <v>333</v>
      </c>
      <c r="B324" s="223" t="s">
        <v>225</v>
      </c>
      <c r="C324" s="223">
        <v>2.5584999999999997E-8</v>
      </c>
      <c r="D324" s="223" t="s">
        <v>259</v>
      </c>
      <c r="E324" s="223" t="s">
        <v>4935</v>
      </c>
      <c r="F324" s="234" t="s">
        <v>1130</v>
      </c>
      <c r="G324" t="s">
        <v>281</v>
      </c>
    </row>
    <row r="325" spans="1:10">
      <c r="A325" s="221" t="s">
        <v>333</v>
      </c>
      <c r="B325" s="223" t="s">
        <v>174</v>
      </c>
      <c r="C325" s="223">
        <v>1.7254999999999998E-8</v>
      </c>
      <c r="D325" s="223" t="s">
        <v>259</v>
      </c>
      <c r="E325" s="223" t="s">
        <v>4936</v>
      </c>
      <c r="F325" s="234" t="s">
        <v>1128</v>
      </c>
      <c r="G325" t="s">
        <v>281</v>
      </c>
    </row>
    <row r="326" spans="1:10">
      <c r="A326" s="221" t="s">
        <v>333</v>
      </c>
      <c r="B326" s="223" t="s">
        <v>174</v>
      </c>
      <c r="C326" s="223">
        <v>7.7434999999999995E-17</v>
      </c>
      <c r="D326" s="223" t="s">
        <v>259</v>
      </c>
      <c r="E326" s="223" t="s">
        <v>4937</v>
      </c>
      <c r="F326" s="234" t="s">
        <v>1130</v>
      </c>
      <c r="G326" t="s">
        <v>281</v>
      </c>
    </row>
    <row r="327" spans="1:10">
      <c r="A327" s="221" t="s">
        <v>333</v>
      </c>
      <c r="B327" s="223" t="s">
        <v>179</v>
      </c>
      <c r="C327" s="223">
        <v>2.0145000000000001E-10</v>
      </c>
      <c r="D327" s="223" t="s">
        <v>259</v>
      </c>
      <c r="E327" s="223" t="s">
        <v>4938</v>
      </c>
      <c r="F327" s="234" t="s">
        <v>1128</v>
      </c>
      <c r="G327" t="s">
        <v>281</v>
      </c>
      <c r="J327" s="204"/>
    </row>
    <row r="328" spans="1:10">
      <c r="A328" s="221" t="s">
        <v>333</v>
      </c>
      <c r="B328" s="223" t="s">
        <v>179</v>
      </c>
      <c r="C328" s="223">
        <v>2.0144999999999999E-11</v>
      </c>
      <c r="D328" s="223" t="s">
        <v>259</v>
      </c>
      <c r="E328" s="223" t="s">
        <v>4939</v>
      </c>
      <c r="F328" s="234" t="s">
        <v>1130</v>
      </c>
      <c r="G328" t="s">
        <v>281</v>
      </c>
      <c r="J328" s="204"/>
    </row>
    <row r="329" spans="1:10">
      <c r="A329" s="221" t="s">
        <v>333</v>
      </c>
      <c r="B329" s="223" t="s">
        <v>221</v>
      </c>
      <c r="C329" s="223">
        <v>2.8497949999999999E-4</v>
      </c>
      <c r="D329" s="223" t="s">
        <v>259</v>
      </c>
      <c r="E329" s="223" t="s">
        <v>4940</v>
      </c>
      <c r="F329" s="234" t="s">
        <v>1128</v>
      </c>
      <c r="G329" t="s">
        <v>281</v>
      </c>
      <c r="J329" s="204"/>
    </row>
    <row r="330" spans="1:10">
      <c r="A330" s="221" t="s">
        <v>333</v>
      </c>
      <c r="B330" s="223" t="s">
        <v>221</v>
      </c>
      <c r="C330" s="223">
        <v>2.8497949999999999E-4</v>
      </c>
      <c r="D330" s="223" t="s">
        <v>259</v>
      </c>
      <c r="E330" s="223" t="s">
        <v>4940</v>
      </c>
      <c r="F330" s="234" t="s">
        <v>1130</v>
      </c>
      <c r="G330" t="s">
        <v>281</v>
      </c>
      <c r="J330" s="204"/>
    </row>
    <row r="331" spans="1:10">
      <c r="A331" s="221" t="s">
        <v>333</v>
      </c>
      <c r="B331" s="223" t="s">
        <v>1137</v>
      </c>
      <c r="C331" s="223" t="s">
        <v>1138</v>
      </c>
      <c r="D331" s="223" t="s">
        <v>259</v>
      </c>
      <c r="E331" s="223" t="s">
        <v>260</v>
      </c>
      <c r="F331" s="234" t="s">
        <v>1128</v>
      </c>
      <c r="G331" t="s">
        <v>281</v>
      </c>
    </row>
    <row r="332" spans="1:10">
      <c r="A332" s="221" t="s">
        <v>333</v>
      </c>
      <c r="B332" s="223" t="s">
        <v>1139</v>
      </c>
      <c r="C332" s="223" t="s">
        <v>1140</v>
      </c>
      <c r="D332" s="223" t="s">
        <v>259</v>
      </c>
      <c r="E332" s="223" t="s">
        <v>260</v>
      </c>
      <c r="F332" s="234" t="s">
        <v>1128</v>
      </c>
      <c r="G332" t="s">
        <v>281</v>
      </c>
      <c r="J332" s="204"/>
    </row>
    <row r="333" spans="1:10">
      <c r="A333" s="221" t="s">
        <v>333</v>
      </c>
      <c r="B333" s="223" t="s">
        <v>188</v>
      </c>
      <c r="C333" s="223">
        <v>5.8989999999999996E-9</v>
      </c>
      <c r="D333" s="223" t="s">
        <v>259</v>
      </c>
      <c r="E333" s="223" t="s">
        <v>4941</v>
      </c>
      <c r="F333" s="234" t="s">
        <v>1128</v>
      </c>
      <c r="G333" t="s">
        <v>281</v>
      </c>
      <c r="J333" s="204"/>
    </row>
    <row r="334" spans="1:10">
      <c r="A334" s="221" t="s">
        <v>333</v>
      </c>
      <c r="B334" s="223" t="s">
        <v>188</v>
      </c>
      <c r="C334" s="223">
        <v>5.2444999999999998E-10</v>
      </c>
      <c r="D334" s="223" t="s">
        <v>259</v>
      </c>
      <c r="E334" s="223" t="s">
        <v>4942</v>
      </c>
      <c r="F334" s="234" t="s">
        <v>1130</v>
      </c>
      <c r="G334" t="s">
        <v>281</v>
      </c>
      <c r="J334" s="204"/>
    </row>
    <row r="335" spans="1:10">
      <c r="A335" s="221" t="s">
        <v>333</v>
      </c>
      <c r="B335" s="223" t="s">
        <v>184</v>
      </c>
      <c r="C335" s="223">
        <v>6.2134999999999997E-9</v>
      </c>
      <c r="D335" s="223" t="s">
        <v>259</v>
      </c>
      <c r="E335" s="223" t="s">
        <v>4943</v>
      </c>
      <c r="F335" s="234" t="s">
        <v>1128</v>
      </c>
      <c r="G335" t="s">
        <v>281</v>
      </c>
      <c r="J335" s="204"/>
    </row>
    <row r="336" spans="1:10">
      <c r="A336" s="221" t="s">
        <v>333</v>
      </c>
      <c r="B336" s="223" t="s">
        <v>184</v>
      </c>
      <c r="C336" s="223">
        <v>3.3999999999999999E-11</v>
      </c>
      <c r="D336" s="223" t="s">
        <v>259</v>
      </c>
      <c r="E336" s="223" t="s">
        <v>4944</v>
      </c>
      <c r="F336" s="234" t="s">
        <v>1130</v>
      </c>
      <c r="G336" t="s">
        <v>281</v>
      </c>
    </row>
    <row r="337" spans="1:10">
      <c r="A337" s="221" t="s">
        <v>333</v>
      </c>
      <c r="B337" s="223" t="s">
        <v>192</v>
      </c>
      <c r="C337" s="223">
        <v>2.4649999999999997E-9</v>
      </c>
      <c r="D337" s="223" t="s">
        <v>259</v>
      </c>
      <c r="E337" s="223" t="s">
        <v>4945</v>
      </c>
      <c r="F337" s="234" t="s">
        <v>1128</v>
      </c>
      <c r="G337" t="s">
        <v>281</v>
      </c>
    </row>
    <row r="338" spans="1:10">
      <c r="A338" s="221" t="s">
        <v>333</v>
      </c>
      <c r="B338" s="223" t="s">
        <v>192</v>
      </c>
      <c r="C338" s="223">
        <v>2.4649999999999997E-9</v>
      </c>
      <c r="D338" s="223" t="s">
        <v>259</v>
      </c>
      <c r="E338" s="223" t="s">
        <v>4946</v>
      </c>
      <c r="F338" s="234" t="s">
        <v>1130</v>
      </c>
      <c r="G338" t="s">
        <v>281</v>
      </c>
    </row>
    <row r="339" spans="1:10">
      <c r="A339" s="221" t="s">
        <v>333</v>
      </c>
      <c r="B339" s="223" t="s">
        <v>399</v>
      </c>
      <c r="C339" s="223">
        <v>3.7500000000000001E-6</v>
      </c>
      <c r="D339" s="223" t="s">
        <v>259</v>
      </c>
      <c r="E339" s="223" t="s">
        <v>1147</v>
      </c>
      <c r="F339" s="234" t="s">
        <v>1148</v>
      </c>
      <c r="G339" t="s">
        <v>281</v>
      </c>
    </row>
    <row r="340" spans="1:10">
      <c r="A340" s="221" t="s">
        <v>250</v>
      </c>
      <c r="B340" s="233" t="s">
        <v>1019</v>
      </c>
      <c r="C340" s="223" t="s">
        <v>1149</v>
      </c>
      <c r="D340" s="223" t="s">
        <v>408</v>
      </c>
      <c r="E340" s="223" t="s">
        <v>253</v>
      </c>
      <c r="F340" s="234" t="s">
        <v>1150</v>
      </c>
      <c r="G340" t="s">
        <v>281</v>
      </c>
      <c r="J340" s="204"/>
    </row>
    <row r="341" spans="1:10">
      <c r="A341" s="221" t="s">
        <v>250</v>
      </c>
      <c r="B341" s="233" t="s">
        <v>1151</v>
      </c>
      <c r="C341" s="223" t="s">
        <v>818</v>
      </c>
      <c r="D341" s="223" t="s">
        <v>408</v>
      </c>
      <c r="E341" s="223" t="s">
        <v>253</v>
      </c>
      <c r="F341" s="234" t="s">
        <v>1152</v>
      </c>
      <c r="G341" t="s">
        <v>281</v>
      </c>
    </row>
    <row r="342" spans="1:10">
      <c r="A342" s="221" t="s">
        <v>333</v>
      </c>
      <c r="B342" s="223" t="s">
        <v>415</v>
      </c>
      <c r="C342" s="223" t="s">
        <v>1153</v>
      </c>
      <c r="D342" s="223" t="s">
        <v>259</v>
      </c>
      <c r="E342" s="223" t="s">
        <v>260</v>
      </c>
      <c r="F342" s="234" t="s">
        <v>1128</v>
      </c>
      <c r="G342" t="s">
        <v>281</v>
      </c>
    </row>
    <row r="343" spans="1:10">
      <c r="A343" s="221" t="s">
        <v>333</v>
      </c>
      <c r="B343" s="223" t="s">
        <v>217</v>
      </c>
      <c r="C343" s="223">
        <v>5.9669999999999998E-9</v>
      </c>
      <c r="D343" s="223" t="s">
        <v>259</v>
      </c>
      <c r="E343" s="223" t="s">
        <v>4947</v>
      </c>
      <c r="F343" s="234" t="s">
        <v>1128</v>
      </c>
      <c r="G343" t="s">
        <v>281</v>
      </c>
      <c r="J343" s="204"/>
    </row>
    <row r="344" spans="1:10">
      <c r="A344" s="221" t="s">
        <v>333</v>
      </c>
      <c r="B344" s="223" t="s">
        <v>217</v>
      </c>
      <c r="C344" s="223">
        <v>5.9670000000000004E-8</v>
      </c>
      <c r="D344" s="223" t="s">
        <v>259</v>
      </c>
      <c r="E344" s="223" t="s">
        <v>4948</v>
      </c>
      <c r="F344" s="234" t="s">
        <v>1130</v>
      </c>
      <c r="G344" t="s">
        <v>281</v>
      </c>
      <c r="J344" s="204"/>
    </row>
    <row r="345" spans="1:10">
      <c r="A345" s="221" t="s">
        <v>333</v>
      </c>
      <c r="B345" s="223" t="s">
        <v>205</v>
      </c>
      <c r="C345" s="223">
        <v>4.471E-9</v>
      </c>
      <c r="D345" s="223" t="s">
        <v>259</v>
      </c>
      <c r="E345" s="223" t="s">
        <v>4949</v>
      </c>
      <c r="F345" s="234" t="s">
        <v>1128</v>
      </c>
      <c r="G345" t="s">
        <v>281</v>
      </c>
      <c r="J345" s="204"/>
    </row>
    <row r="346" spans="1:10">
      <c r="A346" s="221" t="s">
        <v>333</v>
      </c>
      <c r="B346" s="223" t="s">
        <v>205</v>
      </c>
      <c r="C346" s="223">
        <v>4.471E-9</v>
      </c>
      <c r="D346" s="223" t="s">
        <v>259</v>
      </c>
      <c r="E346" s="223" t="s">
        <v>4950</v>
      </c>
      <c r="F346" s="234" t="s">
        <v>1130</v>
      </c>
      <c r="G346" t="s">
        <v>281</v>
      </c>
      <c r="J346" s="204"/>
    </row>
    <row r="347" spans="1:10">
      <c r="A347" s="221" t="s">
        <v>333</v>
      </c>
      <c r="B347" s="223" t="s">
        <v>196</v>
      </c>
      <c r="C347" s="223">
        <v>3.1960000000000001E-9</v>
      </c>
      <c r="D347" s="223" t="s">
        <v>259</v>
      </c>
      <c r="E347" s="223" t="s">
        <v>4951</v>
      </c>
      <c r="F347" s="234" t="s">
        <v>1128</v>
      </c>
      <c r="G347" t="s">
        <v>281</v>
      </c>
      <c r="J347" s="204"/>
    </row>
    <row r="348" spans="1:10">
      <c r="A348" s="221" t="s">
        <v>333</v>
      </c>
      <c r="B348" s="223" t="s">
        <v>196</v>
      </c>
      <c r="C348" s="223">
        <v>5.7119999999999999E-11</v>
      </c>
      <c r="D348" s="223" t="s">
        <v>259</v>
      </c>
      <c r="E348" s="223" t="s">
        <v>4952</v>
      </c>
      <c r="F348" s="234" t="s">
        <v>1130</v>
      </c>
      <c r="G348" t="s">
        <v>281</v>
      </c>
    </row>
    <row r="349" spans="1:10">
      <c r="A349" s="221" t="s">
        <v>333</v>
      </c>
      <c r="B349" s="223" t="s">
        <v>427</v>
      </c>
      <c r="C349" s="223" t="s">
        <v>568</v>
      </c>
      <c r="D349" s="223" t="s">
        <v>259</v>
      </c>
      <c r="E349" s="223" t="s">
        <v>260</v>
      </c>
      <c r="F349" s="234" t="s">
        <v>1128</v>
      </c>
      <c r="G349" t="s">
        <v>281</v>
      </c>
      <c r="J349" s="204"/>
    </row>
    <row r="350" spans="1:10">
      <c r="A350" s="221" t="s">
        <v>333</v>
      </c>
      <c r="B350" s="223" t="s">
        <v>200</v>
      </c>
      <c r="C350" s="223">
        <v>1.1984999999999999E-8</v>
      </c>
      <c r="D350" s="223" t="s">
        <v>259</v>
      </c>
      <c r="E350" s="223" t="s">
        <v>4953</v>
      </c>
      <c r="F350" s="234" t="s">
        <v>1128</v>
      </c>
      <c r="G350" t="s">
        <v>281</v>
      </c>
    </row>
    <row r="351" spans="1:10">
      <c r="A351" s="221" t="s">
        <v>333</v>
      </c>
      <c r="B351" s="223" t="s">
        <v>200</v>
      </c>
      <c r="C351" s="223">
        <v>4.2415000000000003E-10</v>
      </c>
      <c r="D351" s="223" t="s">
        <v>259</v>
      </c>
      <c r="E351" s="223" t="s">
        <v>4954</v>
      </c>
      <c r="F351" s="234" t="s">
        <v>1130</v>
      </c>
      <c r="G351" t="s">
        <v>281</v>
      </c>
    </row>
    <row r="352" spans="1:10">
      <c r="A352" s="221" t="s">
        <v>333</v>
      </c>
      <c r="B352" s="223" t="s">
        <v>436</v>
      </c>
      <c r="C352" s="223" t="s">
        <v>1162</v>
      </c>
      <c r="D352" s="223" t="s">
        <v>259</v>
      </c>
      <c r="E352" s="223" t="s">
        <v>260</v>
      </c>
      <c r="F352" s="234" t="s">
        <v>1128</v>
      </c>
      <c r="G352" t="s">
        <v>281</v>
      </c>
    </row>
    <row r="353" spans="1:10">
      <c r="A353" s="221" t="s">
        <v>333</v>
      </c>
      <c r="B353" s="223" t="s">
        <v>439</v>
      </c>
      <c r="C353" s="223">
        <v>5.6300000000000003E-6</v>
      </c>
      <c r="D353" s="223" t="s">
        <v>259</v>
      </c>
      <c r="E353" s="223" t="s">
        <v>1163</v>
      </c>
      <c r="F353" s="234" t="s">
        <v>887</v>
      </c>
      <c r="G353" t="s">
        <v>281</v>
      </c>
    </row>
    <row r="354" spans="1:10">
      <c r="A354" s="221" t="s">
        <v>333</v>
      </c>
      <c r="B354" s="223" t="s">
        <v>441</v>
      </c>
      <c r="C354" s="223" t="s">
        <v>1164</v>
      </c>
      <c r="D354" s="223" t="s">
        <v>259</v>
      </c>
      <c r="E354" s="223" t="s">
        <v>260</v>
      </c>
      <c r="F354" s="234" t="s">
        <v>1128</v>
      </c>
      <c r="G354" t="s">
        <v>281</v>
      </c>
      <c r="J354" s="204"/>
    </row>
    <row r="355" spans="1:10">
      <c r="A355" s="221" t="s">
        <v>333</v>
      </c>
      <c r="B355" s="223" t="s">
        <v>452</v>
      </c>
      <c r="C355" s="223">
        <v>3.281E-6</v>
      </c>
      <c r="D355" s="223" t="s">
        <v>259</v>
      </c>
      <c r="E355" s="223" t="s">
        <v>4955</v>
      </c>
      <c r="F355" s="234" t="s">
        <v>1128</v>
      </c>
      <c r="G355" t="s">
        <v>281</v>
      </c>
      <c r="J355" s="204"/>
    </row>
    <row r="356" spans="1:10">
      <c r="A356" s="221" t="s">
        <v>333</v>
      </c>
      <c r="B356" s="223" t="s">
        <v>452</v>
      </c>
      <c r="C356" s="223">
        <v>3.5614999999999997E-7</v>
      </c>
      <c r="D356" s="223" t="s">
        <v>259</v>
      </c>
      <c r="E356" s="223" t="s">
        <v>4956</v>
      </c>
      <c r="F356" s="234" t="s">
        <v>1130</v>
      </c>
      <c r="G356" t="s">
        <v>281</v>
      </c>
      <c r="J356" s="204"/>
    </row>
    <row r="357" spans="1:10">
      <c r="A357" s="221" t="s">
        <v>333</v>
      </c>
      <c r="B357" s="223" t="s">
        <v>229</v>
      </c>
      <c r="C357" s="223">
        <v>1.258E-5</v>
      </c>
      <c r="D357" s="223" t="s">
        <v>259</v>
      </c>
      <c r="E357" s="223" t="s">
        <v>4957</v>
      </c>
      <c r="F357" s="234" t="s">
        <v>1128</v>
      </c>
      <c r="G357" t="s">
        <v>281</v>
      </c>
      <c r="J357" s="204"/>
    </row>
    <row r="358" spans="1:10">
      <c r="A358" s="221" t="s">
        <v>333</v>
      </c>
      <c r="B358" s="223" t="s">
        <v>229</v>
      </c>
      <c r="C358" s="223">
        <v>1.258E-5</v>
      </c>
      <c r="D358" s="223" t="s">
        <v>259</v>
      </c>
      <c r="E358" s="223" t="s">
        <v>4957</v>
      </c>
      <c r="F358" s="234" t="s">
        <v>1130</v>
      </c>
      <c r="G358" t="s">
        <v>281</v>
      </c>
      <c r="J358" s="204"/>
    </row>
    <row r="359" spans="1:10">
      <c r="A359" s="221" t="s">
        <v>333</v>
      </c>
      <c r="B359" s="223" t="s">
        <v>1168</v>
      </c>
      <c r="C359" s="223" t="s">
        <v>1169</v>
      </c>
      <c r="D359" s="223" t="s">
        <v>504</v>
      </c>
      <c r="E359" s="223" t="s">
        <v>260</v>
      </c>
      <c r="F359" s="234" t="s">
        <v>1170</v>
      </c>
      <c r="G359" t="s">
        <v>281</v>
      </c>
      <c r="J359" s="204"/>
    </row>
    <row r="360" spans="1:10">
      <c r="A360" s="221" t="s">
        <v>333</v>
      </c>
      <c r="B360" s="223" t="s">
        <v>213</v>
      </c>
      <c r="C360" s="223">
        <v>3.1789999999999995E-7</v>
      </c>
      <c r="D360" s="223" t="s">
        <v>259</v>
      </c>
      <c r="E360" s="223" t="s">
        <v>4958</v>
      </c>
      <c r="F360" s="234" t="s">
        <v>1128</v>
      </c>
      <c r="G360" t="s">
        <v>281</v>
      </c>
      <c r="J360" s="204"/>
    </row>
    <row r="361" spans="1:10">
      <c r="A361" s="221" t="s">
        <v>333</v>
      </c>
      <c r="B361" s="223" t="s">
        <v>213</v>
      </c>
      <c r="C361" s="223">
        <v>3.1789999999999995E-7</v>
      </c>
      <c r="D361" s="223" t="s">
        <v>259</v>
      </c>
      <c r="E361" s="223" t="s">
        <v>4958</v>
      </c>
      <c r="F361" s="234" t="s">
        <v>1130</v>
      </c>
      <c r="G361" t="s">
        <v>281</v>
      </c>
    </row>
    <row r="362" spans="1:10">
      <c r="A362" s="221" t="s">
        <v>333</v>
      </c>
      <c r="B362" s="223" t="s">
        <v>467</v>
      </c>
      <c r="C362" s="223" t="s">
        <v>1172</v>
      </c>
      <c r="D362" s="223" t="s">
        <v>259</v>
      </c>
      <c r="E362" s="223" t="s">
        <v>260</v>
      </c>
      <c r="F362" s="234" t="s">
        <v>1128</v>
      </c>
      <c r="G362" t="s">
        <v>281</v>
      </c>
      <c r="J362" s="204"/>
    </row>
    <row r="363" spans="1:10">
      <c r="A363" s="221" t="s">
        <v>333</v>
      </c>
      <c r="B363" s="223" t="s">
        <v>209</v>
      </c>
      <c r="C363" s="223">
        <v>9.9449999999999994E-8</v>
      </c>
      <c r="D363" s="223" t="s">
        <v>259</v>
      </c>
      <c r="E363" s="223" t="s">
        <v>4959</v>
      </c>
      <c r="F363" s="234" t="s">
        <v>1128</v>
      </c>
      <c r="G363" t="s">
        <v>281</v>
      </c>
      <c r="J363" s="204"/>
    </row>
    <row r="364" spans="1:10">
      <c r="A364" s="221" t="s">
        <v>333</v>
      </c>
      <c r="B364" s="223" t="s">
        <v>209</v>
      </c>
      <c r="C364" s="223">
        <v>9.9450000000000007E-9</v>
      </c>
      <c r="D364" s="223" t="s">
        <v>259</v>
      </c>
      <c r="E364" s="223" t="s">
        <v>4960</v>
      </c>
      <c r="F364" s="234" t="s">
        <v>1130</v>
      </c>
      <c r="G364" t="s">
        <v>281</v>
      </c>
      <c r="J364" s="204"/>
    </row>
    <row r="365" spans="1:10">
      <c r="A365" s="325" t="s">
        <v>268</v>
      </c>
      <c r="B365" s="189" t="s">
        <v>1175</v>
      </c>
      <c r="C365" s="189">
        <v>0.91</v>
      </c>
      <c r="D365" s="189" t="s">
        <v>270</v>
      </c>
      <c r="E365" s="189" t="s">
        <v>253</v>
      </c>
      <c r="F365" s="263" t="s">
        <v>1176</v>
      </c>
      <c r="G365" t="s">
        <v>281</v>
      </c>
      <c r="J365" s="204"/>
    </row>
    <row r="366" spans="1:10">
      <c r="A366" s="325" t="s">
        <v>268</v>
      </c>
      <c r="B366" s="189" t="s">
        <v>1177</v>
      </c>
      <c r="C366" s="189">
        <v>0.83699999999999997</v>
      </c>
      <c r="D366" s="189" t="s">
        <v>270</v>
      </c>
      <c r="E366" s="189" t="s">
        <v>253</v>
      </c>
      <c r="F366" s="263" t="s">
        <v>1178</v>
      </c>
      <c r="G366" t="s">
        <v>281</v>
      </c>
      <c r="J366" s="204"/>
    </row>
    <row r="367" spans="1:10">
      <c r="A367" s="325" t="s">
        <v>268</v>
      </c>
      <c r="B367" s="189" t="s">
        <v>1179</v>
      </c>
      <c r="C367" s="189">
        <v>0.99</v>
      </c>
      <c r="D367" s="189" t="s">
        <v>270</v>
      </c>
      <c r="E367" s="189" t="s">
        <v>253</v>
      </c>
      <c r="F367" s="263" t="s">
        <v>1180</v>
      </c>
      <c r="G367" t="s">
        <v>281</v>
      </c>
    </row>
    <row r="368" spans="1:10">
      <c r="A368" s="325" t="s">
        <v>268</v>
      </c>
      <c r="B368" s="189" t="s">
        <v>1036</v>
      </c>
      <c r="C368" s="189">
        <v>0.51829000000000003</v>
      </c>
      <c r="D368" s="189" t="s">
        <v>1181</v>
      </c>
      <c r="E368" s="189" t="s">
        <v>253</v>
      </c>
      <c r="F368" s="263" t="s">
        <v>1182</v>
      </c>
      <c r="G368" t="s">
        <v>281</v>
      </c>
      <c r="J368" s="204"/>
    </row>
    <row r="369" spans="1:10">
      <c r="A369" s="325" t="s">
        <v>268</v>
      </c>
      <c r="B369" s="189" t="s">
        <v>1183</v>
      </c>
      <c r="C369" s="189">
        <v>8.6184999999999998E-2</v>
      </c>
      <c r="D369" s="189" t="s">
        <v>1181</v>
      </c>
      <c r="E369" s="189" t="s">
        <v>253</v>
      </c>
      <c r="F369" s="263" t="s">
        <v>1184</v>
      </c>
      <c r="G369" t="s">
        <v>281</v>
      </c>
    </row>
    <row r="370" spans="1:10">
      <c r="A370" s="325" t="s">
        <v>268</v>
      </c>
      <c r="B370" s="189" t="s">
        <v>1185</v>
      </c>
      <c r="C370" s="189">
        <v>1.4E-3</v>
      </c>
      <c r="D370" s="189" t="s">
        <v>973</v>
      </c>
      <c r="E370" s="189" t="s">
        <v>1186</v>
      </c>
      <c r="F370" s="263" t="s">
        <v>1187</v>
      </c>
      <c r="G370" t="s">
        <v>281</v>
      </c>
      <c r="J370" s="204"/>
    </row>
    <row r="371" spans="1:10">
      <c r="A371" s="325" t="s">
        <v>268</v>
      </c>
      <c r="B371" s="189" t="s">
        <v>1188</v>
      </c>
      <c r="C371" s="189">
        <v>3.6246999999999998E-3</v>
      </c>
      <c r="D371" s="189" t="s">
        <v>773</v>
      </c>
      <c r="E371" s="189" t="s">
        <v>253</v>
      </c>
      <c r="F371" s="263" t="s">
        <v>1189</v>
      </c>
      <c r="G371" t="s">
        <v>281</v>
      </c>
      <c r="J371" s="204"/>
    </row>
    <row r="372" spans="1:10">
      <c r="A372" s="325" t="s">
        <v>268</v>
      </c>
      <c r="B372" s="189" t="s">
        <v>1190</v>
      </c>
      <c r="C372" s="189">
        <v>0.40361999999999998</v>
      </c>
      <c r="D372" s="189" t="s">
        <v>1191</v>
      </c>
      <c r="E372" s="189" t="s">
        <v>253</v>
      </c>
      <c r="F372" s="263" t="s">
        <v>1192</v>
      </c>
      <c r="G372" t="s">
        <v>281</v>
      </c>
    </row>
    <row r="373" spans="1:10">
      <c r="A373" s="325" t="s">
        <v>268</v>
      </c>
      <c r="B373" s="189" t="s">
        <v>1193</v>
      </c>
      <c r="C373" s="189">
        <v>2.1000000000000001E-2</v>
      </c>
      <c r="D373" s="189" t="s">
        <v>973</v>
      </c>
      <c r="E373" s="189" t="s">
        <v>1194</v>
      </c>
      <c r="F373" s="263" t="s">
        <v>1195</v>
      </c>
      <c r="G373" t="s">
        <v>281</v>
      </c>
      <c r="J373" s="204"/>
    </row>
    <row r="374" spans="1:10">
      <c r="A374" s="325" t="s">
        <v>268</v>
      </c>
      <c r="B374" s="189" t="s">
        <v>1196</v>
      </c>
      <c r="C374" s="189">
        <v>0.15</v>
      </c>
      <c r="D374" s="189" t="s">
        <v>973</v>
      </c>
      <c r="E374" s="189" t="s">
        <v>253</v>
      </c>
      <c r="F374" s="263" t="s">
        <v>1197</v>
      </c>
      <c r="J374" s="204"/>
    </row>
    <row r="375" spans="1:10">
      <c r="A375" s="325" t="s">
        <v>268</v>
      </c>
      <c r="B375" s="189" t="s">
        <v>1162</v>
      </c>
      <c r="C375" s="204">
        <v>3.7800000000000003E-4</v>
      </c>
      <c r="D375" s="189" t="s">
        <v>1181</v>
      </c>
      <c r="E375" s="171" t="s">
        <v>4961</v>
      </c>
      <c r="F375" s="263" t="s">
        <v>1199</v>
      </c>
      <c r="J375" s="204"/>
    </row>
    <row r="376" spans="1:10">
      <c r="A376" s="325" t="s">
        <v>268</v>
      </c>
      <c r="B376" s="189" t="s">
        <v>1200</v>
      </c>
      <c r="C376" s="189">
        <v>0.98</v>
      </c>
      <c r="D376" s="189" t="s">
        <v>973</v>
      </c>
      <c r="E376" s="189" t="s">
        <v>1201</v>
      </c>
      <c r="F376" s="263" t="s">
        <v>1170</v>
      </c>
      <c r="I376" s="204"/>
      <c r="J376" s="204"/>
    </row>
    <row r="377" spans="1:10">
      <c r="A377" s="325" t="s">
        <v>268</v>
      </c>
      <c r="B377" s="189" t="s">
        <v>1202</v>
      </c>
      <c r="C377" s="189">
        <v>0.37</v>
      </c>
      <c r="D377" s="189" t="s">
        <v>973</v>
      </c>
      <c r="E377" s="189" t="s">
        <v>253</v>
      </c>
      <c r="F377" s="263" t="s">
        <v>1203</v>
      </c>
      <c r="J377" s="204"/>
    </row>
    <row r="378" spans="1:10">
      <c r="A378" s="325" t="s">
        <v>268</v>
      </c>
      <c r="B378" s="189" t="s">
        <v>1204</v>
      </c>
      <c r="C378" s="189">
        <v>0.53</v>
      </c>
      <c r="D378" s="189" t="s">
        <v>973</v>
      </c>
      <c r="E378" s="189" t="s">
        <v>253</v>
      </c>
      <c r="F378" s="263" t="s">
        <v>1205</v>
      </c>
      <c r="J378" s="204"/>
    </row>
    <row r="379" spans="1:10">
      <c r="A379" s="325" t="s">
        <v>268</v>
      </c>
      <c r="B379" s="189" t="s">
        <v>1206</v>
      </c>
      <c r="C379" s="189">
        <v>0.76429000000000002</v>
      </c>
      <c r="D379" s="189" t="s">
        <v>973</v>
      </c>
      <c r="E379" s="189" t="s">
        <v>253</v>
      </c>
      <c r="F379" s="263" t="s">
        <v>1207</v>
      </c>
      <c r="G379" t="s">
        <v>281</v>
      </c>
      <c r="J379" s="204"/>
    </row>
    <row r="380" spans="1:10">
      <c r="A380" s="325" t="s">
        <v>268</v>
      </c>
      <c r="B380" s="189" t="s">
        <v>1208</v>
      </c>
      <c r="C380" s="189">
        <v>13.9008</v>
      </c>
      <c r="D380" s="189" t="s">
        <v>1209</v>
      </c>
      <c r="E380" s="189" t="s">
        <v>253</v>
      </c>
      <c r="F380" s="295" t="s">
        <v>1210</v>
      </c>
      <c r="G380" t="s">
        <v>281</v>
      </c>
    </row>
    <row r="381" spans="1:10">
      <c r="A381" s="325" t="s">
        <v>268</v>
      </c>
      <c r="B381" s="189" t="s">
        <v>1211</v>
      </c>
      <c r="C381" s="189">
        <v>20</v>
      </c>
      <c r="D381" s="189" t="s">
        <v>545</v>
      </c>
      <c r="E381" s="189" t="s">
        <v>1212</v>
      </c>
      <c r="F381" s="263" t="s">
        <v>1213</v>
      </c>
      <c r="G381" t="s">
        <v>281</v>
      </c>
      <c r="J381" s="204"/>
    </row>
    <row r="382" spans="1:10">
      <c r="A382" s="325" t="s">
        <v>268</v>
      </c>
      <c r="B382" s="189" t="s">
        <v>1214</v>
      </c>
      <c r="C382" s="189">
        <v>80000</v>
      </c>
      <c r="D382" s="189" t="s">
        <v>898</v>
      </c>
      <c r="E382" s="189" t="s">
        <v>899</v>
      </c>
      <c r="F382" s="263" t="s">
        <v>1215</v>
      </c>
      <c r="G382" t="s">
        <v>281</v>
      </c>
      <c r="J382" s="204"/>
    </row>
    <row r="383" spans="1:10">
      <c r="A383" s="325" t="s">
        <v>268</v>
      </c>
      <c r="B383" s="189" t="s">
        <v>88</v>
      </c>
      <c r="C383" s="189">
        <v>500</v>
      </c>
      <c r="D383" s="189" t="s">
        <v>904</v>
      </c>
      <c r="E383" s="189" t="s">
        <v>253</v>
      </c>
      <c r="F383" s="263" t="s">
        <v>1216</v>
      </c>
      <c r="G383" t="s">
        <v>281</v>
      </c>
    </row>
    <row r="384" spans="1:10">
      <c r="A384" s="325" t="s">
        <v>268</v>
      </c>
      <c r="B384" s="189" t="s">
        <v>906</v>
      </c>
      <c r="C384" s="189">
        <v>160</v>
      </c>
      <c r="D384" s="189" t="s">
        <v>904</v>
      </c>
      <c r="E384" s="189" t="s">
        <v>253</v>
      </c>
      <c r="F384" s="263" t="s">
        <v>1217</v>
      </c>
      <c r="G384" t="s">
        <v>281</v>
      </c>
      <c r="J384" s="204"/>
    </row>
    <row r="385" spans="1:10">
      <c r="A385" s="325" t="s">
        <v>268</v>
      </c>
      <c r="B385" s="189" t="s">
        <v>1218</v>
      </c>
      <c r="C385" s="189">
        <v>2</v>
      </c>
      <c r="D385" s="189" t="s">
        <v>1219</v>
      </c>
      <c r="E385" s="189" t="s">
        <v>1220</v>
      </c>
      <c r="F385" s="295" t="s">
        <v>1221</v>
      </c>
      <c r="G385" t="s">
        <v>281</v>
      </c>
      <c r="J385" s="204"/>
    </row>
    <row r="386" spans="1:10">
      <c r="A386" s="325" t="s">
        <v>268</v>
      </c>
      <c r="B386" s="189" t="s">
        <v>1222</v>
      </c>
      <c r="C386" s="189">
        <v>1.9836</v>
      </c>
      <c r="D386" s="189" t="s">
        <v>1223</v>
      </c>
      <c r="E386" s="189" t="s">
        <v>253</v>
      </c>
      <c r="F386" s="263" t="s">
        <v>1224</v>
      </c>
      <c r="G386" t="s">
        <v>281</v>
      </c>
      <c r="J386" s="204"/>
    </row>
    <row r="387" spans="1:10">
      <c r="A387" s="325" t="s">
        <v>268</v>
      </c>
      <c r="B387" s="189" t="s">
        <v>1227</v>
      </c>
      <c r="C387" s="189">
        <v>1.3025000000000001E-3</v>
      </c>
      <c r="D387" s="189" t="s">
        <v>1181</v>
      </c>
      <c r="E387" s="189" t="s">
        <v>253</v>
      </c>
      <c r="F387" s="263" t="s">
        <v>1228</v>
      </c>
      <c r="G387" t="s">
        <v>281</v>
      </c>
      <c r="J387" s="204"/>
    </row>
    <row r="388" spans="1:10">
      <c r="A388" s="325" t="s">
        <v>268</v>
      </c>
      <c r="B388" s="189" t="s">
        <v>1229</v>
      </c>
      <c r="C388" s="189">
        <v>0.15</v>
      </c>
      <c r="D388" s="189" t="s">
        <v>973</v>
      </c>
      <c r="E388" s="189" t="s">
        <v>1230</v>
      </c>
      <c r="F388" s="263" t="s">
        <v>1231</v>
      </c>
      <c r="G388" t="s">
        <v>281</v>
      </c>
      <c r="J388" s="204"/>
    </row>
    <row r="389" spans="1:10">
      <c r="A389" s="325" t="s">
        <v>268</v>
      </c>
      <c r="B389" s="189" t="s">
        <v>1232</v>
      </c>
      <c r="C389" s="189">
        <v>1.9175</v>
      </c>
      <c r="D389" s="189" t="s">
        <v>1233</v>
      </c>
      <c r="E389" s="189" t="s">
        <v>253</v>
      </c>
      <c r="F389" s="295" t="s">
        <v>1234</v>
      </c>
      <c r="G389" t="s">
        <v>281</v>
      </c>
      <c r="J389" s="204"/>
    </row>
    <row r="390" spans="1:10">
      <c r="A390" s="325" t="s">
        <v>268</v>
      </c>
      <c r="B390" s="224" t="s">
        <v>1138</v>
      </c>
      <c r="C390" s="224" t="s">
        <v>1235</v>
      </c>
      <c r="D390" s="269" t="s">
        <v>1181</v>
      </c>
      <c r="E390" s="264" t="s">
        <v>281</v>
      </c>
      <c r="F390" s="263" t="s">
        <v>1236</v>
      </c>
      <c r="G390" t="s">
        <v>281</v>
      </c>
    </row>
    <row r="391" spans="1:10">
      <c r="A391" s="325" t="s">
        <v>268</v>
      </c>
      <c r="B391" s="224" t="s">
        <v>1237</v>
      </c>
      <c r="C391" s="224" t="s">
        <v>1238</v>
      </c>
      <c r="D391" s="269" t="s">
        <v>1181</v>
      </c>
      <c r="E391" s="264" t="s">
        <v>281</v>
      </c>
      <c r="F391" s="263" t="s">
        <v>1239</v>
      </c>
      <c r="G391" t="s">
        <v>281</v>
      </c>
    </row>
    <row r="392" spans="1:10">
      <c r="A392" s="325" t="s">
        <v>268</v>
      </c>
      <c r="B392" s="224" t="s">
        <v>983</v>
      </c>
      <c r="C392" s="224" t="s">
        <v>3606</v>
      </c>
      <c r="D392" s="269" t="s">
        <v>1241</v>
      </c>
      <c r="E392" s="264" t="s">
        <v>281</v>
      </c>
      <c r="F392" s="263" t="s">
        <v>1242</v>
      </c>
      <c r="G392" t="s">
        <v>281</v>
      </c>
    </row>
    <row r="393" spans="1:10">
      <c r="A393" s="325" t="s">
        <v>268</v>
      </c>
      <c r="B393" s="224" t="s">
        <v>568</v>
      </c>
      <c r="C393" s="224" t="s">
        <v>1243</v>
      </c>
      <c r="D393" s="269" t="s">
        <v>1181</v>
      </c>
      <c r="E393" s="264" t="s">
        <v>281</v>
      </c>
      <c r="F393" s="263" t="s">
        <v>1244</v>
      </c>
      <c r="G393" t="s">
        <v>281</v>
      </c>
      <c r="J393" s="204"/>
    </row>
    <row r="394" spans="1:10">
      <c r="A394" s="325" t="s">
        <v>268</v>
      </c>
      <c r="B394" s="224" t="s">
        <v>1245</v>
      </c>
      <c r="C394" s="224" t="s">
        <v>1246</v>
      </c>
      <c r="D394" s="269" t="s">
        <v>1181</v>
      </c>
      <c r="E394" s="264" t="s">
        <v>281</v>
      </c>
      <c r="F394" s="263" t="s">
        <v>1247</v>
      </c>
      <c r="G394" t="s">
        <v>281</v>
      </c>
      <c r="J394" s="204"/>
    </row>
    <row r="395" spans="1:10">
      <c r="A395" s="325" t="s">
        <v>268</v>
      </c>
      <c r="B395" s="224" t="s">
        <v>1153</v>
      </c>
      <c r="C395" s="224" t="s">
        <v>1248</v>
      </c>
      <c r="D395" s="269" t="s">
        <v>1181</v>
      </c>
      <c r="E395" s="264" t="s">
        <v>281</v>
      </c>
      <c r="F395" s="263" t="s">
        <v>1249</v>
      </c>
      <c r="G395" t="s">
        <v>281</v>
      </c>
    </row>
    <row r="396" spans="1:10">
      <c r="A396" s="325" t="s">
        <v>268</v>
      </c>
      <c r="B396" s="224" t="s">
        <v>1164</v>
      </c>
      <c r="C396" s="224" t="s">
        <v>1250</v>
      </c>
      <c r="D396" s="269" t="s">
        <v>1181</v>
      </c>
      <c r="E396" s="264" t="s">
        <v>281</v>
      </c>
      <c r="F396" s="263" t="s">
        <v>1251</v>
      </c>
      <c r="G396" t="s">
        <v>281</v>
      </c>
      <c r="J396" s="204"/>
    </row>
    <row r="397" spans="1:10">
      <c r="A397" s="325" t="s">
        <v>268</v>
      </c>
      <c r="B397" s="224" t="s">
        <v>1172</v>
      </c>
      <c r="C397" s="224" t="s">
        <v>1252</v>
      </c>
      <c r="D397" s="269" t="s">
        <v>1181</v>
      </c>
      <c r="E397" s="264" t="s">
        <v>281</v>
      </c>
      <c r="F397" s="263" t="s">
        <v>1253</v>
      </c>
      <c r="G397" t="s">
        <v>281</v>
      </c>
    </row>
    <row r="398" spans="1:10">
      <c r="A398" s="325" t="s">
        <v>268</v>
      </c>
      <c r="B398" s="224" t="s">
        <v>818</v>
      </c>
      <c r="C398" s="224" t="s">
        <v>3607</v>
      </c>
      <c r="D398" s="269" t="s">
        <v>1241</v>
      </c>
      <c r="E398" s="264" t="s">
        <v>281</v>
      </c>
      <c r="F398" s="263" t="s">
        <v>1255</v>
      </c>
      <c r="G398" t="s">
        <v>281</v>
      </c>
      <c r="J398" s="204"/>
    </row>
    <row r="399" spans="1:10">
      <c r="A399" s="325" t="s">
        <v>268</v>
      </c>
      <c r="B399" s="224" t="s">
        <v>1256</v>
      </c>
      <c r="C399" s="224" t="s">
        <v>3608</v>
      </c>
      <c r="D399" s="189" t="s">
        <v>1258</v>
      </c>
      <c r="E399" s="264" t="s">
        <v>281</v>
      </c>
      <c r="F399" s="263" t="s">
        <v>1259</v>
      </c>
      <c r="G399" t="s">
        <v>281</v>
      </c>
    </row>
    <row r="400" spans="1:10">
      <c r="A400" s="325" t="s">
        <v>268</v>
      </c>
      <c r="B400" s="224" t="s">
        <v>1096</v>
      </c>
      <c r="C400" s="224" t="s">
        <v>1260</v>
      </c>
      <c r="D400" s="269" t="s">
        <v>1181</v>
      </c>
      <c r="E400" s="264" t="s">
        <v>281</v>
      </c>
      <c r="F400" s="263" t="s">
        <v>1261</v>
      </c>
      <c r="G400" t="s">
        <v>281</v>
      </c>
      <c r="J400" s="204"/>
    </row>
    <row r="401" spans="1:10">
      <c r="A401" s="325" t="s">
        <v>268</v>
      </c>
      <c r="B401" s="224" t="s">
        <v>1262</v>
      </c>
      <c r="C401" s="224" t="s">
        <v>3609</v>
      </c>
      <c r="D401" s="269" t="s">
        <v>973</v>
      </c>
      <c r="E401" s="264" t="s">
        <v>281</v>
      </c>
      <c r="F401" s="263" t="s">
        <v>1264</v>
      </c>
      <c r="G401" t="s">
        <v>281</v>
      </c>
      <c r="J401" s="204"/>
    </row>
    <row r="402" spans="1:10">
      <c r="A402" s="325" t="s">
        <v>268</v>
      </c>
      <c r="B402" s="224" t="s">
        <v>915</v>
      </c>
      <c r="C402" s="224" t="s">
        <v>1269</v>
      </c>
      <c r="D402" s="279" t="s">
        <v>1267</v>
      </c>
      <c r="E402" s="264" t="s">
        <v>281</v>
      </c>
      <c r="F402" s="263" t="s">
        <v>1270</v>
      </c>
      <c r="G402" t="s">
        <v>281</v>
      </c>
    </row>
    <row r="403" spans="1:10">
      <c r="A403" s="325" t="s">
        <v>268</v>
      </c>
      <c r="B403" s="224" t="s">
        <v>1271</v>
      </c>
      <c r="C403" s="224" t="s">
        <v>4500</v>
      </c>
      <c r="D403" s="269" t="s">
        <v>275</v>
      </c>
      <c r="E403" s="264" t="s">
        <v>281</v>
      </c>
      <c r="F403" s="263" t="s">
        <v>3611</v>
      </c>
      <c r="G403" t="s">
        <v>281</v>
      </c>
    </row>
    <row r="404" spans="1:10">
      <c r="A404" s="325" t="s">
        <v>268</v>
      </c>
      <c r="B404" s="224" t="s">
        <v>1265</v>
      </c>
      <c r="C404" s="224" t="s">
        <v>4962</v>
      </c>
      <c r="D404" s="269" t="s">
        <v>560</v>
      </c>
      <c r="E404" s="264" t="s">
        <v>281</v>
      </c>
      <c r="F404" s="263" t="s">
        <v>4502</v>
      </c>
      <c r="G404" t="s">
        <v>281</v>
      </c>
    </row>
    <row r="405" spans="1:10">
      <c r="A405" s="325" t="s">
        <v>268</v>
      </c>
      <c r="B405" s="224" t="s">
        <v>918</v>
      </c>
      <c r="C405" s="292" t="s">
        <v>3776</v>
      </c>
      <c r="D405" s="269" t="s">
        <v>408</v>
      </c>
      <c r="E405" s="264"/>
      <c r="F405" s="263" t="s">
        <v>3777</v>
      </c>
      <c r="G405" t="s">
        <v>281</v>
      </c>
    </row>
    <row r="406" spans="1:10">
      <c r="A406" s="325" t="s">
        <v>268</v>
      </c>
      <c r="B406" s="224" t="s">
        <v>1277</v>
      </c>
      <c r="C406" s="224" t="s">
        <v>922</v>
      </c>
      <c r="D406" s="189" t="s">
        <v>973</v>
      </c>
      <c r="E406" s="264" t="s">
        <v>281</v>
      </c>
      <c r="F406" s="263" t="s">
        <v>3616</v>
      </c>
      <c r="G406" t="s">
        <v>281</v>
      </c>
    </row>
    <row r="407" spans="1:10">
      <c r="A407" s="325" t="s">
        <v>268</v>
      </c>
      <c r="B407" s="224" t="s">
        <v>1279</v>
      </c>
      <c r="C407" s="224" t="s">
        <v>3617</v>
      </c>
      <c r="D407" s="189" t="s">
        <v>973</v>
      </c>
      <c r="E407" s="264" t="s">
        <v>281</v>
      </c>
      <c r="F407" s="263" t="s">
        <v>1281</v>
      </c>
      <c r="G407" t="s">
        <v>281</v>
      </c>
      <c r="J407" s="204"/>
    </row>
    <row r="408" spans="1:10">
      <c r="A408" s="327" t="s">
        <v>268</v>
      </c>
      <c r="B408" s="229" t="s">
        <v>1282</v>
      </c>
      <c r="C408" s="229" t="s">
        <v>1283</v>
      </c>
      <c r="D408" s="270" t="s">
        <v>1181</v>
      </c>
      <c r="E408" s="265" t="s">
        <v>281</v>
      </c>
      <c r="F408" s="241" t="s">
        <v>1117</v>
      </c>
      <c r="G408" t="s">
        <v>281</v>
      </c>
      <c r="J408" s="204"/>
    </row>
    <row r="409" spans="1:10">
      <c r="G409" t="s">
        <v>281</v>
      </c>
    </row>
    <row r="410" spans="1:10" ht="18.75">
      <c r="A410" s="769" t="s">
        <v>1460</v>
      </c>
      <c r="B410" s="770"/>
      <c r="C410" s="770"/>
      <c r="D410" s="770"/>
      <c r="E410" s="770"/>
      <c r="F410" s="771"/>
      <c r="G410" t="s">
        <v>281</v>
      </c>
    </row>
    <row r="411" spans="1:10">
      <c r="A411" s="211" t="s">
        <v>238</v>
      </c>
      <c r="B411" s="212" t="s">
        <v>239</v>
      </c>
      <c r="C411" s="212" t="s">
        <v>240</v>
      </c>
      <c r="D411" s="212" t="s">
        <v>134</v>
      </c>
      <c r="E411" s="212" t="s">
        <v>241</v>
      </c>
      <c r="F411" s="213" t="s">
        <v>242</v>
      </c>
      <c r="G411" t="s">
        <v>281</v>
      </c>
      <c r="J411" s="204"/>
    </row>
    <row r="412" spans="1:10">
      <c r="A412" s="216" t="s">
        <v>845</v>
      </c>
      <c r="B412" s="231" t="s">
        <v>1082</v>
      </c>
      <c r="C412" s="218">
        <v>1</v>
      </c>
      <c r="D412" s="218" t="s">
        <v>504</v>
      </c>
      <c r="E412" s="218" t="s">
        <v>253</v>
      </c>
      <c r="F412" s="232" t="s">
        <v>1461</v>
      </c>
      <c r="G412" t="s">
        <v>281</v>
      </c>
      <c r="J412" s="204"/>
    </row>
    <row r="413" spans="1:10">
      <c r="A413" s="221" t="s">
        <v>333</v>
      </c>
      <c r="B413" s="223" t="s">
        <v>376</v>
      </c>
      <c r="C413" s="271">
        <v>5.5579999999999999E-8</v>
      </c>
      <c r="D413" s="223" t="s">
        <v>259</v>
      </c>
      <c r="E413" s="223" t="s">
        <v>847</v>
      </c>
      <c r="F413" s="234" t="s">
        <v>848</v>
      </c>
      <c r="G413" t="s">
        <v>281</v>
      </c>
    </row>
    <row r="414" spans="1:10">
      <c r="A414" s="221" t="s">
        <v>333</v>
      </c>
      <c r="B414" s="223" t="s">
        <v>427</v>
      </c>
      <c r="C414" s="271">
        <v>4.1800000000000002E-4</v>
      </c>
      <c r="D414" s="223" t="s">
        <v>259</v>
      </c>
      <c r="E414" s="223" t="s">
        <v>849</v>
      </c>
      <c r="F414" s="234" t="s">
        <v>850</v>
      </c>
      <c r="G414" t="s">
        <v>281</v>
      </c>
    </row>
    <row r="415" spans="1:10">
      <c r="A415" s="221" t="s">
        <v>333</v>
      </c>
      <c r="B415" s="223" t="s">
        <v>436</v>
      </c>
      <c r="C415" s="271">
        <v>4.5330000000000002E-7</v>
      </c>
      <c r="D415" s="223" t="s">
        <v>259</v>
      </c>
      <c r="E415" s="223" t="s">
        <v>851</v>
      </c>
      <c r="F415" s="234" t="s">
        <v>852</v>
      </c>
      <c r="G415" t="s">
        <v>281</v>
      </c>
    </row>
    <row r="416" spans="1:10">
      <c r="A416" s="221" t="s">
        <v>333</v>
      </c>
      <c r="B416" s="223" t="s">
        <v>441</v>
      </c>
      <c r="C416" s="271">
        <v>8.4900000000000005E-7</v>
      </c>
      <c r="D416" s="223" t="s">
        <v>259</v>
      </c>
      <c r="E416" s="223" t="s">
        <v>853</v>
      </c>
      <c r="F416" s="234" t="s">
        <v>854</v>
      </c>
      <c r="G416" t="s">
        <v>281</v>
      </c>
    </row>
    <row r="417" spans="1:7">
      <c r="A417" s="226" t="s">
        <v>333</v>
      </c>
      <c r="B417" s="228" t="s">
        <v>467</v>
      </c>
      <c r="C417" s="272">
        <v>9.2109999999999996E-8</v>
      </c>
      <c r="D417" s="228" t="s">
        <v>259</v>
      </c>
      <c r="E417" s="228" t="s">
        <v>855</v>
      </c>
      <c r="F417" s="255" t="s">
        <v>856</v>
      </c>
      <c r="G417" t="s">
        <v>281</v>
      </c>
    </row>
    <row r="418" spans="1:7">
      <c r="G418" t="s">
        <v>281</v>
      </c>
    </row>
    <row r="419" spans="1:7" ht="18.75">
      <c r="A419" s="769" t="s">
        <v>1001</v>
      </c>
      <c r="B419" s="770"/>
      <c r="C419" s="770"/>
      <c r="D419" s="770"/>
      <c r="E419" s="770"/>
      <c r="F419" s="771"/>
      <c r="G419" t="s">
        <v>281</v>
      </c>
    </row>
    <row r="420" spans="1:7">
      <c r="A420" s="211" t="s">
        <v>238</v>
      </c>
      <c r="B420" s="212" t="s">
        <v>239</v>
      </c>
      <c r="C420" s="212" t="s">
        <v>240</v>
      </c>
      <c r="D420" s="212" t="s">
        <v>134</v>
      </c>
      <c r="E420" s="212" t="s">
        <v>241</v>
      </c>
      <c r="F420" s="213" t="s">
        <v>242</v>
      </c>
      <c r="G420" t="s">
        <v>281</v>
      </c>
    </row>
    <row r="421" spans="1:7">
      <c r="A421" s="216" t="s">
        <v>243</v>
      </c>
      <c r="B421" s="217" t="s">
        <v>1284</v>
      </c>
      <c r="C421" s="218">
        <v>2.4360300000000001E-4</v>
      </c>
      <c r="D421" s="218" t="s">
        <v>259</v>
      </c>
      <c r="E421" s="218" t="s">
        <v>3622</v>
      </c>
      <c r="F421" s="232" t="s">
        <v>1286</v>
      </c>
      <c r="G421" t="s">
        <v>281</v>
      </c>
    </row>
    <row r="422" spans="1:7">
      <c r="A422" s="221" t="s">
        <v>243</v>
      </c>
      <c r="B422" s="222" t="s">
        <v>1287</v>
      </c>
      <c r="C422" s="223">
        <v>1.4749799999999999E-6</v>
      </c>
      <c r="D422" s="223" t="s">
        <v>259</v>
      </c>
      <c r="E422" s="223" t="s">
        <v>1288</v>
      </c>
      <c r="F422" s="234" t="s">
        <v>1289</v>
      </c>
      <c r="G422" t="s">
        <v>281</v>
      </c>
    </row>
    <row r="423" spans="1:7">
      <c r="A423" s="221" t="s">
        <v>243</v>
      </c>
      <c r="B423" s="222" t="s">
        <v>317</v>
      </c>
      <c r="C423" s="223">
        <v>3.748E-4</v>
      </c>
      <c r="D423" s="223" t="s">
        <v>259</v>
      </c>
      <c r="E423" s="223" t="s">
        <v>3623</v>
      </c>
      <c r="F423" s="234" t="s">
        <v>1291</v>
      </c>
      <c r="G423" t="s">
        <v>281</v>
      </c>
    </row>
    <row r="424" spans="1:7">
      <c r="A424" s="221" t="s">
        <v>243</v>
      </c>
      <c r="B424" s="222" t="s">
        <v>294</v>
      </c>
      <c r="C424" s="223">
        <v>2.0903300000000002E-8</v>
      </c>
      <c r="D424" s="223" t="s">
        <v>259</v>
      </c>
      <c r="E424" s="223" t="s">
        <v>3624</v>
      </c>
      <c r="F424" s="234" t="s">
        <v>1291</v>
      </c>
      <c r="G424" t="s">
        <v>281</v>
      </c>
    </row>
    <row r="425" spans="1:7">
      <c r="A425" s="221" t="s">
        <v>243</v>
      </c>
      <c r="B425" s="222" t="s">
        <v>1293</v>
      </c>
      <c r="C425" s="223">
        <v>1.2954300000000001E-7</v>
      </c>
      <c r="D425" s="223" t="s">
        <v>259</v>
      </c>
      <c r="E425" s="223" t="s">
        <v>3625</v>
      </c>
      <c r="F425" s="234" t="s">
        <v>1291</v>
      </c>
      <c r="G425" t="s">
        <v>281</v>
      </c>
    </row>
    <row r="426" spans="1:7">
      <c r="A426" s="221" t="s">
        <v>243</v>
      </c>
      <c r="B426" s="222" t="s">
        <v>1295</v>
      </c>
      <c r="C426" s="223">
        <v>1.4289999999999999E-7</v>
      </c>
      <c r="D426" s="223" t="s">
        <v>504</v>
      </c>
      <c r="E426" s="223" t="s">
        <v>1296</v>
      </c>
      <c r="F426" s="234" t="s">
        <v>1297</v>
      </c>
      <c r="G426" t="s">
        <v>281</v>
      </c>
    </row>
    <row r="427" spans="1:7">
      <c r="A427" s="221" t="s">
        <v>243</v>
      </c>
      <c r="B427" s="222" t="s">
        <v>1298</v>
      </c>
      <c r="C427" s="223">
        <v>4.8386542999999997E-2</v>
      </c>
      <c r="D427" s="223" t="s">
        <v>327</v>
      </c>
      <c r="E427" s="223" t="s">
        <v>1299</v>
      </c>
      <c r="F427" s="234" t="s">
        <v>1300</v>
      </c>
      <c r="G427" t="s">
        <v>281</v>
      </c>
    </row>
    <row r="428" spans="1:7">
      <c r="A428" s="221" t="s">
        <v>243</v>
      </c>
      <c r="B428" s="222" t="s">
        <v>1301</v>
      </c>
      <c r="C428" s="223">
        <v>2.18724E-3</v>
      </c>
      <c r="D428" s="223" t="s">
        <v>408</v>
      </c>
      <c r="E428" s="223" t="s">
        <v>3626</v>
      </c>
      <c r="F428" s="234" t="s">
        <v>1291</v>
      </c>
      <c r="G428" t="s">
        <v>281</v>
      </c>
    </row>
    <row r="429" spans="1:7">
      <c r="A429" s="221" t="s">
        <v>243</v>
      </c>
      <c r="B429" s="222" t="s">
        <v>1303</v>
      </c>
      <c r="C429" s="223">
        <v>2.5397319999999998E-3</v>
      </c>
      <c r="D429" s="223" t="s">
        <v>408</v>
      </c>
      <c r="E429" s="223" t="s">
        <v>3627</v>
      </c>
      <c r="F429" s="234" t="s">
        <v>1305</v>
      </c>
      <c r="G429" t="s">
        <v>281</v>
      </c>
    </row>
    <row r="430" spans="1:7">
      <c r="A430" s="221" t="s">
        <v>243</v>
      </c>
      <c r="B430" s="222" t="s">
        <v>1306</v>
      </c>
      <c r="C430" s="223">
        <v>3.8774600000000001E-4</v>
      </c>
      <c r="D430" s="223" t="s">
        <v>504</v>
      </c>
      <c r="E430" s="223" t="s">
        <v>1307</v>
      </c>
      <c r="F430" s="234" t="s">
        <v>1308</v>
      </c>
      <c r="G430" t="s">
        <v>281</v>
      </c>
    </row>
    <row r="431" spans="1:7">
      <c r="A431" s="221" t="s">
        <v>243</v>
      </c>
      <c r="B431" s="222" t="s">
        <v>1309</v>
      </c>
      <c r="C431" s="223">
        <v>3.8774600000000001E-4</v>
      </c>
      <c r="D431" s="223" t="s">
        <v>504</v>
      </c>
      <c r="E431" s="223" t="s">
        <v>1307</v>
      </c>
      <c r="F431" s="234" t="s">
        <v>1308</v>
      </c>
      <c r="G431" t="s">
        <v>281</v>
      </c>
    </row>
    <row r="432" spans="1:7">
      <c r="A432" s="221" t="s">
        <v>243</v>
      </c>
      <c r="B432" s="222" t="s">
        <v>1310</v>
      </c>
      <c r="C432" s="223">
        <v>8.4939100000000001E-5</v>
      </c>
      <c r="D432" s="223" t="s">
        <v>259</v>
      </c>
      <c r="E432" s="223" t="s">
        <v>1311</v>
      </c>
      <c r="F432" s="234" t="s">
        <v>1312</v>
      </c>
      <c r="G432" t="s">
        <v>281</v>
      </c>
    </row>
    <row r="433" spans="1:7">
      <c r="A433" s="221" t="s">
        <v>243</v>
      </c>
      <c r="B433" s="222" t="s">
        <v>1313</v>
      </c>
      <c r="C433" s="223">
        <v>0.16014249999999999</v>
      </c>
      <c r="D433" s="223" t="s">
        <v>259</v>
      </c>
      <c r="E433" s="223" t="s">
        <v>1314</v>
      </c>
      <c r="F433" s="234" t="s">
        <v>1315</v>
      </c>
      <c r="G433" t="s">
        <v>281</v>
      </c>
    </row>
    <row r="434" spans="1:7">
      <c r="A434" s="221" t="s">
        <v>243</v>
      </c>
      <c r="B434" s="222" t="s">
        <v>326</v>
      </c>
      <c r="C434" s="223">
        <v>7.301264E-3</v>
      </c>
      <c r="D434" s="223" t="s">
        <v>327</v>
      </c>
      <c r="E434" s="223" t="s">
        <v>3628</v>
      </c>
      <c r="F434" s="234" t="s">
        <v>1317</v>
      </c>
      <c r="G434" t="s">
        <v>281</v>
      </c>
    </row>
    <row r="435" spans="1:7">
      <c r="A435" s="221" t="s">
        <v>243</v>
      </c>
      <c r="B435" s="222" t="s">
        <v>1318</v>
      </c>
      <c r="C435" s="223">
        <v>7.0209230000000001E-3</v>
      </c>
      <c r="D435" s="223" t="s">
        <v>327</v>
      </c>
      <c r="E435" s="223" t="s">
        <v>3629</v>
      </c>
      <c r="F435" s="234" t="s">
        <v>1320</v>
      </c>
      <c r="G435" t="s">
        <v>281</v>
      </c>
    </row>
    <row r="436" spans="1:7">
      <c r="A436" s="221" t="s">
        <v>243</v>
      </c>
      <c r="B436" s="222" t="s">
        <v>1321</v>
      </c>
      <c r="C436" s="223">
        <v>1.2759408999999999E-2</v>
      </c>
      <c r="D436" s="223" t="s">
        <v>327</v>
      </c>
      <c r="E436" s="223" t="s">
        <v>3630</v>
      </c>
      <c r="F436" s="234" t="s">
        <v>1291</v>
      </c>
      <c r="G436" t="s">
        <v>281</v>
      </c>
    </row>
    <row r="437" spans="1:7">
      <c r="A437" s="221" t="s">
        <v>243</v>
      </c>
      <c r="B437" s="222" t="s">
        <v>300</v>
      </c>
      <c r="C437" s="223">
        <v>1.2542000000000001E-8</v>
      </c>
      <c r="D437" s="223" t="s">
        <v>259</v>
      </c>
      <c r="E437" s="223" t="s">
        <v>3631</v>
      </c>
      <c r="F437" s="234" t="s">
        <v>1291</v>
      </c>
      <c r="G437" t="s">
        <v>281</v>
      </c>
    </row>
    <row r="438" spans="1:7">
      <c r="A438" s="221" t="s">
        <v>243</v>
      </c>
      <c r="B438" s="222" t="s">
        <v>288</v>
      </c>
      <c r="C438" s="223">
        <v>1.2329330000000001E-3</v>
      </c>
      <c r="D438" s="223" t="s">
        <v>259</v>
      </c>
      <c r="E438" s="223" t="s">
        <v>3632</v>
      </c>
      <c r="F438" s="234" t="s">
        <v>1291</v>
      </c>
      <c r="G438" t="s">
        <v>281</v>
      </c>
    </row>
    <row r="439" spans="1:7">
      <c r="A439" s="221" t="s">
        <v>243</v>
      </c>
      <c r="B439" s="222" t="s">
        <v>1325</v>
      </c>
      <c r="C439" s="223">
        <v>9.0134299999999998E-4</v>
      </c>
      <c r="D439" s="223" t="s">
        <v>259</v>
      </c>
      <c r="E439" s="223" t="s">
        <v>3633</v>
      </c>
      <c r="F439" s="234" t="s">
        <v>1286</v>
      </c>
      <c r="G439" t="s">
        <v>281</v>
      </c>
    </row>
    <row r="440" spans="1:7">
      <c r="A440" s="221" t="s">
        <v>243</v>
      </c>
      <c r="B440" s="222" t="s">
        <v>282</v>
      </c>
      <c r="C440" s="223">
        <v>3.8033999999999997E-12</v>
      </c>
      <c r="D440" s="223" t="s">
        <v>275</v>
      </c>
      <c r="E440" s="223" t="s">
        <v>3634</v>
      </c>
      <c r="F440" s="234" t="s">
        <v>1291</v>
      </c>
      <c r="G440" t="s">
        <v>281</v>
      </c>
    </row>
    <row r="441" spans="1:7">
      <c r="A441" s="221" t="s">
        <v>243</v>
      </c>
      <c r="B441" s="222" t="s">
        <v>1328</v>
      </c>
      <c r="C441" s="223">
        <v>2.3874999999999999E-3</v>
      </c>
      <c r="D441" s="223" t="s">
        <v>259</v>
      </c>
      <c r="E441" s="223" t="s">
        <v>1329</v>
      </c>
      <c r="F441" s="234" t="s">
        <v>1330</v>
      </c>
      <c r="G441" t="s">
        <v>281</v>
      </c>
    </row>
    <row r="442" spans="1:7">
      <c r="A442" s="221" t="s">
        <v>243</v>
      </c>
      <c r="B442" s="222" t="s">
        <v>1331</v>
      </c>
      <c r="C442" s="223">
        <v>2.68492E-4</v>
      </c>
      <c r="D442" s="223" t="s">
        <v>259</v>
      </c>
      <c r="E442" s="223" t="s">
        <v>1332</v>
      </c>
      <c r="F442" s="234" t="s">
        <v>1333</v>
      </c>
      <c r="G442" t="s">
        <v>281</v>
      </c>
    </row>
    <row r="443" spans="1:7">
      <c r="A443" s="221" t="s">
        <v>243</v>
      </c>
      <c r="B443" s="222" t="s">
        <v>1334</v>
      </c>
      <c r="C443" s="223">
        <v>2.2348199999999999E-7</v>
      </c>
      <c r="D443" s="223" t="s">
        <v>259</v>
      </c>
      <c r="E443" s="223" t="s">
        <v>1335</v>
      </c>
      <c r="F443" s="234" t="s">
        <v>1289</v>
      </c>
      <c r="G443" t="s">
        <v>281</v>
      </c>
    </row>
    <row r="444" spans="1:7">
      <c r="A444" s="221" t="s">
        <v>243</v>
      </c>
      <c r="B444" s="222" t="s">
        <v>1336</v>
      </c>
      <c r="C444" s="223">
        <v>2.2348199999999999E-7</v>
      </c>
      <c r="D444" s="223" t="s">
        <v>259</v>
      </c>
      <c r="E444" s="223" t="s">
        <v>1335</v>
      </c>
      <c r="F444" s="234" t="s">
        <v>1289</v>
      </c>
      <c r="G444" t="s">
        <v>281</v>
      </c>
    </row>
    <row r="445" spans="1:7">
      <c r="A445" s="221" t="s">
        <v>243</v>
      </c>
      <c r="B445" s="222" t="s">
        <v>1337</v>
      </c>
      <c r="C445" s="223">
        <v>1.5213595999999999E-2</v>
      </c>
      <c r="D445" s="223" t="s">
        <v>259</v>
      </c>
      <c r="E445" s="223" t="s">
        <v>3635</v>
      </c>
      <c r="F445" s="234" t="s">
        <v>1291</v>
      </c>
      <c r="G445" t="s">
        <v>281</v>
      </c>
    </row>
    <row r="446" spans="1:7">
      <c r="A446" s="221" t="s">
        <v>243</v>
      </c>
      <c r="B446" s="222" t="s">
        <v>320</v>
      </c>
      <c r="C446" s="223">
        <v>9.3700000000000001E-4</v>
      </c>
      <c r="D446" s="223" t="s">
        <v>259</v>
      </c>
      <c r="E446" s="223" t="s">
        <v>3636</v>
      </c>
      <c r="F446" s="234" t="s">
        <v>1291</v>
      </c>
      <c r="G446" t="s">
        <v>281</v>
      </c>
    </row>
    <row r="447" spans="1:7">
      <c r="A447" s="221" t="s">
        <v>243</v>
      </c>
      <c r="B447" s="222" t="s">
        <v>323</v>
      </c>
      <c r="C447" s="223">
        <v>9.4697359999999994E-3</v>
      </c>
      <c r="D447" s="223" t="s">
        <v>259</v>
      </c>
      <c r="E447" s="223" t="s">
        <v>3637</v>
      </c>
      <c r="F447" s="234" t="s">
        <v>1291</v>
      </c>
      <c r="G447" t="s">
        <v>281</v>
      </c>
    </row>
    <row r="448" spans="1:7">
      <c r="A448" s="221" t="s">
        <v>243</v>
      </c>
      <c r="B448" s="222" t="s">
        <v>308</v>
      </c>
      <c r="C448" s="223">
        <v>5.4823699999999999E-8</v>
      </c>
      <c r="D448" s="223" t="s">
        <v>259</v>
      </c>
      <c r="E448" s="223" t="s">
        <v>3638</v>
      </c>
      <c r="F448" s="234" t="s">
        <v>1291</v>
      </c>
      <c r="G448" t="s">
        <v>281</v>
      </c>
    </row>
    <row r="449" spans="1:7">
      <c r="A449" s="221" t="s">
        <v>243</v>
      </c>
      <c r="B449" s="222" t="s">
        <v>1342</v>
      </c>
      <c r="C449" s="223">
        <v>8.7158099999999995E-6</v>
      </c>
      <c r="D449" s="223" t="s">
        <v>259</v>
      </c>
      <c r="E449" s="223" t="s">
        <v>1343</v>
      </c>
      <c r="F449" s="234" t="s">
        <v>1289</v>
      </c>
      <c r="G449" t="s">
        <v>281</v>
      </c>
    </row>
    <row r="450" spans="1:7">
      <c r="A450" s="221" t="s">
        <v>243</v>
      </c>
      <c r="B450" s="222" t="s">
        <v>274</v>
      </c>
      <c r="C450" s="223">
        <v>1.9520799999999999E-12</v>
      </c>
      <c r="D450" s="223" t="s">
        <v>275</v>
      </c>
      <c r="E450" s="223" t="s">
        <v>3639</v>
      </c>
      <c r="F450" s="234" t="s">
        <v>1291</v>
      </c>
      <c r="G450" t="s">
        <v>281</v>
      </c>
    </row>
    <row r="451" spans="1:7">
      <c r="A451" s="221" t="s">
        <v>243</v>
      </c>
      <c r="B451" s="222" t="s">
        <v>1345</v>
      </c>
      <c r="C451" s="223">
        <v>6.68659E-5</v>
      </c>
      <c r="D451" s="223" t="s">
        <v>259</v>
      </c>
      <c r="E451" s="223" t="s">
        <v>1346</v>
      </c>
      <c r="F451" s="234" t="s">
        <v>1289</v>
      </c>
      <c r="G451" t="s">
        <v>281</v>
      </c>
    </row>
    <row r="452" spans="1:7">
      <c r="A452" s="221" t="s">
        <v>243</v>
      </c>
      <c r="B452" s="222" t="s">
        <v>1347</v>
      </c>
      <c r="C452" s="223">
        <v>9.533470000000001E-10</v>
      </c>
      <c r="D452" s="223" t="s">
        <v>1348</v>
      </c>
      <c r="E452" s="223" t="s">
        <v>1349</v>
      </c>
      <c r="F452" s="234" t="s">
        <v>1286</v>
      </c>
      <c r="G452" t="s">
        <v>281</v>
      </c>
    </row>
    <row r="453" spans="1:7">
      <c r="A453" s="221" t="s">
        <v>243</v>
      </c>
      <c r="B453" s="222" t="s">
        <v>278</v>
      </c>
      <c r="C453" s="223">
        <v>1.6835099999999999E-11</v>
      </c>
      <c r="D453" s="223" t="s">
        <v>275</v>
      </c>
      <c r="E453" s="223" t="s">
        <v>3640</v>
      </c>
      <c r="F453" s="234" t="s">
        <v>1291</v>
      </c>
      <c r="G453" t="s">
        <v>281</v>
      </c>
    </row>
    <row r="454" spans="1:7">
      <c r="A454" s="221" t="s">
        <v>243</v>
      </c>
      <c r="B454" s="222" t="s">
        <v>305</v>
      </c>
      <c r="C454" s="223">
        <v>3.0238900000000002E-7</v>
      </c>
      <c r="D454" s="223" t="s">
        <v>259</v>
      </c>
      <c r="E454" s="223" t="s">
        <v>3641</v>
      </c>
      <c r="F454" s="234" t="s">
        <v>1291</v>
      </c>
      <c r="G454" t="s">
        <v>281</v>
      </c>
    </row>
    <row r="455" spans="1:7">
      <c r="A455" s="221" t="s">
        <v>243</v>
      </c>
      <c r="B455" s="222" t="s">
        <v>1352</v>
      </c>
      <c r="C455" s="223">
        <v>3.0393599999999998E-6</v>
      </c>
      <c r="D455" s="223" t="s">
        <v>259</v>
      </c>
      <c r="E455" s="223" t="s">
        <v>1353</v>
      </c>
      <c r="F455" s="234" t="s">
        <v>1289</v>
      </c>
      <c r="G455" t="s">
        <v>281</v>
      </c>
    </row>
    <row r="456" spans="1:7">
      <c r="A456" s="221" t="s">
        <v>243</v>
      </c>
      <c r="B456" s="222" t="s">
        <v>1354</v>
      </c>
      <c r="C456" s="223">
        <v>8.9392900000000006E-8</v>
      </c>
      <c r="D456" s="223" t="s">
        <v>259</v>
      </c>
      <c r="E456" s="223" t="s">
        <v>1355</v>
      </c>
      <c r="F456" s="234" t="s">
        <v>1289</v>
      </c>
      <c r="G456" t="s">
        <v>281</v>
      </c>
    </row>
    <row r="457" spans="1:7">
      <c r="A457" s="221" t="s">
        <v>243</v>
      </c>
      <c r="B457" s="222" t="s">
        <v>595</v>
      </c>
      <c r="C457" s="223">
        <v>1.8577190000000001E-3</v>
      </c>
      <c r="D457" s="223" t="s">
        <v>259</v>
      </c>
      <c r="E457" s="223" t="s">
        <v>1356</v>
      </c>
      <c r="F457" s="234" t="s">
        <v>1289</v>
      </c>
      <c r="G457" t="s">
        <v>281</v>
      </c>
    </row>
    <row r="458" spans="1:7">
      <c r="A458" s="221" t="s">
        <v>243</v>
      </c>
      <c r="B458" s="222" t="s">
        <v>247</v>
      </c>
      <c r="C458" s="223">
        <v>8.4336600000000002E-4</v>
      </c>
      <c r="D458" s="223" t="s">
        <v>314</v>
      </c>
      <c r="E458" s="223" t="s">
        <v>3642</v>
      </c>
      <c r="F458" s="234" t="s">
        <v>316</v>
      </c>
      <c r="G458" t="s">
        <v>281</v>
      </c>
    </row>
    <row r="459" spans="1:7">
      <c r="A459" s="221" t="s">
        <v>243</v>
      </c>
      <c r="B459" s="222" t="s">
        <v>1358</v>
      </c>
      <c r="C459" s="223">
        <v>2.4895699999999999E-11</v>
      </c>
      <c r="D459" s="223" t="s">
        <v>275</v>
      </c>
      <c r="E459" s="223" t="s">
        <v>1359</v>
      </c>
      <c r="F459" s="234" t="s">
        <v>1286</v>
      </c>
      <c r="G459" t="s">
        <v>281</v>
      </c>
    </row>
    <row r="460" spans="1:7">
      <c r="A460" s="221" t="s">
        <v>333</v>
      </c>
      <c r="B460" s="223" t="s">
        <v>225</v>
      </c>
      <c r="C460" s="223">
        <v>3.0249299999999998E-7</v>
      </c>
      <c r="D460" s="223" t="s">
        <v>259</v>
      </c>
      <c r="E460" s="223" t="s">
        <v>3643</v>
      </c>
      <c r="F460" s="234" t="s">
        <v>1361</v>
      </c>
      <c r="G460" t="s">
        <v>281</v>
      </c>
    </row>
    <row r="461" spans="1:7">
      <c r="A461" s="221" t="s">
        <v>333</v>
      </c>
      <c r="B461" s="223" t="s">
        <v>225</v>
      </c>
      <c r="C461" s="223">
        <v>4.1267799999999998E-8</v>
      </c>
      <c r="D461" s="223" t="s">
        <v>259</v>
      </c>
      <c r="E461" s="223" t="s">
        <v>3644</v>
      </c>
      <c r="F461" s="234" t="s">
        <v>1363</v>
      </c>
      <c r="G461" t="s">
        <v>281</v>
      </c>
    </row>
    <row r="462" spans="1:7">
      <c r="A462" s="221" t="s">
        <v>333</v>
      </c>
      <c r="B462" s="223" t="s">
        <v>225</v>
      </c>
      <c r="C462" s="223">
        <v>1.2219493999999999E-2</v>
      </c>
      <c r="D462" s="223" t="s">
        <v>259</v>
      </c>
      <c r="E462" s="223" t="s">
        <v>3645</v>
      </c>
      <c r="F462" s="234" t="s">
        <v>1365</v>
      </c>
      <c r="G462" t="s">
        <v>281</v>
      </c>
    </row>
    <row r="463" spans="1:7">
      <c r="A463" s="221" t="s">
        <v>333</v>
      </c>
      <c r="B463" s="223" t="s">
        <v>225</v>
      </c>
      <c r="C463" s="223">
        <v>9.9162500000000001E-6</v>
      </c>
      <c r="D463" s="223" t="s">
        <v>259</v>
      </c>
      <c r="E463" s="223" t="s">
        <v>3646</v>
      </c>
      <c r="F463" s="234" t="s">
        <v>1361</v>
      </c>
      <c r="G463" t="s">
        <v>281</v>
      </c>
    </row>
    <row r="464" spans="1:7">
      <c r="A464" s="221" t="s">
        <v>333</v>
      </c>
      <c r="B464" s="223" t="s">
        <v>174</v>
      </c>
      <c r="C464" s="223">
        <v>1.1718400000000001E-10</v>
      </c>
      <c r="D464" s="223" t="s">
        <v>259</v>
      </c>
      <c r="E464" s="223" t="s">
        <v>3647</v>
      </c>
      <c r="F464" s="234" t="s">
        <v>1361</v>
      </c>
      <c r="G464" t="s">
        <v>281</v>
      </c>
    </row>
    <row r="465" spans="1:7">
      <c r="A465" s="221" t="s">
        <v>333</v>
      </c>
      <c r="B465" s="223" t="s">
        <v>174</v>
      </c>
      <c r="C465" s="223">
        <v>5.8353700000000003E-9</v>
      </c>
      <c r="D465" s="223" t="s">
        <v>259</v>
      </c>
      <c r="E465" s="223" t="s">
        <v>3648</v>
      </c>
      <c r="F465" s="234" t="s">
        <v>1363</v>
      </c>
      <c r="G465" t="s">
        <v>281</v>
      </c>
    </row>
    <row r="466" spans="1:7">
      <c r="A466" s="221" t="s">
        <v>333</v>
      </c>
      <c r="B466" s="223" t="s">
        <v>347</v>
      </c>
      <c r="C466" s="223">
        <v>8.2181800000000007E-6</v>
      </c>
      <c r="D466" s="223" t="s">
        <v>259</v>
      </c>
      <c r="E466" s="223" t="s">
        <v>3649</v>
      </c>
      <c r="F466" s="234" t="s">
        <v>1365</v>
      </c>
      <c r="G466" t="s">
        <v>281</v>
      </c>
    </row>
    <row r="467" spans="1:7">
      <c r="A467" s="221" t="s">
        <v>333</v>
      </c>
      <c r="B467" s="223" t="s">
        <v>347</v>
      </c>
      <c r="C467" s="223">
        <v>3.6680799999999998E-7</v>
      </c>
      <c r="D467" s="223" t="s">
        <v>259</v>
      </c>
      <c r="E467" s="223" t="s">
        <v>3650</v>
      </c>
      <c r="F467" s="234" t="s">
        <v>1361</v>
      </c>
      <c r="G467" t="s">
        <v>281</v>
      </c>
    </row>
    <row r="468" spans="1:7">
      <c r="A468" s="221" t="s">
        <v>333</v>
      </c>
      <c r="B468" s="233" t="s">
        <v>1080</v>
      </c>
      <c r="C468" s="223">
        <v>-1</v>
      </c>
      <c r="D468" s="223" t="s">
        <v>259</v>
      </c>
      <c r="E468" s="223" t="s">
        <v>253</v>
      </c>
      <c r="F468" s="234" t="s">
        <v>587</v>
      </c>
      <c r="G468" t="s">
        <v>281</v>
      </c>
    </row>
    <row r="469" spans="1:7">
      <c r="A469" s="221" t="s">
        <v>333</v>
      </c>
      <c r="B469" s="223" t="s">
        <v>179</v>
      </c>
      <c r="C469" s="223">
        <v>2.0050700000000001E-12</v>
      </c>
      <c r="D469" s="223" t="s">
        <v>259</v>
      </c>
      <c r="E469" s="223" t="s">
        <v>3651</v>
      </c>
      <c r="F469" s="234" t="s">
        <v>1361</v>
      </c>
      <c r="G469" t="s">
        <v>281</v>
      </c>
    </row>
    <row r="470" spans="1:7">
      <c r="A470" s="221" t="s">
        <v>333</v>
      </c>
      <c r="B470" s="223" t="s">
        <v>179</v>
      </c>
      <c r="C470" s="223">
        <v>4.8888900000000005E-10</v>
      </c>
      <c r="D470" s="223" t="s">
        <v>259</v>
      </c>
      <c r="E470" s="223" t="s">
        <v>3652</v>
      </c>
      <c r="F470" s="234" t="s">
        <v>1363</v>
      </c>
      <c r="G470" t="s">
        <v>281</v>
      </c>
    </row>
    <row r="471" spans="1:7">
      <c r="A471" s="221" t="s">
        <v>333</v>
      </c>
      <c r="B471" s="223" t="s">
        <v>368</v>
      </c>
      <c r="C471" s="223">
        <v>1.47146E-6</v>
      </c>
      <c r="D471" s="223" t="s">
        <v>259</v>
      </c>
      <c r="E471" s="223" t="s">
        <v>3653</v>
      </c>
      <c r="F471" s="234" t="s">
        <v>1365</v>
      </c>
      <c r="G471" t="s">
        <v>281</v>
      </c>
    </row>
    <row r="472" spans="1:7">
      <c r="A472" s="221" t="s">
        <v>333</v>
      </c>
      <c r="B472" s="223" t="s">
        <v>368</v>
      </c>
      <c r="C472" s="223">
        <v>3.7233099999999999E-8</v>
      </c>
      <c r="D472" s="223" t="s">
        <v>259</v>
      </c>
      <c r="E472" s="223" t="s">
        <v>3654</v>
      </c>
      <c r="F472" s="234" t="s">
        <v>1361</v>
      </c>
      <c r="G472" t="s">
        <v>281</v>
      </c>
    </row>
    <row r="473" spans="1:7">
      <c r="A473" s="221" t="s">
        <v>333</v>
      </c>
      <c r="B473" s="223" t="s">
        <v>221</v>
      </c>
      <c r="C473" s="223">
        <v>8.1259299999999998E-7</v>
      </c>
      <c r="D473" s="223" t="s">
        <v>259</v>
      </c>
      <c r="E473" s="223" t="s">
        <v>3655</v>
      </c>
      <c r="F473" s="234" t="s">
        <v>1361</v>
      </c>
      <c r="G473" t="s">
        <v>281</v>
      </c>
    </row>
    <row r="474" spans="1:7">
      <c r="A474" s="221" t="s">
        <v>333</v>
      </c>
      <c r="B474" s="223" t="s">
        <v>221</v>
      </c>
      <c r="C474" s="223">
        <v>1.2422299999999999E-6</v>
      </c>
      <c r="D474" s="223" t="s">
        <v>259</v>
      </c>
      <c r="E474" s="223" t="s">
        <v>3656</v>
      </c>
      <c r="F474" s="234" t="s">
        <v>1363</v>
      </c>
      <c r="G474" t="s">
        <v>281</v>
      </c>
    </row>
    <row r="475" spans="1:7">
      <c r="A475" s="221" t="s">
        <v>333</v>
      </c>
      <c r="B475" s="223" t="s">
        <v>371</v>
      </c>
      <c r="C475" s="223">
        <v>0.136915918</v>
      </c>
      <c r="D475" s="223" t="s">
        <v>259</v>
      </c>
      <c r="E475" s="223" t="s">
        <v>3657</v>
      </c>
      <c r="F475" s="234" t="s">
        <v>1365</v>
      </c>
      <c r="G475" t="s">
        <v>281</v>
      </c>
    </row>
    <row r="476" spans="1:7">
      <c r="A476" s="221" t="s">
        <v>333</v>
      </c>
      <c r="B476" s="223" t="s">
        <v>371</v>
      </c>
      <c r="C476" s="223">
        <v>4.4833210000000002E-3</v>
      </c>
      <c r="D476" s="223" t="s">
        <v>259</v>
      </c>
      <c r="E476" s="223" t="s">
        <v>3658</v>
      </c>
      <c r="F476" s="234" t="s">
        <v>1361</v>
      </c>
      <c r="G476" t="s">
        <v>281</v>
      </c>
    </row>
    <row r="477" spans="1:7">
      <c r="A477" s="221" t="s">
        <v>333</v>
      </c>
      <c r="B477" s="223" t="s">
        <v>1379</v>
      </c>
      <c r="C477" s="223">
        <v>3.3911099999999999E-6</v>
      </c>
      <c r="D477" s="223" t="s">
        <v>259</v>
      </c>
      <c r="E477" s="223" t="s">
        <v>3659</v>
      </c>
      <c r="F477" s="234" t="s">
        <v>1361</v>
      </c>
      <c r="G477" t="s">
        <v>281</v>
      </c>
    </row>
    <row r="478" spans="1:7">
      <c r="A478" s="221" t="s">
        <v>333</v>
      </c>
      <c r="B478" s="223" t="s">
        <v>378</v>
      </c>
      <c r="C478" s="223">
        <v>3.745071E-3</v>
      </c>
      <c r="D478" s="223" t="s">
        <v>259</v>
      </c>
      <c r="E478" s="223" t="s">
        <v>3660</v>
      </c>
      <c r="F478" s="234" t="s">
        <v>1365</v>
      </c>
      <c r="G478" t="s">
        <v>281</v>
      </c>
    </row>
    <row r="479" spans="1:7">
      <c r="A479" s="221" t="s">
        <v>333</v>
      </c>
      <c r="B479" s="223" t="s">
        <v>378</v>
      </c>
      <c r="C479" s="223">
        <v>8.9845229999999995E-3</v>
      </c>
      <c r="D479" s="223" t="s">
        <v>259</v>
      </c>
      <c r="E479" s="223" t="s">
        <v>3661</v>
      </c>
      <c r="F479" s="234" t="s">
        <v>1383</v>
      </c>
      <c r="G479" t="s">
        <v>281</v>
      </c>
    </row>
    <row r="480" spans="1:7">
      <c r="A480" s="221" t="s">
        <v>333</v>
      </c>
      <c r="B480" s="223" t="s">
        <v>188</v>
      </c>
      <c r="C480" s="223">
        <v>2.95637E-15</v>
      </c>
      <c r="D480" s="223" t="s">
        <v>259</v>
      </c>
      <c r="E480" s="223" t="s">
        <v>3662</v>
      </c>
      <c r="F480" s="234" t="s">
        <v>1361</v>
      </c>
      <c r="G480" t="s">
        <v>281</v>
      </c>
    </row>
    <row r="481" spans="1:7">
      <c r="A481" s="221" t="s">
        <v>333</v>
      </c>
      <c r="B481" s="223" t="s">
        <v>188</v>
      </c>
      <c r="C481" s="223">
        <v>2.0295899999999999E-11</v>
      </c>
      <c r="D481" s="223" t="s">
        <v>259</v>
      </c>
      <c r="E481" s="223" t="s">
        <v>3663</v>
      </c>
      <c r="F481" s="234" t="s">
        <v>1363</v>
      </c>
      <c r="G481" t="s">
        <v>281</v>
      </c>
    </row>
    <row r="482" spans="1:7">
      <c r="A482" s="221" t="s">
        <v>333</v>
      </c>
      <c r="B482" s="223" t="s">
        <v>382</v>
      </c>
      <c r="C482" s="223">
        <v>7.5769700000000006E-8</v>
      </c>
      <c r="D482" s="223" t="s">
        <v>259</v>
      </c>
      <c r="E482" s="223" t="s">
        <v>3664</v>
      </c>
      <c r="F482" s="234" t="s">
        <v>1365</v>
      </c>
      <c r="G482" t="s">
        <v>281</v>
      </c>
    </row>
    <row r="483" spans="1:7">
      <c r="A483" s="221" t="s">
        <v>333</v>
      </c>
      <c r="B483" s="223" t="s">
        <v>382</v>
      </c>
      <c r="C483" s="223">
        <v>4.2503400000000002E-8</v>
      </c>
      <c r="D483" s="223" t="s">
        <v>259</v>
      </c>
      <c r="E483" s="223" t="s">
        <v>3665</v>
      </c>
      <c r="F483" s="234" t="s">
        <v>1361</v>
      </c>
      <c r="G483" t="s">
        <v>281</v>
      </c>
    </row>
    <row r="484" spans="1:7">
      <c r="A484" s="221" t="s">
        <v>333</v>
      </c>
      <c r="B484" s="223" t="s">
        <v>385</v>
      </c>
      <c r="C484" s="223">
        <v>1.2742999999999999E-10</v>
      </c>
      <c r="D484" s="223" t="s">
        <v>259</v>
      </c>
      <c r="E484" s="223" t="s">
        <v>3666</v>
      </c>
      <c r="F484" s="234" t="s">
        <v>1361</v>
      </c>
      <c r="G484" t="s">
        <v>281</v>
      </c>
    </row>
    <row r="485" spans="1:7">
      <c r="A485" s="221" t="s">
        <v>333</v>
      </c>
      <c r="B485" s="223" t="s">
        <v>192</v>
      </c>
      <c r="C485" s="223">
        <v>3.9654699999999999E-11</v>
      </c>
      <c r="D485" s="223" t="s">
        <v>259</v>
      </c>
      <c r="E485" s="223" t="s">
        <v>3667</v>
      </c>
      <c r="F485" s="234" t="s">
        <v>1361</v>
      </c>
      <c r="G485" t="s">
        <v>281</v>
      </c>
    </row>
    <row r="486" spans="1:7">
      <c r="A486" s="221" t="s">
        <v>333</v>
      </c>
      <c r="B486" s="223" t="s">
        <v>192</v>
      </c>
      <c r="C486" s="223">
        <v>3.9654699999999999E-11</v>
      </c>
      <c r="D486" s="223" t="s">
        <v>259</v>
      </c>
      <c r="E486" s="223" t="s">
        <v>3667</v>
      </c>
      <c r="F486" s="234" t="s">
        <v>1363</v>
      </c>
      <c r="G486" t="s">
        <v>281</v>
      </c>
    </row>
    <row r="487" spans="1:7">
      <c r="A487" s="221" t="s">
        <v>333</v>
      </c>
      <c r="B487" s="223" t="s">
        <v>394</v>
      </c>
      <c r="C487" s="223">
        <v>1.0501E-4</v>
      </c>
      <c r="D487" s="223" t="s">
        <v>259</v>
      </c>
      <c r="E487" s="223" t="s">
        <v>3668</v>
      </c>
      <c r="F487" s="234" t="s">
        <v>1365</v>
      </c>
      <c r="G487" t="s">
        <v>281</v>
      </c>
    </row>
    <row r="488" spans="1:7">
      <c r="A488" s="221" t="s">
        <v>333</v>
      </c>
      <c r="B488" s="223" t="s">
        <v>394</v>
      </c>
      <c r="C488" s="223">
        <v>3.6003199999999999E-8</v>
      </c>
      <c r="D488" s="223" t="s">
        <v>259</v>
      </c>
      <c r="E488" s="223" t="s">
        <v>3669</v>
      </c>
      <c r="F488" s="234" t="s">
        <v>1361</v>
      </c>
      <c r="G488" t="s">
        <v>281</v>
      </c>
    </row>
    <row r="489" spans="1:7">
      <c r="A489" s="221" t="s">
        <v>333</v>
      </c>
      <c r="B489" s="223" t="s">
        <v>415</v>
      </c>
      <c r="C489" s="223">
        <v>1.1785699999999999E-4</v>
      </c>
      <c r="D489" s="223" t="s">
        <v>259</v>
      </c>
      <c r="E489" s="223" t="s">
        <v>3670</v>
      </c>
      <c r="F489" s="234" t="s">
        <v>1363</v>
      </c>
      <c r="G489" t="s">
        <v>281</v>
      </c>
    </row>
    <row r="490" spans="1:7">
      <c r="A490" s="221" t="s">
        <v>333</v>
      </c>
      <c r="B490" s="223" t="s">
        <v>217</v>
      </c>
      <c r="C490" s="223">
        <v>2.60261E-8</v>
      </c>
      <c r="D490" s="223" t="s">
        <v>259</v>
      </c>
      <c r="E490" s="223" t="s">
        <v>3671</v>
      </c>
      <c r="F490" s="234" t="s">
        <v>1361</v>
      </c>
      <c r="G490" t="s">
        <v>281</v>
      </c>
    </row>
    <row r="491" spans="1:7">
      <c r="A491" s="221" t="s">
        <v>333</v>
      </c>
      <c r="B491" s="223" t="s">
        <v>217</v>
      </c>
      <c r="C491" s="223">
        <v>1.2048E-8</v>
      </c>
      <c r="D491" s="223" t="s">
        <v>259</v>
      </c>
      <c r="E491" s="223" t="s">
        <v>3672</v>
      </c>
      <c r="F491" s="234" t="s">
        <v>1363</v>
      </c>
      <c r="G491" t="s">
        <v>281</v>
      </c>
    </row>
    <row r="492" spans="1:7">
      <c r="A492" s="221" t="s">
        <v>333</v>
      </c>
      <c r="B492" s="223" t="s">
        <v>418</v>
      </c>
      <c r="C492" s="223">
        <v>1.3323250999999999E-2</v>
      </c>
      <c r="D492" s="223" t="s">
        <v>259</v>
      </c>
      <c r="E492" s="223" t="s">
        <v>3673</v>
      </c>
      <c r="F492" s="234" t="s">
        <v>1365</v>
      </c>
      <c r="G492" t="s">
        <v>281</v>
      </c>
    </row>
    <row r="493" spans="1:7">
      <c r="A493" s="221" t="s">
        <v>333</v>
      </c>
      <c r="B493" s="223" t="s">
        <v>418</v>
      </c>
      <c r="C493" s="223">
        <v>2.47243E-5</v>
      </c>
      <c r="D493" s="223" t="s">
        <v>259</v>
      </c>
      <c r="E493" s="223" t="s">
        <v>3674</v>
      </c>
      <c r="F493" s="234" t="s">
        <v>1361</v>
      </c>
      <c r="G493" t="s">
        <v>281</v>
      </c>
    </row>
    <row r="494" spans="1:7">
      <c r="A494" s="221" t="s">
        <v>333</v>
      </c>
      <c r="B494" s="223" t="s">
        <v>205</v>
      </c>
      <c r="C494" s="223">
        <v>1.11519E-11</v>
      </c>
      <c r="D494" s="223" t="s">
        <v>259</v>
      </c>
      <c r="E494" s="223" t="s">
        <v>3675</v>
      </c>
      <c r="F494" s="234" t="s">
        <v>1361</v>
      </c>
      <c r="G494" t="s">
        <v>281</v>
      </c>
    </row>
    <row r="495" spans="1:7">
      <c r="A495" s="221" t="s">
        <v>333</v>
      </c>
      <c r="B495" s="223" t="s">
        <v>205</v>
      </c>
      <c r="C495" s="223">
        <v>1.12399E-10</v>
      </c>
      <c r="D495" s="223" t="s">
        <v>259</v>
      </c>
      <c r="E495" s="223" t="s">
        <v>3676</v>
      </c>
      <c r="F495" s="234" t="s">
        <v>1363</v>
      </c>
      <c r="G495" t="s">
        <v>281</v>
      </c>
    </row>
    <row r="496" spans="1:7">
      <c r="A496" s="221" t="s">
        <v>333</v>
      </c>
      <c r="B496" s="223" t="s">
        <v>205</v>
      </c>
      <c r="C496" s="223">
        <v>2.1182800000000001E-4</v>
      </c>
      <c r="D496" s="223" t="s">
        <v>259</v>
      </c>
      <c r="E496" s="223" t="s">
        <v>3677</v>
      </c>
      <c r="F496" s="234" t="s">
        <v>1365</v>
      </c>
      <c r="G496" t="s">
        <v>281</v>
      </c>
    </row>
    <row r="497" spans="1:7">
      <c r="A497" s="221" t="s">
        <v>333</v>
      </c>
      <c r="B497" s="223" t="s">
        <v>205</v>
      </c>
      <c r="C497" s="223">
        <v>3.7066299999999999E-8</v>
      </c>
      <c r="D497" s="223" t="s">
        <v>259</v>
      </c>
      <c r="E497" s="223" t="s">
        <v>3678</v>
      </c>
      <c r="F497" s="234" t="s">
        <v>1361</v>
      </c>
      <c r="G497" t="s">
        <v>281</v>
      </c>
    </row>
    <row r="498" spans="1:7">
      <c r="A498" s="221" t="s">
        <v>333</v>
      </c>
      <c r="B498" s="223" t="s">
        <v>196</v>
      </c>
      <c r="C498" s="223">
        <v>1.37933E-14</v>
      </c>
      <c r="D498" s="223" t="s">
        <v>259</v>
      </c>
      <c r="E498" s="223" t="s">
        <v>3679</v>
      </c>
      <c r="F498" s="234" t="s">
        <v>1361</v>
      </c>
      <c r="G498" t="s">
        <v>281</v>
      </c>
    </row>
    <row r="499" spans="1:7">
      <c r="A499" s="221" t="s">
        <v>333</v>
      </c>
      <c r="B499" s="223" t="s">
        <v>196</v>
      </c>
      <c r="C499" s="223">
        <v>3.2588799999999998E-9</v>
      </c>
      <c r="D499" s="223" t="s">
        <v>259</v>
      </c>
      <c r="E499" s="223" t="s">
        <v>3680</v>
      </c>
      <c r="F499" s="234" t="s">
        <v>1363</v>
      </c>
      <c r="G499" t="s">
        <v>281</v>
      </c>
    </row>
    <row r="500" spans="1:7">
      <c r="A500" s="221" t="s">
        <v>333</v>
      </c>
      <c r="B500" s="223" t="s">
        <v>196</v>
      </c>
      <c r="C500" s="223">
        <v>4.2977800000000003E-7</v>
      </c>
      <c r="D500" s="223" t="s">
        <v>259</v>
      </c>
      <c r="E500" s="223" t="s">
        <v>3681</v>
      </c>
      <c r="F500" s="234" t="s">
        <v>1365</v>
      </c>
      <c r="G500" t="s">
        <v>281</v>
      </c>
    </row>
    <row r="501" spans="1:7">
      <c r="A501" s="221" t="s">
        <v>333</v>
      </c>
      <c r="B501" s="223" t="s">
        <v>196</v>
      </c>
      <c r="C501" s="223">
        <v>2.5784899999999999E-9</v>
      </c>
      <c r="D501" s="223" t="s">
        <v>259</v>
      </c>
      <c r="E501" s="223" t="s">
        <v>3682</v>
      </c>
      <c r="F501" s="234" t="s">
        <v>1361</v>
      </c>
      <c r="G501" t="s">
        <v>281</v>
      </c>
    </row>
    <row r="502" spans="1:7">
      <c r="A502" s="221" t="s">
        <v>333</v>
      </c>
      <c r="B502" s="223" t="s">
        <v>1405</v>
      </c>
      <c r="C502" s="223">
        <v>9.7094400000000004E-8</v>
      </c>
      <c r="D502" s="223" t="s">
        <v>259</v>
      </c>
      <c r="E502" s="223" t="s">
        <v>3683</v>
      </c>
      <c r="F502" s="234" t="s">
        <v>1361</v>
      </c>
      <c r="G502" t="s">
        <v>281</v>
      </c>
    </row>
    <row r="503" spans="1:7">
      <c r="A503" s="221" t="s">
        <v>333</v>
      </c>
      <c r="B503" s="223" t="s">
        <v>200</v>
      </c>
      <c r="C503" s="223">
        <v>9.9216300000000003E-15</v>
      </c>
      <c r="D503" s="223" t="s">
        <v>259</v>
      </c>
      <c r="E503" s="223" t="s">
        <v>3684</v>
      </c>
      <c r="F503" s="234" t="s">
        <v>1361</v>
      </c>
      <c r="G503" t="s">
        <v>281</v>
      </c>
    </row>
    <row r="504" spans="1:7">
      <c r="A504" s="221" t="s">
        <v>333</v>
      </c>
      <c r="B504" s="223" t="s">
        <v>200</v>
      </c>
      <c r="C504" s="223">
        <v>1.4601599999999999E-10</v>
      </c>
      <c r="D504" s="223" t="s">
        <v>259</v>
      </c>
      <c r="E504" s="223" t="s">
        <v>3685</v>
      </c>
      <c r="F504" s="234" t="s">
        <v>1363</v>
      </c>
      <c r="G504" t="s">
        <v>281</v>
      </c>
    </row>
    <row r="505" spans="1:7">
      <c r="A505" s="221" t="s">
        <v>333</v>
      </c>
      <c r="B505" s="223" t="s">
        <v>430</v>
      </c>
      <c r="C505" s="223">
        <v>3.6872200000000002E-5</v>
      </c>
      <c r="D505" s="223" t="s">
        <v>259</v>
      </c>
      <c r="E505" s="223" t="s">
        <v>3686</v>
      </c>
      <c r="F505" s="234" t="s">
        <v>1365</v>
      </c>
      <c r="G505" t="s">
        <v>281</v>
      </c>
    </row>
    <row r="506" spans="1:7">
      <c r="A506" s="221" t="s">
        <v>333</v>
      </c>
      <c r="B506" s="223" t="s">
        <v>430</v>
      </c>
      <c r="C506" s="223">
        <v>3.5432099999999999E-7</v>
      </c>
      <c r="D506" s="223" t="s">
        <v>259</v>
      </c>
      <c r="E506" s="223" t="s">
        <v>3687</v>
      </c>
      <c r="F506" s="234" t="s">
        <v>1361</v>
      </c>
      <c r="G506" t="s">
        <v>281</v>
      </c>
    </row>
    <row r="507" spans="1:7">
      <c r="A507" s="221" t="s">
        <v>333</v>
      </c>
      <c r="B507" s="223" t="s">
        <v>1411</v>
      </c>
      <c r="C507" s="223">
        <v>2.5000000000000001E-4</v>
      </c>
      <c r="D507" s="223" t="s">
        <v>1412</v>
      </c>
      <c r="E507" s="223" t="s">
        <v>1413</v>
      </c>
      <c r="F507" s="234" t="s">
        <v>1414</v>
      </c>
      <c r="G507" t="s">
        <v>281</v>
      </c>
    </row>
    <row r="508" spans="1:7">
      <c r="A508" s="221" t="s">
        <v>333</v>
      </c>
      <c r="B508" s="223" t="s">
        <v>1415</v>
      </c>
      <c r="C508" s="223">
        <v>1.5E-3</v>
      </c>
      <c r="D508" s="223" t="s">
        <v>1412</v>
      </c>
      <c r="E508" s="223" t="s">
        <v>1416</v>
      </c>
      <c r="F508" s="234" t="s">
        <v>1417</v>
      </c>
      <c r="G508" t="s">
        <v>281</v>
      </c>
    </row>
    <row r="509" spans="1:7">
      <c r="A509" s="221" t="s">
        <v>333</v>
      </c>
      <c r="B509" s="223" t="s">
        <v>1418</v>
      </c>
      <c r="C509" s="223">
        <v>2.5000000000000001E-4</v>
      </c>
      <c r="D509" s="223" t="s">
        <v>1412</v>
      </c>
      <c r="E509" s="223" t="s">
        <v>1413</v>
      </c>
      <c r="F509" s="234" t="s">
        <v>1419</v>
      </c>
      <c r="G509" t="s">
        <v>281</v>
      </c>
    </row>
    <row r="510" spans="1:7">
      <c r="A510" s="221" t="s">
        <v>333</v>
      </c>
      <c r="B510" s="223" t="s">
        <v>1420</v>
      </c>
      <c r="C510" s="223">
        <v>1.8500000000000001E-3</v>
      </c>
      <c r="D510" s="223" t="s">
        <v>1412</v>
      </c>
      <c r="E510" s="223" t="s">
        <v>1421</v>
      </c>
      <c r="F510" s="234" t="s">
        <v>1422</v>
      </c>
      <c r="G510" t="s">
        <v>281</v>
      </c>
    </row>
    <row r="511" spans="1:7">
      <c r="A511" s="221" t="s">
        <v>333</v>
      </c>
      <c r="B511" s="223" t="s">
        <v>449</v>
      </c>
      <c r="C511" s="223">
        <v>2.5725190000000001E-3</v>
      </c>
      <c r="D511" s="223" t="s">
        <v>259</v>
      </c>
      <c r="E511" s="223" t="s">
        <v>3688</v>
      </c>
      <c r="F511" s="234" t="s">
        <v>1365</v>
      </c>
      <c r="G511" t="s">
        <v>281</v>
      </c>
    </row>
    <row r="512" spans="1:7">
      <c r="A512" s="221" t="s">
        <v>333</v>
      </c>
      <c r="B512" s="223" t="s">
        <v>449</v>
      </c>
      <c r="C512" s="223">
        <v>2.05062E-4</v>
      </c>
      <c r="D512" s="223" t="s">
        <v>259</v>
      </c>
      <c r="E512" s="223" t="s">
        <v>3689</v>
      </c>
      <c r="F512" s="234" t="s">
        <v>1361</v>
      </c>
      <c r="G512" t="s">
        <v>281</v>
      </c>
    </row>
    <row r="513" spans="1:7">
      <c r="A513" s="221" t="s">
        <v>333</v>
      </c>
      <c r="B513" s="223" t="s">
        <v>452</v>
      </c>
      <c r="C513" s="223">
        <v>1.2062200000000001E-7</v>
      </c>
      <c r="D513" s="223" t="s">
        <v>259</v>
      </c>
      <c r="E513" s="223" t="s">
        <v>3690</v>
      </c>
      <c r="F513" s="234" t="s">
        <v>1361</v>
      </c>
      <c r="G513" t="s">
        <v>281</v>
      </c>
    </row>
    <row r="514" spans="1:7">
      <c r="A514" s="221" t="s">
        <v>333</v>
      </c>
      <c r="B514" s="223" t="s">
        <v>229</v>
      </c>
      <c r="C514" s="223">
        <v>4.8918200000000005E-7</v>
      </c>
      <c r="D514" s="223" t="s">
        <v>259</v>
      </c>
      <c r="E514" s="223" t="s">
        <v>3691</v>
      </c>
      <c r="F514" s="234" t="s">
        <v>1363</v>
      </c>
      <c r="G514" t="s">
        <v>281</v>
      </c>
    </row>
    <row r="515" spans="1:7">
      <c r="A515" s="221" t="s">
        <v>333</v>
      </c>
      <c r="B515" s="223" t="s">
        <v>455</v>
      </c>
      <c r="C515" s="223">
        <v>7.9638199999999999E-3</v>
      </c>
      <c r="D515" s="223" t="s">
        <v>259</v>
      </c>
      <c r="E515" s="223" t="s">
        <v>3692</v>
      </c>
      <c r="F515" s="234" t="s">
        <v>1365</v>
      </c>
      <c r="G515" t="s">
        <v>281</v>
      </c>
    </row>
    <row r="516" spans="1:7">
      <c r="A516" s="221" t="s">
        <v>333</v>
      </c>
      <c r="B516" s="223" t="s">
        <v>455</v>
      </c>
      <c r="C516" s="223">
        <v>1.9567260000000002E-3</v>
      </c>
      <c r="D516" s="223" t="s">
        <v>259</v>
      </c>
      <c r="E516" s="223" t="s">
        <v>3693</v>
      </c>
      <c r="F516" s="234" t="s">
        <v>1383</v>
      </c>
      <c r="G516" t="s">
        <v>281</v>
      </c>
    </row>
    <row r="517" spans="1:7">
      <c r="A517" s="221" t="s">
        <v>333</v>
      </c>
      <c r="B517" s="223" t="s">
        <v>213</v>
      </c>
      <c r="C517" s="223">
        <v>8.7865400000000008E-6</v>
      </c>
      <c r="D517" s="223" t="s">
        <v>259</v>
      </c>
      <c r="E517" s="223" t="s">
        <v>3694</v>
      </c>
      <c r="F517" s="234" t="s">
        <v>1361</v>
      </c>
      <c r="G517" t="s">
        <v>281</v>
      </c>
    </row>
    <row r="518" spans="1:7">
      <c r="A518" s="221" t="s">
        <v>333</v>
      </c>
      <c r="B518" s="223" t="s">
        <v>213</v>
      </c>
      <c r="C518" s="223">
        <v>1.0037499999999999E-6</v>
      </c>
      <c r="D518" s="223" t="s">
        <v>259</v>
      </c>
      <c r="E518" s="223" t="s">
        <v>3695</v>
      </c>
      <c r="F518" s="234" t="s">
        <v>1363</v>
      </c>
      <c r="G518" t="s">
        <v>281</v>
      </c>
    </row>
    <row r="519" spans="1:7">
      <c r="A519" s="221" t="s">
        <v>333</v>
      </c>
      <c r="B519" s="223" t="s">
        <v>213</v>
      </c>
      <c r="C519" s="223">
        <v>4.0674329999999996E-3</v>
      </c>
      <c r="D519" s="223" t="s">
        <v>259</v>
      </c>
      <c r="E519" s="223" t="s">
        <v>3696</v>
      </c>
      <c r="F519" s="234" t="s">
        <v>1365</v>
      </c>
      <c r="G519" t="s">
        <v>281</v>
      </c>
    </row>
    <row r="520" spans="1:7">
      <c r="A520" s="221" t="s">
        <v>333</v>
      </c>
      <c r="B520" s="223" t="s">
        <v>213</v>
      </c>
      <c r="C520" s="223">
        <v>2.4159999999999999E-4</v>
      </c>
      <c r="D520" s="223" t="s">
        <v>259</v>
      </c>
      <c r="E520" s="223" t="s">
        <v>3697</v>
      </c>
      <c r="F520" s="234" t="s">
        <v>1361</v>
      </c>
      <c r="G520" t="s">
        <v>281</v>
      </c>
    </row>
    <row r="521" spans="1:7">
      <c r="A521" s="221" t="s">
        <v>333</v>
      </c>
      <c r="B521" s="223" t="s">
        <v>464</v>
      </c>
      <c r="C521" s="223">
        <v>7.7497099999999995E-4</v>
      </c>
      <c r="D521" s="223" t="s">
        <v>259</v>
      </c>
      <c r="E521" s="223" t="s">
        <v>3698</v>
      </c>
      <c r="F521" s="234" t="s">
        <v>1383</v>
      </c>
      <c r="G521" t="s">
        <v>281</v>
      </c>
    </row>
    <row r="522" spans="1:7">
      <c r="A522" s="221" t="s">
        <v>333</v>
      </c>
      <c r="B522" s="223" t="s">
        <v>1434</v>
      </c>
      <c r="C522" s="223">
        <v>5.0000000000000002E-5</v>
      </c>
      <c r="D522" s="223" t="s">
        <v>1435</v>
      </c>
      <c r="E522" s="223" t="s">
        <v>1436</v>
      </c>
      <c r="F522" s="234" t="s">
        <v>1437</v>
      </c>
      <c r="G522" t="s">
        <v>281</v>
      </c>
    </row>
    <row r="523" spans="1:7">
      <c r="A523" s="221" t="s">
        <v>333</v>
      </c>
      <c r="B523" s="223" t="s">
        <v>1438</v>
      </c>
      <c r="C523" s="223">
        <v>6.0000000000000002E-5</v>
      </c>
      <c r="D523" s="223" t="s">
        <v>1435</v>
      </c>
      <c r="E523" s="223" t="s">
        <v>1439</v>
      </c>
      <c r="F523" s="234" t="s">
        <v>1440</v>
      </c>
      <c r="G523" t="s">
        <v>281</v>
      </c>
    </row>
    <row r="524" spans="1:7">
      <c r="A524" s="221" t="s">
        <v>333</v>
      </c>
      <c r="B524" s="223" t="s">
        <v>1441</v>
      </c>
      <c r="C524" s="223">
        <v>5.0000000000000002E-5</v>
      </c>
      <c r="D524" s="223" t="s">
        <v>1435</v>
      </c>
      <c r="E524" s="223" t="s">
        <v>1436</v>
      </c>
      <c r="F524" s="234" t="s">
        <v>1442</v>
      </c>
      <c r="G524" t="s">
        <v>281</v>
      </c>
    </row>
    <row r="525" spans="1:7">
      <c r="A525" s="221" t="s">
        <v>333</v>
      </c>
      <c r="B525" s="223" t="s">
        <v>1443</v>
      </c>
      <c r="C525" s="223">
        <v>5.0000000000000002E-5</v>
      </c>
      <c r="D525" s="223" t="s">
        <v>1435</v>
      </c>
      <c r="E525" s="223" t="s">
        <v>1436</v>
      </c>
      <c r="F525" s="234" t="s">
        <v>1444</v>
      </c>
      <c r="G525" t="s">
        <v>281</v>
      </c>
    </row>
    <row r="526" spans="1:7">
      <c r="A526" s="221" t="s">
        <v>333</v>
      </c>
      <c r="B526" s="223" t="s">
        <v>1445</v>
      </c>
      <c r="C526" s="223">
        <v>5.0000000000000002E-5</v>
      </c>
      <c r="D526" s="223" t="s">
        <v>1435</v>
      </c>
      <c r="E526" s="223" t="s">
        <v>1436</v>
      </c>
      <c r="F526" s="234" t="s">
        <v>1446</v>
      </c>
      <c r="G526" t="s">
        <v>281</v>
      </c>
    </row>
    <row r="527" spans="1:7">
      <c r="A527" s="221" t="s">
        <v>333</v>
      </c>
      <c r="B527" s="223" t="s">
        <v>1447</v>
      </c>
      <c r="C527" s="223">
        <v>5.0000000000000002E-5</v>
      </c>
      <c r="D527" s="223" t="s">
        <v>1435</v>
      </c>
      <c r="E527" s="223" t="s">
        <v>1436</v>
      </c>
      <c r="F527" s="234" t="s">
        <v>1448</v>
      </c>
      <c r="G527" t="s">
        <v>281</v>
      </c>
    </row>
    <row r="528" spans="1:7">
      <c r="A528" s="221" t="s">
        <v>333</v>
      </c>
      <c r="B528" s="223" t="s">
        <v>1449</v>
      </c>
      <c r="C528" s="223">
        <v>1.0000000000000001E-5</v>
      </c>
      <c r="D528" s="223" t="s">
        <v>1435</v>
      </c>
      <c r="E528" s="223" t="s">
        <v>1450</v>
      </c>
      <c r="F528" s="234" t="s">
        <v>1451</v>
      </c>
      <c r="G528" t="s">
        <v>281</v>
      </c>
    </row>
    <row r="529" spans="1:7">
      <c r="A529" s="221" t="s">
        <v>333</v>
      </c>
      <c r="B529" s="223" t="s">
        <v>482</v>
      </c>
      <c r="C529" s="223">
        <v>9.3700000000000001E-4</v>
      </c>
      <c r="D529" s="223" t="s">
        <v>259</v>
      </c>
      <c r="E529" s="223" t="s">
        <v>3699</v>
      </c>
      <c r="F529" s="234" t="s">
        <v>1305</v>
      </c>
      <c r="G529" t="s">
        <v>281</v>
      </c>
    </row>
    <row r="530" spans="1:7">
      <c r="A530" s="221" t="s">
        <v>333</v>
      </c>
      <c r="B530" s="223" t="s">
        <v>1453</v>
      </c>
      <c r="C530" s="223">
        <v>6.7839300000000006E-5</v>
      </c>
      <c r="D530" s="223" t="s">
        <v>259</v>
      </c>
      <c r="E530" s="223" t="s">
        <v>1454</v>
      </c>
      <c r="F530" s="234" t="s">
        <v>1286</v>
      </c>
      <c r="G530" t="s">
        <v>281</v>
      </c>
    </row>
    <row r="531" spans="1:7">
      <c r="A531" s="221" t="s">
        <v>333</v>
      </c>
      <c r="B531" s="223" t="s">
        <v>1455</v>
      </c>
      <c r="C531" s="223">
        <v>6.7839300000000006E-5</v>
      </c>
      <c r="D531" s="223" t="s">
        <v>259</v>
      </c>
      <c r="E531" s="223" t="s">
        <v>1454</v>
      </c>
      <c r="F531" s="234" t="s">
        <v>1286</v>
      </c>
      <c r="G531" t="s">
        <v>281</v>
      </c>
    </row>
    <row r="532" spans="1:7">
      <c r="A532" s="221" t="s">
        <v>333</v>
      </c>
      <c r="B532" s="223" t="s">
        <v>209</v>
      </c>
      <c r="C532" s="223">
        <v>8.3944600000000002E-11</v>
      </c>
      <c r="D532" s="223" t="s">
        <v>259</v>
      </c>
      <c r="E532" s="223" t="s">
        <v>3700</v>
      </c>
      <c r="F532" s="234" t="s">
        <v>1361</v>
      </c>
      <c r="G532" t="s">
        <v>281</v>
      </c>
    </row>
    <row r="533" spans="1:7">
      <c r="A533" s="221" t="s">
        <v>333</v>
      </c>
      <c r="B533" s="223" t="s">
        <v>209</v>
      </c>
      <c r="C533" s="223">
        <v>1.65274E-9</v>
      </c>
      <c r="D533" s="223" t="s">
        <v>259</v>
      </c>
      <c r="E533" s="223" t="s">
        <v>3701</v>
      </c>
      <c r="F533" s="234" t="s">
        <v>1363</v>
      </c>
      <c r="G533" t="s">
        <v>281</v>
      </c>
    </row>
    <row r="534" spans="1:7">
      <c r="A534" s="221" t="s">
        <v>333</v>
      </c>
      <c r="B534" s="223" t="s">
        <v>486</v>
      </c>
      <c r="C534" s="223">
        <v>5.7461700000000003E-4</v>
      </c>
      <c r="D534" s="223" t="s">
        <v>259</v>
      </c>
      <c r="E534" s="223" t="s">
        <v>3702</v>
      </c>
      <c r="F534" s="234" t="s">
        <v>1365</v>
      </c>
      <c r="G534" t="s">
        <v>281</v>
      </c>
    </row>
    <row r="535" spans="1:7">
      <c r="A535" s="226" t="s">
        <v>333</v>
      </c>
      <c r="B535" s="228" t="s">
        <v>486</v>
      </c>
      <c r="C535" s="228">
        <v>2.2998200000000001E-6</v>
      </c>
      <c r="D535" s="228" t="s">
        <v>259</v>
      </c>
      <c r="E535" s="228" t="s">
        <v>3703</v>
      </c>
      <c r="F535" s="255" t="s">
        <v>1361</v>
      </c>
      <c r="G535" t="s">
        <v>281</v>
      </c>
    </row>
    <row r="537" spans="1:7">
      <c r="A537" s="812" t="s">
        <v>489</v>
      </c>
      <c r="B537" s="813"/>
      <c r="C537" s="814"/>
    </row>
    <row r="538" spans="1:7">
      <c r="A538" s="179" t="s">
        <v>2593</v>
      </c>
      <c r="B538" s="180"/>
      <c r="C538" s="258">
        <v>0.30985915492957744</v>
      </c>
    </row>
    <row r="539" spans="1:7">
      <c r="A539" s="157" t="s">
        <v>2594</v>
      </c>
      <c r="C539" s="274">
        <v>0.43485915492957744</v>
      </c>
    </row>
    <row r="540" spans="1:7">
      <c r="A540" s="167" t="s">
        <v>1463</v>
      </c>
      <c r="B540" s="177"/>
      <c r="C540" s="259">
        <v>0.25528169014084506</v>
      </c>
    </row>
    <row r="541" spans="1:7">
      <c r="A541" s="157" t="s">
        <v>2435</v>
      </c>
      <c r="C541" s="274">
        <v>-0.37852112676056338</v>
      </c>
    </row>
    <row r="542" spans="1:7">
      <c r="A542" s="157" t="s">
        <v>1464</v>
      </c>
      <c r="C542" s="274">
        <v>-0.18661971830985916</v>
      </c>
    </row>
    <row r="543" spans="1:7">
      <c r="A543" s="167" t="s">
        <v>2596</v>
      </c>
      <c r="B543" s="177"/>
      <c r="C543" s="259">
        <v>-0.43485915492957744</v>
      </c>
    </row>
  </sheetData>
  <mergeCells count="14">
    <mergeCell ref="A301:F301"/>
    <mergeCell ref="A410:F410"/>
    <mergeCell ref="A419:F419"/>
    <mergeCell ref="A537:C537"/>
    <mergeCell ref="A40:F40"/>
    <mergeCell ref="A80:F80"/>
    <mergeCell ref="A103:F103"/>
    <mergeCell ref="A210:F210"/>
    <mergeCell ref="A235:F235"/>
    <mergeCell ref="A1:F1"/>
    <mergeCell ref="I1:W1"/>
    <mergeCell ref="I2:W19"/>
    <mergeCell ref="A7:F7"/>
    <mergeCell ref="I21:W21"/>
  </mergeCells>
  <pageMargins left="0.7" right="0.7" top="0.75" bottom="0.75" header="0.3" footer="0.3"/>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5" tint="0.79998168889431442"/>
    <pageSetUpPr fitToPage="1"/>
  </sheetPr>
  <dimension ref="A1:O238"/>
  <sheetViews>
    <sheetView workbookViewId="0">
      <selection sqref="A1:F1"/>
    </sheetView>
  </sheetViews>
  <sheetFormatPr baseColWidth="10" defaultColWidth="9.140625" defaultRowHeight="15" outlineLevelRow="1"/>
  <cols>
    <col min="1" max="1" width="14.85546875" style="171" customWidth="1"/>
    <col min="2" max="2" width="51" style="171" customWidth="1"/>
    <col min="3" max="3" width="25.85546875" style="171" bestFit="1" customWidth="1"/>
    <col min="4" max="4" width="9.140625" style="171"/>
    <col min="5" max="5" width="43.85546875" style="171" bestFit="1" customWidth="1"/>
    <col min="6" max="6" width="72" style="171" customWidth="1"/>
    <col min="7" max="7" width="14.85546875" customWidth="1"/>
    <col min="9" max="9" width="24" customWidth="1"/>
    <col min="13" max="13" width="10" bestFit="1" customWidth="1"/>
    <col min="14" max="14" width="14" customWidth="1"/>
    <col min="15" max="15" width="10.28515625" customWidth="1"/>
  </cols>
  <sheetData>
    <row r="1" spans="1:15" ht="18.75">
      <c r="A1" s="769" t="s">
        <v>236</v>
      </c>
      <c r="B1" s="770"/>
      <c r="C1" s="770"/>
      <c r="D1" s="770"/>
      <c r="E1" s="770"/>
      <c r="F1" s="771"/>
      <c r="I1" s="815" t="s">
        <v>237</v>
      </c>
      <c r="J1" s="816"/>
      <c r="K1" s="816"/>
      <c r="L1" s="816"/>
      <c r="M1" s="816"/>
      <c r="N1" s="816"/>
      <c r="O1" s="817"/>
    </row>
    <row r="2" spans="1:15">
      <c r="A2" s="211" t="s">
        <v>238</v>
      </c>
      <c r="B2" s="212" t="s">
        <v>239</v>
      </c>
      <c r="C2" s="212" t="s">
        <v>240</v>
      </c>
      <c r="D2" s="212" t="s">
        <v>134</v>
      </c>
      <c r="E2" s="212" t="s">
        <v>241</v>
      </c>
      <c r="F2" s="213" t="s">
        <v>242</v>
      </c>
      <c r="I2" s="373"/>
      <c r="J2" s="374"/>
      <c r="K2" s="374"/>
      <c r="L2" s="374"/>
      <c r="M2" s="374"/>
      <c r="N2" s="374"/>
      <c r="O2" s="375"/>
    </row>
    <row r="3" spans="1:15" outlineLevel="1">
      <c r="A3" s="216" t="s">
        <v>243</v>
      </c>
      <c r="B3" s="217" t="s">
        <v>244</v>
      </c>
      <c r="C3" s="218">
        <v>1</v>
      </c>
      <c r="D3" s="218" t="s">
        <v>245</v>
      </c>
      <c r="E3" s="218" t="s">
        <v>4963</v>
      </c>
      <c r="F3" s="232" t="s">
        <v>236</v>
      </c>
      <c r="G3" t="s">
        <v>281</v>
      </c>
      <c r="I3" s="376"/>
      <c r="J3" s="377"/>
      <c r="K3" s="377"/>
      <c r="L3" s="377"/>
      <c r="M3" s="377"/>
      <c r="N3" s="377"/>
      <c r="O3" s="378"/>
    </row>
    <row r="4" spans="1:15" outlineLevel="1">
      <c r="A4" s="221" t="s">
        <v>243</v>
      </c>
      <c r="B4" s="222" t="s">
        <v>247</v>
      </c>
      <c r="C4" s="223">
        <v>40</v>
      </c>
      <c r="D4" s="223" t="s">
        <v>245</v>
      </c>
      <c r="E4" s="224" t="s">
        <v>248</v>
      </c>
      <c r="F4" s="225" t="s">
        <v>249</v>
      </c>
      <c r="G4" t="s">
        <v>281</v>
      </c>
      <c r="I4" s="376"/>
      <c r="J4" s="377"/>
      <c r="K4" s="377"/>
      <c r="L4" s="377"/>
      <c r="M4" s="377"/>
      <c r="N4" s="377"/>
      <c r="O4" s="378"/>
    </row>
    <row r="5" spans="1:15" outlineLevel="1">
      <c r="A5" s="226" t="s">
        <v>250</v>
      </c>
      <c r="B5" s="227" t="s">
        <v>251</v>
      </c>
      <c r="C5" s="228">
        <v>1</v>
      </c>
      <c r="D5" s="228" t="s">
        <v>252</v>
      </c>
      <c r="E5" s="229" t="s">
        <v>253</v>
      </c>
      <c r="F5" s="230" t="s">
        <v>254</v>
      </c>
      <c r="G5" t="s">
        <v>281</v>
      </c>
      <c r="I5" s="376"/>
      <c r="J5" s="377"/>
      <c r="K5" s="377"/>
      <c r="L5" s="377"/>
      <c r="M5" s="377"/>
      <c r="N5" s="377"/>
      <c r="O5" s="378"/>
    </row>
    <row r="6" spans="1:15">
      <c r="G6" t="s">
        <v>281</v>
      </c>
      <c r="I6" s="376"/>
      <c r="J6" s="377"/>
      <c r="K6" s="377"/>
      <c r="L6" s="377"/>
      <c r="M6" s="377"/>
      <c r="N6" s="377"/>
      <c r="O6" s="378"/>
    </row>
    <row r="7" spans="1:15" ht="18.75">
      <c r="A7" s="769" t="s">
        <v>4964</v>
      </c>
      <c r="B7" s="770"/>
      <c r="C7" s="770"/>
      <c r="D7" s="770"/>
      <c r="E7" s="770"/>
      <c r="F7" s="771"/>
      <c r="G7" t="s">
        <v>281</v>
      </c>
      <c r="I7" s="376"/>
      <c r="J7" s="377"/>
      <c r="K7" s="377"/>
      <c r="L7" s="377"/>
      <c r="M7" s="377"/>
      <c r="N7" s="377"/>
      <c r="O7" s="378"/>
    </row>
    <row r="8" spans="1:15">
      <c r="A8" s="211" t="s">
        <v>238</v>
      </c>
      <c r="B8" s="212" t="s">
        <v>239</v>
      </c>
      <c r="C8" s="212" t="s">
        <v>240</v>
      </c>
      <c r="D8" s="212" t="s">
        <v>134</v>
      </c>
      <c r="E8" s="212" t="s">
        <v>241</v>
      </c>
      <c r="F8" s="213" t="s">
        <v>242</v>
      </c>
      <c r="G8" t="s">
        <v>281</v>
      </c>
      <c r="I8" s="376"/>
      <c r="J8" s="377"/>
      <c r="K8" s="377"/>
      <c r="L8" s="377"/>
      <c r="M8" s="377"/>
      <c r="N8" s="377"/>
      <c r="O8" s="378"/>
    </row>
    <row r="9" spans="1:15">
      <c r="A9" s="216" t="s">
        <v>243</v>
      </c>
      <c r="B9" s="317" t="s">
        <v>251</v>
      </c>
      <c r="C9" s="218">
        <v>1</v>
      </c>
      <c r="D9" s="218" t="s">
        <v>256</v>
      </c>
      <c r="E9" s="218" t="s">
        <v>253</v>
      </c>
      <c r="F9" s="232" t="s">
        <v>254</v>
      </c>
      <c r="G9" t="s">
        <v>281</v>
      </c>
      <c r="I9" s="379"/>
      <c r="J9" s="380"/>
      <c r="K9" s="380"/>
      <c r="L9" s="380"/>
      <c r="M9" s="380"/>
      <c r="N9" s="380"/>
      <c r="O9" s="381"/>
    </row>
    <row r="10" spans="1:15" outlineLevel="1">
      <c r="A10" s="221" t="s">
        <v>243</v>
      </c>
      <c r="B10" s="222" t="s">
        <v>274</v>
      </c>
      <c r="C10" s="223">
        <v>3.24845E-11</v>
      </c>
      <c r="D10" s="223" t="s">
        <v>275</v>
      </c>
      <c r="E10" s="223" t="s">
        <v>4965</v>
      </c>
      <c r="F10" s="234" t="s">
        <v>277</v>
      </c>
      <c r="G10" t="s">
        <v>281</v>
      </c>
    </row>
    <row r="11" spans="1:15" outlineLevel="1">
      <c r="A11" s="221" t="s">
        <v>243</v>
      </c>
      <c r="B11" s="222" t="s">
        <v>278</v>
      </c>
      <c r="C11" s="223">
        <v>2.4632400000000002E-10</v>
      </c>
      <c r="D11" s="223" t="s">
        <v>275</v>
      </c>
      <c r="E11" s="223" t="s">
        <v>4966</v>
      </c>
      <c r="F11" s="234" t="s">
        <v>280</v>
      </c>
      <c r="G11" t="s">
        <v>281</v>
      </c>
      <c r="I11" s="772" t="s">
        <v>272</v>
      </c>
      <c r="J11" s="773"/>
      <c r="K11" s="773"/>
      <c r="L11" s="773"/>
      <c r="M11" s="773"/>
      <c r="N11" s="773"/>
      <c r="O11" s="774"/>
    </row>
    <row r="12" spans="1:15" outlineLevel="1">
      <c r="A12" s="221" t="s">
        <v>243</v>
      </c>
      <c r="B12" s="222" t="s">
        <v>282</v>
      </c>
      <c r="C12" s="223">
        <v>2.5000000000000002E-10</v>
      </c>
      <c r="D12" s="223" t="s">
        <v>275</v>
      </c>
      <c r="E12" s="223" t="s">
        <v>283</v>
      </c>
      <c r="F12" s="234" t="s">
        <v>2896</v>
      </c>
      <c r="G12" t="s">
        <v>281</v>
      </c>
      <c r="I12" s="778"/>
      <c r="J12" s="779"/>
      <c r="K12" s="779"/>
      <c r="L12" s="779"/>
      <c r="M12" s="779"/>
      <c r="N12" s="779"/>
      <c r="O12" s="780"/>
    </row>
    <row r="13" spans="1:15" outlineLevel="1">
      <c r="A13" s="221" t="s">
        <v>243</v>
      </c>
      <c r="B13" s="222" t="s">
        <v>285</v>
      </c>
      <c r="C13" s="223">
        <v>4.2572500000000001E-7</v>
      </c>
      <c r="D13" s="223" t="s">
        <v>259</v>
      </c>
      <c r="E13" s="223" t="s">
        <v>4967</v>
      </c>
      <c r="F13" s="234" t="s">
        <v>287</v>
      </c>
      <c r="G13" t="s">
        <v>281</v>
      </c>
      <c r="I13" s="781"/>
      <c r="J13" s="782"/>
      <c r="K13" s="782"/>
      <c r="L13" s="782"/>
      <c r="M13" s="782"/>
      <c r="N13" s="782"/>
      <c r="O13" s="783"/>
    </row>
    <row r="14" spans="1:15" outlineLevel="1">
      <c r="A14" s="221" t="s">
        <v>243</v>
      </c>
      <c r="B14" s="222" t="s">
        <v>288</v>
      </c>
      <c r="C14" s="223">
        <v>9.5275400000000001E-7</v>
      </c>
      <c r="D14" s="223" t="s">
        <v>259</v>
      </c>
      <c r="E14" s="223" t="s">
        <v>4968</v>
      </c>
      <c r="F14" s="234" t="s">
        <v>290</v>
      </c>
      <c r="G14" t="s">
        <v>281</v>
      </c>
      <c r="I14" s="781"/>
      <c r="J14" s="782"/>
      <c r="K14" s="782"/>
      <c r="L14" s="782"/>
      <c r="M14" s="782"/>
      <c r="N14" s="782"/>
      <c r="O14" s="783"/>
    </row>
    <row r="15" spans="1:15" outlineLevel="1">
      <c r="A15" s="221" t="s">
        <v>243</v>
      </c>
      <c r="B15" s="222" t="s">
        <v>291</v>
      </c>
      <c r="C15" s="223">
        <v>1.00577E-6</v>
      </c>
      <c r="D15" s="223" t="s">
        <v>259</v>
      </c>
      <c r="E15" s="223" t="s">
        <v>4969</v>
      </c>
      <c r="F15" s="234" t="s">
        <v>293</v>
      </c>
      <c r="G15" t="s">
        <v>281</v>
      </c>
      <c r="I15" s="781"/>
      <c r="J15" s="782"/>
      <c r="K15" s="782"/>
      <c r="L15" s="782"/>
      <c r="M15" s="782"/>
      <c r="N15" s="782"/>
      <c r="O15" s="783"/>
    </row>
    <row r="16" spans="1:15" outlineLevel="1">
      <c r="A16" s="221" t="s">
        <v>243</v>
      </c>
      <c r="B16" s="222" t="s">
        <v>294</v>
      </c>
      <c r="C16" s="223">
        <v>1.56355E-5</v>
      </c>
      <c r="D16" s="223" t="s">
        <v>259</v>
      </c>
      <c r="E16" s="223" t="s">
        <v>4970</v>
      </c>
      <c r="F16" s="234" t="s">
        <v>296</v>
      </c>
      <c r="G16" t="s">
        <v>281</v>
      </c>
      <c r="I16" s="781"/>
      <c r="J16" s="782"/>
      <c r="K16" s="782"/>
      <c r="L16" s="782"/>
      <c r="M16" s="782"/>
      <c r="N16" s="782"/>
      <c r="O16" s="783"/>
    </row>
    <row r="17" spans="1:15" outlineLevel="1">
      <c r="A17" s="221" t="s">
        <v>243</v>
      </c>
      <c r="B17" s="222" t="s">
        <v>297</v>
      </c>
      <c r="C17" s="223">
        <v>4.9282800000000002E-5</v>
      </c>
      <c r="D17" s="223" t="s">
        <v>259</v>
      </c>
      <c r="E17" s="223" t="s">
        <v>4971</v>
      </c>
      <c r="F17" s="234" t="s">
        <v>299</v>
      </c>
      <c r="G17" t="s">
        <v>281</v>
      </c>
      <c r="I17" s="781"/>
      <c r="J17" s="782"/>
      <c r="K17" s="782"/>
      <c r="L17" s="782"/>
      <c r="M17" s="782"/>
      <c r="N17" s="782"/>
      <c r="O17" s="783"/>
    </row>
    <row r="18" spans="1:15" outlineLevel="1">
      <c r="A18" s="221" t="s">
        <v>243</v>
      </c>
      <c r="B18" s="222" t="s">
        <v>300</v>
      </c>
      <c r="C18" s="223">
        <v>2.1763300000000001E-4</v>
      </c>
      <c r="D18" s="223" t="s">
        <v>259</v>
      </c>
      <c r="E18" s="223" t="s">
        <v>4972</v>
      </c>
      <c r="F18" s="234" t="s">
        <v>290</v>
      </c>
      <c r="G18" t="s">
        <v>281</v>
      </c>
      <c r="I18" s="781"/>
      <c r="J18" s="782"/>
      <c r="K18" s="782"/>
      <c r="L18" s="782"/>
      <c r="M18" s="782"/>
      <c r="N18" s="782"/>
      <c r="O18" s="783"/>
    </row>
    <row r="19" spans="1:15" outlineLevel="1">
      <c r="A19" s="221" t="s">
        <v>243</v>
      </c>
      <c r="B19" s="222" t="s">
        <v>305</v>
      </c>
      <c r="C19" s="223">
        <v>2.2888499999999999E-4</v>
      </c>
      <c r="D19" s="223" t="s">
        <v>259</v>
      </c>
      <c r="E19" s="223" t="s">
        <v>4973</v>
      </c>
      <c r="F19" s="234" t="s">
        <v>307</v>
      </c>
      <c r="G19" t="s">
        <v>281</v>
      </c>
      <c r="I19" s="781"/>
      <c r="J19" s="782"/>
      <c r="K19" s="782"/>
      <c r="L19" s="782"/>
      <c r="M19" s="782"/>
      <c r="N19" s="782"/>
      <c r="O19" s="783"/>
    </row>
    <row r="20" spans="1:15" outlineLevel="1">
      <c r="A20" s="221" t="s">
        <v>243</v>
      </c>
      <c r="B20" s="222" t="s">
        <v>302</v>
      </c>
      <c r="C20" s="223">
        <v>5.43456E-4</v>
      </c>
      <c r="D20" s="223" t="s">
        <v>259</v>
      </c>
      <c r="E20" s="223" t="s">
        <v>4974</v>
      </c>
      <c r="F20" s="234" t="s">
        <v>304</v>
      </c>
      <c r="G20" t="s">
        <v>281</v>
      </c>
      <c r="I20" s="781"/>
      <c r="J20" s="782"/>
      <c r="K20" s="782"/>
      <c r="L20" s="782"/>
      <c r="M20" s="782"/>
      <c r="N20" s="782"/>
      <c r="O20" s="783"/>
    </row>
    <row r="21" spans="1:15" outlineLevel="1">
      <c r="A21" s="221" t="s">
        <v>243</v>
      </c>
      <c r="B21" s="222" t="s">
        <v>311</v>
      </c>
      <c r="C21" s="223">
        <v>7.8660600000000002E-4</v>
      </c>
      <c r="D21" s="223" t="s">
        <v>259</v>
      </c>
      <c r="E21" s="223" t="s">
        <v>4975</v>
      </c>
      <c r="F21" s="234" t="s">
        <v>313</v>
      </c>
      <c r="G21" t="s">
        <v>281</v>
      </c>
      <c r="I21" s="781"/>
      <c r="J21" s="782"/>
      <c r="K21" s="782"/>
      <c r="L21" s="782"/>
      <c r="M21" s="782"/>
      <c r="N21" s="782"/>
      <c r="O21" s="783"/>
    </row>
    <row r="22" spans="1:15" outlineLevel="1">
      <c r="A22" s="221" t="s">
        <v>243</v>
      </c>
      <c r="B22" s="222" t="s">
        <v>317</v>
      </c>
      <c r="C22" s="223">
        <v>3.1282929999999999E-3</v>
      </c>
      <c r="D22" s="223" t="s">
        <v>259</v>
      </c>
      <c r="E22" s="223" t="s">
        <v>4976</v>
      </c>
      <c r="F22" s="234" t="s">
        <v>319</v>
      </c>
      <c r="G22" t="s">
        <v>281</v>
      </c>
      <c r="I22" s="781"/>
      <c r="J22" s="782"/>
      <c r="K22" s="782"/>
      <c r="L22" s="782"/>
      <c r="M22" s="782"/>
      <c r="N22" s="782"/>
      <c r="O22" s="783"/>
    </row>
    <row r="23" spans="1:15" outlineLevel="1">
      <c r="A23" s="221" t="s">
        <v>243</v>
      </c>
      <c r="B23" s="222" t="s">
        <v>247</v>
      </c>
      <c r="C23" s="223">
        <v>6.0268270000000002E-3</v>
      </c>
      <c r="D23" s="223" t="s">
        <v>314</v>
      </c>
      <c r="E23" s="223" t="s">
        <v>4977</v>
      </c>
      <c r="F23" s="234" t="s">
        <v>316</v>
      </c>
      <c r="G23" t="s">
        <v>281</v>
      </c>
      <c r="I23" s="781"/>
      <c r="J23" s="782"/>
      <c r="K23" s="782"/>
      <c r="L23" s="782"/>
      <c r="M23" s="782"/>
      <c r="N23" s="782"/>
      <c r="O23" s="783"/>
    </row>
    <row r="24" spans="1:15" outlineLevel="1">
      <c r="A24" s="221" t="s">
        <v>243</v>
      </c>
      <c r="B24" s="222" t="s">
        <v>320</v>
      </c>
      <c r="C24" s="223">
        <v>1.5592577E-2</v>
      </c>
      <c r="D24" s="223" t="s">
        <v>259</v>
      </c>
      <c r="E24" s="223" t="s">
        <v>4978</v>
      </c>
      <c r="F24" s="234" t="s">
        <v>322</v>
      </c>
      <c r="G24" t="s">
        <v>281</v>
      </c>
      <c r="I24" s="781"/>
      <c r="J24" s="782"/>
      <c r="K24" s="782"/>
      <c r="L24" s="782"/>
      <c r="M24" s="782"/>
      <c r="N24" s="782"/>
      <c r="O24" s="783"/>
    </row>
    <row r="25" spans="1:15" outlineLevel="1">
      <c r="A25" s="221" t="s">
        <v>243</v>
      </c>
      <c r="B25" s="222" t="s">
        <v>323</v>
      </c>
      <c r="C25" s="223">
        <v>0.13855703699999999</v>
      </c>
      <c r="D25" s="223" t="s">
        <v>259</v>
      </c>
      <c r="E25" s="223" t="s">
        <v>4979</v>
      </c>
      <c r="F25" s="234" t="s">
        <v>325</v>
      </c>
      <c r="G25" t="s">
        <v>281</v>
      </c>
      <c r="I25" s="781"/>
      <c r="J25" s="782"/>
      <c r="K25" s="782"/>
      <c r="L25" s="782"/>
      <c r="M25" s="782"/>
      <c r="N25" s="782"/>
      <c r="O25" s="783"/>
    </row>
    <row r="26" spans="1:15" outlineLevel="1">
      <c r="A26" s="221" t="s">
        <v>243</v>
      </c>
      <c r="B26" s="222" t="s">
        <v>326</v>
      </c>
      <c r="C26" s="223">
        <v>0.14709486499999999</v>
      </c>
      <c r="D26" s="223" t="s">
        <v>327</v>
      </c>
      <c r="E26" s="223" t="s">
        <v>4980</v>
      </c>
      <c r="F26" s="234" t="s">
        <v>329</v>
      </c>
      <c r="G26" t="s">
        <v>281</v>
      </c>
      <c r="I26" s="781"/>
      <c r="J26" s="782"/>
      <c r="K26" s="782"/>
      <c r="L26" s="782"/>
      <c r="M26" s="782"/>
      <c r="N26" s="782"/>
      <c r="O26" s="783"/>
    </row>
    <row r="27" spans="1:15" outlineLevel="1">
      <c r="A27" s="221" t="s">
        <v>243</v>
      </c>
      <c r="B27" s="222" t="s">
        <v>330</v>
      </c>
      <c r="C27" s="223">
        <v>0.185357572</v>
      </c>
      <c r="D27" s="223" t="s">
        <v>259</v>
      </c>
      <c r="E27" s="223" t="s">
        <v>4981</v>
      </c>
      <c r="F27" s="234" t="s">
        <v>332</v>
      </c>
      <c r="G27" t="s">
        <v>281</v>
      </c>
      <c r="I27" s="781"/>
      <c r="J27" s="782"/>
      <c r="K27" s="782"/>
      <c r="L27" s="782"/>
      <c r="M27" s="782"/>
      <c r="N27" s="782"/>
      <c r="O27" s="783"/>
    </row>
    <row r="28" spans="1:15" outlineLevel="1">
      <c r="A28" s="221" t="s">
        <v>243</v>
      </c>
      <c r="B28" s="222" t="s">
        <v>4982</v>
      </c>
      <c r="C28" s="223">
        <v>1</v>
      </c>
      <c r="D28" s="223" t="s">
        <v>259</v>
      </c>
      <c r="E28" s="223" t="s">
        <v>253</v>
      </c>
      <c r="F28" s="234" t="s">
        <v>587</v>
      </c>
      <c r="G28" t="s">
        <v>281</v>
      </c>
      <c r="I28" s="781"/>
      <c r="J28" s="782"/>
      <c r="K28" s="782"/>
      <c r="L28" s="782"/>
      <c r="M28" s="782"/>
      <c r="N28" s="782"/>
      <c r="O28" s="783"/>
    </row>
    <row r="29" spans="1:15" outlineLevel="1">
      <c r="A29" s="221" t="s">
        <v>333</v>
      </c>
      <c r="B29" s="223" t="s">
        <v>225</v>
      </c>
      <c r="C29" s="223">
        <v>6.5225300000000002E-10</v>
      </c>
      <c r="D29" s="223" t="s">
        <v>259</v>
      </c>
      <c r="E29" s="223" t="s">
        <v>4983</v>
      </c>
      <c r="F29" s="234" t="s">
        <v>335</v>
      </c>
      <c r="G29" t="s">
        <v>281</v>
      </c>
      <c r="I29" s="781"/>
      <c r="J29" s="782"/>
      <c r="K29" s="782"/>
      <c r="L29" s="782"/>
      <c r="M29" s="782"/>
      <c r="N29" s="782"/>
      <c r="O29" s="783"/>
    </row>
    <row r="30" spans="1:15" outlineLevel="1">
      <c r="A30" s="221" t="s">
        <v>333</v>
      </c>
      <c r="B30" s="223" t="s">
        <v>225</v>
      </c>
      <c r="C30" s="223">
        <v>6.4191200000000002E-4</v>
      </c>
      <c r="D30" s="223" t="s">
        <v>259</v>
      </c>
      <c r="E30" s="223" t="s">
        <v>4984</v>
      </c>
      <c r="F30" s="234" t="s">
        <v>337</v>
      </c>
      <c r="G30" t="s">
        <v>281</v>
      </c>
      <c r="I30" s="781"/>
      <c r="J30" s="782"/>
      <c r="K30" s="782"/>
      <c r="L30" s="782"/>
      <c r="M30" s="782"/>
      <c r="N30" s="782"/>
      <c r="O30" s="783"/>
    </row>
    <row r="31" spans="1:15" outlineLevel="1">
      <c r="A31" s="221" t="s">
        <v>333</v>
      </c>
      <c r="B31" s="223" t="s">
        <v>225</v>
      </c>
      <c r="C31" s="223">
        <v>1.0003399999999999E-7</v>
      </c>
      <c r="D31" s="223" t="s">
        <v>259</v>
      </c>
      <c r="E31" s="223" t="s">
        <v>4985</v>
      </c>
      <c r="F31" s="234" t="s">
        <v>339</v>
      </c>
      <c r="G31" t="s">
        <v>281</v>
      </c>
      <c r="I31" s="781"/>
      <c r="J31" s="782"/>
      <c r="K31" s="782"/>
      <c r="L31" s="782"/>
      <c r="M31" s="782"/>
      <c r="N31" s="782"/>
      <c r="O31" s="783"/>
    </row>
    <row r="32" spans="1:15" outlineLevel="1">
      <c r="A32" s="221" t="s">
        <v>333</v>
      </c>
      <c r="B32" s="223" t="s">
        <v>340</v>
      </c>
      <c r="C32" s="223">
        <v>9.24849E-7</v>
      </c>
      <c r="D32" s="223" t="s">
        <v>259</v>
      </c>
      <c r="E32" s="223" t="s">
        <v>4986</v>
      </c>
      <c r="F32" s="234" t="s">
        <v>342</v>
      </c>
      <c r="G32" t="s">
        <v>281</v>
      </c>
      <c r="I32" s="781"/>
      <c r="J32" s="782"/>
      <c r="K32" s="782"/>
      <c r="L32" s="782"/>
      <c r="M32" s="782"/>
      <c r="N32" s="782"/>
      <c r="O32" s="783"/>
    </row>
    <row r="33" spans="1:15" outlineLevel="1">
      <c r="A33" s="221" t="s">
        <v>333</v>
      </c>
      <c r="B33" s="223" t="s">
        <v>343</v>
      </c>
      <c r="C33" s="223">
        <v>4.7821499999999999E-10</v>
      </c>
      <c r="D33" s="223" t="s">
        <v>259</v>
      </c>
      <c r="E33" s="223" t="s">
        <v>4987</v>
      </c>
      <c r="F33" s="234" t="s">
        <v>337</v>
      </c>
      <c r="G33" t="s">
        <v>281</v>
      </c>
      <c r="I33" s="781"/>
      <c r="J33" s="782"/>
      <c r="K33" s="782"/>
      <c r="L33" s="782"/>
      <c r="M33" s="782"/>
      <c r="N33" s="782"/>
      <c r="O33" s="783"/>
    </row>
    <row r="34" spans="1:15" outlineLevel="1">
      <c r="A34" s="221" t="s">
        <v>333</v>
      </c>
      <c r="B34" s="223" t="s">
        <v>343</v>
      </c>
      <c r="C34" s="223">
        <v>2.6052200000000001E-10</v>
      </c>
      <c r="D34" s="223" t="s">
        <v>259</v>
      </c>
      <c r="E34" s="223" t="s">
        <v>4988</v>
      </c>
      <c r="F34" s="234" t="s">
        <v>339</v>
      </c>
      <c r="G34" t="s">
        <v>281</v>
      </c>
      <c r="I34" s="781"/>
      <c r="J34" s="782"/>
      <c r="K34" s="782"/>
      <c r="L34" s="782"/>
      <c r="M34" s="782"/>
      <c r="N34" s="782"/>
      <c r="O34" s="783"/>
    </row>
    <row r="35" spans="1:15" outlineLevel="1">
      <c r="A35" s="221" t="s">
        <v>333</v>
      </c>
      <c r="B35" s="223" t="s">
        <v>174</v>
      </c>
      <c r="C35" s="223">
        <v>3.5093000000000002E-8</v>
      </c>
      <c r="D35" s="223" t="s">
        <v>259</v>
      </c>
      <c r="E35" s="223" t="s">
        <v>4989</v>
      </c>
      <c r="F35" s="234" t="s">
        <v>335</v>
      </c>
      <c r="G35" t="s">
        <v>281</v>
      </c>
      <c r="I35" s="781"/>
      <c r="J35" s="782"/>
      <c r="K35" s="782"/>
      <c r="L35" s="782"/>
      <c r="M35" s="782"/>
      <c r="N35" s="782"/>
      <c r="O35" s="783"/>
    </row>
    <row r="36" spans="1:15" outlineLevel="1">
      <c r="A36" s="221" t="s">
        <v>333</v>
      </c>
      <c r="B36" s="223" t="s">
        <v>347</v>
      </c>
      <c r="C36" s="223">
        <v>2.73124E-6</v>
      </c>
      <c r="D36" s="223" t="s">
        <v>259</v>
      </c>
      <c r="E36" s="223" t="s">
        <v>4990</v>
      </c>
      <c r="F36" s="234" t="s">
        <v>337</v>
      </c>
      <c r="G36" t="s">
        <v>281</v>
      </c>
      <c r="I36" s="781"/>
      <c r="J36" s="782"/>
      <c r="K36" s="782"/>
      <c r="L36" s="782"/>
      <c r="M36" s="782"/>
      <c r="N36" s="782"/>
      <c r="O36" s="783"/>
    </row>
    <row r="37" spans="1:15" outlineLevel="1">
      <c r="A37" s="221" t="s">
        <v>333</v>
      </c>
      <c r="B37" s="223" t="s">
        <v>347</v>
      </c>
      <c r="C37" s="223">
        <v>1.7014999999999999E-6</v>
      </c>
      <c r="D37" s="223" t="s">
        <v>259</v>
      </c>
      <c r="E37" s="223" t="s">
        <v>4991</v>
      </c>
      <c r="F37" s="234" t="s">
        <v>339</v>
      </c>
      <c r="G37" t="s">
        <v>281</v>
      </c>
      <c r="I37" s="784"/>
      <c r="J37" s="785"/>
      <c r="K37" s="785"/>
      <c r="L37" s="785"/>
      <c r="M37" s="785"/>
      <c r="N37" s="785"/>
      <c r="O37" s="786"/>
    </row>
    <row r="38" spans="1:15" outlineLevel="1">
      <c r="A38" s="221" t="s">
        <v>333</v>
      </c>
      <c r="B38" s="223" t="s">
        <v>350</v>
      </c>
      <c r="C38" s="223">
        <v>3.3689999999999999E-8</v>
      </c>
      <c r="D38" s="223" t="s">
        <v>259</v>
      </c>
      <c r="E38" s="223" t="s">
        <v>4992</v>
      </c>
      <c r="F38" s="234" t="s">
        <v>352</v>
      </c>
      <c r="G38" t="s">
        <v>281</v>
      </c>
    </row>
    <row r="39" spans="1:15" outlineLevel="1">
      <c r="A39" s="221" t="s">
        <v>333</v>
      </c>
      <c r="B39" s="223" t="s">
        <v>353</v>
      </c>
      <c r="C39" s="223">
        <v>7.0444E-11</v>
      </c>
      <c r="D39" s="223" t="s">
        <v>259</v>
      </c>
      <c r="E39" s="223" t="s">
        <v>4993</v>
      </c>
      <c r="F39" s="234" t="s">
        <v>352</v>
      </c>
      <c r="G39" t="s">
        <v>281</v>
      </c>
      <c r="I39" s="349" t="s">
        <v>360</v>
      </c>
      <c r="J39" s="350"/>
      <c r="K39" s="350"/>
      <c r="L39" s="350"/>
      <c r="M39" s="351"/>
    </row>
    <row r="40" spans="1:15" outlineLevel="1">
      <c r="A40" s="221" t="s">
        <v>333</v>
      </c>
      <c r="B40" s="223" t="s">
        <v>355</v>
      </c>
      <c r="C40" s="223">
        <v>1.77996E-10</v>
      </c>
      <c r="D40" s="223" t="s">
        <v>259</v>
      </c>
      <c r="E40" s="223" t="s">
        <v>4994</v>
      </c>
      <c r="F40" s="234" t="s">
        <v>352</v>
      </c>
      <c r="G40" t="s">
        <v>281</v>
      </c>
      <c r="I40" s="251" t="s">
        <v>3321</v>
      </c>
      <c r="J40" s="252"/>
      <c r="K40" s="252"/>
      <c r="L40" s="253">
        <v>140</v>
      </c>
      <c r="M40" s="254" t="s">
        <v>363</v>
      </c>
    </row>
    <row r="41" spans="1:15" outlineLevel="1">
      <c r="A41" s="221" t="s">
        <v>333</v>
      </c>
      <c r="B41" s="223" t="s">
        <v>357</v>
      </c>
      <c r="C41" s="223">
        <v>7.4971000000000004E-13</v>
      </c>
      <c r="D41" s="223" t="s">
        <v>259</v>
      </c>
      <c r="E41" s="223" t="s">
        <v>4995</v>
      </c>
      <c r="F41" s="234" t="s">
        <v>359</v>
      </c>
      <c r="G41" t="s">
        <v>281</v>
      </c>
    </row>
    <row r="42" spans="1:15" outlineLevel="1">
      <c r="A42" s="221" t="s">
        <v>333</v>
      </c>
      <c r="B42" s="223" t="s">
        <v>364</v>
      </c>
      <c r="C42" s="223">
        <v>9.0958100000000002E-4</v>
      </c>
      <c r="D42" s="223" t="s">
        <v>259</v>
      </c>
      <c r="E42" s="223" t="s">
        <v>4996</v>
      </c>
      <c r="F42" s="234" t="s">
        <v>337</v>
      </c>
      <c r="G42" t="s">
        <v>281</v>
      </c>
    </row>
    <row r="43" spans="1:15" outlineLevel="1">
      <c r="A43" s="221" t="s">
        <v>333</v>
      </c>
      <c r="B43" s="223" t="s">
        <v>364</v>
      </c>
      <c r="C43" s="223">
        <v>2.7916799999999999E-4</v>
      </c>
      <c r="D43" s="223" t="s">
        <v>259</v>
      </c>
      <c r="E43" s="223" t="s">
        <v>4997</v>
      </c>
      <c r="F43" s="234" t="s">
        <v>339</v>
      </c>
      <c r="G43" t="s">
        <v>281</v>
      </c>
    </row>
    <row r="44" spans="1:15" outlineLevel="1">
      <c r="A44" s="221" t="s">
        <v>333</v>
      </c>
      <c r="B44" s="223" t="s">
        <v>179</v>
      </c>
      <c r="C44" s="223">
        <v>4.07767E-10</v>
      </c>
      <c r="D44" s="223" t="s">
        <v>259</v>
      </c>
      <c r="E44" s="223" t="s">
        <v>4998</v>
      </c>
      <c r="F44" s="234" t="s">
        <v>335</v>
      </c>
      <c r="G44" t="s">
        <v>281</v>
      </c>
    </row>
    <row r="45" spans="1:15" outlineLevel="1">
      <c r="A45" s="221" t="s">
        <v>333</v>
      </c>
      <c r="B45" s="223" t="s">
        <v>368</v>
      </c>
      <c r="C45" s="223">
        <v>1.2826699999999999E-7</v>
      </c>
      <c r="D45" s="223" t="s">
        <v>259</v>
      </c>
      <c r="E45" s="223" t="s">
        <v>4999</v>
      </c>
      <c r="F45" s="234" t="s">
        <v>337</v>
      </c>
      <c r="G45" t="s">
        <v>281</v>
      </c>
    </row>
    <row r="46" spans="1:15" outlineLevel="1">
      <c r="A46" s="221" t="s">
        <v>333</v>
      </c>
      <c r="B46" s="223" t="s">
        <v>368</v>
      </c>
      <c r="C46" s="223">
        <v>1.4220099999999999E-10</v>
      </c>
      <c r="D46" s="223" t="s">
        <v>259</v>
      </c>
      <c r="E46" s="223" t="s">
        <v>5000</v>
      </c>
      <c r="F46" s="234" t="s">
        <v>339</v>
      </c>
      <c r="G46" t="s">
        <v>281</v>
      </c>
    </row>
    <row r="47" spans="1:15" outlineLevel="1">
      <c r="A47" s="221" t="s">
        <v>333</v>
      </c>
      <c r="B47" s="223" t="s">
        <v>221</v>
      </c>
      <c r="C47" s="223">
        <v>2.3609599999999998E-5</v>
      </c>
      <c r="D47" s="223" t="s">
        <v>259</v>
      </c>
      <c r="E47" s="223" t="s">
        <v>5001</v>
      </c>
      <c r="F47" s="234" t="s">
        <v>335</v>
      </c>
      <c r="G47" t="s">
        <v>281</v>
      </c>
    </row>
    <row r="48" spans="1:15" outlineLevel="1">
      <c r="A48" s="221" t="s">
        <v>333</v>
      </c>
      <c r="B48" s="223" t="s">
        <v>371</v>
      </c>
      <c r="C48" s="223">
        <v>2.644567E-3</v>
      </c>
      <c r="D48" s="223" t="s">
        <v>259</v>
      </c>
      <c r="E48" s="223" t="s">
        <v>5002</v>
      </c>
      <c r="F48" s="234" t="s">
        <v>337</v>
      </c>
      <c r="G48" t="s">
        <v>281</v>
      </c>
    </row>
    <row r="49" spans="1:7" outlineLevel="1">
      <c r="A49" s="221" t="s">
        <v>333</v>
      </c>
      <c r="B49" s="223" t="s">
        <v>371</v>
      </c>
      <c r="C49" s="223">
        <v>5.40844E-5</v>
      </c>
      <c r="D49" s="223" t="s">
        <v>259</v>
      </c>
      <c r="E49" s="223" t="s">
        <v>5003</v>
      </c>
      <c r="F49" s="234" t="s">
        <v>339</v>
      </c>
      <c r="G49" t="s">
        <v>281</v>
      </c>
    </row>
    <row r="50" spans="1:7" outlineLevel="1">
      <c r="A50" s="221" t="s">
        <v>333</v>
      </c>
      <c r="B50" s="223" t="s">
        <v>374</v>
      </c>
      <c r="C50" s="223">
        <v>1.3675499579999999</v>
      </c>
      <c r="D50" s="223" t="s">
        <v>259</v>
      </c>
      <c r="E50" s="223" t="s">
        <v>5004</v>
      </c>
      <c r="F50" s="234" t="s">
        <v>335</v>
      </c>
      <c r="G50" t="s">
        <v>281</v>
      </c>
    </row>
    <row r="51" spans="1:7" outlineLevel="1">
      <c r="A51" s="221" t="s">
        <v>333</v>
      </c>
      <c r="B51" s="223" t="s">
        <v>376</v>
      </c>
      <c r="C51" s="223">
        <v>5.7269099999999997E-5</v>
      </c>
      <c r="D51" s="223" t="s">
        <v>259</v>
      </c>
      <c r="E51" s="223" t="s">
        <v>5005</v>
      </c>
      <c r="F51" s="234" t="s">
        <v>359</v>
      </c>
      <c r="G51" t="s">
        <v>281</v>
      </c>
    </row>
    <row r="52" spans="1:7" outlineLevel="1">
      <c r="A52" s="221" t="s">
        <v>333</v>
      </c>
      <c r="B52" s="223" t="s">
        <v>378</v>
      </c>
      <c r="C52" s="223">
        <v>3.8346000000000002E-5</v>
      </c>
      <c r="D52" s="223" t="s">
        <v>259</v>
      </c>
      <c r="E52" s="223" t="s">
        <v>5006</v>
      </c>
      <c r="F52" s="234" t="s">
        <v>337</v>
      </c>
      <c r="G52" t="s">
        <v>281</v>
      </c>
    </row>
    <row r="53" spans="1:7" outlineLevel="1">
      <c r="A53" s="221" t="s">
        <v>333</v>
      </c>
      <c r="B53" s="223" t="s">
        <v>378</v>
      </c>
      <c r="C53" s="223">
        <v>2.58566E-4</v>
      </c>
      <c r="D53" s="223" t="s">
        <v>259</v>
      </c>
      <c r="E53" s="223" t="s">
        <v>5007</v>
      </c>
      <c r="F53" s="234" t="s">
        <v>339</v>
      </c>
      <c r="G53" t="s">
        <v>281</v>
      </c>
    </row>
    <row r="54" spans="1:7" outlineLevel="1">
      <c r="A54" s="221" t="s">
        <v>333</v>
      </c>
      <c r="B54" s="223" t="s">
        <v>188</v>
      </c>
      <c r="C54" s="223">
        <v>6.9856800000000004E-8</v>
      </c>
      <c r="D54" s="223" t="s">
        <v>259</v>
      </c>
      <c r="E54" s="223" t="s">
        <v>5008</v>
      </c>
      <c r="F54" s="234" t="s">
        <v>335</v>
      </c>
      <c r="G54" t="s">
        <v>281</v>
      </c>
    </row>
    <row r="55" spans="1:7" outlineLevel="1">
      <c r="A55" s="221" t="s">
        <v>333</v>
      </c>
      <c r="B55" s="223" t="s">
        <v>382</v>
      </c>
      <c r="C55" s="223">
        <v>4.2055200000000004E-6</v>
      </c>
      <c r="D55" s="223" t="s">
        <v>259</v>
      </c>
      <c r="E55" s="223" t="s">
        <v>5009</v>
      </c>
      <c r="F55" s="234" t="s">
        <v>337</v>
      </c>
      <c r="G55" t="s">
        <v>281</v>
      </c>
    </row>
    <row r="56" spans="1:7" outlineLevel="1">
      <c r="A56" s="221" t="s">
        <v>333</v>
      </c>
      <c r="B56" s="223" t="s">
        <v>382</v>
      </c>
      <c r="C56" s="223">
        <v>1.2097E-6</v>
      </c>
      <c r="D56" s="223" t="s">
        <v>259</v>
      </c>
      <c r="E56" s="223" t="s">
        <v>5010</v>
      </c>
      <c r="F56" s="234" t="s">
        <v>339</v>
      </c>
      <c r="G56" t="s">
        <v>281</v>
      </c>
    </row>
    <row r="57" spans="1:7" outlineLevel="1">
      <c r="A57" s="221" t="s">
        <v>333</v>
      </c>
      <c r="B57" s="223" t="s">
        <v>385</v>
      </c>
      <c r="C57" s="223">
        <v>1.0385999999999999E-8</v>
      </c>
      <c r="D57" s="223" t="s">
        <v>259</v>
      </c>
      <c r="E57" s="223" t="s">
        <v>5011</v>
      </c>
      <c r="F57" s="234" t="s">
        <v>339</v>
      </c>
      <c r="G57" t="s">
        <v>281</v>
      </c>
    </row>
    <row r="58" spans="1:7" outlineLevel="1">
      <c r="A58" s="221" t="s">
        <v>333</v>
      </c>
      <c r="B58" s="223" t="s">
        <v>184</v>
      </c>
      <c r="C58" s="223">
        <v>1.81868E-9</v>
      </c>
      <c r="D58" s="223" t="s">
        <v>259</v>
      </c>
      <c r="E58" s="223" t="s">
        <v>5012</v>
      </c>
      <c r="F58" s="234" t="s">
        <v>335</v>
      </c>
      <c r="G58" t="s">
        <v>281</v>
      </c>
    </row>
    <row r="59" spans="1:7" outlineLevel="1">
      <c r="A59" s="221" t="s">
        <v>333</v>
      </c>
      <c r="B59" s="223" t="s">
        <v>184</v>
      </c>
      <c r="C59" s="223">
        <v>8.7722300000000005E-7</v>
      </c>
      <c r="D59" s="223" t="s">
        <v>259</v>
      </c>
      <c r="E59" s="223" t="s">
        <v>5013</v>
      </c>
      <c r="F59" s="234" t="s">
        <v>337</v>
      </c>
      <c r="G59" t="s">
        <v>281</v>
      </c>
    </row>
    <row r="60" spans="1:7" outlineLevel="1">
      <c r="A60" s="221" t="s">
        <v>333</v>
      </c>
      <c r="B60" s="223" t="s">
        <v>184</v>
      </c>
      <c r="C60" s="223">
        <v>1.6875699999999999E-10</v>
      </c>
      <c r="D60" s="223" t="s">
        <v>259</v>
      </c>
      <c r="E60" s="223" t="s">
        <v>5014</v>
      </c>
      <c r="F60" s="234" t="s">
        <v>339</v>
      </c>
      <c r="G60" t="s">
        <v>281</v>
      </c>
    </row>
    <row r="61" spans="1:7" outlineLevel="1">
      <c r="A61" s="221" t="s">
        <v>333</v>
      </c>
      <c r="B61" s="223" t="s">
        <v>390</v>
      </c>
      <c r="C61" s="223">
        <v>2.7807610000000001E-3</v>
      </c>
      <c r="D61" s="223" t="s">
        <v>259</v>
      </c>
      <c r="E61" s="223" t="s">
        <v>5015</v>
      </c>
      <c r="F61" s="234" t="s">
        <v>337</v>
      </c>
      <c r="G61" t="s">
        <v>281</v>
      </c>
    </row>
    <row r="62" spans="1:7" outlineLevel="1">
      <c r="A62" s="221" t="s">
        <v>333</v>
      </c>
      <c r="B62" s="223" t="s">
        <v>390</v>
      </c>
      <c r="C62" s="223">
        <v>2.8527400000000002E-4</v>
      </c>
      <c r="D62" s="223" t="s">
        <v>259</v>
      </c>
      <c r="E62" s="223" t="s">
        <v>5016</v>
      </c>
      <c r="F62" s="234" t="s">
        <v>339</v>
      </c>
      <c r="G62" t="s">
        <v>281</v>
      </c>
    </row>
    <row r="63" spans="1:7" outlineLevel="1">
      <c r="A63" s="221" t="s">
        <v>333</v>
      </c>
      <c r="B63" s="223" t="s">
        <v>192</v>
      </c>
      <c r="C63" s="223">
        <v>4.0299799999999998E-9</v>
      </c>
      <c r="D63" s="223" t="s">
        <v>259</v>
      </c>
      <c r="E63" s="223" t="s">
        <v>5017</v>
      </c>
      <c r="F63" s="234" t="s">
        <v>335</v>
      </c>
      <c r="G63" t="s">
        <v>281</v>
      </c>
    </row>
    <row r="64" spans="1:7" outlineLevel="1">
      <c r="A64" s="221" t="s">
        <v>333</v>
      </c>
      <c r="B64" s="223" t="s">
        <v>394</v>
      </c>
      <c r="C64" s="223">
        <v>4.1453599999999999E-5</v>
      </c>
      <c r="D64" s="223" t="s">
        <v>259</v>
      </c>
      <c r="E64" s="223" t="s">
        <v>5018</v>
      </c>
      <c r="F64" s="234" t="s">
        <v>337</v>
      </c>
      <c r="G64" t="s">
        <v>281</v>
      </c>
    </row>
    <row r="65" spans="1:7" outlineLevel="1">
      <c r="A65" s="221" t="s">
        <v>333</v>
      </c>
      <c r="B65" s="223" t="s">
        <v>394</v>
      </c>
      <c r="C65" s="223">
        <v>3.8085900000000004E-9</v>
      </c>
      <c r="D65" s="223" t="s">
        <v>259</v>
      </c>
      <c r="E65" s="223" t="s">
        <v>5019</v>
      </c>
      <c r="F65" s="234" t="s">
        <v>339</v>
      </c>
      <c r="G65" t="s">
        <v>281</v>
      </c>
    </row>
    <row r="66" spans="1:7" outlineLevel="1">
      <c r="A66" s="221" t="s">
        <v>333</v>
      </c>
      <c r="B66" s="223" t="s">
        <v>397</v>
      </c>
      <c r="C66" s="223">
        <v>1.25259E-5</v>
      </c>
      <c r="D66" s="223" t="s">
        <v>259</v>
      </c>
      <c r="E66" s="223" t="s">
        <v>5020</v>
      </c>
      <c r="F66" s="234" t="s">
        <v>342</v>
      </c>
      <c r="G66" t="s">
        <v>281</v>
      </c>
    </row>
    <row r="67" spans="1:7" outlineLevel="1">
      <c r="A67" s="221" t="s">
        <v>333</v>
      </c>
      <c r="B67" s="223" t="s">
        <v>399</v>
      </c>
      <c r="C67" s="223">
        <v>5.8303300000000001E-5</v>
      </c>
      <c r="D67" s="223" t="s">
        <v>259</v>
      </c>
      <c r="E67" s="223" t="s">
        <v>5021</v>
      </c>
      <c r="F67" s="234" t="s">
        <v>401</v>
      </c>
      <c r="G67" t="s">
        <v>281</v>
      </c>
    </row>
    <row r="68" spans="1:7" outlineLevel="1">
      <c r="A68" s="221" t="s">
        <v>333</v>
      </c>
      <c r="B68" s="223" t="s">
        <v>402</v>
      </c>
      <c r="C68" s="223">
        <v>6.7375399999999994E-14</v>
      </c>
      <c r="D68" s="223" t="s">
        <v>259</v>
      </c>
      <c r="E68" s="223" t="s">
        <v>5022</v>
      </c>
      <c r="F68" s="234" t="s">
        <v>359</v>
      </c>
      <c r="G68" t="s">
        <v>281</v>
      </c>
    </row>
    <row r="69" spans="1:7" outlineLevel="1">
      <c r="A69" s="221" t="s">
        <v>333</v>
      </c>
      <c r="B69" s="223" t="s">
        <v>404</v>
      </c>
      <c r="C69" s="223">
        <v>1.100354E-3</v>
      </c>
      <c r="D69" s="223" t="s">
        <v>259</v>
      </c>
      <c r="E69" s="223" t="s">
        <v>5023</v>
      </c>
      <c r="F69" s="234" t="s">
        <v>337</v>
      </c>
      <c r="G69" t="s">
        <v>281</v>
      </c>
    </row>
    <row r="70" spans="1:7" outlineLevel="1">
      <c r="A70" s="221" t="s">
        <v>333</v>
      </c>
      <c r="B70" s="223" t="s">
        <v>404</v>
      </c>
      <c r="C70" s="223">
        <v>1.2442700000000001E-4</v>
      </c>
      <c r="D70" s="223" t="s">
        <v>259</v>
      </c>
      <c r="E70" s="223" t="s">
        <v>5024</v>
      </c>
      <c r="F70" s="234" t="s">
        <v>339</v>
      </c>
      <c r="G70" t="s">
        <v>281</v>
      </c>
    </row>
    <row r="71" spans="1:7" outlineLevel="1">
      <c r="A71" s="221" t="s">
        <v>333</v>
      </c>
      <c r="B71" s="223" t="s">
        <v>1019</v>
      </c>
      <c r="C71" s="223">
        <v>0.48319158400000001</v>
      </c>
      <c r="D71" s="223" t="s">
        <v>408</v>
      </c>
      <c r="E71" s="223" t="s">
        <v>5025</v>
      </c>
      <c r="F71" s="234" t="s">
        <v>5026</v>
      </c>
      <c r="G71" t="s">
        <v>281</v>
      </c>
    </row>
    <row r="72" spans="1:7" outlineLevel="1">
      <c r="A72" s="221" t="s">
        <v>333</v>
      </c>
      <c r="B72" s="233" t="s">
        <v>1151</v>
      </c>
      <c r="C72" s="233">
        <v>2.201251981</v>
      </c>
      <c r="D72" s="223" t="s">
        <v>408</v>
      </c>
      <c r="E72" s="223" t="s">
        <v>5027</v>
      </c>
      <c r="F72" s="234" t="s">
        <v>5028</v>
      </c>
      <c r="G72" t="s">
        <v>281</v>
      </c>
    </row>
    <row r="73" spans="1:7" outlineLevel="1">
      <c r="A73" s="221" t="s">
        <v>333</v>
      </c>
      <c r="B73" s="223" t="s">
        <v>415</v>
      </c>
      <c r="C73" s="223">
        <v>1.73719E-7</v>
      </c>
      <c r="D73" s="223" t="s">
        <v>259</v>
      </c>
      <c r="E73" s="223" t="s">
        <v>5029</v>
      </c>
      <c r="F73" s="234" t="s">
        <v>335</v>
      </c>
      <c r="G73" t="s">
        <v>281</v>
      </c>
    </row>
    <row r="74" spans="1:7" outlineLevel="1">
      <c r="A74" s="221" t="s">
        <v>333</v>
      </c>
      <c r="B74" s="223" t="s">
        <v>217</v>
      </c>
      <c r="C74" s="223">
        <v>1.1254799999999999E-9</v>
      </c>
      <c r="D74" s="223" t="s">
        <v>259</v>
      </c>
      <c r="E74" s="223" t="s">
        <v>5030</v>
      </c>
      <c r="F74" s="234" t="s">
        <v>335</v>
      </c>
      <c r="G74" t="s">
        <v>281</v>
      </c>
    </row>
    <row r="75" spans="1:7" outlineLevel="1">
      <c r="A75" s="221" t="s">
        <v>333</v>
      </c>
      <c r="B75" s="223" t="s">
        <v>418</v>
      </c>
      <c r="C75" s="223">
        <v>3.2170099999999997E-4</v>
      </c>
      <c r="D75" s="223" t="s">
        <v>259</v>
      </c>
      <c r="E75" s="223" t="s">
        <v>5031</v>
      </c>
      <c r="F75" s="234" t="s">
        <v>337</v>
      </c>
      <c r="G75" t="s">
        <v>281</v>
      </c>
    </row>
    <row r="76" spans="1:7" outlineLevel="1">
      <c r="A76" s="221" t="s">
        <v>333</v>
      </c>
      <c r="B76" s="223" t="s">
        <v>418</v>
      </c>
      <c r="C76" s="223">
        <v>1.2602300000000001E-8</v>
      </c>
      <c r="D76" s="223" t="s">
        <v>259</v>
      </c>
      <c r="E76" s="223" t="s">
        <v>5032</v>
      </c>
      <c r="F76" s="234" t="s">
        <v>339</v>
      </c>
      <c r="G76" t="s">
        <v>281</v>
      </c>
    </row>
    <row r="77" spans="1:7" outlineLevel="1">
      <c r="A77" s="221" t="s">
        <v>333</v>
      </c>
      <c r="B77" s="223" t="s">
        <v>205</v>
      </c>
      <c r="C77" s="223">
        <v>9.2271400000000005E-10</v>
      </c>
      <c r="D77" s="223" t="s">
        <v>259</v>
      </c>
      <c r="E77" s="223" t="s">
        <v>5033</v>
      </c>
      <c r="F77" s="234" t="s">
        <v>335</v>
      </c>
      <c r="G77" t="s">
        <v>281</v>
      </c>
    </row>
    <row r="78" spans="1:7" outlineLevel="1">
      <c r="A78" s="221" t="s">
        <v>333</v>
      </c>
      <c r="B78" s="223" t="s">
        <v>205</v>
      </c>
      <c r="C78" s="223">
        <v>7.8860399999999998E-6</v>
      </c>
      <c r="D78" s="223" t="s">
        <v>259</v>
      </c>
      <c r="E78" s="223" t="s">
        <v>5034</v>
      </c>
      <c r="F78" s="234" t="s">
        <v>337</v>
      </c>
      <c r="G78" t="s">
        <v>281</v>
      </c>
    </row>
    <row r="79" spans="1:7" outlineLevel="1">
      <c r="A79" s="221" t="s">
        <v>333</v>
      </c>
      <c r="B79" s="223" t="s">
        <v>205</v>
      </c>
      <c r="C79" s="223">
        <v>7.6305800000000003E-10</v>
      </c>
      <c r="D79" s="223" t="s">
        <v>259</v>
      </c>
      <c r="E79" s="223" t="s">
        <v>5035</v>
      </c>
      <c r="F79" s="234" t="s">
        <v>339</v>
      </c>
      <c r="G79" t="s">
        <v>281</v>
      </c>
    </row>
    <row r="80" spans="1:7" outlineLevel="1">
      <c r="A80" s="221" t="s">
        <v>333</v>
      </c>
      <c r="B80" s="223" t="s">
        <v>196</v>
      </c>
      <c r="C80" s="223">
        <v>2.38171E-9</v>
      </c>
      <c r="D80" s="223" t="s">
        <v>259</v>
      </c>
      <c r="E80" s="223" t="s">
        <v>5036</v>
      </c>
      <c r="F80" s="234" t="s">
        <v>335</v>
      </c>
      <c r="G80" t="s">
        <v>281</v>
      </c>
    </row>
    <row r="81" spans="1:7" outlineLevel="1">
      <c r="A81" s="221" t="s">
        <v>333</v>
      </c>
      <c r="B81" s="223" t="s">
        <v>196</v>
      </c>
      <c r="C81" s="223">
        <v>1.7643699999999999E-8</v>
      </c>
      <c r="D81" s="223" t="s">
        <v>259</v>
      </c>
      <c r="E81" s="223" t="s">
        <v>5037</v>
      </c>
      <c r="F81" s="234" t="s">
        <v>337</v>
      </c>
      <c r="G81" t="s">
        <v>281</v>
      </c>
    </row>
    <row r="82" spans="1:7" outlineLevel="1">
      <c r="A82" s="221" t="s">
        <v>333</v>
      </c>
      <c r="B82" s="223" t="s">
        <v>196</v>
      </c>
      <c r="C82" s="223">
        <v>4.4697200000000003E-10</v>
      </c>
      <c r="D82" s="223" t="s">
        <v>259</v>
      </c>
      <c r="E82" s="223" t="s">
        <v>5038</v>
      </c>
      <c r="F82" s="234" t="s">
        <v>339</v>
      </c>
      <c r="G82" t="s">
        <v>281</v>
      </c>
    </row>
    <row r="83" spans="1:7" outlineLevel="1">
      <c r="A83" s="221" t="s">
        <v>333</v>
      </c>
      <c r="B83" s="223" t="s">
        <v>427</v>
      </c>
      <c r="C83" s="223">
        <v>5.0534999999999996E-7</v>
      </c>
      <c r="D83" s="223" t="s">
        <v>259</v>
      </c>
      <c r="E83" s="223" t="s">
        <v>5039</v>
      </c>
      <c r="F83" s="234" t="s">
        <v>359</v>
      </c>
      <c r="G83" t="s">
        <v>281</v>
      </c>
    </row>
    <row r="84" spans="1:7" outlineLevel="1">
      <c r="A84" s="221" t="s">
        <v>333</v>
      </c>
      <c r="B84" s="223" t="s">
        <v>200</v>
      </c>
      <c r="C84" s="223">
        <v>1.00498E-8</v>
      </c>
      <c r="D84" s="223" t="s">
        <v>259</v>
      </c>
      <c r="E84" s="223" t="s">
        <v>5040</v>
      </c>
      <c r="F84" s="234" t="s">
        <v>335</v>
      </c>
      <c r="G84" t="s">
        <v>281</v>
      </c>
    </row>
    <row r="85" spans="1:7" outlineLevel="1">
      <c r="A85" s="221" t="s">
        <v>333</v>
      </c>
      <c r="B85" s="223" t="s">
        <v>430</v>
      </c>
      <c r="C85" s="223">
        <v>7.8416699999999994E-6</v>
      </c>
      <c r="D85" s="223" t="s">
        <v>259</v>
      </c>
      <c r="E85" s="223" t="s">
        <v>5041</v>
      </c>
      <c r="F85" s="234" t="s">
        <v>337</v>
      </c>
      <c r="G85" t="s">
        <v>281</v>
      </c>
    </row>
    <row r="86" spans="1:7" outlineLevel="1">
      <c r="A86" s="221" t="s">
        <v>333</v>
      </c>
      <c r="B86" s="223" t="s">
        <v>430</v>
      </c>
      <c r="C86" s="223">
        <v>5.3287800000000003E-9</v>
      </c>
      <c r="D86" s="223" t="s">
        <v>259</v>
      </c>
      <c r="E86" s="223" t="s">
        <v>5042</v>
      </c>
      <c r="F86" s="234" t="s">
        <v>339</v>
      </c>
      <c r="G86" t="s">
        <v>281</v>
      </c>
    </row>
    <row r="87" spans="1:7" outlineLevel="1">
      <c r="A87" s="221" t="s">
        <v>333</v>
      </c>
      <c r="B87" s="223" t="s">
        <v>433</v>
      </c>
      <c r="C87" s="223">
        <v>1.4020699999999999E-4</v>
      </c>
      <c r="D87" s="223" t="s">
        <v>259</v>
      </c>
      <c r="E87" s="223" t="s">
        <v>5043</v>
      </c>
      <c r="F87" s="234" t="s">
        <v>337</v>
      </c>
      <c r="G87" t="s">
        <v>281</v>
      </c>
    </row>
    <row r="88" spans="1:7" outlineLevel="1">
      <c r="A88" s="221" t="s">
        <v>333</v>
      </c>
      <c r="B88" s="223" t="s">
        <v>433</v>
      </c>
      <c r="C88" s="223">
        <v>5.0223099999999997E-5</v>
      </c>
      <c r="D88" s="223" t="s">
        <v>259</v>
      </c>
      <c r="E88" s="223" t="s">
        <v>5044</v>
      </c>
      <c r="F88" s="234" t="s">
        <v>339</v>
      </c>
      <c r="G88" t="s">
        <v>281</v>
      </c>
    </row>
    <row r="89" spans="1:7" outlineLevel="1">
      <c r="A89" s="221" t="s">
        <v>333</v>
      </c>
      <c r="B89" s="223" t="s">
        <v>436</v>
      </c>
      <c r="C89" s="223">
        <v>2.9286900000000002E-4</v>
      </c>
      <c r="D89" s="223" t="s">
        <v>259</v>
      </c>
      <c r="E89" s="223" t="s">
        <v>5045</v>
      </c>
      <c r="F89" s="234" t="s">
        <v>438</v>
      </c>
      <c r="G89" t="s">
        <v>281</v>
      </c>
    </row>
    <row r="90" spans="1:7" outlineLevel="1">
      <c r="A90" s="221" t="s">
        <v>333</v>
      </c>
      <c r="B90" s="223" t="s">
        <v>439</v>
      </c>
      <c r="C90" s="223">
        <v>1.5332199999999999E-6</v>
      </c>
      <c r="D90" s="223" t="s">
        <v>259</v>
      </c>
      <c r="E90" s="223" t="s">
        <v>5046</v>
      </c>
      <c r="F90" s="234" t="s">
        <v>352</v>
      </c>
      <c r="G90" t="s">
        <v>281</v>
      </c>
    </row>
    <row r="91" spans="1:7" outlineLevel="1">
      <c r="A91" s="221" t="s">
        <v>333</v>
      </c>
      <c r="B91" s="223" t="s">
        <v>441</v>
      </c>
      <c r="C91" s="223">
        <v>4.0223100000000003E-6</v>
      </c>
      <c r="D91" s="223" t="s">
        <v>259</v>
      </c>
      <c r="E91" s="223" t="s">
        <v>5047</v>
      </c>
      <c r="F91" s="234" t="s">
        <v>359</v>
      </c>
      <c r="G91" t="s">
        <v>281</v>
      </c>
    </row>
    <row r="92" spans="1:7" outlineLevel="1">
      <c r="A92" s="221" t="s">
        <v>333</v>
      </c>
      <c r="B92" s="223" t="s">
        <v>445</v>
      </c>
      <c r="C92" s="223">
        <v>2.0212599999999999E-8</v>
      </c>
      <c r="D92" s="223" t="s">
        <v>259</v>
      </c>
      <c r="E92" s="223" t="s">
        <v>5048</v>
      </c>
      <c r="F92" s="234" t="s">
        <v>359</v>
      </c>
      <c r="G92" t="s">
        <v>281</v>
      </c>
    </row>
    <row r="93" spans="1:7" outlineLevel="1">
      <c r="A93" s="221" t="s">
        <v>333</v>
      </c>
      <c r="B93" s="223" t="s">
        <v>447</v>
      </c>
      <c r="C93" s="223">
        <v>1.4671499999999999E-11</v>
      </c>
      <c r="D93" s="223" t="s">
        <v>259</v>
      </c>
      <c r="E93" s="223" t="s">
        <v>5049</v>
      </c>
      <c r="F93" s="234" t="s">
        <v>352</v>
      </c>
      <c r="G93" t="s">
        <v>281</v>
      </c>
    </row>
    <row r="94" spans="1:7" outlineLevel="1">
      <c r="A94" s="221" t="s">
        <v>333</v>
      </c>
      <c r="B94" s="223" t="s">
        <v>449</v>
      </c>
      <c r="C94" s="223">
        <v>1.00728E-5</v>
      </c>
      <c r="D94" s="223" t="s">
        <v>259</v>
      </c>
      <c r="E94" s="223" t="s">
        <v>5050</v>
      </c>
      <c r="F94" s="234" t="s">
        <v>337</v>
      </c>
      <c r="G94" t="s">
        <v>281</v>
      </c>
    </row>
    <row r="95" spans="1:7" outlineLevel="1">
      <c r="A95" s="221" t="s">
        <v>333</v>
      </c>
      <c r="B95" s="223" t="s">
        <v>449</v>
      </c>
      <c r="C95" s="223">
        <v>1.66763E-7</v>
      </c>
      <c r="D95" s="223" t="s">
        <v>259</v>
      </c>
      <c r="E95" s="223" t="s">
        <v>5051</v>
      </c>
      <c r="F95" s="234" t="s">
        <v>339</v>
      </c>
      <c r="G95" t="s">
        <v>281</v>
      </c>
    </row>
    <row r="96" spans="1:7" outlineLevel="1">
      <c r="A96" s="221" t="s">
        <v>333</v>
      </c>
      <c r="B96" s="223" t="s">
        <v>452</v>
      </c>
      <c r="C96" s="223">
        <v>1.13819E-7</v>
      </c>
      <c r="D96" s="223" t="s">
        <v>259</v>
      </c>
      <c r="E96" s="223" t="s">
        <v>5052</v>
      </c>
      <c r="F96" s="234" t="s">
        <v>335</v>
      </c>
      <c r="G96" t="s">
        <v>281</v>
      </c>
    </row>
    <row r="97" spans="1:7" outlineLevel="1">
      <c r="A97" s="221" t="s">
        <v>333</v>
      </c>
      <c r="B97" s="223" t="s">
        <v>229</v>
      </c>
      <c r="C97" s="223">
        <v>2.76668E-6</v>
      </c>
      <c r="D97" s="223" t="s">
        <v>259</v>
      </c>
      <c r="E97" s="223" t="s">
        <v>5053</v>
      </c>
      <c r="F97" s="234" t="s">
        <v>335</v>
      </c>
      <c r="G97" t="s">
        <v>281</v>
      </c>
    </row>
    <row r="98" spans="1:7" outlineLevel="1">
      <c r="A98" s="221" t="s">
        <v>333</v>
      </c>
      <c r="B98" s="223" t="s">
        <v>455</v>
      </c>
      <c r="C98" s="223">
        <v>4.0181800000000002E-4</v>
      </c>
      <c r="D98" s="223" t="s">
        <v>259</v>
      </c>
      <c r="E98" s="223" t="s">
        <v>5054</v>
      </c>
      <c r="F98" s="234" t="s">
        <v>337</v>
      </c>
      <c r="G98" t="s">
        <v>281</v>
      </c>
    </row>
    <row r="99" spans="1:7" outlineLevel="1">
      <c r="A99" s="221" t="s">
        <v>333</v>
      </c>
      <c r="B99" s="223" t="s">
        <v>455</v>
      </c>
      <c r="C99" s="223">
        <v>1.51853E-4</v>
      </c>
      <c r="D99" s="223" t="s">
        <v>259</v>
      </c>
      <c r="E99" s="223" t="s">
        <v>5055</v>
      </c>
      <c r="F99" s="234" t="s">
        <v>339</v>
      </c>
      <c r="G99" t="s">
        <v>281</v>
      </c>
    </row>
    <row r="100" spans="1:7" outlineLevel="1">
      <c r="A100" s="221" t="s">
        <v>333</v>
      </c>
      <c r="B100" s="223" t="s">
        <v>213</v>
      </c>
      <c r="C100" s="223">
        <v>8.2875999999999994E-8</v>
      </c>
      <c r="D100" s="223" t="s">
        <v>259</v>
      </c>
      <c r="E100" s="223" t="s">
        <v>5056</v>
      </c>
      <c r="F100" s="234" t="s">
        <v>335</v>
      </c>
      <c r="G100" t="s">
        <v>281</v>
      </c>
    </row>
    <row r="101" spans="1:7" outlineLevel="1">
      <c r="A101" s="221" t="s">
        <v>333</v>
      </c>
      <c r="B101" s="223" t="s">
        <v>213</v>
      </c>
      <c r="C101" s="223">
        <v>3.4223460000000002E-3</v>
      </c>
      <c r="D101" s="223" t="s">
        <v>259</v>
      </c>
      <c r="E101" s="223" t="s">
        <v>5057</v>
      </c>
      <c r="F101" s="234" t="s">
        <v>337</v>
      </c>
      <c r="G101" t="s">
        <v>281</v>
      </c>
    </row>
    <row r="102" spans="1:7" outlineLevel="1">
      <c r="A102" s="221" t="s">
        <v>333</v>
      </c>
      <c r="B102" s="223" t="s">
        <v>213</v>
      </c>
      <c r="C102" s="223">
        <v>1.14674E-5</v>
      </c>
      <c r="D102" s="223" t="s">
        <v>259</v>
      </c>
      <c r="E102" s="223" t="s">
        <v>5058</v>
      </c>
      <c r="F102" s="234" t="s">
        <v>339</v>
      </c>
      <c r="G102" t="s">
        <v>281</v>
      </c>
    </row>
    <row r="103" spans="1:7" outlineLevel="1">
      <c r="A103" s="221" t="s">
        <v>333</v>
      </c>
      <c r="B103" s="223" t="s">
        <v>461</v>
      </c>
      <c r="C103" s="223">
        <v>1.6061200000000001E-5</v>
      </c>
      <c r="D103" s="223" t="s">
        <v>259</v>
      </c>
      <c r="E103" s="223" t="s">
        <v>5059</v>
      </c>
      <c r="F103" s="234" t="s">
        <v>463</v>
      </c>
      <c r="G103" t="s">
        <v>281</v>
      </c>
    </row>
    <row r="104" spans="1:7" outlineLevel="1">
      <c r="A104" s="221" t="s">
        <v>333</v>
      </c>
      <c r="B104" s="223" t="s">
        <v>464</v>
      </c>
      <c r="C104" s="223">
        <v>2.85073E-4</v>
      </c>
      <c r="D104" s="223" t="s">
        <v>259</v>
      </c>
      <c r="E104" s="223" t="s">
        <v>5060</v>
      </c>
      <c r="F104" s="234" t="s">
        <v>337</v>
      </c>
      <c r="G104" t="s">
        <v>281</v>
      </c>
    </row>
    <row r="105" spans="1:7" outlineLevel="1">
      <c r="A105" s="221" t="s">
        <v>333</v>
      </c>
      <c r="B105" s="223" t="s">
        <v>464</v>
      </c>
      <c r="C105" s="223">
        <v>4.8723100000000001E-5</v>
      </c>
      <c r="D105" s="223" t="s">
        <v>259</v>
      </c>
      <c r="E105" s="223" t="s">
        <v>5061</v>
      </c>
      <c r="F105" s="234" t="s">
        <v>339</v>
      </c>
      <c r="G105" t="s">
        <v>281</v>
      </c>
    </row>
    <row r="106" spans="1:7" outlineLevel="1">
      <c r="A106" s="221" t="s">
        <v>333</v>
      </c>
      <c r="B106" s="223" t="s">
        <v>467</v>
      </c>
      <c r="C106" s="223">
        <v>1.26797E-6</v>
      </c>
      <c r="D106" s="223" t="s">
        <v>259</v>
      </c>
      <c r="E106" s="223" t="s">
        <v>5062</v>
      </c>
      <c r="F106" s="234" t="s">
        <v>335</v>
      </c>
      <c r="G106" t="s">
        <v>281</v>
      </c>
    </row>
    <row r="107" spans="1:7" outlineLevel="1">
      <c r="A107" s="221" t="s">
        <v>333</v>
      </c>
      <c r="B107" s="223" t="s">
        <v>469</v>
      </c>
      <c r="C107" s="223">
        <v>5.84572E-10</v>
      </c>
      <c r="D107" s="223" t="s">
        <v>259</v>
      </c>
      <c r="E107" s="223" t="s">
        <v>5063</v>
      </c>
      <c r="F107" s="234" t="s">
        <v>337</v>
      </c>
      <c r="G107" t="s">
        <v>281</v>
      </c>
    </row>
    <row r="108" spans="1:7" outlineLevel="1">
      <c r="A108" s="221" t="s">
        <v>333</v>
      </c>
      <c r="B108" s="223" t="s">
        <v>469</v>
      </c>
      <c r="C108" s="223">
        <v>9.7591399999999991E-13</v>
      </c>
      <c r="D108" s="223" t="s">
        <v>259</v>
      </c>
      <c r="E108" s="223" t="s">
        <v>5064</v>
      </c>
      <c r="F108" s="234" t="s">
        <v>339</v>
      </c>
      <c r="G108" t="s">
        <v>281</v>
      </c>
    </row>
    <row r="109" spans="1:7" outlineLevel="1">
      <c r="A109" s="221" t="s">
        <v>333</v>
      </c>
      <c r="B109" s="223" t="s">
        <v>472</v>
      </c>
      <c r="C109" s="223">
        <v>2.11212E-10</v>
      </c>
      <c r="D109" s="223" t="s">
        <v>259</v>
      </c>
      <c r="E109" s="223" t="s">
        <v>5065</v>
      </c>
      <c r="F109" s="234" t="s">
        <v>337</v>
      </c>
      <c r="G109" t="s">
        <v>281</v>
      </c>
    </row>
    <row r="110" spans="1:7" outlineLevel="1">
      <c r="A110" s="221" t="s">
        <v>333</v>
      </c>
      <c r="B110" s="223" t="s">
        <v>472</v>
      </c>
      <c r="C110" s="223">
        <v>3.5260699999999998E-13</v>
      </c>
      <c r="D110" s="223" t="s">
        <v>259</v>
      </c>
      <c r="E110" s="223" t="s">
        <v>5066</v>
      </c>
      <c r="F110" s="234" t="s">
        <v>339</v>
      </c>
      <c r="G110" t="s">
        <v>281</v>
      </c>
    </row>
    <row r="111" spans="1:7" outlineLevel="1">
      <c r="A111" s="221" t="s">
        <v>333</v>
      </c>
      <c r="B111" s="223" t="s">
        <v>475</v>
      </c>
      <c r="C111" s="223">
        <v>1.100354E-3</v>
      </c>
      <c r="D111" s="223" t="s">
        <v>259</v>
      </c>
      <c r="E111" s="223" t="s">
        <v>5023</v>
      </c>
      <c r="F111" s="234" t="s">
        <v>337</v>
      </c>
      <c r="G111" t="s">
        <v>281</v>
      </c>
    </row>
    <row r="112" spans="1:7" outlineLevel="1">
      <c r="A112" s="221" t="s">
        <v>333</v>
      </c>
      <c r="B112" s="223" t="s">
        <v>475</v>
      </c>
      <c r="C112" s="223">
        <v>1.24428E-4</v>
      </c>
      <c r="D112" s="223" t="s">
        <v>259</v>
      </c>
      <c r="E112" s="223" t="s">
        <v>5067</v>
      </c>
      <c r="F112" s="234" t="s">
        <v>339</v>
      </c>
      <c r="G112" t="s">
        <v>281</v>
      </c>
    </row>
    <row r="113" spans="1:7" outlineLevel="1">
      <c r="A113" s="221" t="s">
        <v>333</v>
      </c>
      <c r="B113" s="223" t="s">
        <v>477</v>
      </c>
      <c r="C113" s="223">
        <v>6.7379999999999999E-8</v>
      </c>
      <c r="D113" s="223" t="s">
        <v>259</v>
      </c>
      <c r="E113" s="223" t="s">
        <v>5068</v>
      </c>
      <c r="F113" s="234" t="s">
        <v>352</v>
      </c>
      <c r="G113" t="s">
        <v>281</v>
      </c>
    </row>
    <row r="114" spans="1:7" outlineLevel="1">
      <c r="A114" s="221" t="s">
        <v>333</v>
      </c>
      <c r="B114" s="223" t="s">
        <v>479</v>
      </c>
      <c r="C114" s="223">
        <v>1.4908599999999999E-7</v>
      </c>
      <c r="D114" s="223" t="s">
        <v>259</v>
      </c>
      <c r="E114" s="223" t="s">
        <v>5069</v>
      </c>
      <c r="F114" s="234" t="s">
        <v>337</v>
      </c>
      <c r="G114" t="s">
        <v>281</v>
      </c>
    </row>
    <row r="115" spans="1:7" outlineLevel="1">
      <c r="A115" s="221" t="s">
        <v>333</v>
      </c>
      <c r="B115" s="223" t="s">
        <v>479</v>
      </c>
      <c r="C115" s="223">
        <v>4.7603399999999999E-10</v>
      </c>
      <c r="D115" s="223" t="s">
        <v>259</v>
      </c>
      <c r="E115" s="223" t="s">
        <v>5070</v>
      </c>
      <c r="F115" s="234" t="s">
        <v>339</v>
      </c>
      <c r="G115" t="s">
        <v>281</v>
      </c>
    </row>
    <row r="116" spans="1:7" outlineLevel="1">
      <c r="A116" s="221" t="s">
        <v>333</v>
      </c>
      <c r="B116" s="223" t="s">
        <v>482</v>
      </c>
      <c r="C116" s="223">
        <v>7.8207329999999999E-3</v>
      </c>
      <c r="D116" s="223" t="s">
        <v>259</v>
      </c>
      <c r="E116" s="223" t="s">
        <v>5071</v>
      </c>
      <c r="F116" s="234" t="s">
        <v>484</v>
      </c>
      <c r="G116" t="s">
        <v>281</v>
      </c>
    </row>
    <row r="117" spans="1:7" outlineLevel="1">
      <c r="A117" s="221" t="s">
        <v>333</v>
      </c>
      <c r="B117" s="223" t="s">
        <v>209</v>
      </c>
      <c r="C117" s="223">
        <v>5.1476399999999999E-8</v>
      </c>
      <c r="D117" s="223" t="s">
        <v>259</v>
      </c>
      <c r="E117" s="223" t="s">
        <v>5072</v>
      </c>
      <c r="F117" s="234" t="s">
        <v>335</v>
      </c>
      <c r="G117" t="s">
        <v>281</v>
      </c>
    </row>
    <row r="118" spans="1:7" outlineLevel="1">
      <c r="A118" s="221" t="s">
        <v>333</v>
      </c>
      <c r="B118" s="223" t="s">
        <v>486</v>
      </c>
      <c r="C118" s="223">
        <v>3.4486600000000003E-5</v>
      </c>
      <c r="D118" s="223" t="s">
        <v>259</v>
      </c>
      <c r="E118" s="223" t="s">
        <v>5073</v>
      </c>
      <c r="F118" s="234" t="s">
        <v>337</v>
      </c>
      <c r="G118" t="s">
        <v>281</v>
      </c>
    </row>
    <row r="119" spans="1:7" outlineLevel="1">
      <c r="A119" s="226" t="s">
        <v>333</v>
      </c>
      <c r="B119" s="228" t="s">
        <v>486</v>
      </c>
      <c r="C119" s="228">
        <v>4.6942099999999997E-9</v>
      </c>
      <c r="D119" s="228" t="s">
        <v>259</v>
      </c>
      <c r="E119" s="228" t="s">
        <v>5074</v>
      </c>
      <c r="F119" s="255" t="s">
        <v>339</v>
      </c>
      <c r="G119" t="s">
        <v>281</v>
      </c>
    </row>
    <row r="120" spans="1:7">
      <c r="G120" t="s">
        <v>281</v>
      </c>
    </row>
    <row r="121" spans="1:7">
      <c r="A121" s="793" t="s">
        <v>489</v>
      </c>
      <c r="B121" s="794"/>
      <c r="C121" s="794"/>
      <c r="G121" t="s">
        <v>281</v>
      </c>
    </row>
    <row r="122" spans="1:7">
      <c r="A122" s="256" t="s">
        <v>490</v>
      </c>
      <c r="B122" s="256"/>
      <c r="C122" s="257">
        <v>1</v>
      </c>
      <c r="G122" t="s">
        <v>281</v>
      </c>
    </row>
    <row r="123" spans="1:7">
      <c r="A123" s="157" t="s">
        <v>5075</v>
      </c>
      <c r="B123" s="180"/>
      <c r="C123" s="258">
        <v>-0.49029006688716747</v>
      </c>
      <c r="G123" t="s">
        <v>281</v>
      </c>
    </row>
    <row r="124" spans="1:7">
      <c r="A124" s="167" t="s">
        <v>2596</v>
      </c>
      <c r="B124" s="177"/>
      <c r="C124" s="259">
        <v>-0.50970993311283253</v>
      </c>
      <c r="G124" t="s">
        <v>281</v>
      </c>
    </row>
    <row r="125" spans="1:7">
      <c r="G125" t="s">
        <v>281</v>
      </c>
    </row>
    <row r="126" spans="1:7">
      <c r="G126" t="s">
        <v>281</v>
      </c>
    </row>
    <row r="127" spans="1:7">
      <c r="G127" t="s">
        <v>281</v>
      </c>
    </row>
    <row r="128" spans="1:7">
      <c r="G128" t="s">
        <v>281</v>
      </c>
    </row>
    <row r="129" spans="7:7">
      <c r="G129" t="s">
        <v>281</v>
      </c>
    </row>
    <row r="130" spans="7:7">
      <c r="G130" t="s">
        <v>281</v>
      </c>
    </row>
    <row r="131" spans="7:7">
      <c r="G131" t="s">
        <v>281</v>
      </c>
    </row>
    <row r="132" spans="7:7">
      <c r="G132" t="s">
        <v>281</v>
      </c>
    </row>
    <row r="133" spans="7:7">
      <c r="G133" t="s">
        <v>281</v>
      </c>
    </row>
    <row r="134" spans="7:7">
      <c r="G134" t="s">
        <v>281</v>
      </c>
    </row>
    <row r="135" spans="7:7">
      <c r="G135" t="s">
        <v>281</v>
      </c>
    </row>
    <row r="136" spans="7:7">
      <c r="G136" t="s">
        <v>281</v>
      </c>
    </row>
    <row r="137" spans="7:7">
      <c r="G137" t="s">
        <v>281</v>
      </c>
    </row>
    <row r="138" spans="7:7">
      <c r="G138" t="s">
        <v>281</v>
      </c>
    </row>
    <row r="139" spans="7:7">
      <c r="G139" t="s">
        <v>281</v>
      </c>
    </row>
    <row r="140" spans="7:7">
      <c r="G140" t="s">
        <v>281</v>
      </c>
    </row>
    <row r="141" spans="7:7">
      <c r="G141" t="s">
        <v>281</v>
      </c>
    </row>
    <row r="142" spans="7:7">
      <c r="G142" t="s">
        <v>281</v>
      </c>
    </row>
    <row r="143" spans="7:7">
      <c r="G143" t="s">
        <v>281</v>
      </c>
    </row>
    <row r="144" spans="7:7">
      <c r="G144" t="s">
        <v>281</v>
      </c>
    </row>
    <row r="145" spans="7:7">
      <c r="G145" t="s">
        <v>281</v>
      </c>
    </row>
    <row r="146" spans="7:7">
      <c r="G146" t="s">
        <v>281</v>
      </c>
    </row>
    <row r="147" spans="7:7">
      <c r="G147" t="s">
        <v>281</v>
      </c>
    </row>
    <row r="148" spans="7:7">
      <c r="G148" t="s">
        <v>281</v>
      </c>
    </row>
    <row r="149" spans="7:7">
      <c r="G149" t="s">
        <v>281</v>
      </c>
    </row>
    <row r="150" spans="7:7">
      <c r="G150" t="s">
        <v>281</v>
      </c>
    </row>
    <row r="151" spans="7:7">
      <c r="G151" t="s">
        <v>281</v>
      </c>
    </row>
    <row r="152" spans="7:7">
      <c r="G152" t="s">
        <v>281</v>
      </c>
    </row>
    <row r="153" spans="7:7">
      <c r="G153" t="s">
        <v>281</v>
      </c>
    </row>
    <row r="154" spans="7:7">
      <c r="G154" t="s">
        <v>281</v>
      </c>
    </row>
    <row r="155" spans="7:7">
      <c r="G155" t="s">
        <v>281</v>
      </c>
    </row>
    <row r="156" spans="7:7">
      <c r="G156" t="s">
        <v>281</v>
      </c>
    </row>
    <row r="157" spans="7:7">
      <c r="G157" t="s">
        <v>281</v>
      </c>
    </row>
    <row r="158" spans="7:7">
      <c r="G158" t="s">
        <v>281</v>
      </c>
    </row>
    <row r="159" spans="7:7">
      <c r="G159" t="s">
        <v>281</v>
      </c>
    </row>
    <row r="160" spans="7:7">
      <c r="G160" t="s">
        <v>281</v>
      </c>
    </row>
    <row r="161" spans="7:7">
      <c r="G161" t="s">
        <v>281</v>
      </c>
    </row>
    <row r="162" spans="7:7">
      <c r="G162" t="s">
        <v>281</v>
      </c>
    </row>
    <row r="163" spans="7:7">
      <c r="G163" t="s">
        <v>281</v>
      </c>
    </row>
    <row r="164" spans="7:7">
      <c r="G164" t="s">
        <v>281</v>
      </c>
    </row>
    <row r="165" spans="7:7">
      <c r="G165" t="s">
        <v>281</v>
      </c>
    </row>
    <row r="166" spans="7:7">
      <c r="G166" t="s">
        <v>281</v>
      </c>
    </row>
    <row r="167" spans="7:7">
      <c r="G167" t="s">
        <v>281</v>
      </c>
    </row>
    <row r="168" spans="7:7">
      <c r="G168" t="s">
        <v>281</v>
      </c>
    </row>
    <row r="169" spans="7:7">
      <c r="G169" t="s">
        <v>281</v>
      </c>
    </row>
    <row r="170" spans="7:7">
      <c r="G170" t="s">
        <v>281</v>
      </c>
    </row>
    <row r="171" spans="7:7">
      <c r="G171" t="s">
        <v>281</v>
      </c>
    </row>
    <row r="172" spans="7:7">
      <c r="G172" t="s">
        <v>281</v>
      </c>
    </row>
    <row r="173" spans="7:7">
      <c r="G173" t="s">
        <v>281</v>
      </c>
    </row>
    <row r="174" spans="7:7">
      <c r="G174" t="s">
        <v>281</v>
      </c>
    </row>
    <row r="175" spans="7:7">
      <c r="G175" t="s">
        <v>281</v>
      </c>
    </row>
    <row r="176" spans="7:7">
      <c r="G176" t="s">
        <v>281</v>
      </c>
    </row>
    <row r="177" spans="7:7">
      <c r="G177" t="s">
        <v>281</v>
      </c>
    </row>
    <row r="178" spans="7:7">
      <c r="G178" t="s">
        <v>281</v>
      </c>
    </row>
    <row r="179" spans="7:7">
      <c r="G179" t="s">
        <v>281</v>
      </c>
    </row>
    <row r="180" spans="7:7">
      <c r="G180" t="s">
        <v>281</v>
      </c>
    </row>
    <row r="181" spans="7:7">
      <c r="G181" t="s">
        <v>281</v>
      </c>
    </row>
    <row r="182" spans="7:7">
      <c r="G182" t="s">
        <v>281</v>
      </c>
    </row>
    <row r="183" spans="7:7">
      <c r="G183" t="s">
        <v>281</v>
      </c>
    </row>
    <row r="184" spans="7:7">
      <c r="G184" t="s">
        <v>281</v>
      </c>
    </row>
    <row r="185" spans="7:7">
      <c r="G185" t="s">
        <v>281</v>
      </c>
    </row>
    <row r="186" spans="7:7">
      <c r="G186" t="s">
        <v>281</v>
      </c>
    </row>
    <row r="187" spans="7:7">
      <c r="G187" t="s">
        <v>281</v>
      </c>
    </row>
    <row r="188" spans="7:7">
      <c r="G188" t="s">
        <v>281</v>
      </c>
    </row>
    <row r="189" spans="7:7">
      <c r="G189" t="s">
        <v>281</v>
      </c>
    </row>
    <row r="190" spans="7:7">
      <c r="G190" t="s">
        <v>281</v>
      </c>
    </row>
    <row r="191" spans="7:7">
      <c r="G191" t="s">
        <v>281</v>
      </c>
    </row>
    <row r="192" spans="7:7">
      <c r="G192" t="s">
        <v>281</v>
      </c>
    </row>
    <row r="193" spans="7:7">
      <c r="G193" t="s">
        <v>281</v>
      </c>
    </row>
    <row r="194" spans="7:7">
      <c r="G194" t="s">
        <v>281</v>
      </c>
    </row>
    <row r="195" spans="7:7">
      <c r="G195" t="s">
        <v>281</v>
      </c>
    </row>
    <row r="196" spans="7:7">
      <c r="G196" t="s">
        <v>281</v>
      </c>
    </row>
    <row r="197" spans="7:7">
      <c r="G197" t="s">
        <v>281</v>
      </c>
    </row>
    <row r="198" spans="7:7">
      <c r="G198" t="s">
        <v>281</v>
      </c>
    </row>
    <row r="199" spans="7:7">
      <c r="G199" t="s">
        <v>281</v>
      </c>
    </row>
    <row r="200" spans="7:7">
      <c r="G200" t="s">
        <v>281</v>
      </c>
    </row>
    <row r="201" spans="7:7">
      <c r="G201" t="s">
        <v>281</v>
      </c>
    </row>
    <row r="202" spans="7:7">
      <c r="G202" t="s">
        <v>281</v>
      </c>
    </row>
    <row r="203" spans="7:7">
      <c r="G203" t="s">
        <v>281</v>
      </c>
    </row>
    <row r="204" spans="7:7">
      <c r="G204" t="s">
        <v>281</v>
      </c>
    </row>
    <row r="205" spans="7:7">
      <c r="G205" t="s">
        <v>281</v>
      </c>
    </row>
    <row r="206" spans="7:7">
      <c r="G206" t="s">
        <v>281</v>
      </c>
    </row>
    <row r="207" spans="7:7">
      <c r="G207" t="s">
        <v>281</v>
      </c>
    </row>
    <row r="208" spans="7:7">
      <c r="G208" t="s">
        <v>281</v>
      </c>
    </row>
    <row r="209" spans="7:7">
      <c r="G209" t="s">
        <v>281</v>
      </c>
    </row>
    <row r="210" spans="7:7">
      <c r="G210" t="s">
        <v>281</v>
      </c>
    </row>
    <row r="211" spans="7:7">
      <c r="G211" t="s">
        <v>281</v>
      </c>
    </row>
    <row r="212" spans="7:7">
      <c r="G212" t="s">
        <v>281</v>
      </c>
    </row>
    <row r="213" spans="7:7">
      <c r="G213" t="s">
        <v>281</v>
      </c>
    </row>
    <row r="214" spans="7:7">
      <c r="G214" t="s">
        <v>281</v>
      </c>
    </row>
    <row r="215" spans="7:7">
      <c r="G215" t="s">
        <v>281</v>
      </c>
    </row>
    <row r="216" spans="7:7">
      <c r="G216" t="s">
        <v>281</v>
      </c>
    </row>
    <row r="217" spans="7:7">
      <c r="G217" t="s">
        <v>281</v>
      </c>
    </row>
    <row r="218" spans="7:7">
      <c r="G218" t="s">
        <v>281</v>
      </c>
    </row>
    <row r="219" spans="7:7">
      <c r="G219" t="s">
        <v>281</v>
      </c>
    </row>
    <row r="220" spans="7:7">
      <c r="G220" t="s">
        <v>281</v>
      </c>
    </row>
    <row r="221" spans="7:7">
      <c r="G221" t="s">
        <v>281</v>
      </c>
    </row>
    <row r="222" spans="7:7">
      <c r="G222" t="s">
        <v>281</v>
      </c>
    </row>
    <row r="223" spans="7:7">
      <c r="G223" t="s">
        <v>281</v>
      </c>
    </row>
    <row r="224" spans="7:7">
      <c r="G224" t="s">
        <v>281</v>
      </c>
    </row>
    <row r="225" spans="7:7">
      <c r="G225" t="s">
        <v>281</v>
      </c>
    </row>
    <row r="226" spans="7:7">
      <c r="G226" t="s">
        <v>281</v>
      </c>
    </row>
    <row r="227" spans="7:7">
      <c r="G227" t="s">
        <v>281</v>
      </c>
    </row>
    <row r="228" spans="7:7">
      <c r="G228" t="s">
        <v>281</v>
      </c>
    </row>
    <row r="229" spans="7:7">
      <c r="G229" t="s">
        <v>281</v>
      </c>
    </row>
    <row r="230" spans="7:7">
      <c r="G230" t="s">
        <v>281</v>
      </c>
    </row>
    <row r="231" spans="7:7">
      <c r="G231" t="s">
        <v>281</v>
      </c>
    </row>
    <row r="232" spans="7:7">
      <c r="G232" t="s">
        <v>281</v>
      </c>
    </row>
    <row r="233" spans="7:7">
      <c r="G233" t="s">
        <v>281</v>
      </c>
    </row>
    <row r="234" spans="7:7">
      <c r="G234" t="s">
        <v>281</v>
      </c>
    </row>
    <row r="235" spans="7:7">
      <c r="G235" t="s">
        <v>281</v>
      </c>
    </row>
    <row r="236" spans="7:7">
      <c r="G236" t="s">
        <v>281</v>
      </c>
    </row>
    <row r="237" spans="7:7">
      <c r="G237" t="s">
        <v>281</v>
      </c>
    </row>
    <row r="238" spans="7:7">
      <c r="G238" t="s">
        <v>281</v>
      </c>
    </row>
  </sheetData>
  <mergeCells count="6">
    <mergeCell ref="A121:C121"/>
    <mergeCell ref="A1:F1"/>
    <mergeCell ref="I1:O1"/>
    <mergeCell ref="A7:F7"/>
    <mergeCell ref="I11:O11"/>
    <mergeCell ref="I12:O37"/>
  </mergeCells>
  <pageMargins left="0.7" right="0.7" top="0.75" bottom="0.75" header="0.3" footer="0.3"/>
  <pageSetup paperSize="9" scale="43" fitToHeight="0" orientation="landscape"/>
  <headerFooter>
    <oddHeader>&amp;C&amp;20B.2.3.1 LCI for I (waste wood)</oddHead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5" tint="0.79998168889431442"/>
    <pageSetUpPr fitToPage="1"/>
  </sheetPr>
  <dimension ref="A1:Q282"/>
  <sheetViews>
    <sheetView workbookViewId="0">
      <selection sqref="A1:F1"/>
    </sheetView>
  </sheetViews>
  <sheetFormatPr baseColWidth="10" defaultColWidth="9.140625" defaultRowHeight="15" outlineLevelRow="1"/>
  <cols>
    <col min="1" max="1" width="11" style="171" customWidth="1"/>
    <col min="2" max="2" width="64.42578125" style="171" customWidth="1"/>
    <col min="3" max="3" width="17.7109375" style="171" bestFit="1" customWidth="1"/>
    <col min="4" max="4" width="11" style="171" bestFit="1" customWidth="1"/>
    <col min="5" max="5" width="43.5703125" style="171" bestFit="1" customWidth="1"/>
    <col min="6" max="6" width="98" style="171" customWidth="1"/>
    <col min="13" max="13" width="10" bestFit="1" customWidth="1"/>
    <col min="17" max="17" width="11.85546875" customWidth="1"/>
  </cols>
  <sheetData>
    <row r="1" spans="1:17" ht="18.75">
      <c r="A1" s="769" t="s">
        <v>236</v>
      </c>
      <c r="B1" s="770"/>
      <c r="C1" s="770"/>
      <c r="D1" s="770"/>
      <c r="E1" s="770"/>
      <c r="F1" s="771"/>
      <c r="I1" s="772" t="s">
        <v>237</v>
      </c>
      <c r="J1" s="773"/>
      <c r="K1" s="773"/>
      <c r="L1" s="773"/>
      <c r="M1" s="773"/>
      <c r="N1" s="773"/>
      <c r="O1" s="773"/>
      <c r="P1" s="773"/>
      <c r="Q1" s="774"/>
    </row>
    <row r="2" spans="1:17">
      <c r="A2" s="211" t="s">
        <v>238</v>
      </c>
      <c r="B2" s="212" t="s">
        <v>239</v>
      </c>
      <c r="C2" s="212" t="s">
        <v>240</v>
      </c>
      <c r="D2" s="212" t="s">
        <v>134</v>
      </c>
      <c r="E2" s="212" t="s">
        <v>241</v>
      </c>
      <c r="F2" s="213" t="s">
        <v>242</v>
      </c>
      <c r="I2" s="214"/>
      <c r="J2" s="6"/>
      <c r="K2" s="6"/>
      <c r="L2" s="6"/>
      <c r="M2" s="6"/>
      <c r="N2" s="6"/>
      <c r="O2" s="6"/>
      <c r="P2" s="6"/>
      <c r="Q2" s="215"/>
    </row>
    <row r="3" spans="1:17" outlineLevel="1">
      <c r="A3" s="216" t="s">
        <v>243</v>
      </c>
      <c r="B3" s="217" t="s">
        <v>244</v>
      </c>
      <c r="C3" s="218">
        <v>1</v>
      </c>
      <c r="D3" s="218" t="s">
        <v>245</v>
      </c>
      <c r="E3" s="218" t="s">
        <v>4963</v>
      </c>
      <c r="F3" s="232" t="s">
        <v>236</v>
      </c>
      <c r="G3" t="s">
        <v>281</v>
      </c>
      <c r="I3" s="214"/>
      <c r="J3" s="6"/>
      <c r="K3" s="6"/>
      <c r="L3" s="6"/>
      <c r="M3" s="6"/>
      <c r="N3" s="6"/>
      <c r="O3" s="6"/>
      <c r="P3" s="6"/>
      <c r="Q3" s="215"/>
    </row>
    <row r="4" spans="1:17" outlineLevel="1">
      <c r="A4" s="226" t="s">
        <v>250</v>
      </c>
      <c r="B4" s="227" t="s">
        <v>251</v>
      </c>
      <c r="C4" s="228">
        <v>1</v>
      </c>
      <c r="D4" s="228" t="s">
        <v>252</v>
      </c>
      <c r="E4" s="229" t="s">
        <v>253</v>
      </c>
      <c r="F4" s="230" t="s">
        <v>254</v>
      </c>
      <c r="G4" t="s">
        <v>281</v>
      </c>
      <c r="I4" s="214"/>
      <c r="J4" s="6"/>
      <c r="K4" s="6"/>
      <c r="L4" s="6"/>
      <c r="M4" s="6"/>
      <c r="N4" s="6"/>
      <c r="O4" s="6"/>
      <c r="P4" s="6"/>
      <c r="Q4" s="215"/>
    </row>
    <row r="5" spans="1:17">
      <c r="G5" t="s">
        <v>281</v>
      </c>
      <c r="I5" s="214"/>
      <c r="J5" s="6"/>
      <c r="K5" s="6"/>
      <c r="L5" s="6"/>
      <c r="M5" s="6"/>
      <c r="N5" s="6"/>
      <c r="O5" s="6"/>
      <c r="P5" s="6"/>
      <c r="Q5" s="215"/>
    </row>
    <row r="6" spans="1:17" ht="18.75">
      <c r="A6" s="769" t="s">
        <v>5076</v>
      </c>
      <c r="B6" s="770"/>
      <c r="C6" s="770"/>
      <c r="D6" s="770"/>
      <c r="E6" s="770"/>
      <c r="F6" s="771"/>
      <c r="G6" t="s">
        <v>281</v>
      </c>
      <c r="I6" s="214"/>
      <c r="J6" s="6"/>
      <c r="K6" s="6"/>
      <c r="L6" s="6"/>
      <c r="M6" s="6"/>
      <c r="N6" s="6"/>
      <c r="O6" s="6"/>
      <c r="P6" s="6"/>
      <c r="Q6" s="215"/>
    </row>
    <row r="7" spans="1:17">
      <c r="A7" s="211" t="s">
        <v>238</v>
      </c>
      <c r="B7" s="212" t="s">
        <v>239</v>
      </c>
      <c r="C7" s="212" t="s">
        <v>240</v>
      </c>
      <c r="D7" s="212" t="s">
        <v>134</v>
      </c>
      <c r="E7" s="212" t="s">
        <v>241</v>
      </c>
      <c r="F7" s="213" t="s">
        <v>242</v>
      </c>
      <c r="G7" t="s">
        <v>281</v>
      </c>
      <c r="I7" s="214"/>
      <c r="J7" s="6"/>
      <c r="K7" s="6"/>
      <c r="L7" s="6"/>
      <c r="M7" s="6"/>
      <c r="N7" s="6"/>
      <c r="O7" s="6"/>
      <c r="P7" s="6"/>
      <c r="Q7" s="215"/>
    </row>
    <row r="8" spans="1:17">
      <c r="A8" s="216" t="s">
        <v>243</v>
      </c>
      <c r="B8" s="317" t="s">
        <v>251</v>
      </c>
      <c r="C8" s="218">
        <v>1</v>
      </c>
      <c r="D8" s="218" t="s">
        <v>256</v>
      </c>
      <c r="E8" s="218" t="s">
        <v>253</v>
      </c>
      <c r="F8" s="232" t="s">
        <v>254</v>
      </c>
      <c r="G8" t="s">
        <v>281</v>
      </c>
      <c r="I8" s="214"/>
      <c r="J8" s="6"/>
      <c r="K8" s="6"/>
      <c r="L8" s="6"/>
      <c r="M8" s="6"/>
      <c r="N8" s="6"/>
      <c r="O8" s="6"/>
      <c r="P8" s="6"/>
      <c r="Q8" s="215"/>
    </row>
    <row r="9" spans="1:17" outlineLevel="1">
      <c r="A9" s="221" t="s">
        <v>243</v>
      </c>
      <c r="B9" s="222" t="s">
        <v>5077</v>
      </c>
      <c r="C9" s="271">
        <v>5.2999999999999998E-8</v>
      </c>
      <c r="D9" s="223" t="s">
        <v>275</v>
      </c>
      <c r="E9" s="223" t="s">
        <v>5078</v>
      </c>
      <c r="F9" s="234" t="s">
        <v>5079</v>
      </c>
      <c r="G9" t="s">
        <v>281</v>
      </c>
      <c r="I9" s="214"/>
      <c r="J9" s="6"/>
      <c r="K9" s="6"/>
      <c r="L9" s="6"/>
      <c r="M9" s="6"/>
      <c r="N9" s="6"/>
      <c r="O9" s="6"/>
      <c r="P9" s="6"/>
      <c r="Q9" s="215"/>
    </row>
    <row r="10" spans="1:17" outlineLevel="1">
      <c r="A10" s="221" t="s">
        <v>243</v>
      </c>
      <c r="B10" s="222" t="s">
        <v>866</v>
      </c>
      <c r="C10" s="271">
        <v>2.04E-6</v>
      </c>
      <c r="D10" s="223" t="s">
        <v>259</v>
      </c>
      <c r="E10" s="223" t="s">
        <v>5080</v>
      </c>
      <c r="F10" s="234" t="s">
        <v>5081</v>
      </c>
      <c r="G10" t="s">
        <v>281</v>
      </c>
      <c r="I10" s="214"/>
      <c r="J10" s="6"/>
      <c r="K10" s="6"/>
      <c r="L10" s="6"/>
      <c r="M10" s="6"/>
      <c r="N10" s="6"/>
      <c r="O10" s="6"/>
      <c r="P10" s="6"/>
      <c r="Q10" s="215"/>
    </row>
    <row r="11" spans="1:17" outlineLevel="1">
      <c r="A11" s="221" t="s">
        <v>243</v>
      </c>
      <c r="B11" s="222" t="s">
        <v>5082</v>
      </c>
      <c r="C11" s="271">
        <v>4.0799999999999999E-6</v>
      </c>
      <c r="D11" s="223" t="s">
        <v>259</v>
      </c>
      <c r="E11" s="223" t="s">
        <v>5083</v>
      </c>
      <c r="F11" s="234" t="s">
        <v>5084</v>
      </c>
      <c r="G11" t="s">
        <v>281</v>
      </c>
      <c r="I11" s="214"/>
      <c r="J11" s="6"/>
      <c r="K11" s="6"/>
      <c r="L11" s="6"/>
      <c r="M11" s="6"/>
      <c r="N11" s="6"/>
      <c r="O11" s="6"/>
      <c r="P11" s="6"/>
      <c r="Q11" s="215"/>
    </row>
    <row r="12" spans="1:17" outlineLevel="1">
      <c r="A12" s="221" t="s">
        <v>250</v>
      </c>
      <c r="B12" s="233" t="s">
        <v>1019</v>
      </c>
      <c r="C12" s="223">
        <v>-0.02</v>
      </c>
      <c r="D12" s="223" t="s">
        <v>408</v>
      </c>
      <c r="E12" s="223" t="s">
        <v>5085</v>
      </c>
      <c r="F12" s="234" t="s">
        <v>5086</v>
      </c>
      <c r="G12" t="s">
        <v>281</v>
      </c>
      <c r="I12" s="214"/>
      <c r="J12" s="6"/>
      <c r="K12" s="6"/>
      <c r="L12" s="6"/>
      <c r="M12" s="6"/>
      <c r="N12" s="6"/>
      <c r="O12" s="6"/>
      <c r="P12" s="6"/>
      <c r="Q12" s="215"/>
    </row>
    <row r="13" spans="1:17" outlineLevel="1">
      <c r="A13" s="221" t="s">
        <v>250</v>
      </c>
      <c r="B13" s="233" t="s">
        <v>5087</v>
      </c>
      <c r="C13" s="223">
        <v>1</v>
      </c>
      <c r="D13" s="223" t="s">
        <v>259</v>
      </c>
      <c r="E13" s="223" t="s">
        <v>253</v>
      </c>
      <c r="F13" s="234" t="s">
        <v>587</v>
      </c>
      <c r="G13" t="s">
        <v>281</v>
      </c>
      <c r="I13" s="214"/>
      <c r="J13" s="6"/>
      <c r="K13" s="6"/>
      <c r="L13" s="6"/>
      <c r="M13" s="6"/>
      <c r="N13" s="6"/>
      <c r="O13" s="6"/>
      <c r="P13" s="6"/>
      <c r="Q13" s="215"/>
    </row>
    <row r="14" spans="1:17" outlineLevel="1">
      <c r="A14" s="221" t="s">
        <v>243</v>
      </c>
      <c r="B14" s="222" t="s">
        <v>1836</v>
      </c>
      <c r="C14" s="223" t="s">
        <v>5088</v>
      </c>
      <c r="D14" s="223" t="s">
        <v>1838</v>
      </c>
      <c r="E14" s="223" t="s">
        <v>260</v>
      </c>
      <c r="F14" s="234" t="s">
        <v>5089</v>
      </c>
      <c r="G14" t="s">
        <v>281</v>
      </c>
      <c r="I14" s="236"/>
      <c r="J14" s="237"/>
      <c r="K14" s="237"/>
      <c r="L14" s="237"/>
      <c r="M14" s="237"/>
      <c r="N14" s="237"/>
      <c r="O14" s="237"/>
      <c r="P14" s="237"/>
      <c r="Q14" s="238"/>
    </row>
    <row r="15" spans="1:17">
      <c r="A15" s="239" t="s">
        <v>268</v>
      </c>
      <c r="B15" s="240" t="s">
        <v>2243</v>
      </c>
      <c r="C15" s="240">
        <v>222.4</v>
      </c>
      <c r="D15" s="240" t="s">
        <v>4523</v>
      </c>
      <c r="E15" s="240" t="s">
        <v>1575</v>
      </c>
      <c r="F15" s="241" t="s">
        <v>2244</v>
      </c>
      <c r="G15" t="s">
        <v>281</v>
      </c>
    </row>
    <row r="16" spans="1:17">
      <c r="A16" s="382"/>
      <c r="B16" s="148"/>
      <c r="C16" s="148"/>
      <c r="D16" s="148"/>
      <c r="E16" s="148"/>
      <c r="F16" s="148"/>
      <c r="G16" t="s">
        <v>281</v>
      </c>
      <c r="I16" s="772" t="s">
        <v>272</v>
      </c>
      <c r="J16" s="773"/>
      <c r="K16" s="773"/>
      <c r="L16" s="773"/>
      <c r="M16" s="773"/>
      <c r="N16" s="773"/>
      <c r="O16" s="773"/>
      <c r="P16" s="773"/>
      <c r="Q16" s="774"/>
    </row>
    <row r="17" spans="1:17" ht="18.75">
      <c r="A17" s="769" t="s">
        <v>5090</v>
      </c>
      <c r="B17" s="770"/>
      <c r="C17" s="770"/>
      <c r="D17" s="770"/>
      <c r="E17" s="770"/>
      <c r="F17" s="771"/>
      <c r="G17" t="s">
        <v>281</v>
      </c>
      <c r="I17" s="214"/>
      <c r="J17" s="6"/>
      <c r="K17" s="6"/>
      <c r="L17" s="6"/>
      <c r="M17" s="6"/>
      <c r="N17" s="6"/>
      <c r="O17" s="6"/>
      <c r="P17" s="6"/>
      <c r="Q17" s="215"/>
    </row>
    <row r="18" spans="1:17">
      <c r="A18" s="211" t="s">
        <v>238</v>
      </c>
      <c r="B18" s="212" t="s">
        <v>239</v>
      </c>
      <c r="C18" s="212" t="s">
        <v>240</v>
      </c>
      <c r="D18" s="212" t="s">
        <v>134</v>
      </c>
      <c r="E18" s="212" t="s">
        <v>241</v>
      </c>
      <c r="F18" s="213" t="s">
        <v>242</v>
      </c>
      <c r="G18" t="s">
        <v>281</v>
      </c>
      <c r="I18" s="214"/>
      <c r="J18" s="6"/>
      <c r="K18" s="6"/>
      <c r="L18" s="6"/>
      <c r="M18" s="6"/>
      <c r="N18" s="6"/>
      <c r="O18" s="6"/>
      <c r="P18" s="6"/>
      <c r="Q18" s="215"/>
    </row>
    <row r="19" spans="1:17" outlineLevel="1">
      <c r="A19" s="216" t="s">
        <v>243</v>
      </c>
      <c r="B19" s="217" t="s">
        <v>1849</v>
      </c>
      <c r="C19" s="218" t="s">
        <v>1975</v>
      </c>
      <c r="D19" s="218" t="s">
        <v>275</v>
      </c>
      <c r="E19" s="218" t="s">
        <v>2250</v>
      </c>
      <c r="F19" s="232" t="s">
        <v>1852</v>
      </c>
      <c r="G19" t="s">
        <v>281</v>
      </c>
      <c r="I19" s="214"/>
      <c r="J19" s="6"/>
      <c r="K19" s="6"/>
      <c r="L19" s="6"/>
      <c r="M19" s="6"/>
      <c r="N19" s="6"/>
      <c r="O19" s="6"/>
      <c r="P19" s="6"/>
      <c r="Q19" s="215"/>
    </row>
    <row r="20" spans="1:17" outlineLevel="1">
      <c r="A20" s="221" t="s">
        <v>243</v>
      </c>
      <c r="B20" s="222" t="s">
        <v>274</v>
      </c>
      <c r="C20" s="223">
        <v>3.2773699999999997E-11</v>
      </c>
      <c r="D20" s="223" t="s">
        <v>275</v>
      </c>
      <c r="E20" s="223" t="s">
        <v>5091</v>
      </c>
      <c r="F20" s="234" t="s">
        <v>277</v>
      </c>
      <c r="G20" t="s">
        <v>281</v>
      </c>
      <c r="I20" s="214"/>
      <c r="J20" s="6"/>
      <c r="K20" s="6"/>
      <c r="L20" s="6"/>
      <c r="M20" s="6"/>
      <c r="N20" s="6"/>
      <c r="O20" s="6"/>
      <c r="P20" s="6"/>
      <c r="Q20" s="215"/>
    </row>
    <row r="21" spans="1:17" outlineLevel="1">
      <c r="A21" s="221" t="s">
        <v>243</v>
      </c>
      <c r="B21" s="222" t="s">
        <v>278</v>
      </c>
      <c r="C21" s="223">
        <v>2.4625299999999998E-10</v>
      </c>
      <c r="D21" s="223" t="s">
        <v>275</v>
      </c>
      <c r="E21" s="223" t="s">
        <v>5092</v>
      </c>
      <c r="F21" s="234" t="s">
        <v>280</v>
      </c>
      <c r="G21" t="s">
        <v>281</v>
      </c>
      <c r="I21" s="214"/>
      <c r="J21" s="6"/>
      <c r="K21" s="6"/>
      <c r="L21" s="6"/>
      <c r="M21" s="6"/>
      <c r="N21" s="6"/>
      <c r="O21" s="6"/>
      <c r="P21" s="6"/>
      <c r="Q21" s="215"/>
    </row>
    <row r="22" spans="1:17" outlineLevel="1">
      <c r="A22" s="221" t="s">
        <v>243</v>
      </c>
      <c r="B22" s="222" t="s">
        <v>285</v>
      </c>
      <c r="C22" s="223">
        <v>6.6323099999999997E-8</v>
      </c>
      <c r="D22" s="223" t="s">
        <v>259</v>
      </c>
      <c r="E22" s="223" t="s">
        <v>5093</v>
      </c>
      <c r="F22" s="234" t="s">
        <v>287</v>
      </c>
      <c r="G22" t="s">
        <v>281</v>
      </c>
      <c r="I22" s="214"/>
      <c r="J22" s="6"/>
      <c r="K22" s="6"/>
      <c r="L22" s="6"/>
      <c r="M22" s="6"/>
      <c r="N22" s="6"/>
      <c r="O22" s="6"/>
      <c r="P22" s="6"/>
      <c r="Q22" s="215"/>
    </row>
    <row r="23" spans="1:17" outlineLevel="1">
      <c r="A23" s="221" t="s">
        <v>243</v>
      </c>
      <c r="B23" s="222" t="s">
        <v>288</v>
      </c>
      <c r="C23" s="223">
        <v>2.1257799999999999E-6</v>
      </c>
      <c r="D23" s="223" t="s">
        <v>259</v>
      </c>
      <c r="E23" s="223" t="s">
        <v>5094</v>
      </c>
      <c r="F23" s="234" t="s">
        <v>290</v>
      </c>
      <c r="G23" t="s">
        <v>281</v>
      </c>
      <c r="I23" s="214"/>
      <c r="J23" s="6"/>
      <c r="K23" s="6"/>
      <c r="L23" s="6"/>
      <c r="M23" s="6"/>
      <c r="N23" s="6"/>
      <c r="O23" s="6"/>
      <c r="P23" s="6"/>
      <c r="Q23" s="215"/>
    </row>
    <row r="24" spans="1:17" outlineLevel="1">
      <c r="A24" s="221" t="s">
        <v>243</v>
      </c>
      <c r="B24" s="222" t="s">
        <v>291</v>
      </c>
      <c r="C24" s="223">
        <v>1.00577E-6</v>
      </c>
      <c r="D24" s="223" t="s">
        <v>259</v>
      </c>
      <c r="E24" s="223" t="s">
        <v>5095</v>
      </c>
      <c r="F24" s="234" t="s">
        <v>293</v>
      </c>
      <c r="G24" t="s">
        <v>281</v>
      </c>
      <c r="I24" s="214"/>
      <c r="J24" s="6"/>
      <c r="K24" s="6"/>
      <c r="L24" s="6"/>
      <c r="M24" s="6"/>
      <c r="N24" s="6"/>
      <c r="O24" s="6"/>
      <c r="P24" s="6"/>
      <c r="Q24" s="215"/>
    </row>
    <row r="25" spans="1:17" outlineLevel="1">
      <c r="A25" s="221" t="s">
        <v>243</v>
      </c>
      <c r="B25" s="222" t="s">
        <v>294</v>
      </c>
      <c r="C25" s="223">
        <v>1.5659100000000001E-5</v>
      </c>
      <c r="D25" s="223" t="s">
        <v>259</v>
      </c>
      <c r="E25" s="223" t="s">
        <v>5096</v>
      </c>
      <c r="F25" s="234" t="s">
        <v>296</v>
      </c>
      <c r="G25" t="s">
        <v>281</v>
      </c>
      <c r="I25" s="214"/>
      <c r="J25" s="6"/>
      <c r="K25" s="6"/>
      <c r="L25" s="6"/>
      <c r="M25" s="6"/>
      <c r="N25" s="6"/>
      <c r="O25" s="6"/>
      <c r="P25" s="6"/>
      <c r="Q25" s="215"/>
    </row>
    <row r="26" spans="1:17" outlineLevel="1">
      <c r="A26" s="221" t="s">
        <v>243</v>
      </c>
      <c r="B26" s="222" t="s">
        <v>297</v>
      </c>
      <c r="C26" s="223">
        <v>4.9282800000000002E-5</v>
      </c>
      <c r="D26" s="223" t="s">
        <v>259</v>
      </c>
      <c r="E26" s="223" t="s">
        <v>5097</v>
      </c>
      <c r="F26" s="234" t="s">
        <v>299</v>
      </c>
      <c r="G26" t="s">
        <v>281</v>
      </c>
      <c r="I26" s="214"/>
      <c r="J26" s="6"/>
      <c r="K26" s="6"/>
      <c r="L26" s="6"/>
      <c r="M26" s="6"/>
      <c r="N26" s="6"/>
      <c r="O26" s="6"/>
      <c r="P26" s="6"/>
      <c r="Q26" s="215"/>
    </row>
    <row r="27" spans="1:17" outlineLevel="1">
      <c r="A27" s="221" t="s">
        <v>243</v>
      </c>
      <c r="B27" s="222" t="s">
        <v>300</v>
      </c>
      <c r="C27" s="223">
        <v>2.19607E-4</v>
      </c>
      <c r="D27" s="223" t="s">
        <v>259</v>
      </c>
      <c r="E27" s="223" t="s">
        <v>5098</v>
      </c>
      <c r="F27" s="234" t="s">
        <v>290</v>
      </c>
      <c r="G27" t="s">
        <v>281</v>
      </c>
      <c r="I27" s="214"/>
      <c r="J27" s="6"/>
      <c r="K27" s="6"/>
      <c r="L27" s="6"/>
      <c r="M27" s="6"/>
      <c r="N27" s="6"/>
      <c r="O27" s="6"/>
      <c r="P27" s="6"/>
      <c r="Q27" s="215"/>
    </row>
    <row r="28" spans="1:17" outlineLevel="1">
      <c r="A28" s="221" t="s">
        <v>243</v>
      </c>
      <c r="B28" s="222" t="s">
        <v>305</v>
      </c>
      <c r="C28" s="223">
        <v>2.30313E-4</v>
      </c>
      <c r="D28" s="223" t="s">
        <v>259</v>
      </c>
      <c r="E28" s="223" t="s">
        <v>5099</v>
      </c>
      <c r="F28" s="234" t="s">
        <v>307</v>
      </c>
      <c r="G28" t="s">
        <v>281</v>
      </c>
      <c r="I28" s="214"/>
      <c r="J28" s="6"/>
      <c r="K28" s="6"/>
      <c r="L28" s="6"/>
      <c r="M28" s="6"/>
      <c r="N28" s="6"/>
      <c r="O28" s="6"/>
      <c r="P28" s="6"/>
      <c r="Q28" s="215"/>
    </row>
    <row r="29" spans="1:17" outlineLevel="1">
      <c r="A29" s="221" t="s">
        <v>243</v>
      </c>
      <c r="B29" s="222" t="s">
        <v>302</v>
      </c>
      <c r="C29" s="223">
        <v>5.4846400000000003E-4</v>
      </c>
      <c r="D29" s="223" t="s">
        <v>259</v>
      </c>
      <c r="E29" s="223" t="s">
        <v>5100</v>
      </c>
      <c r="F29" s="234" t="s">
        <v>304</v>
      </c>
      <c r="G29" t="s">
        <v>281</v>
      </c>
      <c r="I29" s="214"/>
      <c r="J29" s="6"/>
      <c r="K29" s="6"/>
      <c r="L29" s="6"/>
      <c r="M29" s="6"/>
      <c r="N29" s="6"/>
      <c r="O29" s="6"/>
      <c r="P29" s="6"/>
      <c r="Q29" s="215"/>
    </row>
    <row r="30" spans="1:17" outlineLevel="1">
      <c r="A30" s="221" t="s">
        <v>243</v>
      </c>
      <c r="B30" s="222" t="s">
        <v>311</v>
      </c>
      <c r="C30" s="223">
        <v>7.8660600000000002E-4</v>
      </c>
      <c r="D30" s="223" t="s">
        <v>259</v>
      </c>
      <c r="E30" s="223" t="s">
        <v>4975</v>
      </c>
      <c r="F30" s="234" t="s">
        <v>313</v>
      </c>
      <c r="G30" t="s">
        <v>281</v>
      </c>
      <c r="I30" s="214"/>
      <c r="J30" s="6"/>
      <c r="K30" s="6"/>
      <c r="L30" s="6"/>
      <c r="M30" s="6"/>
      <c r="N30" s="6"/>
      <c r="O30" s="6"/>
      <c r="P30" s="6"/>
      <c r="Q30" s="215"/>
    </row>
    <row r="31" spans="1:17" outlineLevel="1">
      <c r="A31" s="221" t="s">
        <v>243</v>
      </c>
      <c r="B31" s="222" t="s">
        <v>317</v>
      </c>
      <c r="C31" s="223">
        <v>3.1561440000000001E-3</v>
      </c>
      <c r="D31" s="223" t="s">
        <v>259</v>
      </c>
      <c r="E31" s="223" t="s">
        <v>5101</v>
      </c>
      <c r="F31" s="234" t="s">
        <v>319</v>
      </c>
      <c r="G31" t="s">
        <v>281</v>
      </c>
      <c r="I31" s="214"/>
      <c r="J31" s="6"/>
      <c r="K31" s="6"/>
      <c r="L31" s="6"/>
      <c r="M31" s="6"/>
      <c r="N31" s="6"/>
      <c r="O31" s="6"/>
      <c r="P31" s="6"/>
      <c r="Q31" s="215"/>
    </row>
    <row r="32" spans="1:17" outlineLevel="1">
      <c r="A32" s="221" t="s">
        <v>243</v>
      </c>
      <c r="B32" s="222" t="s">
        <v>247</v>
      </c>
      <c r="C32" s="223">
        <v>6.0295959999999999E-3</v>
      </c>
      <c r="D32" s="223" t="s">
        <v>314</v>
      </c>
      <c r="E32" s="223" t="s">
        <v>5102</v>
      </c>
      <c r="F32" s="234" t="s">
        <v>316</v>
      </c>
      <c r="G32" t="s">
        <v>281</v>
      </c>
      <c r="I32" s="214"/>
      <c r="J32" s="6"/>
      <c r="K32" s="6"/>
      <c r="L32" s="6"/>
      <c r="M32" s="6"/>
      <c r="N32" s="6"/>
      <c r="O32" s="6"/>
      <c r="P32" s="6"/>
      <c r="Q32" s="215"/>
    </row>
    <row r="33" spans="1:17" outlineLevel="1">
      <c r="A33" s="221" t="s">
        <v>243</v>
      </c>
      <c r="B33" s="222" t="s">
        <v>320</v>
      </c>
      <c r="C33" s="223">
        <v>1.5731393E-2</v>
      </c>
      <c r="D33" s="223" t="s">
        <v>259</v>
      </c>
      <c r="E33" s="223" t="s">
        <v>5103</v>
      </c>
      <c r="F33" s="234" t="s">
        <v>322</v>
      </c>
      <c r="G33" t="s">
        <v>281</v>
      </c>
      <c r="I33" s="236"/>
      <c r="J33" s="237"/>
      <c r="K33" s="237"/>
      <c r="L33" s="237"/>
      <c r="M33" s="237"/>
      <c r="N33" s="237"/>
      <c r="O33" s="237"/>
      <c r="P33" s="237"/>
      <c r="Q33" s="238"/>
    </row>
    <row r="34" spans="1:17" outlineLevel="1">
      <c r="A34" s="221" t="s">
        <v>243</v>
      </c>
      <c r="B34" s="222" t="s">
        <v>323</v>
      </c>
      <c r="C34" s="223">
        <v>0.13851707799999999</v>
      </c>
      <c r="D34" s="223" t="s">
        <v>259</v>
      </c>
      <c r="E34" s="223" t="s">
        <v>5104</v>
      </c>
      <c r="F34" s="234" t="s">
        <v>325</v>
      </c>
      <c r="G34" t="s">
        <v>281</v>
      </c>
    </row>
    <row r="35" spans="1:17" outlineLevel="1">
      <c r="A35" s="221" t="s">
        <v>243</v>
      </c>
      <c r="B35" s="222" t="s">
        <v>326</v>
      </c>
      <c r="C35" s="223">
        <v>0.14709486299999999</v>
      </c>
      <c r="D35" s="223" t="s">
        <v>327</v>
      </c>
      <c r="E35" s="223" t="s">
        <v>4980</v>
      </c>
      <c r="F35" s="234" t="s">
        <v>329</v>
      </c>
      <c r="G35" t="s">
        <v>281</v>
      </c>
      <c r="I35" s="349" t="s">
        <v>360</v>
      </c>
      <c r="J35" s="350"/>
      <c r="K35" s="350"/>
      <c r="L35" s="350"/>
      <c r="M35" s="351"/>
    </row>
    <row r="36" spans="1:17" outlineLevel="1">
      <c r="A36" s="221" t="s">
        <v>243</v>
      </c>
      <c r="B36" s="222" t="s">
        <v>330</v>
      </c>
      <c r="C36" s="223">
        <v>0.18563666200000001</v>
      </c>
      <c r="D36" s="223" t="s">
        <v>259</v>
      </c>
      <c r="E36" s="223" t="s">
        <v>5105</v>
      </c>
      <c r="F36" s="234" t="s">
        <v>332</v>
      </c>
      <c r="G36" t="s">
        <v>281</v>
      </c>
      <c r="I36" s="336" t="s">
        <v>5106</v>
      </c>
      <c r="J36" s="243"/>
      <c r="K36" s="243"/>
      <c r="L36" s="243">
        <v>20</v>
      </c>
      <c r="M36" s="244" t="s">
        <v>363</v>
      </c>
    </row>
    <row r="37" spans="1:17" outlineLevel="1">
      <c r="A37" s="221" t="s">
        <v>243</v>
      </c>
      <c r="B37" s="233" t="s">
        <v>5087</v>
      </c>
      <c r="C37" s="223">
        <v>1</v>
      </c>
      <c r="D37" s="223" t="s">
        <v>259</v>
      </c>
      <c r="E37" s="223" t="s">
        <v>253</v>
      </c>
      <c r="F37" s="234" t="s">
        <v>587</v>
      </c>
      <c r="G37" t="s">
        <v>281</v>
      </c>
      <c r="I37" s="236" t="s">
        <v>3862</v>
      </c>
      <c r="J37" s="237"/>
      <c r="K37" s="237"/>
      <c r="L37" s="276">
        <v>113</v>
      </c>
      <c r="M37" s="238" t="s">
        <v>363</v>
      </c>
    </row>
    <row r="38" spans="1:17" outlineLevel="1">
      <c r="A38" s="221" t="s">
        <v>333</v>
      </c>
      <c r="B38" s="223" t="s">
        <v>225</v>
      </c>
      <c r="C38" s="223">
        <v>6.5225300000000002E-10</v>
      </c>
      <c r="D38" s="223" t="s">
        <v>259</v>
      </c>
      <c r="E38" s="223" t="s">
        <v>4983</v>
      </c>
      <c r="F38" s="234" t="s">
        <v>335</v>
      </c>
      <c r="G38" t="s">
        <v>281</v>
      </c>
    </row>
    <row r="39" spans="1:17" outlineLevel="1">
      <c r="A39" s="221" t="s">
        <v>333</v>
      </c>
      <c r="B39" s="223" t="s">
        <v>225</v>
      </c>
      <c r="C39" s="223">
        <v>6.4216800000000004E-4</v>
      </c>
      <c r="D39" s="223" t="s">
        <v>259</v>
      </c>
      <c r="E39" s="223" t="s">
        <v>5107</v>
      </c>
      <c r="F39" s="234" t="s">
        <v>337</v>
      </c>
      <c r="G39" t="s">
        <v>281</v>
      </c>
    </row>
    <row r="40" spans="1:17" outlineLevel="1">
      <c r="A40" s="221" t="s">
        <v>333</v>
      </c>
      <c r="B40" s="223" t="s">
        <v>225</v>
      </c>
      <c r="C40" s="223">
        <v>1.00462E-7</v>
      </c>
      <c r="D40" s="223" t="s">
        <v>259</v>
      </c>
      <c r="E40" s="223" t="s">
        <v>5108</v>
      </c>
      <c r="F40" s="234" t="s">
        <v>339</v>
      </c>
      <c r="G40" t="s">
        <v>281</v>
      </c>
    </row>
    <row r="41" spans="1:17" outlineLevel="1">
      <c r="A41" s="221" t="s">
        <v>333</v>
      </c>
      <c r="B41" s="223" t="s">
        <v>340</v>
      </c>
      <c r="C41" s="223">
        <v>9.24849E-7</v>
      </c>
      <c r="D41" s="223" t="s">
        <v>259</v>
      </c>
      <c r="E41" s="223" t="s">
        <v>4986</v>
      </c>
      <c r="F41" s="234" t="s">
        <v>342</v>
      </c>
      <c r="G41" t="s">
        <v>281</v>
      </c>
    </row>
    <row r="42" spans="1:17" outlineLevel="1">
      <c r="A42" s="221" t="s">
        <v>333</v>
      </c>
      <c r="B42" s="223" t="s">
        <v>343</v>
      </c>
      <c r="C42" s="223">
        <v>4.8247200000000001E-10</v>
      </c>
      <c r="D42" s="223" t="s">
        <v>259</v>
      </c>
      <c r="E42" s="223" t="s">
        <v>5109</v>
      </c>
      <c r="F42" s="234" t="s">
        <v>337</v>
      </c>
      <c r="G42" t="s">
        <v>281</v>
      </c>
    </row>
    <row r="43" spans="1:17" outlineLevel="1">
      <c r="A43" s="221" t="s">
        <v>333</v>
      </c>
      <c r="B43" s="223" t="s">
        <v>343</v>
      </c>
      <c r="C43" s="223">
        <v>2.62841E-10</v>
      </c>
      <c r="D43" s="223" t="s">
        <v>259</v>
      </c>
      <c r="E43" s="223" t="s">
        <v>5110</v>
      </c>
      <c r="F43" s="234" t="s">
        <v>339</v>
      </c>
      <c r="G43" t="s">
        <v>281</v>
      </c>
    </row>
    <row r="44" spans="1:17" outlineLevel="1">
      <c r="A44" s="221" t="s">
        <v>333</v>
      </c>
      <c r="B44" s="223" t="s">
        <v>174</v>
      </c>
      <c r="C44" s="223">
        <v>4.4800000000000002E-9</v>
      </c>
      <c r="D44" s="223" t="s">
        <v>259</v>
      </c>
      <c r="E44" s="223" t="s">
        <v>5111</v>
      </c>
      <c r="F44" s="234" t="s">
        <v>335</v>
      </c>
      <c r="G44" t="s">
        <v>281</v>
      </c>
    </row>
    <row r="45" spans="1:17" outlineLevel="1">
      <c r="A45" s="221" t="s">
        <v>333</v>
      </c>
      <c r="B45" s="223" t="s">
        <v>347</v>
      </c>
      <c r="C45" s="223">
        <v>2.00545E-6</v>
      </c>
      <c r="D45" s="223" t="s">
        <v>259</v>
      </c>
      <c r="E45" s="223" t="s">
        <v>5112</v>
      </c>
      <c r="F45" s="234" t="s">
        <v>337</v>
      </c>
      <c r="G45" t="s">
        <v>281</v>
      </c>
    </row>
    <row r="46" spans="1:17" outlineLevel="1">
      <c r="A46" s="221" t="s">
        <v>333</v>
      </c>
      <c r="B46" s="223" t="s">
        <v>347</v>
      </c>
      <c r="C46" s="223">
        <v>2.4397799999999998E-6</v>
      </c>
      <c r="D46" s="223" t="s">
        <v>259</v>
      </c>
      <c r="E46" s="223" t="s">
        <v>5113</v>
      </c>
      <c r="F46" s="234" t="s">
        <v>339</v>
      </c>
      <c r="G46" t="s">
        <v>281</v>
      </c>
    </row>
    <row r="47" spans="1:17" outlineLevel="1">
      <c r="A47" s="221" t="s">
        <v>333</v>
      </c>
      <c r="B47" s="223" t="s">
        <v>350</v>
      </c>
      <c r="C47" s="223">
        <v>3.3689999999999999E-8</v>
      </c>
      <c r="D47" s="223" t="s">
        <v>259</v>
      </c>
      <c r="E47" s="223" t="s">
        <v>4992</v>
      </c>
      <c r="F47" s="234" t="s">
        <v>352</v>
      </c>
      <c r="G47" t="s">
        <v>281</v>
      </c>
    </row>
    <row r="48" spans="1:17" outlineLevel="1">
      <c r="A48" s="221" t="s">
        <v>333</v>
      </c>
      <c r="B48" s="223" t="s">
        <v>353</v>
      </c>
      <c r="C48" s="223">
        <v>7.0444E-11</v>
      </c>
      <c r="D48" s="223" t="s">
        <v>259</v>
      </c>
      <c r="E48" s="223" t="s">
        <v>4993</v>
      </c>
      <c r="F48" s="234" t="s">
        <v>352</v>
      </c>
      <c r="G48" t="s">
        <v>281</v>
      </c>
    </row>
    <row r="49" spans="1:7" outlineLevel="1">
      <c r="A49" s="221" t="s">
        <v>333</v>
      </c>
      <c r="B49" s="223" t="s">
        <v>355</v>
      </c>
      <c r="C49" s="223">
        <v>1.77996E-10</v>
      </c>
      <c r="D49" s="223" t="s">
        <v>259</v>
      </c>
      <c r="E49" s="223" t="s">
        <v>4994</v>
      </c>
      <c r="F49" s="234" t="s">
        <v>352</v>
      </c>
      <c r="G49" t="s">
        <v>281</v>
      </c>
    </row>
    <row r="50" spans="1:7" outlineLevel="1">
      <c r="A50" s="221" t="s">
        <v>333</v>
      </c>
      <c r="B50" s="223" t="s">
        <v>357</v>
      </c>
      <c r="C50" s="223">
        <v>3.4782600000000002E-12</v>
      </c>
      <c r="D50" s="223" t="s">
        <v>259</v>
      </c>
      <c r="E50" s="223" t="s">
        <v>1875</v>
      </c>
      <c r="F50" s="234" t="s">
        <v>359</v>
      </c>
      <c r="G50" t="s">
        <v>281</v>
      </c>
    </row>
    <row r="51" spans="1:7" outlineLevel="1">
      <c r="A51" s="221" t="s">
        <v>333</v>
      </c>
      <c r="B51" s="223" t="s">
        <v>364</v>
      </c>
      <c r="C51" s="223">
        <v>9.0958100000000002E-4</v>
      </c>
      <c r="D51" s="223" t="s">
        <v>259</v>
      </c>
      <c r="E51" s="223" t="s">
        <v>4996</v>
      </c>
      <c r="F51" s="234" t="s">
        <v>337</v>
      </c>
      <c r="G51" t="s">
        <v>281</v>
      </c>
    </row>
    <row r="52" spans="1:7" outlineLevel="1">
      <c r="A52" s="221" t="s">
        <v>333</v>
      </c>
      <c r="B52" s="223" t="s">
        <v>364</v>
      </c>
      <c r="C52" s="223">
        <v>2.7916799999999999E-4</v>
      </c>
      <c r="D52" s="223" t="s">
        <v>259</v>
      </c>
      <c r="E52" s="223" t="s">
        <v>4997</v>
      </c>
      <c r="F52" s="234" t="s">
        <v>339</v>
      </c>
      <c r="G52" t="s">
        <v>281</v>
      </c>
    </row>
    <row r="53" spans="1:7" outlineLevel="1">
      <c r="A53" s="221" t="s">
        <v>333</v>
      </c>
      <c r="B53" s="223" t="s">
        <v>179</v>
      </c>
      <c r="C53" s="223">
        <v>3.2000000000000002E-8</v>
      </c>
      <c r="D53" s="223" t="s">
        <v>259</v>
      </c>
      <c r="E53" s="223" t="s">
        <v>5114</v>
      </c>
      <c r="F53" s="234" t="s">
        <v>335</v>
      </c>
      <c r="G53" t="s">
        <v>281</v>
      </c>
    </row>
    <row r="54" spans="1:7" outlineLevel="1">
      <c r="A54" s="221" t="s">
        <v>333</v>
      </c>
      <c r="B54" s="223" t="s">
        <v>368</v>
      </c>
      <c r="C54" s="223">
        <v>7.7126399999999994E-8</v>
      </c>
      <c r="D54" s="223" t="s">
        <v>259</v>
      </c>
      <c r="E54" s="223" t="s">
        <v>5115</v>
      </c>
      <c r="F54" s="234" t="s">
        <v>337</v>
      </c>
      <c r="G54" t="s">
        <v>281</v>
      </c>
    </row>
    <row r="55" spans="1:7" outlineLevel="1">
      <c r="A55" s="221" t="s">
        <v>333</v>
      </c>
      <c r="B55" s="223" t="s">
        <v>368</v>
      </c>
      <c r="C55" s="223">
        <v>2.2469000000000002E-9</v>
      </c>
      <c r="D55" s="223" t="s">
        <v>259</v>
      </c>
      <c r="E55" s="223" t="s">
        <v>5116</v>
      </c>
      <c r="F55" s="234" t="s">
        <v>339</v>
      </c>
      <c r="G55" t="s">
        <v>281</v>
      </c>
    </row>
    <row r="56" spans="1:7" outlineLevel="1">
      <c r="A56" s="221" t="s">
        <v>333</v>
      </c>
      <c r="B56" s="223" t="s">
        <v>221</v>
      </c>
      <c r="C56" s="223">
        <v>2.3609599999999998E-5</v>
      </c>
      <c r="D56" s="223" t="s">
        <v>259</v>
      </c>
      <c r="E56" s="223" t="s">
        <v>5001</v>
      </c>
      <c r="F56" s="234" t="s">
        <v>335</v>
      </c>
      <c r="G56" t="s">
        <v>281</v>
      </c>
    </row>
    <row r="57" spans="1:7" outlineLevel="1">
      <c r="A57" s="221" t="s">
        <v>333</v>
      </c>
      <c r="B57" s="223" t="s">
        <v>371</v>
      </c>
      <c r="C57" s="223">
        <v>2.6457550000000001E-3</v>
      </c>
      <c r="D57" s="223" t="s">
        <v>259</v>
      </c>
      <c r="E57" s="223" t="s">
        <v>5117</v>
      </c>
      <c r="F57" s="234" t="s">
        <v>337</v>
      </c>
      <c r="G57" t="s">
        <v>281</v>
      </c>
    </row>
    <row r="58" spans="1:7" outlineLevel="1">
      <c r="A58" s="221" t="s">
        <v>333</v>
      </c>
      <c r="B58" s="223" t="s">
        <v>371</v>
      </c>
      <c r="C58" s="223">
        <v>5.4086399999999998E-5</v>
      </c>
      <c r="D58" s="223" t="s">
        <v>259</v>
      </c>
      <c r="E58" s="223" t="s">
        <v>5118</v>
      </c>
      <c r="F58" s="234" t="s">
        <v>339</v>
      </c>
      <c r="G58" t="s">
        <v>281</v>
      </c>
    </row>
    <row r="59" spans="1:7" outlineLevel="1">
      <c r="A59" s="221" t="s">
        <v>333</v>
      </c>
      <c r="B59" s="223" t="s">
        <v>374</v>
      </c>
      <c r="C59" s="223">
        <v>1.3675499579999999</v>
      </c>
      <c r="D59" s="223" t="s">
        <v>259</v>
      </c>
      <c r="E59" s="223" t="s">
        <v>5004</v>
      </c>
      <c r="F59" s="234" t="s">
        <v>335</v>
      </c>
      <c r="G59" t="s">
        <v>281</v>
      </c>
    </row>
    <row r="60" spans="1:7" outlineLevel="1">
      <c r="A60" s="221" t="s">
        <v>333</v>
      </c>
      <c r="B60" s="223" t="s">
        <v>376</v>
      </c>
      <c r="C60" s="223">
        <v>3.4782600000000003E-4</v>
      </c>
      <c r="D60" s="223" t="s">
        <v>259</v>
      </c>
      <c r="E60" s="223" t="s">
        <v>1884</v>
      </c>
      <c r="F60" s="234" t="s">
        <v>359</v>
      </c>
      <c r="G60" t="s">
        <v>281</v>
      </c>
    </row>
    <row r="61" spans="1:7" outlineLevel="1">
      <c r="A61" s="221" t="s">
        <v>333</v>
      </c>
      <c r="B61" s="223" t="s">
        <v>378</v>
      </c>
      <c r="C61" s="223">
        <v>3.8346000000000002E-5</v>
      </c>
      <c r="D61" s="223" t="s">
        <v>259</v>
      </c>
      <c r="E61" s="223" t="s">
        <v>5006</v>
      </c>
      <c r="F61" s="234" t="s">
        <v>337</v>
      </c>
      <c r="G61" t="s">
        <v>281</v>
      </c>
    </row>
    <row r="62" spans="1:7" outlineLevel="1">
      <c r="A62" s="221" t="s">
        <v>333</v>
      </c>
      <c r="B62" s="223" t="s">
        <v>378</v>
      </c>
      <c r="C62" s="223">
        <v>2.58566E-4</v>
      </c>
      <c r="D62" s="223" t="s">
        <v>259</v>
      </c>
      <c r="E62" s="223" t="s">
        <v>5007</v>
      </c>
      <c r="F62" s="234" t="s">
        <v>339</v>
      </c>
      <c r="G62" t="s">
        <v>281</v>
      </c>
    </row>
    <row r="63" spans="1:7" outlineLevel="1">
      <c r="A63" s="221" t="s">
        <v>333</v>
      </c>
      <c r="B63" s="223" t="s">
        <v>188</v>
      </c>
      <c r="C63" s="223">
        <v>8.0000000000000002E-8</v>
      </c>
      <c r="D63" s="223" t="s">
        <v>259</v>
      </c>
      <c r="E63" s="223" t="s">
        <v>5119</v>
      </c>
      <c r="F63" s="234" t="s">
        <v>335</v>
      </c>
      <c r="G63" t="s">
        <v>281</v>
      </c>
    </row>
    <row r="64" spans="1:7" outlineLevel="1">
      <c r="A64" s="221" t="s">
        <v>333</v>
      </c>
      <c r="B64" s="223" t="s">
        <v>382</v>
      </c>
      <c r="C64" s="223">
        <v>8.4171200000000008E-6</v>
      </c>
      <c r="D64" s="223" t="s">
        <v>259</v>
      </c>
      <c r="E64" s="223" t="s">
        <v>5120</v>
      </c>
      <c r="F64" s="234" t="s">
        <v>337</v>
      </c>
      <c r="G64" t="s">
        <v>281</v>
      </c>
    </row>
    <row r="65" spans="1:7" outlineLevel="1">
      <c r="A65" s="221" t="s">
        <v>333</v>
      </c>
      <c r="B65" s="223" t="s">
        <v>382</v>
      </c>
      <c r="C65" s="223">
        <v>2.5908599999999998E-6</v>
      </c>
      <c r="D65" s="223" t="s">
        <v>259</v>
      </c>
      <c r="E65" s="223" t="s">
        <v>5121</v>
      </c>
      <c r="F65" s="234" t="s">
        <v>339</v>
      </c>
      <c r="G65" t="s">
        <v>281</v>
      </c>
    </row>
    <row r="66" spans="1:7" outlineLevel="1">
      <c r="A66" s="221" t="s">
        <v>333</v>
      </c>
      <c r="B66" s="223" t="s">
        <v>385</v>
      </c>
      <c r="C66" s="223">
        <v>1.9446199999999998E-8</v>
      </c>
      <c r="D66" s="223" t="s">
        <v>259</v>
      </c>
      <c r="E66" s="223" t="s">
        <v>5122</v>
      </c>
      <c r="F66" s="234" t="s">
        <v>339</v>
      </c>
      <c r="G66" t="s">
        <v>281</v>
      </c>
    </row>
    <row r="67" spans="1:7" outlineLevel="1">
      <c r="A67" s="221" t="s">
        <v>333</v>
      </c>
      <c r="B67" s="223" t="s">
        <v>184</v>
      </c>
      <c r="C67" s="223">
        <v>1.0000000000000001E-9</v>
      </c>
      <c r="D67" s="223" t="s">
        <v>259</v>
      </c>
      <c r="E67" s="223" t="s">
        <v>5123</v>
      </c>
      <c r="F67" s="234" t="s">
        <v>335</v>
      </c>
      <c r="G67" t="s">
        <v>281</v>
      </c>
    </row>
    <row r="68" spans="1:7" outlineLevel="1">
      <c r="A68" s="221" t="s">
        <v>333</v>
      </c>
      <c r="B68" s="223" t="s">
        <v>184</v>
      </c>
      <c r="C68" s="223">
        <v>4.4462000000000002E-7</v>
      </c>
      <c r="D68" s="223" t="s">
        <v>259</v>
      </c>
      <c r="E68" s="223" t="s">
        <v>5124</v>
      </c>
      <c r="F68" s="234" t="s">
        <v>337</v>
      </c>
      <c r="G68" t="s">
        <v>281</v>
      </c>
    </row>
    <row r="69" spans="1:7" outlineLevel="1">
      <c r="A69" s="221" t="s">
        <v>333</v>
      </c>
      <c r="B69" s="223" t="s">
        <v>184</v>
      </c>
      <c r="C69" s="223">
        <v>4.5013500000000002E-10</v>
      </c>
      <c r="D69" s="223" t="s">
        <v>259</v>
      </c>
      <c r="E69" s="223" t="s">
        <v>5125</v>
      </c>
      <c r="F69" s="234" t="s">
        <v>339</v>
      </c>
      <c r="G69" t="s">
        <v>281</v>
      </c>
    </row>
    <row r="70" spans="1:7" outlineLevel="1">
      <c r="A70" s="221" t="s">
        <v>333</v>
      </c>
      <c r="B70" s="223" t="s">
        <v>390</v>
      </c>
      <c r="C70" s="223">
        <v>2.7807610000000001E-3</v>
      </c>
      <c r="D70" s="223" t="s">
        <v>259</v>
      </c>
      <c r="E70" s="223" t="s">
        <v>5015</v>
      </c>
      <c r="F70" s="234" t="s">
        <v>337</v>
      </c>
      <c r="G70" t="s">
        <v>281</v>
      </c>
    </row>
    <row r="71" spans="1:7" outlineLevel="1">
      <c r="A71" s="221" t="s">
        <v>333</v>
      </c>
      <c r="B71" s="223" t="s">
        <v>390</v>
      </c>
      <c r="C71" s="223">
        <v>2.8527400000000002E-4</v>
      </c>
      <c r="D71" s="223" t="s">
        <v>259</v>
      </c>
      <c r="E71" s="223" t="s">
        <v>5016</v>
      </c>
      <c r="F71" s="234" t="s">
        <v>339</v>
      </c>
      <c r="G71" t="s">
        <v>281</v>
      </c>
    </row>
    <row r="72" spans="1:7" outlineLevel="1">
      <c r="A72" s="221" t="s">
        <v>333</v>
      </c>
      <c r="B72" s="223" t="s">
        <v>192</v>
      </c>
      <c r="C72" s="223">
        <v>4.3999999999999997E-8</v>
      </c>
      <c r="D72" s="223" t="s">
        <v>259</v>
      </c>
      <c r="E72" s="223" t="s">
        <v>5126</v>
      </c>
      <c r="F72" s="234" t="s">
        <v>335</v>
      </c>
      <c r="G72" t="s">
        <v>281</v>
      </c>
    </row>
    <row r="73" spans="1:7" outlineLevel="1">
      <c r="A73" s="221" t="s">
        <v>333</v>
      </c>
      <c r="B73" s="223" t="s">
        <v>394</v>
      </c>
      <c r="C73" s="223">
        <v>2.1058599999999999E-5</v>
      </c>
      <c r="D73" s="223" t="s">
        <v>259</v>
      </c>
      <c r="E73" s="223" t="s">
        <v>5127</v>
      </c>
      <c r="F73" s="234" t="s">
        <v>337</v>
      </c>
      <c r="G73" t="s">
        <v>281</v>
      </c>
    </row>
    <row r="74" spans="1:7" outlineLevel="1">
      <c r="A74" s="221" t="s">
        <v>333</v>
      </c>
      <c r="B74" s="223" t="s">
        <v>394</v>
      </c>
      <c r="C74" s="223">
        <v>3.8029399999999998E-8</v>
      </c>
      <c r="D74" s="223" t="s">
        <v>259</v>
      </c>
      <c r="E74" s="223" t="s">
        <v>5128</v>
      </c>
      <c r="F74" s="234" t="s">
        <v>339</v>
      </c>
      <c r="G74" t="s">
        <v>281</v>
      </c>
    </row>
    <row r="75" spans="1:7" outlineLevel="1">
      <c r="A75" s="221" t="s">
        <v>333</v>
      </c>
      <c r="B75" s="223" t="s">
        <v>397</v>
      </c>
      <c r="C75" s="223">
        <v>1.25259E-5</v>
      </c>
      <c r="D75" s="223" t="s">
        <v>259</v>
      </c>
      <c r="E75" s="223" t="s">
        <v>5020</v>
      </c>
      <c r="F75" s="234" t="s">
        <v>342</v>
      </c>
      <c r="G75" t="s">
        <v>281</v>
      </c>
    </row>
    <row r="76" spans="1:7" outlineLevel="1">
      <c r="A76" s="221" t="s">
        <v>333</v>
      </c>
      <c r="B76" s="223" t="s">
        <v>399</v>
      </c>
      <c r="C76" s="223">
        <v>2.2010000000000001E-5</v>
      </c>
      <c r="D76" s="223" t="s">
        <v>259</v>
      </c>
      <c r="E76" s="223" t="s">
        <v>5129</v>
      </c>
      <c r="F76" s="234" t="s">
        <v>401</v>
      </c>
      <c r="G76" t="s">
        <v>281</v>
      </c>
    </row>
    <row r="77" spans="1:7" outlineLevel="1">
      <c r="A77" s="221" t="s">
        <v>333</v>
      </c>
      <c r="B77" s="223" t="s">
        <v>402</v>
      </c>
      <c r="C77" s="223">
        <v>1.21739E-13</v>
      </c>
      <c r="D77" s="223" t="s">
        <v>259</v>
      </c>
      <c r="E77" s="223" t="s">
        <v>1901</v>
      </c>
      <c r="F77" s="234" t="s">
        <v>359</v>
      </c>
      <c r="G77" t="s">
        <v>281</v>
      </c>
    </row>
    <row r="78" spans="1:7" outlineLevel="1">
      <c r="A78" s="221" t="s">
        <v>333</v>
      </c>
      <c r="B78" s="223" t="s">
        <v>404</v>
      </c>
      <c r="C78" s="223">
        <v>1.100354E-3</v>
      </c>
      <c r="D78" s="223" t="s">
        <v>259</v>
      </c>
      <c r="E78" s="223" t="s">
        <v>5023</v>
      </c>
      <c r="F78" s="234" t="s">
        <v>337</v>
      </c>
      <c r="G78" t="s">
        <v>281</v>
      </c>
    </row>
    <row r="79" spans="1:7" outlineLevel="1">
      <c r="A79" s="221" t="s">
        <v>333</v>
      </c>
      <c r="B79" s="223" t="s">
        <v>404</v>
      </c>
      <c r="C79" s="223">
        <v>1.2442700000000001E-4</v>
      </c>
      <c r="D79" s="223" t="s">
        <v>259</v>
      </c>
      <c r="E79" s="223" t="s">
        <v>5024</v>
      </c>
      <c r="F79" s="234" t="s">
        <v>339</v>
      </c>
      <c r="G79" t="s">
        <v>281</v>
      </c>
    </row>
    <row r="80" spans="1:7" outlineLevel="1">
      <c r="A80" s="221" t="s">
        <v>250</v>
      </c>
      <c r="B80" s="233" t="s">
        <v>1019</v>
      </c>
      <c r="C80" s="223" t="s">
        <v>983</v>
      </c>
      <c r="D80" s="223" t="s">
        <v>408</v>
      </c>
      <c r="E80" s="223" t="s">
        <v>260</v>
      </c>
      <c r="F80" s="234" t="s">
        <v>1974</v>
      </c>
      <c r="G80" t="s">
        <v>281</v>
      </c>
    </row>
    <row r="81" spans="1:7" outlineLevel="1">
      <c r="A81" s="221" t="s">
        <v>333</v>
      </c>
      <c r="B81" s="223" t="s">
        <v>1906</v>
      </c>
      <c r="C81" s="223">
        <v>7.1304199999999999E-7</v>
      </c>
      <c r="D81" s="223" t="s">
        <v>259</v>
      </c>
      <c r="E81" s="223" t="s">
        <v>1907</v>
      </c>
      <c r="F81" s="234" t="s">
        <v>352</v>
      </c>
      <c r="G81" t="s">
        <v>281</v>
      </c>
    </row>
    <row r="82" spans="1:7" outlineLevel="1">
      <c r="A82" s="221" t="s">
        <v>333</v>
      </c>
      <c r="B82" s="223" t="s">
        <v>1908</v>
      </c>
      <c r="C82" s="223">
        <v>1.0086899999999999E-6</v>
      </c>
      <c r="D82" s="223" t="s">
        <v>259</v>
      </c>
      <c r="E82" s="223" t="s">
        <v>1909</v>
      </c>
      <c r="F82" s="234" t="s">
        <v>352</v>
      </c>
      <c r="G82" t="s">
        <v>281</v>
      </c>
    </row>
    <row r="83" spans="1:7" outlineLevel="1">
      <c r="A83" s="221" t="s">
        <v>333</v>
      </c>
      <c r="B83" s="223" t="s">
        <v>1910</v>
      </c>
      <c r="C83" s="223">
        <v>3.7565200000000001E-6</v>
      </c>
      <c r="D83" s="223" t="s">
        <v>259</v>
      </c>
      <c r="E83" s="223" t="s">
        <v>1911</v>
      </c>
      <c r="F83" s="234" t="s">
        <v>352</v>
      </c>
      <c r="G83" t="s">
        <v>281</v>
      </c>
    </row>
    <row r="84" spans="1:7" outlineLevel="1">
      <c r="A84" s="221" t="s">
        <v>333</v>
      </c>
      <c r="B84" s="223" t="s">
        <v>415</v>
      </c>
      <c r="C84" s="223">
        <v>1.73719E-7</v>
      </c>
      <c r="D84" s="223" t="s">
        <v>259</v>
      </c>
      <c r="E84" s="223" t="s">
        <v>5029</v>
      </c>
      <c r="F84" s="234" t="s">
        <v>335</v>
      </c>
      <c r="G84" t="s">
        <v>281</v>
      </c>
    </row>
    <row r="85" spans="1:7" outlineLevel="1">
      <c r="A85" s="221" t="s">
        <v>333</v>
      </c>
      <c r="B85" s="223" t="s">
        <v>217</v>
      </c>
      <c r="C85" s="223">
        <v>1.1254799999999999E-9</v>
      </c>
      <c r="D85" s="223" t="s">
        <v>259</v>
      </c>
      <c r="E85" s="223" t="s">
        <v>5030</v>
      </c>
      <c r="F85" s="234" t="s">
        <v>335</v>
      </c>
      <c r="G85" t="s">
        <v>281</v>
      </c>
    </row>
    <row r="86" spans="1:7" outlineLevel="1">
      <c r="A86" s="221" t="s">
        <v>333</v>
      </c>
      <c r="B86" s="223" t="s">
        <v>418</v>
      </c>
      <c r="C86" s="223">
        <v>3.2170400000000002E-4</v>
      </c>
      <c r="D86" s="223" t="s">
        <v>259</v>
      </c>
      <c r="E86" s="223" t="s">
        <v>5130</v>
      </c>
      <c r="F86" s="234" t="s">
        <v>337</v>
      </c>
      <c r="G86" t="s">
        <v>281</v>
      </c>
    </row>
    <row r="87" spans="1:7" outlineLevel="1">
      <c r="A87" s="221" t="s">
        <v>333</v>
      </c>
      <c r="B87" s="223" t="s">
        <v>418</v>
      </c>
      <c r="C87" s="223">
        <v>1.2607599999999999E-8</v>
      </c>
      <c r="D87" s="223" t="s">
        <v>259</v>
      </c>
      <c r="E87" s="223" t="s">
        <v>5131</v>
      </c>
      <c r="F87" s="234" t="s">
        <v>339</v>
      </c>
      <c r="G87" t="s">
        <v>281</v>
      </c>
    </row>
    <row r="88" spans="1:7" outlineLevel="1">
      <c r="A88" s="221" t="s">
        <v>333</v>
      </c>
      <c r="B88" s="223" t="s">
        <v>205</v>
      </c>
      <c r="C88" s="223">
        <v>1.1199999999999999E-8</v>
      </c>
      <c r="D88" s="223" t="s">
        <v>259</v>
      </c>
      <c r="E88" s="223" t="s">
        <v>5132</v>
      </c>
      <c r="F88" s="234" t="s">
        <v>335</v>
      </c>
      <c r="G88" t="s">
        <v>281</v>
      </c>
    </row>
    <row r="89" spans="1:7" outlineLevel="1">
      <c r="A89" s="221" t="s">
        <v>333</v>
      </c>
      <c r="B89" s="223" t="s">
        <v>205</v>
      </c>
      <c r="C89" s="223">
        <v>4.8129799999999998E-6</v>
      </c>
      <c r="D89" s="223" t="s">
        <v>259</v>
      </c>
      <c r="E89" s="223" t="s">
        <v>5133</v>
      </c>
      <c r="F89" s="234" t="s">
        <v>337</v>
      </c>
      <c r="G89" t="s">
        <v>281</v>
      </c>
    </row>
    <row r="90" spans="1:7" outlineLevel="1">
      <c r="A90" s="221" t="s">
        <v>333</v>
      </c>
      <c r="B90" s="223" t="s">
        <v>205</v>
      </c>
      <c r="C90" s="223">
        <v>2.7334199999999999E-9</v>
      </c>
      <c r="D90" s="223" t="s">
        <v>259</v>
      </c>
      <c r="E90" s="223" t="s">
        <v>5134</v>
      </c>
      <c r="F90" s="234" t="s">
        <v>339</v>
      </c>
      <c r="G90" t="s">
        <v>281</v>
      </c>
    </row>
    <row r="91" spans="1:7" outlineLevel="1">
      <c r="A91" s="221" t="s">
        <v>333</v>
      </c>
      <c r="B91" s="223" t="s">
        <v>196</v>
      </c>
      <c r="C91" s="223">
        <v>1.6800000000000002E-8</v>
      </c>
      <c r="D91" s="223" t="s">
        <v>259</v>
      </c>
      <c r="E91" s="223" t="s">
        <v>5135</v>
      </c>
      <c r="F91" s="234" t="s">
        <v>335</v>
      </c>
      <c r="G91" t="s">
        <v>281</v>
      </c>
    </row>
    <row r="92" spans="1:7" outlineLevel="1">
      <c r="A92" s="221" t="s">
        <v>333</v>
      </c>
      <c r="B92" s="223" t="s">
        <v>196</v>
      </c>
      <c r="C92" s="223">
        <v>2.8248799999999999E-8</v>
      </c>
      <c r="D92" s="223" t="s">
        <v>259</v>
      </c>
      <c r="E92" s="223" t="s">
        <v>5136</v>
      </c>
      <c r="F92" s="234" t="s">
        <v>337</v>
      </c>
      <c r="G92" t="s">
        <v>281</v>
      </c>
    </row>
    <row r="93" spans="1:7" outlineLevel="1">
      <c r="A93" s="221" t="s">
        <v>333</v>
      </c>
      <c r="B93" s="223" t="s">
        <v>196</v>
      </c>
      <c r="C93" s="223">
        <v>1.17057E-9</v>
      </c>
      <c r="D93" s="223" t="s">
        <v>259</v>
      </c>
      <c r="E93" s="223" t="s">
        <v>5137</v>
      </c>
      <c r="F93" s="234" t="s">
        <v>339</v>
      </c>
      <c r="G93" t="s">
        <v>281</v>
      </c>
    </row>
    <row r="94" spans="1:7" outlineLevel="1">
      <c r="A94" s="221" t="s">
        <v>333</v>
      </c>
      <c r="B94" s="223" t="s">
        <v>427</v>
      </c>
      <c r="C94" s="223">
        <v>1.7391300000000001E-5</v>
      </c>
      <c r="D94" s="223" t="s">
        <v>259</v>
      </c>
      <c r="E94" s="223" t="s">
        <v>1922</v>
      </c>
      <c r="F94" s="234" t="s">
        <v>359</v>
      </c>
      <c r="G94" t="s">
        <v>281</v>
      </c>
    </row>
    <row r="95" spans="1:7" outlineLevel="1">
      <c r="A95" s="221" t="s">
        <v>333</v>
      </c>
      <c r="B95" s="223" t="s">
        <v>200</v>
      </c>
      <c r="C95" s="223">
        <v>8.0000000000000005E-9</v>
      </c>
      <c r="D95" s="223" t="s">
        <v>259</v>
      </c>
      <c r="E95" s="223" t="s">
        <v>5138</v>
      </c>
      <c r="F95" s="234" t="s">
        <v>335</v>
      </c>
      <c r="G95" t="s">
        <v>281</v>
      </c>
    </row>
    <row r="96" spans="1:7" outlineLevel="1">
      <c r="A96" s="221" t="s">
        <v>333</v>
      </c>
      <c r="B96" s="223" t="s">
        <v>430</v>
      </c>
      <c r="C96" s="223">
        <v>5.1510999999999997E-6</v>
      </c>
      <c r="D96" s="223" t="s">
        <v>259</v>
      </c>
      <c r="E96" s="223" t="s">
        <v>5139</v>
      </c>
      <c r="F96" s="234" t="s">
        <v>337</v>
      </c>
      <c r="G96" t="s">
        <v>281</v>
      </c>
    </row>
    <row r="97" spans="1:7" outlineLevel="1">
      <c r="A97" s="221" t="s">
        <v>333</v>
      </c>
      <c r="B97" s="223" t="s">
        <v>430</v>
      </c>
      <c r="C97" s="223">
        <v>6.4767299999999998E-9</v>
      </c>
      <c r="D97" s="223" t="s">
        <v>259</v>
      </c>
      <c r="E97" s="223" t="s">
        <v>5140</v>
      </c>
      <c r="F97" s="234" t="s">
        <v>339</v>
      </c>
      <c r="G97" t="s">
        <v>281</v>
      </c>
    </row>
    <row r="98" spans="1:7" outlineLevel="1">
      <c r="A98" s="221" t="s">
        <v>333</v>
      </c>
      <c r="B98" s="223" t="s">
        <v>433</v>
      </c>
      <c r="C98" s="223">
        <v>1.4020699999999999E-4</v>
      </c>
      <c r="D98" s="223" t="s">
        <v>259</v>
      </c>
      <c r="E98" s="223" t="s">
        <v>5043</v>
      </c>
      <c r="F98" s="234" t="s">
        <v>337</v>
      </c>
      <c r="G98" t="s">
        <v>281</v>
      </c>
    </row>
    <row r="99" spans="1:7" outlineLevel="1">
      <c r="A99" s="221" t="s">
        <v>333</v>
      </c>
      <c r="B99" s="223" t="s">
        <v>433</v>
      </c>
      <c r="C99" s="223">
        <v>5.0223099999999997E-5</v>
      </c>
      <c r="D99" s="223" t="s">
        <v>259</v>
      </c>
      <c r="E99" s="223" t="s">
        <v>5044</v>
      </c>
      <c r="F99" s="234" t="s">
        <v>339</v>
      </c>
      <c r="G99" t="s">
        <v>281</v>
      </c>
    </row>
    <row r="100" spans="1:7" outlineLevel="1">
      <c r="A100" s="221" t="s">
        <v>333</v>
      </c>
      <c r="B100" s="223" t="s">
        <v>436</v>
      </c>
      <c r="C100" s="223">
        <v>4.1167899999999997E-4</v>
      </c>
      <c r="D100" s="223" t="s">
        <v>259</v>
      </c>
      <c r="E100" s="223" t="s">
        <v>5141</v>
      </c>
      <c r="F100" s="234" t="s">
        <v>438</v>
      </c>
      <c r="G100" t="s">
        <v>281</v>
      </c>
    </row>
    <row r="101" spans="1:7" outlineLevel="1">
      <c r="A101" s="221" t="s">
        <v>333</v>
      </c>
      <c r="B101" s="223" t="s">
        <v>439</v>
      </c>
      <c r="C101" s="223">
        <v>1.5332199999999999E-6</v>
      </c>
      <c r="D101" s="223" t="s">
        <v>259</v>
      </c>
      <c r="E101" s="223" t="s">
        <v>5046</v>
      </c>
      <c r="F101" s="234" t="s">
        <v>352</v>
      </c>
      <c r="G101" t="s">
        <v>281</v>
      </c>
    </row>
    <row r="102" spans="1:7" outlineLevel="1">
      <c r="A102" s="221" t="s">
        <v>333</v>
      </c>
      <c r="B102" s="223" t="s">
        <v>1930</v>
      </c>
      <c r="C102" s="223">
        <v>1.73913E-8</v>
      </c>
      <c r="D102" s="223" t="s">
        <v>259</v>
      </c>
      <c r="E102" s="223" t="s">
        <v>1931</v>
      </c>
      <c r="F102" s="234" t="s">
        <v>352</v>
      </c>
      <c r="G102" t="s">
        <v>281</v>
      </c>
    </row>
    <row r="103" spans="1:7" outlineLevel="1">
      <c r="A103" s="221" t="s">
        <v>333</v>
      </c>
      <c r="B103" s="223" t="s">
        <v>441</v>
      </c>
      <c r="C103" s="223">
        <v>2.8057933333333331E-5</v>
      </c>
      <c r="D103" s="223" t="s">
        <v>259</v>
      </c>
      <c r="E103" s="223" t="s">
        <v>2324</v>
      </c>
      <c r="F103" s="234" t="s">
        <v>359</v>
      </c>
      <c r="G103" t="s">
        <v>281</v>
      </c>
    </row>
    <row r="104" spans="1:7" outlineLevel="1">
      <c r="A104" s="221" t="s">
        <v>333</v>
      </c>
      <c r="B104" s="223" t="s">
        <v>443</v>
      </c>
      <c r="C104" s="223">
        <v>3.0666600000000002E-5</v>
      </c>
      <c r="D104" s="223" t="s">
        <v>259</v>
      </c>
      <c r="E104" s="223" t="s">
        <v>2325</v>
      </c>
      <c r="F104" s="234" t="s">
        <v>352</v>
      </c>
      <c r="G104" t="s">
        <v>281</v>
      </c>
    </row>
    <row r="105" spans="1:7" outlineLevel="1">
      <c r="A105" s="221" t="s">
        <v>333</v>
      </c>
      <c r="B105" s="223" t="s">
        <v>445</v>
      </c>
      <c r="C105" s="223">
        <v>3.3043433333333335E-6</v>
      </c>
      <c r="D105" s="223" t="s">
        <v>259</v>
      </c>
      <c r="E105" s="223" t="s">
        <v>2326</v>
      </c>
      <c r="F105" s="234" t="s">
        <v>359</v>
      </c>
      <c r="G105" t="s">
        <v>281</v>
      </c>
    </row>
    <row r="106" spans="1:7" outlineLevel="1">
      <c r="A106" s="221" t="s">
        <v>333</v>
      </c>
      <c r="B106" s="223" t="s">
        <v>1935</v>
      </c>
      <c r="C106" s="223">
        <v>2.5565200000000001E-6</v>
      </c>
      <c r="D106" s="223" t="s">
        <v>259</v>
      </c>
      <c r="E106" s="223" t="s">
        <v>1936</v>
      </c>
      <c r="F106" s="234" t="s">
        <v>352</v>
      </c>
      <c r="G106" t="s">
        <v>281</v>
      </c>
    </row>
    <row r="107" spans="1:7" outlineLevel="1">
      <c r="A107" s="221" t="s">
        <v>333</v>
      </c>
      <c r="B107" s="223" t="s">
        <v>447</v>
      </c>
      <c r="C107" s="223">
        <v>1.4671499999999999E-11</v>
      </c>
      <c r="D107" s="223" t="s">
        <v>259</v>
      </c>
      <c r="E107" s="223" t="s">
        <v>5049</v>
      </c>
      <c r="F107" s="234" t="s">
        <v>352</v>
      </c>
      <c r="G107" t="s">
        <v>281</v>
      </c>
    </row>
    <row r="108" spans="1:7" outlineLevel="1">
      <c r="A108" s="221" t="s">
        <v>333</v>
      </c>
      <c r="B108" s="223" t="s">
        <v>449</v>
      </c>
      <c r="C108" s="223">
        <v>1.00728E-5</v>
      </c>
      <c r="D108" s="223" t="s">
        <v>259</v>
      </c>
      <c r="E108" s="223" t="s">
        <v>5050</v>
      </c>
      <c r="F108" s="234" t="s">
        <v>337</v>
      </c>
      <c r="G108" t="s">
        <v>281</v>
      </c>
    </row>
    <row r="109" spans="1:7" outlineLevel="1">
      <c r="A109" s="221" t="s">
        <v>333</v>
      </c>
      <c r="B109" s="223" t="s">
        <v>449</v>
      </c>
      <c r="C109" s="223">
        <v>1.66763E-7</v>
      </c>
      <c r="D109" s="223" t="s">
        <v>259</v>
      </c>
      <c r="E109" s="223" t="s">
        <v>5051</v>
      </c>
      <c r="F109" s="234" t="s">
        <v>339</v>
      </c>
      <c r="G109" t="s">
        <v>281</v>
      </c>
    </row>
    <row r="110" spans="1:7" outlineLevel="1">
      <c r="A110" s="221" t="s">
        <v>333</v>
      </c>
      <c r="B110" s="223" t="s">
        <v>452</v>
      </c>
      <c r="C110" s="223">
        <v>1.13819E-7</v>
      </c>
      <c r="D110" s="223" t="s">
        <v>259</v>
      </c>
      <c r="E110" s="223" t="s">
        <v>5052</v>
      </c>
      <c r="F110" s="234" t="s">
        <v>335</v>
      </c>
      <c r="G110" t="s">
        <v>281</v>
      </c>
    </row>
    <row r="111" spans="1:7" outlineLevel="1">
      <c r="A111" s="221" t="s">
        <v>333</v>
      </c>
      <c r="B111" s="223" t="s">
        <v>229</v>
      </c>
      <c r="C111" s="223">
        <v>2.76668E-6</v>
      </c>
      <c r="D111" s="223" t="s">
        <v>259</v>
      </c>
      <c r="E111" s="223" t="s">
        <v>5053</v>
      </c>
      <c r="F111" s="234" t="s">
        <v>335</v>
      </c>
      <c r="G111" t="s">
        <v>281</v>
      </c>
    </row>
    <row r="112" spans="1:7" outlineLevel="1">
      <c r="A112" s="221" t="s">
        <v>333</v>
      </c>
      <c r="B112" s="223" t="s">
        <v>455</v>
      </c>
      <c r="C112" s="223">
        <v>4.0181800000000002E-4</v>
      </c>
      <c r="D112" s="223" t="s">
        <v>259</v>
      </c>
      <c r="E112" s="223" t="s">
        <v>5054</v>
      </c>
      <c r="F112" s="234" t="s">
        <v>337</v>
      </c>
      <c r="G112" t="s">
        <v>281</v>
      </c>
    </row>
    <row r="113" spans="1:7" outlineLevel="1">
      <c r="A113" s="221" t="s">
        <v>333</v>
      </c>
      <c r="B113" s="223" t="s">
        <v>455</v>
      </c>
      <c r="C113" s="223">
        <v>1.51853E-4</v>
      </c>
      <c r="D113" s="223" t="s">
        <v>259</v>
      </c>
      <c r="E113" s="223" t="s">
        <v>5055</v>
      </c>
      <c r="F113" s="234" t="s">
        <v>339</v>
      </c>
      <c r="G113" t="s">
        <v>281</v>
      </c>
    </row>
    <row r="114" spans="1:7" outlineLevel="1">
      <c r="A114" s="221" t="s">
        <v>333</v>
      </c>
      <c r="B114" s="223" t="s">
        <v>1944</v>
      </c>
      <c r="C114" s="223">
        <v>6.0869499999999996E-7</v>
      </c>
      <c r="D114" s="223" t="s">
        <v>259</v>
      </c>
      <c r="E114" s="223" t="s">
        <v>1945</v>
      </c>
      <c r="F114" s="234" t="s">
        <v>352</v>
      </c>
      <c r="G114" t="s">
        <v>281</v>
      </c>
    </row>
    <row r="115" spans="1:7" outlineLevel="1">
      <c r="A115" s="221" t="s">
        <v>333</v>
      </c>
      <c r="B115" s="223" t="s">
        <v>1946</v>
      </c>
      <c r="C115" s="223">
        <v>2.7826E-7</v>
      </c>
      <c r="D115" s="223" t="s">
        <v>259</v>
      </c>
      <c r="E115" s="223" t="s">
        <v>1947</v>
      </c>
      <c r="F115" s="234" t="s">
        <v>352</v>
      </c>
      <c r="G115" t="s">
        <v>281</v>
      </c>
    </row>
    <row r="116" spans="1:7" outlineLevel="1">
      <c r="A116" s="221" t="s">
        <v>333</v>
      </c>
      <c r="B116" s="223" t="s">
        <v>213</v>
      </c>
      <c r="C116" s="223">
        <v>8.2875999999999994E-8</v>
      </c>
      <c r="D116" s="223" t="s">
        <v>259</v>
      </c>
      <c r="E116" s="223" t="s">
        <v>5056</v>
      </c>
      <c r="F116" s="234" t="s">
        <v>335</v>
      </c>
      <c r="G116" t="s">
        <v>281</v>
      </c>
    </row>
    <row r="117" spans="1:7" outlineLevel="1">
      <c r="A117" s="221" t="s">
        <v>333</v>
      </c>
      <c r="B117" s="223" t="s">
        <v>213</v>
      </c>
      <c r="C117" s="223">
        <v>3.4252079999999999E-3</v>
      </c>
      <c r="D117" s="223" t="s">
        <v>259</v>
      </c>
      <c r="E117" s="223" t="s">
        <v>5142</v>
      </c>
      <c r="F117" s="234" t="s">
        <v>337</v>
      </c>
      <c r="G117" t="s">
        <v>281</v>
      </c>
    </row>
    <row r="118" spans="1:7" outlineLevel="1">
      <c r="A118" s="221" t="s">
        <v>333</v>
      </c>
      <c r="B118" s="223" t="s">
        <v>213</v>
      </c>
      <c r="C118" s="223">
        <v>1.14738E-5</v>
      </c>
      <c r="D118" s="223" t="s">
        <v>259</v>
      </c>
      <c r="E118" s="223" t="s">
        <v>5143</v>
      </c>
      <c r="F118" s="234" t="s">
        <v>339</v>
      </c>
      <c r="G118" t="s">
        <v>281</v>
      </c>
    </row>
    <row r="119" spans="1:7" outlineLevel="1">
      <c r="A119" s="221" t="s">
        <v>333</v>
      </c>
      <c r="B119" s="223" t="s">
        <v>461</v>
      </c>
      <c r="C119" s="223">
        <v>1.57254E-5</v>
      </c>
      <c r="D119" s="223" t="s">
        <v>259</v>
      </c>
      <c r="E119" s="223" t="s">
        <v>5144</v>
      </c>
      <c r="F119" s="234" t="s">
        <v>463</v>
      </c>
      <c r="G119" t="s">
        <v>281</v>
      </c>
    </row>
    <row r="120" spans="1:7" outlineLevel="1">
      <c r="A120" s="221" t="s">
        <v>333</v>
      </c>
      <c r="B120" s="223" t="s">
        <v>464</v>
      </c>
      <c r="C120" s="223">
        <v>2.85073E-4</v>
      </c>
      <c r="D120" s="223" t="s">
        <v>259</v>
      </c>
      <c r="E120" s="223" t="s">
        <v>5060</v>
      </c>
      <c r="F120" s="234" t="s">
        <v>337</v>
      </c>
      <c r="G120" t="s">
        <v>281</v>
      </c>
    </row>
    <row r="121" spans="1:7" outlineLevel="1">
      <c r="A121" s="221" t="s">
        <v>333</v>
      </c>
      <c r="B121" s="223" t="s">
        <v>464</v>
      </c>
      <c r="C121" s="223">
        <v>4.8723100000000001E-5</v>
      </c>
      <c r="D121" s="223" t="s">
        <v>259</v>
      </c>
      <c r="E121" s="223" t="s">
        <v>5061</v>
      </c>
      <c r="F121" s="234" t="s">
        <v>339</v>
      </c>
      <c r="G121" t="s">
        <v>281</v>
      </c>
    </row>
    <row r="122" spans="1:7" outlineLevel="1">
      <c r="A122" s="221" t="s">
        <v>333</v>
      </c>
      <c r="B122" s="223" t="s">
        <v>467</v>
      </c>
      <c r="C122" s="223">
        <v>1.26797E-6</v>
      </c>
      <c r="D122" s="223" t="s">
        <v>259</v>
      </c>
      <c r="E122" s="223" t="s">
        <v>5062</v>
      </c>
      <c r="F122" s="234" t="s">
        <v>335</v>
      </c>
      <c r="G122" t="s">
        <v>281</v>
      </c>
    </row>
    <row r="123" spans="1:7" outlineLevel="1">
      <c r="A123" s="221" t="s">
        <v>333</v>
      </c>
      <c r="B123" s="223" t="s">
        <v>469</v>
      </c>
      <c r="C123" s="223">
        <v>5.8977599999999997E-10</v>
      </c>
      <c r="D123" s="223" t="s">
        <v>259</v>
      </c>
      <c r="E123" s="223" t="s">
        <v>5145</v>
      </c>
      <c r="F123" s="234" t="s">
        <v>337</v>
      </c>
      <c r="G123" t="s">
        <v>281</v>
      </c>
    </row>
    <row r="124" spans="1:7" outlineLevel="1">
      <c r="A124" s="221" t="s">
        <v>333</v>
      </c>
      <c r="B124" s="223" t="s">
        <v>469</v>
      </c>
      <c r="C124" s="223">
        <v>9.8460200000000001E-13</v>
      </c>
      <c r="D124" s="223" t="s">
        <v>259</v>
      </c>
      <c r="E124" s="223" t="s">
        <v>5146</v>
      </c>
      <c r="F124" s="234" t="s">
        <v>339</v>
      </c>
      <c r="G124" t="s">
        <v>281</v>
      </c>
    </row>
    <row r="125" spans="1:7" outlineLevel="1">
      <c r="A125" s="221" t="s">
        <v>333</v>
      </c>
      <c r="B125" s="223" t="s">
        <v>472</v>
      </c>
      <c r="C125" s="223">
        <v>2.13092E-10</v>
      </c>
      <c r="D125" s="223" t="s">
        <v>259</v>
      </c>
      <c r="E125" s="223" t="s">
        <v>5147</v>
      </c>
      <c r="F125" s="234" t="s">
        <v>337</v>
      </c>
      <c r="G125" t="s">
        <v>281</v>
      </c>
    </row>
    <row r="126" spans="1:7" outlineLevel="1">
      <c r="A126" s="221" t="s">
        <v>333</v>
      </c>
      <c r="B126" s="223" t="s">
        <v>472</v>
      </c>
      <c r="C126" s="223">
        <v>3.5574700000000001E-13</v>
      </c>
      <c r="D126" s="223" t="s">
        <v>259</v>
      </c>
      <c r="E126" s="223" t="s">
        <v>5148</v>
      </c>
      <c r="F126" s="234" t="s">
        <v>339</v>
      </c>
      <c r="G126" t="s">
        <v>281</v>
      </c>
    </row>
    <row r="127" spans="1:7" outlineLevel="1">
      <c r="A127" s="221" t="s">
        <v>333</v>
      </c>
      <c r="B127" s="223" t="s">
        <v>475</v>
      </c>
      <c r="C127" s="223">
        <v>1.100354E-3</v>
      </c>
      <c r="D127" s="223" t="s">
        <v>259</v>
      </c>
      <c r="E127" s="223" t="s">
        <v>5023</v>
      </c>
      <c r="F127" s="234" t="s">
        <v>337</v>
      </c>
      <c r="G127" t="s">
        <v>281</v>
      </c>
    </row>
    <row r="128" spans="1:7" outlineLevel="1">
      <c r="A128" s="221" t="s">
        <v>333</v>
      </c>
      <c r="B128" s="223" t="s">
        <v>475</v>
      </c>
      <c r="C128" s="223">
        <v>1.24428E-4</v>
      </c>
      <c r="D128" s="223" t="s">
        <v>259</v>
      </c>
      <c r="E128" s="223" t="s">
        <v>5067</v>
      </c>
      <c r="F128" s="234" t="s">
        <v>339</v>
      </c>
      <c r="G128" t="s">
        <v>281</v>
      </c>
    </row>
    <row r="129" spans="1:7" outlineLevel="1">
      <c r="A129" s="221" t="s">
        <v>333</v>
      </c>
      <c r="B129" s="223" t="s">
        <v>477</v>
      </c>
      <c r="C129" s="223">
        <v>1.89565E-6</v>
      </c>
      <c r="D129" s="223" t="s">
        <v>259</v>
      </c>
      <c r="E129" s="223" t="s">
        <v>1960</v>
      </c>
      <c r="F129" s="234" t="s">
        <v>352</v>
      </c>
      <c r="G129" t="s">
        <v>281</v>
      </c>
    </row>
    <row r="130" spans="1:7" outlineLevel="1">
      <c r="A130" s="221" t="s">
        <v>333</v>
      </c>
      <c r="B130" s="223" t="s">
        <v>479</v>
      </c>
      <c r="C130" s="223">
        <v>1.5041300000000001E-7</v>
      </c>
      <c r="D130" s="223" t="s">
        <v>259</v>
      </c>
      <c r="E130" s="223" t="s">
        <v>5149</v>
      </c>
      <c r="F130" s="234" t="s">
        <v>337</v>
      </c>
      <c r="G130" t="s">
        <v>281</v>
      </c>
    </row>
    <row r="131" spans="1:7" outlineLevel="1">
      <c r="A131" s="221" t="s">
        <v>333</v>
      </c>
      <c r="B131" s="223" t="s">
        <v>479</v>
      </c>
      <c r="C131" s="223">
        <v>4.8027199999999995E-10</v>
      </c>
      <c r="D131" s="223" t="s">
        <v>259</v>
      </c>
      <c r="E131" s="223" t="s">
        <v>5150</v>
      </c>
      <c r="F131" s="234" t="s">
        <v>339</v>
      </c>
      <c r="G131" t="s">
        <v>281</v>
      </c>
    </row>
    <row r="132" spans="1:7" outlineLevel="1">
      <c r="A132" s="221" t="s">
        <v>333</v>
      </c>
      <c r="B132" s="223" t="s">
        <v>482</v>
      </c>
      <c r="C132" s="223">
        <v>7.8903589999999996E-3</v>
      </c>
      <c r="D132" s="223" t="s">
        <v>259</v>
      </c>
      <c r="E132" s="223" t="s">
        <v>5151</v>
      </c>
      <c r="F132" s="234" t="s">
        <v>484</v>
      </c>
      <c r="G132" t="s">
        <v>281</v>
      </c>
    </row>
    <row r="133" spans="1:7" outlineLevel="1">
      <c r="A133" s="221" t="s">
        <v>333</v>
      </c>
      <c r="B133" s="223" t="s">
        <v>209</v>
      </c>
      <c r="C133" s="223">
        <v>5.1476399999999999E-8</v>
      </c>
      <c r="D133" s="223" t="s">
        <v>259</v>
      </c>
      <c r="E133" s="223" t="s">
        <v>5072</v>
      </c>
      <c r="F133" s="234" t="s">
        <v>335</v>
      </c>
      <c r="G133" t="s">
        <v>281</v>
      </c>
    </row>
    <row r="134" spans="1:7" outlineLevel="1">
      <c r="A134" s="221" t="s">
        <v>333</v>
      </c>
      <c r="B134" s="223" t="s">
        <v>486</v>
      </c>
      <c r="C134" s="223">
        <v>3.4486600000000003E-5</v>
      </c>
      <c r="D134" s="223" t="s">
        <v>259</v>
      </c>
      <c r="E134" s="223" t="s">
        <v>5152</v>
      </c>
      <c r="F134" s="234" t="s">
        <v>337</v>
      </c>
      <c r="G134" t="s">
        <v>281</v>
      </c>
    </row>
    <row r="135" spans="1:7" outlineLevel="1">
      <c r="A135" s="221" t="s">
        <v>333</v>
      </c>
      <c r="B135" s="223" t="s">
        <v>486</v>
      </c>
      <c r="C135" s="223">
        <v>4.6942400000000001E-9</v>
      </c>
      <c r="D135" s="223" t="s">
        <v>259</v>
      </c>
      <c r="E135" s="223" t="s">
        <v>5153</v>
      </c>
      <c r="F135" s="234" t="s">
        <v>339</v>
      </c>
      <c r="G135" t="s">
        <v>281</v>
      </c>
    </row>
    <row r="136" spans="1:7" outlineLevel="1">
      <c r="A136" s="262" t="s">
        <v>268</v>
      </c>
      <c r="B136" s="189" t="s">
        <v>126</v>
      </c>
      <c r="C136" s="189">
        <v>14.04164448</v>
      </c>
      <c r="D136" s="189" t="s">
        <v>542</v>
      </c>
      <c r="E136" s="189" t="s">
        <v>253</v>
      </c>
      <c r="F136" s="263" t="s">
        <v>1967</v>
      </c>
      <c r="G136" t="s">
        <v>281</v>
      </c>
    </row>
    <row r="137" spans="1:7" outlineLevel="1">
      <c r="A137" s="262" t="s">
        <v>268</v>
      </c>
      <c r="B137" s="189" t="s">
        <v>983</v>
      </c>
      <c r="C137" s="189" t="s">
        <v>1973</v>
      </c>
      <c r="D137" s="189" t="s">
        <v>408</v>
      </c>
      <c r="E137" s="264"/>
      <c r="F137" s="263" t="s">
        <v>1974</v>
      </c>
      <c r="G137" t="s">
        <v>281</v>
      </c>
    </row>
    <row r="138" spans="1:7" outlineLevel="1">
      <c r="A138" s="239" t="s">
        <v>268</v>
      </c>
      <c r="B138" s="240" t="s">
        <v>1975</v>
      </c>
      <c r="C138" s="240" t="s">
        <v>1976</v>
      </c>
      <c r="D138" s="270" t="s">
        <v>275</v>
      </c>
      <c r="E138" s="265"/>
      <c r="F138" s="241" t="s">
        <v>1977</v>
      </c>
      <c r="G138" t="s">
        <v>281</v>
      </c>
    </row>
    <row r="139" spans="1:7">
      <c r="G139" t="s">
        <v>281</v>
      </c>
    </row>
    <row r="140" spans="1:7">
      <c r="G140" t="s">
        <v>281</v>
      </c>
    </row>
    <row r="141" spans="1:7">
      <c r="G141" t="s">
        <v>281</v>
      </c>
    </row>
    <row r="142" spans="1:7">
      <c r="G142" t="s">
        <v>281</v>
      </c>
    </row>
    <row r="143" spans="1:7">
      <c r="G143" t="s">
        <v>281</v>
      </c>
    </row>
    <row r="144" spans="1:7">
      <c r="G144" t="s">
        <v>281</v>
      </c>
    </row>
    <row r="145" spans="7:7">
      <c r="G145" t="s">
        <v>281</v>
      </c>
    </row>
    <row r="146" spans="7:7">
      <c r="G146" t="s">
        <v>281</v>
      </c>
    </row>
    <row r="147" spans="7:7">
      <c r="G147" t="s">
        <v>281</v>
      </c>
    </row>
    <row r="148" spans="7:7">
      <c r="G148" t="s">
        <v>281</v>
      </c>
    </row>
    <row r="149" spans="7:7">
      <c r="G149" t="s">
        <v>281</v>
      </c>
    </row>
    <row r="150" spans="7:7">
      <c r="G150" t="s">
        <v>281</v>
      </c>
    </row>
    <row r="151" spans="7:7">
      <c r="G151" t="s">
        <v>281</v>
      </c>
    </row>
    <row r="152" spans="7:7">
      <c r="G152" t="s">
        <v>281</v>
      </c>
    </row>
    <row r="153" spans="7:7">
      <c r="G153" t="s">
        <v>281</v>
      </c>
    </row>
    <row r="154" spans="7:7">
      <c r="G154" t="s">
        <v>281</v>
      </c>
    </row>
    <row r="155" spans="7:7">
      <c r="G155" t="s">
        <v>281</v>
      </c>
    </row>
    <row r="156" spans="7:7">
      <c r="G156" t="s">
        <v>281</v>
      </c>
    </row>
    <row r="157" spans="7:7">
      <c r="G157" t="s">
        <v>281</v>
      </c>
    </row>
    <row r="158" spans="7:7">
      <c r="G158" t="s">
        <v>281</v>
      </c>
    </row>
    <row r="159" spans="7:7">
      <c r="G159" t="s">
        <v>281</v>
      </c>
    </row>
    <row r="160" spans="7:7">
      <c r="G160" t="s">
        <v>281</v>
      </c>
    </row>
    <row r="161" spans="7:7">
      <c r="G161" t="s">
        <v>281</v>
      </c>
    </row>
    <row r="162" spans="7:7">
      <c r="G162" t="s">
        <v>281</v>
      </c>
    </row>
    <row r="163" spans="7:7">
      <c r="G163" t="s">
        <v>281</v>
      </c>
    </row>
    <row r="164" spans="7:7">
      <c r="G164" t="s">
        <v>281</v>
      </c>
    </row>
    <row r="165" spans="7:7">
      <c r="G165" t="s">
        <v>281</v>
      </c>
    </row>
    <row r="166" spans="7:7">
      <c r="G166" t="s">
        <v>281</v>
      </c>
    </row>
    <row r="167" spans="7:7">
      <c r="G167" t="s">
        <v>281</v>
      </c>
    </row>
    <row r="168" spans="7:7">
      <c r="G168" t="s">
        <v>281</v>
      </c>
    </row>
    <row r="169" spans="7:7">
      <c r="G169" t="s">
        <v>281</v>
      </c>
    </row>
    <row r="170" spans="7:7">
      <c r="G170" t="s">
        <v>281</v>
      </c>
    </row>
    <row r="171" spans="7:7">
      <c r="G171" t="s">
        <v>281</v>
      </c>
    </row>
    <row r="172" spans="7:7">
      <c r="G172" t="s">
        <v>281</v>
      </c>
    </row>
    <row r="173" spans="7:7">
      <c r="G173" t="s">
        <v>281</v>
      </c>
    </row>
    <row r="174" spans="7:7">
      <c r="G174" t="s">
        <v>281</v>
      </c>
    </row>
    <row r="175" spans="7:7">
      <c r="G175" t="s">
        <v>281</v>
      </c>
    </row>
    <row r="176" spans="7:7">
      <c r="G176" t="s">
        <v>281</v>
      </c>
    </row>
    <row r="177" spans="7:7">
      <c r="G177" t="s">
        <v>281</v>
      </c>
    </row>
    <row r="178" spans="7:7">
      <c r="G178" t="s">
        <v>281</v>
      </c>
    </row>
    <row r="179" spans="7:7">
      <c r="G179" t="s">
        <v>281</v>
      </c>
    </row>
    <row r="180" spans="7:7">
      <c r="G180" t="s">
        <v>281</v>
      </c>
    </row>
    <row r="181" spans="7:7">
      <c r="G181" t="s">
        <v>281</v>
      </c>
    </row>
    <row r="182" spans="7:7">
      <c r="G182" t="s">
        <v>281</v>
      </c>
    </row>
    <row r="183" spans="7:7">
      <c r="G183" t="s">
        <v>281</v>
      </c>
    </row>
    <row r="184" spans="7:7">
      <c r="G184" t="s">
        <v>281</v>
      </c>
    </row>
    <row r="185" spans="7:7">
      <c r="G185" t="s">
        <v>281</v>
      </c>
    </row>
    <row r="186" spans="7:7">
      <c r="G186" t="s">
        <v>281</v>
      </c>
    </row>
    <row r="187" spans="7:7">
      <c r="G187" t="s">
        <v>281</v>
      </c>
    </row>
    <row r="188" spans="7:7">
      <c r="G188" t="s">
        <v>281</v>
      </c>
    </row>
    <row r="189" spans="7:7">
      <c r="G189" t="s">
        <v>281</v>
      </c>
    </row>
    <row r="190" spans="7:7">
      <c r="G190" t="s">
        <v>281</v>
      </c>
    </row>
    <row r="191" spans="7:7">
      <c r="G191" t="s">
        <v>281</v>
      </c>
    </row>
    <row r="192" spans="7:7">
      <c r="G192" t="s">
        <v>281</v>
      </c>
    </row>
    <row r="193" spans="7:7">
      <c r="G193" t="s">
        <v>281</v>
      </c>
    </row>
    <row r="194" spans="7:7">
      <c r="G194" t="s">
        <v>281</v>
      </c>
    </row>
    <row r="195" spans="7:7">
      <c r="G195" t="s">
        <v>281</v>
      </c>
    </row>
    <row r="196" spans="7:7">
      <c r="G196" t="s">
        <v>281</v>
      </c>
    </row>
    <row r="197" spans="7:7">
      <c r="G197" t="s">
        <v>281</v>
      </c>
    </row>
    <row r="198" spans="7:7">
      <c r="G198" t="s">
        <v>281</v>
      </c>
    </row>
    <row r="199" spans="7:7">
      <c r="G199" t="s">
        <v>281</v>
      </c>
    </row>
    <row r="200" spans="7:7">
      <c r="G200" t="s">
        <v>281</v>
      </c>
    </row>
    <row r="201" spans="7:7">
      <c r="G201" t="s">
        <v>281</v>
      </c>
    </row>
    <row r="202" spans="7:7">
      <c r="G202" t="s">
        <v>281</v>
      </c>
    </row>
    <row r="203" spans="7:7">
      <c r="G203" t="s">
        <v>281</v>
      </c>
    </row>
    <row r="204" spans="7:7">
      <c r="G204" t="s">
        <v>281</v>
      </c>
    </row>
    <row r="205" spans="7:7">
      <c r="G205" t="s">
        <v>281</v>
      </c>
    </row>
    <row r="206" spans="7:7">
      <c r="G206" t="s">
        <v>281</v>
      </c>
    </row>
    <row r="207" spans="7:7">
      <c r="G207" t="s">
        <v>281</v>
      </c>
    </row>
    <row r="208" spans="7:7">
      <c r="G208" t="s">
        <v>281</v>
      </c>
    </row>
    <row r="209" spans="7:7">
      <c r="G209" t="s">
        <v>281</v>
      </c>
    </row>
    <row r="210" spans="7:7">
      <c r="G210" t="s">
        <v>281</v>
      </c>
    </row>
    <row r="211" spans="7:7">
      <c r="G211" t="s">
        <v>281</v>
      </c>
    </row>
    <row r="212" spans="7:7">
      <c r="G212" t="s">
        <v>281</v>
      </c>
    </row>
    <row r="213" spans="7:7">
      <c r="G213" t="s">
        <v>281</v>
      </c>
    </row>
    <row r="214" spans="7:7">
      <c r="G214" t="s">
        <v>281</v>
      </c>
    </row>
    <row r="215" spans="7:7">
      <c r="G215" t="s">
        <v>281</v>
      </c>
    </row>
    <row r="216" spans="7:7">
      <c r="G216" t="s">
        <v>281</v>
      </c>
    </row>
    <row r="217" spans="7:7">
      <c r="G217" t="s">
        <v>281</v>
      </c>
    </row>
    <row r="218" spans="7:7">
      <c r="G218" t="s">
        <v>281</v>
      </c>
    </row>
    <row r="219" spans="7:7">
      <c r="G219" t="s">
        <v>281</v>
      </c>
    </row>
    <row r="220" spans="7:7">
      <c r="G220" t="s">
        <v>281</v>
      </c>
    </row>
    <row r="221" spans="7:7">
      <c r="G221" t="s">
        <v>281</v>
      </c>
    </row>
    <row r="222" spans="7:7">
      <c r="G222" t="s">
        <v>281</v>
      </c>
    </row>
    <row r="223" spans="7:7">
      <c r="G223" t="s">
        <v>281</v>
      </c>
    </row>
    <row r="224" spans="7:7">
      <c r="G224" t="s">
        <v>281</v>
      </c>
    </row>
    <row r="225" spans="7:7">
      <c r="G225" t="s">
        <v>281</v>
      </c>
    </row>
    <row r="226" spans="7:7">
      <c r="G226" t="s">
        <v>281</v>
      </c>
    </row>
    <row r="227" spans="7:7">
      <c r="G227" t="s">
        <v>281</v>
      </c>
    </row>
    <row r="228" spans="7:7">
      <c r="G228" t="s">
        <v>281</v>
      </c>
    </row>
    <row r="229" spans="7:7">
      <c r="G229" t="s">
        <v>281</v>
      </c>
    </row>
    <row r="230" spans="7:7">
      <c r="G230" t="s">
        <v>281</v>
      </c>
    </row>
    <row r="231" spans="7:7">
      <c r="G231" t="s">
        <v>281</v>
      </c>
    </row>
    <row r="232" spans="7:7">
      <c r="G232" t="s">
        <v>281</v>
      </c>
    </row>
    <row r="233" spans="7:7">
      <c r="G233" t="s">
        <v>281</v>
      </c>
    </row>
    <row r="234" spans="7:7">
      <c r="G234" t="s">
        <v>281</v>
      </c>
    </row>
    <row r="235" spans="7:7">
      <c r="G235" t="s">
        <v>281</v>
      </c>
    </row>
    <row r="236" spans="7:7">
      <c r="G236" t="s">
        <v>281</v>
      </c>
    </row>
    <row r="237" spans="7:7">
      <c r="G237" t="s">
        <v>281</v>
      </c>
    </row>
    <row r="238" spans="7:7">
      <c r="G238" t="s">
        <v>281</v>
      </c>
    </row>
    <row r="239" spans="7:7">
      <c r="G239" t="s">
        <v>281</v>
      </c>
    </row>
    <row r="240" spans="7:7">
      <c r="G240" t="s">
        <v>281</v>
      </c>
    </row>
    <row r="241" spans="7:7">
      <c r="G241" t="s">
        <v>281</v>
      </c>
    </row>
    <row r="242" spans="7:7">
      <c r="G242" t="s">
        <v>281</v>
      </c>
    </row>
    <row r="243" spans="7:7">
      <c r="G243" t="s">
        <v>281</v>
      </c>
    </row>
    <row r="244" spans="7:7">
      <c r="G244" t="s">
        <v>281</v>
      </c>
    </row>
    <row r="245" spans="7:7">
      <c r="G245" t="s">
        <v>281</v>
      </c>
    </row>
    <row r="246" spans="7:7">
      <c r="G246" t="s">
        <v>281</v>
      </c>
    </row>
    <row r="247" spans="7:7">
      <c r="G247" t="s">
        <v>281</v>
      </c>
    </row>
    <row r="248" spans="7:7">
      <c r="G248" t="s">
        <v>281</v>
      </c>
    </row>
    <row r="249" spans="7:7">
      <c r="G249" t="s">
        <v>281</v>
      </c>
    </row>
    <row r="250" spans="7:7">
      <c r="G250" t="s">
        <v>281</v>
      </c>
    </row>
    <row r="251" spans="7:7">
      <c r="G251" t="s">
        <v>281</v>
      </c>
    </row>
    <row r="252" spans="7:7">
      <c r="G252" t="s">
        <v>281</v>
      </c>
    </row>
    <row r="253" spans="7:7">
      <c r="G253" t="s">
        <v>281</v>
      </c>
    </row>
    <row r="254" spans="7:7">
      <c r="G254" t="s">
        <v>281</v>
      </c>
    </row>
    <row r="255" spans="7:7">
      <c r="G255" t="s">
        <v>281</v>
      </c>
    </row>
    <row r="256" spans="7:7">
      <c r="G256" t="s">
        <v>281</v>
      </c>
    </row>
    <row r="257" spans="7:7">
      <c r="G257" t="s">
        <v>281</v>
      </c>
    </row>
    <row r="258" spans="7:7">
      <c r="G258" t="s">
        <v>281</v>
      </c>
    </row>
    <row r="259" spans="7:7">
      <c r="G259" t="s">
        <v>281</v>
      </c>
    </row>
    <row r="260" spans="7:7">
      <c r="G260" t="s">
        <v>281</v>
      </c>
    </row>
    <row r="261" spans="7:7">
      <c r="G261" t="s">
        <v>281</v>
      </c>
    </row>
    <row r="262" spans="7:7">
      <c r="G262" t="s">
        <v>281</v>
      </c>
    </row>
    <row r="263" spans="7:7">
      <c r="G263" t="s">
        <v>281</v>
      </c>
    </row>
    <row r="264" spans="7:7">
      <c r="G264" t="s">
        <v>281</v>
      </c>
    </row>
    <row r="265" spans="7:7">
      <c r="G265" t="s">
        <v>281</v>
      </c>
    </row>
    <row r="266" spans="7:7">
      <c r="G266" t="s">
        <v>281</v>
      </c>
    </row>
    <row r="267" spans="7:7">
      <c r="G267" t="s">
        <v>281</v>
      </c>
    </row>
    <row r="268" spans="7:7">
      <c r="G268" t="s">
        <v>281</v>
      </c>
    </row>
    <row r="269" spans="7:7">
      <c r="G269" t="s">
        <v>281</v>
      </c>
    </row>
    <row r="270" spans="7:7">
      <c r="G270" t="s">
        <v>281</v>
      </c>
    </row>
    <row r="271" spans="7:7">
      <c r="G271" t="s">
        <v>281</v>
      </c>
    </row>
    <row r="272" spans="7:7">
      <c r="G272" t="s">
        <v>281</v>
      </c>
    </row>
    <row r="273" spans="7:7">
      <c r="G273" t="s">
        <v>281</v>
      </c>
    </row>
    <row r="274" spans="7:7">
      <c r="G274" t="s">
        <v>281</v>
      </c>
    </row>
    <row r="275" spans="7:7">
      <c r="G275" t="s">
        <v>281</v>
      </c>
    </row>
    <row r="276" spans="7:7">
      <c r="G276" t="s">
        <v>281</v>
      </c>
    </row>
    <row r="277" spans="7:7">
      <c r="G277" t="s">
        <v>281</v>
      </c>
    </row>
    <row r="278" spans="7:7">
      <c r="G278" t="s">
        <v>281</v>
      </c>
    </row>
    <row r="279" spans="7:7">
      <c r="G279" t="s">
        <v>281</v>
      </c>
    </row>
    <row r="280" spans="7:7">
      <c r="G280" t="s">
        <v>281</v>
      </c>
    </row>
    <row r="281" spans="7:7">
      <c r="G281" t="s">
        <v>281</v>
      </c>
    </row>
    <row r="282" spans="7:7">
      <c r="G282" t="s">
        <v>281</v>
      </c>
    </row>
  </sheetData>
  <mergeCells count="5">
    <mergeCell ref="A1:F1"/>
    <mergeCell ref="I1:Q1"/>
    <mergeCell ref="A6:F6"/>
    <mergeCell ref="I16:Q16"/>
    <mergeCell ref="A17:F17"/>
  </mergeCells>
  <pageMargins left="0.7" right="0.7" top="0.75" bottom="0.75" header="0.3" footer="0.3"/>
  <pageSetup paperSize="9" scale="37" fitToHeight="0" orientation="landscape"/>
  <headerFooter>
    <oddHeader>&amp;C&amp;20B.2.3.2 LCI for co-I (waste wood)</oddHead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5" tint="0.79998168889431442"/>
    <pageSetUpPr fitToPage="1"/>
  </sheetPr>
  <dimension ref="A1:R515"/>
  <sheetViews>
    <sheetView workbookViewId="0">
      <selection sqref="A1:F1"/>
    </sheetView>
  </sheetViews>
  <sheetFormatPr baseColWidth="10" defaultColWidth="9.140625" defaultRowHeight="15" outlineLevelRow="1"/>
  <cols>
    <col min="1" max="1" width="9.7109375" style="171" bestFit="1" customWidth="1"/>
    <col min="2" max="2" width="34.85546875" style="171" customWidth="1"/>
    <col min="3" max="3" width="33.28515625" style="171" customWidth="1"/>
    <col min="4" max="4" width="8.85546875" style="171" bestFit="1" customWidth="1"/>
    <col min="5" max="5" width="43.5703125" style="171" bestFit="1" customWidth="1"/>
    <col min="6" max="6" width="82.85546875" style="171" customWidth="1"/>
    <col min="9" max="9" width="19.85546875" customWidth="1"/>
    <col min="11" max="11" width="12.5703125" customWidth="1"/>
    <col min="13" max="13" width="10" bestFit="1" customWidth="1"/>
    <col min="17" max="17" width="13.5703125"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778"/>
      <c r="J2" s="779"/>
      <c r="K2" s="779"/>
      <c r="L2" s="779"/>
      <c r="M2" s="779"/>
      <c r="N2" s="779"/>
      <c r="O2" s="779"/>
      <c r="P2" s="779"/>
      <c r="Q2" s="779"/>
      <c r="R2" s="780"/>
    </row>
    <row r="3" spans="1:18" outlineLevel="1">
      <c r="A3" s="216" t="s">
        <v>243</v>
      </c>
      <c r="B3" s="217" t="s">
        <v>244</v>
      </c>
      <c r="C3" s="218">
        <v>1</v>
      </c>
      <c r="D3" s="218" t="s">
        <v>245</v>
      </c>
      <c r="E3" s="219" t="s">
        <v>246</v>
      </c>
      <c r="F3" s="220" t="s">
        <v>236</v>
      </c>
      <c r="G3" t="s">
        <v>281</v>
      </c>
      <c r="I3" s="781"/>
      <c r="J3" s="782"/>
      <c r="K3" s="782"/>
      <c r="L3" s="782"/>
      <c r="M3" s="782"/>
      <c r="N3" s="782"/>
      <c r="O3" s="782"/>
      <c r="P3" s="782"/>
      <c r="Q3" s="782"/>
      <c r="R3" s="783"/>
    </row>
    <row r="4" spans="1:18" outlineLevel="1">
      <c r="A4" s="221" t="s">
        <v>243</v>
      </c>
      <c r="B4" s="222" t="s">
        <v>247</v>
      </c>
      <c r="C4" s="223">
        <v>40</v>
      </c>
      <c r="D4" s="223" t="s">
        <v>245</v>
      </c>
      <c r="E4" s="224" t="s">
        <v>248</v>
      </c>
      <c r="F4" s="225" t="s">
        <v>249</v>
      </c>
      <c r="G4" t="s">
        <v>281</v>
      </c>
      <c r="I4" s="781"/>
      <c r="J4" s="782"/>
      <c r="K4" s="782"/>
      <c r="L4" s="782"/>
      <c r="M4" s="782"/>
      <c r="N4" s="782"/>
      <c r="O4" s="782"/>
      <c r="P4" s="782"/>
      <c r="Q4" s="782"/>
      <c r="R4" s="783"/>
    </row>
    <row r="5" spans="1:18" outlineLevel="1">
      <c r="A5" s="226" t="s">
        <v>250</v>
      </c>
      <c r="B5" s="227" t="s">
        <v>251</v>
      </c>
      <c r="C5" s="228">
        <v>1</v>
      </c>
      <c r="D5" s="228" t="s">
        <v>252</v>
      </c>
      <c r="E5" s="229" t="s">
        <v>253</v>
      </c>
      <c r="F5" s="230" t="s">
        <v>254</v>
      </c>
      <c r="G5" t="s">
        <v>281</v>
      </c>
      <c r="I5" s="781"/>
      <c r="J5" s="782"/>
      <c r="K5" s="782"/>
      <c r="L5" s="782"/>
      <c r="M5" s="782"/>
      <c r="N5" s="782"/>
      <c r="O5" s="782"/>
      <c r="P5" s="782"/>
      <c r="Q5" s="782"/>
      <c r="R5" s="783"/>
    </row>
    <row r="6" spans="1:18">
      <c r="G6" t="s">
        <v>281</v>
      </c>
      <c r="I6" s="781"/>
      <c r="J6" s="782"/>
      <c r="K6" s="782"/>
      <c r="L6" s="782"/>
      <c r="M6" s="782"/>
      <c r="N6" s="782"/>
      <c r="O6" s="782"/>
      <c r="P6" s="782"/>
      <c r="Q6" s="782"/>
      <c r="R6" s="783"/>
    </row>
    <row r="7" spans="1:18" ht="18.75">
      <c r="A7" s="769" t="s">
        <v>5076</v>
      </c>
      <c r="B7" s="770"/>
      <c r="C7" s="770"/>
      <c r="D7" s="770"/>
      <c r="E7" s="770"/>
      <c r="F7" s="771"/>
      <c r="G7" t="s">
        <v>281</v>
      </c>
      <c r="I7" s="781"/>
      <c r="J7" s="782"/>
      <c r="K7" s="782"/>
      <c r="L7" s="782"/>
      <c r="M7" s="782"/>
      <c r="N7" s="782"/>
      <c r="O7" s="782"/>
      <c r="P7" s="782"/>
      <c r="Q7" s="782"/>
      <c r="R7" s="783"/>
    </row>
    <row r="8" spans="1:18">
      <c r="A8" s="211" t="s">
        <v>238</v>
      </c>
      <c r="B8" s="212" t="s">
        <v>239</v>
      </c>
      <c r="C8" s="212" t="s">
        <v>240</v>
      </c>
      <c r="D8" s="212" t="s">
        <v>134</v>
      </c>
      <c r="E8" s="212" t="s">
        <v>241</v>
      </c>
      <c r="F8" s="213" t="s">
        <v>242</v>
      </c>
      <c r="G8" t="s">
        <v>281</v>
      </c>
      <c r="I8" s="781"/>
      <c r="J8" s="782"/>
      <c r="K8" s="782"/>
      <c r="L8" s="782"/>
      <c r="M8" s="782"/>
      <c r="N8" s="782"/>
      <c r="O8" s="782"/>
      <c r="P8" s="782"/>
      <c r="Q8" s="782"/>
      <c r="R8" s="783"/>
    </row>
    <row r="9" spans="1:18">
      <c r="A9" s="216" t="s">
        <v>243</v>
      </c>
      <c r="B9" s="317" t="s">
        <v>251</v>
      </c>
      <c r="C9" s="218">
        <v>1</v>
      </c>
      <c r="D9" s="218" t="s">
        <v>256</v>
      </c>
      <c r="E9" s="218" t="s">
        <v>253</v>
      </c>
      <c r="F9" s="232" t="s">
        <v>254</v>
      </c>
      <c r="G9" t="s">
        <v>281</v>
      </c>
      <c r="I9" s="781"/>
      <c r="J9" s="782"/>
      <c r="K9" s="782"/>
      <c r="L9" s="782"/>
      <c r="M9" s="782"/>
      <c r="N9" s="782"/>
      <c r="O9" s="782"/>
      <c r="P9" s="782"/>
      <c r="Q9" s="782"/>
      <c r="R9" s="783"/>
    </row>
    <row r="10" spans="1:18" outlineLevel="1">
      <c r="A10" s="221" t="s">
        <v>243</v>
      </c>
      <c r="B10" s="222" t="s">
        <v>5077</v>
      </c>
      <c r="C10" s="271">
        <v>5.2999999999999998E-8</v>
      </c>
      <c r="D10" s="223" t="s">
        <v>275</v>
      </c>
      <c r="E10" s="223" t="s">
        <v>5078</v>
      </c>
      <c r="F10" s="234" t="s">
        <v>5079</v>
      </c>
      <c r="G10" t="s">
        <v>281</v>
      </c>
      <c r="I10" s="781"/>
      <c r="J10" s="782"/>
      <c r="K10" s="782"/>
      <c r="L10" s="782"/>
      <c r="M10" s="782"/>
      <c r="N10" s="782"/>
      <c r="O10" s="782"/>
      <c r="P10" s="782"/>
      <c r="Q10" s="782"/>
      <c r="R10" s="783"/>
    </row>
    <row r="11" spans="1:18" outlineLevel="1">
      <c r="A11" s="221" t="s">
        <v>243</v>
      </c>
      <c r="B11" s="222" t="s">
        <v>866</v>
      </c>
      <c r="C11" s="271">
        <v>2.04E-6</v>
      </c>
      <c r="D11" s="223" t="s">
        <v>259</v>
      </c>
      <c r="E11" s="223" t="s">
        <v>5080</v>
      </c>
      <c r="F11" s="234" t="s">
        <v>5081</v>
      </c>
      <c r="G11" t="s">
        <v>281</v>
      </c>
      <c r="I11" s="781"/>
      <c r="J11" s="782"/>
      <c r="K11" s="782"/>
      <c r="L11" s="782"/>
      <c r="M11" s="782"/>
      <c r="N11" s="782"/>
      <c r="O11" s="782"/>
      <c r="P11" s="782"/>
      <c r="Q11" s="782"/>
      <c r="R11" s="783"/>
    </row>
    <row r="12" spans="1:18" outlineLevel="1">
      <c r="A12" s="221" t="s">
        <v>243</v>
      </c>
      <c r="B12" s="222" t="s">
        <v>5082</v>
      </c>
      <c r="C12" s="271">
        <v>4.0799999999999999E-6</v>
      </c>
      <c r="D12" s="223" t="s">
        <v>259</v>
      </c>
      <c r="E12" s="223" t="s">
        <v>5083</v>
      </c>
      <c r="F12" s="234" t="s">
        <v>5084</v>
      </c>
      <c r="G12" t="s">
        <v>281</v>
      </c>
      <c r="I12" s="781"/>
      <c r="J12" s="782"/>
      <c r="K12" s="782"/>
      <c r="L12" s="782"/>
      <c r="M12" s="782"/>
      <c r="N12" s="782"/>
      <c r="O12" s="782"/>
      <c r="P12" s="782"/>
      <c r="Q12" s="782"/>
      <c r="R12" s="783"/>
    </row>
    <row r="13" spans="1:18" outlineLevel="1">
      <c r="A13" s="221" t="s">
        <v>250</v>
      </c>
      <c r="B13" s="233" t="s">
        <v>1019</v>
      </c>
      <c r="C13" s="223">
        <v>-0.02</v>
      </c>
      <c r="D13" s="223" t="s">
        <v>408</v>
      </c>
      <c r="E13" s="223" t="s">
        <v>5085</v>
      </c>
      <c r="F13" s="234" t="s">
        <v>5086</v>
      </c>
      <c r="G13" t="s">
        <v>281</v>
      </c>
      <c r="I13" s="781"/>
      <c r="J13" s="782"/>
      <c r="K13" s="782"/>
      <c r="L13" s="782"/>
      <c r="M13" s="782"/>
      <c r="N13" s="782"/>
      <c r="O13" s="782"/>
      <c r="P13" s="782"/>
      <c r="Q13" s="782"/>
      <c r="R13" s="783"/>
    </row>
    <row r="14" spans="1:18" outlineLevel="1">
      <c r="A14" s="226" t="s">
        <v>250</v>
      </c>
      <c r="B14" s="227" t="s">
        <v>5087</v>
      </c>
      <c r="C14" s="228">
        <v>1</v>
      </c>
      <c r="D14" s="228" t="s">
        <v>259</v>
      </c>
      <c r="E14" s="228" t="s">
        <v>253</v>
      </c>
      <c r="F14" s="255" t="s">
        <v>587</v>
      </c>
      <c r="G14" t="s">
        <v>281</v>
      </c>
      <c r="I14" s="781"/>
      <c r="J14" s="782"/>
      <c r="K14" s="782"/>
      <c r="L14" s="782"/>
      <c r="M14" s="782"/>
      <c r="N14" s="782"/>
      <c r="O14" s="782"/>
      <c r="P14" s="782"/>
      <c r="Q14" s="782"/>
      <c r="R14" s="783"/>
    </row>
    <row r="15" spans="1:18">
      <c r="G15" t="s">
        <v>281</v>
      </c>
      <c r="I15" s="781"/>
      <c r="J15" s="782"/>
      <c r="K15" s="782"/>
      <c r="L15" s="782"/>
      <c r="M15" s="782"/>
      <c r="N15" s="782"/>
      <c r="O15" s="782"/>
      <c r="P15" s="782"/>
      <c r="Q15" s="782"/>
      <c r="R15" s="783"/>
    </row>
    <row r="16" spans="1:18" ht="18.75">
      <c r="A16" s="769" t="s">
        <v>5154</v>
      </c>
      <c r="B16" s="770"/>
      <c r="C16" s="770"/>
      <c r="D16" s="770"/>
      <c r="E16" s="770"/>
      <c r="F16" s="771"/>
      <c r="G16" t="s">
        <v>281</v>
      </c>
      <c r="I16" s="781"/>
      <c r="J16" s="782"/>
      <c r="K16" s="782"/>
      <c r="L16" s="782"/>
      <c r="M16" s="782"/>
      <c r="N16" s="782"/>
      <c r="O16" s="782"/>
      <c r="P16" s="782"/>
      <c r="Q16" s="782"/>
      <c r="R16" s="783"/>
    </row>
    <row r="17" spans="1:18">
      <c r="A17" s="211" t="s">
        <v>238</v>
      </c>
      <c r="B17" s="212" t="s">
        <v>239</v>
      </c>
      <c r="C17" s="212" t="s">
        <v>240</v>
      </c>
      <c r="D17" s="212" t="s">
        <v>134</v>
      </c>
      <c r="E17" s="212" t="s">
        <v>241</v>
      </c>
      <c r="F17" s="213" t="s">
        <v>242</v>
      </c>
      <c r="G17" t="s">
        <v>281</v>
      </c>
      <c r="I17" s="781"/>
      <c r="J17" s="782"/>
      <c r="K17" s="782"/>
      <c r="L17" s="782"/>
      <c r="M17" s="782"/>
      <c r="N17" s="782"/>
      <c r="O17" s="782"/>
      <c r="P17" s="782"/>
      <c r="Q17" s="782"/>
      <c r="R17" s="783"/>
    </row>
    <row r="18" spans="1:18" outlineLevel="1">
      <c r="A18" s="216" t="s">
        <v>243</v>
      </c>
      <c r="B18" s="231" t="s">
        <v>5087</v>
      </c>
      <c r="C18" s="218">
        <v>1</v>
      </c>
      <c r="D18" s="218" t="s">
        <v>259</v>
      </c>
      <c r="E18" s="218" t="s">
        <v>253</v>
      </c>
      <c r="F18" s="232" t="s">
        <v>5155</v>
      </c>
      <c r="G18" t="s">
        <v>281</v>
      </c>
      <c r="I18" s="781"/>
      <c r="J18" s="782"/>
      <c r="K18" s="782"/>
      <c r="L18" s="782"/>
      <c r="M18" s="782"/>
      <c r="N18" s="782"/>
      <c r="O18" s="782"/>
      <c r="P18" s="782"/>
      <c r="Q18" s="782"/>
      <c r="R18" s="783"/>
    </row>
    <row r="19" spans="1:18" outlineLevel="1">
      <c r="A19" s="221" t="s">
        <v>243</v>
      </c>
      <c r="B19" s="222" t="s">
        <v>326</v>
      </c>
      <c r="C19" s="223" t="s">
        <v>1981</v>
      </c>
      <c r="D19" s="223" t="s">
        <v>408</v>
      </c>
      <c r="E19" s="223" t="s">
        <v>260</v>
      </c>
      <c r="F19" s="234" t="s">
        <v>1982</v>
      </c>
      <c r="G19" t="s">
        <v>281</v>
      </c>
      <c r="I19" s="784"/>
      <c r="J19" s="785"/>
      <c r="K19" s="785"/>
      <c r="L19" s="785"/>
      <c r="M19" s="785"/>
      <c r="N19" s="785"/>
      <c r="O19" s="785"/>
      <c r="P19" s="785"/>
      <c r="Q19" s="785"/>
      <c r="R19" s="786"/>
    </row>
    <row r="20" spans="1:18" outlineLevel="1">
      <c r="A20" s="221" t="s">
        <v>243</v>
      </c>
      <c r="B20" s="223" t="s">
        <v>3967</v>
      </c>
      <c r="C20" s="223" t="s">
        <v>1984</v>
      </c>
      <c r="D20" s="223" t="s">
        <v>275</v>
      </c>
      <c r="E20" s="223" t="s">
        <v>260</v>
      </c>
      <c r="F20" s="234" t="s">
        <v>1985</v>
      </c>
      <c r="G20" t="s">
        <v>281</v>
      </c>
    </row>
    <row r="21" spans="1:18" outlineLevel="1">
      <c r="A21" s="221" t="s">
        <v>243</v>
      </c>
      <c r="B21" s="223" t="s">
        <v>2879</v>
      </c>
      <c r="C21" s="223" t="s">
        <v>1987</v>
      </c>
      <c r="D21" s="223" t="s">
        <v>275</v>
      </c>
      <c r="E21" s="223" t="s">
        <v>260</v>
      </c>
      <c r="F21" s="234" t="s">
        <v>1988</v>
      </c>
      <c r="G21" t="s">
        <v>281</v>
      </c>
      <c r="I21" s="772" t="s">
        <v>272</v>
      </c>
      <c r="J21" s="773"/>
      <c r="K21" s="773"/>
      <c r="L21" s="773"/>
      <c r="M21" s="773"/>
      <c r="N21" s="773"/>
      <c r="O21" s="773"/>
      <c r="P21" s="773"/>
      <c r="Q21" s="773"/>
      <c r="R21" s="774"/>
    </row>
    <row r="22" spans="1:18" outlineLevel="1">
      <c r="A22" s="221" t="s">
        <v>243</v>
      </c>
      <c r="B22" s="233" t="s">
        <v>1989</v>
      </c>
      <c r="C22" s="223" t="s">
        <v>1990</v>
      </c>
      <c r="D22" s="223" t="s">
        <v>259</v>
      </c>
      <c r="E22" s="223" t="s">
        <v>260</v>
      </c>
      <c r="F22" s="234" t="s">
        <v>1991</v>
      </c>
      <c r="G22" t="s">
        <v>281</v>
      </c>
      <c r="I22" s="242"/>
      <c r="J22" s="243"/>
      <c r="K22" s="243"/>
      <c r="L22" s="243"/>
      <c r="M22" s="243"/>
      <c r="N22" s="243"/>
      <c r="O22" s="243"/>
      <c r="P22" s="243"/>
      <c r="Q22" s="243"/>
      <c r="R22" s="244"/>
    </row>
    <row r="23" spans="1:18" outlineLevel="1">
      <c r="A23" s="221" t="s">
        <v>243</v>
      </c>
      <c r="B23" s="222" t="s">
        <v>595</v>
      </c>
      <c r="C23" s="358">
        <v>1.65</v>
      </c>
      <c r="D23" s="223" t="s">
        <v>259</v>
      </c>
      <c r="E23" s="223" t="s">
        <v>253</v>
      </c>
      <c r="F23" s="234" t="s">
        <v>1992</v>
      </c>
      <c r="G23" t="s">
        <v>281</v>
      </c>
      <c r="I23" s="214"/>
      <c r="J23" s="6"/>
      <c r="K23" s="6"/>
      <c r="L23" s="6"/>
      <c r="M23" s="6"/>
      <c r="N23" s="6"/>
      <c r="O23" s="6"/>
      <c r="P23" s="6"/>
      <c r="Q23" s="6"/>
      <c r="R23" s="215"/>
    </row>
    <row r="24" spans="1:18" outlineLevel="1">
      <c r="A24" s="221" t="s">
        <v>333</v>
      </c>
      <c r="B24" s="223" t="s">
        <v>1993</v>
      </c>
      <c r="C24" s="223" t="s">
        <v>1994</v>
      </c>
      <c r="D24" s="223" t="s">
        <v>511</v>
      </c>
      <c r="E24" s="223" t="s">
        <v>260</v>
      </c>
      <c r="F24" s="234" t="s">
        <v>1995</v>
      </c>
      <c r="G24" t="s">
        <v>281</v>
      </c>
      <c r="I24" s="214"/>
      <c r="J24" s="6"/>
      <c r="K24" s="6"/>
      <c r="L24" s="6"/>
      <c r="M24" s="6"/>
      <c r="N24" s="6"/>
      <c r="O24" s="6"/>
      <c r="P24" s="6"/>
      <c r="Q24" s="6"/>
      <c r="R24" s="215"/>
    </row>
    <row r="25" spans="1:18" outlineLevel="1">
      <c r="A25" s="221" t="s">
        <v>333</v>
      </c>
      <c r="B25" s="223" t="s">
        <v>1996</v>
      </c>
      <c r="C25" s="223" t="s">
        <v>1997</v>
      </c>
      <c r="D25" s="223" t="s">
        <v>511</v>
      </c>
      <c r="E25" s="223" t="s">
        <v>260</v>
      </c>
      <c r="F25" s="234" t="s">
        <v>1998</v>
      </c>
      <c r="G25" t="s">
        <v>281</v>
      </c>
      <c r="I25" s="214"/>
      <c r="J25" s="6"/>
      <c r="K25" s="6"/>
      <c r="L25" s="6"/>
      <c r="M25" s="6"/>
      <c r="N25" s="6"/>
      <c r="O25" s="6"/>
      <c r="P25" s="6"/>
      <c r="Q25" s="6"/>
      <c r="R25" s="215"/>
    </row>
    <row r="26" spans="1:18" outlineLevel="1">
      <c r="A26" s="221" t="s">
        <v>250</v>
      </c>
      <c r="B26" s="233" t="s">
        <v>1019</v>
      </c>
      <c r="C26" s="235" t="s">
        <v>952</v>
      </c>
      <c r="D26" s="223" t="s">
        <v>408</v>
      </c>
      <c r="E26" s="223" t="s">
        <v>260</v>
      </c>
      <c r="F26" s="234" t="s">
        <v>1999</v>
      </c>
      <c r="G26" t="s">
        <v>281</v>
      </c>
      <c r="I26" s="214"/>
      <c r="J26" s="6"/>
      <c r="K26" s="6"/>
      <c r="L26" s="6"/>
      <c r="M26" s="6"/>
      <c r="N26" s="6"/>
      <c r="O26" s="6"/>
      <c r="P26" s="6"/>
      <c r="Q26" s="6"/>
      <c r="R26" s="215"/>
    </row>
    <row r="27" spans="1:18" outlineLevel="1">
      <c r="A27" s="221" t="s">
        <v>250</v>
      </c>
      <c r="B27" s="233" t="s">
        <v>2000</v>
      </c>
      <c r="C27" s="223" t="s">
        <v>2001</v>
      </c>
      <c r="D27" s="223" t="s">
        <v>259</v>
      </c>
      <c r="E27" s="223" t="s">
        <v>260</v>
      </c>
      <c r="F27" s="234" t="s">
        <v>2002</v>
      </c>
      <c r="G27" t="s">
        <v>281</v>
      </c>
      <c r="I27" s="214"/>
      <c r="J27" s="6"/>
      <c r="K27" s="6"/>
      <c r="L27" s="6"/>
      <c r="M27" s="6"/>
      <c r="N27" s="6"/>
      <c r="O27" s="6"/>
      <c r="P27" s="6"/>
      <c r="Q27" s="6"/>
      <c r="R27" s="215"/>
    </row>
    <row r="28" spans="1:18" outlineLevel="1">
      <c r="A28" s="221" t="s">
        <v>333</v>
      </c>
      <c r="B28" s="223" t="s">
        <v>2003</v>
      </c>
      <c r="C28" s="223" t="s">
        <v>882</v>
      </c>
      <c r="D28" s="223" t="s">
        <v>511</v>
      </c>
      <c r="E28" s="223" t="s">
        <v>260</v>
      </c>
      <c r="F28" s="234" t="s">
        <v>614</v>
      </c>
      <c r="G28" t="s">
        <v>281</v>
      </c>
      <c r="I28" s="214"/>
      <c r="J28" s="6"/>
      <c r="K28" s="6"/>
      <c r="L28" s="6"/>
      <c r="M28" s="6"/>
      <c r="N28" s="6"/>
      <c r="O28" s="6"/>
      <c r="P28" s="6"/>
      <c r="Q28" s="6"/>
      <c r="R28" s="215"/>
    </row>
    <row r="29" spans="1:18" outlineLevel="1">
      <c r="A29" s="262" t="s">
        <v>268</v>
      </c>
      <c r="B29" s="189" t="s">
        <v>2004</v>
      </c>
      <c r="C29" s="189">
        <v>0.17599999999999999</v>
      </c>
      <c r="D29" s="189" t="s">
        <v>270</v>
      </c>
      <c r="E29" s="189" t="s">
        <v>2882</v>
      </c>
      <c r="F29" s="263" t="s">
        <v>2006</v>
      </c>
      <c r="G29" t="s">
        <v>281</v>
      </c>
      <c r="I29" s="214"/>
      <c r="J29" s="6"/>
      <c r="K29" s="6"/>
      <c r="L29" s="6"/>
      <c r="M29" s="6"/>
      <c r="N29" s="6"/>
      <c r="O29" s="6"/>
      <c r="P29" s="6"/>
      <c r="Q29" s="6"/>
      <c r="R29" s="215"/>
    </row>
    <row r="30" spans="1:18" outlineLevel="1">
      <c r="A30" s="262" t="s">
        <v>268</v>
      </c>
      <c r="B30" s="189" t="s">
        <v>534</v>
      </c>
      <c r="C30" s="189">
        <v>3.2000000000000001E-2</v>
      </c>
      <c r="D30" s="189" t="s">
        <v>2007</v>
      </c>
      <c r="E30" s="189" t="s">
        <v>5156</v>
      </c>
      <c r="F30" s="263" t="s">
        <v>519</v>
      </c>
      <c r="G30" t="s">
        <v>281</v>
      </c>
      <c r="I30" s="214"/>
      <c r="J30" s="6"/>
      <c r="K30" s="6"/>
      <c r="L30" s="6"/>
      <c r="M30" s="6"/>
      <c r="N30" s="6"/>
      <c r="O30" s="6"/>
      <c r="P30" s="6"/>
      <c r="Q30" s="6"/>
      <c r="R30" s="215"/>
    </row>
    <row r="31" spans="1:18" outlineLevel="1">
      <c r="A31" s="262" t="s">
        <v>268</v>
      </c>
      <c r="B31" s="189" t="s">
        <v>875</v>
      </c>
      <c r="C31" s="189">
        <v>4</v>
      </c>
      <c r="D31" s="189" t="s">
        <v>2007</v>
      </c>
      <c r="E31" s="189" t="s">
        <v>5157</v>
      </c>
      <c r="F31" s="263" t="s">
        <v>2010</v>
      </c>
      <c r="G31" t="s">
        <v>281</v>
      </c>
      <c r="I31" s="214"/>
      <c r="J31" s="6"/>
      <c r="K31" s="6"/>
      <c r="L31" s="6"/>
      <c r="M31" s="6"/>
      <c r="N31" s="6"/>
      <c r="O31" s="6"/>
      <c r="P31" s="6"/>
      <c r="Q31" s="6"/>
      <c r="R31" s="215"/>
    </row>
    <row r="32" spans="1:18" outlineLevel="1">
      <c r="A32" s="262" t="s">
        <v>268</v>
      </c>
      <c r="B32" s="189" t="s">
        <v>2011</v>
      </c>
      <c r="C32" s="189">
        <v>80.8</v>
      </c>
      <c r="D32" s="189" t="s">
        <v>2007</v>
      </c>
      <c r="E32" s="189" t="s">
        <v>5158</v>
      </c>
      <c r="F32" s="263" t="s">
        <v>2013</v>
      </c>
      <c r="G32" t="s">
        <v>281</v>
      </c>
      <c r="I32" s="214"/>
      <c r="J32" s="6"/>
      <c r="K32" s="6"/>
      <c r="L32" s="6"/>
      <c r="M32" s="6"/>
      <c r="N32" s="6"/>
      <c r="O32" s="6"/>
      <c r="P32" s="6"/>
      <c r="Q32" s="6"/>
      <c r="R32" s="215"/>
    </row>
    <row r="33" spans="1:18" outlineLevel="1">
      <c r="A33" s="262" t="s">
        <v>268</v>
      </c>
      <c r="B33" s="189" t="s">
        <v>2015</v>
      </c>
      <c r="C33" s="189">
        <v>0.37655</v>
      </c>
      <c r="D33" s="189" t="s">
        <v>270</v>
      </c>
      <c r="E33" s="189" t="s">
        <v>3974</v>
      </c>
      <c r="F33" s="263" t="s">
        <v>2016</v>
      </c>
      <c r="G33" t="s">
        <v>281</v>
      </c>
      <c r="I33" s="214"/>
      <c r="J33" s="6"/>
      <c r="K33" s="6"/>
      <c r="L33" s="6"/>
      <c r="M33" s="6"/>
      <c r="N33" s="6"/>
      <c r="O33" s="6"/>
      <c r="P33" s="6"/>
      <c r="Q33" s="6"/>
      <c r="R33" s="215"/>
    </row>
    <row r="34" spans="1:18" outlineLevel="1">
      <c r="A34" s="262" t="s">
        <v>268</v>
      </c>
      <c r="B34" s="189" t="s">
        <v>2017</v>
      </c>
      <c r="C34" s="189">
        <v>0.6</v>
      </c>
      <c r="D34" s="189" t="s">
        <v>270</v>
      </c>
      <c r="E34" s="189" t="s">
        <v>2018</v>
      </c>
      <c r="F34" s="263" t="s">
        <v>2019</v>
      </c>
      <c r="G34" t="s">
        <v>281</v>
      </c>
      <c r="I34" s="214"/>
      <c r="J34" s="6"/>
      <c r="K34" s="6"/>
      <c r="L34" s="6"/>
      <c r="M34" s="6"/>
      <c r="N34" s="6"/>
      <c r="O34" s="6"/>
      <c r="P34" s="6"/>
      <c r="Q34" s="6"/>
      <c r="R34" s="215"/>
    </row>
    <row r="35" spans="1:18" outlineLevel="1">
      <c r="A35" s="262" t="s">
        <v>268</v>
      </c>
      <c r="B35" s="189" t="s">
        <v>2020</v>
      </c>
      <c r="C35" s="189">
        <v>12.71</v>
      </c>
      <c r="D35" s="189" t="s">
        <v>2021</v>
      </c>
      <c r="E35" s="189" t="s">
        <v>2022</v>
      </c>
      <c r="F35" s="263" t="s">
        <v>2023</v>
      </c>
      <c r="G35" t="s">
        <v>281</v>
      </c>
      <c r="I35" s="214"/>
      <c r="J35" s="6"/>
      <c r="K35" s="6"/>
      <c r="L35" s="6"/>
      <c r="M35" s="6"/>
      <c r="N35" s="6"/>
      <c r="O35" s="6"/>
      <c r="P35" s="6"/>
      <c r="Q35" s="6"/>
      <c r="R35" s="215"/>
    </row>
    <row r="36" spans="1:18" outlineLevel="1">
      <c r="A36" s="262" t="s">
        <v>268</v>
      </c>
      <c r="B36" s="189" t="s">
        <v>2025</v>
      </c>
      <c r="C36" s="189">
        <v>22.68</v>
      </c>
      <c r="D36" s="189" t="s">
        <v>2021</v>
      </c>
      <c r="E36" s="189" t="s">
        <v>2026</v>
      </c>
      <c r="F36" s="263" t="s">
        <v>2027</v>
      </c>
      <c r="G36" t="s">
        <v>281</v>
      </c>
      <c r="I36" s="214"/>
      <c r="J36" s="6"/>
      <c r="K36" s="6"/>
      <c r="L36" s="6"/>
      <c r="M36" s="6"/>
      <c r="N36" s="6"/>
      <c r="O36" s="6"/>
      <c r="P36" s="6"/>
      <c r="Q36" s="6"/>
      <c r="R36" s="215"/>
    </row>
    <row r="37" spans="1:18" outlineLevel="1">
      <c r="A37" s="262" t="s">
        <v>268</v>
      </c>
      <c r="B37" s="189" t="s">
        <v>818</v>
      </c>
      <c r="C37" s="189">
        <v>0.435</v>
      </c>
      <c r="D37" s="189" t="s">
        <v>408</v>
      </c>
      <c r="E37" s="171" t="s">
        <v>5159</v>
      </c>
      <c r="F37" s="263" t="s">
        <v>2029</v>
      </c>
      <c r="G37" t="s">
        <v>281</v>
      </c>
      <c r="I37" s="214"/>
      <c r="J37" s="6"/>
      <c r="K37" s="6"/>
      <c r="L37" s="6"/>
      <c r="M37" s="6"/>
      <c r="N37" s="6"/>
      <c r="O37" s="6"/>
      <c r="P37" s="6"/>
      <c r="Q37" s="6"/>
      <c r="R37" s="215"/>
    </row>
    <row r="38" spans="1:18" outlineLevel="1">
      <c r="A38" s="262" t="s">
        <v>268</v>
      </c>
      <c r="B38" s="189" t="s">
        <v>646</v>
      </c>
      <c r="C38" s="189">
        <v>15</v>
      </c>
      <c r="D38" s="189" t="s">
        <v>545</v>
      </c>
      <c r="E38" s="189" t="s">
        <v>2030</v>
      </c>
      <c r="F38" s="263" t="s">
        <v>2031</v>
      </c>
      <c r="G38" t="s">
        <v>281</v>
      </c>
      <c r="I38" s="214"/>
      <c r="J38" s="6"/>
      <c r="K38" s="6"/>
      <c r="L38" s="6"/>
      <c r="M38" s="6"/>
      <c r="N38" s="6"/>
      <c r="O38" s="6"/>
      <c r="P38" s="6"/>
      <c r="Q38" s="6"/>
      <c r="R38" s="215"/>
    </row>
    <row r="39" spans="1:18" outlineLevel="1">
      <c r="A39" s="262" t="s">
        <v>268</v>
      </c>
      <c r="B39" s="189" t="s">
        <v>660</v>
      </c>
      <c r="C39" s="189">
        <v>1</v>
      </c>
      <c r="D39" s="189" t="s">
        <v>259</v>
      </c>
      <c r="E39" s="189" t="s">
        <v>253</v>
      </c>
      <c r="F39" s="263" t="s">
        <v>2032</v>
      </c>
      <c r="G39" t="s">
        <v>281</v>
      </c>
      <c r="I39" s="214"/>
      <c r="J39" s="6"/>
      <c r="K39" s="6"/>
      <c r="L39" s="6"/>
      <c r="M39" s="6"/>
      <c r="N39" s="6"/>
      <c r="O39" s="6"/>
      <c r="P39" s="6"/>
      <c r="Q39" s="6"/>
      <c r="R39" s="215"/>
    </row>
    <row r="40" spans="1:18" outlineLevel="1">
      <c r="A40" s="262" t="s">
        <v>268</v>
      </c>
      <c r="B40" s="189" t="s">
        <v>2033</v>
      </c>
      <c r="C40" s="189">
        <v>0.59</v>
      </c>
      <c r="D40" s="189" t="s">
        <v>2034</v>
      </c>
      <c r="E40" s="189" t="s">
        <v>5160</v>
      </c>
      <c r="F40" s="263" t="s">
        <v>2036</v>
      </c>
      <c r="G40" t="s">
        <v>281</v>
      </c>
      <c r="I40" s="214"/>
      <c r="J40" s="6"/>
      <c r="K40" s="6"/>
      <c r="L40" s="6"/>
      <c r="M40" s="6"/>
      <c r="N40" s="6"/>
      <c r="O40" s="6"/>
      <c r="P40" s="6"/>
      <c r="Q40" s="6"/>
      <c r="R40" s="215"/>
    </row>
    <row r="41" spans="1:18" outlineLevel="1">
      <c r="A41" s="262" t="s">
        <v>268</v>
      </c>
      <c r="B41" s="189" t="s">
        <v>559</v>
      </c>
      <c r="C41" s="189">
        <v>10000</v>
      </c>
      <c r="D41" s="189" t="s">
        <v>560</v>
      </c>
      <c r="E41" s="189" t="s">
        <v>253</v>
      </c>
      <c r="F41" s="263" t="s">
        <v>2037</v>
      </c>
      <c r="G41" t="s">
        <v>281</v>
      </c>
      <c r="I41" s="214"/>
      <c r="J41" s="6"/>
      <c r="K41" s="6"/>
      <c r="L41" s="6"/>
      <c r="M41" s="6"/>
      <c r="N41" s="6"/>
      <c r="O41" s="6"/>
      <c r="P41" s="6"/>
      <c r="Q41" s="6"/>
      <c r="R41" s="215"/>
    </row>
    <row r="42" spans="1:18" outlineLevel="1">
      <c r="A42" s="262" t="s">
        <v>268</v>
      </c>
      <c r="B42" s="189" t="s">
        <v>2038</v>
      </c>
      <c r="C42" s="189">
        <v>9745</v>
      </c>
      <c r="D42" s="189" t="s">
        <v>560</v>
      </c>
      <c r="E42" s="189" t="s">
        <v>253</v>
      </c>
      <c r="F42" s="263" t="s">
        <v>2039</v>
      </c>
      <c r="G42" t="s">
        <v>281</v>
      </c>
      <c r="I42" s="214"/>
      <c r="J42" s="6"/>
      <c r="K42" s="6"/>
      <c r="L42" s="6"/>
      <c r="M42" s="6"/>
      <c r="N42" s="6"/>
      <c r="O42" s="6"/>
      <c r="P42" s="6"/>
      <c r="Q42" s="6"/>
      <c r="R42" s="215"/>
    </row>
    <row r="43" spans="1:18" outlineLevel="1">
      <c r="A43" s="262" t="s">
        <v>268</v>
      </c>
      <c r="B43" s="189" t="s">
        <v>2040</v>
      </c>
      <c r="C43" s="189" t="s">
        <v>5161</v>
      </c>
      <c r="D43" s="189" t="s">
        <v>2021</v>
      </c>
      <c r="E43" s="264"/>
      <c r="F43" s="263" t="s">
        <v>5162</v>
      </c>
      <c r="G43" t="s">
        <v>281</v>
      </c>
      <c r="I43" s="214"/>
      <c r="J43" s="6"/>
      <c r="K43" s="6"/>
      <c r="L43" s="6"/>
      <c r="M43" s="6"/>
      <c r="N43" s="6"/>
      <c r="O43" s="6"/>
      <c r="P43" s="6"/>
      <c r="Q43" s="6"/>
      <c r="R43" s="215"/>
    </row>
    <row r="44" spans="1:18" outlineLevel="1">
      <c r="A44" s="262" t="s">
        <v>268</v>
      </c>
      <c r="B44" s="189" t="s">
        <v>983</v>
      </c>
      <c r="C44" s="189" t="s">
        <v>2043</v>
      </c>
      <c r="D44" s="189" t="s">
        <v>408</v>
      </c>
      <c r="E44" s="264"/>
      <c r="F44" s="263" t="s">
        <v>2044</v>
      </c>
      <c r="G44" t="s">
        <v>281</v>
      </c>
      <c r="I44" s="214"/>
      <c r="J44" s="6"/>
      <c r="K44" s="6"/>
      <c r="L44" s="6"/>
      <c r="M44" s="6"/>
      <c r="N44" s="6"/>
      <c r="O44" s="6"/>
      <c r="P44" s="6"/>
      <c r="Q44" s="6"/>
      <c r="R44" s="215"/>
    </row>
    <row r="45" spans="1:18" outlineLevel="1">
      <c r="A45" s="262" t="s">
        <v>268</v>
      </c>
      <c r="B45" s="189" t="s">
        <v>1987</v>
      </c>
      <c r="C45" s="189" t="s">
        <v>2045</v>
      </c>
      <c r="D45" s="189" t="s">
        <v>275</v>
      </c>
      <c r="E45" s="305"/>
      <c r="F45" s="263" t="s">
        <v>2046</v>
      </c>
      <c r="G45" t="s">
        <v>281</v>
      </c>
      <c r="I45" s="214"/>
      <c r="J45" s="6"/>
      <c r="K45" s="6"/>
      <c r="L45" s="6"/>
      <c r="M45" s="6"/>
      <c r="N45" s="6"/>
      <c r="O45" s="6"/>
      <c r="P45" s="6"/>
      <c r="Q45" s="6"/>
      <c r="R45" s="215"/>
    </row>
    <row r="46" spans="1:18" outlineLevel="1">
      <c r="A46" s="262" t="s">
        <v>268</v>
      </c>
      <c r="B46" s="189" t="s">
        <v>2047</v>
      </c>
      <c r="C46" s="189" t="s">
        <v>2048</v>
      </c>
      <c r="D46" s="189" t="s">
        <v>259</v>
      </c>
      <c r="E46" s="264"/>
      <c r="F46" s="263" t="s">
        <v>2049</v>
      </c>
      <c r="G46" t="s">
        <v>281</v>
      </c>
      <c r="I46" s="214"/>
      <c r="J46" s="6"/>
      <c r="K46" s="6"/>
      <c r="L46" s="6"/>
      <c r="M46" s="6"/>
      <c r="N46" s="6"/>
      <c r="O46" s="6"/>
      <c r="P46" s="6"/>
      <c r="Q46" s="6"/>
      <c r="R46" s="215"/>
    </row>
    <row r="47" spans="1:18" outlineLevel="1">
      <c r="A47" s="262" t="s">
        <v>268</v>
      </c>
      <c r="B47" s="189" t="s">
        <v>2050</v>
      </c>
      <c r="C47" s="189" t="s">
        <v>2051</v>
      </c>
      <c r="D47" s="189" t="s">
        <v>560</v>
      </c>
      <c r="E47" s="264"/>
      <c r="F47" s="263" t="s">
        <v>2052</v>
      </c>
      <c r="G47" t="s">
        <v>281</v>
      </c>
      <c r="I47" s="214"/>
      <c r="J47" s="6"/>
      <c r="K47" s="6"/>
      <c r="L47" s="6"/>
      <c r="M47" s="6"/>
      <c r="N47" s="6"/>
      <c r="O47" s="6"/>
      <c r="P47" s="6"/>
      <c r="Q47" s="6"/>
      <c r="R47" s="215"/>
    </row>
    <row r="48" spans="1:18" outlineLevel="1">
      <c r="A48" s="262" t="s">
        <v>268</v>
      </c>
      <c r="B48" s="189" t="s">
        <v>921</v>
      </c>
      <c r="C48" s="189" t="s">
        <v>2053</v>
      </c>
      <c r="D48" s="189" t="s">
        <v>270</v>
      </c>
      <c r="E48" s="264"/>
      <c r="F48" s="263" t="s">
        <v>2054</v>
      </c>
      <c r="G48" t="s">
        <v>281</v>
      </c>
      <c r="I48" s="214"/>
      <c r="J48" s="6"/>
      <c r="K48" s="6"/>
      <c r="L48" s="6"/>
      <c r="M48" s="6"/>
      <c r="N48" s="6"/>
      <c r="O48" s="6"/>
      <c r="P48" s="6"/>
      <c r="Q48" s="6"/>
      <c r="R48" s="215"/>
    </row>
    <row r="49" spans="1:18" outlineLevel="1">
      <c r="A49" s="262" t="s">
        <v>268</v>
      </c>
      <c r="B49" s="189" t="s">
        <v>2055</v>
      </c>
      <c r="C49" s="189" t="s">
        <v>2056</v>
      </c>
      <c r="D49" s="189" t="s">
        <v>259</v>
      </c>
      <c r="E49" s="264"/>
      <c r="F49" s="263" t="s">
        <v>2057</v>
      </c>
      <c r="G49" t="s">
        <v>281</v>
      </c>
      <c r="I49" s="236"/>
      <c r="J49" s="237"/>
      <c r="K49" s="237"/>
      <c r="L49" s="237"/>
      <c r="M49" s="237"/>
      <c r="N49" s="237"/>
      <c r="O49" s="237"/>
      <c r="P49" s="237"/>
      <c r="Q49" s="237"/>
      <c r="R49" s="238"/>
    </row>
    <row r="50" spans="1:18" outlineLevel="1">
      <c r="A50" s="262" t="s">
        <v>268</v>
      </c>
      <c r="B50" s="189" t="s">
        <v>2058</v>
      </c>
      <c r="C50" s="189" t="s">
        <v>2059</v>
      </c>
      <c r="D50" s="189" t="s">
        <v>259</v>
      </c>
      <c r="E50" s="264"/>
      <c r="F50" s="263" t="s">
        <v>2060</v>
      </c>
      <c r="G50" t="s">
        <v>281</v>
      </c>
    </row>
    <row r="51" spans="1:18" outlineLevel="1">
      <c r="A51" s="262" t="s">
        <v>268</v>
      </c>
      <c r="B51" s="189" t="s">
        <v>2061</v>
      </c>
      <c r="C51" s="189" t="s">
        <v>2893</v>
      </c>
      <c r="D51" s="189" t="s">
        <v>259</v>
      </c>
      <c r="E51" s="264"/>
      <c r="F51" s="263" t="s">
        <v>4878</v>
      </c>
      <c r="G51" t="s">
        <v>281</v>
      </c>
      <c r="I51" s="349" t="s">
        <v>360</v>
      </c>
      <c r="J51" s="350"/>
      <c r="K51" s="350"/>
      <c r="L51" s="350"/>
      <c r="M51" s="351"/>
    </row>
    <row r="52" spans="1:18" outlineLevel="1">
      <c r="A52" s="239" t="s">
        <v>268</v>
      </c>
      <c r="B52" s="240" t="s">
        <v>2064</v>
      </c>
      <c r="C52" s="240" t="s">
        <v>2065</v>
      </c>
      <c r="D52" s="240" t="s">
        <v>259</v>
      </c>
      <c r="E52" s="265"/>
      <c r="F52" s="241" t="s">
        <v>2066</v>
      </c>
      <c r="G52" t="s">
        <v>281</v>
      </c>
      <c r="I52" s="242" t="s">
        <v>5163</v>
      </c>
      <c r="J52" s="243"/>
      <c r="K52" s="243"/>
      <c r="L52" s="243">
        <v>20</v>
      </c>
      <c r="M52" s="181" t="s">
        <v>363</v>
      </c>
    </row>
    <row r="53" spans="1:18">
      <c r="G53" t="s">
        <v>281</v>
      </c>
      <c r="I53" s="214" t="s">
        <v>2014</v>
      </c>
      <c r="J53" s="6"/>
      <c r="K53" s="6"/>
      <c r="L53" s="275">
        <v>13.485294117647058</v>
      </c>
      <c r="M53" s="215" t="s">
        <v>363</v>
      </c>
    </row>
    <row r="54" spans="1:18" ht="18.75">
      <c r="A54" s="769" t="s">
        <v>2067</v>
      </c>
      <c r="B54" s="770"/>
      <c r="C54" s="770"/>
      <c r="D54" s="770"/>
      <c r="E54" s="770"/>
      <c r="F54" s="771"/>
      <c r="G54" t="s">
        <v>281</v>
      </c>
      <c r="I54" s="372" t="s">
        <v>3972</v>
      </c>
      <c r="J54" s="6"/>
      <c r="K54" s="6"/>
      <c r="L54" s="275">
        <v>26.235294117647058</v>
      </c>
      <c r="M54" s="215" t="s">
        <v>363</v>
      </c>
    </row>
    <row r="55" spans="1:18">
      <c r="A55" s="211" t="s">
        <v>238</v>
      </c>
      <c r="B55" s="212" t="s">
        <v>239</v>
      </c>
      <c r="C55" s="212" t="s">
        <v>240</v>
      </c>
      <c r="D55" s="212" t="s">
        <v>134</v>
      </c>
      <c r="E55" s="212" t="s">
        <v>241</v>
      </c>
      <c r="F55" s="213" t="s">
        <v>242</v>
      </c>
      <c r="G55" t="s">
        <v>281</v>
      </c>
      <c r="I55" s="214" t="s">
        <v>3564</v>
      </c>
      <c r="J55" s="6"/>
      <c r="K55" s="6"/>
      <c r="L55" s="275">
        <v>15.735294117647056</v>
      </c>
      <c r="M55" s="215" t="s">
        <v>363</v>
      </c>
    </row>
    <row r="56" spans="1:18" outlineLevel="1">
      <c r="A56" s="216" t="s">
        <v>858</v>
      </c>
      <c r="B56" s="217" t="s">
        <v>2068</v>
      </c>
      <c r="C56" s="218">
        <v>6.1999999999999998E-3</v>
      </c>
      <c r="D56" s="218" t="s">
        <v>259</v>
      </c>
      <c r="E56" s="218" t="s">
        <v>2069</v>
      </c>
      <c r="F56" s="232" t="s">
        <v>2070</v>
      </c>
      <c r="G56" t="s">
        <v>281</v>
      </c>
      <c r="I56" s="372" t="s">
        <v>3705</v>
      </c>
      <c r="J56" s="6"/>
      <c r="K56" s="6"/>
      <c r="L56" s="275">
        <v>50.352941176470587</v>
      </c>
      <c r="M56" s="215" t="s">
        <v>363</v>
      </c>
    </row>
    <row r="57" spans="1:18" outlineLevel="1">
      <c r="A57" s="221" t="s">
        <v>858</v>
      </c>
      <c r="B57" s="222" t="s">
        <v>2071</v>
      </c>
      <c r="C57" s="223">
        <v>2.5000000000000001E-2</v>
      </c>
      <c r="D57" s="223" t="s">
        <v>259</v>
      </c>
      <c r="E57" s="223" t="s">
        <v>2072</v>
      </c>
      <c r="F57" s="234" t="s">
        <v>2070</v>
      </c>
      <c r="G57" t="s">
        <v>281</v>
      </c>
      <c r="I57" s="236" t="s">
        <v>3862</v>
      </c>
      <c r="J57" s="237"/>
      <c r="K57" s="237"/>
      <c r="L57" s="276">
        <v>121.24183006535949</v>
      </c>
      <c r="M57" s="238" t="s">
        <v>363</v>
      </c>
    </row>
    <row r="58" spans="1:18" outlineLevel="1">
      <c r="A58" s="221" t="s">
        <v>858</v>
      </c>
      <c r="B58" s="222" t="s">
        <v>2073</v>
      </c>
      <c r="C58" s="223">
        <v>3.7199999999999997E-2</v>
      </c>
      <c r="D58" s="223" t="s">
        <v>259</v>
      </c>
      <c r="E58" s="223" t="s">
        <v>2074</v>
      </c>
      <c r="F58" s="234" t="s">
        <v>2070</v>
      </c>
      <c r="G58" t="s">
        <v>281</v>
      </c>
    </row>
    <row r="59" spans="1:18" outlineLevel="1">
      <c r="A59" s="221" t="s">
        <v>858</v>
      </c>
      <c r="B59" s="233" t="s">
        <v>2075</v>
      </c>
      <c r="C59" s="223" t="s">
        <v>2076</v>
      </c>
      <c r="D59" s="223" t="s">
        <v>259</v>
      </c>
      <c r="E59" s="223" t="s">
        <v>253</v>
      </c>
      <c r="F59" s="234" t="s">
        <v>2077</v>
      </c>
      <c r="G59" t="s">
        <v>281</v>
      </c>
    </row>
    <row r="60" spans="1:18" outlineLevel="1">
      <c r="A60" s="221" t="s">
        <v>858</v>
      </c>
      <c r="B60" s="222" t="s">
        <v>2078</v>
      </c>
      <c r="C60" s="223">
        <v>1.1000000000000001E-3</v>
      </c>
      <c r="D60" s="223" t="s">
        <v>1435</v>
      </c>
      <c r="E60" s="223" t="s">
        <v>2079</v>
      </c>
      <c r="F60" s="234" t="s">
        <v>2070</v>
      </c>
      <c r="G60" t="s">
        <v>281</v>
      </c>
    </row>
    <row r="61" spans="1:18" outlineLevel="1">
      <c r="A61" s="221" t="s">
        <v>858</v>
      </c>
      <c r="B61" s="222" t="s">
        <v>305</v>
      </c>
      <c r="C61" s="223">
        <v>1.24E-2</v>
      </c>
      <c r="D61" s="223" t="s">
        <v>259</v>
      </c>
      <c r="E61" s="223" t="s">
        <v>2080</v>
      </c>
      <c r="F61" s="234" t="s">
        <v>2070</v>
      </c>
      <c r="G61" t="s">
        <v>281</v>
      </c>
    </row>
    <row r="62" spans="1:18" outlineLevel="1">
      <c r="A62" s="221" t="s">
        <v>858</v>
      </c>
      <c r="B62" s="222" t="s">
        <v>507</v>
      </c>
      <c r="C62" s="223">
        <v>5.88</v>
      </c>
      <c r="D62" s="223" t="s">
        <v>259</v>
      </c>
      <c r="E62" s="223" t="s">
        <v>2081</v>
      </c>
      <c r="F62" s="234" t="s">
        <v>2070</v>
      </c>
      <c r="G62" t="s">
        <v>281</v>
      </c>
    </row>
    <row r="63" spans="1:18" outlineLevel="1">
      <c r="A63" s="221" t="s">
        <v>858</v>
      </c>
      <c r="B63" s="222" t="s">
        <v>941</v>
      </c>
      <c r="C63" s="223">
        <v>0</v>
      </c>
      <c r="D63" s="223" t="s">
        <v>943</v>
      </c>
      <c r="E63" s="223" t="s">
        <v>253</v>
      </c>
      <c r="F63" s="234" t="s">
        <v>2082</v>
      </c>
      <c r="G63" t="s">
        <v>281</v>
      </c>
    </row>
    <row r="64" spans="1:18" outlineLevel="1">
      <c r="A64" s="221" t="s">
        <v>858</v>
      </c>
      <c r="B64" s="222" t="s">
        <v>2083</v>
      </c>
      <c r="C64" s="223">
        <v>7.9645599999999997E-4</v>
      </c>
      <c r="D64" s="223" t="s">
        <v>275</v>
      </c>
      <c r="E64" s="223" t="s">
        <v>2084</v>
      </c>
      <c r="F64" s="234" t="s">
        <v>2085</v>
      </c>
      <c r="G64" t="s">
        <v>281</v>
      </c>
    </row>
    <row r="65" spans="1:7" outlineLevel="1">
      <c r="A65" s="221" t="s">
        <v>858</v>
      </c>
      <c r="B65" s="222" t="s">
        <v>2086</v>
      </c>
      <c r="C65" s="223" t="s">
        <v>2087</v>
      </c>
      <c r="D65" s="223" t="s">
        <v>2088</v>
      </c>
      <c r="E65" s="223" t="s">
        <v>2089</v>
      </c>
      <c r="F65" s="234" t="s">
        <v>2090</v>
      </c>
      <c r="G65" t="s">
        <v>281</v>
      </c>
    </row>
    <row r="66" spans="1:7" outlineLevel="1">
      <c r="A66" s="221" t="s">
        <v>845</v>
      </c>
      <c r="B66" s="223" t="s">
        <v>5164</v>
      </c>
      <c r="C66" s="235" t="s">
        <v>2091</v>
      </c>
      <c r="D66" s="223" t="s">
        <v>408</v>
      </c>
      <c r="E66" s="223" t="s">
        <v>253</v>
      </c>
      <c r="F66" s="234" t="s">
        <v>2092</v>
      </c>
      <c r="G66" t="s">
        <v>281</v>
      </c>
    </row>
    <row r="67" spans="1:7" outlineLevel="1">
      <c r="A67" s="221" t="s">
        <v>845</v>
      </c>
      <c r="B67" s="233" t="s">
        <v>1989</v>
      </c>
      <c r="C67" s="223">
        <v>1000</v>
      </c>
      <c r="D67" s="223" t="s">
        <v>259</v>
      </c>
      <c r="E67" s="223" t="s">
        <v>253</v>
      </c>
      <c r="F67" s="234" t="s">
        <v>2093</v>
      </c>
      <c r="G67" t="s">
        <v>281</v>
      </c>
    </row>
    <row r="68" spans="1:7" outlineLevel="1">
      <c r="A68" s="262" t="s">
        <v>268</v>
      </c>
      <c r="B68" s="189" t="s">
        <v>2094</v>
      </c>
      <c r="C68" s="189">
        <v>2.1</v>
      </c>
      <c r="D68" s="189" t="s">
        <v>637</v>
      </c>
      <c r="E68" s="189" t="s">
        <v>2095</v>
      </c>
      <c r="F68" s="263" t="s">
        <v>2096</v>
      </c>
      <c r="G68" t="s">
        <v>281</v>
      </c>
    </row>
    <row r="69" spans="1:7" outlineLevel="1">
      <c r="A69" s="262" t="s">
        <v>268</v>
      </c>
      <c r="B69" s="189" t="s">
        <v>2097</v>
      </c>
      <c r="C69" s="189">
        <v>7.1</v>
      </c>
      <c r="D69" s="189" t="s">
        <v>637</v>
      </c>
      <c r="E69" s="189" t="s">
        <v>2098</v>
      </c>
      <c r="F69" s="263" t="s">
        <v>2099</v>
      </c>
      <c r="G69" t="s">
        <v>281</v>
      </c>
    </row>
    <row r="70" spans="1:7" outlineLevel="1">
      <c r="A70" s="262" t="s">
        <v>268</v>
      </c>
      <c r="B70" s="189" t="s">
        <v>2100</v>
      </c>
      <c r="C70" s="189">
        <v>40</v>
      </c>
      <c r="D70" s="189" t="s">
        <v>1348</v>
      </c>
      <c r="E70" s="189" t="s">
        <v>2101</v>
      </c>
      <c r="F70" s="263" t="s">
        <v>2102</v>
      </c>
      <c r="G70" t="s">
        <v>281</v>
      </c>
    </row>
    <row r="71" spans="1:7" outlineLevel="1">
      <c r="A71" s="262" t="s">
        <v>268</v>
      </c>
      <c r="B71" s="189" t="s">
        <v>2076</v>
      </c>
      <c r="C71" s="189">
        <v>402</v>
      </c>
      <c r="D71" s="189" t="s">
        <v>259</v>
      </c>
      <c r="E71" s="189" t="s">
        <v>253</v>
      </c>
      <c r="F71" s="263" t="s">
        <v>2103</v>
      </c>
      <c r="G71" t="s">
        <v>281</v>
      </c>
    </row>
    <row r="72" spans="1:7" outlineLevel="1">
      <c r="A72" s="262" t="s">
        <v>268</v>
      </c>
      <c r="B72" s="189" t="s">
        <v>2087</v>
      </c>
      <c r="C72" s="189" t="s">
        <v>2104</v>
      </c>
      <c r="D72" s="189" t="s">
        <v>2088</v>
      </c>
      <c r="E72" s="306"/>
      <c r="F72" s="263" t="s">
        <v>2105</v>
      </c>
      <c r="G72" t="s">
        <v>281</v>
      </c>
    </row>
    <row r="73" spans="1:7" outlineLevel="1">
      <c r="A73" s="262" t="s">
        <v>268</v>
      </c>
      <c r="B73" s="189" t="s">
        <v>660</v>
      </c>
      <c r="C73" s="189">
        <v>1000</v>
      </c>
      <c r="D73" s="189" t="s">
        <v>259</v>
      </c>
      <c r="E73" s="306"/>
      <c r="F73" s="263" t="s">
        <v>2106</v>
      </c>
      <c r="G73" t="s">
        <v>281</v>
      </c>
    </row>
    <row r="74" spans="1:7" outlineLevel="1">
      <c r="A74" s="262" t="s">
        <v>268</v>
      </c>
      <c r="B74" s="189" t="s">
        <v>2107</v>
      </c>
      <c r="C74" s="189">
        <v>0.53</v>
      </c>
      <c r="D74" s="189" t="s">
        <v>270</v>
      </c>
      <c r="E74" s="306"/>
      <c r="F74" s="263" t="s">
        <v>2108</v>
      </c>
      <c r="G74" t="s">
        <v>281</v>
      </c>
    </row>
    <row r="75" spans="1:7" outlineLevel="1">
      <c r="A75" s="239" t="s">
        <v>268</v>
      </c>
      <c r="B75" s="240" t="s">
        <v>628</v>
      </c>
      <c r="C75" s="240" t="s">
        <v>2109</v>
      </c>
      <c r="D75" s="240" t="s">
        <v>637</v>
      </c>
      <c r="E75" s="307"/>
      <c r="F75" s="241" t="s">
        <v>2092</v>
      </c>
      <c r="G75" t="s">
        <v>281</v>
      </c>
    </row>
    <row r="76" spans="1:7">
      <c r="G76" t="s">
        <v>281</v>
      </c>
    </row>
    <row r="77" spans="1:7" ht="18.75">
      <c r="A77" s="769" t="s">
        <v>2110</v>
      </c>
      <c r="B77" s="770"/>
      <c r="C77" s="770"/>
      <c r="D77" s="770"/>
      <c r="E77" s="770"/>
      <c r="F77" s="771"/>
      <c r="G77" t="s">
        <v>281</v>
      </c>
    </row>
    <row r="78" spans="1:7">
      <c r="A78" s="211" t="s">
        <v>238</v>
      </c>
      <c r="B78" s="212" t="s">
        <v>239</v>
      </c>
      <c r="C78" s="212" t="s">
        <v>240</v>
      </c>
      <c r="D78" s="212" t="s">
        <v>134</v>
      </c>
      <c r="E78" s="212" t="s">
        <v>241</v>
      </c>
      <c r="F78" s="213" t="s">
        <v>242</v>
      </c>
      <c r="G78" t="s">
        <v>281</v>
      </c>
    </row>
    <row r="79" spans="1:7" outlineLevel="1">
      <c r="A79" s="216" t="s">
        <v>243</v>
      </c>
      <c r="B79" s="217" t="s">
        <v>311</v>
      </c>
      <c r="C79" s="218">
        <v>1.2791976925279245E-4</v>
      </c>
      <c r="D79" s="218" t="s">
        <v>259</v>
      </c>
      <c r="E79" s="218" t="s">
        <v>5165</v>
      </c>
      <c r="F79" s="232" t="s">
        <v>313</v>
      </c>
      <c r="G79" t="s">
        <v>281</v>
      </c>
    </row>
    <row r="80" spans="1:7" outlineLevel="1">
      <c r="A80" s="221" t="s">
        <v>243</v>
      </c>
      <c r="B80" s="222" t="s">
        <v>285</v>
      </c>
      <c r="C80" s="223">
        <v>1.1777896466082211E-8</v>
      </c>
      <c r="D80" s="223" t="s">
        <v>259</v>
      </c>
      <c r="E80" s="223" t="s">
        <v>5166</v>
      </c>
      <c r="F80" s="234" t="s">
        <v>287</v>
      </c>
      <c r="G80" t="s">
        <v>281</v>
      </c>
    </row>
    <row r="81" spans="1:7" outlineLevel="1">
      <c r="A81" s="221" t="s">
        <v>243</v>
      </c>
      <c r="B81" s="222" t="s">
        <v>317</v>
      </c>
      <c r="C81" s="223">
        <v>5.4799529044001905E-4</v>
      </c>
      <c r="D81" s="223" t="s">
        <v>259</v>
      </c>
      <c r="E81" s="223" t="s">
        <v>5167</v>
      </c>
      <c r="F81" s="234" t="s">
        <v>319</v>
      </c>
      <c r="G81" t="s">
        <v>281</v>
      </c>
    </row>
    <row r="82" spans="1:7" outlineLevel="1">
      <c r="A82" s="221" t="s">
        <v>243</v>
      </c>
      <c r="B82" s="222" t="s">
        <v>294</v>
      </c>
      <c r="C82" s="223">
        <v>1.7265588689211979E-6</v>
      </c>
      <c r="D82" s="223" t="s">
        <v>259</v>
      </c>
      <c r="E82" s="223" t="s">
        <v>5168</v>
      </c>
      <c r="F82" s="234" t="s">
        <v>296</v>
      </c>
      <c r="G82" t="s">
        <v>281</v>
      </c>
    </row>
    <row r="83" spans="1:7" outlineLevel="1">
      <c r="A83" s="221" t="s">
        <v>243</v>
      </c>
      <c r="B83" s="222" t="s">
        <v>291</v>
      </c>
      <c r="C83" s="223">
        <v>1.6356100557208654E-7</v>
      </c>
      <c r="D83" s="223" t="s">
        <v>259</v>
      </c>
      <c r="E83" s="223" t="s">
        <v>5169</v>
      </c>
      <c r="F83" s="234" t="s">
        <v>293</v>
      </c>
      <c r="G83" t="s">
        <v>281</v>
      </c>
    </row>
    <row r="84" spans="1:7" outlineLevel="1">
      <c r="A84" s="221" t="s">
        <v>243</v>
      </c>
      <c r="B84" s="222" t="s">
        <v>326</v>
      </c>
      <c r="C84" s="223">
        <v>2.3920927257216312E-2</v>
      </c>
      <c r="D84" s="223" t="s">
        <v>327</v>
      </c>
      <c r="E84" s="223" t="s">
        <v>5170</v>
      </c>
      <c r="F84" s="234" t="s">
        <v>329</v>
      </c>
      <c r="G84" t="s">
        <v>281</v>
      </c>
    </row>
    <row r="85" spans="1:7" outlineLevel="1">
      <c r="A85" s="221" t="s">
        <v>243</v>
      </c>
      <c r="B85" s="222" t="s">
        <v>300</v>
      </c>
      <c r="C85" s="223">
        <v>3.8112154991267552E-5</v>
      </c>
      <c r="D85" s="223" t="s">
        <v>259</v>
      </c>
      <c r="E85" s="223" t="s">
        <v>5171</v>
      </c>
      <c r="F85" s="234" t="s">
        <v>290</v>
      </c>
      <c r="G85" t="s">
        <v>281</v>
      </c>
    </row>
    <row r="86" spans="1:7" outlineLevel="1">
      <c r="A86" s="221" t="s">
        <v>243</v>
      </c>
      <c r="B86" s="222" t="s">
        <v>302</v>
      </c>
      <c r="C86" s="223">
        <v>9.584727921336542E-5</v>
      </c>
      <c r="D86" s="223" t="s">
        <v>259</v>
      </c>
      <c r="E86" s="223" t="s">
        <v>5172</v>
      </c>
      <c r="F86" s="234" t="s">
        <v>304</v>
      </c>
      <c r="G86" t="s">
        <v>281</v>
      </c>
    </row>
    <row r="87" spans="1:7" outlineLevel="1">
      <c r="A87" s="221" t="s">
        <v>243</v>
      </c>
      <c r="B87" s="222" t="s">
        <v>288</v>
      </c>
      <c r="C87" s="223">
        <v>1.5126823916433574E-7</v>
      </c>
      <c r="D87" s="223" t="s">
        <v>259</v>
      </c>
      <c r="E87" s="223" t="s">
        <v>5173</v>
      </c>
      <c r="F87" s="234" t="s">
        <v>290</v>
      </c>
      <c r="G87" t="s">
        <v>281</v>
      </c>
    </row>
    <row r="88" spans="1:7" outlineLevel="1">
      <c r="A88" s="221" t="s">
        <v>243</v>
      </c>
      <c r="B88" s="222" t="s">
        <v>282</v>
      </c>
      <c r="C88" s="223">
        <v>2.5000000000000002E-10</v>
      </c>
      <c r="D88" s="223" t="s">
        <v>275</v>
      </c>
      <c r="E88" s="223" t="s">
        <v>5174</v>
      </c>
      <c r="F88" s="234" t="s">
        <v>322</v>
      </c>
      <c r="G88" t="s">
        <v>281</v>
      </c>
    </row>
    <row r="89" spans="1:7" outlineLevel="1">
      <c r="A89" s="221" t="s">
        <v>243</v>
      </c>
      <c r="B89" s="222" t="s">
        <v>320</v>
      </c>
      <c r="C89" s="223">
        <v>2.7314122903215375E-3</v>
      </c>
      <c r="D89" s="223" t="s">
        <v>259</v>
      </c>
      <c r="E89" s="223" t="s">
        <v>5175</v>
      </c>
      <c r="F89" s="234" t="s">
        <v>325</v>
      </c>
      <c r="G89" t="s">
        <v>281</v>
      </c>
    </row>
    <row r="90" spans="1:7" outlineLevel="1">
      <c r="A90" s="221" t="s">
        <v>243</v>
      </c>
      <c r="B90" s="222" t="s">
        <v>323</v>
      </c>
      <c r="C90" s="223">
        <v>2.3119706672776491E-2</v>
      </c>
      <c r="D90" s="223" t="s">
        <v>259</v>
      </c>
      <c r="E90" s="223" t="s">
        <v>5176</v>
      </c>
      <c r="F90" s="234" t="s">
        <v>310</v>
      </c>
      <c r="G90" t="s">
        <v>281</v>
      </c>
    </row>
    <row r="91" spans="1:7" outlineLevel="1">
      <c r="A91" s="221" t="s">
        <v>243</v>
      </c>
      <c r="B91" s="222" t="s">
        <v>274</v>
      </c>
      <c r="C91" s="223">
        <v>5.6904422715032033E-12</v>
      </c>
      <c r="D91" s="223" t="s">
        <v>275</v>
      </c>
      <c r="E91" s="223" t="s">
        <v>5177</v>
      </c>
      <c r="F91" s="234" t="s">
        <v>277</v>
      </c>
      <c r="G91" t="s">
        <v>281</v>
      </c>
    </row>
    <row r="92" spans="1:7" outlineLevel="1">
      <c r="A92" s="221" t="s">
        <v>243</v>
      </c>
      <c r="B92" s="222" t="s">
        <v>278</v>
      </c>
      <c r="C92" s="223">
        <v>4.110170075160265E-11</v>
      </c>
      <c r="D92" s="223" t="s">
        <v>275</v>
      </c>
      <c r="E92" s="223" t="s">
        <v>5178</v>
      </c>
      <c r="F92" s="234" t="s">
        <v>280</v>
      </c>
      <c r="G92" t="s">
        <v>281</v>
      </c>
    </row>
    <row r="93" spans="1:7" outlineLevel="1">
      <c r="A93" s="221" t="s">
        <v>243</v>
      </c>
      <c r="B93" s="222" t="s">
        <v>305</v>
      </c>
      <c r="C93" s="223">
        <v>4.0075833446057379E-5</v>
      </c>
      <c r="D93" s="223" t="s">
        <v>259</v>
      </c>
      <c r="E93" s="223" t="s">
        <v>5179</v>
      </c>
      <c r="F93" s="234" t="s">
        <v>307</v>
      </c>
      <c r="G93" t="s">
        <v>281</v>
      </c>
    </row>
    <row r="94" spans="1:7" outlineLevel="1">
      <c r="A94" s="221" t="s">
        <v>243</v>
      </c>
      <c r="B94" s="222" t="s">
        <v>297</v>
      </c>
      <c r="C94" s="223">
        <v>8.0144892730322402E-6</v>
      </c>
      <c r="D94" s="223" t="s">
        <v>259</v>
      </c>
      <c r="E94" s="223" t="s">
        <v>5180</v>
      </c>
      <c r="F94" s="234" t="s">
        <v>299</v>
      </c>
      <c r="G94" t="s">
        <v>281</v>
      </c>
    </row>
    <row r="95" spans="1:7" outlineLevel="1">
      <c r="A95" s="221" t="s">
        <v>243</v>
      </c>
      <c r="B95" s="222" t="s">
        <v>247</v>
      </c>
      <c r="C95" s="223">
        <v>1.0098727118899708E-3</v>
      </c>
      <c r="D95" s="223" t="s">
        <v>314</v>
      </c>
      <c r="E95" s="223" t="s">
        <v>5181</v>
      </c>
      <c r="F95" s="234" t="s">
        <v>316</v>
      </c>
      <c r="G95" t="s">
        <v>281</v>
      </c>
    </row>
    <row r="96" spans="1:7" outlineLevel="1">
      <c r="A96" s="221" t="s">
        <v>243</v>
      </c>
      <c r="B96" s="222" t="s">
        <v>330</v>
      </c>
      <c r="C96" s="223">
        <v>2.0468194528502685E-2</v>
      </c>
      <c r="D96" s="223" t="s">
        <v>259</v>
      </c>
      <c r="E96" s="223" t="s">
        <v>5182</v>
      </c>
      <c r="F96" s="234" t="s">
        <v>332</v>
      </c>
      <c r="G96" t="s">
        <v>281</v>
      </c>
    </row>
    <row r="97" spans="1:7" outlineLevel="1">
      <c r="A97" s="221" t="s">
        <v>250</v>
      </c>
      <c r="B97" s="233" t="s">
        <v>2075</v>
      </c>
      <c r="C97" s="223">
        <v>1</v>
      </c>
      <c r="D97" s="223" t="s">
        <v>259</v>
      </c>
      <c r="E97" s="223" t="s">
        <v>253</v>
      </c>
      <c r="F97" s="234" t="s">
        <v>587</v>
      </c>
      <c r="G97" t="s">
        <v>281</v>
      </c>
    </row>
    <row r="98" spans="1:7" outlineLevel="1">
      <c r="A98" s="221" t="s">
        <v>333</v>
      </c>
      <c r="B98" s="223" t="s">
        <v>225</v>
      </c>
      <c r="C98" s="223">
        <v>1.3894559135441922E-10</v>
      </c>
      <c r="D98" s="223" t="s">
        <v>259</v>
      </c>
      <c r="E98" s="223" t="s">
        <v>5183</v>
      </c>
      <c r="F98" s="234" t="s">
        <v>335</v>
      </c>
      <c r="G98" t="s">
        <v>281</v>
      </c>
    </row>
    <row r="99" spans="1:7" outlineLevel="1">
      <c r="A99" s="221" t="s">
        <v>333</v>
      </c>
      <c r="B99" s="223" t="s">
        <v>225</v>
      </c>
      <c r="C99" s="223">
        <v>1.3565308964494716E-4</v>
      </c>
      <c r="D99" s="223" t="s">
        <v>259</v>
      </c>
      <c r="E99" s="223" t="s">
        <v>5184</v>
      </c>
      <c r="F99" s="234" t="s">
        <v>337</v>
      </c>
      <c r="G99" t="s">
        <v>281</v>
      </c>
    </row>
    <row r="100" spans="1:7" outlineLevel="1">
      <c r="A100" s="221" t="s">
        <v>333</v>
      </c>
      <c r="B100" s="223" t="s">
        <v>225</v>
      </c>
      <c r="C100" s="223">
        <v>1.9490579178347992E-8</v>
      </c>
      <c r="D100" s="223" t="s">
        <v>259</v>
      </c>
      <c r="E100" s="223" t="s">
        <v>5185</v>
      </c>
      <c r="F100" s="234" t="s">
        <v>339</v>
      </c>
      <c r="G100" t="s">
        <v>281</v>
      </c>
    </row>
    <row r="101" spans="1:7" outlineLevel="1">
      <c r="A101" s="221" t="s">
        <v>333</v>
      </c>
      <c r="B101" s="223" t="s">
        <v>340</v>
      </c>
      <c r="C101" s="223">
        <v>1.5040119480542218E-7</v>
      </c>
      <c r="D101" s="223" t="s">
        <v>259</v>
      </c>
      <c r="E101" s="223" t="s">
        <v>5186</v>
      </c>
      <c r="F101" s="234" t="s">
        <v>342</v>
      </c>
      <c r="G101" t="s">
        <v>281</v>
      </c>
    </row>
    <row r="102" spans="1:7" outlineLevel="1">
      <c r="A102" s="221" t="s">
        <v>333</v>
      </c>
      <c r="B102" s="223" t="s">
        <v>343</v>
      </c>
      <c r="C102" s="223">
        <v>8.3770770265418907E-11</v>
      </c>
      <c r="D102" s="223" t="s">
        <v>259</v>
      </c>
      <c r="E102" s="223" t="s">
        <v>5187</v>
      </c>
      <c r="F102" s="234" t="s">
        <v>337</v>
      </c>
      <c r="G102" t="s">
        <v>281</v>
      </c>
    </row>
    <row r="103" spans="1:7" outlineLevel="1">
      <c r="A103" s="221" t="s">
        <v>333</v>
      </c>
      <c r="B103" s="223" t="s">
        <v>343</v>
      </c>
      <c r="C103" s="223">
        <v>4.563662986040108E-11</v>
      </c>
      <c r="D103" s="223" t="s">
        <v>259</v>
      </c>
      <c r="E103" s="223" t="s">
        <v>5188</v>
      </c>
      <c r="F103" s="234" t="s">
        <v>339</v>
      </c>
      <c r="G103" t="s">
        <v>281</v>
      </c>
    </row>
    <row r="104" spans="1:7" outlineLevel="1">
      <c r="A104" s="221" t="s">
        <v>333</v>
      </c>
      <c r="B104" s="223" t="s">
        <v>174</v>
      </c>
      <c r="C104" s="223">
        <v>6.2135304539779234E-9</v>
      </c>
      <c r="D104" s="223" t="s">
        <v>259</v>
      </c>
      <c r="E104" s="223" t="s">
        <v>5189</v>
      </c>
      <c r="F104" s="234" t="s">
        <v>335</v>
      </c>
      <c r="G104" t="s">
        <v>281</v>
      </c>
    </row>
    <row r="105" spans="1:7" outlineLevel="1">
      <c r="A105" s="221" t="s">
        <v>333</v>
      </c>
      <c r="B105" s="223" t="s">
        <v>347</v>
      </c>
      <c r="C105" s="223">
        <v>4.8359162571208569E-7</v>
      </c>
      <c r="D105" s="223" t="s">
        <v>259</v>
      </c>
      <c r="E105" s="223" t="s">
        <v>5190</v>
      </c>
      <c r="F105" s="234" t="s">
        <v>337</v>
      </c>
      <c r="G105" t="s">
        <v>281</v>
      </c>
    </row>
    <row r="106" spans="1:7" outlineLevel="1">
      <c r="A106" s="221" t="s">
        <v>333</v>
      </c>
      <c r="B106" s="223" t="s">
        <v>347</v>
      </c>
      <c r="C106" s="223">
        <v>3.0121025686495946E-7</v>
      </c>
      <c r="D106" s="223" t="s">
        <v>259</v>
      </c>
      <c r="E106" s="223" t="s">
        <v>5191</v>
      </c>
      <c r="F106" s="234" t="s">
        <v>339</v>
      </c>
      <c r="G106" t="s">
        <v>281</v>
      </c>
    </row>
    <row r="107" spans="1:7" outlineLevel="1">
      <c r="A107" s="221" t="s">
        <v>333</v>
      </c>
      <c r="B107" s="223" t="s">
        <v>350</v>
      </c>
      <c r="C107" s="223">
        <v>4.5753338606791912E-8</v>
      </c>
      <c r="D107" s="223" t="s">
        <v>259</v>
      </c>
      <c r="E107" s="223" t="s">
        <v>5192</v>
      </c>
      <c r="F107" s="234" t="s">
        <v>352</v>
      </c>
      <c r="G107" t="s">
        <v>281</v>
      </c>
    </row>
    <row r="108" spans="1:7" outlineLevel="1">
      <c r="A108" s="221" t="s">
        <v>333</v>
      </c>
      <c r="B108" s="223" t="s">
        <v>353</v>
      </c>
      <c r="C108" s="223">
        <v>9.5667810226782144E-11</v>
      </c>
      <c r="D108" s="223" t="s">
        <v>259</v>
      </c>
      <c r="E108" s="223" t="s">
        <v>5193</v>
      </c>
      <c r="F108" s="234" t="s">
        <v>352</v>
      </c>
      <c r="G108" t="s">
        <v>281</v>
      </c>
    </row>
    <row r="109" spans="1:7" outlineLevel="1">
      <c r="A109" s="221" t="s">
        <v>333</v>
      </c>
      <c r="B109" s="223" t="s">
        <v>355</v>
      </c>
      <c r="C109" s="223">
        <v>2.4173030006105626E-10</v>
      </c>
      <c r="D109" s="223" t="s">
        <v>259</v>
      </c>
      <c r="E109" s="223" t="s">
        <v>5194</v>
      </c>
      <c r="F109" s="234" t="s">
        <v>352</v>
      </c>
      <c r="G109" t="s">
        <v>281</v>
      </c>
    </row>
    <row r="110" spans="1:7" outlineLevel="1">
      <c r="A110" s="221" t="s">
        <v>333</v>
      </c>
      <c r="B110" s="223" t="s">
        <v>357</v>
      </c>
      <c r="C110" s="223">
        <v>1.0181578027340637E-12</v>
      </c>
      <c r="D110" s="223" t="s">
        <v>259</v>
      </c>
      <c r="E110" s="223" t="s">
        <v>5195</v>
      </c>
      <c r="F110" s="234" t="s">
        <v>359</v>
      </c>
      <c r="G110" t="s">
        <v>281</v>
      </c>
    </row>
    <row r="111" spans="1:7" outlineLevel="1">
      <c r="A111" s="221" t="s">
        <v>333</v>
      </c>
      <c r="B111" s="223" t="s">
        <v>364</v>
      </c>
      <c r="C111" s="223">
        <v>1.224683424635206E-4</v>
      </c>
      <c r="D111" s="223" t="s">
        <v>259</v>
      </c>
      <c r="E111" s="223" t="s">
        <v>5196</v>
      </c>
      <c r="F111" s="234" t="s">
        <v>337</v>
      </c>
      <c r="G111" t="s">
        <v>281</v>
      </c>
    </row>
    <row r="112" spans="1:7" outlineLevel="1">
      <c r="A112" s="221" t="s">
        <v>333</v>
      </c>
      <c r="B112" s="223" t="s">
        <v>364</v>
      </c>
      <c r="C112" s="223">
        <v>3.7587852056057591E-5</v>
      </c>
      <c r="D112" s="223" t="s">
        <v>259</v>
      </c>
      <c r="E112" s="223" t="s">
        <v>5197</v>
      </c>
      <c r="F112" s="234" t="s">
        <v>339</v>
      </c>
      <c r="G112" t="s">
        <v>281</v>
      </c>
    </row>
    <row r="113" spans="1:7" outlineLevel="1">
      <c r="A113" s="221" t="s">
        <v>333</v>
      </c>
      <c r="B113" s="223" t="s">
        <v>179</v>
      </c>
      <c r="C113" s="223">
        <v>1.0491390693187279E-10</v>
      </c>
      <c r="D113" s="223" t="s">
        <v>259</v>
      </c>
      <c r="E113" s="223" t="s">
        <v>5198</v>
      </c>
      <c r="F113" s="234" t="s">
        <v>335</v>
      </c>
      <c r="G113" t="s">
        <v>281</v>
      </c>
    </row>
    <row r="114" spans="1:7" outlineLevel="1">
      <c r="A114" s="221" t="s">
        <v>333</v>
      </c>
      <c r="B114" s="223" t="s">
        <v>368</v>
      </c>
      <c r="C114" s="223">
        <v>3.300141691402465E-8</v>
      </c>
      <c r="D114" s="223" t="s">
        <v>259</v>
      </c>
      <c r="E114" s="223" t="s">
        <v>5199</v>
      </c>
      <c r="F114" s="234" t="s">
        <v>337</v>
      </c>
      <c r="G114" t="s">
        <v>281</v>
      </c>
    </row>
    <row r="115" spans="1:7" outlineLevel="1">
      <c r="A115" s="221" t="s">
        <v>333</v>
      </c>
      <c r="B115" s="223" t="s">
        <v>368</v>
      </c>
      <c r="C115" s="223">
        <v>3.6586061052315194E-11</v>
      </c>
      <c r="D115" s="223" t="s">
        <v>259</v>
      </c>
      <c r="E115" s="223" t="s">
        <v>5200</v>
      </c>
      <c r="F115" s="234" t="s">
        <v>339</v>
      </c>
      <c r="G115" t="s">
        <v>281</v>
      </c>
    </row>
    <row r="116" spans="1:7" outlineLevel="1">
      <c r="A116" s="221" t="s">
        <v>333</v>
      </c>
      <c r="B116" s="223" t="s">
        <v>221</v>
      </c>
      <c r="C116" s="223">
        <v>6.4663960432327432E-6</v>
      </c>
      <c r="D116" s="223" t="s">
        <v>259</v>
      </c>
      <c r="E116" s="223" t="s">
        <v>5201</v>
      </c>
      <c r="F116" s="234" t="s">
        <v>335</v>
      </c>
      <c r="G116" t="s">
        <v>281</v>
      </c>
    </row>
    <row r="117" spans="1:7" outlineLevel="1">
      <c r="A117" s="221" t="s">
        <v>333</v>
      </c>
      <c r="B117" s="223" t="s">
        <v>371</v>
      </c>
      <c r="C117" s="223">
        <v>7.1114532450362498E-4</v>
      </c>
      <c r="D117" s="223" t="s">
        <v>259</v>
      </c>
      <c r="E117" s="223" t="s">
        <v>5202</v>
      </c>
      <c r="F117" s="234" t="s">
        <v>337</v>
      </c>
      <c r="G117" t="s">
        <v>281</v>
      </c>
    </row>
    <row r="118" spans="1:7" outlineLevel="1">
      <c r="A118" s="221" t="s">
        <v>333</v>
      </c>
      <c r="B118" s="223" t="s">
        <v>371</v>
      </c>
      <c r="C118" s="223">
        <v>1.4791099066371852E-5</v>
      </c>
      <c r="D118" s="223" t="s">
        <v>259</v>
      </c>
      <c r="E118" s="223" t="s">
        <v>5203</v>
      </c>
      <c r="F118" s="234" t="s">
        <v>339</v>
      </c>
      <c r="G118" t="s">
        <v>281</v>
      </c>
    </row>
    <row r="119" spans="1:7" outlineLevel="1">
      <c r="A119" s="221" t="s">
        <v>333</v>
      </c>
      <c r="B119" s="223" t="s">
        <v>374</v>
      </c>
      <c r="C119" s="223">
        <v>0.18402044910875731</v>
      </c>
      <c r="D119" s="223" t="s">
        <v>259</v>
      </c>
      <c r="E119" s="223" t="s">
        <v>5204</v>
      </c>
      <c r="F119" s="234" t="s">
        <v>335</v>
      </c>
      <c r="G119" t="s">
        <v>281</v>
      </c>
    </row>
    <row r="120" spans="1:7" outlineLevel="1">
      <c r="A120" s="221" t="s">
        <v>333</v>
      </c>
      <c r="B120" s="223" t="s">
        <v>376</v>
      </c>
      <c r="C120" s="223">
        <v>7.7775382610384964E-5</v>
      </c>
      <c r="D120" s="223" t="s">
        <v>259</v>
      </c>
      <c r="E120" s="223" t="s">
        <v>5205</v>
      </c>
      <c r="F120" s="234" t="s">
        <v>359</v>
      </c>
      <c r="G120" t="s">
        <v>281</v>
      </c>
    </row>
    <row r="121" spans="1:7" outlineLevel="1">
      <c r="A121" s="221" t="s">
        <v>333</v>
      </c>
      <c r="B121" s="223" t="s">
        <v>188</v>
      </c>
      <c r="C121" s="223">
        <v>2.628366506207941E-8</v>
      </c>
      <c r="D121" s="223" t="s">
        <v>259</v>
      </c>
      <c r="E121" s="223" t="s">
        <v>5206</v>
      </c>
      <c r="F121" s="234" t="s">
        <v>335</v>
      </c>
      <c r="G121" t="s">
        <v>281</v>
      </c>
    </row>
    <row r="122" spans="1:7" outlineLevel="1">
      <c r="A122" s="221" t="s">
        <v>333</v>
      </c>
      <c r="B122" s="223" t="s">
        <v>382</v>
      </c>
      <c r="C122" s="223">
        <v>1.5784519294588392E-6</v>
      </c>
      <c r="D122" s="223" t="s">
        <v>259</v>
      </c>
      <c r="E122" s="223" t="s">
        <v>5207</v>
      </c>
      <c r="F122" s="234" t="s">
        <v>337</v>
      </c>
      <c r="G122" t="s">
        <v>281</v>
      </c>
    </row>
    <row r="123" spans="1:7" outlineLevel="1">
      <c r="A123" s="221" t="s">
        <v>333</v>
      </c>
      <c r="B123" s="223" t="s">
        <v>382</v>
      </c>
      <c r="C123" s="223">
        <v>4.5392320082490134E-7</v>
      </c>
      <c r="D123" s="223" t="s">
        <v>259</v>
      </c>
      <c r="E123" s="223" t="s">
        <v>5208</v>
      </c>
      <c r="F123" s="234" t="s">
        <v>339</v>
      </c>
      <c r="G123" t="s">
        <v>281</v>
      </c>
    </row>
    <row r="124" spans="1:7" outlineLevel="1">
      <c r="A124" s="221" t="s">
        <v>333</v>
      </c>
      <c r="B124" s="223" t="s">
        <v>385</v>
      </c>
      <c r="C124" s="223">
        <v>3.9077391062906247E-9</v>
      </c>
      <c r="D124" s="223" t="s">
        <v>259</v>
      </c>
      <c r="E124" s="223" t="s">
        <v>5209</v>
      </c>
      <c r="F124" s="234" t="s">
        <v>339</v>
      </c>
      <c r="G124" t="s">
        <v>281</v>
      </c>
    </row>
    <row r="125" spans="1:7" outlineLevel="1">
      <c r="A125" s="221" t="s">
        <v>333</v>
      </c>
      <c r="B125" s="223" t="s">
        <v>184</v>
      </c>
      <c r="C125" s="223">
        <v>4.4084276889089993E-10</v>
      </c>
      <c r="D125" s="223" t="s">
        <v>259</v>
      </c>
      <c r="E125" s="223" t="s">
        <v>5210</v>
      </c>
      <c r="F125" s="234" t="s">
        <v>337</v>
      </c>
      <c r="G125" t="s">
        <v>281</v>
      </c>
    </row>
    <row r="126" spans="1:7" outlineLevel="1">
      <c r="A126" s="221" t="s">
        <v>333</v>
      </c>
      <c r="B126" s="223" t="s">
        <v>184</v>
      </c>
      <c r="C126" s="223">
        <v>7.3596455574440729E-13</v>
      </c>
      <c r="D126" s="223" t="s">
        <v>259</v>
      </c>
      <c r="E126" s="223" t="s">
        <v>5211</v>
      </c>
      <c r="F126" s="234" t="s">
        <v>339</v>
      </c>
      <c r="G126" t="s">
        <v>281</v>
      </c>
    </row>
    <row r="127" spans="1:7" outlineLevel="1">
      <c r="A127" s="221" t="s">
        <v>333</v>
      </c>
      <c r="B127" s="223" t="s">
        <v>390</v>
      </c>
      <c r="C127" s="223">
        <v>3.7440907179893737E-4</v>
      </c>
      <c r="D127" s="223" t="s">
        <v>259</v>
      </c>
      <c r="E127" s="223" t="s">
        <v>5212</v>
      </c>
      <c r="F127" s="234" t="s">
        <v>337</v>
      </c>
      <c r="G127" t="s">
        <v>281</v>
      </c>
    </row>
    <row r="128" spans="1:7" outlineLevel="1">
      <c r="A128" s="221" t="s">
        <v>333</v>
      </c>
      <c r="B128" s="223" t="s">
        <v>390</v>
      </c>
      <c r="C128" s="223">
        <v>3.8409984582886952E-5</v>
      </c>
      <c r="D128" s="223" t="s">
        <v>259</v>
      </c>
      <c r="E128" s="223" t="s">
        <v>5213</v>
      </c>
      <c r="F128" s="234" t="s">
        <v>339</v>
      </c>
      <c r="G128" t="s">
        <v>281</v>
      </c>
    </row>
    <row r="129" spans="1:7" outlineLevel="1">
      <c r="A129" s="221" t="s">
        <v>333</v>
      </c>
      <c r="B129" s="223" t="s">
        <v>192</v>
      </c>
      <c r="C129" s="223">
        <v>4.1251806099796888E-10</v>
      </c>
      <c r="D129" s="223" t="s">
        <v>259</v>
      </c>
      <c r="E129" s="223" t="s">
        <v>5214</v>
      </c>
      <c r="F129" s="234" t="s">
        <v>335</v>
      </c>
      <c r="G129" t="s">
        <v>281</v>
      </c>
    </row>
    <row r="130" spans="1:7" outlineLevel="1">
      <c r="A130" s="221" t="s">
        <v>333</v>
      </c>
      <c r="B130" s="223" t="s">
        <v>394</v>
      </c>
      <c r="C130" s="223">
        <v>4.2433706504592807E-6</v>
      </c>
      <c r="D130" s="223" t="s">
        <v>259</v>
      </c>
      <c r="E130" s="223" t="s">
        <v>5215</v>
      </c>
      <c r="F130" s="234" t="s">
        <v>337</v>
      </c>
      <c r="G130" t="s">
        <v>281</v>
      </c>
    </row>
    <row r="131" spans="1:7" outlineLevel="1">
      <c r="A131" s="221" t="s">
        <v>333</v>
      </c>
      <c r="B131" s="223" t="s">
        <v>394</v>
      </c>
      <c r="C131" s="223">
        <v>3.9000750531837332E-10</v>
      </c>
      <c r="D131" s="223" t="s">
        <v>259</v>
      </c>
      <c r="E131" s="223" t="s">
        <v>5216</v>
      </c>
      <c r="F131" s="234" t="s">
        <v>339</v>
      </c>
      <c r="G131" t="s">
        <v>281</v>
      </c>
    </row>
    <row r="132" spans="1:7" outlineLevel="1">
      <c r="A132" s="221" t="s">
        <v>333</v>
      </c>
      <c r="B132" s="223" t="s">
        <v>397</v>
      </c>
      <c r="C132" s="223">
        <v>2.2377875599545005E-6</v>
      </c>
      <c r="D132" s="223" t="s">
        <v>259</v>
      </c>
      <c r="E132" s="223" t="s">
        <v>5217</v>
      </c>
      <c r="F132" s="234" t="s">
        <v>342</v>
      </c>
      <c r="G132" t="s">
        <v>281</v>
      </c>
    </row>
    <row r="133" spans="1:7" outlineLevel="1">
      <c r="A133" s="221" t="s">
        <v>333</v>
      </c>
      <c r="B133" s="223" t="s">
        <v>399</v>
      </c>
      <c r="C133" s="223">
        <v>1.0416035813731683E-5</v>
      </c>
      <c r="D133" s="223" t="s">
        <v>259</v>
      </c>
      <c r="E133" s="223" t="s">
        <v>5218</v>
      </c>
      <c r="F133" s="234" t="s">
        <v>401</v>
      </c>
      <c r="G133" t="s">
        <v>281</v>
      </c>
    </row>
    <row r="134" spans="1:7" outlineLevel="1">
      <c r="A134" s="221" t="s">
        <v>333</v>
      </c>
      <c r="B134" s="223" t="s">
        <v>402</v>
      </c>
      <c r="C134" s="223">
        <v>9.1500450129864639E-14</v>
      </c>
      <c r="D134" s="223" t="s">
        <v>259</v>
      </c>
      <c r="E134" s="223" t="s">
        <v>5219</v>
      </c>
      <c r="F134" s="234" t="s">
        <v>359</v>
      </c>
      <c r="G134" t="s">
        <v>281</v>
      </c>
    </row>
    <row r="135" spans="1:7" outlineLevel="1">
      <c r="A135" s="221" t="s">
        <v>333</v>
      </c>
      <c r="B135" s="223" t="s">
        <v>404</v>
      </c>
      <c r="C135" s="223">
        <v>1.4815449177086264E-4</v>
      </c>
      <c r="D135" s="223" t="s">
        <v>259</v>
      </c>
      <c r="E135" s="223" t="s">
        <v>5220</v>
      </c>
      <c r="F135" s="234" t="s">
        <v>337</v>
      </c>
      <c r="G135" t="s">
        <v>281</v>
      </c>
    </row>
    <row r="136" spans="1:7" outlineLevel="1">
      <c r="A136" s="221" t="s">
        <v>333</v>
      </c>
      <c r="B136" s="223" t="s">
        <v>404</v>
      </c>
      <c r="C136" s="223">
        <v>1.6752301236169697E-5</v>
      </c>
      <c r="D136" s="223" t="s">
        <v>259</v>
      </c>
      <c r="E136" s="223" t="s">
        <v>5221</v>
      </c>
      <c r="F136" s="234" t="s">
        <v>339</v>
      </c>
      <c r="G136" t="s">
        <v>281</v>
      </c>
    </row>
    <row r="137" spans="1:7" outlineLevel="1">
      <c r="A137" s="221" t="s">
        <v>333</v>
      </c>
      <c r="B137" s="223" t="s">
        <v>217</v>
      </c>
      <c r="C137" s="223">
        <v>3.4250531542994714E-10</v>
      </c>
      <c r="D137" s="223" t="s">
        <v>259</v>
      </c>
      <c r="E137" s="223" t="s">
        <v>5222</v>
      </c>
      <c r="F137" s="234" t="s">
        <v>335</v>
      </c>
      <c r="G137" t="s">
        <v>281</v>
      </c>
    </row>
    <row r="138" spans="1:7" outlineLevel="1">
      <c r="A138" s="221" t="s">
        <v>333</v>
      </c>
      <c r="B138" s="223" t="s">
        <v>418</v>
      </c>
      <c r="C138" s="223">
        <v>9.7853557295779443E-5</v>
      </c>
      <c r="D138" s="223" t="s">
        <v>259</v>
      </c>
      <c r="E138" s="223" t="s">
        <v>5223</v>
      </c>
      <c r="F138" s="234" t="s">
        <v>337</v>
      </c>
      <c r="G138" t="s">
        <v>281</v>
      </c>
    </row>
    <row r="139" spans="1:7" outlineLevel="1">
      <c r="A139" s="221" t="s">
        <v>333</v>
      </c>
      <c r="B139" s="223" t="s">
        <v>418</v>
      </c>
      <c r="C139" s="223">
        <v>3.7573788923510271E-9</v>
      </c>
      <c r="D139" s="223" t="s">
        <v>259</v>
      </c>
      <c r="E139" s="223" t="s">
        <v>5224</v>
      </c>
      <c r="F139" s="234" t="s">
        <v>339</v>
      </c>
      <c r="G139" t="s">
        <v>281</v>
      </c>
    </row>
    <row r="140" spans="1:7" outlineLevel="1">
      <c r="A140" s="221" t="s">
        <v>333</v>
      </c>
      <c r="B140" s="223" t="s">
        <v>205</v>
      </c>
      <c r="C140" s="223">
        <v>3.3185521715567262E-11</v>
      </c>
      <c r="D140" s="223" t="s">
        <v>259</v>
      </c>
      <c r="E140" s="223" t="s">
        <v>5225</v>
      </c>
      <c r="F140" s="234" t="s">
        <v>335</v>
      </c>
      <c r="G140" t="s">
        <v>281</v>
      </c>
    </row>
    <row r="141" spans="1:7" outlineLevel="1">
      <c r="A141" s="221" t="s">
        <v>333</v>
      </c>
      <c r="B141" s="223" t="s">
        <v>205</v>
      </c>
      <c r="C141" s="223">
        <v>2.8365529097925109E-7</v>
      </c>
      <c r="D141" s="223" t="s">
        <v>259</v>
      </c>
      <c r="E141" s="223" t="s">
        <v>5226</v>
      </c>
      <c r="F141" s="234" t="s">
        <v>337</v>
      </c>
      <c r="G141" t="s">
        <v>281</v>
      </c>
    </row>
    <row r="142" spans="1:7" outlineLevel="1">
      <c r="A142" s="221" t="s">
        <v>333</v>
      </c>
      <c r="B142" s="223" t="s">
        <v>205</v>
      </c>
      <c r="C142" s="223">
        <v>2.7498550817266554E-11</v>
      </c>
      <c r="D142" s="223" t="s">
        <v>259</v>
      </c>
      <c r="E142" s="223" t="s">
        <v>5227</v>
      </c>
      <c r="F142" s="234" t="s">
        <v>339</v>
      </c>
      <c r="G142" t="s">
        <v>281</v>
      </c>
    </row>
    <row r="143" spans="1:7" outlineLevel="1">
      <c r="A143" s="221" t="s">
        <v>333</v>
      </c>
      <c r="B143" s="223" t="s">
        <v>196</v>
      </c>
      <c r="C143" s="223">
        <v>6.589119321373436E-11</v>
      </c>
      <c r="D143" s="223" t="s">
        <v>259</v>
      </c>
      <c r="E143" s="223" t="s">
        <v>5228</v>
      </c>
      <c r="F143" s="234" t="s">
        <v>335</v>
      </c>
      <c r="G143" t="s">
        <v>281</v>
      </c>
    </row>
    <row r="144" spans="1:7" outlineLevel="1">
      <c r="A144" s="221" t="s">
        <v>333</v>
      </c>
      <c r="B144" s="223" t="s">
        <v>196</v>
      </c>
      <c r="C144" s="223">
        <v>4.8867876630446568E-10</v>
      </c>
      <c r="D144" s="223" t="s">
        <v>259</v>
      </c>
      <c r="E144" s="223" t="s">
        <v>5229</v>
      </c>
      <c r="F144" s="234" t="s">
        <v>337</v>
      </c>
      <c r="G144" t="s">
        <v>281</v>
      </c>
    </row>
    <row r="145" spans="1:7" outlineLevel="1">
      <c r="A145" s="221" t="s">
        <v>333</v>
      </c>
      <c r="B145" s="223" t="s">
        <v>196</v>
      </c>
      <c r="C145" s="223">
        <v>1.2366619639696202E-11</v>
      </c>
      <c r="D145" s="223" t="s">
        <v>259</v>
      </c>
      <c r="E145" s="223" t="s">
        <v>5230</v>
      </c>
      <c r="F145" s="234" t="s">
        <v>339</v>
      </c>
      <c r="G145" t="s">
        <v>281</v>
      </c>
    </row>
    <row r="146" spans="1:7" outlineLevel="1">
      <c r="A146" s="221" t="s">
        <v>333</v>
      </c>
      <c r="B146" s="223" t="s">
        <v>427</v>
      </c>
      <c r="C146" s="223">
        <v>6.8630007910187865E-7</v>
      </c>
      <c r="D146" s="223" t="s">
        <v>259</v>
      </c>
      <c r="E146" s="223" t="s">
        <v>5231</v>
      </c>
      <c r="F146" s="234" t="s">
        <v>359</v>
      </c>
      <c r="G146" t="s">
        <v>281</v>
      </c>
    </row>
    <row r="147" spans="1:7" outlineLevel="1">
      <c r="A147" s="221" t="s">
        <v>333</v>
      </c>
      <c r="B147" s="223" t="s">
        <v>200</v>
      </c>
      <c r="C147" s="223">
        <v>1.1955382767227503E-9</v>
      </c>
      <c r="D147" s="223" t="s">
        <v>259</v>
      </c>
      <c r="E147" s="223" t="s">
        <v>5232</v>
      </c>
      <c r="F147" s="234" t="s">
        <v>335</v>
      </c>
      <c r="G147" t="s">
        <v>281</v>
      </c>
    </row>
    <row r="148" spans="1:7" outlineLevel="1">
      <c r="A148" s="221" t="s">
        <v>333</v>
      </c>
      <c r="B148" s="223" t="s">
        <v>430</v>
      </c>
      <c r="C148" s="223">
        <v>9.3447310732327359E-7</v>
      </c>
      <c r="D148" s="223" t="s">
        <v>259</v>
      </c>
      <c r="E148" s="223" t="s">
        <v>5233</v>
      </c>
      <c r="F148" s="234" t="s">
        <v>337</v>
      </c>
      <c r="G148" t="s">
        <v>281</v>
      </c>
    </row>
    <row r="149" spans="1:7" outlineLevel="1">
      <c r="A149" s="221" t="s">
        <v>333</v>
      </c>
      <c r="B149" s="223" t="s">
        <v>430</v>
      </c>
      <c r="C149" s="223">
        <v>6.3661829744247924E-10</v>
      </c>
      <c r="D149" s="223" t="s">
        <v>259</v>
      </c>
      <c r="E149" s="223" t="s">
        <v>5234</v>
      </c>
      <c r="F149" s="234" t="s">
        <v>339</v>
      </c>
      <c r="G149" t="s">
        <v>281</v>
      </c>
    </row>
    <row r="150" spans="1:7" outlineLevel="1">
      <c r="A150" s="221" t="s">
        <v>333</v>
      </c>
      <c r="B150" s="223" t="s">
        <v>433</v>
      </c>
      <c r="C150" s="223">
        <v>2.5048362653457755E-5</v>
      </c>
      <c r="D150" s="223" t="s">
        <v>259</v>
      </c>
      <c r="E150" s="223" t="s">
        <v>5235</v>
      </c>
      <c r="F150" s="234" t="s">
        <v>337</v>
      </c>
      <c r="G150" t="s">
        <v>281</v>
      </c>
    </row>
    <row r="151" spans="1:7" outlineLevel="1">
      <c r="A151" s="221" t="s">
        <v>333</v>
      </c>
      <c r="B151" s="223" t="s">
        <v>433</v>
      </c>
      <c r="C151" s="223">
        <v>8.9724765076482094E-6</v>
      </c>
      <c r="D151" s="223" t="s">
        <v>259</v>
      </c>
      <c r="E151" s="223" t="s">
        <v>5236</v>
      </c>
      <c r="F151" s="234" t="s">
        <v>339</v>
      </c>
      <c r="G151" t="s">
        <v>281</v>
      </c>
    </row>
    <row r="152" spans="1:7" outlineLevel="1">
      <c r="A152" s="221" t="s">
        <v>333</v>
      </c>
      <c r="B152" s="223" t="s">
        <v>436</v>
      </c>
      <c r="C152" s="223">
        <v>4.762704502171701E-5</v>
      </c>
      <c r="D152" s="223" t="s">
        <v>259</v>
      </c>
      <c r="E152" s="223" t="s">
        <v>5237</v>
      </c>
      <c r="F152" s="234" t="s">
        <v>438</v>
      </c>
      <c r="G152" t="s">
        <v>281</v>
      </c>
    </row>
    <row r="153" spans="1:7" outlineLevel="1">
      <c r="A153" s="221" t="s">
        <v>333</v>
      </c>
      <c r="B153" s="223" t="s">
        <v>439</v>
      </c>
      <c r="C153" s="223">
        <v>2.0822217641999586E-6</v>
      </c>
      <c r="D153" s="223" t="s">
        <v>259</v>
      </c>
      <c r="E153" s="223" t="s">
        <v>5238</v>
      </c>
      <c r="F153" s="234" t="s">
        <v>352</v>
      </c>
      <c r="G153" t="s">
        <v>281</v>
      </c>
    </row>
    <row r="154" spans="1:7" outlineLevel="1">
      <c r="A154" s="221" t="s">
        <v>333</v>
      </c>
      <c r="B154" s="223" t="s">
        <v>441</v>
      </c>
      <c r="C154" s="223">
        <v>5.4625768727529208E-6</v>
      </c>
      <c r="D154" s="223" t="s">
        <v>259</v>
      </c>
      <c r="E154" s="223" t="s">
        <v>5239</v>
      </c>
      <c r="F154" s="234" t="s">
        <v>359</v>
      </c>
      <c r="G154" t="s">
        <v>281</v>
      </c>
    </row>
    <row r="155" spans="1:7" outlineLevel="1">
      <c r="A155" s="221" t="s">
        <v>333</v>
      </c>
      <c r="B155" s="223" t="s">
        <v>445</v>
      </c>
      <c r="C155" s="223">
        <v>2.745013503895942E-8</v>
      </c>
      <c r="D155" s="223" t="s">
        <v>259</v>
      </c>
      <c r="E155" s="223" t="s">
        <v>5240</v>
      </c>
      <c r="F155" s="234" t="s">
        <v>359</v>
      </c>
      <c r="G155" t="s">
        <v>281</v>
      </c>
    </row>
    <row r="156" spans="1:7" outlineLevel="1">
      <c r="A156" s="221" t="s">
        <v>333</v>
      </c>
      <c r="B156" s="223" t="s">
        <v>447</v>
      </c>
      <c r="C156" s="223">
        <v>1.9924935956354542E-11</v>
      </c>
      <c r="D156" s="223" t="s">
        <v>259</v>
      </c>
      <c r="E156" s="223" t="s">
        <v>5241</v>
      </c>
      <c r="F156" s="234" t="s">
        <v>352</v>
      </c>
      <c r="G156" t="s">
        <v>281</v>
      </c>
    </row>
    <row r="157" spans="1:7" outlineLevel="1">
      <c r="A157" s="221" t="s">
        <v>333</v>
      </c>
      <c r="B157" s="223" t="s">
        <v>229</v>
      </c>
      <c r="C157" s="223">
        <v>1.2399727050613828E-6</v>
      </c>
      <c r="D157" s="223" t="s">
        <v>259</v>
      </c>
      <c r="E157" s="223" t="s">
        <v>5242</v>
      </c>
      <c r="F157" s="234" t="s">
        <v>335</v>
      </c>
      <c r="G157" t="s">
        <v>281</v>
      </c>
    </row>
    <row r="158" spans="1:7" outlineLevel="1">
      <c r="A158" s="221" t="s">
        <v>333</v>
      </c>
      <c r="B158" s="223" t="s">
        <v>455</v>
      </c>
      <c r="C158" s="223">
        <v>1.8008712078214847E-4</v>
      </c>
      <c r="D158" s="223" t="s">
        <v>259</v>
      </c>
      <c r="E158" s="223" t="s">
        <v>5243</v>
      </c>
      <c r="F158" s="234" t="s">
        <v>337</v>
      </c>
      <c r="G158" t="s">
        <v>281</v>
      </c>
    </row>
    <row r="159" spans="1:7" outlineLevel="1">
      <c r="A159" s="221" t="s">
        <v>333</v>
      </c>
      <c r="B159" s="223" t="s">
        <v>455</v>
      </c>
      <c r="C159" s="223">
        <v>6.8057671313538371E-5</v>
      </c>
      <c r="D159" s="223" t="s">
        <v>259</v>
      </c>
      <c r="E159" s="223" t="s">
        <v>5244</v>
      </c>
      <c r="F159" s="234" t="s">
        <v>339</v>
      </c>
      <c r="G159" t="s">
        <v>281</v>
      </c>
    </row>
    <row r="160" spans="1:7" outlineLevel="1">
      <c r="A160" s="221" t="s">
        <v>333</v>
      </c>
      <c r="B160" s="223" t="s">
        <v>464</v>
      </c>
      <c r="C160" s="223">
        <v>8.6285088990691001E-5</v>
      </c>
      <c r="D160" s="223" t="s">
        <v>259</v>
      </c>
      <c r="E160" s="223" t="s">
        <v>5245</v>
      </c>
      <c r="F160" s="234" t="s">
        <v>337</v>
      </c>
      <c r="G160" t="s">
        <v>281</v>
      </c>
    </row>
    <row r="161" spans="1:7" outlineLevel="1">
      <c r="A161" s="221" t="s">
        <v>333</v>
      </c>
      <c r="B161" s="223" t="s">
        <v>464</v>
      </c>
      <c r="C161" s="223">
        <v>1.4747353512714239E-5</v>
      </c>
      <c r="D161" s="223" t="s">
        <v>259</v>
      </c>
      <c r="E161" s="223" t="s">
        <v>5246</v>
      </c>
      <c r="F161" s="234" t="s">
        <v>339</v>
      </c>
      <c r="G161" t="s">
        <v>281</v>
      </c>
    </row>
    <row r="162" spans="1:7" outlineLevel="1">
      <c r="A162" s="221" t="s">
        <v>333</v>
      </c>
      <c r="B162" s="223" t="s">
        <v>467</v>
      </c>
      <c r="C162" s="223">
        <v>3.8378445399329459E-7</v>
      </c>
      <c r="D162" s="223" t="s">
        <v>259</v>
      </c>
      <c r="E162" s="223" t="s">
        <v>5247</v>
      </c>
      <c r="F162" s="234" t="s">
        <v>335</v>
      </c>
      <c r="G162" t="s">
        <v>281</v>
      </c>
    </row>
    <row r="163" spans="1:7" outlineLevel="1">
      <c r="A163" s="221" t="s">
        <v>333</v>
      </c>
      <c r="B163" s="223" t="s">
        <v>469</v>
      </c>
      <c r="C163" s="223">
        <v>1.0240178450573979E-10</v>
      </c>
      <c r="D163" s="223" t="s">
        <v>259</v>
      </c>
      <c r="E163" s="223" t="s">
        <v>5248</v>
      </c>
      <c r="F163" s="234" t="s">
        <v>337</v>
      </c>
      <c r="G163" t="s">
        <v>281</v>
      </c>
    </row>
    <row r="164" spans="1:7" outlineLevel="1">
      <c r="A164" s="221" t="s">
        <v>333</v>
      </c>
      <c r="B164" s="223" t="s">
        <v>469</v>
      </c>
      <c r="C164" s="223">
        <v>1.7095456511809646E-13</v>
      </c>
      <c r="D164" s="223" t="s">
        <v>259</v>
      </c>
      <c r="E164" s="223" t="s">
        <v>5249</v>
      </c>
      <c r="F164" s="234" t="s">
        <v>339</v>
      </c>
      <c r="G164" t="s">
        <v>281</v>
      </c>
    </row>
    <row r="165" spans="1:7" outlineLevel="1">
      <c r="A165" s="221" t="s">
        <v>333</v>
      </c>
      <c r="B165" s="223" t="s">
        <v>472</v>
      </c>
      <c r="C165" s="223">
        <v>3.6998796729111538E-11</v>
      </c>
      <c r="D165" s="223" t="s">
        <v>259</v>
      </c>
      <c r="E165" s="223" t="s">
        <v>5250</v>
      </c>
      <c r="F165" s="234" t="s">
        <v>337</v>
      </c>
      <c r="G165" t="s">
        <v>281</v>
      </c>
    </row>
    <row r="166" spans="1:7" outlineLevel="1">
      <c r="A166" s="221" t="s">
        <v>333</v>
      </c>
      <c r="B166" s="223" t="s">
        <v>472</v>
      </c>
      <c r="C166" s="223">
        <v>6.1767607227231276E-14</v>
      </c>
      <c r="D166" s="223" t="s">
        <v>259</v>
      </c>
      <c r="E166" s="223" t="s">
        <v>5251</v>
      </c>
      <c r="F166" s="234" t="s">
        <v>339</v>
      </c>
      <c r="G166" t="s">
        <v>281</v>
      </c>
    </row>
    <row r="167" spans="1:7" outlineLevel="1">
      <c r="A167" s="221" t="s">
        <v>333</v>
      </c>
      <c r="B167" s="223" t="s">
        <v>475</v>
      </c>
      <c r="C167" s="223">
        <v>1.4815459177086265E-4</v>
      </c>
      <c r="D167" s="223" t="s">
        <v>259</v>
      </c>
      <c r="E167" s="223" t="s">
        <v>5252</v>
      </c>
      <c r="F167" s="234" t="s">
        <v>337</v>
      </c>
      <c r="G167" t="s">
        <v>281</v>
      </c>
    </row>
    <row r="168" spans="1:7" outlineLevel="1">
      <c r="A168" s="221" t="s">
        <v>333</v>
      </c>
      <c r="B168" s="223" t="s">
        <v>475</v>
      </c>
      <c r="C168" s="223">
        <v>1.6753301236169696E-5</v>
      </c>
      <c r="D168" s="223" t="s">
        <v>259</v>
      </c>
      <c r="E168" s="223" t="s">
        <v>5253</v>
      </c>
      <c r="F168" s="234" t="s">
        <v>339</v>
      </c>
      <c r="G168" t="s">
        <v>281</v>
      </c>
    </row>
    <row r="169" spans="1:7" outlineLevel="1">
      <c r="A169" s="221" t="s">
        <v>333</v>
      </c>
      <c r="B169" s="223" t="s">
        <v>477</v>
      </c>
      <c r="C169" s="223">
        <v>9.1506677213583824E-8</v>
      </c>
      <c r="D169" s="223" t="s">
        <v>259</v>
      </c>
      <c r="E169" s="223" t="s">
        <v>5254</v>
      </c>
      <c r="F169" s="234" t="s">
        <v>352</v>
      </c>
      <c r="G169" t="s">
        <v>281</v>
      </c>
    </row>
    <row r="170" spans="1:7" outlineLevel="1">
      <c r="A170" s="221" t="s">
        <v>333</v>
      </c>
      <c r="B170" s="223" t="s">
        <v>479</v>
      </c>
      <c r="C170" s="223">
        <v>2.6115931615525851E-8</v>
      </c>
      <c r="D170" s="223" t="s">
        <v>259</v>
      </c>
      <c r="E170" s="223" t="s">
        <v>5255</v>
      </c>
      <c r="F170" s="234" t="s">
        <v>337</v>
      </c>
      <c r="G170" t="s">
        <v>281</v>
      </c>
    </row>
    <row r="171" spans="1:7" outlineLevel="1">
      <c r="A171" s="221" t="s">
        <v>333</v>
      </c>
      <c r="B171" s="223" t="s">
        <v>479</v>
      </c>
      <c r="C171" s="223">
        <v>8.3388709447802632E-11</v>
      </c>
      <c r="D171" s="223" t="s">
        <v>259</v>
      </c>
      <c r="E171" s="223" t="s">
        <v>5256</v>
      </c>
      <c r="F171" s="234" t="s">
        <v>339</v>
      </c>
      <c r="G171" t="s">
        <v>281</v>
      </c>
    </row>
    <row r="172" spans="1:7" outlineLevel="1">
      <c r="A172" s="221" t="s">
        <v>333</v>
      </c>
      <c r="B172" s="223" t="s">
        <v>482</v>
      </c>
      <c r="C172" s="223">
        <v>1.3699882261000475E-3</v>
      </c>
      <c r="D172" s="223" t="s">
        <v>259</v>
      </c>
      <c r="E172" s="223" t="s">
        <v>5257</v>
      </c>
      <c r="F172" s="234" t="s">
        <v>484</v>
      </c>
      <c r="G172" t="s">
        <v>281</v>
      </c>
    </row>
    <row r="173" spans="1:7" outlineLevel="1">
      <c r="A173" s="221" t="s">
        <v>333</v>
      </c>
      <c r="B173" s="223" t="s">
        <v>209</v>
      </c>
      <c r="C173" s="223">
        <v>9.684010320679579E-9</v>
      </c>
      <c r="D173" s="223" t="s">
        <v>259</v>
      </c>
      <c r="E173" s="223" t="s">
        <v>5258</v>
      </c>
      <c r="F173" s="234" t="s">
        <v>335</v>
      </c>
      <c r="G173" t="s">
        <v>281</v>
      </c>
    </row>
    <row r="174" spans="1:7" outlineLevel="1">
      <c r="A174" s="221" t="s">
        <v>333</v>
      </c>
      <c r="B174" s="223" t="s">
        <v>486</v>
      </c>
      <c r="C174" s="223">
        <v>6.4877821316016158E-6</v>
      </c>
      <c r="D174" s="223" t="s">
        <v>259</v>
      </c>
      <c r="E174" s="223" t="s">
        <v>5259</v>
      </c>
      <c r="F174" s="234" t="s">
        <v>337</v>
      </c>
      <c r="G174" t="s">
        <v>281</v>
      </c>
    </row>
    <row r="175" spans="1:7" outlineLevel="1">
      <c r="A175" s="226" t="s">
        <v>333</v>
      </c>
      <c r="B175" s="228" t="s">
        <v>486</v>
      </c>
      <c r="C175" s="228">
        <v>8.8306219916183022E-10</v>
      </c>
      <c r="D175" s="228" t="s">
        <v>259</v>
      </c>
      <c r="E175" s="228" t="s">
        <v>5260</v>
      </c>
      <c r="F175" s="255" t="s">
        <v>339</v>
      </c>
      <c r="G175" t="s">
        <v>281</v>
      </c>
    </row>
    <row r="176" spans="1:7">
      <c r="G176" t="s">
        <v>281</v>
      </c>
    </row>
    <row r="177" spans="1:7" ht="18.75">
      <c r="A177" s="769" t="s">
        <v>2211</v>
      </c>
      <c r="B177" s="770"/>
      <c r="C177" s="770"/>
      <c r="D177" s="770"/>
      <c r="E177" s="770"/>
      <c r="F177" s="771"/>
      <c r="G177" t="s">
        <v>281</v>
      </c>
    </row>
    <row r="178" spans="1:7">
      <c r="A178" s="211" t="s">
        <v>238</v>
      </c>
      <c r="B178" s="212" t="s">
        <v>239</v>
      </c>
      <c r="C178" s="212" t="s">
        <v>240</v>
      </c>
      <c r="D178" s="212" t="s">
        <v>134</v>
      </c>
      <c r="E178" s="212" t="s">
        <v>241</v>
      </c>
      <c r="F178" s="213" t="s">
        <v>242</v>
      </c>
      <c r="G178" t="s">
        <v>281</v>
      </c>
    </row>
    <row r="179" spans="1:7" outlineLevel="1">
      <c r="A179" s="216" t="s">
        <v>243</v>
      </c>
      <c r="B179" s="231" t="s">
        <v>2000</v>
      </c>
      <c r="C179" s="218">
        <v>1</v>
      </c>
      <c r="D179" s="218" t="s">
        <v>259</v>
      </c>
      <c r="E179" s="218" t="s">
        <v>253</v>
      </c>
      <c r="F179" s="232" t="s">
        <v>3184</v>
      </c>
      <c r="G179" t="s">
        <v>281</v>
      </c>
    </row>
    <row r="180" spans="1:7" outlineLevel="1">
      <c r="A180" s="221" t="s">
        <v>243</v>
      </c>
      <c r="B180" s="222" t="s">
        <v>326</v>
      </c>
      <c r="C180" s="223" t="s">
        <v>818</v>
      </c>
      <c r="D180" s="223" t="s">
        <v>408</v>
      </c>
      <c r="E180" s="223" t="s">
        <v>2213</v>
      </c>
      <c r="F180" s="234" t="s">
        <v>938</v>
      </c>
      <c r="G180" t="s">
        <v>281</v>
      </c>
    </row>
    <row r="181" spans="1:7" outlineLevel="1">
      <c r="A181" s="221" t="s">
        <v>243</v>
      </c>
      <c r="B181" s="222" t="s">
        <v>941</v>
      </c>
      <c r="C181" s="235" t="s">
        <v>942</v>
      </c>
      <c r="D181" s="223" t="s">
        <v>943</v>
      </c>
      <c r="E181" s="223" t="s">
        <v>253</v>
      </c>
      <c r="F181" s="234" t="s">
        <v>944</v>
      </c>
      <c r="G181" t="s">
        <v>281</v>
      </c>
    </row>
    <row r="182" spans="1:7" outlineLevel="1">
      <c r="A182" s="221" t="s">
        <v>243</v>
      </c>
      <c r="B182" s="222" t="s">
        <v>2214</v>
      </c>
      <c r="C182" s="235" t="s">
        <v>2215</v>
      </c>
      <c r="D182" s="223" t="s">
        <v>259</v>
      </c>
      <c r="E182" s="223" t="s">
        <v>253</v>
      </c>
      <c r="F182" s="234" t="s">
        <v>2216</v>
      </c>
      <c r="G182" t="s">
        <v>281</v>
      </c>
    </row>
    <row r="183" spans="1:7" outlineLevel="1">
      <c r="A183" s="221" t="s">
        <v>250</v>
      </c>
      <c r="B183" s="233" t="s">
        <v>2217</v>
      </c>
      <c r="C183" s="223" t="s">
        <v>950</v>
      </c>
      <c r="D183" s="223" t="s">
        <v>259</v>
      </c>
      <c r="E183" s="223" t="s">
        <v>253</v>
      </c>
      <c r="F183" s="234" t="s">
        <v>2996</v>
      </c>
      <c r="G183" t="s">
        <v>281</v>
      </c>
    </row>
    <row r="184" spans="1:7" outlineLevel="1">
      <c r="A184" s="221" t="s">
        <v>250</v>
      </c>
      <c r="B184" s="233" t="s">
        <v>1019</v>
      </c>
      <c r="C184" s="235" t="s">
        <v>952</v>
      </c>
      <c r="D184" s="223" t="s">
        <v>408</v>
      </c>
      <c r="E184" s="223" t="s">
        <v>2213</v>
      </c>
      <c r="F184" s="234" t="s">
        <v>953</v>
      </c>
      <c r="G184" t="s">
        <v>281</v>
      </c>
    </row>
    <row r="185" spans="1:7" outlineLevel="1">
      <c r="A185" s="221" t="s">
        <v>2218</v>
      </c>
      <c r="B185" s="273" t="s">
        <v>2219</v>
      </c>
      <c r="C185" s="235" t="s">
        <v>599</v>
      </c>
      <c r="D185" s="223" t="s">
        <v>259</v>
      </c>
      <c r="E185" s="223" t="s">
        <v>253</v>
      </c>
      <c r="F185" s="234" t="s">
        <v>2220</v>
      </c>
      <c r="G185" t="s">
        <v>281</v>
      </c>
    </row>
    <row r="186" spans="1:7" outlineLevel="1">
      <c r="A186" s="262" t="s">
        <v>268</v>
      </c>
      <c r="B186" s="308" t="s">
        <v>956</v>
      </c>
      <c r="C186" s="309">
        <v>0.06</v>
      </c>
      <c r="D186" s="189" t="s">
        <v>973</v>
      </c>
      <c r="E186" s="189" t="s">
        <v>253</v>
      </c>
      <c r="F186" s="263" t="s">
        <v>2221</v>
      </c>
      <c r="G186" t="s">
        <v>281</v>
      </c>
    </row>
    <row r="187" spans="1:7" outlineLevel="1">
      <c r="A187" s="262" t="s">
        <v>268</v>
      </c>
      <c r="B187" s="189" t="s">
        <v>528</v>
      </c>
      <c r="C187" s="189">
        <v>0.72</v>
      </c>
      <c r="D187" s="189" t="s">
        <v>270</v>
      </c>
      <c r="E187" s="189" t="s">
        <v>529</v>
      </c>
      <c r="F187" s="263" t="s">
        <v>530</v>
      </c>
      <c r="G187" t="s">
        <v>281</v>
      </c>
    </row>
    <row r="188" spans="1:7" outlineLevel="1">
      <c r="A188" s="262" t="s">
        <v>268</v>
      </c>
      <c r="B188" s="189" t="s">
        <v>2222</v>
      </c>
      <c r="C188" s="189">
        <v>60</v>
      </c>
      <c r="D188" s="189" t="s">
        <v>962</v>
      </c>
      <c r="E188" s="189" t="s">
        <v>253</v>
      </c>
      <c r="F188" s="263" t="s">
        <v>2223</v>
      </c>
      <c r="G188" t="s">
        <v>281</v>
      </c>
    </row>
    <row r="189" spans="1:7" outlineLevel="1">
      <c r="A189" s="262" t="s">
        <v>268</v>
      </c>
      <c r="B189" s="189" t="s">
        <v>965</v>
      </c>
      <c r="C189" s="189">
        <v>60</v>
      </c>
      <c r="D189" s="189" t="s">
        <v>966</v>
      </c>
      <c r="E189" s="189" t="s">
        <v>967</v>
      </c>
      <c r="F189" s="263" t="s">
        <v>953</v>
      </c>
      <c r="G189" t="s">
        <v>281</v>
      </c>
    </row>
    <row r="190" spans="1:7" outlineLevel="1">
      <c r="A190" s="262" t="s">
        <v>268</v>
      </c>
      <c r="B190" s="189" t="s">
        <v>969</v>
      </c>
      <c r="C190" s="189">
        <v>920</v>
      </c>
      <c r="D190" s="189" t="s">
        <v>966</v>
      </c>
      <c r="E190" s="189" t="s">
        <v>970</v>
      </c>
      <c r="F190" s="263" t="s">
        <v>971</v>
      </c>
      <c r="G190" t="s">
        <v>281</v>
      </c>
    </row>
    <row r="191" spans="1:7" outlineLevel="1">
      <c r="A191" s="262" t="s">
        <v>268</v>
      </c>
      <c r="B191" s="189" t="s">
        <v>979</v>
      </c>
      <c r="C191" s="277">
        <v>90</v>
      </c>
      <c r="D191" s="189" t="s">
        <v>962</v>
      </c>
      <c r="E191" s="189" t="s">
        <v>253</v>
      </c>
      <c r="F191" s="263" t="s">
        <v>980</v>
      </c>
      <c r="G191" t="s">
        <v>281</v>
      </c>
    </row>
    <row r="192" spans="1:7" outlineLevel="1">
      <c r="A192" s="262" t="s">
        <v>268</v>
      </c>
      <c r="B192" s="189" t="s">
        <v>976</v>
      </c>
      <c r="C192" s="277">
        <v>4.0000000000000001E-3</v>
      </c>
      <c r="D192" s="189" t="s">
        <v>773</v>
      </c>
      <c r="E192" s="189" t="s">
        <v>253</v>
      </c>
      <c r="F192" s="263" t="s">
        <v>2224</v>
      </c>
      <c r="G192" t="s">
        <v>281</v>
      </c>
    </row>
    <row r="193" spans="1:7" outlineLevel="1">
      <c r="A193" s="262" t="s">
        <v>268</v>
      </c>
      <c r="B193" s="189" t="s">
        <v>972</v>
      </c>
      <c r="C193" s="277">
        <v>0.25</v>
      </c>
      <c r="D193" s="189" t="s">
        <v>973</v>
      </c>
      <c r="E193" s="189" t="s">
        <v>974</v>
      </c>
      <c r="F193" s="263" t="s">
        <v>2225</v>
      </c>
      <c r="G193" t="s">
        <v>281</v>
      </c>
    </row>
    <row r="194" spans="1:7" outlineLevel="1">
      <c r="A194" s="262" t="s">
        <v>268</v>
      </c>
      <c r="B194" s="189" t="s">
        <v>2215</v>
      </c>
      <c r="C194" s="310" t="s">
        <v>2226</v>
      </c>
      <c r="D194" s="189" t="s">
        <v>1544</v>
      </c>
      <c r="E194" s="264"/>
      <c r="F194" s="263" t="s">
        <v>2227</v>
      </c>
      <c r="G194" t="s">
        <v>281</v>
      </c>
    </row>
    <row r="195" spans="1:7" outlineLevel="1">
      <c r="A195" s="262" t="s">
        <v>268</v>
      </c>
      <c r="B195" s="189" t="s">
        <v>599</v>
      </c>
      <c r="C195" s="310" t="s">
        <v>2228</v>
      </c>
      <c r="D195" s="189" t="s">
        <v>1544</v>
      </c>
      <c r="E195" s="264"/>
      <c r="F195" s="263" t="s">
        <v>2229</v>
      </c>
      <c r="G195" t="s">
        <v>281</v>
      </c>
    </row>
    <row r="196" spans="1:7" outlineLevel="1">
      <c r="A196" s="262" t="s">
        <v>268</v>
      </c>
      <c r="B196" s="189" t="s">
        <v>983</v>
      </c>
      <c r="C196" s="310" t="s">
        <v>984</v>
      </c>
      <c r="D196" s="189" t="s">
        <v>408</v>
      </c>
      <c r="E196" s="264"/>
      <c r="F196" s="263" t="s">
        <v>985</v>
      </c>
      <c r="G196" t="s">
        <v>281</v>
      </c>
    </row>
    <row r="197" spans="1:7" outlineLevel="1">
      <c r="A197" s="262" t="s">
        <v>268</v>
      </c>
      <c r="B197" s="189" t="s">
        <v>818</v>
      </c>
      <c r="C197" s="310" t="s">
        <v>2230</v>
      </c>
      <c r="D197" s="189" t="s">
        <v>408</v>
      </c>
      <c r="E197" s="264"/>
      <c r="F197" s="263" t="s">
        <v>1470</v>
      </c>
      <c r="G197" t="s">
        <v>281</v>
      </c>
    </row>
    <row r="198" spans="1:7" outlineLevel="1">
      <c r="A198" s="239" t="s">
        <v>268</v>
      </c>
      <c r="B198" s="240" t="s">
        <v>997</v>
      </c>
      <c r="C198" s="311" t="s">
        <v>2231</v>
      </c>
      <c r="D198" s="240" t="s">
        <v>259</v>
      </c>
      <c r="E198" s="265"/>
      <c r="F198" s="241" t="s">
        <v>999</v>
      </c>
      <c r="G198" t="s">
        <v>281</v>
      </c>
    </row>
    <row r="199" spans="1:7">
      <c r="G199" t="s">
        <v>281</v>
      </c>
    </row>
    <row r="200" spans="1:7" ht="18.75">
      <c r="A200" s="769" t="s">
        <v>2232</v>
      </c>
      <c r="B200" s="770"/>
      <c r="C200" s="770"/>
      <c r="D200" s="770"/>
      <c r="E200" s="770"/>
      <c r="F200" s="771"/>
      <c r="G200" t="s">
        <v>281</v>
      </c>
    </row>
    <row r="201" spans="1:7">
      <c r="A201" s="211" t="s">
        <v>238</v>
      </c>
      <c r="B201" s="212" t="s">
        <v>239</v>
      </c>
      <c r="C201" s="212" t="s">
        <v>240</v>
      </c>
      <c r="D201" s="212" t="s">
        <v>134</v>
      </c>
      <c r="E201" s="212" t="s">
        <v>241</v>
      </c>
      <c r="F201" s="213" t="s">
        <v>242</v>
      </c>
      <c r="G201" t="s">
        <v>281</v>
      </c>
    </row>
    <row r="202" spans="1:7" outlineLevel="1">
      <c r="A202" s="216" t="s">
        <v>243</v>
      </c>
      <c r="B202" s="231" t="s">
        <v>1001</v>
      </c>
      <c r="C202" s="267" t="s">
        <v>1002</v>
      </c>
      <c r="D202" s="218" t="s">
        <v>259</v>
      </c>
      <c r="E202" s="218" t="s">
        <v>1003</v>
      </c>
      <c r="F202" s="232" t="s">
        <v>1004</v>
      </c>
      <c r="G202" t="s">
        <v>281</v>
      </c>
    </row>
    <row r="203" spans="1:7" outlineLevel="1">
      <c r="A203" s="221" t="s">
        <v>243</v>
      </c>
      <c r="B203" s="223" t="s">
        <v>4088</v>
      </c>
      <c r="C203" s="223" t="s">
        <v>1984</v>
      </c>
      <c r="D203" s="223" t="s">
        <v>275</v>
      </c>
      <c r="E203" s="223" t="s">
        <v>260</v>
      </c>
      <c r="F203" s="234" t="s">
        <v>2234</v>
      </c>
      <c r="G203" t="s">
        <v>281</v>
      </c>
    </row>
    <row r="204" spans="1:7" outlineLevel="1">
      <c r="A204" s="221" t="s">
        <v>243</v>
      </c>
      <c r="B204" s="223" t="s">
        <v>2235</v>
      </c>
      <c r="C204" s="223" t="s">
        <v>1984</v>
      </c>
      <c r="D204" s="223" t="s">
        <v>275</v>
      </c>
      <c r="E204" s="223" t="s">
        <v>260</v>
      </c>
      <c r="F204" s="234" t="s">
        <v>2236</v>
      </c>
      <c r="G204" t="s">
        <v>281</v>
      </c>
    </row>
    <row r="205" spans="1:7" outlineLevel="1">
      <c r="A205" s="221" t="s">
        <v>243</v>
      </c>
      <c r="B205" s="233" t="s">
        <v>2217</v>
      </c>
      <c r="C205" s="223">
        <v>1</v>
      </c>
      <c r="D205" s="223" t="s">
        <v>259</v>
      </c>
      <c r="E205" s="223" t="s">
        <v>253</v>
      </c>
      <c r="F205" s="234" t="s">
        <v>2238</v>
      </c>
      <c r="G205" t="s">
        <v>281</v>
      </c>
    </row>
    <row r="206" spans="1:7" outlineLevel="1">
      <c r="A206" s="221" t="s">
        <v>243</v>
      </c>
      <c r="B206" s="222" t="s">
        <v>1005</v>
      </c>
      <c r="C206" s="223">
        <v>0.01</v>
      </c>
      <c r="D206" s="223" t="s">
        <v>259</v>
      </c>
      <c r="E206" s="223" t="s">
        <v>1006</v>
      </c>
      <c r="F206" s="234" t="s">
        <v>1007</v>
      </c>
      <c r="G206" t="s">
        <v>281</v>
      </c>
    </row>
    <row r="207" spans="1:7" outlineLevel="1">
      <c r="A207" s="221" t="s">
        <v>243</v>
      </c>
      <c r="B207" s="222" t="s">
        <v>866</v>
      </c>
      <c r="C207" s="271">
        <v>8.3999999999999995E-5</v>
      </c>
      <c r="D207" s="223" t="s">
        <v>259</v>
      </c>
      <c r="E207" s="223" t="s">
        <v>1009</v>
      </c>
      <c r="F207" s="234" t="s">
        <v>1010</v>
      </c>
      <c r="G207" t="s">
        <v>281</v>
      </c>
    </row>
    <row r="208" spans="1:7" outlineLevel="1">
      <c r="A208" s="221" t="s">
        <v>243</v>
      </c>
      <c r="B208" s="222" t="s">
        <v>5261</v>
      </c>
      <c r="C208" s="223" t="s">
        <v>1837</v>
      </c>
      <c r="D208" s="223" t="s">
        <v>245</v>
      </c>
      <c r="E208" s="223" t="s">
        <v>260</v>
      </c>
      <c r="F208" s="234" t="s">
        <v>2239</v>
      </c>
      <c r="G208" t="s">
        <v>281</v>
      </c>
    </row>
    <row r="209" spans="1:7" outlineLevel="1">
      <c r="A209" s="221" t="s">
        <v>333</v>
      </c>
      <c r="B209" s="223" t="s">
        <v>225</v>
      </c>
      <c r="C209" s="223" t="s">
        <v>173</v>
      </c>
      <c r="D209" s="223" t="s">
        <v>259</v>
      </c>
      <c r="E209" s="223" t="s">
        <v>253</v>
      </c>
      <c r="F209" s="234" t="s">
        <v>1012</v>
      </c>
      <c r="G209" t="s">
        <v>281</v>
      </c>
    </row>
    <row r="210" spans="1:7" outlineLevel="1">
      <c r="A210" s="221" t="s">
        <v>333</v>
      </c>
      <c r="B210" s="223" t="s">
        <v>174</v>
      </c>
      <c r="C210" s="223" t="s">
        <v>228</v>
      </c>
      <c r="D210" s="223" t="s">
        <v>259</v>
      </c>
      <c r="E210" s="223" t="s">
        <v>253</v>
      </c>
      <c r="F210" s="234" t="s">
        <v>1012</v>
      </c>
      <c r="G210" t="s">
        <v>281</v>
      </c>
    </row>
    <row r="211" spans="1:7" outlineLevel="1">
      <c r="A211" s="221" t="s">
        <v>333</v>
      </c>
      <c r="B211" s="223" t="s">
        <v>179</v>
      </c>
      <c r="C211" s="223" t="s">
        <v>178</v>
      </c>
      <c r="D211" s="223" t="s">
        <v>259</v>
      </c>
      <c r="E211" s="223" t="s">
        <v>253</v>
      </c>
      <c r="F211" s="234" t="s">
        <v>1012</v>
      </c>
      <c r="G211" t="s">
        <v>281</v>
      </c>
    </row>
    <row r="212" spans="1:7" outlineLevel="1">
      <c r="A212" s="221" t="s">
        <v>333</v>
      </c>
      <c r="B212" s="223" t="s">
        <v>221</v>
      </c>
      <c r="C212" s="223" t="s">
        <v>183</v>
      </c>
      <c r="D212" s="223" t="s">
        <v>259</v>
      </c>
      <c r="E212" s="223" t="s">
        <v>253</v>
      </c>
      <c r="F212" s="234" t="s">
        <v>1012</v>
      </c>
      <c r="G212" t="s">
        <v>281</v>
      </c>
    </row>
    <row r="213" spans="1:7" outlineLevel="1">
      <c r="A213" s="221" t="s">
        <v>333</v>
      </c>
      <c r="B213" s="223" t="s">
        <v>188</v>
      </c>
      <c r="C213" s="223" t="s">
        <v>187</v>
      </c>
      <c r="D213" s="223" t="s">
        <v>259</v>
      </c>
      <c r="E213" s="223" t="s">
        <v>253</v>
      </c>
      <c r="F213" s="234" t="s">
        <v>1012</v>
      </c>
      <c r="G213" t="s">
        <v>281</v>
      </c>
    </row>
    <row r="214" spans="1:7" outlineLevel="1">
      <c r="A214" s="221" t="s">
        <v>333</v>
      </c>
      <c r="B214" s="223" t="s">
        <v>184</v>
      </c>
      <c r="C214" s="223" t="s">
        <v>191</v>
      </c>
      <c r="D214" s="223" t="s">
        <v>259</v>
      </c>
      <c r="E214" s="223" t="s">
        <v>253</v>
      </c>
      <c r="F214" s="234" t="s">
        <v>1012</v>
      </c>
      <c r="G214" t="s">
        <v>281</v>
      </c>
    </row>
    <row r="215" spans="1:7" outlineLevel="1">
      <c r="A215" s="221" t="s">
        <v>333</v>
      </c>
      <c r="B215" s="223" t="s">
        <v>192</v>
      </c>
      <c r="C215" s="223" t="s">
        <v>195</v>
      </c>
      <c r="D215" s="223" t="s">
        <v>259</v>
      </c>
      <c r="E215" s="223" t="s">
        <v>253</v>
      </c>
      <c r="F215" s="234" t="s">
        <v>1012</v>
      </c>
      <c r="G215" t="s">
        <v>281</v>
      </c>
    </row>
    <row r="216" spans="1:7" outlineLevel="1">
      <c r="A216" s="221" t="s">
        <v>250</v>
      </c>
      <c r="B216" s="233" t="s">
        <v>1019</v>
      </c>
      <c r="C216" s="235" t="s">
        <v>952</v>
      </c>
      <c r="D216" s="223" t="s">
        <v>408</v>
      </c>
      <c r="E216" s="223" t="s">
        <v>260</v>
      </c>
      <c r="F216" s="234" t="s">
        <v>1020</v>
      </c>
      <c r="G216" t="s">
        <v>281</v>
      </c>
    </row>
    <row r="217" spans="1:7" outlineLevel="1">
      <c r="A217" s="221" t="s">
        <v>250</v>
      </c>
      <c r="B217" s="233" t="s">
        <v>3188</v>
      </c>
      <c r="C217" s="223" t="s">
        <v>1708</v>
      </c>
      <c r="D217" s="223" t="s">
        <v>259</v>
      </c>
      <c r="E217" s="223" t="s">
        <v>253</v>
      </c>
      <c r="F217" s="234" t="s">
        <v>2241</v>
      </c>
      <c r="G217" t="s">
        <v>281</v>
      </c>
    </row>
    <row r="218" spans="1:7" outlineLevel="1">
      <c r="A218" s="221" t="s">
        <v>333</v>
      </c>
      <c r="B218" s="223" t="s">
        <v>217</v>
      </c>
      <c r="C218" s="223" t="s">
        <v>199</v>
      </c>
      <c r="D218" s="223" t="s">
        <v>259</v>
      </c>
      <c r="E218" s="223" t="s">
        <v>253</v>
      </c>
      <c r="F218" s="234" t="s">
        <v>1012</v>
      </c>
      <c r="G218" t="s">
        <v>281</v>
      </c>
    </row>
    <row r="219" spans="1:7" outlineLevel="1">
      <c r="A219" s="221" t="s">
        <v>333</v>
      </c>
      <c r="B219" s="223" t="s">
        <v>205</v>
      </c>
      <c r="C219" s="223" t="s">
        <v>204</v>
      </c>
      <c r="D219" s="223" t="s">
        <v>259</v>
      </c>
      <c r="E219" s="223" t="s">
        <v>253</v>
      </c>
      <c r="F219" s="234" t="s">
        <v>1012</v>
      </c>
      <c r="G219" t="s">
        <v>281</v>
      </c>
    </row>
    <row r="220" spans="1:7" outlineLevel="1">
      <c r="A220" s="221" t="s">
        <v>333</v>
      </c>
      <c r="B220" s="223" t="s">
        <v>196</v>
      </c>
      <c r="C220" s="223" t="s">
        <v>208</v>
      </c>
      <c r="D220" s="223" t="s">
        <v>259</v>
      </c>
      <c r="E220" s="223" t="s">
        <v>253</v>
      </c>
      <c r="F220" s="234" t="s">
        <v>1012</v>
      </c>
      <c r="G220" t="s">
        <v>281</v>
      </c>
    </row>
    <row r="221" spans="1:7" outlineLevel="1">
      <c r="A221" s="221" t="s">
        <v>333</v>
      </c>
      <c r="B221" s="223" t="s">
        <v>200</v>
      </c>
      <c r="C221" s="223" t="s">
        <v>212</v>
      </c>
      <c r="D221" s="223" t="s">
        <v>259</v>
      </c>
      <c r="E221" s="223" t="s">
        <v>253</v>
      </c>
      <c r="F221" s="234" t="s">
        <v>1012</v>
      </c>
      <c r="G221" t="s">
        <v>281</v>
      </c>
    </row>
    <row r="222" spans="1:7" outlineLevel="1">
      <c r="A222" s="221" t="s">
        <v>333</v>
      </c>
      <c r="B222" s="223" t="s">
        <v>441</v>
      </c>
      <c r="C222" s="271">
        <v>4.8199999999999999E-5</v>
      </c>
      <c r="D222" s="223" t="s">
        <v>259</v>
      </c>
      <c r="E222" s="223" t="s">
        <v>1028</v>
      </c>
      <c r="F222" s="234" t="s">
        <v>1012</v>
      </c>
      <c r="G222" t="s">
        <v>281</v>
      </c>
    </row>
    <row r="223" spans="1:7" outlineLevel="1">
      <c r="A223" s="221" t="s">
        <v>333</v>
      </c>
      <c r="B223" s="223" t="s">
        <v>443</v>
      </c>
      <c r="C223" s="271">
        <v>1.36E-5</v>
      </c>
      <c r="D223" s="223" t="s">
        <v>259</v>
      </c>
      <c r="E223" s="223" t="s">
        <v>1029</v>
      </c>
      <c r="F223" s="234" t="s">
        <v>1012</v>
      </c>
      <c r="G223" t="s">
        <v>281</v>
      </c>
    </row>
    <row r="224" spans="1:7" outlineLevel="1">
      <c r="A224" s="221" t="s">
        <v>333</v>
      </c>
      <c r="B224" s="223" t="s">
        <v>445</v>
      </c>
      <c r="C224" s="271">
        <v>2.9099999999999999E-5</v>
      </c>
      <c r="D224" s="223" t="s">
        <v>259</v>
      </c>
      <c r="E224" s="223" t="s">
        <v>1030</v>
      </c>
      <c r="F224" s="234" t="s">
        <v>1012</v>
      </c>
      <c r="G224" t="s">
        <v>281</v>
      </c>
    </row>
    <row r="225" spans="1:7" outlineLevel="1">
      <c r="A225" s="221" t="s">
        <v>333</v>
      </c>
      <c r="B225" s="223" t="s">
        <v>449</v>
      </c>
      <c r="C225" s="223" t="s">
        <v>220</v>
      </c>
      <c r="D225" s="223" t="s">
        <v>259</v>
      </c>
      <c r="E225" s="223" t="s">
        <v>253</v>
      </c>
      <c r="F225" s="234" t="s">
        <v>1012</v>
      </c>
      <c r="G225" t="s">
        <v>281</v>
      </c>
    </row>
    <row r="226" spans="1:7" outlineLevel="1">
      <c r="A226" s="221" t="s">
        <v>333</v>
      </c>
      <c r="B226" s="223" t="s">
        <v>229</v>
      </c>
      <c r="C226" s="223" t="s">
        <v>224</v>
      </c>
      <c r="D226" s="223" t="s">
        <v>259</v>
      </c>
      <c r="E226" s="223" t="s">
        <v>253</v>
      </c>
      <c r="F226" s="234" t="s">
        <v>1012</v>
      </c>
      <c r="G226" t="s">
        <v>281</v>
      </c>
    </row>
    <row r="227" spans="1:7" outlineLevel="1">
      <c r="A227" s="221" t="s">
        <v>333</v>
      </c>
      <c r="B227" s="223" t="s">
        <v>213</v>
      </c>
      <c r="C227" s="223" t="s">
        <v>1033</v>
      </c>
      <c r="D227" s="223" t="s">
        <v>259</v>
      </c>
      <c r="E227" s="223" t="s">
        <v>253</v>
      </c>
      <c r="F227" s="234" t="s">
        <v>1012</v>
      </c>
      <c r="G227" t="s">
        <v>281</v>
      </c>
    </row>
    <row r="228" spans="1:7" outlineLevel="1">
      <c r="A228" s="221" t="s">
        <v>333</v>
      </c>
      <c r="B228" s="223" t="s">
        <v>209</v>
      </c>
      <c r="C228" s="223" t="s">
        <v>216</v>
      </c>
      <c r="D228" s="223" t="s">
        <v>259</v>
      </c>
      <c r="E228" s="223" t="s">
        <v>253</v>
      </c>
      <c r="F228" s="234" t="s">
        <v>1012</v>
      </c>
      <c r="G228" t="s">
        <v>281</v>
      </c>
    </row>
    <row r="229" spans="1:7" outlineLevel="1">
      <c r="A229" s="262" t="s">
        <v>268</v>
      </c>
      <c r="B229" s="189" t="s">
        <v>1036</v>
      </c>
      <c r="C229" s="189">
        <v>4.4999999999999997E-3</v>
      </c>
      <c r="D229" s="189" t="s">
        <v>259</v>
      </c>
      <c r="E229" s="223" t="s">
        <v>253</v>
      </c>
      <c r="F229" s="263" t="s">
        <v>1004</v>
      </c>
      <c r="G229" t="s">
        <v>281</v>
      </c>
    </row>
    <row r="230" spans="1:7" outlineLevel="1">
      <c r="A230" s="262" t="s">
        <v>268</v>
      </c>
      <c r="B230" s="189" t="s">
        <v>1037</v>
      </c>
      <c r="C230" s="224">
        <v>1.0386232752942765E-3</v>
      </c>
      <c r="D230" s="189" t="s">
        <v>773</v>
      </c>
      <c r="E230" s="189" t="s">
        <v>253</v>
      </c>
      <c r="F230" s="263" t="s">
        <v>2242</v>
      </c>
      <c r="G230" t="s">
        <v>281</v>
      </c>
    </row>
    <row r="231" spans="1:7" outlineLevel="1">
      <c r="A231" s="262" t="s">
        <v>268</v>
      </c>
      <c r="B231" s="189" t="s">
        <v>1039</v>
      </c>
      <c r="C231" s="292">
        <v>6.4310202151554552E-6</v>
      </c>
      <c r="D231" s="189" t="s">
        <v>773</v>
      </c>
      <c r="E231" s="189" t="s">
        <v>253</v>
      </c>
      <c r="F231" s="263" t="s">
        <v>2242</v>
      </c>
      <c r="G231" t="s">
        <v>281</v>
      </c>
    </row>
    <row r="232" spans="1:7" outlineLevel="1">
      <c r="A232" s="262" t="s">
        <v>268</v>
      </c>
      <c r="B232" s="189" t="s">
        <v>1040</v>
      </c>
      <c r="C232" s="224">
        <v>3.1981997196561564E-3</v>
      </c>
      <c r="D232" s="189" t="s">
        <v>773</v>
      </c>
      <c r="E232" s="189" t="s">
        <v>253</v>
      </c>
      <c r="F232" s="263" t="s">
        <v>2242</v>
      </c>
      <c r="G232" t="s">
        <v>281</v>
      </c>
    </row>
    <row r="233" spans="1:7" outlineLevel="1">
      <c r="A233" s="262" t="s">
        <v>268</v>
      </c>
      <c r="B233" s="189" t="s">
        <v>1041</v>
      </c>
      <c r="C233" s="292">
        <v>9.0351780858932987E-7</v>
      </c>
      <c r="D233" s="189" t="s">
        <v>773</v>
      </c>
      <c r="E233" s="189" t="s">
        <v>253</v>
      </c>
      <c r="F233" s="263" t="s">
        <v>2242</v>
      </c>
      <c r="G233" t="s">
        <v>281</v>
      </c>
    </row>
    <row r="234" spans="1:7" outlineLevel="1">
      <c r="A234" s="262" t="s">
        <v>268</v>
      </c>
      <c r="B234" s="189" t="s">
        <v>1042</v>
      </c>
      <c r="C234" s="292">
        <v>2.1110229172647899E-6</v>
      </c>
      <c r="D234" s="189" t="s">
        <v>773</v>
      </c>
      <c r="E234" s="189" t="s">
        <v>253</v>
      </c>
      <c r="F234" s="263" t="s">
        <v>2242</v>
      </c>
      <c r="G234" t="s">
        <v>281</v>
      </c>
    </row>
    <row r="235" spans="1:7" outlineLevel="1">
      <c r="A235" s="262" t="s">
        <v>268</v>
      </c>
      <c r="B235" s="189" t="s">
        <v>1043</v>
      </c>
      <c r="C235" s="292">
        <v>5.4042186681978627E-5</v>
      </c>
      <c r="D235" s="189" t="s">
        <v>773</v>
      </c>
      <c r="E235" s="189" t="s">
        <v>253</v>
      </c>
      <c r="F235" s="263" t="s">
        <v>2242</v>
      </c>
      <c r="G235" t="s">
        <v>281</v>
      </c>
    </row>
    <row r="236" spans="1:7" outlineLevel="1">
      <c r="A236" s="262" t="s">
        <v>268</v>
      </c>
      <c r="B236" s="189" t="s">
        <v>1044</v>
      </c>
      <c r="C236" s="292">
        <v>7.570128181311535E-5</v>
      </c>
      <c r="D236" s="189" t="s">
        <v>773</v>
      </c>
      <c r="E236" s="189" t="s">
        <v>253</v>
      </c>
      <c r="F236" s="263" t="s">
        <v>2242</v>
      </c>
      <c r="G236" t="s">
        <v>281</v>
      </c>
    </row>
    <row r="237" spans="1:7" outlineLevel="1">
      <c r="A237" s="262" t="s">
        <v>268</v>
      </c>
      <c r="B237" s="189" t="s">
        <v>1045</v>
      </c>
      <c r="C237" s="292">
        <v>5.9657507641902954E-4</v>
      </c>
      <c r="D237" s="189" t="s">
        <v>773</v>
      </c>
      <c r="E237" s="189" t="s">
        <v>253</v>
      </c>
      <c r="F237" s="263" t="s">
        <v>2242</v>
      </c>
      <c r="G237" t="s">
        <v>281</v>
      </c>
    </row>
    <row r="238" spans="1:7" outlineLevel="1">
      <c r="A238" s="262" t="s">
        <v>268</v>
      </c>
      <c r="B238" s="189" t="s">
        <v>1046</v>
      </c>
      <c r="C238" s="292">
        <v>1.6845962879773022E-7</v>
      </c>
      <c r="D238" s="189" t="s">
        <v>773</v>
      </c>
      <c r="E238" s="189" t="s">
        <v>253</v>
      </c>
      <c r="F238" s="263" t="s">
        <v>2242</v>
      </c>
      <c r="G238" t="s">
        <v>281</v>
      </c>
    </row>
    <row r="239" spans="1:7" outlineLevel="1">
      <c r="A239" s="262" t="s">
        <v>268</v>
      </c>
      <c r="B239" s="189" t="s">
        <v>1047</v>
      </c>
      <c r="C239" s="292">
        <v>2.2461283839697363E-4</v>
      </c>
      <c r="D239" s="189" t="s">
        <v>773</v>
      </c>
      <c r="E239" s="189" t="s">
        <v>253</v>
      </c>
      <c r="F239" s="263" t="s">
        <v>2242</v>
      </c>
      <c r="G239" t="s">
        <v>281</v>
      </c>
    </row>
    <row r="240" spans="1:7" outlineLevel="1">
      <c r="A240" s="262" t="s">
        <v>268</v>
      </c>
      <c r="B240" s="189" t="s">
        <v>1048</v>
      </c>
      <c r="C240" s="292">
        <v>1.3257223920422881E-5</v>
      </c>
      <c r="D240" s="189" t="s">
        <v>773</v>
      </c>
      <c r="E240" s="189" t="s">
        <v>253</v>
      </c>
      <c r="F240" s="263" t="s">
        <v>2242</v>
      </c>
      <c r="G240" t="s">
        <v>281</v>
      </c>
    </row>
    <row r="241" spans="1:7" outlineLevel="1">
      <c r="A241" s="262" t="s">
        <v>268</v>
      </c>
      <c r="B241" s="189" t="s">
        <v>1049</v>
      </c>
      <c r="C241" s="292">
        <v>2.3643456673365642E-4</v>
      </c>
      <c r="D241" s="189" t="s">
        <v>773</v>
      </c>
      <c r="E241" s="189" t="s">
        <v>253</v>
      </c>
      <c r="F241" s="263" t="s">
        <v>2242</v>
      </c>
      <c r="G241" t="s">
        <v>281</v>
      </c>
    </row>
    <row r="242" spans="1:7" outlineLevel="1">
      <c r="A242" s="262" t="s">
        <v>268</v>
      </c>
      <c r="B242" s="189" t="s">
        <v>1050</v>
      </c>
      <c r="C242" s="292">
        <v>2.2106631989596877E-5</v>
      </c>
      <c r="D242" s="189" t="s">
        <v>773</v>
      </c>
      <c r="E242" s="189" t="s">
        <v>253</v>
      </c>
      <c r="F242" s="263" t="s">
        <v>2242</v>
      </c>
      <c r="G242" t="s">
        <v>281</v>
      </c>
    </row>
    <row r="243" spans="1:7" outlineLevel="1">
      <c r="A243" s="262" t="s">
        <v>268</v>
      </c>
      <c r="B243" s="189" t="s">
        <v>1051</v>
      </c>
      <c r="C243" s="224">
        <v>7.9661837278389991E-2</v>
      </c>
      <c r="D243" s="189" t="s">
        <v>773</v>
      </c>
      <c r="E243" s="189" t="s">
        <v>253</v>
      </c>
      <c r="F243" s="263" t="s">
        <v>2242</v>
      </c>
      <c r="G243" t="s">
        <v>281</v>
      </c>
    </row>
    <row r="244" spans="1:7" outlineLevel="1">
      <c r="A244" s="262" t="s">
        <v>268</v>
      </c>
      <c r="B244" s="189" t="s">
        <v>1052</v>
      </c>
      <c r="C244" s="292">
        <v>1.0700352963031766E-4</v>
      </c>
      <c r="D244" s="189" t="s">
        <v>773</v>
      </c>
      <c r="E244" s="189" t="s">
        <v>253</v>
      </c>
      <c r="F244" s="263" t="s">
        <v>2242</v>
      </c>
      <c r="G244" t="s">
        <v>281</v>
      </c>
    </row>
    <row r="245" spans="1:7" outlineLevel="1">
      <c r="A245" s="262" t="s">
        <v>268</v>
      </c>
      <c r="B245" s="189" t="s">
        <v>2243</v>
      </c>
      <c r="C245" s="189">
        <v>222.4</v>
      </c>
      <c r="D245" s="189" t="s">
        <v>4523</v>
      </c>
      <c r="E245" s="189" t="s">
        <v>1575</v>
      </c>
      <c r="F245" s="263" t="s">
        <v>2244</v>
      </c>
      <c r="G245" t="s">
        <v>281</v>
      </c>
    </row>
    <row r="246" spans="1:7" outlineLevel="1">
      <c r="A246" s="262" t="s">
        <v>268</v>
      </c>
      <c r="B246" s="189" t="s">
        <v>1053</v>
      </c>
      <c r="C246" s="189">
        <v>0.9</v>
      </c>
      <c r="D246" s="189" t="s">
        <v>270</v>
      </c>
      <c r="E246" s="189" t="s">
        <v>253</v>
      </c>
      <c r="F246" s="263" t="s">
        <v>2245</v>
      </c>
      <c r="G246" t="s">
        <v>281</v>
      </c>
    </row>
    <row r="247" spans="1:7" outlineLevel="1">
      <c r="A247" s="262" t="s">
        <v>268</v>
      </c>
      <c r="B247" s="189" t="s">
        <v>983</v>
      </c>
      <c r="C247" s="189">
        <v>9.6000000000000002E-2</v>
      </c>
      <c r="D247" s="189" t="s">
        <v>408</v>
      </c>
      <c r="E247" s="189" t="s">
        <v>1054</v>
      </c>
      <c r="F247" s="263" t="s">
        <v>1020</v>
      </c>
      <c r="G247" t="s">
        <v>281</v>
      </c>
    </row>
    <row r="248" spans="1:7" outlineLevel="1">
      <c r="A248" s="262" t="s">
        <v>268</v>
      </c>
      <c r="B248" s="189" t="s">
        <v>1987</v>
      </c>
      <c r="C248" s="269">
        <v>5.2899999999999997E-9</v>
      </c>
      <c r="D248" s="189" t="s">
        <v>275</v>
      </c>
      <c r="E248" s="189" t="s">
        <v>5262</v>
      </c>
      <c r="F248" s="263" t="s">
        <v>2247</v>
      </c>
      <c r="G248" t="s">
        <v>281</v>
      </c>
    </row>
    <row r="249" spans="1:7" outlineLevel="1">
      <c r="A249" s="262" t="s">
        <v>268</v>
      </c>
      <c r="B249" s="189" t="s">
        <v>660</v>
      </c>
      <c r="C249" s="189">
        <v>1</v>
      </c>
      <c r="D249" s="189" t="s">
        <v>259</v>
      </c>
      <c r="E249" s="189" t="s">
        <v>253</v>
      </c>
      <c r="F249" s="263" t="s">
        <v>2248</v>
      </c>
      <c r="G249" t="s">
        <v>281</v>
      </c>
    </row>
    <row r="250" spans="1:7" outlineLevel="1">
      <c r="A250" s="262" t="s">
        <v>268</v>
      </c>
      <c r="B250" s="189" t="s">
        <v>1056</v>
      </c>
      <c r="C250" s="269">
        <v>9.09E-5</v>
      </c>
      <c r="D250" s="189" t="s">
        <v>259</v>
      </c>
      <c r="E250" s="189" t="s">
        <v>253</v>
      </c>
      <c r="F250" s="263" t="s">
        <v>1057</v>
      </c>
      <c r="G250" t="s">
        <v>281</v>
      </c>
    </row>
    <row r="251" spans="1:7" outlineLevel="1">
      <c r="A251" s="262" t="s">
        <v>268</v>
      </c>
      <c r="B251" s="189" t="s">
        <v>120</v>
      </c>
      <c r="C251" s="189" t="s">
        <v>1058</v>
      </c>
      <c r="D251" s="189" t="s">
        <v>259</v>
      </c>
      <c r="E251" s="264"/>
      <c r="F251" s="263" t="s">
        <v>1012</v>
      </c>
      <c r="G251" t="s">
        <v>281</v>
      </c>
    </row>
    <row r="252" spans="1:7" outlineLevel="1">
      <c r="A252" s="262" t="s">
        <v>268</v>
      </c>
      <c r="B252" s="189" t="s">
        <v>95</v>
      </c>
      <c r="C252" s="189" t="s">
        <v>1059</v>
      </c>
      <c r="D252" s="189" t="s">
        <v>259</v>
      </c>
      <c r="E252" s="264"/>
      <c r="F252" s="263" t="s">
        <v>1012</v>
      </c>
      <c r="G252" t="s">
        <v>281</v>
      </c>
    </row>
    <row r="253" spans="1:7" outlineLevel="1">
      <c r="A253" s="262" t="s">
        <v>268</v>
      </c>
      <c r="B253" s="189" t="s">
        <v>119</v>
      </c>
      <c r="C253" s="189" t="s">
        <v>1060</v>
      </c>
      <c r="D253" s="189" t="s">
        <v>259</v>
      </c>
      <c r="E253" s="264"/>
      <c r="F253" s="263" t="s">
        <v>1012</v>
      </c>
      <c r="G253" t="s">
        <v>281</v>
      </c>
    </row>
    <row r="254" spans="1:7" outlineLevel="1">
      <c r="A254" s="262" t="s">
        <v>268</v>
      </c>
      <c r="B254" s="189" t="s">
        <v>97</v>
      </c>
      <c r="C254" s="189" t="s">
        <v>1061</v>
      </c>
      <c r="D254" s="189" t="s">
        <v>259</v>
      </c>
      <c r="E254" s="264"/>
      <c r="F254" s="263" t="s">
        <v>1012</v>
      </c>
      <c r="G254" t="s">
        <v>281</v>
      </c>
    </row>
    <row r="255" spans="1:7" outlineLevel="1">
      <c r="A255" s="262" t="s">
        <v>268</v>
      </c>
      <c r="B255" s="189" t="s">
        <v>98</v>
      </c>
      <c r="C255" s="189" t="s">
        <v>1062</v>
      </c>
      <c r="D255" s="189" t="s">
        <v>259</v>
      </c>
      <c r="E255" s="264"/>
      <c r="F255" s="263" t="s">
        <v>1012</v>
      </c>
      <c r="G255" t="s">
        <v>281</v>
      </c>
    </row>
    <row r="256" spans="1:7" outlineLevel="1">
      <c r="A256" s="262" t="s">
        <v>268</v>
      </c>
      <c r="B256" s="189" t="s">
        <v>99</v>
      </c>
      <c r="C256" s="189" t="s">
        <v>1063</v>
      </c>
      <c r="D256" s="189" t="s">
        <v>259</v>
      </c>
      <c r="E256" s="264"/>
      <c r="F256" s="263" t="s">
        <v>1012</v>
      </c>
      <c r="G256" t="s">
        <v>281</v>
      </c>
    </row>
    <row r="257" spans="1:7" outlineLevel="1">
      <c r="A257" s="262" t="s">
        <v>268</v>
      </c>
      <c r="B257" s="189" t="s">
        <v>100</v>
      </c>
      <c r="C257" s="189" t="s">
        <v>1064</v>
      </c>
      <c r="D257" s="189" t="s">
        <v>259</v>
      </c>
      <c r="E257" s="264"/>
      <c r="F257" s="263" t="s">
        <v>1012</v>
      </c>
      <c r="G257" t="s">
        <v>281</v>
      </c>
    </row>
    <row r="258" spans="1:7" outlineLevel="1">
      <c r="A258" s="262" t="s">
        <v>268</v>
      </c>
      <c r="B258" s="189" t="s">
        <v>118</v>
      </c>
      <c r="C258" s="189" t="s">
        <v>1065</v>
      </c>
      <c r="D258" s="189" t="s">
        <v>259</v>
      </c>
      <c r="E258" s="264"/>
      <c r="F258" s="263" t="s">
        <v>1012</v>
      </c>
      <c r="G258" t="s">
        <v>281</v>
      </c>
    </row>
    <row r="259" spans="1:7" outlineLevel="1">
      <c r="A259" s="262" t="s">
        <v>268</v>
      </c>
      <c r="B259" s="189" t="s">
        <v>101</v>
      </c>
      <c r="C259" s="189" t="s">
        <v>1066</v>
      </c>
      <c r="D259" s="189" t="s">
        <v>259</v>
      </c>
      <c r="E259" s="264"/>
      <c r="F259" s="263" t="s">
        <v>1012</v>
      </c>
      <c r="G259" t="s">
        <v>281</v>
      </c>
    </row>
    <row r="260" spans="1:7" outlineLevel="1">
      <c r="A260" s="262" t="s">
        <v>268</v>
      </c>
      <c r="B260" s="189" t="s">
        <v>121</v>
      </c>
      <c r="C260" s="189" t="s">
        <v>1067</v>
      </c>
      <c r="D260" s="189" t="s">
        <v>259</v>
      </c>
      <c r="E260" s="264"/>
      <c r="F260" s="263" t="s">
        <v>1012</v>
      </c>
      <c r="G260" t="s">
        <v>281</v>
      </c>
    </row>
    <row r="261" spans="1:7" outlineLevel="1">
      <c r="A261" s="262" t="s">
        <v>268</v>
      </c>
      <c r="B261" s="189" t="s">
        <v>104</v>
      </c>
      <c r="C261" s="189" t="s">
        <v>1068</v>
      </c>
      <c r="D261" s="189" t="s">
        <v>259</v>
      </c>
      <c r="E261" s="264"/>
      <c r="F261" s="263" t="s">
        <v>1012</v>
      </c>
      <c r="G261" t="s">
        <v>281</v>
      </c>
    </row>
    <row r="262" spans="1:7" outlineLevel="1">
      <c r="A262" s="262" t="s">
        <v>268</v>
      </c>
      <c r="B262" s="189" t="s">
        <v>1710</v>
      </c>
      <c r="C262" s="189" t="s">
        <v>3740</v>
      </c>
      <c r="D262" s="189" t="s">
        <v>259</v>
      </c>
      <c r="E262" s="264"/>
      <c r="F262" s="263" t="s">
        <v>5263</v>
      </c>
      <c r="G262" t="s">
        <v>281</v>
      </c>
    </row>
    <row r="263" spans="1:7" outlineLevel="1">
      <c r="A263" s="262" t="s">
        <v>268</v>
      </c>
      <c r="B263" s="189" t="s">
        <v>88</v>
      </c>
      <c r="C263" s="189" t="s">
        <v>1072</v>
      </c>
      <c r="D263" s="189" t="s">
        <v>259</v>
      </c>
      <c r="E263" s="264"/>
      <c r="F263" s="263" t="s">
        <v>1012</v>
      </c>
      <c r="G263" t="s">
        <v>281</v>
      </c>
    </row>
    <row r="264" spans="1:7" outlineLevel="1">
      <c r="A264" s="262" t="s">
        <v>268</v>
      </c>
      <c r="B264" s="189" t="s">
        <v>105</v>
      </c>
      <c r="C264" s="189" t="s">
        <v>1073</v>
      </c>
      <c r="D264" s="189" t="s">
        <v>259</v>
      </c>
      <c r="E264" s="264"/>
      <c r="F264" s="263" t="s">
        <v>1012</v>
      </c>
      <c r="G264" t="s">
        <v>281</v>
      </c>
    </row>
    <row r="265" spans="1:7" outlineLevel="1">
      <c r="A265" s="262" t="s">
        <v>268</v>
      </c>
      <c r="B265" s="189" t="s">
        <v>117</v>
      </c>
      <c r="C265" s="189" t="s">
        <v>1074</v>
      </c>
      <c r="D265" s="189" t="s">
        <v>259</v>
      </c>
      <c r="E265" s="264"/>
      <c r="F265" s="263" t="s">
        <v>1012</v>
      </c>
      <c r="G265" t="s">
        <v>281</v>
      </c>
    </row>
    <row r="266" spans="1:7" outlineLevel="1">
      <c r="A266" s="239" t="s">
        <v>268</v>
      </c>
      <c r="B266" s="240" t="s">
        <v>110</v>
      </c>
      <c r="C266" s="240" t="s">
        <v>1075</v>
      </c>
      <c r="D266" s="240" t="s">
        <v>259</v>
      </c>
      <c r="E266" s="265"/>
      <c r="F266" s="241" t="s">
        <v>1012</v>
      </c>
      <c r="G266" t="s">
        <v>281</v>
      </c>
    </row>
    <row r="267" spans="1:7">
      <c r="G267" t="s">
        <v>281</v>
      </c>
    </row>
    <row r="268" spans="1:7" ht="18.75">
      <c r="A268" s="769" t="s">
        <v>1840</v>
      </c>
      <c r="B268" s="770"/>
      <c r="C268" s="770"/>
      <c r="D268" s="770"/>
      <c r="E268" s="770"/>
      <c r="F268" s="771"/>
      <c r="G268" t="s">
        <v>281</v>
      </c>
    </row>
    <row r="269" spans="1:7">
      <c r="A269" s="211" t="s">
        <v>238</v>
      </c>
      <c r="B269" s="212" t="s">
        <v>239</v>
      </c>
      <c r="C269" s="212" t="s">
        <v>240</v>
      </c>
      <c r="D269" s="212" t="s">
        <v>134</v>
      </c>
      <c r="E269" s="212" t="s">
        <v>241</v>
      </c>
      <c r="F269" s="213" t="s">
        <v>242</v>
      </c>
      <c r="G269" t="s">
        <v>281</v>
      </c>
    </row>
    <row r="270" spans="1:7" outlineLevel="1">
      <c r="A270" s="216" t="s">
        <v>243</v>
      </c>
      <c r="B270" s="217" t="s">
        <v>274</v>
      </c>
      <c r="C270" s="218">
        <v>4.2206473689907743E-11</v>
      </c>
      <c r="D270" s="218" t="s">
        <v>275</v>
      </c>
      <c r="E270" s="218" t="s">
        <v>5264</v>
      </c>
      <c r="F270" s="232" t="s">
        <v>277</v>
      </c>
      <c r="G270" t="s">
        <v>281</v>
      </c>
    </row>
    <row r="271" spans="1:7" outlineLevel="1">
      <c r="A271" s="221" t="s">
        <v>243</v>
      </c>
      <c r="B271" s="222" t="s">
        <v>1849</v>
      </c>
      <c r="C271" s="223" t="s">
        <v>1975</v>
      </c>
      <c r="D271" s="223" t="s">
        <v>275</v>
      </c>
      <c r="E271" s="223" t="s">
        <v>260</v>
      </c>
      <c r="F271" s="234" t="s">
        <v>1852</v>
      </c>
      <c r="G271" t="s">
        <v>281</v>
      </c>
    </row>
    <row r="272" spans="1:7" outlineLevel="1">
      <c r="A272" s="221" t="s">
        <v>243</v>
      </c>
      <c r="B272" s="222" t="s">
        <v>278</v>
      </c>
      <c r="C272" s="223">
        <v>3.2521813844377168E-10</v>
      </c>
      <c r="D272" s="223" t="s">
        <v>275</v>
      </c>
      <c r="E272" s="223" t="s">
        <v>5265</v>
      </c>
      <c r="F272" s="234" t="s">
        <v>280</v>
      </c>
      <c r="G272" t="s">
        <v>281</v>
      </c>
    </row>
    <row r="273" spans="1:7" outlineLevel="1">
      <c r="A273" s="221" t="s">
        <v>243</v>
      </c>
      <c r="B273" s="222" t="s">
        <v>285</v>
      </c>
      <c r="C273" s="223">
        <v>1.1970811742629517E-7</v>
      </c>
      <c r="D273" s="223" t="s">
        <v>259</v>
      </c>
      <c r="E273" s="223" t="s">
        <v>5266</v>
      </c>
      <c r="F273" s="234" t="s">
        <v>287</v>
      </c>
      <c r="G273" t="s">
        <v>281</v>
      </c>
    </row>
    <row r="274" spans="1:7" outlineLevel="1">
      <c r="A274" s="221" t="s">
        <v>243</v>
      </c>
      <c r="B274" s="222" t="s">
        <v>288</v>
      </c>
      <c r="C274" s="223">
        <v>2.7165060741650757E-6</v>
      </c>
      <c r="D274" s="223" t="s">
        <v>259</v>
      </c>
      <c r="E274" s="223" t="s">
        <v>5267</v>
      </c>
      <c r="F274" s="234" t="s">
        <v>290</v>
      </c>
      <c r="G274" t="s">
        <v>281</v>
      </c>
    </row>
    <row r="275" spans="1:7" outlineLevel="1">
      <c r="A275" s="221" t="s">
        <v>243</v>
      </c>
      <c r="B275" s="222" t="s">
        <v>291</v>
      </c>
      <c r="C275" s="223">
        <v>1.3491137883005993E-6</v>
      </c>
      <c r="D275" s="223" t="s">
        <v>259</v>
      </c>
      <c r="E275" s="223" t="s">
        <v>5268</v>
      </c>
      <c r="F275" s="234" t="s">
        <v>293</v>
      </c>
      <c r="G275" t="s">
        <v>281</v>
      </c>
    </row>
    <row r="276" spans="1:7" outlineLevel="1">
      <c r="A276" s="221" t="s">
        <v>243</v>
      </c>
      <c r="B276" s="222" t="s">
        <v>294</v>
      </c>
      <c r="C276" s="223">
        <v>2.3118765269405026E-5</v>
      </c>
      <c r="D276" s="223" t="s">
        <v>259</v>
      </c>
      <c r="E276" s="223" t="s">
        <v>5269</v>
      </c>
      <c r="F276" s="234" t="s">
        <v>296</v>
      </c>
      <c r="G276" t="s">
        <v>281</v>
      </c>
    </row>
    <row r="277" spans="1:7" outlineLevel="1">
      <c r="A277" s="221" t="s">
        <v>243</v>
      </c>
      <c r="B277" s="222" t="s">
        <v>297</v>
      </c>
      <c r="C277" s="223">
        <v>6.6106575626729368E-5</v>
      </c>
      <c r="D277" s="223" t="s">
        <v>259</v>
      </c>
      <c r="E277" s="223" t="s">
        <v>5270</v>
      </c>
      <c r="F277" s="234" t="s">
        <v>299</v>
      </c>
      <c r="G277" t="s">
        <v>281</v>
      </c>
    </row>
    <row r="278" spans="1:7" outlineLevel="1">
      <c r="A278" s="221" t="s">
        <v>243</v>
      </c>
      <c r="B278" s="222" t="s">
        <v>308</v>
      </c>
      <c r="C278" s="223">
        <v>1E-27</v>
      </c>
      <c r="D278" s="223" t="s">
        <v>259</v>
      </c>
      <c r="E278" s="223" t="s">
        <v>5271</v>
      </c>
      <c r="F278" s="234" t="s">
        <v>310</v>
      </c>
      <c r="G278" t="s">
        <v>281</v>
      </c>
    </row>
    <row r="279" spans="1:7" outlineLevel="1">
      <c r="A279" s="221" t="s">
        <v>243</v>
      </c>
      <c r="B279" s="222" t="s">
        <v>300</v>
      </c>
      <c r="C279" s="223">
        <v>2.832795487993728E-4</v>
      </c>
      <c r="D279" s="223" t="s">
        <v>259</v>
      </c>
      <c r="E279" s="223" t="s">
        <v>5272</v>
      </c>
      <c r="F279" s="234" t="s">
        <v>290</v>
      </c>
      <c r="G279" t="s">
        <v>281</v>
      </c>
    </row>
    <row r="280" spans="1:7" outlineLevel="1">
      <c r="A280" s="221" t="s">
        <v>243</v>
      </c>
      <c r="B280" s="222" t="s">
        <v>305</v>
      </c>
      <c r="C280" s="223">
        <v>2.9785876215297514E-4</v>
      </c>
      <c r="D280" s="223" t="s">
        <v>259</v>
      </c>
      <c r="E280" s="223" t="s">
        <v>5273</v>
      </c>
      <c r="F280" s="234" t="s">
        <v>307</v>
      </c>
      <c r="G280" t="s">
        <v>281</v>
      </c>
    </row>
    <row r="281" spans="1:7" outlineLevel="1">
      <c r="A281" s="221" t="s">
        <v>243</v>
      </c>
      <c r="B281" s="222" t="s">
        <v>302</v>
      </c>
      <c r="C281" s="223">
        <v>7.0553152630893916E-4</v>
      </c>
      <c r="D281" s="223" t="s">
        <v>259</v>
      </c>
      <c r="E281" s="223" t="s">
        <v>5274</v>
      </c>
      <c r="F281" s="234" t="s">
        <v>304</v>
      </c>
      <c r="G281" t="s">
        <v>281</v>
      </c>
    </row>
    <row r="282" spans="1:7" outlineLevel="1">
      <c r="A282" s="221" t="s">
        <v>243</v>
      </c>
      <c r="B282" s="222" t="s">
        <v>311</v>
      </c>
      <c r="C282" s="223">
        <v>1.0551312269788692E-3</v>
      </c>
      <c r="D282" s="223" t="s">
        <v>259</v>
      </c>
      <c r="E282" s="223" t="s">
        <v>5275</v>
      </c>
      <c r="F282" s="234" t="s">
        <v>313</v>
      </c>
      <c r="G282" t="s">
        <v>281</v>
      </c>
    </row>
    <row r="283" spans="1:7" outlineLevel="1">
      <c r="A283" s="221" t="s">
        <v>243</v>
      </c>
      <c r="B283" s="222" t="s">
        <v>317</v>
      </c>
      <c r="C283" s="223">
        <v>4.0645256914345626E-3</v>
      </c>
      <c r="D283" s="223" t="s">
        <v>259</v>
      </c>
      <c r="E283" s="223" t="s">
        <v>5276</v>
      </c>
      <c r="F283" s="234" t="s">
        <v>319</v>
      </c>
      <c r="G283" t="s">
        <v>281</v>
      </c>
    </row>
    <row r="284" spans="1:7" outlineLevel="1">
      <c r="A284" s="221" t="s">
        <v>243</v>
      </c>
      <c r="B284" s="222" t="s">
        <v>330</v>
      </c>
      <c r="C284" s="223">
        <v>0.27407080830591202</v>
      </c>
      <c r="D284" s="223" t="s">
        <v>259</v>
      </c>
      <c r="E284" s="223" t="s">
        <v>5277</v>
      </c>
      <c r="F284" s="234" t="s">
        <v>332</v>
      </c>
      <c r="G284" t="s">
        <v>281</v>
      </c>
    </row>
    <row r="285" spans="1:7" outlineLevel="1">
      <c r="A285" s="221" t="s">
        <v>243</v>
      </c>
      <c r="B285" s="222" t="s">
        <v>247</v>
      </c>
      <c r="C285" s="223">
        <v>2.0259107371155716E-2</v>
      </c>
      <c r="D285" s="223" t="s">
        <v>314</v>
      </c>
      <c r="E285" s="223" t="s">
        <v>5278</v>
      </c>
      <c r="F285" s="234" t="s">
        <v>316</v>
      </c>
      <c r="G285" t="s">
        <v>281</v>
      </c>
    </row>
    <row r="286" spans="1:7" outlineLevel="1">
      <c r="A286" s="221" t="s">
        <v>243</v>
      </c>
      <c r="B286" s="222" t="s">
        <v>320</v>
      </c>
      <c r="C286" s="223">
        <v>0.18293520287462156</v>
      </c>
      <c r="D286" s="223" t="s">
        <v>259</v>
      </c>
      <c r="E286" s="223" t="s">
        <v>5279</v>
      </c>
      <c r="F286" s="234" t="s">
        <v>325</v>
      </c>
      <c r="G286" t="s">
        <v>281</v>
      </c>
    </row>
    <row r="287" spans="1:7" outlineLevel="1">
      <c r="A287" s="221" t="s">
        <v>243</v>
      </c>
      <c r="B287" s="222" t="s">
        <v>323</v>
      </c>
      <c r="C287" s="223">
        <v>7.9467878568040256E-3</v>
      </c>
      <c r="D287" s="223" t="s">
        <v>259</v>
      </c>
      <c r="E287" s="223" t="s">
        <v>5280</v>
      </c>
      <c r="F287" s="234" t="s">
        <v>310</v>
      </c>
      <c r="G287" t="s">
        <v>281</v>
      </c>
    </row>
    <row r="288" spans="1:7" outlineLevel="1">
      <c r="A288" s="221" t="s">
        <v>243</v>
      </c>
      <c r="B288" s="233" t="s">
        <v>3188</v>
      </c>
      <c r="C288" s="223">
        <v>1</v>
      </c>
      <c r="D288" s="223" t="s">
        <v>259</v>
      </c>
      <c r="E288" s="223" t="s">
        <v>253</v>
      </c>
      <c r="F288" s="234" t="s">
        <v>587</v>
      </c>
      <c r="G288" t="s">
        <v>281</v>
      </c>
    </row>
    <row r="289" spans="1:7" outlineLevel="1">
      <c r="A289" s="221" t="s">
        <v>333</v>
      </c>
      <c r="B289" s="223" t="s">
        <v>225</v>
      </c>
      <c r="C289" s="223">
        <v>7.621254523608862E-10</v>
      </c>
      <c r="D289" s="223" t="s">
        <v>259</v>
      </c>
      <c r="E289" s="223" t="s">
        <v>5281</v>
      </c>
      <c r="F289" s="234" t="s">
        <v>335</v>
      </c>
      <c r="G289" t="s">
        <v>281</v>
      </c>
    </row>
    <row r="290" spans="1:7" outlineLevel="1">
      <c r="A290" s="221" t="s">
        <v>333</v>
      </c>
      <c r="B290" s="223" t="s">
        <v>225</v>
      </c>
      <c r="C290" s="223">
        <v>7.5380880914772432E-4</v>
      </c>
      <c r="D290" s="223" t="s">
        <v>259</v>
      </c>
      <c r="E290" s="223" t="s">
        <v>5282</v>
      </c>
      <c r="F290" s="234" t="s">
        <v>337</v>
      </c>
      <c r="G290" t="s">
        <v>281</v>
      </c>
    </row>
    <row r="291" spans="1:7" outlineLevel="1">
      <c r="A291" s="221" t="s">
        <v>333</v>
      </c>
      <c r="B291" s="223" t="s">
        <v>225</v>
      </c>
      <c r="C291" s="223">
        <v>1.2317241382696158E-7</v>
      </c>
      <c r="D291" s="223" t="s">
        <v>259</v>
      </c>
      <c r="E291" s="223" t="s">
        <v>5283</v>
      </c>
      <c r="F291" s="234" t="s">
        <v>339</v>
      </c>
      <c r="G291" t="s">
        <v>281</v>
      </c>
    </row>
    <row r="292" spans="1:7" outlineLevel="1">
      <c r="A292" s="221" t="s">
        <v>333</v>
      </c>
      <c r="B292" s="223" t="s">
        <v>340</v>
      </c>
      <c r="C292" s="223">
        <v>1.2405666312650017E-6</v>
      </c>
      <c r="D292" s="223" t="s">
        <v>259</v>
      </c>
      <c r="E292" s="223" t="s">
        <v>5284</v>
      </c>
      <c r="F292" s="234" t="s">
        <v>342</v>
      </c>
      <c r="G292" t="s">
        <v>281</v>
      </c>
    </row>
    <row r="293" spans="1:7" outlineLevel="1">
      <c r="A293" s="221" t="s">
        <v>333</v>
      </c>
      <c r="B293" s="223" t="s">
        <v>343</v>
      </c>
      <c r="C293" s="223">
        <v>6.2133462435718853E-10</v>
      </c>
      <c r="D293" s="223" t="s">
        <v>259</v>
      </c>
      <c r="E293" s="223" t="s">
        <v>5285</v>
      </c>
      <c r="F293" s="234" t="s">
        <v>337</v>
      </c>
      <c r="G293" t="s">
        <v>281</v>
      </c>
    </row>
    <row r="294" spans="1:7" outlineLevel="1">
      <c r="A294" s="221" t="s">
        <v>333</v>
      </c>
      <c r="B294" s="223" t="s">
        <v>343</v>
      </c>
      <c r="C294" s="223">
        <v>3.384905997807893E-10</v>
      </c>
      <c r="D294" s="223" t="s">
        <v>259</v>
      </c>
      <c r="E294" s="223" t="s">
        <v>5286</v>
      </c>
      <c r="F294" s="234" t="s">
        <v>339</v>
      </c>
      <c r="G294" t="s">
        <v>281</v>
      </c>
    </row>
    <row r="295" spans="1:7" outlineLevel="1">
      <c r="A295" s="221" t="s">
        <v>333</v>
      </c>
      <c r="B295" s="223" t="s">
        <v>174</v>
      </c>
      <c r="C295" s="223">
        <v>5.7879181936399099E-9</v>
      </c>
      <c r="D295" s="223" t="s">
        <v>259</v>
      </c>
      <c r="E295" s="223" t="s">
        <v>5287</v>
      </c>
      <c r="F295" s="234" t="s">
        <v>335</v>
      </c>
      <c r="G295" t="s">
        <v>281</v>
      </c>
    </row>
    <row r="296" spans="1:7" outlineLevel="1">
      <c r="A296" s="221" t="s">
        <v>333</v>
      </c>
      <c r="B296" s="223" t="s">
        <v>347</v>
      </c>
      <c r="C296" s="223">
        <v>2.5909340245540856E-6</v>
      </c>
      <c r="D296" s="223" t="s">
        <v>259</v>
      </c>
      <c r="E296" s="223" t="s">
        <v>5288</v>
      </c>
      <c r="F296" s="234" t="s">
        <v>337</v>
      </c>
      <c r="G296" t="s">
        <v>281</v>
      </c>
    </row>
    <row r="297" spans="1:7" outlineLevel="1">
      <c r="A297" s="221" t="s">
        <v>333</v>
      </c>
      <c r="B297" s="223" t="s">
        <v>347</v>
      </c>
      <c r="C297" s="223">
        <v>3.1519359004835445E-6</v>
      </c>
      <c r="D297" s="223" t="s">
        <v>259</v>
      </c>
      <c r="E297" s="223" t="s">
        <v>5289</v>
      </c>
      <c r="F297" s="234" t="s">
        <v>339</v>
      </c>
      <c r="G297" t="s">
        <v>281</v>
      </c>
    </row>
    <row r="298" spans="1:7" outlineLevel="1">
      <c r="A298" s="221" t="s">
        <v>333</v>
      </c>
      <c r="B298" s="223" t="s">
        <v>350</v>
      </c>
      <c r="C298" s="223">
        <v>2.7840384689181776E-8</v>
      </c>
      <c r="D298" s="223" t="s">
        <v>259</v>
      </c>
      <c r="E298" s="223" t="s">
        <v>5290</v>
      </c>
      <c r="F298" s="234" t="s">
        <v>352</v>
      </c>
      <c r="G298" t="s">
        <v>281</v>
      </c>
    </row>
    <row r="299" spans="1:7" outlineLevel="1">
      <c r="A299" s="221" t="s">
        <v>333</v>
      </c>
      <c r="B299" s="223" t="s">
        <v>353</v>
      </c>
      <c r="C299" s="223">
        <v>5.8212771355878214E-11</v>
      </c>
      <c r="D299" s="223" t="s">
        <v>259</v>
      </c>
      <c r="E299" s="223" t="s">
        <v>5291</v>
      </c>
      <c r="F299" s="234" t="s">
        <v>352</v>
      </c>
      <c r="G299" t="s">
        <v>281</v>
      </c>
    </row>
    <row r="300" spans="1:7" outlineLevel="1">
      <c r="A300" s="221" t="s">
        <v>333</v>
      </c>
      <c r="B300" s="223" t="s">
        <v>355</v>
      </c>
      <c r="C300" s="223">
        <v>1.4709013046169537E-10</v>
      </c>
      <c r="D300" s="223" t="s">
        <v>259</v>
      </c>
      <c r="E300" s="223" t="s">
        <v>5292</v>
      </c>
      <c r="F300" s="234" t="s">
        <v>352</v>
      </c>
      <c r="G300" t="s">
        <v>281</v>
      </c>
    </row>
    <row r="301" spans="1:7" outlineLevel="1">
      <c r="A301" s="221" t="s">
        <v>333</v>
      </c>
      <c r="B301" s="223" t="s">
        <v>357</v>
      </c>
      <c r="C301" s="223">
        <v>3.4782551174068703E-12</v>
      </c>
      <c r="D301" s="223" t="s">
        <v>259</v>
      </c>
      <c r="E301" s="223" t="s">
        <v>5293</v>
      </c>
      <c r="F301" s="234" t="s">
        <v>359</v>
      </c>
      <c r="G301" t="s">
        <v>281</v>
      </c>
    </row>
    <row r="302" spans="1:7" outlineLevel="1">
      <c r="A302" s="221" t="s">
        <v>333</v>
      </c>
      <c r="B302" s="223" t="s">
        <v>364</v>
      </c>
      <c r="C302" s="223">
        <v>1.2379458798131501E-3</v>
      </c>
      <c r="D302" s="223" t="s">
        <v>259</v>
      </c>
      <c r="E302" s="223" t="s">
        <v>5294</v>
      </c>
      <c r="F302" s="234" t="s">
        <v>337</v>
      </c>
      <c r="G302" t="s">
        <v>281</v>
      </c>
    </row>
    <row r="303" spans="1:7" outlineLevel="1">
      <c r="A303" s="221" t="s">
        <v>333</v>
      </c>
      <c r="B303" s="223" t="s">
        <v>364</v>
      </c>
      <c r="C303" s="223">
        <v>3.7994901905105032E-4</v>
      </c>
      <c r="D303" s="223" t="s">
        <v>259</v>
      </c>
      <c r="E303" s="223" t="s">
        <v>5295</v>
      </c>
      <c r="F303" s="234" t="s">
        <v>339</v>
      </c>
      <c r="G303" t="s">
        <v>281</v>
      </c>
    </row>
    <row r="304" spans="1:7" outlineLevel="1">
      <c r="A304" s="221" t="s">
        <v>333</v>
      </c>
      <c r="B304" s="223" t="s">
        <v>179</v>
      </c>
      <c r="C304" s="223">
        <v>3.2526641109215878E-8</v>
      </c>
      <c r="D304" s="223" t="s">
        <v>259</v>
      </c>
      <c r="E304" s="223" t="s">
        <v>5296</v>
      </c>
      <c r="F304" s="234" t="s">
        <v>335</v>
      </c>
      <c r="G304" t="s">
        <v>281</v>
      </c>
    </row>
    <row r="305" spans="1:7" outlineLevel="1">
      <c r="A305" s="221" t="s">
        <v>333</v>
      </c>
      <c r="B305" s="223" t="s">
        <v>368</v>
      </c>
      <c r="C305" s="223">
        <v>7.8396941890960084E-8</v>
      </c>
      <c r="D305" s="223" t="s">
        <v>259</v>
      </c>
      <c r="E305" s="223" t="s">
        <v>5297</v>
      </c>
      <c r="F305" s="234" t="s">
        <v>337</v>
      </c>
      <c r="G305" t="s">
        <v>281</v>
      </c>
    </row>
    <row r="306" spans="1:7" outlineLevel="1">
      <c r="A306" s="221" t="s">
        <v>333</v>
      </c>
      <c r="B306" s="223" t="s">
        <v>368</v>
      </c>
      <c r="C306" s="223">
        <v>2.2838828630620689E-9</v>
      </c>
      <c r="D306" s="223" t="s">
        <v>259</v>
      </c>
      <c r="E306" s="223" t="s">
        <v>5298</v>
      </c>
      <c r="F306" s="234" t="s">
        <v>339</v>
      </c>
      <c r="G306" t="s">
        <v>281</v>
      </c>
    </row>
    <row r="307" spans="1:7" outlineLevel="1">
      <c r="A307" s="221" t="s">
        <v>333</v>
      </c>
      <c r="B307" s="223" t="s">
        <v>221</v>
      </c>
      <c r="C307" s="223">
        <v>2.265248165141851E-5</v>
      </c>
      <c r="D307" s="223" t="s">
        <v>259</v>
      </c>
      <c r="E307" s="223" t="s">
        <v>5299</v>
      </c>
      <c r="F307" s="234" t="s">
        <v>335</v>
      </c>
      <c r="G307" t="s">
        <v>281</v>
      </c>
    </row>
    <row r="308" spans="1:7" outlineLevel="1">
      <c r="A308" s="221" t="s">
        <v>333</v>
      </c>
      <c r="B308" s="223" t="s">
        <v>371</v>
      </c>
      <c r="C308" s="223">
        <v>2.582694016021079E-3</v>
      </c>
      <c r="D308" s="223" t="s">
        <v>259</v>
      </c>
      <c r="E308" s="223" t="s">
        <v>5300</v>
      </c>
      <c r="F308" s="234" t="s">
        <v>337</v>
      </c>
      <c r="G308" t="s">
        <v>281</v>
      </c>
    </row>
    <row r="309" spans="1:7" outlineLevel="1">
      <c r="A309" s="221" t="s">
        <v>333</v>
      </c>
      <c r="B309" s="223" t="s">
        <v>371</v>
      </c>
      <c r="C309" s="223">
        <v>5.1967526226405128E-5</v>
      </c>
      <c r="D309" s="223" t="s">
        <v>259</v>
      </c>
      <c r="E309" s="223" t="s">
        <v>5301</v>
      </c>
      <c r="F309" s="234" t="s">
        <v>339</v>
      </c>
      <c r="G309" t="s">
        <v>281</v>
      </c>
    </row>
    <row r="310" spans="1:7" outlineLevel="1">
      <c r="A310" s="221" t="s">
        <v>333</v>
      </c>
      <c r="B310" s="223" t="s">
        <v>374</v>
      </c>
      <c r="C310" s="223">
        <v>1.8612936554512187</v>
      </c>
      <c r="D310" s="223" t="s">
        <v>259</v>
      </c>
      <c r="E310" s="223" t="s">
        <v>5302</v>
      </c>
      <c r="F310" s="234" t="s">
        <v>335</v>
      </c>
      <c r="G310" t="s">
        <v>281</v>
      </c>
    </row>
    <row r="311" spans="1:7" outlineLevel="1">
      <c r="A311" s="221" t="s">
        <v>333</v>
      </c>
      <c r="B311" s="223" t="s">
        <v>376</v>
      </c>
      <c r="C311" s="223">
        <v>3.4782551174068706E-4</v>
      </c>
      <c r="D311" s="223" t="s">
        <v>259</v>
      </c>
      <c r="E311" s="223" t="s">
        <v>5303</v>
      </c>
      <c r="F311" s="234" t="s">
        <v>359</v>
      </c>
      <c r="G311" t="s">
        <v>281</v>
      </c>
    </row>
    <row r="312" spans="1:7" outlineLevel="1">
      <c r="A312" s="221" t="s">
        <v>333</v>
      </c>
      <c r="B312" s="223" t="s">
        <v>378</v>
      </c>
      <c r="C312" s="223">
        <v>7.2854403664085736E-5</v>
      </c>
      <c r="D312" s="223" t="s">
        <v>259</v>
      </c>
      <c r="E312" s="223" t="s">
        <v>5304</v>
      </c>
      <c r="F312" s="234" t="s">
        <v>337</v>
      </c>
      <c r="G312" t="s">
        <v>281</v>
      </c>
    </row>
    <row r="313" spans="1:7" outlineLevel="1">
      <c r="A313" s="221" t="s">
        <v>333</v>
      </c>
      <c r="B313" s="223" t="s">
        <v>378</v>
      </c>
      <c r="C313" s="223">
        <v>4.9125573058131236E-4</v>
      </c>
      <c r="D313" s="223" t="s">
        <v>259</v>
      </c>
      <c r="E313" s="223" t="s">
        <v>5305</v>
      </c>
      <c r="F313" s="234" t="s">
        <v>339</v>
      </c>
      <c r="G313" t="s">
        <v>281</v>
      </c>
    </row>
    <row r="314" spans="1:7" outlineLevel="1">
      <c r="A314" s="221" t="s">
        <v>333</v>
      </c>
      <c r="B314" s="223" t="s">
        <v>188</v>
      </c>
      <c r="C314" s="223">
        <v>4.8637968013780768E-8</v>
      </c>
      <c r="D314" s="223" t="s">
        <v>259</v>
      </c>
      <c r="E314" s="223" t="s">
        <v>5306</v>
      </c>
      <c r="F314" s="234" t="s">
        <v>335</v>
      </c>
      <c r="G314" t="s">
        <v>281</v>
      </c>
    </row>
    <row r="315" spans="1:7" outlineLevel="1">
      <c r="A315" s="221" t="s">
        <v>333</v>
      </c>
      <c r="B315" s="223" t="s">
        <v>382</v>
      </c>
      <c r="C315" s="223">
        <v>5.130624791826729E-6</v>
      </c>
      <c r="D315" s="223" t="s">
        <v>259</v>
      </c>
      <c r="E315" s="223" t="s">
        <v>5307</v>
      </c>
      <c r="F315" s="234" t="s">
        <v>337</v>
      </c>
      <c r="G315" t="s">
        <v>281</v>
      </c>
    </row>
    <row r="316" spans="1:7" outlineLevel="1">
      <c r="A316" s="221" t="s">
        <v>333</v>
      </c>
      <c r="B316" s="223" t="s">
        <v>382</v>
      </c>
      <c r="C316" s="223">
        <v>1.579367745521932E-6</v>
      </c>
      <c r="D316" s="223" t="s">
        <v>259</v>
      </c>
      <c r="E316" s="223" t="s">
        <v>5308</v>
      </c>
      <c r="F316" s="234" t="s">
        <v>339</v>
      </c>
      <c r="G316" t="s">
        <v>281</v>
      </c>
    </row>
    <row r="317" spans="1:7" outlineLevel="1">
      <c r="A317" s="221" t="s">
        <v>333</v>
      </c>
      <c r="B317" s="223" t="s">
        <v>385</v>
      </c>
      <c r="C317" s="223">
        <v>1.1822796817077045E-8</v>
      </c>
      <c r="D317" s="223" t="s">
        <v>259</v>
      </c>
      <c r="E317" s="223" t="s">
        <v>5309</v>
      </c>
      <c r="F317" s="234" t="s">
        <v>339</v>
      </c>
      <c r="G317" t="s">
        <v>281</v>
      </c>
    </row>
    <row r="318" spans="1:7" outlineLevel="1">
      <c r="A318" s="221" t="s">
        <v>333</v>
      </c>
      <c r="B318" s="223" t="s">
        <v>184</v>
      </c>
      <c r="C318" s="223">
        <v>1.8999206255383109E-9</v>
      </c>
      <c r="D318" s="223" t="s">
        <v>259</v>
      </c>
      <c r="E318" s="223" t="s">
        <v>5310</v>
      </c>
      <c r="F318" s="234" t="s">
        <v>335</v>
      </c>
      <c r="G318" t="s">
        <v>281</v>
      </c>
    </row>
    <row r="319" spans="1:7" outlineLevel="1">
      <c r="A319" s="221" t="s">
        <v>333</v>
      </c>
      <c r="B319" s="223" t="s">
        <v>184</v>
      </c>
      <c r="C319" s="223">
        <v>8.4318805085422425E-7</v>
      </c>
      <c r="D319" s="223" t="s">
        <v>259</v>
      </c>
      <c r="E319" s="223" t="s">
        <v>5311</v>
      </c>
      <c r="F319" s="234" t="s">
        <v>337</v>
      </c>
      <c r="G319" t="s">
        <v>281</v>
      </c>
    </row>
    <row r="320" spans="1:7" outlineLevel="1">
      <c r="A320" s="221" t="s">
        <v>333</v>
      </c>
      <c r="B320" s="223" t="s">
        <v>184</v>
      </c>
      <c r="C320" s="223">
        <v>8.5262687827376664E-10</v>
      </c>
      <c r="D320" s="223" t="s">
        <v>259</v>
      </c>
      <c r="E320" s="223" t="s">
        <v>5312</v>
      </c>
      <c r="F320" s="234" t="s">
        <v>339</v>
      </c>
      <c r="G320" t="s">
        <v>281</v>
      </c>
    </row>
    <row r="321" spans="1:7" outlineLevel="1">
      <c r="A321" s="221" t="s">
        <v>333</v>
      </c>
      <c r="B321" s="223" t="s">
        <v>390</v>
      </c>
      <c r="C321" s="223">
        <v>3.7846365719877506E-3</v>
      </c>
      <c r="D321" s="223" t="s">
        <v>259</v>
      </c>
      <c r="E321" s="223" t="s">
        <v>5313</v>
      </c>
      <c r="F321" s="234" t="s">
        <v>337</v>
      </c>
      <c r="G321" t="s">
        <v>281</v>
      </c>
    </row>
    <row r="322" spans="1:7" outlineLevel="1">
      <c r="A322" s="221" t="s">
        <v>333</v>
      </c>
      <c r="B322" s="223" t="s">
        <v>390</v>
      </c>
      <c r="C322" s="223">
        <v>3.8825937545643668E-4</v>
      </c>
      <c r="D322" s="223" t="s">
        <v>259</v>
      </c>
      <c r="E322" s="223" t="s">
        <v>5314</v>
      </c>
      <c r="F322" s="234" t="s">
        <v>339</v>
      </c>
      <c r="G322" t="s">
        <v>281</v>
      </c>
    </row>
    <row r="323" spans="1:7" outlineLevel="1">
      <c r="A323" s="221" t="s">
        <v>333</v>
      </c>
      <c r="B323" s="223" t="s">
        <v>192</v>
      </c>
      <c r="C323" s="223">
        <v>6.813115363180381E-8</v>
      </c>
      <c r="D323" s="223" t="s">
        <v>259</v>
      </c>
      <c r="E323" s="223" t="s">
        <v>5315</v>
      </c>
      <c r="F323" s="234" t="s">
        <v>335</v>
      </c>
      <c r="G323" t="s">
        <v>281</v>
      </c>
    </row>
    <row r="324" spans="1:7" outlineLevel="1">
      <c r="A324" s="221" t="s">
        <v>333</v>
      </c>
      <c r="B324" s="223" t="s">
        <v>394</v>
      </c>
      <c r="C324" s="223">
        <v>3.2607590274427191E-5</v>
      </c>
      <c r="D324" s="223" t="s">
        <v>259</v>
      </c>
      <c r="E324" s="223" t="s">
        <v>5316</v>
      </c>
      <c r="F324" s="234" t="s">
        <v>337</v>
      </c>
      <c r="G324" t="s">
        <v>281</v>
      </c>
    </row>
    <row r="325" spans="1:7" s="171" customFormat="1" outlineLevel="1">
      <c r="A325" s="221" t="s">
        <v>333</v>
      </c>
      <c r="B325" s="223" t="s">
        <v>394</v>
      </c>
      <c r="C325" s="223">
        <v>5.8885562375612818E-8</v>
      </c>
      <c r="D325" s="223" t="s">
        <v>259</v>
      </c>
      <c r="E325" s="223" t="s">
        <v>5317</v>
      </c>
      <c r="F325" s="234" t="s">
        <v>339</v>
      </c>
    </row>
    <row r="326" spans="1:7" s="171" customFormat="1" outlineLevel="1">
      <c r="A326" s="221" t="s">
        <v>333</v>
      </c>
      <c r="B326" s="223" t="s">
        <v>397</v>
      </c>
      <c r="C326" s="223">
        <v>1.6114288362408745E-5</v>
      </c>
      <c r="D326" s="223" t="s">
        <v>259</v>
      </c>
      <c r="E326" s="223" t="s">
        <v>5318</v>
      </c>
      <c r="F326" s="234" t="s">
        <v>342</v>
      </c>
    </row>
    <row r="327" spans="1:7" s="171" customFormat="1" outlineLevel="1">
      <c r="A327" s="221" t="s">
        <v>333</v>
      </c>
      <c r="B327" s="223" t="s">
        <v>399</v>
      </c>
      <c r="C327" s="223">
        <v>2.5169214050315313E-5</v>
      </c>
      <c r="D327" s="223" t="s">
        <v>259</v>
      </c>
      <c r="E327" s="223" t="s">
        <v>5319</v>
      </c>
      <c r="F327" s="234" t="s">
        <v>401</v>
      </c>
    </row>
    <row r="328" spans="1:7" s="171" customFormat="1" outlineLevel="1">
      <c r="A328" s="221" t="s">
        <v>333</v>
      </c>
      <c r="B328" s="223" t="s">
        <v>402</v>
      </c>
      <c r="C328" s="223">
        <v>1.2173892910924053E-13</v>
      </c>
      <c r="D328" s="223" t="s">
        <v>259</v>
      </c>
      <c r="E328" s="223" t="s">
        <v>5320</v>
      </c>
      <c r="F328" s="234" t="s">
        <v>359</v>
      </c>
    </row>
    <row r="329" spans="1:7" outlineLevel="1">
      <c r="A329" s="221" t="s">
        <v>333</v>
      </c>
      <c r="B329" s="223" t="s">
        <v>404</v>
      </c>
      <c r="C329" s="223">
        <v>1.4975899119883621E-3</v>
      </c>
      <c r="D329" s="223" t="s">
        <v>259</v>
      </c>
      <c r="E329" s="223" t="s">
        <v>5321</v>
      </c>
      <c r="F329" s="234" t="s">
        <v>337</v>
      </c>
      <c r="G329" t="s">
        <v>281</v>
      </c>
    </row>
    <row r="330" spans="1:7" outlineLevel="1">
      <c r="A330" s="221" t="s">
        <v>333</v>
      </c>
      <c r="B330" s="223" t="s">
        <v>404</v>
      </c>
      <c r="C330" s="223">
        <v>1.6934627637685241E-4</v>
      </c>
      <c r="D330" s="223" t="s">
        <v>259</v>
      </c>
      <c r="E330" s="223" t="s">
        <v>5322</v>
      </c>
      <c r="F330" s="234" t="s">
        <v>339</v>
      </c>
      <c r="G330" t="s">
        <v>281</v>
      </c>
    </row>
    <row r="331" spans="1:7" outlineLevel="1">
      <c r="A331" s="221" t="s">
        <v>333</v>
      </c>
      <c r="B331" s="233" t="s">
        <v>5323</v>
      </c>
      <c r="C331" s="223">
        <v>0.68832874864542914</v>
      </c>
      <c r="D331" s="223" t="s">
        <v>408</v>
      </c>
      <c r="E331" s="223" t="s">
        <v>5324</v>
      </c>
      <c r="F331" s="234" t="s">
        <v>5026</v>
      </c>
      <c r="G331" t="s">
        <v>281</v>
      </c>
    </row>
    <row r="332" spans="1:7" outlineLevel="1">
      <c r="A332" s="221" t="s">
        <v>333</v>
      </c>
      <c r="B332" s="223" t="s">
        <v>1906</v>
      </c>
      <c r="C332" s="223">
        <v>7.1304229906840862E-7</v>
      </c>
      <c r="D332" s="223" t="s">
        <v>259</v>
      </c>
      <c r="E332" s="223" t="s">
        <v>5325</v>
      </c>
      <c r="F332" s="234" t="s">
        <v>352</v>
      </c>
      <c r="G332" t="s">
        <v>281</v>
      </c>
    </row>
    <row r="333" spans="1:7" outlineLevel="1">
      <c r="A333" s="221" t="s">
        <v>333</v>
      </c>
      <c r="B333" s="223" t="s">
        <v>1908</v>
      </c>
      <c r="C333" s="223">
        <v>1.0086939840479935E-6</v>
      </c>
      <c r="D333" s="223" t="s">
        <v>259</v>
      </c>
      <c r="E333" s="223" t="s">
        <v>5326</v>
      </c>
      <c r="F333" s="234" t="s">
        <v>352</v>
      </c>
      <c r="G333" t="s">
        <v>281</v>
      </c>
    </row>
    <row r="334" spans="1:7" outlineLevel="1">
      <c r="A334" s="221" t="s">
        <v>333</v>
      </c>
      <c r="B334" s="223" t="s">
        <v>1910</v>
      </c>
      <c r="C334" s="223">
        <v>3.7565155267994205E-6</v>
      </c>
      <c r="D334" s="223" t="s">
        <v>259</v>
      </c>
      <c r="E334" s="223" t="s">
        <v>5327</v>
      </c>
      <c r="F334" s="234" t="s">
        <v>352</v>
      </c>
      <c r="G334" t="s">
        <v>281</v>
      </c>
    </row>
    <row r="335" spans="1:7" outlineLevel="1">
      <c r="A335" s="221" t="s">
        <v>333</v>
      </c>
      <c r="B335" s="223" t="s">
        <v>415</v>
      </c>
      <c r="C335" s="223">
        <v>3.3005263601625758E-7</v>
      </c>
      <c r="D335" s="223" t="s">
        <v>259</v>
      </c>
      <c r="E335" s="223" t="s">
        <v>5328</v>
      </c>
      <c r="F335" s="234" t="s">
        <v>335</v>
      </c>
      <c r="G335" t="s">
        <v>281</v>
      </c>
    </row>
    <row r="336" spans="1:7" outlineLevel="1">
      <c r="A336" s="221" t="s">
        <v>333</v>
      </c>
      <c r="B336" s="223" t="s">
        <v>217</v>
      </c>
      <c r="C336" s="223">
        <v>9.6224230811512435E-10</v>
      </c>
      <c r="D336" s="223" t="s">
        <v>259</v>
      </c>
      <c r="E336" s="223" t="s">
        <v>5329</v>
      </c>
      <c r="F336" s="234" t="s">
        <v>335</v>
      </c>
      <c r="G336" t="s">
        <v>281</v>
      </c>
    </row>
    <row r="337" spans="1:7" outlineLevel="1">
      <c r="A337" s="221" t="s">
        <v>333</v>
      </c>
      <c r="B337" s="223" t="s">
        <v>418</v>
      </c>
      <c r="C337" s="223">
        <v>2.752031010591842E-4</v>
      </c>
      <c r="D337" s="223" t="s">
        <v>259</v>
      </c>
      <c r="E337" s="223" t="s">
        <v>5330</v>
      </c>
      <c r="F337" s="234" t="s">
        <v>337</v>
      </c>
      <c r="G337" t="s">
        <v>281</v>
      </c>
    </row>
    <row r="338" spans="1:7" outlineLevel="1">
      <c r="A338" s="221" t="s">
        <v>333</v>
      </c>
      <c r="B338" s="223" t="s">
        <v>418</v>
      </c>
      <c r="C338" s="223">
        <v>1.1041988729230095E-8</v>
      </c>
      <c r="D338" s="223" t="s">
        <v>259</v>
      </c>
      <c r="E338" s="223" t="s">
        <v>5331</v>
      </c>
      <c r="F338" s="234" t="s">
        <v>339</v>
      </c>
      <c r="G338" t="s">
        <v>281</v>
      </c>
    </row>
    <row r="339" spans="1:7" outlineLevel="1">
      <c r="A339" s="221" t="s">
        <v>333</v>
      </c>
      <c r="B339" s="223" t="s">
        <v>205</v>
      </c>
      <c r="C339" s="223">
        <v>1.9895968790637187E-8</v>
      </c>
      <c r="D339" s="223" t="s">
        <v>259</v>
      </c>
      <c r="E339" s="223" t="s">
        <v>5332</v>
      </c>
      <c r="F339" s="234" t="s">
        <v>335</v>
      </c>
      <c r="G339" t="s">
        <v>281</v>
      </c>
    </row>
    <row r="340" spans="1:7" outlineLevel="1">
      <c r="A340" s="221" t="s">
        <v>333</v>
      </c>
      <c r="B340" s="223" t="s">
        <v>205</v>
      </c>
      <c r="C340" s="223">
        <v>8.5497900036934296E-6</v>
      </c>
      <c r="D340" s="223" t="s">
        <v>259</v>
      </c>
      <c r="E340" s="223" t="s">
        <v>5333</v>
      </c>
      <c r="F340" s="234" t="s">
        <v>337</v>
      </c>
      <c r="G340" t="s">
        <v>281</v>
      </c>
    </row>
    <row r="341" spans="1:7" outlineLevel="1">
      <c r="A341" s="221" t="s">
        <v>333</v>
      </c>
      <c r="B341" s="223" t="s">
        <v>205</v>
      </c>
      <c r="C341" s="223">
        <v>4.855523468754336E-9</v>
      </c>
      <c r="D341" s="223" t="s">
        <v>259</v>
      </c>
      <c r="E341" s="223" t="s">
        <v>5334</v>
      </c>
      <c r="F341" s="234" t="s">
        <v>339</v>
      </c>
      <c r="G341" t="s">
        <v>281</v>
      </c>
    </row>
    <row r="342" spans="1:7" outlineLevel="1">
      <c r="A342" s="221" t="s">
        <v>333</v>
      </c>
      <c r="B342" s="223" t="s">
        <v>196</v>
      </c>
      <c r="C342" s="223">
        <v>3.0322733183591444E-8</v>
      </c>
      <c r="D342" s="223" t="s">
        <v>259</v>
      </c>
      <c r="E342" s="223" t="s">
        <v>5335</v>
      </c>
      <c r="F342" s="234" t="s">
        <v>335</v>
      </c>
      <c r="G342" t="s">
        <v>281</v>
      </c>
    </row>
    <row r="343" spans="1:7" outlineLevel="1">
      <c r="A343" s="221" t="s">
        <v>333</v>
      </c>
      <c r="B343" s="223" t="s">
        <v>196</v>
      </c>
      <c r="C343" s="223">
        <v>5.0984927531132436E-8</v>
      </c>
      <c r="D343" s="223" t="s">
        <v>259</v>
      </c>
      <c r="E343" s="223" t="s">
        <v>5336</v>
      </c>
      <c r="F343" s="234" t="s">
        <v>337</v>
      </c>
      <c r="G343" t="s">
        <v>281</v>
      </c>
    </row>
    <row r="344" spans="1:7" outlineLevel="1">
      <c r="A344" s="221" t="s">
        <v>333</v>
      </c>
      <c r="B344" s="223" t="s">
        <v>196</v>
      </c>
      <c r="C344" s="223">
        <v>2.1127952265664093E-9</v>
      </c>
      <c r="D344" s="223" t="s">
        <v>259</v>
      </c>
      <c r="E344" s="223" t="s">
        <v>5337</v>
      </c>
      <c r="F344" s="234" t="s">
        <v>339</v>
      </c>
      <c r="G344" t="s">
        <v>281</v>
      </c>
    </row>
    <row r="345" spans="1:7" outlineLevel="1">
      <c r="A345" s="221" t="s">
        <v>333</v>
      </c>
      <c r="B345" s="223" t="s">
        <v>427</v>
      </c>
      <c r="C345" s="223">
        <v>1.7391275587034435E-5</v>
      </c>
      <c r="D345" s="223" t="s">
        <v>259</v>
      </c>
      <c r="E345" s="223" t="s">
        <v>5338</v>
      </c>
      <c r="F345" s="234" t="s">
        <v>359</v>
      </c>
      <c r="G345" t="s">
        <v>281</v>
      </c>
    </row>
    <row r="346" spans="1:7" outlineLevel="1">
      <c r="A346" s="221" t="s">
        <v>333</v>
      </c>
      <c r="B346" s="223" t="s">
        <v>200</v>
      </c>
      <c r="C346" s="223">
        <v>1.1931501528380592E-8</v>
      </c>
      <c r="D346" s="223" t="s">
        <v>259</v>
      </c>
      <c r="E346" s="223" t="s">
        <v>5339</v>
      </c>
      <c r="F346" s="234" t="s">
        <v>335</v>
      </c>
      <c r="G346" t="s">
        <v>281</v>
      </c>
    </row>
    <row r="347" spans="1:7" outlineLevel="1">
      <c r="A347" s="221" t="s">
        <v>333</v>
      </c>
      <c r="B347" s="223" t="s">
        <v>430</v>
      </c>
      <c r="C347" s="223">
        <v>7.6766399667476919E-6</v>
      </c>
      <c r="D347" s="223" t="s">
        <v>259</v>
      </c>
      <c r="E347" s="223" t="s">
        <v>5340</v>
      </c>
      <c r="F347" s="234" t="s">
        <v>337</v>
      </c>
      <c r="G347" t="s">
        <v>281</v>
      </c>
    </row>
    <row r="348" spans="1:7" outlineLevel="1">
      <c r="A348" s="221" t="s">
        <v>333</v>
      </c>
      <c r="B348" s="223" t="s">
        <v>430</v>
      </c>
      <c r="C348" s="223">
        <v>9.6497769706698419E-9</v>
      </c>
      <c r="D348" s="223" t="s">
        <v>259</v>
      </c>
      <c r="E348" s="223" t="s">
        <v>5341</v>
      </c>
      <c r="F348" s="234" t="s">
        <v>339</v>
      </c>
      <c r="G348" t="s">
        <v>281</v>
      </c>
    </row>
    <row r="349" spans="1:7" outlineLevel="1">
      <c r="A349" s="221" t="s">
        <v>333</v>
      </c>
      <c r="B349" s="223" t="s">
        <v>433</v>
      </c>
      <c r="C349" s="223">
        <v>1.8037303720296619E-4</v>
      </c>
      <c r="D349" s="223" t="s">
        <v>259</v>
      </c>
      <c r="E349" s="223" t="s">
        <v>5342</v>
      </c>
      <c r="F349" s="234" t="s">
        <v>337</v>
      </c>
      <c r="G349" t="s">
        <v>281</v>
      </c>
    </row>
    <row r="350" spans="1:7" outlineLevel="1">
      <c r="A350" s="221" t="s">
        <v>333</v>
      </c>
      <c r="B350" s="223" t="s">
        <v>433</v>
      </c>
      <c r="C350" s="223">
        <v>6.4610723715043412E-5</v>
      </c>
      <c r="D350" s="223" t="s">
        <v>259</v>
      </c>
      <c r="E350" s="223" t="s">
        <v>5343</v>
      </c>
      <c r="F350" s="234" t="s">
        <v>339</v>
      </c>
      <c r="G350" t="s">
        <v>281</v>
      </c>
    </row>
    <row r="351" spans="1:7" outlineLevel="1">
      <c r="A351" s="221" t="s">
        <v>333</v>
      </c>
      <c r="B351" s="223" t="s">
        <v>436</v>
      </c>
      <c r="C351" s="223">
        <v>6.5809305711023701E-4</v>
      </c>
      <c r="D351" s="223" t="s">
        <v>259</v>
      </c>
      <c r="E351" s="223" t="s">
        <v>5344</v>
      </c>
      <c r="F351" s="234" t="s">
        <v>438</v>
      </c>
      <c r="G351" t="s">
        <v>281</v>
      </c>
    </row>
    <row r="352" spans="1:7" outlineLevel="1">
      <c r="A352" s="221" t="s">
        <v>333</v>
      </c>
      <c r="B352" s="223" t="s">
        <v>439</v>
      </c>
      <c r="C352" s="223">
        <v>1.2670081941278964E-6</v>
      </c>
      <c r="D352" s="223" t="s">
        <v>259</v>
      </c>
      <c r="E352" s="223" t="s">
        <v>5345</v>
      </c>
      <c r="F352" s="234" t="s">
        <v>352</v>
      </c>
      <c r="G352" t="s">
        <v>281</v>
      </c>
    </row>
    <row r="353" spans="1:7" outlineLevel="1">
      <c r="A353" s="221" t="s">
        <v>333</v>
      </c>
      <c r="B353" s="223" t="s">
        <v>1930</v>
      </c>
      <c r="C353" s="223">
        <v>1.7391275587034435E-8</v>
      </c>
      <c r="D353" s="223" t="s">
        <v>259</v>
      </c>
      <c r="E353" s="223" t="s">
        <v>5346</v>
      </c>
      <c r="F353" s="234" t="s">
        <v>352</v>
      </c>
      <c r="G353" t="s">
        <v>281</v>
      </c>
    </row>
    <row r="354" spans="1:7" outlineLevel="1">
      <c r="A354" s="221" t="s">
        <v>333</v>
      </c>
      <c r="B354" s="223" t="s">
        <v>441</v>
      </c>
      <c r="C354" s="223">
        <v>2.8057924613748768E-5</v>
      </c>
      <c r="D354" s="223" t="s">
        <v>259</v>
      </c>
      <c r="E354" s="223" t="s">
        <v>5347</v>
      </c>
      <c r="F354" s="234" t="s">
        <v>359</v>
      </c>
      <c r="G354" t="s">
        <v>281</v>
      </c>
    </row>
    <row r="355" spans="1:7" outlineLevel="1">
      <c r="A355" s="221" t="s">
        <v>333</v>
      </c>
      <c r="B355" s="223" t="s">
        <v>443</v>
      </c>
      <c r="C355" s="223">
        <v>3.0666615951803899E-5</v>
      </c>
      <c r="D355" s="223" t="s">
        <v>259</v>
      </c>
      <c r="E355" s="223" t="s">
        <v>5348</v>
      </c>
      <c r="F355" s="234" t="s">
        <v>352</v>
      </c>
      <c r="G355" t="s">
        <v>281</v>
      </c>
    </row>
    <row r="356" spans="1:7" outlineLevel="1">
      <c r="A356" s="221" t="s">
        <v>333</v>
      </c>
      <c r="B356" s="223" t="s">
        <v>445</v>
      </c>
      <c r="C356" s="223">
        <v>3.3043423615365298E-6</v>
      </c>
      <c r="D356" s="223" t="s">
        <v>259</v>
      </c>
      <c r="E356" s="223" t="s">
        <v>5349</v>
      </c>
      <c r="F356" s="234" t="s">
        <v>359</v>
      </c>
      <c r="G356" t="s">
        <v>281</v>
      </c>
    </row>
    <row r="357" spans="1:7" outlineLevel="1">
      <c r="A357" s="221" t="s">
        <v>333</v>
      </c>
      <c r="B357" s="223" t="s">
        <v>1935</v>
      </c>
      <c r="C357" s="223">
        <v>2.5565175112940463E-6</v>
      </c>
      <c r="D357" s="223" t="s">
        <v>259</v>
      </c>
      <c r="E357" s="223" t="s">
        <v>5350</v>
      </c>
      <c r="F357" s="234" t="s">
        <v>352</v>
      </c>
      <c r="G357" t="s">
        <v>281</v>
      </c>
    </row>
    <row r="358" spans="1:7" outlineLevel="1">
      <c r="A358" s="221" t="s">
        <v>333</v>
      </c>
      <c r="B358" s="223" t="s">
        <v>447</v>
      </c>
      <c r="C358" s="223">
        <v>1.2124096269771985E-11</v>
      </c>
      <c r="D358" s="223" t="s">
        <v>259</v>
      </c>
      <c r="E358" s="223" t="s">
        <v>5351</v>
      </c>
      <c r="F358" s="234" t="s">
        <v>352</v>
      </c>
      <c r="G358" t="s">
        <v>281</v>
      </c>
    </row>
    <row r="359" spans="1:7" outlineLevel="1">
      <c r="A359" s="221" t="s">
        <v>333</v>
      </c>
      <c r="B359" s="223" t="s">
        <v>449</v>
      </c>
      <c r="C359" s="223">
        <v>1.9137431136615229E-5</v>
      </c>
      <c r="D359" s="223" t="s">
        <v>259</v>
      </c>
      <c r="E359" s="223" t="s">
        <v>5352</v>
      </c>
      <c r="F359" s="234" t="s">
        <v>337</v>
      </c>
      <c r="G359" t="s">
        <v>281</v>
      </c>
    </row>
    <row r="360" spans="1:7" outlineLevel="1">
      <c r="A360" s="221" t="s">
        <v>333</v>
      </c>
      <c r="B360" s="223" t="s">
        <v>449</v>
      </c>
      <c r="C360" s="223">
        <v>3.1683640716995987E-7</v>
      </c>
      <c r="D360" s="223" t="s">
        <v>259</v>
      </c>
      <c r="E360" s="223" t="s">
        <v>5353</v>
      </c>
      <c r="F360" s="234" t="s">
        <v>339</v>
      </c>
      <c r="G360" t="s">
        <v>281</v>
      </c>
    </row>
    <row r="361" spans="1:7" outlineLevel="1">
      <c r="A361" s="221" t="s">
        <v>333</v>
      </c>
      <c r="B361" s="223" t="s">
        <v>452</v>
      </c>
      <c r="C361" s="223">
        <v>2.1624740168345849E-7</v>
      </c>
      <c r="D361" s="223" t="s">
        <v>259</v>
      </c>
      <c r="E361" s="223" t="s">
        <v>5354</v>
      </c>
      <c r="F361" s="234" t="s">
        <v>335</v>
      </c>
      <c r="G361" t="s">
        <v>281</v>
      </c>
    </row>
    <row r="362" spans="1:7" outlineLevel="1">
      <c r="A362" s="221" t="s">
        <v>333</v>
      </c>
      <c r="B362" s="223" t="s">
        <v>229</v>
      </c>
      <c r="C362" s="223">
        <v>9.9872981605251415E-7</v>
      </c>
      <c r="D362" s="223" t="s">
        <v>259</v>
      </c>
      <c r="E362" s="223" t="s">
        <v>5355</v>
      </c>
      <c r="F362" s="234" t="s">
        <v>335</v>
      </c>
      <c r="G362" t="s">
        <v>281</v>
      </c>
    </row>
    <row r="363" spans="1:7" outlineLevel="1">
      <c r="A363" s="221" t="s">
        <v>333</v>
      </c>
      <c r="B363" s="223" t="s">
        <v>455</v>
      </c>
      <c r="C363" s="223">
        <v>1.4505027108905472E-4</v>
      </c>
      <c r="D363" s="223" t="s">
        <v>259</v>
      </c>
      <c r="E363" s="223" t="s">
        <v>5356</v>
      </c>
      <c r="F363" s="234" t="s">
        <v>337</v>
      </c>
      <c r="G363" t="s">
        <v>281</v>
      </c>
    </row>
    <row r="364" spans="1:7" outlineLevel="1">
      <c r="A364" s="221" t="s">
        <v>333</v>
      </c>
      <c r="B364" s="223" t="s">
        <v>455</v>
      </c>
      <c r="C364" s="223">
        <v>5.4816711105401185E-5</v>
      </c>
      <c r="D364" s="223" t="s">
        <v>259</v>
      </c>
      <c r="E364" s="223" t="s">
        <v>5357</v>
      </c>
      <c r="F364" s="234" t="s">
        <v>339</v>
      </c>
      <c r="G364" t="s">
        <v>281</v>
      </c>
    </row>
    <row r="365" spans="1:7" outlineLevel="1">
      <c r="A365" s="221" t="s">
        <v>333</v>
      </c>
      <c r="B365" s="223" t="s">
        <v>1944</v>
      </c>
      <c r="C365" s="223">
        <v>6.0869464554620279E-7</v>
      </c>
      <c r="D365" s="223" t="s">
        <v>259</v>
      </c>
      <c r="E365" s="223" t="s">
        <v>5358</v>
      </c>
      <c r="F365" s="234" t="s">
        <v>352</v>
      </c>
      <c r="G365" t="s">
        <v>281</v>
      </c>
    </row>
    <row r="366" spans="1:7" outlineLevel="1">
      <c r="A366" s="221" t="s">
        <v>333</v>
      </c>
      <c r="B366" s="223" t="s">
        <v>1946</v>
      </c>
      <c r="C366" s="223">
        <v>2.7826040939255028E-7</v>
      </c>
      <c r="D366" s="223" t="s">
        <v>259</v>
      </c>
      <c r="E366" s="223" t="s">
        <v>5359</v>
      </c>
      <c r="F366" s="234" t="s">
        <v>352</v>
      </c>
      <c r="G366" t="s">
        <v>281</v>
      </c>
    </row>
    <row r="367" spans="1:7" outlineLevel="1">
      <c r="A367" s="221" t="s">
        <v>333</v>
      </c>
      <c r="B367" s="223" t="s">
        <v>213</v>
      </c>
      <c r="C367" s="223">
        <v>1.1166738036196515E-7</v>
      </c>
      <c r="D367" s="223" t="s">
        <v>259</v>
      </c>
      <c r="E367" s="223" t="s">
        <v>5360</v>
      </c>
      <c r="F367" s="234" t="s">
        <v>335</v>
      </c>
      <c r="G367" t="s">
        <v>281</v>
      </c>
    </row>
    <row r="368" spans="1:7" outlineLevel="1">
      <c r="A368" s="221" t="s">
        <v>333</v>
      </c>
      <c r="B368" s="223" t="s">
        <v>213</v>
      </c>
      <c r="C368" s="223">
        <v>4.5958106487721043E-3</v>
      </c>
      <c r="D368" s="223" t="s">
        <v>259</v>
      </c>
      <c r="E368" s="223" t="s">
        <v>5361</v>
      </c>
      <c r="F368" s="234" t="s">
        <v>337</v>
      </c>
      <c r="G368" t="s">
        <v>281</v>
      </c>
    </row>
    <row r="369" spans="1:11" outlineLevel="1">
      <c r="A369" s="221" t="s">
        <v>333</v>
      </c>
      <c r="B369" s="223" t="s">
        <v>213</v>
      </c>
      <c r="C369" s="223">
        <v>1.5416307446294392E-5</v>
      </c>
      <c r="D369" s="223" t="s">
        <v>259</v>
      </c>
      <c r="E369" s="223" t="s">
        <v>5362</v>
      </c>
      <c r="F369" s="234" t="s">
        <v>339</v>
      </c>
      <c r="G369" t="s">
        <v>281</v>
      </c>
    </row>
    <row r="370" spans="1:11" outlineLevel="1">
      <c r="A370" s="221" t="s">
        <v>333</v>
      </c>
      <c r="B370" s="223" t="s">
        <v>461</v>
      </c>
      <c r="C370" s="223">
        <v>2.3238473386831322E-5</v>
      </c>
      <c r="D370" s="223" t="s">
        <v>259</v>
      </c>
      <c r="E370" s="223" t="s">
        <v>5363</v>
      </c>
      <c r="F370" s="234" t="s">
        <v>463</v>
      </c>
      <c r="G370" t="s">
        <v>281</v>
      </c>
    </row>
    <row r="371" spans="1:11" outlineLevel="1">
      <c r="A371" s="221" t="s">
        <v>333</v>
      </c>
      <c r="B371" s="223" t="s">
        <v>464</v>
      </c>
      <c r="C371" s="223">
        <v>2.4533627689814978E-4</v>
      </c>
      <c r="D371" s="223" t="s">
        <v>259</v>
      </c>
      <c r="E371" s="223" t="s">
        <v>5364</v>
      </c>
      <c r="F371" s="234" t="s">
        <v>337</v>
      </c>
      <c r="G371" t="s">
        <v>281</v>
      </c>
    </row>
    <row r="372" spans="1:11" outlineLevel="1">
      <c r="A372" s="221" t="s">
        <v>333</v>
      </c>
      <c r="B372" s="223" t="s">
        <v>464</v>
      </c>
      <c r="C372" s="223">
        <v>4.193147213767725E-5</v>
      </c>
      <c r="D372" s="223" t="s">
        <v>259</v>
      </c>
      <c r="E372" s="223" t="s">
        <v>5365</v>
      </c>
      <c r="F372" s="234" t="s">
        <v>339</v>
      </c>
      <c r="G372" t="s">
        <v>281</v>
      </c>
    </row>
    <row r="373" spans="1:11" outlineLevel="1">
      <c r="A373" s="221" t="s">
        <v>333</v>
      </c>
      <c r="B373" s="223" t="s">
        <v>467</v>
      </c>
      <c r="C373" s="223">
        <v>1.0912227150193045E-6</v>
      </c>
      <c r="D373" s="223" t="s">
        <v>259</v>
      </c>
      <c r="E373" s="223" t="s">
        <v>5366</v>
      </c>
      <c r="F373" s="234" t="s">
        <v>335</v>
      </c>
      <c r="G373" t="s">
        <v>281</v>
      </c>
      <c r="K373" s="204"/>
    </row>
    <row r="374" spans="1:11" outlineLevel="1">
      <c r="A374" s="221" t="s">
        <v>333</v>
      </c>
      <c r="B374" s="223" t="s">
        <v>469</v>
      </c>
      <c r="C374" s="223">
        <v>7.5952237406661065E-10</v>
      </c>
      <c r="D374" s="223" t="s">
        <v>259</v>
      </c>
      <c r="E374" s="223" t="s">
        <v>5367</v>
      </c>
      <c r="F374" s="234" t="s">
        <v>337</v>
      </c>
      <c r="G374" t="s">
        <v>281</v>
      </c>
      <c r="K374" s="204"/>
    </row>
    <row r="375" spans="1:11" outlineLevel="1">
      <c r="A375" s="221" t="s">
        <v>333</v>
      </c>
      <c r="B375" s="223" t="s">
        <v>469</v>
      </c>
      <c r="C375" s="223">
        <v>1.2679839299943415E-12</v>
      </c>
      <c r="D375" s="223" t="s">
        <v>259</v>
      </c>
      <c r="E375" s="223" t="s">
        <v>5368</v>
      </c>
      <c r="F375" s="234" t="s">
        <v>339</v>
      </c>
      <c r="G375" t="s">
        <v>281</v>
      </c>
      <c r="K375" s="204"/>
    </row>
    <row r="376" spans="1:11" outlineLevel="1">
      <c r="A376" s="221" t="s">
        <v>333</v>
      </c>
      <c r="B376" s="223" t="s">
        <v>472</v>
      </c>
      <c r="C376" s="223">
        <v>2.7442308808327082E-10</v>
      </c>
      <c r="D376" s="223" t="s">
        <v>259</v>
      </c>
      <c r="E376" s="223" t="s">
        <v>5369</v>
      </c>
      <c r="F376" s="234" t="s">
        <v>337</v>
      </c>
      <c r="G376" t="s">
        <v>281</v>
      </c>
      <c r="K376" s="204"/>
    </row>
    <row r="377" spans="1:11" outlineLevel="1">
      <c r="A377" s="221" t="s">
        <v>333</v>
      </c>
      <c r="B377" s="223" t="s">
        <v>472</v>
      </c>
      <c r="C377" s="223">
        <v>4.5813537242616155E-13</v>
      </c>
      <c r="D377" s="223" t="s">
        <v>259</v>
      </c>
      <c r="E377" s="223" t="s">
        <v>5370</v>
      </c>
      <c r="F377" s="234" t="s">
        <v>339</v>
      </c>
      <c r="G377" t="s">
        <v>281</v>
      </c>
      <c r="K377" s="204"/>
    </row>
    <row r="378" spans="1:11" outlineLevel="1">
      <c r="A378" s="221" t="s">
        <v>333</v>
      </c>
      <c r="B378" s="223" t="s">
        <v>475</v>
      </c>
      <c r="C378" s="223">
        <v>1.4975900119883622E-3</v>
      </c>
      <c r="D378" s="223" t="s">
        <v>259</v>
      </c>
      <c r="E378" s="223" t="s">
        <v>5371</v>
      </c>
      <c r="F378" s="234" t="s">
        <v>337</v>
      </c>
      <c r="G378" t="s">
        <v>281</v>
      </c>
      <c r="K378" s="204"/>
    </row>
    <row r="379" spans="1:11" outlineLevel="1">
      <c r="A379" s="221" t="s">
        <v>333</v>
      </c>
      <c r="B379" s="223" t="s">
        <v>475</v>
      </c>
      <c r="C379" s="223">
        <v>1.693472763768524E-4</v>
      </c>
      <c r="D379" s="223" t="s">
        <v>259</v>
      </c>
      <c r="E379" s="223" t="s">
        <v>5372</v>
      </c>
      <c r="F379" s="234" t="s">
        <v>339</v>
      </c>
      <c r="G379" t="s">
        <v>281</v>
      </c>
      <c r="K379" s="204"/>
    </row>
    <row r="380" spans="1:11" outlineLevel="1">
      <c r="A380" s="221" t="s">
        <v>333</v>
      </c>
      <c r="B380" s="223" t="s">
        <v>477</v>
      </c>
      <c r="C380" s="223">
        <v>1.8956490389867416E-6</v>
      </c>
      <c r="D380" s="223" t="s">
        <v>259</v>
      </c>
      <c r="E380" s="223" t="s">
        <v>5373</v>
      </c>
      <c r="F380" s="234" t="s">
        <v>352</v>
      </c>
      <c r="G380" t="s">
        <v>281</v>
      </c>
      <c r="K380" s="204"/>
    </row>
    <row r="381" spans="1:11" outlineLevel="1">
      <c r="A381" s="221" t="s">
        <v>333</v>
      </c>
      <c r="B381" s="223" t="s">
        <v>479</v>
      </c>
      <c r="C381" s="223">
        <v>1.9370399136426797E-7</v>
      </c>
      <c r="D381" s="223" t="s">
        <v>259</v>
      </c>
      <c r="E381" s="223" t="s">
        <v>5374</v>
      </c>
      <c r="F381" s="234" t="s">
        <v>337</v>
      </c>
      <c r="G381" t="s">
        <v>281</v>
      </c>
      <c r="K381" s="204"/>
    </row>
    <row r="382" spans="1:11" outlineLevel="1">
      <c r="A382" s="221" t="s">
        <v>333</v>
      </c>
      <c r="B382" s="223" t="s">
        <v>479</v>
      </c>
      <c r="C382" s="223">
        <v>6.1850084816242442E-10</v>
      </c>
      <c r="D382" s="223" t="s">
        <v>259</v>
      </c>
      <c r="E382" s="223" t="s">
        <v>5375</v>
      </c>
      <c r="F382" s="234" t="s">
        <v>339</v>
      </c>
      <c r="G382" t="s">
        <v>281</v>
      </c>
      <c r="K382" s="204"/>
    </row>
    <row r="383" spans="1:11" outlineLevel="1">
      <c r="A383" s="221" t="s">
        <v>333</v>
      </c>
      <c r="B383" s="223" t="s">
        <v>482</v>
      </c>
      <c r="C383" s="223">
        <v>1.0161314228586406E-2</v>
      </c>
      <c r="D383" s="223" t="s">
        <v>259</v>
      </c>
      <c r="E383" s="223" t="s">
        <v>5376</v>
      </c>
      <c r="F383" s="234" t="s">
        <v>484</v>
      </c>
      <c r="G383" t="s">
        <v>281</v>
      </c>
      <c r="K383" s="204"/>
    </row>
    <row r="384" spans="1:11" outlineLevel="1">
      <c r="A384" s="221" t="s">
        <v>333</v>
      </c>
      <c r="B384" s="223" t="s">
        <v>209</v>
      </c>
      <c r="C384" s="223">
        <v>6.4548710420207842E-8</v>
      </c>
      <c r="D384" s="223" t="s">
        <v>259</v>
      </c>
      <c r="E384" s="223" t="s">
        <v>5377</v>
      </c>
      <c r="F384" s="234" t="s">
        <v>335</v>
      </c>
      <c r="G384" t="s">
        <v>281</v>
      </c>
      <c r="K384" s="204"/>
    </row>
    <row r="385" spans="1:11" outlineLevel="1">
      <c r="A385" s="221" t="s">
        <v>333</v>
      </c>
      <c r="B385" s="223" t="s">
        <v>486</v>
      </c>
      <c r="C385" s="223">
        <v>4.3244501735343412E-5</v>
      </c>
      <c r="D385" s="223" t="s">
        <v>259</v>
      </c>
      <c r="E385" s="223" t="s">
        <v>5378</v>
      </c>
      <c r="F385" s="234" t="s">
        <v>337</v>
      </c>
      <c r="G385" t="s">
        <v>281</v>
      </c>
      <c r="K385" s="204"/>
    </row>
    <row r="386" spans="1:11" outlineLevel="1">
      <c r="A386" s="221" t="s">
        <v>333</v>
      </c>
      <c r="B386" s="223" t="s">
        <v>486</v>
      </c>
      <c r="C386" s="223">
        <v>5.8864301967199637E-9</v>
      </c>
      <c r="D386" s="223" t="s">
        <v>259</v>
      </c>
      <c r="E386" s="223" t="s">
        <v>5379</v>
      </c>
      <c r="F386" s="234" t="s">
        <v>339</v>
      </c>
      <c r="G386" t="s">
        <v>281</v>
      </c>
      <c r="K386" s="204"/>
    </row>
    <row r="387" spans="1:11" outlineLevel="1">
      <c r="A387" s="262" t="s">
        <v>268</v>
      </c>
      <c r="B387" s="189" t="s">
        <v>1968</v>
      </c>
      <c r="C387" s="224">
        <v>380</v>
      </c>
      <c r="D387" s="189" t="s">
        <v>1969</v>
      </c>
      <c r="E387" s="189" t="s">
        <v>253</v>
      </c>
      <c r="F387" s="263" t="s">
        <v>1970</v>
      </c>
      <c r="G387" t="s">
        <v>281</v>
      </c>
      <c r="K387" s="204"/>
    </row>
    <row r="388" spans="1:11" outlineLevel="1">
      <c r="A388" s="262" t="s">
        <v>268</v>
      </c>
      <c r="B388" s="189" t="s">
        <v>1593</v>
      </c>
      <c r="C388" s="224">
        <v>200000</v>
      </c>
      <c r="D388" s="189" t="s">
        <v>2352</v>
      </c>
      <c r="E388" s="224" t="s">
        <v>1971</v>
      </c>
      <c r="F388" s="263" t="s">
        <v>1972</v>
      </c>
      <c r="G388" t="s">
        <v>281</v>
      </c>
      <c r="K388" s="204"/>
    </row>
    <row r="389" spans="1:11" outlineLevel="1">
      <c r="A389" s="262" t="s">
        <v>268</v>
      </c>
      <c r="B389" s="189" t="s">
        <v>126</v>
      </c>
      <c r="C389" s="223">
        <v>19.628974263735806</v>
      </c>
      <c r="D389" s="189" t="s">
        <v>542</v>
      </c>
      <c r="E389" s="189" t="s">
        <v>253</v>
      </c>
      <c r="F389" s="263" t="s">
        <v>1967</v>
      </c>
      <c r="G389" t="s">
        <v>281</v>
      </c>
      <c r="K389" s="204"/>
    </row>
    <row r="390" spans="1:11" outlineLevel="1">
      <c r="A390" s="262" t="s">
        <v>268</v>
      </c>
      <c r="B390" s="189" t="s">
        <v>983</v>
      </c>
      <c r="C390" s="189" t="s">
        <v>1973</v>
      </c>
      <c r="D390" s="189" t="s">
        <v>408</v>
      </c>
      <c r="E390" s="264"/>
      <c r="F390" s="263" t="s">
        <v>1974</v>
      </c>
      <c r="G390" t="s">
        <v>281</v>
      </c>
      <c r="K390" s="204"/>
    </row>
    <row r="391" spans="1:11" outlineLevel="1">
      <c r="A391" s="239" t="s">
        <v>268</v>
      </c>
      <c r="B391" s="240" t="s">
        <v>1975</v>
      </c>
      <c r="C391" s="240" t="s">
        <v>1976</v>
      </c>
      <c r="D391" s="270" t="s">
        <v>275</v>
      </c>
      <c r="E391" s="265"/>
      <c r="F391" s="241" t="s">
        <v>1977</v>
      </c>
      <c r="G391" t="s">
        <v>281</v>
      </c>
      <c r="K391" s="204"/>
    </row>
    <row r="392" spans="1:11">
      <c r="G392" t="s">
        <v>281</v>
      </c>
      <c r="K392" s="204"/>
    </row>
    <row r="393" spans="1:11" ht="18.75">
      <c r="A393" s="769" t="s">
        <v>1001</v>
      </c>
      <c r="B393" s="770"/>
      <c r="C393" s="770"/>
      <c r="D393" s="770"/>
      <c r="E393" s="770"/>
      <c r="F393" s="771"/>
      <c r="G393" t="s">
        <v>281</v>
      </c>
      <c r="K393" s="204"/>
    </row>
    <row r="394" spans="1:11">
      <c r="A394" s="211" t="s">
        <v>238</v>
      </c>
      <c r="B394" s="212" t="s">
        <v>239</v>
      </c>
      <c r="C394" s="212" t="s">
        <v>240</v>
      </c>
      <c r="D394" s="212" t="s">
        <v>134</v>
      </c>
      <c r="E394" s="212" t="s">
        <v>241</v>
      </c>
      <c r="F394" s="213" t="s">
        <v>242</v>
      </c>
      <c r="G394" t="s">
        <v>281</v>
      </c>
      <c r="K394" s="204"/>
    </row>
    <row r="395" spans="1:11" outlineLevel="1">
      <c r="A395" s="216" t="s">
        <v>243</v>
      </c>
      <c r="B395" s="217" t="s">
        <v>1284</v>
      </c>
      <c r="C395" s="218">
        <v>1.2884600000000001E-4</v>
      </c>
      <c r="D395" s="218" t="s">
        <v>259</v>
      </c>
      <c r="E395" s="218" t="s">
        <v>5380</v>
      </c>
      <c r="F395" s="232" t="s">
        <v>1286</v>
      </c>
      <c r="G395" t="s">
        <v>281</v>
      </c>
      <c r="K395" s="204"/>
    </row>
    <row r="396" spans="1:11" outlineLevel="1">
      <c r="A396" s="221" t="s">
        <v>243</v>
      </c>
      <c r="B396" s="222" t="s">
        <v>1287</v>
      </c>
      <c r="C396" s="223">
        <v>1.4749799999999999E-6</v>
      </c>
      <c r="D396" s="223" t="s">
        <v>259</v>
      </c>
      <c r="E396" s="223" t="s">
        <v>1288</v>
      </c>
      <c r="F396" s="234" t="s">
        <v>1289</v>
      </c>
      <c r="G396" t="s">
        <v>281</v>
      </c>
      <c r="K396" s="204"/>
    </row>
    <row r="397" spans="1:11" outlineLevel="1">
      <c r="A397" s="221" t="s">
        <v>243</v>
      </c>
      <c r="B397" s="222" t="s">
        <v>317</v>
      </c>
      <c r="C397" s="223">
        <v>3.9271599999999999E-4</v>
      </c>
      <c r="D397" s="223" t="s">
        <v>259</v>
      </c>
      <c r="E397" s="223" t="s">
        <v>5381</v>
      </c>
      <c r="F397" s="234" t="s">
        <v>1291</v>
      </c>
      <c r="G397" t="s">
        <v>281</v>
      </c>
      <c r="K397" s="204"/>
    </row>
    <row r="398" spans="1:11" outlineLevel="1">
      <c r="A398" s="221" t="s">
        <v>243</v>
      </c>
      <c r="B398" s="222" t="s">
        <v>294</v>
      </c>
      <c r="C398" s="223">
        <v>2.7536100000000001E-8</v>
      </c>
      <c r="D398" s="223" t="s">
        <v>259</v>
      </c>
      <c r="E398" s="223" t="s">
        <v>5382</v>
      </c>
      <c r="F398" s="234" t="s">
        <v>1291</v>
      </c>
      <c r="G398" t="s">
        <v>281</v>
      </c>
      <c r="K398" s="204"/>
    </row>
    <row r="399" spans="1:11" outlineLevel="1">
      <c r="A399" s="221" t="s">
        <v>243</v>
      </c>
      <c r="B399" s="222" t="s">
        <v>1293</v>
      </c>
      <c r="C399" s="223">
        <v>2.0362099999999999E-6</v>
      </c>
      <c r="D399" s="223" t="s">
        <v>259</v>
      </c>
      <c r="E399" s="223" t="s">
        <v>5383</v>
      </c>
      <c r="F399" s="234" t="s">
        <v>1291</v>
      </c>
      <c r="G399" t="s">
        <v>281</v>
      </c>
      <c r="K399" s="204"/>
    </row>
    <row r="400" spans="1:11" outlineLevel="1">
      <c r="A400" s="221" t="s">
        <v>243</v>
      </c>
      <c r="B400" s="222" t="s">
        <v>1295</v>
      </c>
      <c r="C400" s="223">
        <v>1.4289999999999999E-7</v>
      </c>
      <c r="D400" s="223" t="s">
        <v>504</v>
      </c>
      <c r="E400" s="223" t="s">
        <v>1296</v>
      </c>
      <c r="F400" s="234" t="s">
        <v>1297</v>
      </c>
      <c r="G400" t="s">
        <v>281</v>
      </c>
      <c r="K400" s="204"/>
    </row>
    <row r="401" spans="1:11" outlineLevel="1">
      <c r="A401" s="221" t="s">
        <v>243</v>
      </c>
      <c r="B401" s="222" t="s">
        <v>1298</v>
      </c>
      <c r="C401" s="223">
        <v>4.8386542999999997E-2</v>
      </c>
      <c r="D401" s="223" t="s">
        <v>327</v>
      </c>
      <c r="E401" s="223" t="s">
        <v>1299</v>
      </c>
      <c r="F401" s="234" t="s">
        <v>1300</v>
      </c>
      <c r="G401" t="s">
        <v>281</v>
      </c>
      <c r="K401" s="204"/>
    </row>
    <row r="402" spans="1:11" outlineLevel="1">
      <c r="A402" s="221" t="s">
        <v>243</v>
      </c>
      <c r="B402" s="222" t="s">
        <v>1301</v>
      </c>
      <c r="C402" s="223">
        <v>2.1829319999999998E-3</v>
      </c>
      <c r="D402" s="223" t="s">
        <v>408</v>
      </c>
      <c r="E402" s="223" t="s">
        <v>5384</v>
      </c>
      <c r="F402" s="234" t="s">
        <v>1291</v>
      </c>
      <c r="G402" t="s">
        <v>281</v>
      </c>
      <c r="K402" s="204"/>
    </row>
    <row r="403" spans="1:11" outlineLevel="1">
      <c r="A403" s="221" t="s">
        <v>243</v>
      </c>
      <c r="B403" s="222" t="s">
        <v>1303</v>
      </c>
      <c r="C403" s="223">
        <v>2.5350009999999998E-3</v>
      </c>
      <c r="D403" s="223" t="s">
        <v>408</v>
      </c>
      <c r="E403" s="223" t="s">
        <v>5385</v>
      </c>
      <c r="F403" s="234" t="s">
        <v>1305</v>
      </c>
      <c r="G403" t="s">
        <v>281</v>
      </c>
      <c r="K403" s="204"/>
    </row>
    <row r="404" spans="1:11" outlineLevel="1">
      <c r="A404" s="221" t="s">
        <v>243</v>
      </c>
      <c r="B404" s="222" t="s">
        <v>1306</v>
      </c>
      <c r="C404" s="223">
        <v>3.8774600000000001E-4</v>
      </c>
      <c r="D404" s="223" t="s">
        <v>504</v>
      </c>
      <c r="E404" s="223" t="s">
        <v>1307</v>
      </c>
      <c r="F404" s="234" t="s">
        <v>1308</v>
      </c>
      <c r="G404" t="s">
        <v>281</v>
      </c>
      <c r="K404" s="204"/>
    </row>
    <row r="405" spans="1:11" outlineLevel="1">
      <c r="A405" s="221" t="s">
        <v>243</v>
      </c>
      <c r="B405" s="222" t="s">
        <v>1309</v>
      </c>
      <c r="C405" s="223">
        <v>3.8774600000000001E-4</v>
      </c>
      <c r="D405" s="223" t="s">
        <v>504</v>
      </c>
      <c r="E405" s="223" t="s">
        <v>1307</v>
      </c>
      <c r="F405" s="234" t="s">
        <v>1308</v>
      </c>
      <c r="G405" t="s">
        <v>281</v>
      </c>
      <c r="K405" s="204"/>
    </row>
    <row r="406" spans="1:11" outlineLevel="1">
      <c r="A406" s="221" t="s">
        <v>243</v>
      </c>
      <c r="B406" s="222" t="s">
        <v>1310</v>
      </c>
      <c r="C406" s="223">
        <v>8.4939100000000001E-5</v>
      </c>
      <c r="D406" s="223" t="s">
        <v>259</v>
      </c>
      <c r="E406" s="223" t="s">
        <v>1311</v>
      </c>
      <c r="F406" s="234" t="s">
        <v>1312</v>
      </c>
      <c r="G406" t="s">
        <v>281</v>
      </c>
      <c r="K406" s="204"/>
    </row>
    <row r="407" spans="1:11" outlineLevel="1">
      <c r="A407" s="221" t="s">
        <v>243</v>
      </c>
      <c r="B407" s="222" t="s">
        <v>1313</v>
      </c>
      <c r="C407" s="223">
        <v>0.16014249999999999</v>
      </c>
      <c r="D407" s="223" t="s">
        <v>259</v>
      </c>
      <c r="E407" s="223" t="s">
        <v>1314</v>
      </c>
      <c r="F407" s="234" t="s">
        <v>1315</v>
      </c>
      <c r="G407" t="s">
        <v>281</v>
      </c>
      <c r="K407" s="204"/>
    </row>
    <row r="408" spans="1:11" outlineLevel="1">
      <c r="A408" s="221" t="s">
        <v>243</v>
      </c>
      <c r="B408" s="222" t="s">
        <v>326</v>
      </c>
      <c r="C408" s="223">
        <v>7.2870469999999996E-3</v>
      </c>
      <c r="D408" s="223" t="s">
        <v>327</v>
      </c>
      <c r="E408" s="223" t="s">
        <v>5386</v>
      </c>
      <c r="F408" s="234" t="s">
        <v>1317</v>
      </c>
      <c r="G408" t="s">
        <v>281</v>
      </c>
      <c r="K408" s="204"/>
    </row>
    <row r="409" spans="1:11" outlineLevel="1">
      <c r="A409" s="221" t="s">
        <v>243</v>
      </c>
      <c r="B409" s="222" t="s">
        <v>1318</v>
      </c>
      <c r="C409" s="223">
        <v>7.0103869999999999E-3</v>
      </c>
      <c r="D409" s="223" t="s">
        <v>327</v>
      </c>
      <c r="E409" s="223" t="s">
        <v>5387</v>
      </c>
      <c r="F409" s="234" t="s">
        <v>1320</v>
      </c>
      <c r="G409" t="s">
        <v>281</v>
      </c>
      <c r="K409" s="204"/>
    </row>
    <row r="410" spans="1:11" outlineLevel="1">
      <c r="A410" s="221" t="s">
        <v>243</v>
      </c>
      <c r="B410" s="222" t="s">
        <v>1321</v>
      </c>
      <c r="C410" s="223">
        <v>1.2734275999999999E-2</v>
      </c>
      <c r="D410" s="223" t="s">
        <v>327</v>
      </c>
      <c r="E410" s="223" t="s">
        <v>5388</v>
      </c>
      <c r="F410" s="234" t="s">
        <v>1291</v>
      </c>
      <c r="G410" t="s">
        <v>281</v>
      </c>
      <c r="K410" s="204"/>
    </row>
    <row r="411" spans="1:11" outlineLevel="1">
      <c r="A411" s="221" t="s">
        <v>243</v>
      </c>
      <c r="B411" s="222" t="s">
        <v>300</v>
      </c>
      <c r="C411" s="223">
        <v>1.6521700000000001E-8</v>
      </c>
      <c r="D411" s="223" t="s">
        <v>259</v>
      </c>
      <c r="E411" s="223" t="s">
        <v>5389</v>
      </c>
      <c r="F411" s="234" t="s">
        <v>1291</v>
      </c>
      <c r="G411" t="s">
        <v>281</v>
      </c>
      <c r="K411" s="204"/>
    </row>
    <row r="412" spans="1:11" outlineLevel="1">
      <c r="A412" s="221" t="s">
        <v>243</v>
      </c>
      <c r="B412" s="222" t="s">
        <v>288</v>
      </c>
      <c r="C412" s="223">
        <v>6.5505499999999998E-4</v>
      </c>
      <c r="D412" s="223" t="s">
        <v>259</v>
      </c>
      <c r="E412" s="223" t="s">
        <v>5390</v>
      </c>
      <c r="F412" s="234" t="s">
        <v>1291</v>
      </c>
      <c r="G412" t="s">
        <v>281</v>
      </c>
      <c r="K412" s="204"/>
    </row>
    <row r="413" spans="1:11" outlineLevel="1">
      <c r="A413" s="221" t="s">
        <v>243</v>
      </c>
      <c r="B413" s="222" t="s">
        <v>1325</v>
      </c>
      <c r="C413" s="223">
        <v>4.7673700000000003E-4</v>
      </c>
      <c r="D413" s="223" t="s">
        <v>259</v>
      </c>
      <c r="E413" s="223" t="s">
        <v>5391</v>
      </c>
      <c r="F413" s="234" t="s">
        <v>1286</v>
      </c>
      <c r="G413" t="s">
        <v>281</v>
      </c>
    </row>
    <row r="414" spans="1:11" outlineLevel="1">
      <c r="A414" s="221" t="s">
        <v>243</v>
      </c>
      <c r="B414" s="222" t="s">
        <v>282</v>
      </c>
      <c r="C414" s="223">
        <v>3.7959100000000001E-12</v>
      </c>
      <c r="D414" s="223" t="s">
        <v>275</v>
      </c>
      <c r="E414" s="223" t="s">
        <v>5392</v>
      </c>
      <c r="F414" s="234" t="s">
        <v>1291</v>
      </c>
      <c r="G414" t="s">
        <v>281</v>
      </c>
      <c r="K414" s="204"/>
    </row>
    <row r="415" spans="1:11" outlineLevel="1">
      <c r="A415" s="221" t="s">
        <v>243</v>
      </c>
      <c r="B415" s="222" t="s">
        <v>1328</v>
      </c>
      <c r="C415" s="223">
        <v>2.3874999999999999E-3</v>
      </c>
      <c r="D415" s="223" t="s">
        <v>259</v>
      </c>
      <c r="E415" s="223" t="s">
        <v>1329</v>
      </c>
      <c r="F415" s="234" t="s">
        <v>1330</v>
      </c>
      <c r="G415" t="s">
        <v>281</v>
      </c>
      <c r="K415" s="204"/>
    </row>
    <row r="416" spans="1:11" outlineLevel="1">
      <c r="A416" s="221" t="s">
        <v>243</v>
      </c>
      <c r="B416" s="222" t="s">
        <v>1331</v>
      </c>
      <c r="C416" s="223">
        <v>2.68492E-4</v>
      </c>
      <c r="D416" s="223" t="s">
        <v>259</v>
      </c>
      <c r="E416" s="223" t="s">
        <v>1332</v>
      </c>
      <c r="F416" s="234" t="s">
        <v>1333</v>
      </c>
      <c r="G416" t="s">
        <v>281</v>
      </c>
      <c r="K416" s="204"/>
    </row>
    <row r="417" spans="1:11" outlineLevel="1">
      <c r="A417" s="221" t="s">
        <v>243</v>
      </c>
      <c r="B417" s="222" t="s">
        <v>1334</v>
      </c>
      <c r="C417" s="223">
        <v>2.2348199999999999E-7</v>
      </c>
      <c r="D417" s="223" t="s">
        <v>259</v>
      </c>
      <c r="E417" s="223" t="s">
        <v>1335</v>
      </c>
      <c r="F417" s="234" t="s">
        <v>1289</v>
      </c>
      <c r="G417" t="s">
        <v>281</v>
      </c>
      <c r="K417" s="204"/>
    </row>
    <row r="418" spans="1:11" outlineLevel="1">
      <c r="A418" s="221" t="s">
        <v>243</v>
      </c>
      <c r="B418" s="222" t="s">
        <v>1336</v>
      </c>
      <c r="C418" s="223">
        <v>2.2348199999999999E-7</v>
      </c>
      <c r="D418" s="223" t="s">
        <v>259</v>
      </c>
      <c r="E418" s="223" t="s">
        <v>1335</v>
      </c>
      <c r="F418" s="234" t="s">
        <v>1289</v>
      </c>
      <c r="G418" t="s">
        <v>281</v>
      </c>
      <c r="K418" s="204"/>
    </row>
    <row r="419" spans="1:11" outlineLevel="1">
      <c r="A419" s="221" t="s">
        <v>243</v>
      </c>
      <c r="B419" s="222" t="s">
        <v>1337</v>
      </c>
      <c r="C419" s="223">
        <v>1.5183627999999999E-2</v>
      </c>
      <c r="D419" s="223" t="s">
        <v>259</v>
      </c>
      <c r="E419" s="223" t="s">
        <v>5393</v>
      </c>
      <c r="F419" s="234" t="s">
        <v>1291</v>
      </c>
      <c r="G419" t="s">
        <v>281</v>
      </c>
      <c r="K419" s="204"/>
    </row>
    <row r="420" spans="1:11" outlineLevel="1">
      <c r="A420" s="221" t="s">
        <v>243</v>
      </c>
      <c r="B420" s="222" t="s">
        <v>320</v>
      </c>
      <c r="C420" s="223">
        <v>9.8179100000000009E-4</v>
      </c>
      <c r="D420" s="223" t="s">
        <v>259</v>
      </c>
      <c r="E420" s="223" t="s">
        <v>5394</v>
      </c>
      <c r="F420" s="234" t="s">
        <v>1291</v>
      </c>
      <c r="G420" t="s">
        <v>281</v>
      </c>
      <c r="K420" s="204"/>
    </row>
    <row r="421" spans="1:11" outlineLevel="1">
      <c r="A421" s="221" t="s">
        <v>243</v>
      </c>
      <c r="B421" s="222" t="s">
        <v>323</v>
      </c>
      <c r="C421" s="223">
        <v>9.6903300000000005E-3</v>
      </c>
      <c r="D421" s="223" t="s">
        <v>259</v>
      </c>
      <c r="E421" s="223" t="s">
        <v>5395</v>
      </c>
      <c r="F421" s="234" t="s">
        <v>1291</v>
      </c>
      <c r="G421" t="s">
        <v>281</v>
      </c>
      <c r="K421" s="204"/>
    </row>
    <row r="422" spans="1:11" outlineLevel="1">
      <c r="A422" s="221" t="s">
        <v>243</v>
      </c>
      <c r="B422" s="222" t="s">
        <v>308</v>
      </c>
      <c r="C422" s="223">
        <v>2.8997199999999999E-8</v>
      </c>
      <c r="D422" s="223" t="s">
        <v>259</v>
      </c>
      <c r="E422" s="223" t="s">
        <v>5396</v>
      </c>
      <c r="F422" s="234" t="s">
        <v>1291</v>
      </c>
      <c r="G422" t="s">
        <v>281</v>
      </c>
      <c r="K422" s="204"/>
    </row>
    <row r="423" spans="1:11" outlineLevel="1">
      <c r="A423" s="221" t="s">
        <v>243</v>
      </c>
      <c r="B423" s="222" t="s">
        <v>1342</v>
      </c>
      <c r="C423" s="223">
        <v>8.7158099999999995E-6</v>
      </c>
      <c r="D423" s="223" t="s">
        <v>259</v>
      </c>
      <c r="E423" s="223" t="s">
        <v>1343</v>
      </c>
      <c r="F423" s="234" t="s">
        <v>1289</v>
      </c>
      <c r="G423" t="s">
        <v>281</v>
      </c>
      <c r="K423" s="204"/>
    </row>
    <row r="424" spans="1:11" outlineLevel="1">
      <c r="A424" s="221" t="s">
        <v>243</v>
      </c>
      <c r="B424" s="222" t="s">
        <v>274</v>
      </c>
      <c r="C424" s="223">
        <v>2.0454000000000002E-12</v>
      </c>
      <c r="D424" s="223" t="s">
        <v>275</v>
      </c>
      <c r="E424" s="223" t="s">
        <v>5397</v>
      </c>
      <c r="F424" s="234" t="s">
        <v>1291</v>
      </c>
      <c r="G424" t="s">
        <v>281</v>
      </c>
    </row>
    <row r="425" spans="1:11" outlineLevel="1">
      <c r="A425" s="221" t="s">
        <v>243</v>
      </c>
      <c r="B425" s="222" t="s">
        <v>1345</v>
      </c>
      <c r="C425" s="223">
        <v>6.68659E-5</v>
      </c>
      <c r="D425" s="223" t="s">
        <v>259</v>
      </c>
      <c r="E425" s="223" t="s">
        <v>1346</v>
      </c>
      <c r="F425" s="234" t="s">
        <v>1289</v>
      </c>
      <c r="G425" t="s">
        <v>281</v>
      </c>
      <c r="K425" s="204"/>
    </row>
    <row r="426" spans="1:11" outlineLevel="1">
      <c r="A426" s="221" t="s">
        <v>243</v>
      </c>
      <c r="B426" s="222" t="s">
        <v>1347</v>
      </c>
      <c r="C426" s="223">
        <v>9.533470000000001E-10</v>
      </c>
      <c r="D426" s="223" t="s">
        <v>1348</v>
      </c>
      <c r="E426" s="223" t="s">
        <v>1349</v>
      </c>
      <c r="F426" s="234" t="s">
        <v>1286</v>
      </c>
      <c r="G426" t="s">
        <v>281</v>
      </c>
    </row>
    <row r="427" spans="1:11" outlineLevel="1">
      <c r="A427" s="221" t="s">
        <v>243</v>
      </c>
      <c r="B427" s="222" t="s">
        <v>278</v>
      </c>
      <c r="C427" s="223">
        <v>1.72273E-11</v>
      </c>
      <c r="D427" s="223" t="s">
        <v>275</v>
      </c>
      <c r="E427" s="223" t="s">
        <v>5398</v>
      </c>
      <c r="F427" s="234" t="s">
        <v>1291</v>
      </c>
      <c r="G427" t="s">
        <v>281</v>
      </c>
      <c r="K427" s="204"/>
    </row>
    <row r="428" spans="1:11" outlineLevel="1">
      <c r="A428" s="221" t="s">
        <v>243</v>
      </c>
      <c r="B428" s="222" t="s">
        <v>305</v>
      </c>
      <c r="C428" s="223">
        <v>1.5993899999999999E-7</v>
      </c>
      <c r="D428" s="223" t="s">
        <v>259</v>
      </c>
      <c r="E428" s="223" t="s">
        <v>5399</v>
      </c>
      <c r="F428" s="234" t="s">
        <v>1291</v>
      </c>
      <c r="G428" t="s">
        <v>281</v>
      </c>
    </row>
    <row r="429" spans="1:11" outlineLevel="1">
      <c r="A429" s="221" t="s">
        <v>243</v>
      </c>
      <c r="B429" s="222" t="s">
        <v>1352</v>
      </c>
      <c r="C429" s="223">
        <v>3.0393599999999998E-6</v>
      </c>
      <c r="D429" s="223" t="s">
        <v>259</v>
      </c>
      <c r="E429" s="223" t="s">
        <v>1353</v>
      </c>
      <c r="F429" s="234" t="s">
        <v>1289</v>
      </c>
      <c r="G429" t="s">
        <v>281</v>
      </c>
    </row>
    <row r="430" spans="1:11" outlineLevel="1">
      <c r="A430" s="221" t="s">
        <v>243</v>
      </c>
      <c r="B430" s="222" t="s">
        <v>1354</v>
      </c>
      <c r="C430" s="223">
        <v>8.9392900000000006E-8</v>
      </c>
      <c r="D430" s="223" t="s">
        <v>259</v>
      </c>
      <c r="E430" s="223" t="s">
        <v>1355</v>
      </c>
      <c r="F430" s="234" t="s">
        <v>1289</v>
      </c>
      <c r="G430" t="s">
        <v>281</v>
      </c>
      <c r="K430" s="204"/>
    </row>
    <row r="431" spans="1:11" outlineLevel="1">
      <c r="A431" s="221" t="s">
        <v>243</v>
      </c>
      <c r="B431" s="222" t="s">
        <v>595</v>
      </c>
      <c r="C431" s="223">
        <v>1.8577190000000001E-3</v>
      </c>
      <c r="D431" s="223" t="s">
        <v>259</v>
      </c>
      <c r="E431" s="223" t="s">
        <v>1356</v>
      </c>
      <c r="F431" s="234" t="s">
        <v>1289</v>
      </c>
      <c r="G431" t="s">
        <v>281</v>
      </c>
      <c r="K431" s="204"/>
    </row>
    <row r="432" spans="1:11" outlineLevel="1">
      <c r="A432" s="221" t="s">
        <v>243</v>
      </c>
      <c r="B432" s="222" t="s">
        <v>247</v>
      </c>
      <c r="C432" s="223">
        <v>7.9916700000000004E-4</v>
      </c>
      <c r="D432" s="223" t="s">
        <v>314</v>
      </c>
      <c r="E432" s="223" t="s">
        <v>5400</v>
      </c>
      <c r="F432" s="234" t="s">
        <v>316</v>
      </c>
      <c r="G432" t="s">
        <v>281</v>
      </c>
      <c r="K432" s="204"/>
    </row>
    <row r="433" spans="1:11" outlineLevel="1">
      <c r="A433" s="221" t="s">
        <v>243</v>
      </c>
      <c r="B433" s="222" t="s">
        <v>1358</v>
      </c>
      <c r="C433" s="223">
        <v>2.4895699999999999E-11</v>
      </c>
      <c r="D433" s="223" t="s">
        <v>275</v>
      </c>
      <c r="E433" s="223" t="s">
        <v>1359</v>
      </c>
      <c r="F433" s="234" t="s">
        <v>1286</v>
      </c>
      <c r="G433" t="s">
        <v>281</v>
      </c>
    </row>
    <row r="434" spans="1:11" outlineLevel="1">
      <c r="A434" s="221" t="s">
        <v>333</v>
      </c>
      <c r="B434" s="223" t="s">
        <v>225</v>
      </c>
      <c r="C434" s="223">
        <v>6.1159599999999999E-7</v>
      </c>
      <c r="D434" s="223" t="s">
        <v>259</v>
      </c>
      <c r="E434" s="223" t="s">
        <v>5401</v>
      </c>
      <c r="F434" s="234" t="s">
        <v>1361</v>
      </c>
      <c r="G434" t="s">
        <v>281</v>
      </c>
      <c r="K434" s="204"/>
    </row>
    <row r="435" spans="1:11" outlineLevel="1">
      <c r="A435" s="221" t="s">
        <v>333</v>
      </c>
      <c r="B435" s="223" t="s">
        <v>225</v>
      </c>
      <c r="C435" s="223">
        <v>9.8709000000000001E-8</v>
      </c>
      <c r="D435" s="223" t="s">
        <v>259</v>
      </c>
      <c r="E435" s="223" t="s">
        <v>5402</v>
      </c>
      <c r="F435" s="234" t="s">
        <v>1363</v>
      </c>
      <c r="G435" t="s">
        <v>281</v>
      </c>
      <c r="K435" s="204"/>
    </row>
    <row r="436" spans="1:11" outlineLevel="1">
      <c r="A436" s="221" t="s">
        <v>333</v>
      </c>
      <c r="B436" s="223" t="s">
        <v>225</v>
      </c>
      <c r="C436" s="223">
        <v>2.9174959E-2</v>
      </c>
      <c r="D436" s="223" t="s">
        <v>259</v>
      </c>
      <c r="E436" s="223" t="s">
        <v>5403</v>
      </c>
      <c r="F436" s="234" t="s">
        <v>1365</v>
      </c>
      <c r="G436" t="s">
        <v>281</v>
      </c>
      <c r="K436" s="204"/>
    </row>
    <row r="437" spans="1:11" outlineLevel="1">
      <c r="A437" s="221" t="s">
        <v>333</v>
      </c>
      <c r="B437" s="223" t="s">
        <v>225</v>
      </c>
      <c r="C437" s="223">
        <v>2.3712900000000001E-5</v>
      </c>
      <c r="D437" s="223" t="s">
        <v>259</v>
      </c>
      <c r="E437" s="223" t="s">
        <v>5404</v>
      </c>
      <c r="F437" s="234" t="s">
        <v>1361</v>
      </c>
      <c r="G437" t="s">
        <v>281</v>
      </c>
    </row>
    <row r="438" spans="1:11" outlineLevel="1">
      <c r="A438" s="221" t="s">
        <v>333</v>
      </c>
      <c r="B438" s="223" t="s">
        <v>174</v>
      </c>
      <c r="C438" s="223">
        <v>2.4730099999999999E-9</v>
      </c>
      <c r="D438" s="223" t="s">
        <v>259</v>
      </c>
      <c r="E438" s="223" t="s">
        <v>5405</v>
      </c>
      <c r="F438" s="234" t="s">
        <v>1361</v>
      </c>
      <c r="G438" t="s">
        <v>281</v>
      </c>
    </row>
    <row r="439" spans="1:11" outlineLevel="1">
      <c r="A439" s="221" t="s">
        <v>333</v>
      </c>
      <c r="B439" s="223" t="s">
        <v>174</v>
      </c>
      <c r="C439" s="223">
        <v>1.2314700000000001E-7</v>
      </c>
      <c r="D439" s="223" t="s">
        <v>259</v>
      </c>
      <c r="E439" s="223" t="s">
        <v>5406</v>
      </c>
      <c r="F439" s="234" t="s">
        <v>1363</v>
      </c>
      <c r="G439" t="s">
        <v>281</v>
      </c>
    </row>
    <row r="440" spans="1:11" outlineLevel="1">
      <c r="A440" s="221" t="s">
        <v>333</v>
      </c>
      <c r="B440" s="223" t="s">
        <v>347</v>
      </c>
      <c r="C440" s="223">
        <v>1.73432E-4</v>
      </c>
      <c r="D440" s="223" t="s">
        <v>259</v>
      </c>
      <c r="E440" s="223" t="s">
        <v>5407</v>
      </c>
      <c r="F440" s="234" t="s">
        <v>1365</v>
      </c>
      <c r="G440" t="s">
        <v>281</v>
      </c>
    </row>
    <row r="441" spans="1:11" outlineLevel="1">
      <c r="A441" s="221" t="s">
        <v>333</v>
      </c>
      <c r="B441" s="223" t="s">
        <v>347</v>
      </c>
      <c r="C441" s="223">
        <v>7.7409299999999994E-6</v>
      </c>
      <c r="D441" s="223" t="s">
        <v>259</v>
      </c>
      <c r="E441" s="223" t="s">
        <v>5408</v>
      </c>
      <c r="F441" s="234" t="s">
        <v>1361</v>
      </c>
      <c r="G441" t="s">
        <v>281</v>
      </c>
    </row>
    <row r="442" spans="1:11" outlineLevel="1">
      <c r="A442" s="221" t="s">
        <v>333</v>
      </c>
      <c r="B442" s="233" t="s">
        <v>1080</v>
      </c>
      <c r="C442" s="223">
        <v>-1</v>
      </c>
      <c r="D442" s="223" t="s">
        <v>259</v>
      </c>
      <c r="E442" s="223" t="s">
        <v>253</v>
      </c>
      <c r="F442" s="234" t="s">
        <v>587</v>
      </c>
      <c r="G442" t="s">
        <v>281</v>
      </c>
    </row>
    <row r="443" spans="1:11" outlineLevel="1">
      <c r="A443" s="221" t="s">
        <v>333</v>
      </c>
      <c r="B443" s="223" t="s">
        <v>179</v>
      </c>
      <c r="C443" s="223">
        <v>3.3057900000000003E-11</v>
      </c>
      <c r="D443" s="223" t="s">
        <v>259</v>
      </c>
      <c r="E443" s="223" t="s">
        <v>5409</v>
      </c>
      <c r="F443" s="234" t="s">
        <v>1361</v>
      </c>
      <c r="G443" t="s">
        <v>281</v>
      </c>
      <c r="K443" s="204"/>
    </row>
    <row r="444" spans="1:11" outlineLevel="1">
      <c r="A444" s="221" t="s">
        <v>333</v>
      </c>
      <c r="B444" s="223" t="s">
        <v>179</v>
      </c>
      <c r="C444" s="223">
        <v>8.0603799999999994E-9</v>
      </c>
      <c r="D444" s="223" t="s">
        <v>259</v>
      </c>
      <c r="E444" s="223" t="s">
        <v>5410</v>
      </c>
      <c r="F444" s="234" t="s">
        <v>1363</v>
      </c>
      <c r="G444" t="s">
        <v>281</v>
      </c>
    </row>
    <row r="445" spans="1:11" outlineLevel="1">
      <c r="A445" s="221" t="s">
        <v>333</v>
      </c>
      <c r="B445" s="223" t="s">
        <v>368</v>
      </c>
      <c r="C445" s="223">
        <v>2.4260199999999999E-5</v>
      </c>
      <c r="D445" s="223" t="s">
        <v>259</v>
      </c>
      <c r="E445" s="223" t="s">
        <v>5411</v>
      </c>
      <c r="F445" s="234" t="s">
        <v>1365</v>
      </c>
      <c r="G445" t="s">
        <v>281</v>
      </c>
      <c r="K445" s="204"/>
    </row>
    <row r="446" spans="1:11" outlineLevel="1">
      <c r="A446" s="221" t="s">
        <v>333</v>
      </c>
      <c r="B446" s="223" t="s">
        <v>368</v>
      </c>
      <c r="C446" s="223">
        <v>6.1386599999999997E-7</v>
      </c>
      <c r="D446" s="223" t="s">
        <v>259</v>
      </c>
      <c r="E446" s="223" t="s">
        <v>5412</v>
      </c>
      <c r="F446" s="234" t="s">
        <v>1361</v>
      </c>
      <c r="G446" t="s">
        <v>281</v>
      </c>
    </row>
    <row r="447" spans="1:11" outlineLevel="1">
      <c r="A447" s="221" t="s">
        <v>333</v>
      </c>
      <c r="B447" s="223" t="s">
        <v>221</v>
      </c>
      <c r="C447" s="223">
        <v>5.1791100000000004E-7</v>
      </c>
      <c r="D447" s="223" t="s">
        <v>259</v>
      </c>
      <c r="E447" s="223" t="s">
        <v>5413</v>
      </c>
      <c r="F447" s="234" t="s">
        <v>1361</v>
      </c>
      <c r="G447" t="s">
        <v>281</v>
      </c>
      <c r="K447" s="204"/>
    </row>
    <row r="448" spans="1:11" outlineLevel="1">
      <c r="A448" s="221" t="s">
        <v>333</v>
      </c>
      <c r="B448" s="223" t="s">
        <v>221</v>
      </c>
      <c r="C448" s="223">
        <v>7.9174400000000003E-7</v>
      </c>
      <c r="D448" s="223" t="s">
        <v>259</v>
      </c>
      <c r="E448" s="223" t="s">
        <v>5414</v>
      </c>
      <c r="F448" s="234" t="s">
        <v>1363</v>
      </c>
      <c r="G448" t="s">
        <v>281</v>
      </c>
      <c r="K448" s="204"/>
    </row>
    <row r="449" spans="1:11" outlineLevel="1">
      <c r="A449" s="221" t="s">
        <v>333</v>
      </c>
      <c r="B449" s="223" t="s">
        <v>371</v>
      </c>
      <c r="C449" s="223">
        <v>8.7264093000000001E-2</v>
      </c>
      <c r="D449" s="223" t="s">
        <v>259</v>
      </c>
      <c r="E449" s="223" t="s">
        <v>5415</v>
      </c>
      <c r="F449" s="234" t="s">
        <v>1365</v>
      </c>
      <c r="G449" t="s">
        <v>281</v>
      </c>
    </row>
    <row r="450" spans="1:11" outlineLevel="1">
      <c r="A450" s="221" t="s">
        <v>333</v>
      </c>
      <c r="B450" s="223" t="s">
        <v>371</v>
      </c>
      <c r="C450" s="223">
        <v>2.8574690000000001E-3</v>
      </c>
      <c r="D450" s="223" t="s">
        <v>259</v>
      </c>
      <c r="E450" s="223" t="s">
        <v>5416</v>
      </c>
      <c r="F450" s="234" t="s">
        <v>1361</v>
      </c>
      <c r="G450" t="s">
        <v>281</v>
      </c>
    </row>
    <row r="451" spans="1:11" outlineLevel="1">
      <c r="A451" s="221" t="s">
        <v>333</v>
      </c>
      <c r="B451" s="223" t="s">
        <v>1379</v>
      </c>
      <c r="C451" s="223">
        <v>3.3844300000000001E-6</v>
      </c>
      <c r="D451" s="223" t="s">
        <v>259</v>
      </c>
      <c r="E451" s="223" t="s">
        <v>5417</v>
      </c>
      <c r="F451" s="234" t="s">
        <v>1361</v>
      </c>
      <c r="G451" t="s">
        <v>281</v>
      </c>
    </row>
    <row r="452" spans="1:11" outlineLevel="1">
      <c r="A452" s="221" t="s">
        <v>333</v>
      </c>
      <c r="B452" s="223" t="s">
        <v>378</v>
      </c>
      <c r="C452" s="223">
        <v>5.6370689999999998E-3</v>
      </c>
      <c r="D452" s="223" t="s">
        <v>259</v>
      </c>
      <c r="E452" s="223" t="s">
        <v>5418</v>
      </c>
      <c r="F452" s="234" t="s">
        <v>1365</v>
      </c>
      <c r="G452" t="s">
        <v>281</v>
      </c>
      <c r="K452" s="204"/>
    </row>
    <row r="453" spans="1:11" outlineLevel="1">
      <c r="A453" s="221" t="s">
        <v>333</v>
      </c>
      <c r="B453" s="223" t="s">
        <v>378</v>
      </c>
      <c r="C453" s="223">
        <v>1.273462E-2</v>
      </c>
      <c r="D453" s="223" t="s">
        <v>259</v>
      </c>
      <c r="E453" s="223" t="s">
        <v>5419</v>
      </c>
      <c r="F453" s="234" t="s">
        <v>1383</v>
      </c>
      <c r="G453" t="s">
        <v>281</v>
      </c>
      <c r="K453" s="204"/>
    </row>
    <row r="454" spans="1:11" outlineLevel="1">
      <c r="A454" s="221" t="s">
        <v>333</v>
      </c>
      <c r="B454" s="223" t="s">
        <v>188</v>
      </c>
      <c r="C454" s="223">
        <v>1.7059700000000001E-13</v>
      </c>
      <c r="D454" s="223" t="s">
        <v>259</v>
      </c>
      <c r="E454" s="223" t="s">
        <v>5420</v>
      </c>
      <c r="F454" s="234" t="s">
        <v>1361</v>
      </c>
      <c r="G454" t="s">
        <v>281</v>
      </c>
      <c r="K454" s="204"/>
    </row>
    <row r="455" spans="1:11" outlineLevel="1">
      <c r="A455" s="221" t="s">
        <v>333</v>
      </c>
      <c r="B455" s="223" t="s">
        <v>188</v>
      </c>
      <c r="C455" s="223">
        <v>1.17117E-9</v>
      </c>
      <c r="D455" s="223" t="s">
        <v>259</v>
      </c>
      <c r="E455" s="223" t="s">
        <v>5421</v>
      </c>
      <c r="F455" s="234" t="s">
        <v>1363</v>
      </c>
      <c r="G455" t="s">
        <v>281</v>
      </c>
      <c r="K455" s="204"/>
    </row>
    <row r="456" spans="1:11" outlineLevel="1">
      <c r="A456" s="221" t="s">
        <v>333</v>
      </c>
      <c r="B456" s="223" t="s">
        <v>382</v>
      </c>
      <c r="C456" s="223">
        <v>4.3722899999999998E-6</v>
      </c>
      <c r="D456" s="223" t="s">
        <v>259</v>
      </c>
      <c r="E456" s="223" t="s">
        <v>5422</v>
      </c>
      <c r="F456" s="234" t="s">
        <v>1365</v>
      </c>
      <c r="G456" t="s">
        <v>281</v>
      </c>
      <c r="K456" s="204"/>
    </row>
    <row r="457" spans="1:11" outlineLevel="1">
      <c r="A457" s="221" t="s">
        <v>333</v>
      </c>
      <c r="B457" s="223" t="s">
        <v>382</v>
      </c>
      <c r="C457" s="223">
        <v>2.4526500000000001E-6</v>
      </c>
      <c r="D457" s="223" t="s">
        <v>259</v>
      </c>
      <c r="E457" s="223" t="s">
        <v>5423</v>
      </c>
      <c r="F457" s="234" t="s">
        <v>1361</v>
      </c>
      <c r="G457" t="s">
        <v>281</v>
      </c>
      <c r="K457" s="204"/>
    </row>
    <row r="458" spans="1:11" outlineLevel="1">
      <c r="A458" s="221" t="s">
        <v>333</v>
      </c>
      <c r="B458" s="223" t="s">
        <v>385</v>
      </c>
      <c r="C458" s="223">
        <v>7.3533299999999999E-9</v>
      </c>
      <c r="D458" s="223" t="s">
        <v>259</v>
      </c>
      <c r="E458" s="223" t="s">
        <v>5424</v>
      </c>
      <c r="F458" s="234" t="s">
        <v>1361</v>
      </c>
      <c r="G458" t="s">
        <v>281</v>
      </c>
      <c r="K458" s="204"/>
    </row>
    <row r="459" spans="1:11" outlineLevel="1">
      <c r="A459" s="221" t="s">
        <v>333</v>
      </c>
      <c r="B459" s="223" t="s">
        <v>192</v>
      </c>
      <c r="C459" s="223">
        <v>8.0547300000000004E-10</v>
      </c>
      <c r="D459" s="223" t="s">
        <v>259</v>
      </c>
      <c r="E459" s="223" t="s">
        <v>5425</v>
      </c>
      <c r="F459" s="234" t="s">
        <v>1361</v>
      </c>
      <c r="G459" t="s">
        <v>281</v>
      </c>
      <c r="K459" s="204"/>
    </row>
    <row r="460" spans="1:11" outlineLevel="1">
      <c r="A460" s="221" t="s">
        <v>333</v>
      </c>
      <c r="B460" s="223" t="s">
        <v>192</v>
      </c>
      <c r="C460" s="223">
        <v>8.0547300000000004E-10</v>
      </c>
      <c r="D460" s="223" t="s">
        <v>259</v>
      </c>
      <c r="E460" s="223" t="s">
        <v>5425</v>
      </c>
      <c r="F460" s="234" t="s">
        <v>1363</v>
      </c>
      <c r="G460" t="s">
        <v>281</v>
      </c>
      <c r="K460" s="204"/>
    </row>
    <row r="461" spans="1:11" outlineLevel="1">
      <c r="A461" s="221" t="s">
        <v>333</v>
      </c>
      <c r="B461" s="223" t="s">
        <v>394</v>
      </c>
      <c r="C461" s="223">
        <v>2.1329869999999998E-3</v>
      </c>
      <c r="D461" s="223" t="s">
        <v>259</v>
      </c>
      <c r="E461" s="223" t="s">
        <v>5426</v>
      </c>
      <c r="F461" s="234" t="s">
        <v>1365</v>
      </c>
      <c r="G461" t="s">
        <v>281</v>
      </c>
    </row>
    <row r="462" spans="1:11" outlineLevel="1">
      <c r="A462" s="221" t="s">
        <v>333</v>
      </c>
      <c r="B462" s="223" t="s">
        <v>394</v>
      </c>
      <c r="C462" s="223">
        <v>7.3130299999999997E-7</v>
      </c>
      <c r="D462" s="223" t="s">
        <v>259</v>
      </c>
      <c r="E462" s="223" t="s">
        <v>5427</v>
      </c>
      <c r="F462" s="234" t="s">
        <v>1361</v>
      </c>
      <c r="G462" t="s">
        <v>281</v>
      </c>
    </row>
    <row r="463" spans="1:11" outlineLevel="1">
      <c r="A463" s="221" t="s">
        <v>333</v>
      </c>
      <c r="B463" s="223" t="s">
        <v>415</v>
      </c>
      <c r="C463" s="223">
        <v>1.77398E-4</v>
      </c>
      <c r="D463" s="223" t="s">
        <v>259</v>
      </c>
      <c r="E463" s="223" t="s">
        <v>5428</v>
      </c>
      <c r="F463" s="234" t="s">
        <v>1363</v>
      </c>
      <c r="G463" t="s">
        <v>281</v>
      </c>
      <c r="K463" s="204"/>
    </row>
    <row r="464" spans="1:11" outlineLevel="1">
      <c r="A464" s="221" t="s">
        <v>333</v>
      </c>
      <c r="B464" s="223" t="s">
        <v>217</v>
      </c>
      <c r="C464" s="223">
        <v>1.4371100000000001E-8</v>
      </c>
      <c r="D464" s="223" t="s">
        <v>259</v>
      </c>
      <c r="E464" s="223" t="s">
        <v>5429</v>
      </c>
      <c r="F464" s="234" t="s">
        <v>1361</v>
      </c>
      <c r="G464" t="s">
        <v>281</v>
      </c>
      <c r="K464" s="204"/>
    </row>
    <row r="465" spans="1:11" outlineLevel="1">
      <c r="A465" s="221" t="s">
        <v>333</v>
      </c>
      <c r="B465" s="223" t="s">
        <v>217</v>
      </c>
      <c r="C465" s="223">
        <v>1.5579099999999999E-8</v>
      </c>
      <c r="D465" s="223" t="s">
        <v>259</v>
      </c>
      <c r="E465" s="223" t="s">
        <v>5430</v>
      </c>
      <c r="F465" s="234" t="s">
        <v>1363</v>
      </c>
      <c r="G465" t="s">
        <v>281</v>
      </c>
      <c r="K465" s="204"/>
    </row>
    <row r="466" spans="1:11" outlineLevel="1">
      <c r="A466" s="221" t="s">
        <v>333</v>
      </c>
      <c r="B466" s="223" t="s">
        <v>418</v>
      </c>
      <c r="C466" s="223">
        <v>1.6957547E-2</v>
      </c>
      <c r="D466" s="223" t="s">
        <v>259</v>
      </c>
      <c r="E466" s="223" t="s">
        <v>5431</v>
      </c>
      <c r="F466" s="234" t="s">
        <v>1365</v>
      </c>
      <c r="G466" t="s">
        <v>281</v>
      </c>
      <c r="K466" s="204"/>
    </row>
    <row r="467" spans="1:11" outlineLevel="1">
      <c r="A467" s="221" t="s">
        <v>333</v>
      </c>
      <c r="B467" s="223" t="s">
        <v>418</v>
      </c>
      <c r="C467" s="223">
        <v>3.1772900000000002E-5</v>
      </c>
      <c r="D467" s="223" t="s">
        <v>259</v>
      </c>
      <c r="E467" s="223" t="s">
        <v>5432</v>
      </c>
      <c r="F467" s="234" t="s">
        <v>1361</v>
      </c>
      <c r="G467" t="s">
        <v>281</v>
      </c>
      <c r="K467" s="204"/>
    </row>
    <row r="468" spans="1:11" outlineLevel="1">
      <c r="A468" s="221" t="s">
        <v>333</v>
      </c>
      <c r="B468" s="223" t="s">
        <v>205</v>
      </c>
      <c r="C468" s="223">
        <v>3.2760900000000001E-11</v>
      </c>
      <c r="D468" s="223" t="s">
        <v>259</v>
      </c>
      <c r="E468" s="223" t="s">
        <v>5433</v>
      </c>
      <c r="F468" s="234" t="s">
        <v>1361</v>
      </c>
      <c r="G468" t="s">
        <v>281</v>
      </c>
      <c r="K468" s="204"/>
    </row>
    <row r="469" spans="1:11" outlineLevel="1">
      <c r="A469" s="221" t="s">
        <v>333</v>
      </c>
      <c r="B469" s="223" t="s">
        <v>205</v>
      </c>
      <c r="C469" s="223">
        <v>3.3019500000000002E-10</v>
      </c>
      <c r="D469" s="223" t="s">
        <v>259</v>
      </c>
      <c r="E469" s="223" t="s">
        <v>5434</v>
      </c>
      <c r="F469" s="234" t="s">
        <v>1363</v>
      </c>
      <c r="G469" t="s">
        <v>281</v>
      </c>
      <c r="K469" s="204"/>
    </row>
    <row r="470" spans="1:11" outlineLevel="1">
      <c r="A470" s="221" t="s">
        <v>333</v>
      </c>
      <c r="B470" s="223" t="s">
        <v>205</v>
      </c>
      <c r="C470" s="223">
        <v>6.2228700000000001E-4</v>
      </c>
      <c r="D470" s="223" t="s">
        <v>259</v>
      </c>
      <c r="E470" s="223" t="s">
        <v>5435</v>
      </c>
      <c r="F470" s="234" t="s">
        <v>1365</v>
      </c>
      <c r="G470" t="s">
        <v>281</v>
      </c>
      <c r="K470" s="204"/>
    </row>
    <row r="471" spans="1:11" outlineLevel="1">
      <c r="A471" s="221" t="s">
        <v>333</v>
      </c>
      <c r="B471" s="223" t="s">
        <v>205</v>
      </c>
      <c r="C471" s="223">
        <v>1.0889E-7</v>
      </c>
      <c r="D471" s="223" t="s">
        <v>259</v>
      </c>
      <c r="E471" s="223" t="s">
        <v>5436</v>
      </c>
      <c r="F471" s="234" t="s">
        <v>1361</v>
      </c>
      <c r="G471" t="s">
        <v>281</v>
      </c>
    </row>
    <row r="472" spans="1:11" outlineLevel="1">
      <c r="A472" s="221" t="s">
        <v>333</v>
      </c>
      <c r="B472" s="223" t="s">
        <v>196</v>
      </c>
      <c r="C472" s="223">
        <v>1.48576E-13</v>
      </c>
      <c r="D472" s="223" t="s">
        <v>259</v>
      </c>
      <c r="E472" s="223" t="s">
        <v>5437</v>
      </c>
      <c r="F472" s="234" t="s">
        <v>1361</v>
      </c>
      <c r="G472" t="s">
        <v>281</v>
      </c>
    </row>
    <row r="473" spans="1:11" outlineLevel="1">
      <c r="A473" s="221" t="s">
        <v>333</v>
      </c>
      <c r="B473" s="223" t="s">
        <v>196</v>
      </c>
      <c r="C473" s="223">
        <v>3.5103300000000003E-8</v>
      </c>
      <c r="D473" s="223" t="s">
        <v>259</v>
      </c>
      <c r="E473" s="223" t="s">
        <v>5438</v>
      </c>
      <c r="F473" s="234" t="s">
        <v>1363</v>
      </c>
      <c r="G473" t="s">
        <v>281</v>
      </c>
    </row>
    <row r="474" spans="1:11" outlineLevel="1">
      <c r="A474" s="221" t="s">
        <v>333</v>
      </c>
      <c r="B474" s="223" t="s">
        <v>196</v>
      </c>
      <c r="C474" s="223">
        <v>4.6293900000000002E-6</v>
      </c>
      <c r="D474" s="223" t="s">
        <v>259</v>
      </c>
      <c r="E474" s="223" t="s">
        <v>5439</v>
      </c>
      <c r="F474" s="234" t="s">
        <v>1365</v>
      </c>
      <c r="G474" t="s">
        <v>281</v>
      </c>
      <c r="K474" s="204"/>
    </row>
    <row r="475" spans="1:11" outlineLevel="1">
      <c r="A475" s="221" t="s">
        <v>333</v>
      </c>
      <c r="B475" s="223" t="s">
        <v>196</v>
      </c>
      <c r="C475" s="223">
        <v>2.7774500000000002E-8</v>
      </c>
      <c r="D475" s="223" t="s">
        <v>259</v>
      </c>
      <c r="E475" s="223" t="s">
        <v>5440</v>
      </c>
      <c r="F475" s="234" t="s">
        <v>1361</v>
      </c>
      <c r="G475" t="s">
        <v>281</v>
      </c>
      <c r="K475" s="204"/>
    </row>
    <row r="476" spans="1:11" outlineLevel="1">
      <c r="A476" s="221" t="s">
        <v>333</v>
      </c>
      <c r="B476" s="223" t="s">
        <v>1405</v>
      </c>
      <c r="C476" s="223">
        <v>9.6903099999999996E-8</v>
      </c>
      <c r="D476" s="223" t="s">
        <v>259</v>
      </c>
      <c r="E476" s="223" t="s">
        <v>5441</v>
      </c>
      <c r="F476" s="234" t="s">
        <v>1361</v>
      </c>
      <c r="G476" t="s">
        <v>281</v>
      </c>
      <c r="K476" s="204"/>
    </row>
    <row r="477" spans="1:11" outlineLevel="1">
      <c r="A477" s="221" t="s">
        <v>333</v>
      </c>
      <c r="B477" s="223" t="s">
        <v>200</v>
      </c>
      <c r="C477" s="223">
        <v>9.9569999999999999E-14</v>
      </c>
      <c r="D477" s="223" t="s">
        <v>259</v>
      </c>
      <c r="E477" s="223" t="s">
        <v>5442</v>
      </c>
      <c r="F477" s="234" t="s">
        <v>1361</v>
      </c>
      <c r="G477" t="s">
        <v>281</v>
      </c>
      <c r="K477" s="204"/>
    </row>
    <row r="478" spans="1:11" outlineLevel="1">
      <c r="A478" s="221" t="s">
        <v>333</v>
      </c>
      <c r="B478" s="223" t="s">
        <v>200</v>
      </c>
      <c r="C478" s="223">
        <v>1.46536E-9</v>
      </c>
      <c r="D478" s="223" t="s">
        <v>259</v>
      </c>
      <c r="E478" s="223" t="s">
        <v>5443</v>
      </c>
      <c r="F478" s="234" t="s">
        <v>1363</v>
      </c>
      <c r="G478" t="s">
        <v>281</v>
      </c>
      <c r="K478" s="204"/>
    </row>
    <row r="479" spans="1:11" outlineLevel="1">
      <c r="A479" s="221" t="s">
        <v>333</v>
      </c>
      <c r="B479" s="223" t="s">
        <v>430</v>
      </c>
      <c r="C479" s="223">
        <v>3.7003600000000002E-4</v>
      </c>
      <c r="D479" s="223" t="s">
        <v>259</v>
      </c>
      <c r="E479" s="223" t="s">
        <v>5444</v>
      </c>
      <c r="F479" s="234" t="s">
        <v>1365</v>
      </c>
      <c r="G479" t="s">
        <v>281</v>
      </c>
      <c r="K479" s="204"/>
    </row>
    <row r="480" spans="1:11" outlineLevel="1">
      <c r="A480" s="221" t="s">
        <v>333</v>
      </c>
      <c r="B480" s="223" t="s">
        <v>430</v>
      </c>
      <c r="C480" s="223">
        <v>3.5558299999999999E-6</v>
      </c>
      <c r="D480" s="223" t="s">
        <v>259</v>
      </c>
      <c r="E480" s="223" t="s">
        <v>5445</v>
      </c>
      <c r="F480" s="234" t="s">
        <v>1361</v>
      </c>
      <c r="G480" t="s">
        <v>281</v>
      </c>
      <c r="K480" s="204"/>
    </row>
    <row r="481" spans="1:11" outlineLevel="1">
      <c r="A481" s="221" t="s">
        <v>333</v>
      </c>
      <c r="B481" s="223" t="s">
        <v>1411</v>
      </c>
      <c r="C481" s="223">
        <v>2.5000000000000001E-4</v>
      </c>
      <c r="D481" s="223" t="s">
        <v>1412</v>
      </c>
      <c r="E481" s="223" t="s">
        <v>1413</v>
      </c>
      <c r="F481" s="234" t="s">
        <v>1414</v>
      </c>
      <c r="G481" t="s">
        <v>281</v>
      </c>
      <c r="K481" s="204"/>
    </row>
    <row r="482" spans="1:11" outlineLevel="1">
      <c r="A482" s="221" t="s">
        <v>333</v>
      </c>
      <c r="B482" s="223" t="s">
        <v>1415</v>
      </c>
      <c r="C482" s="223">
        <v>1.5E-3</v>
      </c>
      <c r="D482" s="223" t="s">
        <v>1412</v>
      </c>
      <c r="E482" s="223" t="s">
        <v>1416</v>
      </c>
      <c r="F482" s="234" t="s">
        <v>1417</v>
      </c>
      <c r="G482" t="s">
        <v>281</v>
      </c>
      <c r="K482" s="204"/>
    </row>
    <row r="483" spans="1:11" outlineLevel="1">
      <c r="A483" s="221" t="s">
        <v>333</v>
      </c>
      <c r="B483" s="223" t="s">
        <v>1418</v>
      </c>
      <c r="C483" s="223">
        <v>2.5000000000000001E-4</v>
      </c>
      <c r="D483" s="223" t="s">
        <v>1412</v>
      </c>
      <c r="E483" s="223" t="s">
        <v>1413</v>
      </c>
      <c r="F483" s="234" t="s">
        <v>1419</v>
      </c>
      <c r="G483" t="s">
        <v>281</v>
      </c>
      <c r="K483" s="204"/>
    </row>
    <row r="484" spans="1:11" outlineLevel="1">
      <c r="A484" s="221" t="s">
        <v>333</v>
      </c>
      <c r="B484" s="223" t="s">
        <v>1420</v>
      </c>
      <c r="C484" s="223">
        <v>1.8500000000000001E-3</v>
      </c>
      <c r="D484" s="223" t="s">
        <v>1412</v>
      </c>
      <c r="E484" s="223" t="s">
        <v>1421</v>
      </c>
      <c r="F484" s="234" t="s">
        <v>1422</v>
      </c>
      <c r="G484" t="s">
        <v>281</v>
      </c>
    </row>
    <row r="485" spans="1:11" outlineLevel="1">
      <c r="A485" s="221" t="s">
        <v>333</v>
      </c>
      <c r="B485" s="223" t="s">
        <v>449</v>
      </c>
      <c r="C485" s="223">
        <v>1.360651E-3</v>
      </c>
      <c r="D485" s="223" t="s">
        <v>259</v>
      </c>
      <c r="E485" s="223" t="s">
        <v>5446</v>
      </c>
      <c r="F485" s="234" t="s">
        <v>1365</v>
      </c>
      <c r="G485" t="s">
        <v>281</v>
      </c>
      <c r="K485" s="204"/>
    </row>
    <row r="486" spans="1:11" outlineLevel="1">
      <c r="A486" s="221" t="s">
        <v>333</v>
      </c>
      <c r="B486" s="223" t="s">
        <v>449</v>
      </c>
      <c r="C486" s="223">
        <v>1.08461E-4</v>
      </c>
      <c r="D486" s="223" t="s">
        <v>259</v>
      </c>
      <c r="E486" s="223" t="s">
        <v>5447</v>
      </c>
      <c r="F486" s="234" t="s">
        <v>1361</v>
      </c>
      <c r="G486" t="s">
        <v>281</v>
      </c>
      <c r="K486" s="204"/>
    </row>
    <row r="487" spans="1:11" outlineLevel="1">
      <c r="A487" s="221" t="s">
        <v>333</v>
      </c>
      <c r="B487" s="223" t="s">
        <v>452</v>
      </c>
      <c r="C487" s="223">
        <v>6.3799199999999999E-8</v>
      </c>
      <c r="D487" s="223" t="s">
        <v>259</v>
      </c>
      <c r="E487" s="223" t="s">
        <v>5448</v>
      </c>
      <c r="F487" s="234" t="s">
        <v>1361</v>
      </c>
      <c r="G487" t="s">
        <v>281</v>
      </c>
      <c r="K487" s="204"/>
    </row>
    <row r="488" spans="1:11" outlineLevel="1">
      <c r="A488" s="221" t="s">
        <v>333</v>
      </c>
      <c r="B488" s="223" t="s">
        <v>229</v>
      </c>
      <c r="C488" s="223">
        <v>3.1222199999999998E-7</v>
      </c>
      <c r="D488" s="223" t="s">
        <v>259</v>
      </c>
      <c r="E488" s="223" t="s">
        <v>5449</v>
      </c>
      <c r="F488" s="234" t="s">
        <v>1363</v>
      </c>
      <c r="G488" t="s">
        <v>281</v>
      </c>
    </row>
    <row r="489" spans="1:11" outlineLevel="1">
      <c r="A489" s="221" t="s">
        <v>333</v>
      </c>
      <c r="B489" s="223" t="s">
        <v>455</v>
      </c>
      <c r="C489" s="223">
        <v>5.0829350000000002E-3</v>
      </c>
      <c r="D489" s="223" t="s">
        <v>259</v>
      </c>
      <c r="E489" s="223" t="s">
        <v>5450</v>
      </c>
      <c r="F489" s="234" t="s">
        <v>1365</v>
      </c>
      <c r="G489" t="s">
        <v>281</v>
      </c>
      <c r="K489" s="204"/>
    </row>
    <row r="490" spans="1:11" outlineLevel="1">
      <c r="A490" s="221" t="s">
        <v>333</v>
      </c>
      <c r="B490" s="223" t="s">
        <v>455</v>
      </c>
      <c r="C490" s="223">
        <v>1.248887E-3</v>
      </c>
      <c r="D490" s="223" t="s">
        <v>259</v>
      </c>
      <c r="E490" s="223" t="s">
        <v>5451</v>
      </c>
      <c r="F490" s="234" t="s">
        <v>1383</v>
      </c>
      <c r="G490" t="s">
        <v>281</v>
      </c>
      <c r="K490" s="204"/>
    </row>
    <row r="491" spans="1:11" outlineLevel="1">
      <c r="A491" s="221" t="s">
        <v>333</v>
      </c>
      <c r="B491" s="223" t="s">
        <v>213</v>
      </c>
      <c r="C491" s="223">
        <v>9.5815100000000004E-6</v>
      </c>
      <c r="D491" s="223" t="s">
        <v>259</v>
      </c>
      <c r="E491" s="223" t="s">
        <v>5452</v>
      </c>
      <c r="F491" s="234" t="s">
        <v>1361</v>
      </c>
      <c r="G491" t="s">
        <v>281</v>
      </c>
      <c r="K491" s="204"/>
    </row>
    <row r="492" spans="1:11" outlineLevel="1">
      <c r="A492" s="221" t="s">
        <v>333</v>
      </c>
      <c r="B492" s="223" t="s">
        <v>213</v>
      </c>
      <c r="C492" s="223">
        <v>1.0945700000000001E-6</v>
      </c>
      <c r="D492" s="223" t="s">
        <v>259</v>
      </c>
      <c r="E492" s="223" t="s">
        <v>5453</v>
      </c>
      <c r="F492" s="234" t="s">
        <v>1363</v>
      </c>
      <c r="G492" t="s">
        <v>281</v>
      </c>
      <c r="K492" s="204"/>
    </row>
    <row r="493" spans="1:11" outlineLevel="1">
      <c r="A493" s="221" t="s">
        <v>333</v>
      </c>
      <c r="B493" s="223" t="s">
        <v>213</v>
      </c>
      <c r="C493" s="223">
        <v>4.4354420000000004E-3</v>
      </c>
      <c r="D493" s="223" t="s">
        <v>259</v>
      </c>
      <c r="E493" s="223" t="s">
        <v>5454</v>
      </c>
      <c r="F493" s="234" t="s">
        <v>1365</v>
      </c>
      <c r="G493" t="s">
        <v>281</v>
      </c>
      <c r="K493" s="204"/>
    </row>
    <row r="494" spans="1:11" outlineLevel="1">
      <c r="A494" s="221" t="s">
        <v>333</v>
      </c>
      <c r="B494" s="223" t="s">
        <v>213</v>
      </c>
      <c r="C494" s="223">
        <v>2.6345900000000001E-4</v>
      </c>
      <c r="D494" s="223" t="s">
        <v>259</v>
      </c>
      <c r="E494" s="223" t="s">
        <v>5455</v>
      </c>
      <c r="F494" s="234" t="s">
        <v>1361</v>
      </c>
      <c r="G494" t="s">
        <v>281</v>
      </c>
      <c r="K494" s="204"/>
    </row>
    <row r="495" spans="1:11" outlineLevel="1">
      <c r="A495" s="221" t="s">
        <v>333</v>
      </c>
      <c r="B495" s="223" t="s">
        <v>464</v>
      </c>
      <c r="C495" s="223">
        <v>4.0989599999999998E-4</v>
      </c>
      <c r="D495" s="223" t="s">
        <v>259</v>
      </c>
      <c r="E495" s="223" t="s">
        <v>5456</v>
      </c>
      <c r="F495" s="234" t="s">
        <v>1383</v>
      </c>
      <c r="G495" t="s">
        <v>281</v>
      </c>
    </row>
    <row r="496" spans="1:11" outlineLevel="1">
      <c r="A496" s="221" t="s">
        <v>333</v>
      </c>
      <c r="B496" s="223" t="s">
        <v>1434</v>
      </c>
      <c r="C496" s="223">
        <v>5.0000000000000002E-5</v>
      </c>
      <c r="D496" s="223" t="s">
        <v>1435</v>
      </c>
      <c r="E496" s="223" t="s">
        <v>1436</v>
      </c>
      <c r="F496" s="234" t="s">
        <v>1437</v>
      </c>
      <c r="G496" t="s">
        <v>281</v>
      </c>
      <c r="K496" s="204"/>
    </row>
    <row r="497" spans="1:11" outlineLevel="1">
      <c r="A497" s="221" t="s">
        <v>333</v>
      </c>
      <c r="B497" s="223" t="s">
        <v>1438</v>
      </c>
      <c r="C497" s="223">
        <v>6.0000000000000002E-5</v>
      </c>
      <c r="D497" s="223" t="s">
        <v>1435</v>
      </c>
      <c r="E497" s="223" t="s">
        <v>1439</v>
      </c>
      <c r="F497" s="234" t="s">
        <v>1440</v>
      </c>
      <c r="G497" t="s">
        <v>281</v>
      </c>
      <c r="K497" s="204"/>
    </row>
    <row r="498" spans="1:11" outlineLevel="1">
      <c r="A498" s="221" t="s">
        <v>333</v>
      </c>
      <c r="B498" s="223" t="s">
        <v>1441</v>
      </c>
      <c r="C498" s="223">
        <v>5.0000000000000002E-5</v>
      </c>
      <c r="D498" s="223" t="s">
        <v>1435</v>
      </c>
      <c r="E498" s="223" t="s">
        <v>1436</v>
      </c>
      <c r="F498" s="234" t="s">
        <v>1442</v>
      </c>
      <c r="G498" t="s">
        <v>281</v>
      </c>
      <c r="K498" s="204"/>
    </row>
    <row r="499" spans="1:11" outlineLevel="1">
      <c r="A499" s="221" t="s">
        <v>333</v>
      </c>
      <c r="B499" s="223" t="s">
        <v>1443</v>
      </c>
      <c r="C499" s="223">
        <v>5.0000000000000002E-5</v>
      </c>
      <c r="D499" s="223" t="s">
        <v>1435</v>
      </c>
      <c r="E499" s="223" t="s">
        <v>1436</v>
      </c>
      <c r="F499" s="234" t="s">
        <v>1444</v>
      </c>
      <c r="G499" t="s">
        <v>281</v>
      </c>
      <c r="K499" s="204"/>
    </row>
    <row r="500" spans="1:11" outlineLevel="1">
      <c r="A500" s="221" t="s">
        <v>333</v>
      </c>
      <c r="B500" s="223" t="s">
        <v>1445</v>
      </c>
      <c r="C500" s="223">
        <v>5.0000000000000002E-5</v>
      </c>
      <c r="D500" s="223" t="s">
        <v>1435</v>
      </c>
      <c r="E500" s="223" t="s">
        <v>1436</v>
      </c>
      <c r="F500" s="234" t="s">
        <v>1446</v>
      </c>
      <c r="G500" t="s">
        <v>281</v>
      </c>
      <c r="K500" s="204"/>
    </row>
    <row r="501" spans="1:11" outlineLevel="1">
      <c r="A501" s="221" t="s">
        <v>333</v>
      </c>
      <c r="B501" s="223" t="s">
        <v>1447</v>
      </c>
      <c r="C501" s="223">
        <v>5.0000000000000002E-5</v>
      </c>
      <c r="D501" s="223" t="s">
        <v>1435</v>
      </c>
      <c r="E501" s="223" t="s">
        <v>1436</v>
      </c>
      <c r="F501" s="234" t="s">
        <v>1448</v>
      </c>
      <c r="G501" t="s">
        <v>281</v>
      </c>
      <c r="K501" s="204"/>
    </row>
    <row r="502" spans="1:11" outlineLevel="1">
      <c r="A502" s="221" t="s">
        <v>333</v>
      </c>
      <c r="B502" s="223" t="s">
        <v>1449</v>
      </c>
      <c r="C502" s="223">
        <v>1.0000000000000001E-5</v>
      </c>
      <c r="D502" s="223" t="s">
        <v>1435</v>
      </c>
      <c r="E502" s="223" t="s">
        <v>1450</v>
      </c>
      <c r="F502" s="234" t="s">
        <v>1451</v>
      </c>
      <c r="G502" t="s">
        <v>281</v>
      </c>
      <c r="K502" s="204"/>
    </row>
    <row r="503" spans="1:11" outlineLevel="1">
      <c r="A503" s="221" t="s">
        <v>333</v>
      </c>
      <c r="B503" s="223" t="s">
        <v>482</v>
      </c>
      <c r="C503" s="223">
        <v>9.8179100000000009E-4</v>
      </c>
      <c r="D503" s="223" t="s">
        <v>259</v>
      </c>
      <c r="E503" s="223" t="s">
        <v>5457</v>
      </c>
      <c r="F503" s="234" t="s">
        <v>1305</v>
      </c>
      <c r="G503" t="s">
        <v>281</v>
      </c>
      <c r="K503" s="204"/>
    </row>
    <row r="504" spans="1:11" outlineLevel="1">
      <c r="A504" s="221" t="s">
        <v>333</v>
      </c>
      <c r="B504" s="223" t="s">
        <v>1453</v>
      </c>
      <c r="C504" s="223">
        <v>6.7839300000000006E-5</v>
      </c>
      <c r="D504" s="223" t="s">
        <v>259</v>
      </c>
      <c r="E504" s="223" t="s">
        <v>1454</v>
      </c>
      <c r="F504" s="234" t="s">
        <v>1286</v>
      </c>
      <c r="G504" t="s">
        <v>281</v>
      </c>
      <c r="K504" s="204"/>
    </row>
    <row r="505" spans="1:11" outlineLevel="1">
      <c r="A505" s="221" t="s">
        <v>333</v>
      </c>
      <c r="B505" s="223" t="s">
        <v>1455</v>
      </c>
      <c r="C505" s="223">
        <v>6.7839300000000006E-5</v>
      </c>
      <c r="D505" s="223" t="s">
        <v>259</v>
      </c>
      <c r="E505" s="223" t="s">
        <v>1454</v>
      </c>
      <c r="F505" s="234" t="s">
        <v>1286</v>
      </c>
      <c r="G505" t="s">
        <v>281</v>
      </c>
      <c r="K505" s="204"/>
    </row>
    <row r="506" spans="1:11" outlineLevel="1">
      <c r="A506" s="221" t="s">
        <v>333</v>
      </c>
      <c r="B506" s="223" t="s">
        <v>209</v>
      </c>
      <c r="C506" s="223">
        <v>4.3511199999999998E-10</v>
      </c>
      <c r="D506" s="223" t="s">
        <v>259</v>
      </c>
      <c r="E506" s="223" t="s">
        <v>5458</v>
      </c>
      <c r="F506" s="234" t="s">
        <v>1361</v>
      </c>
      <c r="G506" t="s">
        <v>281</v>
      </c>
      <c r="K506" s="204"/>
    </row>
    <row r="507" spans="1:11" outlineLevel="1">
      <c r="A507" s="221" t="s">
        <v>333</v>
      </c>
      <c r="B507" s="223" t="s">
        <v>209</v>
      </c>
      <c r="C507" s="223">
        <v>8.5666900000000003E-9</v>
      </c>
      <c r="D507" s="223" t="s">
        <v>259</v>
      </c>
      <c r="E507" s="223" t="s">
        <v>5459</v>
      </c>
      <c r="F507" s="234" t="s">
        <v>1363</v>
      </c>
      <c r="G507" t="s">
        <v>281</v>
      </c>
      <c r="K507" s="204"/>
    </row>
    <row r="508" spans="1:11" outlineLevel="1">
      <c r="A508" s="221" t="s">
        <v>333</v>
      </c>
      <c r="B508" s="223" t="s">
        <v>486</v>
      </c>
      <c r="C508" s="223">
        <v>2.9784260000000002E-3</v>
      </c>
      <c r="D508" s="223" t="s">
        <v>259</v>
      </c>
      <c r="E508" s="223" t="s">
        <v>5460</v>
      </c>
      <c r="F508" s="234" t="s">
        <v>1365</v>
      </c>
      <c r="G508" t="s">
        <v>281</v>
      </c>
      <c r="K508" s="204"/>
    </row>
    <row r="509" spans="1:11" outlineLevel="1">
      <c r="A509" s="226" t="s">
        <v>333</v>
      </c>
      <c r="B509" s="228" t="s">
        <v>486</v>
      </c>
      <c r="C509" s="228">
        <v>1.1920699999999999E-5</v>
      </c>
      <c r="D509" s="228" t="s">
        <v>259</v>
      </c>
      <c r="E509" s="228" t="s">
        <v>5461</v>
      </c>
      <c r="F509" s="255" t="s">
        <v>1361</v>
      </c>
      <c r="G509" t="s">
        <v>281</v>
      </c>
      <c r="K509" s="204"/>
    </row>
    <row r="512" spans="1:11">
      <c r="A512" s="793" t="s">
        <v>489</v>
      </c>
      <c r="B512" s="794"/>
      <c r="C512" s="794"/>
    </row>
    <row r="513" spans="1:3">
      <c r="A513" s="353" t="s">
        <v>3279</v>
      </c>
      <c r="B513" s="335"/>
      <c r="C513" s="354">
        <v>1</v>
      </c>
    </row>
    <row r="514" spans="1:3">
      <c r="A514" s="355" t="s">
        <v>2014</v>
      </c>
      <c r="C514" s="356">
        <v>-0.60355029585798814</v>
      </c>
    </row>
    <row r="515" spans="1:3">
      <c r="A515" s="357" t="s">
        <v>4187</v>
      </c>
      <c r="B515" s="177"/>
      <c r="C515" s="312">
        <v>-0.39644970414201186</v>
      </c>
    </row>
  </sheetData>
  <mergeCells count="13">
    <mergeCell ref="A268:F268"/>
    <mergeCell ref="A393:F393"/>
    <mergeCell ref="A512:C512"/>
    <mergeCell ref="I21:R21"/>
    <mergeCell ref="A54:F54"/>
    <mergeCell ref="A77:F77"/>
    <mergeCell ref="A177:F177"/>
    <mergeCell ref="A200:F200"/>
    <mergeCell ref="A1:F1"/>
    <mergeCell ref="I1:R1"/>
    <mergeCell ref="I2:R19"/>
    <mergeCell ref="A7:F7"/>
    <mergeCell ref="A16:F16"/>
  </mergeCells>
  <pageMargins left="0.7" right="0.7" top="0.75" bottom="0.75" header="0.3" footer="0.3"/>
  <pageSetup paperSize="9" scale="38" fitToHeight="0" orientation="landscape"/>
  <headerFooter>
    <oddHeader>&amp;C&amp;20B.2.3.3 LCI for HTC+I (waste wood)</oddHead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79998168889431442"/>
  </sheetPr>
  <dimension ref="A1:R519"/>
  <sheetViews>
    <sheetView zoomScale="85" workbookViewId="0">
      <selection sqref="A1:F1"/>
    </sheetView>
  </sheetViews>
  <sheetFormatPr baseColWidth="10" defaultColWidth="9.140625" defaultRowHeight="15"/>
  <cols>
    <col min="1" max="1" width="8.85546875" style="171" bestFit="1" customWidth="1"/>
    <col min="2" max="2" width="42.28515625" style="171" customWidth="1"/>
    <col min="3" max="3" width="29.5703125" style="171" customWidth="1"/>
    <col min="4" max="4" width="27.28515625" style="171" bestFit="1" customWidth="1"/>
    <col min="5" max="5" width="53.28515625" style="171" customWidth="1"/>
    <col min="6" max="6" width="60.7109375" style="171" customWidth="1"/>
    <col min="13" max="13" width="10.28515625" bestFit="1" customWidth="1"/>
    <col min="18" max="18" width="31.5703125"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818"/>
      <c r="J2" s="819"/>
      <c r="K2" s="819"/>
      <c r="L2" s="819"/>
      <c r="M2" s="819"/>
      <c r="N2" s="819"/>
      <c r="O2" s="819"/>
      <c r="P2" s="819"/>
      <c r="Q2" s="819"/>
      <c r="R2" s="820"/>
    </row>
    <row r="3" spans="1:18">
      <c r="A3" s="216" t="s">
        <v>243</v>
      </c>
      <c r="B3" s="217" t="s">
        <v>244</v>
      </c>
      <c r="C3" s="218">
        <v>1</v>
      </c>
      <c r="D3" s="218" t="s">
        <v>245</v>
      </c>
      <c r="E3" s="218" t="s">
        <v>4963</v>
      </c>
      <c r="F3" s="232" t="s">
        <v>236</v>
      </c>
      <c r="G3" t="s">
        <v>281</v>
      </c>
      <c r="I3" s="821"/>
      <c r="J3" s="822"/>
      <c r="K3" s="822"/>
      <c r="L3" s="822"/>
      <c r="M3" s="822"/>
      <c r="N3" s="822"/>
      <c r="O3" s="822"/>
      <c r="P3" s="822"/>
      <c r="Q3" s="822"/>
      <c r="R3" s="823"/>
    </row>
    <row r="4" spans="1:18">
      <c r="A4" s="221" t="s">
        <v>243</v>
      </c>
      <c r="B4" s="222" t="s">
        <v>247</v>
      </c>
      <c r="C4" s="223">
        <v>40</v>
      </c>
      <c r="D4" s="223" t="s">
        <v>245</v>
      </c>
      <c r="E4" s="224" t="s">
        <v>248</v>
      </c>
      <c r="F4" s="225" t="s">
        <v>249</v>
      </c>
      <c r="G4" t="s">
        <v>281</v>
      </c>
      <c r="I4" s="821"/>
      <c r="J4" s="822"/>
      <c r="K4" s="822"/>
      <c r="L4" s="822"/>
      <c r="M4" s="822"/>
      <c r="N4" s="822"/>
      <c r="O4" s="822"/>
      <c r="P4" s="822"/>
      <c r="Q4" s="822"/>
      <c r="R4" s="823"/>
    </row>
    <row r="5" spans="1:18">
      <c r="A5" s="226" t="s">
        <v>250</v>
      </c>
      <c r="B5" s="227" t="s">
        <v>251</v>
      </c>
      <c r="C5" s="228">
        <v>1</v>
      </c>
      <c r="D5" s="228" t="s">
        <v>252</v>
      </c>
      <c r="E5" s="229" t="s">
        <v>253</v>
      </c>
      <c r="F5" s="230" t="s">
        <v>254</v>
      </c>
      <c r="G5" t="s">
        <v>281</v>
      </c>
      <c r="I5" s="821"/>
      <c r="J5" s="822"/>
      <c r="K5" s="822"/>
      <c r="L5" s="822"/>
      <c r="M5" s="822"/>
      <c r="N5" s="822"/>
      <c r="O5" s="822"/>
      <c r="P5" s="822"/>
      <c r="Q5" s="822"/>
      <c r="R5" s="823"/>
    </row>
    <row r="6" spans="1:18">
      <c r="G6" t="s">
        <v>281</v>
      </c>
      <c r="I6" s="821"/>
      <c r="J6" s="822"/>
      <c r="K6" s="822"/>
      <c r="L6" s="822"/>
      <c r="M6" s="822"/>
      <c r="N6" s="822"/>
      <c r="O6" s="822"/>
      <c r="P6" s="822"/>
      <c r="Q6" s="822"/>
      <c r="R6" s="823"/>
    </row>
    <row r="7" spans="1:18" ht="18.75">
      <c r="A7" s="769" t="s">
        <v>5076</v>
      </c>
      <c r="B7" s="770"/>
      <c r="C7" s="770"/>
      <c r="D7" s="770"/>
      <c r="E7" s="770"/>
      <c r="F7" s="771"/>
      <c r="G7" t="s">
        <v>281</v>
      </c>
      <c r="I7" s="821"/>
      <c r="J7" s="822"/>
      <c r="K7" s="822"/>
      <c r="L7" s="822"/>
      <c r="M7" s="822"/>
      <c r="N7" s="822"/>
      <c r="O7" s="822"/>
      <c r="P7" s="822"/>
      <c r="Q7" s="822"/>
      <c r="R7" s="823"/>
    </row>
    <row r="8" spans="1:18">
      <c r="A8" s="211" t="s">
        <v>238</v>
      </c>
      <c r="B8" s="212" t="s">
        <v>239</v>
      </c>
      <c r="C8" s="212" t="s">
        <v>240</v>
      </c>
      <c r="D8" s="212" t="s">
        <v>134</v>
      </c>
      <c r="E8" s="212" t="s">
        <v>241</v>
      </c>
      <c r="F8" s="213" t="s">
        <v>242</v>
      </c>
      <c r="G8" t="s">
        <v>281</v>
      </c>
      <c r="I8" s="821"/>
      <c r="J8" s="822"/>
      <c r="K8" s="822"/>
      <c r="L8" s="822"/>
      <c r="M8" s="822"/>
      <c r="N8" s="822"/>
      <c r="O8" s="822"/>
      <c r="P8" s="822"/>
      <c r="Q8" s="822"/>
      <c r="R8" s="823"/>
    </row>
    <row r="9" spans="1:18">
      <c r="A9" s="216" t="s">
        <v>243</v>
      </c>
      <c r="B9" s="317" t="s">
        <v>251</v>
      </c>
      <c r="C9" s="218">
        <v>1</v>
      </c>
      <c r="D9" s="218" t="s">
        <v>256</v>
      </c>
      <c r="E9" s="218" t="s">
        <v>253</v>
      </c>
      <c r="F9" s="232" t="s">
        <v>254</v>
      </c>
      <c r="G9" t="s">
        <v>281</v>
      </c>
      <c r="I9" s="821"/>
      <c r="J9" s="822"/>
      <c r="K9" s="822"/>
      <c r="L9" s="822"/>
      <c r="M9" s="822"/>
      <c r="N9" s="822"/>
      <c r="O9" s="822"/>
      <c r="P9" s="822"/>
      <c r="Q9" s="822"/>
      <c r="R9" s="823"/>
    </row>
    <row r="10" spans="1:18">
      <c r="A10" s="221" t="s">
        <v>243</v>
      </c>
      <c r="B10" s="222" t="s">
        <v>5077</v>
      </c>
      <c r="C10" s="271">
        <v>5.2999999999999998E-8</v>
      </c>
      <c r="D10" s="223" t="s">
        <v>275</v>
      </c>
      <c r="E10" s="223" t="s">
        <v>5078</v>
      </c>
      <c r="F10" s="234" t="s">
        <v>5079</v>
      </c>
      <c r="G10" t="s">
        <v>281</v>
      </c>
      <c r="I10" s="821"/>
      <c r="J10" s="822"/>
      <c r="K10" s="822"/>
      <c r="L10" s="822"/>
      <c r="M10" s="822"/>
      <c r="N10" s="822"/>
      <c r="O10" s="822"/>
      <c r="P10" s="822"/>
      <c r="Q10" s="822"/>
      <c r="R10" s="823"/>
    </row>
    <row r="11" spans="1:18">
      <c r="A11" s="221" t="s">
        <v>243</v>
      </c>
      <c r="B11" s="222" t="s">
        <v>866</v>
      </c>
      <c r="C11" s="271">
        <v>2.04E-6</v>
      </c>
      <c r="D11" s="223" t="s">
        <v>259</v>
      </c>
      <c r="E11" s="223" t="s">
        <v>5080</v>
      </c>
      <c r="F11" s="234" t="s">
        <v>5081</v>
      </c>
      <c r="G11" t="s">
        <v>281</v>
      </c>
      <c r="I11" s="821"/>
      <c r="J11" s="822"/>
      <c r="K11" s="822"/>
      <c r="L11" s="822"/>
      <c r="M11" s="822"/>
      <c r="N11" s="822"/>
      <c r="O11" s="822"/>
      <c r="P11" s="822"/>
      <c r="Q11" s="822"/>
      <c r="R11" s="823"/>
    </row>
    <row r="12" spans="1:18">
      <c r="A12" s="221" t="s">
        <v>243</v>
      </c>
      <c r="B12" s="222" t="s">
        <v>5082</v>
      </c>
      <c r="C12" s="271">
        <v>4.0799999999999999E-6</v>
      </c>
      <c r="D12" s="223" t="s">
        <v>259</v>
      </c>
      <c r="E12" s="223" t="s">
        <v>5083</v>
      </c>
      <c r="F12" s="234" t="s">
        <v>5084</v>
      </c>
      <c r="G12" t="s">
        <v>281</v>
      </c>
      <c r="I12" s="821"/>
      <c r="J12" s="822"/>
      <c r="K12" s="822"/>
      <c r="L12" s="822"/>
      <c r="M12" s="822"/>
      <c r="N12" s="822"/>
      <c r="O12" s="822"/>
      <c r="P12" s="822"/>
      <c r="Q12" s="822"/>
      <c r="R12" s="823"/>
    </row>
    <row r="13" spans="1:18">
      <c r="A13" s="221" t="s">
        <v>250</v>
      </c>
      <c r="B13" s="233" t="s">
        <v>1019</v>
      </c>
      <c r="C13" s="223">
        <v>-0.02</v>
      </c>
      <c r="D13" s="223" t="s">
        <v>408</v>
      </c>
      <c r="E13" s="223" t="s">
        <v>5085</v>
      </c>
      <c r="F13" s="234" t="s">
        <v>5086</v>
      </c>
      <c r="G13" t="s">
        <v>281</v>
      </c>
      <c r="I13" s="821"/>
      <c r="J13" s="822"/>
      <c r="K13" s="822"/>
      <c r="L13" s="822"/>
      <c r="M13" s="822"/>
      <c r="N13" s="822"/>
      <c r="O13" s="822"/>
      <c r="P13" s="822"/>
      <c r="Q13" s="822"/>
      <c r="R13" s="823"/>
    </row>
    <row r="14" spans="1:18">
      <c r="A14" s="226" t="s">
        <v>250</v>
      </c>
      <c r="B14" s="227" t="s">
        <v>5087</v>
      </c>
      <c r="C14" s="228">
        <v>1</v>
      </c>
      <c r="D14" s="228" t="s">
        <v>259</v>
      </c>
      <c r="E14" s="228" t="s">
        <v>253</v>
      </c>
      <c r="F14" s="255" t="s">
        <v>587</v>
      </c>
      <c r="G14" t="s">
        <v>281</v>
      </c>
      <c r="I14" s="821"/>
      <c r="J14" s="822"/>
      <c r="K14" s="822"/>
      <c r="L14" s="822"/>
      <c r="M14" s="822"/>
      <c r="N14" s="822"/>
      <c r="O14" s="822"/>
      <c r="P14" s="822"/>
      <c r="Q14" s="822"/>
      <c r="R14" s="823"/>
    </row>
    <row r="15" spans="1:18">
      <c r="G15" t="s">
        <v>281</v>
      </c>
      <c r="I15" s="821"/>
      <c r="J15" s="822"/>
      <c r="K15" s="822"/>
      <c r="L15" s="822"/>
      <c r="M15" s="822"/>
      <c r="N15" s="822"/>
      <c r="O15" s="822"/>
      <c r="P15" s="822"/>
      <c r="Q15" s="822"/>
      <c r="R15" s="823"/>
    </row>
    <row r="16" spans="1:18" ht="18.75">
      <c r="A16" s="769" t="s">
        <v>5154</v>
      </c>
      <c r="B16" s="770"/>
      <c r="C16" s="770"/>
      <c r="D16" s="770"/>
      <c r="E16" s="770"/>
      <c r="F16" s="771"/>
      <c r="G16" t="s">
        <v>281</v>
      </c>
      <c r="I16" s="821"/>
      <c r="J16" s="822"/>
      <c r="K16" s="822"/>
      <c r="L16" s="822"/>
      <c r="M16" s="822"/>
      <c r="N16" s="822"/>
      <c r="O16" s="822"/>
      <c r="P16" s="822"/>
      <c r="Q16" s="822"/>
      <c r="R16" s="823"/>
    </row>
    <row r="17" spans="1:18">
      <c r="A17" s="211" t="s">
        <v>238</v>
      </c>
      <c r="B17" s="212" t="s">
        <v>239</v>
      </c>
      <c r="C17" s="212" t="s">
        <v>240</v>
      </c>
      <c r="D17" s="212" t="s">
        <v>134</v>
      </c>
      <c r="E17" s="212" t="s">
        <v>241</v>
      </c>
      <c r="F17" s="213" t="s">
        <v>242</v>
      </c>
      <c r="G17" t="s">
        <v>281</v>
      </c>
      <c r="I17" s="821"/>
      <c r="J17" s="822"/>
      <c r="K17" s="822"/>
      <c r="L17" s="822"/>
      <c r="M17" s="822"/>
      <c r="N17" s="822"/>
      <c r="O17" s="822"/>
      <c r="P17" s="822"/>
      <c r="Q17" s="822"/>
      <c r="R17" s="823"/>
    </row>
    <row r="18" spans="1:18">
      <c r="A18" s="216" t="s">
        <v>243</v>
      </c>
      <c r="B18" s="231" t="s">
        <v>5087</v>
      </c>
      <c r="C18" s="218">
        <v>1</v>
      </c>
      <c r="D18" s="218" t="s">
        <v>259</v>
      </c>
      <c r="E18" s="218" t="s">
        <v>253</v>
      </c>
      <c r="F18" s="232" t="s">
        <v>5155</v>
      </c>
      <c r="G18" t="s">
        <v>281</v>
      </c>
      <c r="I18" s="821"/>
      <c r="J18" s="822"/>
      <c r="K18" s="822"/>
      <c r="L18" s="822"/>
      <c r="M18" s="822"/>
      <c r="N18" s="822"/>
      <c r="O18" s="822"/>
      <c r="P18" s="822"/>
      <c r="Q18" s="822"/>
      <c r="R18" s="823"/>
    </row>
    <row r="19" spans="1:18">
      <c r="A19" s="221" t="s">
        <v>243</v>
      </c>
      <c r="B19" s="222" t="s">
        <v>326</v>
      </c>
      <c r="C19" s="223" t="s">
        <v>1981</v>
      </c>
      <c r="D19" s="223" t="s">
        <v>408</v>
      </c>
      <c r="E19" s="223" t="s">
        <v>260</v>
      </c>
      <c r="F19" s="234" t="s">
        <v>1982</v>
      </c>
      <c r="G19" t="s">
        <v>281</v>
      </c>
      <c r="I19" s="824"/>
      <c r="J19" s="825"/>
      <c r="K19" s="825"/>
      <c r="L19" s="825"/>
      <c r="M19" s="825"/>
      <c r="N19" s="825"/>
      <c r="O19" s="825"/>
      <c r="P19" s="825"/>
      <c r="Q19" s="825"/>
      <c r="R19" s="826"/>
    </row>
    <row r="20" spans="1:18">
      <c r="A20" s="221" t="s">
        <v>243</v>
      </c>
      <c r="B20" s="223" t="s">
        <v>3967</v>
      </c>
      <c r="C20" s="223" t="s">
        <v>1984</v>
      </c>
      <c r="D20" s="223" t="s">
        <v>275</v>
      </c>
      <c r="E20" s="223" t="s">
        <v>260</v>
      </c>
      <c r="F20" s="234" t="s">
        <v>1985</v>
      </c>
      <c r="G20" t="s">
        <v>281</v>
      </c>
    </row>
    <row r="21" spans="1:18">
      <c r="A21" s="221" t="s">
        <v>243</v>
      </c>
      <c r="B21" s="223" t="s">
        <v>2879</v>
      </c>
      <c r="C21" s="223" t="s">
        <v>1987</v>
      </c>
      <c r="D21" s="223" t="s">
        <v>275</v>
      </c>
      <c r="E21" s="223" t="s">
        <v>260</v>
      </c>
      <c r="F21" s="234" t="s">
        <v>1988</v>
      </c>
      <c r="G21" t="s">
        <v>281</v>
      </c>
      <c r="I21" s="772" t="s">
        <v>272</v>
      </c>
      <c r="J21" s="773"/>
      <c r="K21" s="773"/>
      <c r="L21" s="773"/>
      <c r="M21" s="773"/>
      <c r="N21" s="773"/>
      <c r="O21" s="773"/>
      <c r="P21" s="773"/>
      <c r="Q21" s="773"/>
      <c r="R21" s="774"/>
    </row>
    <row r="22" spans="1:18">
      <c r="A22" s="221" t="s">
        <v>243</v>
      </c>
      <c r="B22" s="233" t="s">
        <v>1989</v>
      </c>
      <c r="C22" s="223" t="s">
        <v>1990</v>
      </c>
      <c r="D22" s="223" t="s">
        <v>259</v>
      </c>
      <c r="E22" s="223" t="s">
        <v>260</v>
      </c>
      <c r="F22" s="234" t="s">
        <v>1991</v>
      </c>
      <c r="G22" t="s">
        <v>281</v>
      </c>
      <c r="I22" s="214"/>
      <c r="J22" s="6"/>
      <c r="K22" s="6"/>
      <c r="L22" s="6"/>
      <c r="M22" s="6"/>
      <c r="N22" s="6"/>
      <c r="O22" s="6"/>
      <c r="P22" s="6"/>
      <c r="Q22" s="6"/>
      <c r="R22" s="215"/>
    </row>
    <row r="23" spans="1:18">
      <c r="A23" s="221" t="s">
        <v>243</v>
      </c>
      <c r="B23" s="222" t="s">
        <v>595</v>
      </c>
      <c r="C23" s="358">
        <v>1.65</v>
      </c>
      <c r="D23" s="223" t="s">
        <v>259</v>
      </c>
      <c r="E23" s="223" t="s">
        <v>253</v>
      </c>
      <c r="F23" s="234" t="s">
        <v>1992</v>
      </c>
      <c r="G23" t="s">
        <v>281</v>
      </c>
      <c r="I23" s="214"/>
      <c r="J23" s="6"/>
      <c r="K23" s="6"/>
      <c r="L23" s="6"/>
      <c r="M23" s="6"/>
      <c r="N23" s="6"/>
      <c r="O23" s="6"/>
      <c r="P23" s="6"/>
      <c r="Q23" s="6"/>
      <c r="R23" s="215"/>
    </row>
    <row r="24" spans="1:18">
      <c r="A24" s="221" t="s">
        <v>333</v>
      </c>
      <c r="B24" s="223" t="s">
        <v>1993</v>
      </c>
      <c r="C24" s="223" t="s">
        <v>1994</v>
      </c>
      <c r="D24" s="223" t="s">
        <v>511</v>
      </c>
      <c r="E24" s="223" t="s">
        <v>260</v>
      </c>
      <c r="F24" s="234" t="s">
        <v>1995</v>
      </c>
      <c r="G24" t="s">
        <v>281</v>
      </c>
      <c r="I24" s="214"/>
      <c r="J24" s="6"/>
      <c r="K24" s="6"/>
      <c r="L24" s="6"/>
      <c r="M24" s="6"/>
      <c r="N24" s="6"/>
      <c r="O24" s="6"/>
      <c r="P24" s="6"/>
      <c r="Q24" s="6"/>
      <c r="R24" s="215"/>
    </row>
    <row r="25" spans="1:18">
      <c r="A25" s="221" t="s">
        <v>333</v>
      </c>
      <c r="B25" s="223" t="s">
        <v>1996</v>
      </c>
      <c r="C25" s="223" t="s">
        <v>1997</v>
      </c>
      <c r="D25" s="223" t="s">
        <v>511</v>
      </c>
      <c r="E25" s="223" t="s">
        <v>260</v>
      </c>
      <c r="F25" s="234" t="s">
        <v>1998</v>
      </c>
      <c r="G25" t="s">
        <v>281</v>
      </c>
      <c r="I25" s="214"/>
      <c r="J25" s="6"/>
      <c r="K25" s="6"/>
      <c r="L25" s="6"/>
      <c r="M25" s="6"/>
      <c r="N25" s="6"/>
      <c r="O25" s="6"/>
      <c r="P25" s="6"/>
      <c r="Q25" s="6"/>
      <c r="R25" s="215"/>
    </row>
    <row r="26" spans="1:18">
      <c r="A26" s="221" t="s">
        <v>250</v>
      </c>
      <c r="B26" s="233" t="s">
        <v>1019</v>
      </c>
      <c r="C26" s="235" t="s">
        <v>952</v>
      </c>
      <c r="D26" s="223" t="s">
        <v>408</v>
      </c>
      <c r="E26" s="223" t="s">
        <v>260</v>
      </c>
      <c r="F26" s="234" t="s">
        <v>1999</v>
      </c>
      <c r="G26" t="s">
        <v>281</v>
      </c>
      <c r="I26" s="214"/>
      <c r="J26" s="6"/>
      <c r="K26" s="6"/>
      <c r="L26" s="6"/>
      <c r="M26" s="6"/>
      <c r="N26" s="6"/>
      <c r="O26" s="6"/>
      <c r="P26" s="6"/>
      <c r="Q26" s="6"/>
      <c r="R26" s="215"/>
    </row>
    <row r="27" spans="1:18">
      <c r="A27" s="221" t="s">
        <v>250</v>
      </c>
      <c r="B27" s="233" t="s">
        <v>2000</v>
      </c>
      <c r="C27" s="223" t="s">
        <v>2001</v>
      </c>
      <c r="D27" s="223" t="s">
        <v>259</v>
      </c>
      <c r="E27" s="223" t="s">
        <v>260</v>
      </c>
      <c r="F27" s="234" t="s">
        <v>2002</v>
      </c>
      <c r="G27" t="s">
        <v>281</v>
      </c>
      <c r="I27" s="214"/>
      <c r="J27" s="6"/>
      <c r="K27" s="6"/>
      <c r="L27" s="6"/>
      <c r="M27" s="6"/>
      <c r="N27" s="6"/>
      <c r="O27" s="6"/>
      <c r="P27" s="6"/>
      <c r="Q27" s="6"/>
      <c r="R27" s="215"/>
    </row>
    <row r="28" spans="1:18">
      <c r="A28" s="221" t="s">
        <v>333</v>
      </c>
      <c r="B28" s="223" t="s">
        <v>2003</v>
      </c>
      <c r="C28" s="223" t="s">
        <v>882</v>
      </c>
      <c r="D28" s="223" t="s">
        <v>511</v>
      </c>
      <c r="E28" s="223" t="s">
        <v>260</v>
      </c>
      <c r="F28" s="234" t="s">
        <v>614</v>
      </c>
      <c r="G28" t="s">
        <v>281</v>
      </c>
      <c r="I28" s="214"/>
      <c r="J28" s="6"/>
      <c r="K28" s="6"/>
      <c r="L28" s="6"/>
      <c r="M28" s="6"/>
      <c r="N28" s="6"/>
      <c r="O28" s="6"/>
      <c r="P28" s="6"/>
      <c r="Q28" s="6"/>
      <c r="R28" s="215"/>
    </row>
    <row r="29" spans="1:18">
      <c r="A29" s="262" t="s">
        <v>268</v>
      </c>
      <c r="B29" s="189" t="s">
        <v>2004</v>
      </c>
      <c r="C29" s="189">
        <v>0.17599999999999999</v>
      </c>
      <c r="D29" s="189" t="s">
        <v>270</v>
      </c>
      <c r="E29" s="189" t="s">
        <v>2882</v>
      </c>
      <c r="F29" s="263" t="s">
        <v>2006</v>
      </c>
      <c r="G29" t="s">
        <v>281</v>
      </c>
      <c r="I29" s="214"/>
      <c r="J29" s="6"/>
      <c r="K29" s="6"/>
      <c r="L29" s="6"/>
      <c r="M29" s="6"/>
      <c r="N29" s="6"/>
      <c r="O29" s="6"/>
      <c r="P29" s="6"/>
      <c r="Q29" s="6"/>
      <c r="R29" s="215"/>
    </row>
    <row r="30" spans="1:18">
      <c r="A30" s="262" t="s">
        <v>268</v>
      </c>
      <c r="B30" s="189" t="s">
        <v>534</v>
      </c>
      <c r="C30" s="189">
        <v>3.2000000000000001E-2</v>
      </c>
      <c r="D30" s="189" t="s">
        <v>2007</v>
      </c>
      <c r="E30" s="189" t="s">
        <v>5156</v>
      </c>
      <c r="F30" s="263" t="s">
        <v>519</v>
      </c>
      <c r="G30" t="s">
        <v>281</v>
      </c>
      <c r="I30" s="214"/>
      <c r="J30" s="6"/>
      <c r="K30" s="6"/>
      <c r="L30" s="6"/>
      <c r="M30" s="6"/>
      <c r="N30" s="6"/>
      <c r="O30" s="6"/>
      <c r="P30" s="6"/>
      <c r="Q30" s="6"/>
      <c r="R30" s="215"/>
    </row>
    <row r="31" spans="1:18">
      <c r="A31" s="262" t="s">
        <v>268</v>
      </c>
      <c r="B31" s="189" t="s">
        <v>875</v>
      </c>
      <c r="C31" s="189">
        <v>4</v>
      </c>
      <c r="D31" s="189" t="s">
        <v>2007</v>
      </c>
      <c r="E31" s="189" t="s">
        <v>5157</v>
      </c>
      <c r="F31" s="263" t="s">
        <v>2010</v>
      </c>
      <c r="G31" t="s">
        <v>281</v>
      </c>
      <c r="I31" s="214"/>
      <c r="J31" s="6"/>
      <c r="K31" s="6"/>
      <c r="L31" s="6"/>
      <c r="M31" s="6"/>
      <c r="N31" s="6"/>
      <c r="O31" s="6"/>
      <c r="P31" s="6"/>
      <c r="Q31" s="6"/>
      <c r="R31" s="215"/>
    </row>
    <row r="32" spans="1:18">
      <c r="A32" s="262" t="s">
        <v>268</v>
      </c>
      <c r="B32" s="189" t="s">
        <v>2011</v>
      </c>
      <c r="C32" s="189">
        <v>80.8</v>
      </c>
      <c r="D32" s="189" t="s">
        <v>2007</v>
      </c>
      <c r="E32" s="189" t="s">
        <v>5158</v>
      </c>
      <c r="F32" s="263" t="s">
        <v>2013</v>
      </c>
      <c r="G32" t="s">
        <v>281</v>
      </c>
      <c r="I32" s="214"/>
      <c r="J32" s="6"/>
      <c r="K32" s="6"/>
      <c r="L32" s="6"/>
      <c r="M32" s="6"/>
      <c r="N32" s="6"/>
      <c r="O32" s="6"/>
      <c r="P32" s="6"/>
      <c r="Q32" s="6"/>
      <c r="R32" s="215"/>
    </row>
    <row r="33" spans="1:18">
      <c r="A33" s="262" t="s">
        <v>268</v>
      </c>
      <c r="B33" s="189" t="s">
        <v>2015</v>
      </c>
      <c r="C33" s="189">
        <v>0.37655</v>
      </c>
      <c r="D33" s="189" t="s">
        <v>270</v>
      </c>
      <c r="E33" s="189" t="s">
        <v>3974</v>
      </c>
      <c r="F33" s="263" t="s">
        <v>2016</v>
      </c>
      <c r="G33" t="s">
        <v>281</v>
      </c>
      <c r="I33" s="214"/>
      <c r="J33" s="6"/>
      <c r="K33" s="6"/>
      <c r="L33" s="6"/>
      <c r="M33" s="6"/>
      <c r="N33" s="6"/>
      <c r="O33" s="6"/>
      <c r="P33" s="6"/>
      <c r="Q33" s="6"/>
      <c r="R33" s="215"/>
    </row>
    <row r="34" spans="1:18">
      <c r="A34" s="262" t="s">
        <v>268</v>
      </c>
      <c r="B34" s="189" t="s">
        <v>2017</v>
      </c>
      <c r="C34" s="189">
        <v>0.6</v>
      </c>
      <c r="D34" s="189" t="s">
        <v>270</v>
      </c>
      <c r="E34" s="189" t="s">
        <v>2018</v>
      </c>
      <c r="F34" s="263" t="s">
        <v>2019</v>
      </c>
      <c r="G34" t="s">
        <v>281</v>
      </c>
      <c r="I34" s="214"/>
      <c r="J34" s="6"/>
      <c r="K34" s="6"/>
      <c r="L34" s="6"/>
      <c r="M34" s="6"/>
      <c r="N34" s="6"/>
      <c r="O34" s="6"/>
      <c r="P34" s="6"/>
      <c r="Q34" s="6"/>
      <c r="R34" s="215"/>
    </row>
    <row r="35" spans="1:18">
      <c r="A35" s="262" t="s">
        <v>268</v>
      </c>
      <c r="B35" s="189" t="s">
        <v>2020</v>
      </c>
      <c r="C35" s="189">
        <v>12.71</v>
      </c>
      <c r="D35" s="189" t="s">
        <v>2021</v>
      </c>
      <c r="E35" s="189" t="s">
        <v>2022</v>
      </c>
      <c r="F35" s="263" t="s">
        <v>2023</v>
      </c>
      <c r="G35" t="s">
        <v>281</v>
      </c>
      <c r="I35" s="214"/>
      <c r="J35" s="6"/>
      <c r="K35" s="6"/>
      <c r="L35" s="6"/>
      <c r="M35" s="6"/>
      <c r="N35" s="6"/>
      <c r="O35" s="6"/>
      <c r="P35" s="6"/>
      <c r="Q35" s="6"/>
      <c r="R35" s="215"/>
    </row>
    <row r="36" spans="1:18">
      <c r="A36" s="262" t="s">
        <v>268</v>
      </c>
      <c r="B36" s="189" t="s">
        <v>2025</v>
      </c>
      <c r="C36" s="189">
        <v>22.68</v>
      </c>
      <c r="D36" s="189" t="s">
        <v>2021</v>
      </c>
      <c r="E36" s="189" t="s">
        <v>2026</v>
      </c>
      <c r="F36" s="263" t="s">
        <v>2027</v>
      </c>
      <c r="G36" t="s">
        <v>281</v>
      </c>
      <c r="I36" s="214"/>
      <c r="J36" s="6"/>
      <c r="K36" s="6"/>
      <c r="L36" s="6"/>
      <c r="M36" s="6"/>
      <c r="N36" s="6"/>
      <c r="O36" s="6"/>
      <c r="P36" s="6"/>
      <c r="Q36" s="6"/>
      <c r="R36" s="215"/>
    </row>
    <row r="37" spans="1:18">
      <c r="A37" s="262" t="s">
        <v>268</v>
      </c>
      <c r="B37" s="189" t="s">
        <v>818</v>
      </c>
      <c r="C37" s="189">
        <v>0.435</v>
      </c>
      <c r="D37" s="189" t="s">
        <v>408</v>
      </c>
      <c r="E37" s="171" t="s">
        <v>5159</v>
      </c>
      <c r="F37" s="263" t="s">
        <v>2029</v>
      </c>
      <c r="G37" t="s">
        <v>281</v>
      </c>
      <c r="I37" s="214"/>
      <c r="J37" s="6"/>
      <c r="K37" s="6"/>
      <c r="L37" s="6"/>
      <c r="M37" s="6"/>
      <c r="N37" s="6"/>
      <c r="O37" s="6"/>
      <c r="P37" s="6"/>
      <c r="Q37" s="6"/>
      <c r="R37" s="215"/>
    </row>
    <row r="38" spans="1:18">
      <c r="A38" s="262" t="s">
        <v>268</v>
      </c>
      <c r="B38" s="189" t="s">
        <v>646</v>
      </c>
      <c r="C38" s="189">
        <v>15</v>
      </c>
      <c r="D38" s="189" t="s">
        <v>545</v>
      </c>
      <c r="E38" s="189" t="s">
        <v>2030</v>
      </c>
      <c r="F38" s="263" t="s">
        <v>2031</v>
      </c>
      <c r="G38" t="s">
        <v>281</v>
      </c>
      <c r="I38" s="214"/>
      <c r="J38" s="6"/>
      <c r="K38" s="6"/>
      <c r="L38" s="6"/>
      <c r="M38" s="6"/>
      <c r="N38" s="6"/>
      <c r="O38" s="6"/>
      <c r="P38" s="6"/>
      <c r="Q38" s="6"/>
      <c r="R38" s="215"/>
    </row>
    <row r="39" spans="1:18">
      <c r="A39" s="262" t="s">
        <v>268</v>
      </c>
      <c r="B39" s="189" t="s">
        <v>660</v>
      </c>
      <c r="C39" s="189">
        <v>1</v>
      </c>
      <c r="D39" s="189" t="s">
        <v>259</v>
      </c>
      <c r="E39" s="189" t="s">
        <v>253</v>
      </c>
      <c r="F39" s="263" t="s">
        <v>2032</v>
      </c>
      <c r="G39" t="s">
        <v>281</v>
      </c>
      <c r="I39" s="214"/>
      <c r="J39" s="6"/>
      <c r="K39" s="6"/>
      <c r="L39" s="6"/>
      <c r="M39" s="6"/>
      <c r="N39" s="6"/>
      <c r="O39" s="6"/>
      <c r="P39" s="6"/>
      <c r="Q39" s="6"/>
      <c r="R39" s="215"/>
    </row>
    <row r="40" spans="1:18">
      <c r="A40" s="262" t="s">
        <v>268</v>
      </c>
      <c r="B40" s="189" t="s">
        <v>2033</v>
      </c>
      <c r="C40" s="189">
        <v>0.59</v>
      </c>
      <c r="D40" s="189" t="s">
        <v>2034</v>
      </c>
      <c r="E40" s="189" t="s">
        <v>5160</v>
      </c>
      <c r="F40" s="263" t="s">
        <v>2036</v>
      </c>
      <c r="G40" t="s">
        <v>281</v>
      </c>
      <c r="I40" s="214"/>
      <c r="J40" s="6"/>
      <c r="K40" s="6"/>
      <c r="L40" s="6"/>
      <c r="M40" s="6"/>
      <c r="N40" s="6"/>
      <c r="O40" s="6"/>
      <c r="P40" s="6"/>
      <c r="Q40" s="6"/>
      <c r="R40" s="215"/>
    </row>
    <row r="41" spans="1:18">
      <c r="A41" s="262" t="s">
        <v>268</v>
      </c>
      <c r="B41" s="189" t="s">
        <v>559</v>
      </c>
      <c r="C41" s="189">
        <v>10000</v>
      </c>
      <c r="D41" s="189" t="s">
        <v>560</v>
      </c>
      <c r="E41" s="189" t="s">
        <v>253</v>
      </c>
      <c r="F41" s="263" t="s">
        <v>2037</v>
      </c>
      <c r="G41" t="s">
        <v>281</v>
      </c>
      <c r="I41" s="214"/>
      <c r="J41" s="6"/>
      <c r="K41" s="6"/>
      <c r="L41" s="6"/>
      <c r="M41" s="6"/>
      <c r="N41" s="6"/>
      <c r="O41" s="6"/>
      <c r="P41" s="6"/>
      <c r="Q41" s="6"/>
      <c r="R41" s="215"/>
    </row>
    <row r="42" spans="1:18">
      <c r="A42" s="262" t="s">
        <v>268</v>
      </c>
      <c r="B42" s="189" t="s">
        <v>2038</v>
      </c>
      <c r="C42" s="189">
        <v>9745</v>
      </c>
      <c r="D42" s="189" t="s">
        <v>560</v>
      </c>
      <c r="E42" s="189" t="s">
        <v>253</v>
      </c>
      <c r="F42" s="263" t="s">
        <v>2039</v>
      </c>
      <c r="G42" t="s">
        <v>281</v>
      </c>
      <c r="I42" s="214"/>
      <c r="J42" s="6"/>
      <c r="K42" s="6"/>
      <c r="L42" s="6"/>
      <c r="M42" s="6"/>
      <c r="N42" s="6"/>
      <c r="O42" s="6"/>
      <c r="P42" s="6"/>
      <c r="Q42" s="6"/>
      <c r="R42" s="215"/>
    </row>
    <row r="43" spans="1:18">
      <c r="A43" s="262" t="s">
        <v>268</v>
      </c>
      <c r="B43" s="189" t="s">
        <v>2040</v>
      </c>
      <c r="C43" s="189" t="s">
        <v>5161</v>
      </c>
      <c r="D43" s="189" t="s">
        <v>2021</v>
      </c>
      <c r="E43" s="264"/>
      <c r="F43" s="263" t="s">
        <v>5162</v>
      </c>
      <c r="G43" t="s">
        <v>281</v>
      </c>
      <c r="I43" s="214"/>
      <c r="J43" s="6"/>
      <c r="K43" s="6"/>
      <c r="L43" s="6"/>
      <c r="M43" s="6"/>
      <c r="N43" s="6"/>
      <c r="O43" s="6"/>
      <c r="P43" s="6"/>
      <c r="Q43" s="6"/>
      <c r="R43" s="215"/>
    </row>
    <row r="44" spans="1:18">
      <c r="A44" s="262" t="s">
        <v>268</v>
      </c>
      <c r="B44" s="189" t="s">
        <v>983</v>
      </c>
      <c r="C44" s="189" t="s">
        <v>2043</v>
      </c>
      <c r="D44" s="189" t="s">
        <v>408</v>
      </c>
      <c r="E44" s="264"/>
      <c r="F44" s="263" t="s">
        <v>2044</v>
      </c>
      <c r="G44" t="s">
        <v>281</v>
      </c>
      <c r="I44" s="214"/>
      <c r="J44" s="6"/>
      <c r="K44" s="6"/>
      <c r="L44" s="6"/>
      <c r="M44" s="6"/>
      <c r="N44" s="6"/>
      <c r="O44" s="6"/>
      <c r="P44" s="6"/>
      <c r="Q44" s="6"/>
      <c r="R44" s="215"/>
    </row>
    <row r="45" spans="1:18">
      <c r="A45" s="262" t="s">
        <v>268</v>
      </c>
      <c r="B45" s="189" t="s">
        <v>1987</v>
      </c>
      <c r="C45" s="189" t="s">
        <v>2045</v>
      </c>
      <c r="D45" s="189" t="s">
        <v>275</v>
      </c>
      <c r="E45" s="305"/>
      <c r="F45" s="263" t="s">
        <v>2046</v>
      </c>
      <c r="G45" t="s">
        <v>281</v>
      </c>
      <c r="I45" s="214"/>
      <c r="J45" s="6"/>
      <c r="K45" s="6"/>
      <c r="L45" s="6"/>
      <c r="M45" s="6"/>
      <c r="N45" s="6"/>
      <c r="O45" s="6"/>
      <c r="P45" s="6"/>
      <c r="Q45" s="6"/>
      <c r="R45" s="215"/>
    </row>
    <row r="46" spans="1:18">
      <c r="A46" s="262" t="s">
        <v>268</v>
      </c>
      <c r="B46" s="189" t="s">
        <v>2047</v>
      </c>
      <c r="C46" s="189" t="s">
        <v>2048</v>
      </c>
      <c r="D46" s="189" t="s">
        <v>259</v>
      </c>
      <c r="E46" s="264"/>
      <c r="F46" s="263" t="s">
        <v>2049</v>
      </c>
      <c r="G46" t="s">
        <v>281</v>
      </c>
      <c r="I46" s="214"/>
      <c r="J46" s="6"/>
      <c r="K46" s="6"/>
      <c r="L46" s="6"/>
      <c r="M46" s="6"/>
      <c r="N46" s="6"/>
      <c r="O46" s="6"/>
      <c r="P46" s="6"/>
      <c r="Q46" s="6"/>
      <c r="R46" s="215"/>
    </row>
    <row r="47" spans="1:18">
      <c r="A47" s="262" t="s">
        <v>268</v>
      </c>
      <c r="B47" s="189" t="s">
        <v>2050</v>
      </c>
      <c r="C47" s="189" t="s">
        <v>2051</v>
      </c>
      <c r="D47" s="189" t="s">
        <v>560</v>
      </c>
      <c r="E47" s="264"/>
      <c r="F47" s="263" t="s">
        <v>2052</v>
      </c>
      <c r="G47" t="s">
        <v>281</v>
      </c>
      <c r="I47" s="214"/>
      <c r="J47" s="6"/>
      <c r="K47" s="6"/>
      <c r="L47" s="6"/>
      <c r="M47" s="6"/>
      <c r="N47" s="6"/>
      <c r="O47" s="6"/>
      <c r="P47" s="6"/>
      <c r="Q47" s="6"/>
      <c r="R47" s="215"/>
    </row>
    <row r="48" spans="1:18">
      <c r="A48" s="262" t="s">
        <v>268</v>
      </c>
      <c r="B48" s="189" t="s">
        <v>921</v>
      </c>
      <c r="C48" s="189" t="s">
        <v>2053</v>
      </c>
      <c r="D48" s="189" t="s">
        <v>270</v>
      </c>
      <c r="E48" s="264"/>
      <c r="F48" s="263" t="s">
        <v>2054</v>
      </c>
      <c r="G48" t="s">
        <v>281</v>
      </c>
      <c r="I48" s="214"/>
      <c r="J48" s="6"/>
      <c r="K48" s="6"/>
      <c r="L48" s="6"/>
      <c r="M48" s="6"/>
      <c r="N48" s="6"/>
      <c r="O48" s="6"/>
      <c r="P48" s="6"/>
      <c r="Q48" s="6"/>
      <c r="R48" s="215"/>
    </row>
    <row r="49" spans="1:18">
      <c r="A49" s="262" t="s">
        <v>268</v>
      </c>
      <c r="B49" s="189" t="s">
        <v>2055</v>
      </c>
      <c r="C49" s="189" t="s">
        <v>2056</v>
      </c>
      <c r="D49" s="189" t="s">
        <v>259</v>
      </c>
      <c r="E49" s="264"/>
      <c r="F49" s="263" t="s">
        <v>2057</v>
      </c>
      <c r="G49" t="s">
        <v>281</v>
      </c>
      <c r="I49" s="214"/>
      <c r="J49" s="6"/>
      <c r="K49" s="6"/>
      <c r="L49" s="6"/>
      <c r="M49" s="6"/>
      <c r="N49" s="6"/>
      <c r="O49" s="6"/>
      <c r="P49" s="6"/>
      <c r="Q49" s="6"/>
      <c r="R49" s="215"/>
    </row>
    <row r="50" spans="1:18">
      <c r="A50" s="262" t="s">
        <v>268</v>
      </c>
      <c r="B50" s="189" t="s">
        <v>2058</v>
      </c>
      <c r="C50" s="189" t="s">
        <v>2059</v>
      </c>
      <c r="D50" s="189" t="s">
        <v>259</v>
      </c>
      <c r="E50" s="264"/>
      <c r="F50" s="263" t="s">
        <v>2060</v>
      </c>
      <c r="G50" t="s">
        <v>281</v>
      </c>
      <c r="I50" s="236"/>
      <c r="J50" s="237"/>
      <c r="K50" s="237"/>
      <c r="L50" s="237"/>
      <c r="M50" s="237"/>
      <c r="N50" s="237"/>
      <c r="O50" s="237"/>
      <c r="P50" s="237"/>
      <c r="Q50" s="237"/>
      <c r="R50" s="238"/>
    </row>
    <row r="51" spans="1:18">
      <c r="A51" s="262" t="s">
        <v>268</v>
      </c>
      <c r="B51" s="189" t="s">
        <v>2061</v>
      </c>
      <c r="C51" s="189" t="s">
        <v>2893</v>
      </c>
      <c r="D51" s="189" t="s">
        <v>259</v>
      </c>
      <c r="E51" s="264"/>
      <c r="F51" s="263" t="s">
        <v>4878</v>
      </c>
      <c r="G51" t="s">
        <v>281</v>
      </c>
    </row>
    <row r="52" spans="1:18" s="171" customFormat="1">
      <c r="A52" s="239" t="s">
        <v>268</v>
      </c>
      <c r="B52" s="240" t="s">
        <v>2064</v>
      </c>
      <c r="C52" s="240" t="s">
        <v>2065</v>
      </c>
      <c r="D52" s="240" t="s">
        <v>259</v>
      </c>
      <c r="E52" s="265"/>
      <c r="F52" s="241" t="s">
        <v>2066</v>
      </c>
      <c r="I52" s="349" t="s">
        <v>360</v>
      </c>
      <c r="J52" s="350"/>
      <c r="K52" s="350"/>
      <c r="L52" s="350"/>
      <c r="M52" s="351"/>
    </row>
    <row r="53" spans="1:18">
      <c r="G53" t="s">
        <v>281</v>
      </c>
      <c r="I53" s="242" t="s">
        <v>2014</v>
      </c>
      <c r="J53" s="243"/>
      <c r="K53" s="243"/>
      <c r="L53" s="243">
        <v>13.49</v>
      </c>
      <c r="M53" s="244" t="s">
        <v>363</v>
      </c>
    </row>
    <row r="54" spans="1:18" ht="18.75">
      <c r="A54" s="769" t="s">
        <v>2067</v>
      </c>
      <c r="B54" s="770"/>
      <c r="C54" s="770"/>
      <c r="D54" s="770"/>
      <c r="E54" s="770"/>
      <c r="F54" s="771"/>
      <c r="G54" t="s">
        <v>281</v>
      </c>
      <c r="I54" s="214" t="s">
        <v>3972</v>
      </c>
      <c r="J54" s="6"/>
      <c r="K54" s="6"/>
      <c r="L54" s="6">
        <v>26.23</v>
      </c>
      <c r="M54" s="215" t="s">
        <v>363</v>
      </c>
    </row>
    <row r="55" spans="1:18">
      <c r="A55" s="211" t="s">
        <v>238</v>
      </c>
      <c r="B55" s="212" t="s">
        <v>239</v>
      </c>
      <c r="C55" s="212" t="s">
        <v>240</v>
      </c>
      <c r="D55" s="212" t="s">
        <v>134</v>
      </c>
      <c r="E55" s="212" t="s">
        <v>241</v>
      </c>
      <c r="F55" s="213" t="s">
        <v>242</v>
      </c>
      <c r="G55" t="s">
        <v>281</v>
      </c>
      <c r="I55" s="214" t="s">
        <v>3564</v>
      </c>
      <c r="J55" s="6"/>
      <c r="K55" s="6"/>
      <c r="L55" s="275">
        <v>13.88</v>
      </c>
      <c r="M55" s="215" t="s">
        <v>363</v>
      </c>
    </row>
    <row r="56" spans="1:18">
      <c r="A56" s="216" t="s">
        <v>858</v>
      </c>
      <c r="B56" s="217" t="s">
        <v>2068</v>
      </c>
      <c r="C56" s="218">
        <v>6.1999999999999998E-3</v>
      </c>
      <c r="D56" s="218" t="s">
        <v>259</v>
      </c>
      <c r="E56" s="218" t="s">
        <v>2069</v>
      </c>
      <c r="F56" s="232" t="s">
        <v>2070</v>
      </c>
      <c r="G56" t="s">
        <v>281</v>
      </c>
      <c r="I56" s="214" t="s">
        <v>3705</v>
      </c>
      <c r="J56" s="6"/>
      <c r="K56" s="6"/>
      <c r="L56" s="6">
        <v>53.3</v>
      </c>
      <c r="M56" s="215" t="s">
        <v>363</v>
      </c>
    </row>
    <row r="57" spans="1:18">
      <c r="A57" s="221" t="s">
        <v>858</v>
      </c>
      <c r="B57" s="222" t="s">
        <v>2071</v>
      </c>
      <c r="C57" s="223">
        <v>2.5000000000000001E-2</v>
      </c>
      <c r="D57" s="223" t="s">
        <v>259</v>
      </c>
      <c r="E57" s="223" t="s">
        <v>2072</v>
      </c>
      <c r="F57" s="234" t="s">
        <v>2070</v>
      </c>
      <c r="G57" t="s">
        <v>281</v>
      </c>
      <c r="I57" s="214" t="s">
        <v>5163</v>
      </c>
      <c r="J57" s="6"/>
      <c r="K57" s="6"/>
      <c r="L57" s="6">
        <v>20</v>
      </c>
      <c r="M57" s="215" t="s">
        <v>363</v>
      </c>
    </row>
    <row r="58" spans="1:18">
      <c r="A58" s="221" t="s">
        <v>858</v>
      </c>
      <c r="B58" s="222" t="s">
        <v>2073</v>
      </c>
      <c r="C58" s="223">
        <v>3.7199999999999997E-2</v>
      </c>
      <c r="D58" s="223" t="s">
        <v>259</v>
      </c>
      <c r="E58" s="223" t="s">
        <v>2074</v>
      </c>
      <c r="F58" s="234" t="s">
        <v>2070</v>
      </c>
      <c r="G58" t="s">
        <v>281</v>
      </c>
      <c r="I58" s="236" t="s">
        <v>3565</v>
      </c>
      <c r="J58" s="237"/>
      <c r="K58" s="237"/>
      <c r="L58" s="276">
        <f>(679.46/0.85)*0.15</f>
        <v>119.90470588235294</v>
      </c>
      <c r="M58" s="238" t="s">
        <v>363</v>
      </c>
    </row>
    <row r="59" spans="1:18">
      <c r="A59" s="221" t="s">
        <v>858</v>
      </c>
      <c r="B59" s="233" t="s">
        <v>2075</v>
      </c>
      <c r="C59" s="223" t="s">
        <v>2076</v>
      </c>
      <c r="D59" s="223" t="s">
        <v>259</v>
      </c>
      <c r="E59" s="223" t="s">
        <v>253</v>
      </c>
      <c r="F59" s="234" t="s">
        <v>2077</v>
      </c>
      <c r="G59" t="s">
        <v>281</v>
      </c>
    </row>
    <row r="60" spans="1:18">
      <c r="A60" s="221" t="s">
        <v>858</v>
      </c>
      <c r="B60" s="222" t="s">
        <v>2078</v>
      </c>
      <c r="C60" s="223">
        <v>1.1000000000000001E-3</v>
      </c>
      <c r="D60" s="223" t="s">
        <v>1435</v>
      </c>
      <c r="E60" s="223" t="s">
        <v>2079</v>
      </c>
      <c r="F60" s="234" t="s">
        <v>2070</v>
      </c>
      <c r="G60" t="s">
        <v>281</v>
      </c>
    </row>
    <row r="61" spans="1:18">
      <c r="A61" s="221" t="s">
        <v>858</v>
      </c>
      <c r="B61" s="222" t="s">
        <v>305</v>
      </c>
      <c r="C61" s="223">
        <v>1.24E-2</v>
      </c>
      <c r="D61" s="223" t="s">
        <v>259</v>
      </c>
      <c r="E61" s="223" t="s">
        <v>2080</v>
      </c>
      <c r="F61" s="234" t="s">
        <v>2070</v>
      </c>
      <c r="G61" t="s">
        <v>281</v>
      </c>
    </row>
    <row r="62" spans="1:18">
      <c r="A62" s="221" t="s">
        <v>858</v>
      </c>
      <c r="B62" s="222" t="s">
        <v>507</v>
      </c>
      <c r="C62" s="223">
        <v>5.88</v>
      </c>
      <c r="D62" s="223" t="s">
        <v>259</v>
      </c>
      <c r="E62" s="223" t="s">
        <v>2081</v>
      </c>
      <c r="F62" s="234" t="s">
        <v>2070</v>
      </c>
      <c r="G62" t="s">
        <v>281</v>
      </c>
    </row>
    <row r="63" spans="1:18">
      <c r="A63" s="221" t="s">
        <v>858</v>
      </c>
      <c r="B63" s="222" t="s">
        <v>941</v>
      </c>
      <c r="C63" s="223">
        <v>0</v>
      </c>
      <c r="D63" s="223" t="s">
        <v>943</v>
      </c>
      <c r="E63" s="223" t="s">
        <v>253</v>
      </c>
      <c r="F63" s="234" t="s">
        <v>2082</v>
      </c>
      <c r="G63" t="s">
        <v>281</v>
      </c>
    </row>
    <row r="64" spans="1:18">
      <c r="A64" s="221" t="s">
        <v>858</v>
      </c>
      <c r="B64" s="222" t="s">
        <v>2083</v>
      </c>
      <c r="C64" s="223">
        <v>7.9645599999999997E-4</v>
      </c>
      <c r="D64" s="223" t="s">
        <v>275</v>
      </c>
      <c r="E64" s="223" t="s">
        <v>2084</v>
      </c>
      <c r="F64" s="234" t="s">
        <v>2085</v>
      </c>
      <c r="G64" t="s">
        <v>281</v>
      </c>
    </row>
    <row r="65" spans="1:7">
      <c r="A65" s="221" t="s">
        <v>858</v>
      </c>
      <c r="B65" s="222" t="s">
        <v>2086</v>
      </c>
      <c r="C65" s="223" t="s">
        <v>2087</v>
      </c>
      <c r="D65" s="223" t="s">
        <v>2088</v>
      </c>
      <c r="E65" s="223" t="s">
        <v>2089</v>
      </c>
      <c r="F65" s="234" t="s">
        <v>2090</v>
      </c>
      <c r="G65" t="s">
        <v>281</v>
      </c>
    </row>
    <row r="66" spans="1:7">
      <c r="A66" s="221" t="s">
        <v>845</v>
      </c>
      <c r="B66" s="223" t="s">
        <v>5164</v>
      </c>
      <c r="C66" s="235" t="s">
        <v>2091</v>
      </c>
      <c r="D66" s="223" t="s">
        <v>408</v>
      </c>
      <c r="E66" s="223" t="s">
        <v>253</v>
      </c>
      <c r="F66" s="234" t="s">
        <v>2092</v>
      </c>
      <c r="G66" t="s">
        <v>281</v>
      </c>
    </row>
    <row r="67" spans="1:7">
      <c r="A67" s="221" t="s">
        <v>845</v>
      </c>
      <c r="B67" s="233" t="s">
        <v>1989</v>
      </c>
      <c r="C67" s="223">
        <v>1000</v>
      </c>
      <c r="D67" s="223" t="s">
        <v>259</v>
      </c>
      <c r="E67" s="223" t="s">
        <v>253</v>
      </c>
      <c r="F67" s="234" t="s">
        <v>2093</v>
      </c>
      <c r="G67" t="s">
        <v>281</v>
      </c>
    </row>
    <row r="68" spans="1:7">
      <c r="A68" s="262" t="s">
        <v>268</v>
      </c>
      <c r="B68" s="189" t="s">
        <v>2094</v>
      </c>
      <c r="C68" s="189">
        <v>2.1</v>
      </c>
      <c r="D68" s="189" t="s">
        <v>637</v>
      </c>
      <c r="E68" s="189" t="s">
        <v>2095</v>
      </c>
      <c r="F68" s="263" t="s">
        <v>2096</v>
      </c>
      <c r="G68" t="s">
        <v>281</v>
      </c>
    </row>
    <row r="69" spans="1:7">
      <c r="A69" s="262" t="s">
        <v>268</v>
      </c>
      <c r="B69" s="189" t="s">
        <v>2097</v>
      </c>
      <c r="C69" s="189">
        <v>7.1</v>
      </c>
      <c r="D69" s="189" t="s">
        <v>637</v>
      </c>
      <c r="E69" s="189" t="s">
        <v>2098</v>
      </c>
      <c r="F69" s="263" t="s">
        <v>2099</v>
      </c>
      <c r="G69" t="s">
        <v>281</v>
      </c>
    </row>
    <row r="70" spans="1:7">
      <c r="A70" s="262" t="s">
        <v>268</v>
      </c>
      <c r="B70" s="189" t="s">
        <v>2100</v>
      </c>
      <c r="C70" s="189">
        <v>40</v>
      </c>
      <c r="D70" s="189" t="s">
        <v>1348</v>
      </c>
      <c r="E70" s="189" t="s">
        <v>2101</v>
      </c>
      <c r="F70" s="263" t="s">
        <v>2102</v>
      </c>
      <c r="G70" t="s">
        <v>281</v>
      </c>
    </row>
    <row r="71" spans="1:7">
      <c r="A71" s="262" t="s">
        <v>268</v>
      </c>
      <c r="B71" s="189" t="s">
        <v>2076</v>
      </c>
      <c r="C71" s="189">
        <v>402</v>
      </c>
      <c r="D71" s="189" t="s">
        <v>259</v>
      </c>
      <c r="E71" s="189" t="s">
        <v>253</v>
      </c>
      <c r="F71" s="263" t="s">
        <v>2103</v>
      </c>
      <c r="G71" t="s">
        <v>281</v>
      </c>
    </row>
    <row r="72" spans="1:7">
      <c r="A72" s="262" t="s">
        <v>268</v>
      </c>
      <c r="B72" s="189" t="s">
        <v>2087</v>
      </c>
      <c r="C72" s="189" t="s">
        <v>2104</v>
      </c>
      <c r="D72" s="189" t="s">
        <v>2088</v>
      </c>
      <c r="E72" s="306"/>
      <c r="F72" s="263" t="s">
        <v>2105</v>
      </c>
      <c r="G72" t="s">
        <v>281</v>
      </c>
    </row>
    <row r="73" spans="1:7">
      <c r="A73" s="262" t="s">
        <v>268</v>
      </c>
      <c r="B73" s="189" t="s">
        <v>660</v>
      </c>
      <c r="C73" s="189">
        <v>1000</v>
      </c>
      <c r="D73" s="189" t="s">
        <v>259</v>
      </c>
      <c r="E73" s="306"/>
      <c r="F73" s="263" t="s">
        <v>2106</v>
      </c>
      <c r="G73" t="s">
        <v>281</v>
      </c>
    </row>
    <row r="74" spans="1:7">
      <c r="A74" s="262" t="s">
        <v>268</v>
      </c>
      <c r="B74" s="189" t="s">
        <v>2107</v>
      </c>
      <c r="C74" s="189">
        <v>0.53</v>
      </c>
      <c r="D74" s="189" t="s">
        <v>270</v>
      </c>
      <c r="E74" s="306"/>
      <c r="F74" s="263" t="s">
        <v>2108</v>
      </c>
      <c r="G74" t="s">
        <v>281</v>
      </c>
    </row>
    <row r="75" spans="1:7">
      <c r="A75" s="239" t="s">
        <v>268</v>
      </c>
      <c r="B75" s="240" t="s">
        <v>628</v>
      </c>
      <c r="C75" s="240" t="s">
        <v>2109</v>
      </c>
      <c r="D75" s="240" t="s">
        <v>637</v>
      </c>
      <c r="E75" s="307"/>
      <c r="F75" s="241" t="s">
        <v>2092</v>
      </c>
      <c r="G75" t="s">
        <v>281</v>
      </c>
    </row>
    <row r="76" spans="1:7">
      <c r="G76" t="s">
        <v>281</v>
      </c>
    </row>
    <row r="77" spans="1:7" ht="18.75">
      <c r="A77" s="769" t="s">
        <v>2110</v>
      </c>
      <c r="B77" s="770"/>
      <c r="C77" s="770"/>
      <c r="D77" s="770"/>
      <c r="E77" s="770"/>
      <c r="F77" s="771"/>
      <c r="G77" t="s">
        <v>281</v>
      </c>
    </row>
    <row r="78" spans="1:7">
      <c r="A78" s="211" t="s">
        <v>238</v>
      </c>
      <c r="B78" s="212" t="s">
        <v>239</v>
      </c>
      <c r="C78" s="212" t="s">
        <v>240</v>
      </c>
      <c r="D78" s="212" t="s">
        <v>134</v>
      </c>
      <c r="E78" s="212" t="s">
        <v>241</v>
      </c>
      <c r="F78" s="213" t="s">
        <v>242</v>
      </c>
      <c r="G78" t="s">
        <v>281</v>
      </c>
    </row>
    <row r="79" spans="1:7">
      <c r="A79" s="216" t="s">
        <v>243</v>
      </c>
      <c r="B79" s="217" t="s">
        <v>311</v>
      </c>
      <c r="C79" s="218">
        <v>2.17302E-4</v>
      </c>
      <c r="D79" s="218" t="s">
        <v>259</v>
      </c>
      <c r="E79" s="218" t="s">
        <v>5462</v>
      </c>
      <c r="F79" s="232" t="s">
        <v>313</v>
      </c>
      <c r="G79" t="s">
        <v>281</v>
      </c>
    </row>
    <row r="80" spans="1:7">
      <c r="A80" s="221" t="s">
        <v>243</v>
      </c>
      <c r="B80" s="222" t="s">
        <v>285</v>
      </c>
      <c r="C80" s="223">
        <v>1.5568699999999999E-8</v>
      </c>
      <c r="D80" s="223" t="s">
        <v>259</v>
      </c>
      <c r="E80" s="223" t="s">
        <v>5463</v>
      </c>
      <c r="F80" s="234" t="s">
        <v>287</v>
      </c>
      <c r="G80" t="s">
        <v>281</v>
      </c>
    </row>
    <row r="81" spans="1:7">
      <c r="A81" s="221" t="s">
        <v>243</v>
      </c>
      <c r="B81" s="222" t="s">
        <v>317</v>
      </c>
      <c r="C81" s="223">
        <v>1.445008E-3</v>
      </c>
      <c r="D81" s="223" t="s">
        <v>259</v>
      </c>
      <c r="E81" s="223" t="s">
        <v>5464</v>
      </c>
      <c r="F81" s="234" t="s">
        <v>319</v>
      </c>
      <c r="G81" t="s">
        <v>281</v>
      </c>
    </row>
    <row r="82" spans="1:7">
      <c r="A82" s="221" t="s">
        <v>243</v>
      </c>
      <c r="B82" s="222" t="s">
        <v>294</v>
      </c>
      <c r="C82" s="223">
        <v>1.7675400000000001E-6</v>
      </c>
      <c r="D82" s="223" t="s">
        <v>259</v>
      </c>
      <c r="E82" s="223" t="s">
        <v>5465</v>
      </c>
      <c r="F82" s="234" t="s">
        <v>296</v>
      </c>
      <c r="G82" t="s">
        <v>281</v>
      </c>
    </row>
    <row r="83" spans="1:7">
      <c r="A83" s="221" t="s">
        <v>243</v>
      </c>
      <c r="B83" s="222" t="s">
        <v>291</v>
      </c>
      <c r="C83" s="271">
        <v>2.7784800000000001E-7</v>
      </c>
      <c r="D83" s="223" t="s">
        <v>259</v>
      </c>
      <c r="E83" s="223" t="s">
        <v>5466</v>
      </c>
      <c r="F83" s="234" t="s">
        <v>293</v>
      </c>
      <c r="G83" t="s">
        <v>281</v>
      </c>
    </row>
    <row r="84" spans="1:7">
      <c r="A84" s="221" t="s">
        <v>243</v>
      </c>
      <c r="B84" s="222" t="s">
        <v>326</v>
      </c>
      <c r="C84" s="223">
        <v>4.0635434999999998E-2</v>
      </c>
      <c r="D84" s="223" t="s">
        <v>327</v>
      </c>
      <c r="E84" s="223" t="s">
        <v>5467</v>
      </c>
      <c r="F84" s="234" t="s">
        <v>329</v>
      </c>
      <c r="G84" t="s">
        <v>281</v>
      </c>
    </row>
    <row r="85" spans="1:7">
      <c r="A85" s="221" t="s">
        <v>243</v>
      </c>
      <c r="B85" s="222" t="s">
        <v>300</v>
      </c>
      <c r="C85" s="223">
        <v>1.02154E-4</v>
      </c>
      <c r="D85" s="223" t="s">
        <v>259</v>
      </c>
      <c r="E85" s="223" t="s">
        <v>5468</v>
      </c>
      <c r="F85" s="234" t="s">
        <v>290</v>
      </c>
      <c r="G85" t="s">
        <v>281</v>
      </c>
    </row>
    <row r="86" spans="1:7">
      <c r="A86" s="221" t="s">
        <v>243</v>
      </c>
      <c r="B86" s="222" t="s">
        <v>302</v>
      </c>
      <c r="C86" s="223">
        <v>2.5881800000000001E-4</v>
      </c>
      <c r="D86" s="223" t="s">
        <v>259</v>
      </c>
      <c r="E86" s="223" t="s">
        <v>5469</v>
      </c>
      <c r="F86" s="234" t="s">
        <v>304</v>
      </c>
      <c r="G86" t="s">
        <v>281</v>
      </c>
    </row>
    <row r="87" spans="1:7">
      <c r="A87" s="221" t="s">
        <v>243</v>
      </c>
      <c r="B87" s="222" t="s">
        <v>288</v>
      </c>
      <c r="C87" s="223">
        <v>1.9995399999999999E-7</v>
      </c>
      <c r="D87" s="223" t="s">
        <v>259</v>
      </c>
      <c r="E87" s="223" t="s">
        <v>5470</v>
      </c>
      <c r="F87" s="234" t="s">
        <v>290</v>
      </c>
      <c r="G87" t="s">
        <v>281</v>
      </c>
    </row>
    <row r="88" spans="1:7">
      <c r="A88" s="221" t="s">
        <v>243</v>
      </c>
      <c r="B88" s="222" t="s">
        <v>282</v>
      </c>
      <c r="C88" s="223">
        <v>2.5000000000000002E-10</v>
      </c>
      <c r="D88" s="223" t="s">
        <v>275</v>
      </c>
      <c r="E88" s="223" t="s">
        <v>283</v>
      </c>
      <c r="F88" s="234" t="s">
        <v>322</v>
      </c>
      <c r="G88" t="s">
        <v>281</v>
      </c>
    </row>
    <row r="89" spans="1:7">
      <c r="A89" s="221" t="s">
        <v>243</v>
      </c>
      <c r="B89" s="222" t="s">
        <v>320</v>
      </c>
      <c r="C89" s="223">
        <v>7.2024560000000003E-3</v>
      </c>
      <c r="D89" s="223" t="s">
        <v>259</v>
      </c>
      <c r="E89" s="223" t="s">
        <v>5471</v>
      </c>
      <c r="F89" s="234" t="s">
        <v>325</v>
      </c>
      <c r="G89" t="s">
        <v>281</v>
      </c>
    </row>
    <row r="90" spans="1:7">
      <c r="A90" s="221" t="s">
        <v>243</v>
      </c>
      <c r="B90" s="222" t="s">
        <v>323</v>
      </c>
      <c r="C90" s="223">
        <v>6.9619237E-2</v>
      </c>
      <c r="D90" s="223" t="s">
        <v>259</v>
      </c>
      <c r="E90" s="223" t="s">
        <v>5472</v>
      </c>
      <c r="F90" s="234" t="s">
        <v>310</v>
      </c>
      <c r="G90" t="s">
        <v>281</v>
      </c>
    </row>
    <row r="91" spans="1:7">
      <c r="A91" s="221" t="s">
        <v>243</v>
      </c>
      <c r="B91" s="222" t="s">
        <v>274</v>
      </c>
      <c r="C91" s="223">
        <v>1.50051E-11</v>
      </c>
      <c r="D91" s="223" t="s">
        <v>275</v>
      </c>
      <c r="E91" s="223" t="s">
        <v>5473</v>
      </c>
      <c r="F91" s="234" t="s">
        <v>277</v>
      </c>
      <c r="G91" t="s">
        <v>281</v>
      </c>
    </row>
    <row r="92" spans="1:7">
      <c r="A92" s="221" t="s">
        <v>243</v>
      </c>
      <c r="B92" s="222" t="s">
        <v>278</v>
      </c>
      <c r="C92" s="223">
        <v>1.2376800000000001E-10</v>
      </c>
      <c r="D92" s="223" t="s">
        <v>275</v>
      </c>
      <c r="E92" s="223" t="s">
        <v>5474</v>
      </c>
      <c r="F92" s="234" t="s">
        <v>280</v>
      </c>
      <c r="G92" t="s">
        <v>281</v>
      </c>
    </row>
    <row r="93" spans="1:7">
      <c r="A93" s="221" t="s">
        <v>243</v>
      </c>
      <c r="B93" s="222" t="s">
        <v>305</v>
      </c>
      <c r="C93" s="223">
        <v>9.3223199999999999E-5</v>
      </c>
      <c r="D93" s="223" t="s">
        <v>259</v>
      </c>
      <c r="E93" s="223" t="s">
        <v>5475</v>
      </c>
      <c r="F93" s="234" t="s">
        <v>307</v>
      </c>
      <c r="G93" t="s">
        <v>281</v>
      </c>
    </row>
    <row r="94" spans="1:7">
      <c r="A94" s="221" t="s">
        <v>243</v>
      </c>
      <c r="B94" s="222" t="s">
        <v>297</v>
      </c>
      <c r="C94" s="223">
        <v>1.36145E-5</v>
      </c>
      <c r="D94" s="223" t="s">
        <v>259</v>
      </c>
      <c r="E94" s="223" t="s">
        <v>5476</v>
      </c>
      <c r="F94" s="234" t="s">
        <v>299</v>
      </c>
      <c r="G94" t="s">
        <v>281</v>
      </c>
    </row>
    <row r="95" spans="1:7">
      <c r="A95" s="221" t="s">
        <v>243</v>
      </c>
      <c r="B95" s="222" t="s">
        <v>247</v>
      </c>
      <c r="C95" s="223">
        <v>3.011049E-3</v>
      </c>
      <c r="D95" s="223" t="s">
        <v>314</v>
      </c>
      <c r="E95" s="223" t="s">
        <v>5477</v>
      </c>
      <c r="F95" s="234" t="s">
        <v>316</v>
      </c>
      <c r="G95" t="s">
        <v>281</v>
      </c>
    </row>
    <row r="96" spans="1:7">
      <c r="A96" s="221" t="s">
        <v>243</v>
      </c>
      <c r="B96" s="222" t="s">
        <v>330</v>
      </c>
      <c r="C96" s="223">
        <v>2.0954048999999999E-2</v>
      </c>
      <c r="D96" s="223" t="s">
        <v>259</v>
      </c>
      <c r="E96" s="223" t="s">
        <v>5478</v>
      </c>
      <c r="F96" s="234" t="s">
        <v>332</v>
      </c>
      <c r="G96" t="s">
        <v>281</v>
      </c>
    </row>
    <row r="97" spans="1:7">
      <c r="A97" s="221" t="s">
        <v>250</v>
      </c>
      <c r="B97" s="233" t="s">
        <v>2075</v>
      </c>
      <c r="C97" s="223">
        <v>1</v>
      </c>
      <c r="D97" s="223" t="s">
        <v>259</v>
      </c>
      <c r="E97" s="223" t="s">
        <v>253</v>
      </c>
      <c r="F97" s="234" t="s">
        <v>587</v>
      </c>
      <c r="G97" t="s">
        <v>281</v>
      </c>
    </row>
    <row r="98" spans="1:7">
      <c r="A98" s="221" t="s">
        <v>333</v>
      </c>
      <c r="B98" s="223" t="s">
        <v>225</v>
      </c>
      <c r="C98" s="223">
        <v>1.8366599999999999E-10</v>
      </c>
      <c r="D98" s="223" t="s">
        <v>259</v>
      </c>
      <c r="E98" s="223" t="s">
        <v>5479</v>
      </c>
      <c r="F98" s="234" t="s">
        <v>335</v>
      </c>
      <c r="G98" t="s">
        <v>281</v>
      </c>
    </row>
    <row r="99" spans="1:7">
      <c r="A99" s="221" t="s">
        <v>333</v>
      </c>
      <c r="B99" s="223" t="s">
        <v>225</v>
      </c>
      <c r="C99" s="223">
        <v>1.85945E-4</v>
      </c>
      <c r="D99" s="223" t="s">
        <v>259</v>
      </c>
      <c r="E99" s="223" t="s">
        <v>5480</v>
      </c>
      <c r="F99" s="234" t="s">
        <v>337</v>
      </c>
      <c r="G99" t="s">
        <v>281</v>
      </c>
    </row>
    <row r="100" spans="1:7">
      <c r="A100" s="221" t="s">
        <v>333</v>
      </c>
      <c r="B100" s="223" t="s">
        <v>225</v>
      </c>
      <c r="C100" s="223">
        <v>3.6834800000000001E-8</v>
      </c>
      <c r="D100" s="223" t="s">
        <v>259</v>
      </c>
      <c r="E100" s="223" t="s">
        <v>5481</v>
      </c>
      <c r="F100" s="234" t="s">
        <v>339</v>
      </c>
      <c r="G100" t="s">
        <v>281</v>
      </c>
    </row>
    <row r="101" spans="1:7">
      <c r="A101" s="221" t="s">
        <v>333</v>
      </c>
      <c r="B101" s="223" t="s">
        <v>340</v>
      </c>
      <c r="C101" s="223">
        <v>2.55493E-7</v>
      </c>
      <c r="D101" s="223" t="s">
        <v>259</v>
      </c>
      <c r="E101" s="223" t="s">
        <v>5482</v>
      </c>
      <c r="F101" s="234" t="s">
        <v>342</v>
      </c>
      <c r="G101" t="s">
        <v>281</v>
      </c>
    </row>
    <row r="102" spans="1:7">
      <c r="A102" s="221" t="s">
        <v>333</v>
      </c>
      <c r="B102" s="223" t="s">
        <v>343</v>
      </c>
      <c r="C102" s="223">
        <v>2.2089499999999999E-10</v>
      </c>
      <c r="D102" s="223" t="s">
        <v>259</v>
      </c>
      <c r="E102" s="223" t="s">
        <v>5483</v>
      </c>
      <c r="F102" s="234" t="s">
        <v>337</v>
      </c>
      <c r="G102" t="s">
        <v>281</v>
      </c>
    </row>
    <row r="103" spans="1:7">
      <c r="A103" s="221" t="s">
        <v>333</v>
      </c>
      <c r="B103" s="223" t="s">
        <v>343</v>
      </c>
      <c r="C103" s="223">
        <v>1.2033900000000001E-10</v>
      </c>
      <c r="D103" s="223" t="s">
        <v>259</v>
      </c>
      <c r="E103" s="223" t="s">
        <v>5484</v>
      </c>
      <c r="F103" s="234" t="s">
        <v>339</v>
      </c>
      <c r="G103" t="s">
        <v>281</v>
      </c>
    </row>
    <row r="104" spans="1:7">
      <c r="A104" s="221" t="s">
        <v>333</v>
      </c>
      <c r="B104" s="223" t="s">
        <v>174</v>
      </c>
      <c r="C104" s="223">
        <v>8.2133799999999992E-9</v>
      </c>
      <c r="D104" s="223" t="s">
        <v>259</v>
      </c>
      <c r="E104" s="223" t="s">
        <v>5485</v>
      </c>
      <c r="F104" s="234" t="s">
        <v>335</v>
      </c>
      <c r="G104" t="s">
        <v>281</v>
      </c>
    </row>
    <row r="105" spans="1:7">
      <c r="A105" s="221" t="s">
        <v>333</v>
      </c>
      <c r="B105" s="223" t="s">
        <v>347</v>
      </c>
      <c r="C105" s="223">
        <v>6.3923700000000002E-7</v>
      </c>
      <c r="D105" s="223" t="s">
        <v>259</v>
      </c>
      <c r="E105" s="223" t="s">
        <v>5486</v>
      </c>
      <c r="F105" s="234" t="s">
        <v>337</v>
      </c>
      <c r="G105" t="s">
        <v>281</v>
      </c>
    </row>
    <row r="106" spans="1:7">
      <c r="A106" s="221" t="s">
        <v>333</v>
      </c>
      <c r="B106" s="223" t="s">
        <v>347</v>
      </c>
      <c r="C106" s="223">
        <v>4.0491500000000002E-7</v>
      </c>
      <c r="D106" s="223" t="s">
        <v>259</v>
      </c>
      <c r="E106" s="223" t="s">
        <v>5487</v>
      </c>
      <c r="F106" s="234" t="s">
        <v>339</v>
      </c>
      <c r="G106" t="s">
        <v>281</v>
      </c>
    </row>
    <row r="107" spans="1:7">
      <c r="A107" s="221" t="s">
        <v>333</v>
      </c>
      <c r="B107" s="223" t="s">
        <v>350</v>
      </c>
      <c r="C107" s="223">
        <v>4.5429399999999998E-8</v>
      </c>
      <c r="D107" s="223" t="s">
        <v>259</v>
      </c>
      <c r="E107" s="223" t="s">
        <v>5488</v>
      </c>
      <c r="F107" s="234" t="s">
        <v>352</v>
      </c>
      <c r="G107" t="s">
        <v>281</v>
      </c>
    </row>
    <row r="108" spans="1:7">
      <c r="A108" s="221" t="s">
        <v>333</v>
      </c>
      <c r="B108" s="223" t="s">
        <v>353</v>
      </c>
      <c r="C108" s="223">
        <v>9.4990500000000004E-11</v>
      </c>
      <c r="D108" s="223" t="s">
        <v>259</v>
      </c>
      <c r="E108" s="223" t="s">
        <v>5489</v>
      </c>
      <c r="F108" s="234" t="s">
        <v>352</v>
      </c>
      <c r="G108" t="s">
        <v>281</v>
      </c>
    </row>
    <row r="109" spans="1:7">
      <c r="A109" s="221" t="s">
        <v>333</v>
      </c>
      <c r="B109" s="223" t="s">
        <v>355</v>
      </c>
      <c r="C109" s="223">
        <v>2.4001900000000001E-10</v>
      </c>
      <c r="D109" s="223" t="s">
        <v>259</v>
      </c>
      <c r="E109" s="223" t="s">
        <v>5490</v>
      </c>
      <c r="F109" s="234" t="s">
        <v>352</v>
      </c>
      <c r="G109" t="s">
        <v>281</v>
      </c>
    </row>
    <row r="110" spans="1:7">
      <c r="A110" s="221" t="s">
        <v>333</v>
      </c>
      <c r="B110" s="223" t="s">
        <v>357</v>
      </c>
      <c r="C110" s="223">
        <v>1.01095E-12</v>
      </c>
      <c r="D110" s="223" t="s">
        <v>259</v>
      </c>
      <c r="E110" s="223" t="s">
        <v>5491</v>
      </c>
      <c r="F110" s="234" t="s">
        <v>359</v>
      </c>
      <c r="G110" t="s">
        <v>281</v>
      </c>
    </row>
    <row r="111" spans="1:7">
      <c r="A111" s="221" t="s">
        <v>333</v>
      </c>
      <c r="B111" s="223" t="s">
        <v>364</v>
      </c>
      <c r="C111" s="223">
        <v>1.06088E-4</v>
      </c>
      <c r="D111" s="223" t="s">
        <v>259</v>
      </c>
      <c r="E111" s="223" t="s">
        <v>5492</v>
      </c>
      <c r="F111" s="234" t="s">
        <v>337</v>
      </c>
      <c r="G111" t="s">
        <v>281</v>
      </c>
    </row>
    <row r="112" spans="1:7">
      <c r="A112" s="221" t="s">
        <v>333</v>
      </c>
      <c r="B112" s="223" t="s">
        <v>364</v>
      </c>
      <c r="C112" s="223">
        <v>3.2560400000000001E-5</v>
      </c>
      <c r="D112" s="223" t="s">
        <v>259</v>
      </c>
      <c r="E112" s="223" t="s">
        <v>5493</v>
      </c>
      <c r="F112" s="234" t="s">
        <v>339</v>
      </c>
      <c r="G112" t="s">
        <v>281</v>
      </c>
    </row>
    <row r="113" spans="1:7">
      <c r="A113" s="221" t="s">
        <v>333</v>
      </c>
      <c r="B113" s="223" t="s">
        <v>179</v>
      </c>
      <c r="C113" s="223">
        <v>1.3868099999999999E-10</v>
      </c>
      <c r="D113" s="223" t="s">
        <v>259</v>
      </c>
      <c r="E113" s="223" t="s">
        <v>5494</v>
      </c>
      <c r="F113" s="234" t="s">
        <v>335</v>
      </c>
      <c r="G113" t="s">
        <v>281</v>
      </c>
    </row>
    <row r="114" spans="1:7">
      <c r="A114" s="221" t="s">
        <v>333</v>
      </c>
      <c r="B114" s="223" t="s">
        <v>368</v>
      </c>
      <c r="C114" s="223">
        <v>4.3624000000000001E-8</v>
      </c>
      <c r="D114" s="223" t="s">
        <v>259</v>
      </c>
      <c r="E114" s="223" t="s">
        <v>5495</v>
      </c>
      <c r="F114" s="234" t="s">
        <v>337</v>
      </c>
      <c r="G114" t="s">
        <v>281</v>
      </c>
    </row>
    <row r="115" spans="1:7">
      <c r="A115" s="221" t="s">
        <v>333</v>
      </c>
      <c r="B115" s="223" t="s">
        <v>368</v>
      </c>
      <c r="C115" s="223">
        <v>4.8363100000000001E-11</v>
      </c>
      <c r="D115" s="223" t="s">
        <v>259</v>
      </c>
      <c r="E115" s="223" t="s">
        <v>5496</v>
      </c>
      <c r="F115" s="234" t="s">
        <v>339</v>
      </c>
      <c r="G115" t="s">
        <v>281</v>
      </c>
    </row>
    <row r="116" spans="1:7">
      <c r="A116" s="221" t="s">
        <v>333</v>
      </c>
      <c r="B116" s="223" t="s">
        <v>221</v>
      </c>
      <c r="C116" s="223">
        <v>8.5476299999999997E-6</v>
      </c>
      <c r="D116" s="223" t="s">
        <v>259</v>
      </c>
      <c r="E116" s="223" t="s">
        <v>5497</v>
      </c>
      <c r="F116" s="234" t="s">
        <v>335</v>
      </c>
      <c r="G116" t="s">
        <v>281</v>
      </c>
    </row>
    <row r="117" spans="1:7">
      <c r="A117" s="221" t="s">
        <v>333</v>
      </c>
      <c r="B117" s="223" t="s">
        <v>371</v>
      </c>
      <c r="C117" s="223">
        <v>9.7076400000000005E-4</v>
      </c>
      <c r="D117" s="223" t="s">
        <v>259</v>
      </c>
      <c r="E117" s="223" t="s">
        <v>5498</v>
      </c>
      <c r="F117" s="234" t="s">
        <v>337</v>
      </c>
      <c r="G117" t="s">
        <v>281</v>
      </c>
    </row>
    <row r="118" spans="1:7">
      <c r="A118" s="221" t="s">
        <v>333</v>
      </c>
      <c r="B118" s="223" t="s">
        <v>371</v>
      </c>
      <c r="C118" s="223">
        <v>1.9602999999999998E-5</v>
      </c>
      <c r="D118" s="223" t="s">
        <v>259</v>
      </c>
      <c r="E118" s="223" t="s">
        <v>5499</v>
      </c>
      <c r="F118" s="234" t="s">
        <v>339</v>
      </c>
      <c r="G118" t="s">
        <v>281</v>
      </c>
    </row>
    <row r="119" spans="1:7">
      <c r="A119" s="221" t="s">
        <v>333</v>
      </c>
      <c r="B119" s="223" t="s">
        <v>374</v>
      </c>
      <c r="C119" s="223">
        <v>0.159391913</v>
      </c>
      <c r="D119" s="223" t="s">
        <v>259</v>
      </c>
      <c r="E119" s="223" t="s">
        <v>5500</v>
      </c>
      <c r="F119" s="234" t="s">
        <v>335</v>
      </c>
      <c r="G119" t="s">
        <v>281</v>
      </c>
    </row>
    <row r="120" spans="1:7">
      <c r="A120" s="221" t="s">
        <v>333</v>
      </c>
      <c r="B120" s="223" t="s">
        <v>376</v>
      </c>
      <c r="C120" s="223">
        <v>7.7224699999999999E-5</v>
      </c>
      <c r="D120" s="223" t="s">
        <v>259</v>
      </c>
      <c r="E120" s="223" t="s">
        <v>5501</v>
      </c>
      <c r="F120" s="234" t="s">
        <v>359</v>
      </c>
      <c r="G120" t="s">
        <v>281</v>
      </c>
    </row>
    <row r="121" spans="1:7">
      <c r="A121" s="221" t="s">
        <v>333</v>
      </c>
      <c r="B121" s="223" t="s">
        <v>188</v>
      </c>
      <c r="C121" s="223">
        <v>3.47432E-8</v>
      </c>
      <c r="D121" s="223" t="s">
        <v>259</v>
      </c>
      <c r="E121" s="223" t="s">
        <v>5502</v>
      </c>
      <c r="F121" s="234" t="s">
        <v>335</v>
      </c>
      <c r="G121" t="s">
        <v>281</v>
      </c>
    </row>
    <row r="122" spans="1:7">
      <c r="A122" s="221" t="s">
        <v>333</v>
      </c>
      <c r="B122" s="223" t="s">
        <v>382</v>
      </c>
      <c r="C122" s="223">
        <v>2.0909199999999999E-6</v>
      </c>
      <c r="D122" s="223" t="s">
        <v>259</v>
      </c>
      <c r="E122" s="223" t="s">
        <v>5503</v>
      </c>
      <c r="F122" s="234" t="s">
        <v>337</v>
      </c>
      <c r="G122" t="s">
        <v>281</v>
      </c>
    </row>
    <row r="123" spans="1:7">
      <c r="A123" s="221" t="s">
        <v>333</v>
      </c>
      <c r="B123" s="223" t="s">
        <v>382</v>
      </c>
      <c r="C123" s="223">
        <v>6.0142599999999995E-7</v>
      </c>
      <c r="D123" s="223" t="s">
        <v>259</v>
      </c>
      <c r="E123" s="223" t="s">
        <v>5504</v>
      </c>
      <c r="F123" s="234" t="s">
        <v>339</v>
      </c>
      <c r="G123" t="s">
        <v>281</v>
      </c>
    </row>
    <row r="124" spans="1:7">
      <c r="A124" s="221" t="s">
        <v>333</v>
      </c>
      <c r="B124" s="223" t="s">
        <v>385</v>
      </c>
      <c r="C124" s="223">
        <v>5.1654599999999997E-9</v>
      </c>
      <c r="D124" s="223" t="s">
        <v>259</v>
      </c>
      <c r="E124" s="223" t="s">
        <v>5505</v>
      </c>
      <c r="F124" s="234" t="s">
        <v>339</v>
      </c>
      <c r="G124" t="s">
        <v>281</v>
      </c>
    </row>
    <row r="125" spans="1:7">
      <c r="A125" s="221" t="s">
        <v>333</v>
      </c>
      <c r="B125" s="223" t="s">
        <v>184</v>
      </c>
      <c r="C125" s="223">
        <v>1.1624599999999999E-9</v>
      </c>
      <c r="D125" s="223" t="s">
        <v>259</v>
      </c>
      <c r="E125" s="223" t="s">
        <v>5506</v>
      </c>
      <c r="F125" s="234" t="s">
        <v>337</v>
      </c>
      <c r="G125" t="s">
        <v>281</v>
      </c>
    </row>
    <row r="126" spans="1:7">
      <c r="A126" s="221" t="s">
        <v>333</v>
      </c>
      <c r="B126" s="223" t="s">
        <v>184</v>
      </c>
      <c r="C126" s="223">
        <v>1.9406599999999999E-12</v>
      </c>
      <c r="D126" s="223" t="s">
        <v>259</v>
      </c>
      <c r="E126" s="223" t="s">
        <v>5507</v>
      </c>
      <c r="F126" s="234" t="s">
        <v>339</v>
      </c>
      <c r="G126" t="s">
        <v>281</v>
      </c>
    </row>
    <row r="127" spans="1:7">
      <c r="A127" s="221" t="s">
        <v>333</v>
      </c>
      <c r="B127" s="223" t="s">
        <v>390</v>
      </c>
      <c r="C127" s="223">
        <v>3.2433100000000002E-4</v>
      </c>
      <c r="D127" s="223" t="s">
        <v>259</v>
      </c>
      <c r="E127" s="223" t="s">
        <v>5508</v>
      </c>
      <c r="F127" s="234" t="s">
        <v>337</v>
      </c>
      <c r="G127" t="s">
        <v>281</v>
      </c>
    </row>
    <row r="128" spans="1:7">
      <c r="A128" s="221" t="s">
        <v>333</v>
      </c>
      <c r="B128" s="223" t="s">
        <v>390</v>
      </c>
      <c r="C128" s="223">
        <v>3.3272599999999997E-5</v>
      </c>
      <c r="D128" s="223" t="s">
        <v>259</v>
      </c>
      <c r="E128" s="223" t="s">
        <v>5509</v>
      </c>
      <c r="F128" s="234" t="s">
        <v>339</v>
      </c>
      <c r="G128" t="s">
        <v>281</v>
      </c>
    </row>
    <row r="129" spans="1:7">
      <c r="A129" s="221" t="s">
        <v>333</v>
      </c>
      <c r="B129" s="223" t="s">
        <v>192</v>
      </c>
      <c r="C129" s="223">
        <v>5.4528799999999997E-10</v>
      </c>
      <c r="D129" s="223" t="s">
        <v>259</v>
      </c>
      <c r="E129" s="223" t="s">
        <v>5510</v>
      </c>
      <c r="F129" s="234" t="s">
        <v>335</v>
      </c>
      <c r="G129" t="s">
        <v>281</v>
      </c>
    </row>
    <row r="130" spans="1:7">
      <c r="A130" s="221" t="s">
        <v>333</v>
      </c>
      <c r="B130" s="223" t="s">
        <v>394</v>
      </c>
      <c r="C130" s="223">
        <v>5.6094E-6</v>
      </c>
      <c r="D130" s="223" t="s">
        <v>259</v>
      </c>
      <c r="E130" s="223" t="s">
        <v>5511</v>
      </c>
      <c r="F130" s="234" t="s">
        <v>337</v>
      </c>
      <c r="G130" t="s">
        <v>281</v>
      </c>
    </row>
    <row r="131" spans="1:7">
      <c r="A131" s="221" t="s">
        <v>333</v>
      </c>
      <c r="B131" s="223" t="s">
        <v>394</v>
      </c>
      <c r="C131" s="223">
        <v>5.1601199999999998E-10</v>
      </c>
      <c r="D131" s="223" t="s">
        <v>259</v>
      </c>
      <c r="E131" s="223" t="s">
        <v>5512</v>
      </c>
      <c r="F131" s="234" t="s">
        <v>339</v>
      </c>
      <c r="G131" t="s">
        <v>281</v>
      </c>
    </row>
    <row r="132" spans="1:7">
      <c r="A132" s="221" t="s">
        <v>333</v>
      </c>
      <c r="B132" s="223" t="s">
        <v>397</v>
      </c>
      <c r="C132" s="223">
        <v>4.6075600000000003E-6</v>
      </c>
      <c r="D132" s="223" t="s">
        <v>259</v>
      </c>
      <c r="E132" s="223" t="s">
        <v>5513</v>
      </c>
      <c r="F132" s="234" t="s">
        <v>342</v>
      </c>
      <c r="G132" t="s">
        <v>281</v>
      </c>
    </row>
    <row r="133" spans="1:7">
      <c r="A133" s="221" t="s">
        <v>333</v>
      </c>
      <c r="B133" s="223" t="s">
        <v>399</v>
      </c>
      <c r="C133" s="223">
        <v>2.1446399999999998E-5</v>
      </c>
      <c r="D133" s="223" t="s">
        <v>259</v>
      </c>
      <c r="E133" s="223" t="s">
        <v>5514</v>
      </c>
      <c r="F133" s="234" t="s">
        <v>401</v>
      </c>
      <c r="G133" t="s">
        <v>281</v>
      </c>
    </row>
    <row r="134" spans="1:7">
      <c r="A134" s="221" t="s">
        <v>333</v>
      </c>
      <c r="B134" s="223" t="s">
        <v>402</v>
      </c>
      <c r="C134" s="223">
        <v>9.0852599999999998E-14</v>
      </c>
      <c r="D134" s="223" t="s">
        <v>259</v>
      </c>
      <c r="E134" s="223" t="s">
        <v>5515</v>
      </c>
      <c r="F134" s="234" t="s">
        <v>359</v>
      </c>
      <c r="G134" t="s">
        <v>281</v>
      </c>
    </row>
    <row r="135" spans="1:7">
      <c r="A135" s="221" t="s">
        <v>333</v>
      </c>
      <c r="B135" s="223" t="s">
        <v>404</v>
      </c>
      <c r="C135" s="223">
        <v>1.2833899999999999E-4</v>
      </c>
      <c r="D135" s="223" t="s">
        <v>259</v>
      </c>
      <c r="E135" s="223" t="s">
        <v>5516</v>
      </c>
      <c r="F135" s="234" t="s">
        <v>337</v>
      </c>
      <c r="G135" t="s">
        <v>281</v>
      </c>
    </row>
    <row r="136" spans="1:7">
      <c r="A136" s="221" t="s">
        <v>333</v>
      </c>
      <c r="B136" s="223" t="s">
        <v>404</v>
      </c>
      <c r="C136" s="223">
        <v>1.45115E-5</v>
      </c>
      <c r="D136" s="223" t="s">
        <v>259</v>
      </c>
      <c r="E136" s="223" t="s">
        <v>5517</v>
      </c>
      <c r="F136" s="234" t="s">
        <v>339</v>
      </c>
      <c r="G136" t="s">
        <v>281</v>
      </c>
    </row>
    <row r="137" spans="1:7">
      <c r="A137" s="221" t="s">
        <v>333</v>
      </c>
      <c r="B137" s="223" t="s">
        <v>217</v>
      </c>
      <c r="C137" s="223">
        <v>4.52742E-10</v>
      </c>
      <c r="D137" s="223" t="s">
        <v>259</v>
      </c>
      <c r="E137" s="223" t="s">
        <v>5518</v>
      </c>
      <c r="F137" s="234" t="s">
        <v>335</v>
      </c>
      <c r="G137" t="s">
        <v>281</v>
      </c>
    </row>
    <row r="138" spans="1:7">
      <c r="A138" s="221" t="s">
        <v>333</v>
      </c>
      <c r="B138" s="223" t="s">
        <v>418</v>
      </c>
      <c r="C138" s="223">
        <v>1.29431E-4</v>
      </c>
      <c r="D138" s="223" t="s">
        <v>259</v>
      </c>
      <c r="E138" s="223" t="s">
        <v>5519</v>
      </c>
      <c r="F138" s="234" t="s">
        <v>337</v>
      </c>
      <c r="G138" t="s">
        <v>281</v>
      </c>
    </row>
    <row r="139" spans="1:7">
      <c r="A139" s="221" t="s">
        <v>333</v>
      </c>
      <c r="B139" s="223" t="s">
        <v>418</v>
      </c>
      <c r="C139" s="223">
        <v>5.1053900000000003E-9</v>
      </c>
      <c r="D139" s="223" t="s">
        <v>259</v>
      </c>
      <c r="E139" s="223" t="s">
        <v>5520</v>
      </c>
      <c r="F139" s="234" t="s">
        <v>339</v>
      </c>
      <c r="G139" t="s">
        <v>281</v>
      </c>
    </row>
    <row r="140" spans="1:7">
      <c r="A140" s="221" t="s">
        <v>333</v>
      </c>
      <c r="B140" s="223" t="s">
        <v>205</v>
      </c>
      <c r="C140" s="223">
        <v>4.3866400000000002E-11</v>
      </c>
      <c r="D140" s="223" t="s">
        <v>259</v>
      </c>
      <c r="E140" s="223" t="s">
        <v>5521</v>
      </c>
      <c r="F140" s="234" t="s">
        <v>335</v>
      </c>
      <c r="G140" t="s">
        <v>281</v>
      </c>
    </row>
    <row r="141" spans="1:7">
      <c r="A141" s="221" t="s">
        <v>333</v>
      </c>
      <c r="B141" s="223" t="s">
        <v>205</v>
      </c>
      <c r="C141" s="223">
        <v>3.7500499999999999E-7</v>
      </c>
      <c r="D141" s="223" t="s">
        <v>259</v>
      </c>
      <c r="E141" s="223" t="s">
        <v>5522</v>
      </c>
      <c r="F141" s="234" t="s">
        <v>337</v>
      </c>
      <c r="G141" t="s">
        <v>281</v>
      </c>
    </row>
    <row r="142" spans="1:7">
      <c r="A142" s="221" t="s">
        <v>333</v>
      </c>
      <c r="B142" s="223" t="s">
        <v>205</v>
      </c>
      <c r="C142" s="223">
        <v>3.6440199999999998E-11</v>
      </c>
      <c r="D142" s="223" t="s">
        <v>259</v>
      </c>
      <c r="E142" s="223" t="s">
        <v>5523</v>
      </c>
      <c r="F142" s="234" t="s">
        <v>339</v>
      </c>
      <c r="G142" t="s">
        <v>281</v>
      </c>
    </row>
    <row r="143" spans="1:7">
      <c r="A143" s="221" t="s">
        <v>333</v>
      </c>
      <c r="B143" s="223" t="s">
        <v>196</v>
      </c>
      <c r="C143" s="223">
        <v>8.7098500000000002E-11</v>
      </c>
      <c r="D143" s="223" t="s">
        <v>259</v>
      </c>
      <c r="E143" s="223" t="s">
        <v>5524</v>
      </c>
      <c r="F143" s="234" t="s">
        <v>335</v>
      </c>
      <c r="G143" t="s">
        <v>281</v>
      </c>
    </row>
    <row r="144" spans="1:7">
      <c r="A144" s="221" t="s">
        <v>333</v>
      </c>
      <c r="B144" s="223" t="s">
        <v>196</v>
      </c>
      <c r="C144" s="223">
        <v>6.4683100000000004E-10</v>
      </c>
      <c r="D144" s="223" t="s">
        <v>259</v>
      </c>
      <c r="E144" s="223" t="s">
        <v>5525</v>
      </c>
      <c r="F144" s="234" t="s">
        <v>337</v>
      </c>
      <c r="G144" t="s">
        <v>281</v>
      </c>
    </row>
    <row r="145" spans="1:7">
      <c r="A145" s="221" t="s">
        <v>333</v>
      </c>
      <c r="B145" s="223" t="s">
        <v>196</v>
      </c>
      <c r="C145" s="223">
        <v>1.6348300000000001E-11</v>
      </c>
      <c r="D145" s="223" t="s">
        <v>259</v>
      </c>
      <c r="E145" s="223" t="s">
        <v>5526</v>
      </c>
      <c r="F145" s="234" t="s">
        <v>339</v>
      </c>
      <c r="G145" t="s">
        <v>281</v>
      </c>
    </row>
    <row r="146" spans="1:7">
      <c r="A146" s="221" t="s">
        <v>333</v>
      </c>
      <c r="B146" s="223" t="s">
        <v>427</v>
      </c>
      <c r="C146" s="223">
        <v>6.8144100000000002E-7</v>
      </c>
      <c r="D146" s="223" t="s">
        <v>259</v>
      </c>
      <c r="E146" s="223" t="s">
        <v>5527</v>
      </c>
      <c r="F146" s="234" t="s">
        <v>359</v>
      </c>
      <c r="G146" t="s">
        <v>281</v>
      </c>
    </row>
    <row r="147" spans="1:7">
      <c r="A147" s="221" t="s">
        <v>333</v>
      </c>
      <c r="B147" s="223" t="s">
        <v>200</v>
      </c>
      <c r="C147" s="223">
        <v>1.5803300000000001E-9</v>
      </c>
      <c r="D147" s="223" t="s">
        <v>259</v>
      </c>
      <c r="E147" s="223" t="s">
        <v>5528</v>
      </c>
      <c r="F147" s="234" t="s">
        <v>335</v>
      </c>
      <c r="G147" t="s">
        <v>281</v>
      </c>
    </row>
    <row r="148" spans="1:7">
      <c r="A148" s="221" t="s">
        <v>333</v>
      </c>
      <c r="B148" s="223" t="s">
        <v>430</v>
      </c>
      <c r="C148" s="223">
        <v>1.2418600000000001E-6</v>
      </c>
      <c r="D148" s="223" t="s">
        <v>259</v>
      </c>
      <c r="E148" s="223" t="s">
        <v>5529</v>
      </c>
      <c r="F148" s="234" t="s">
        <v>337</v>
      </c>
      <c r="G148" t="s">
        <v>281</v>
      </c>
    </row>
    <row r="149" spans="1:7">
      <c r="A149" s="221" t="s">
        <v>333</v>
      </c>
      <c r="B149" s="223" t="s">
        <v>430</v>
      </c>
      <c r="C149" s="223">
        <v>8.52572E-10</v>
      </c>
      <c r="D149" s="223" t="s">
        <v>259</v>
      </c>
      <c r="E149" s="223" t="s">
        <v>5530</v>
      </c>
      <c r="F149" s="234" t="s">
        <v>339</v>
      </c>
      <c r="G149" t="s">
        <v>281</v>
      </c>
    </row>
    <row r="150" spans="1:7">
      <c r="A150" s="221" t="s">
        <v>333</v>
      </c>
      <c r="B150" s="223" t="s">
        <v>433</v>
      </c>
      <c r="C150" s="223">
        <v>5.1573999999999998E-5</v>
      </c>
      <c r="D150" s="223" t="s">
        <v>259</v>
      </c>
      <c r="E150" s="223" t="s">
        <v>5531</v>
      </c>
      <c r="F150" s="234" t="s">
        <v>337</v>
      </c>
      <c r="G150" t="s">
        <v>281</v>
      </c>
    </row>
    <row r="151" spans="1:7">
      <c r="A151" s="221" t="s">
        <v>333</v>
      </c>
      <c r="B151" s="223" t="s">
        <v>433</v>
      </c>
      <c r="C151" s="223">
        <v>1.84741E-5</v>
      </c>
      <c r="D151" s="223" t="s">
        <v>259</v>
      </c>
      <c r="E151" s="223" t="s">
        <v>5532</v>
      </c>
      <c r="F151" s="234" t="s">
        <v>339</v>
      </c>
      <c r="G151" t="s">
        <v>281</v>
      </c>
    </row>
    <row r="152" spans="1:7">
      <c r="A152" s="221" t="s">
        <v>333</v>
      </c>
      <c r="B152" s="223" t="s">
        <v>436</v>
      </c>
      <c r="C152" s="223">
        <v>8.0906000000000001E-5</v>
      </c>
      <c r="D152" s="223" t="s">
        <v>259</v>
      </c>
      <c r="E152" s="223" t="s">
        <v>5533</v>
      </c>
      <c r="F152" s="234" t="s">
        <v>438</v>
      </c>
      <c r="G152" t="s">
        <v>281</v>
      </c>
    </row>
    <row r="153" spans="1:7">
      <c r="A153" s="221" t="s">
        <v>333</v>
      </c>
      <c r="B153" s="223" t="s">
        <v>439</v>
      </c>
      <c r="C153" s="223">
        <v>2.06748E-6</v>
      </c>
      <c r="D153" s="223" t="s">
        <v>259</v>
      </c>
      <c r="E153" s="223" t="s">
        <v>5534</v>
      </c>
      <c r="F153" s="234" t="s">
        <v>352</v>
      </c>
      <c r="G153" t="s">
        <v>281</v>
      </c>
    </row>
    <row r="154" spans="1:7">
      <c r="A154" s="221" t="s">
        <v>333</v>
      </c>
      <c r="B154" s="223" t="s">
        <v>441</v>
      </c>
      <c r="C154" s="223">
        <v>2.8057933333333331E-5</v>
      </c>
      <c r="D154" s="223" t="s">
        <v>259</v>
      </c>
      <c r="E154" s="223" t="s">
        <v>2324</v>
      </c>
      <c r="F154" s="234" t="s">
        <v>359</v>
      </c>
      <c r="G154" t="s">
        <v>281</v>
      </c>
    </row>
    <row r="155" spans="1:7">
      <c r="A155" s="221" t="s">
        <v>333</v>
      </c>
      <c r="B155" s="223" t="s">
        <v>443</v>
      </c>
      <c r="C155" s="223">
        <v>3.0666600000000002E-5</v>
      </c>
      <c r="D155" s="223" t="s">
        <v>259</v>
      </c>
      <c r="E155" s="223" t="s">
        <v>2325</v>
      </c>
      <c r="F155" s="234" t="s">
        <v>352</v>
      </c>
      <c r="G155" t="s">
        <v>281</v>
      </c>
    </row>
    <row r="156" spans="1:7">
      <c r="A156" s="221" t="s">
        <v>333</v>
      </c>
      <c r="B156" s="223" t="s">
        <v>445</v>
      </c>
      <c r="C156" s="223">
        <v>3.3043433333333335E-6</v>
      </c>
      <c r="D156" s="223" t="s">
        <v>259</v>
      </c>
      <c r="E156" s="223" t="s">
        <v>2326</v>
      </c>
      <c r="F156" s="234" t="s">
        <v>359</v>
      </c>
      <c r="G156" t="s">
        <v>281</v>
      </c>
    </row>
    <row r="157" spans="1:7">
      <c r="A157" s="221" t="s">
        <v>333</v>
      </c>
      <c r="B157" s="223" t="s">
        <v>447</v>
      </c>
      <c r="C157" s="223">
        <v>1.9783900000000001E-11</v>
      </c>
      <c r="D157" s="223" t="s">
        <v>259</v>
      </c>
      <c r="E157" s="223" t="s">
        <v>5535</v>
      </c>
      <c r="F157" s="234" t="s">
        <v>352</v>
      </c>
      <c r="G157" t="s">
        <v>281</v>
      </c>
    </row>
    <row r="158" spans="1:7">
      <c r="A158" s="221" t="s">
        <v>333</v>
      </c>
      <c r="B158" s="223" t="s">
        <v>229</v>
      </c>
      <c r="C158" s="223">
        <v>1.6390600000000001E-6</v>
      </c>
      <c r="D158" s="223" t="s">
        <v>259</v>
      </c>
      <c r="E158" s="223" t="s">
        <v>5536</v>
      </c>
      <c r="F158" s="234" t="s">
        <v>335</v>
      </c>
      <c r="G158" t="s">
        <v>281</v>
      </c>
    </row>
    <row r="159" spans="1:7">
      <c r="A159" s="221" t="s">
        <v>333</v>
      </c>
      <c r="B159" s="223" t="s">
        <v>455</v>
      </c>
      <c r="C159" s="223">
        <v>2.38049E-4</v>
      </c>
      <c r="D159" s="223" t="s">
        <v>259</v>
      </c>
      <c r="E159" s="223" t="s">
        <v>5537</v>
      </c>
      <c r="F159" s="234" t="s">
        <v>337</v>
      </c>
      <c r="G159" t="s">
        <v>281</v>
      </c>
    </row>
    <row r="160" spans="1:7">
      <c r="A160" s="221" t="s">
        <v>333</v>
      </c>
      <c r="B160" s="223" t="s">
        <v>455</v>
      </c>
      <c r="C160" s="223">
        <v>8.9962299999999998E-5</v>
      </c>
      <c r="D160" s="223" t="s">
        <v>259</v>
      </c>
      <c r="E160" s="223" t="s">
        <v>5538</v>
      </c>
      <c r="F160" s="234" t="s">
        <v>339</v>
      </c>
      <c r="G160" t="s">
        <v>281</v>
      </c>
    </row>
    <row r="161" spans="1:7">
      <c r="A161" s="221" t="s">
        <v>333</v>
      </c>
      <c r="B161" s="223" t="s">
        <v>213</v>
      </c>
      <c r="C161" s="223">
        <v>4.4482500000000001E-8</v>
      </c>
      <c r="D161" s="223" t="s">
        <v>259</v>
      </c>
      <c r="E161" s="223" t="s">
        <v>5539</v>
      </c>
      <c r="F161" s="234" t="s">
        <v>335</v>
      </c>
      <c r="G161" t="s">
        <v>281</v>
      </c>
    </row>
    <row r="162" spans="1:7">
      <c r="A162" s="221" t="s">
        <v>333</v>
      </c>
      <c r="B162" s="223" t="s">
        <v>213</v>
      </c>
      <c r="C162" s="223">
        <v>1.8128420000000001E-3</v>
      </c>
      <c r="D162" s="223" t="s">
        <v>259</v>
      </c>
      <c r="E162" s="223" t="s">
        <v>5540</v>
      </c>
      <c r="F162" s="234" t="s">
        <v>337</v>
      </c>
      <c r="G162" t="s">
        <v>281</v>
      </c>
    </row>
    <row r="163" spans="1:7">
      <c r="A163" s="221" t="s">
        <v>333</v>
      </c>
      <c r="B163" s="223" t="s">
        <v>213</v>
      </c>
      <c r="C163" s="223">
        <v>6.1007300000000003E-6</v>
      </c>
      <c r="D163" s="223" t="s">
        <v>259</v>
      </c>
      <c r="E163" s="223" t="s">
        <v>5541</v>
      </c>
      <c r="F163" s="234" t="s">
        <v>339</v>
      </c>
      <c r="G163" t="s">
        <v>281</v>
      </c>
    </row>
    <row r="164" spans="1:7">
      <c r="A164" s="221" t="s">
        <v>333</v>
      </c>
      <c r="B164" s="223" t="s">
        <v>461</v>
      </c>
      <c r="C164" s="223">
        <v>1.78311E-6</v>
      </c>
      <c r="D164" s="223" t="s">
        <v>259</v>
      </c>
      <c r="E164" s="223" t="s">
        <v>5542</v>
      </c>
      <c r="F164" s="234" t="s">
        <v>463</v>
      </c>
      <c r="G164" t="s">
        <v>281</v>
      </c>
    </row>
    <row r="165" spans="1:7">
      <c r="A165" s="221" t="s">
        <v>333</v>
      </c>
      <c r="B165" s="223" t="s">
        <v>464</v>
      </c>
      <c r="C165" s="223">
        <v>1.3045400000000001E-4</v>
      </c>
      <c r="D165" s="223" t="s">
        <v>259</v>
      </c>
      <c r="E165" s="223" t="s">
        <v>5543</v>
      </c>
      <c r="F165" s="234" t="s">
        <v>337</v>
      </c>
      <c r="G165" t="s">
        <v>281</v>
      </c>
    </row>
    <row r="166" spans="1:7">
      <c r="A166" s="221" t="s">
        <v>333</v>
      </c>
      <c r="B166" s="223" t="s">
        <v>464</v>
      </c>
      <c r="C166" s="223">
        <v>2.2296399999999999E-5</v>
      </c>
      <c r="D166" s="223" t="s">
        <v>259</v>
      </c>
      <c r="E166" s="223" t="s">
        <v>5544</v>
      </c>
      <c r="F166" s="234" t="s">
        <v>339</v>
      </c>
      <c r="G166" t="s">
        <v>281</v>
      </c>
    </row>
    <row r="167" spans="1:7">
      <c r="A167" s="221" t="s">
        <v>333</v>
      </c>
      <c r="B167" s="223" t="s">
        <v>467</v>
      </c>
      <c r="C167" s="223">
        <v>5.8024100000000004E-7</v>
      </c>
      <c r="D167" s="223" t="s">
        <v>259</v>
      </c>
      <c r="E167" s="223" t="s">
        <v>5545</v>
      </c>
      <c r="F167" s="234" t="s">
        <v>335</v>
      </c>
      <c r="G167" t="s">
        <v>281</v>
      </c>
    </row>
    <row r="168" spans="1:7">
      <c r="A168" s="221" t="s">
        <v>333</v>
      </c>
      <c r="B168" s="223" t="s">
        <v>469</v>
      </c>
      <c r="C168" s="223">
        <v>2.7002299999999999E-10</v>
      </c>
      <c r="D168" s="223" t="s">
        <v>259</v>
      </c>
      <c r="E168" s="223" t="s">
        <v>5546</v>
      </c>
      <c r="F168" s="234" t="s">
        <v>337</v>
      </c>
      <c r="G168" t="s">
        <v>281</v>
      </c>
    </row>
    <row r="169" spans="1:7">
      <c r="A169" s="221" t="s">
        <v>333</v>
      </c>
      <c r="B169" s="223" t="s">
        <v>469</v>
      </c>
      <c r="C169" s="223">
        <v>4.5078999999999999E-13</v>
      </c>
      <c r="D169" s="223" t="s">
        <v>259</v>
      </c>
      <c r="E169" s="223" t="s">
        <v>5547</v>
      </c>
      <c r="F169" s="234" t="s">
        <v>339</v>
      </c>
      <c r="G169" t="s">
        <v>281</v>
      </c>
    </row>
    <row r="170" spans="1:7">
      <c r="A170" s="221" t="s">
        <v>333</v>
      </c>
      <c r="B170" s="223" t="s">
        <v>472</v>
      </c>
      <c r="C170" s="223">
        <v>9.7562099999999994E-11</v>
      </c>
      <c r="D170" s="223" t="s">
        <v>259</v>
      </c>
      <c r="E170" s="223" t="s">
        <v>5548</v>
      </c>
      <c r="F170" s="234" t="s">
        <v>337</v>
      </c>
      <c r="G170" t="s">
        <v>281</v>
      </c>
    </row>
    <row r="171" spans="1:7">
      <c r="A171" s="221" t="s">
        <v>333</v>
      </c>
      <c r="B171" s="223" t="s">
        <v>472</v>
      </c>
      <c r="C171" s="223">
        <v>1.62875E-13</v>
      </c>
      <c r="D171" s="223" t="s">
        <v>259</v>
      </c>
      <c r="E171" s="223" t="s">
        <v>5549</v>
      </c>
      <c r="F171" s="234" t="s">
        <v>339</v>
      </c>
      <c r="G171" t="s">
        <v>281</v>
      </c>
    </row>
    <row r="172" spans="1:7">
      <c r="A172" s="221" t="s">
        <v>333</v>
      </c>
      <c r="B172" s="223" t="s">
        <v>475</v>
      </c>
      <c r="C172" s="223">
        <v>1.2833899999999999E-4</v>
      </c>
      <c r="D172" s="223" t="s">
        <v>259</v>
      </c>
      <c r="E172" s="223" t="s">
        <v>5516</v>
      </c>
      <c r="F172" s="234" t="s">
        <v>337</v>
      </c>
      <c r="G172" t="s">
        <v>281</v>
      </c>
    </row>
    <row r="173" spans="1:7">
      <c r="A173" s="221" t="s">
        <v>333</v>
      </c>
      <c r="B173" s="223" t="s">
        <v>475</v>
      </c>
      <c r="C173" s="223">
        <v>1.45125E-5</v>
      </c>
      <c r="D173" s="223" t="s">
        <v>259</v>
      </c>
      <c r="E173" s="223" t="s">
        <v>5550</v>
      </c>
      <c r="F173" s="234" t="s">
        <v>339</v>
      </c>
      <c r="G173" t="s">
        <v>281</v>
      </c>
    </row>
    <row r="174" spans="1:7">
      <c r="A174" s="221" t="s">
        <v>333</v>
      </c>
      <c r="B174" s="223" t="s">
        <v>477</v>
      </c>
      <c r="C174" s="223">
        <v>9.0858799999999996E-8</v>
      </c>
      <c r="D174" s="223" t="s">
        <v>259</v>
      </c>
      <c r="E174" s="223" t="s">
        <v>5551</v>
      </c>
      <c r="F174" s="234" t="s">
        <v>352</v>
      </c>
      <c r="G174" t="s">
        <v>281</v>
      </c>
    </row>
    <row r="175" spans="1:7">
      <c r="A175" s="221" t="s">
        <v>333</v>
      </c>
      <c r="B175" s="223" t="s">
        <v>479</v>
      </c>
      <c r="C175" s="223">
        <v>6.8865000000000002E-8</v>
      </c>
      <c r="D175" s="223" t="s">
        <v>259</v>
      </c>
      <c r="E175" s="223" t="s">
        <v>5552</v>
      </c>
      <c r="F175" s="234" t="s">
        <v>337</v>
      </c>
      <c r="G175" t="s">
        <v>281</v>
      </c>
    </row>
    <row r="176" spans="1:7">
      <c r="A176" s="221" t="s">
        <v>333</v>
      </c>
      <c r="B176" s="223" t="s">
        <v>479</v>
      </c>
      <c r="C176" s="223">
        <v>2.1988800000000001E-10</v>
      </c>
      <c r="D176" s="223" t="s">
        <v>259</v>
      </c>
      <c r="E176" s="223" t="s">
        <v>5553</v>
      </c>
      <c r="F176" s="234" t="s">
        <v>339</v>
      </c>
      <c r="G176" t="s">
        <v>281</v>
      </c>
    </row>
    <row r="177" spans="1:7">
      <c r="A177" s="221" t="s">
        <v>333</v>
      </c>
      <c r="B177" s="223" t="s">
        <v>482</v>
      </c>
      <c r="C177" s="223">
        <v>3.6125189999999998E-3</v>
      </c>
      <c r="D177" s="223" t="s">
        <v>259</v>
      </c>
      <c r="E177" s="223" t="s">
        <v>5554</v>
      </c>
      <c r="F177" s="234" t="s">
        <v>484</v>
      </c>
      <c r="G177" t="s">
        <v>281</v>
      </c>
    </row>
    <row r="178" spans="1:7">
      <c r="A178" s="221" t="s">
        <v>333</v>
      </c>
      <c r="B178" s="223" t="s">
        <v>209</v>
      </c>
      <c r="C178" s="223">
        <v>1.2800800000000001E-8</v>
      </c>
      <c r="D178" s="223" t="s">
        <v>259</v>
      </c>
      <c r="E178" s="223" t="s">
        <v>5555</v>
      </c>
      <c r="F178" s="234" t="s">
        <v>335</v>
      </c>
      <c r="G178" t="s">
        <v>281</v>
      </c>
    </row>
    <row r="179" spans="1:7">
      <c r="A179" s="221" t="s">
        <v>333</v>
      </c>
      <c r="B179" s="223" t="s">
        <v>486</v>
      </c>
      <c r="C179" s="223">
        <v>8.5762999999999995E-6</v>
      </c>
      <c r="D179" s="223" t="s">
        <v>259</v>
      </c>
      <c r="E179" s="223" t="s">
        <v>5556</v>
      </c>
      <c r="F179" s="234" t="s">
        <v>337</v>
      </c>
      <c r="G179" t="s">
        <v>281</v>
      </c>
    </row>
    <row r="180" spans="1:7">
      <c r="A180" s="226" t="s">
        <v>333</v>
      </c>
      <c r="B180" s="228" t="s">
        <v>486</v>
      </c>
      <c r="C180" s="228">
        <v>1.1679500000000001E-9</v>
      </c>
      <c r="D180" s="228" t="s">
        <v>259</v>
      </c>
      <c r="E180" s="228" t="s">
        <v>5557</v>
      </c>
      <c r="F180" s="255" t="s">
        <v>339</v>
      </c>
      <c r="G180" t="s">
        <v>281</v>
      </c>
    </row>
    <row r="181" spans="1:7">
      <c r="G181" t="s">
        <v>281</v>
      </c>
    </row>
    <row r="182" spans="1:7" ht="18.75">
      <c r="A182" s="769" t="s">
        <v>2211</v>
      </c>
      <c r="B182" s="770"/>
      <c r="C182" s="770"/>
      <c r="D182" s="770"/>
      <c r="E182" s="770"/>
      <c r="F182" s="771"/>
      <c r="G182" t="s">
        <v>281</v>
      </c>
    </row>
    <row r="183" spans="1:7">
      <c r="A183" s="211" t="s">
        <v>238</v>
      </c>
      <c r="B183" s="212" t="s">
        <v>239</v>
      </c>
      <c r="C183" s="212" t="s">
        <v>240</v>
      </c>
      <c r="D183" s="212" t="s">
        <v>134</v>
      </c>
      <c r="E183" s="212" t="s">
        <v>241</v>
      </c>
      <c r="F183" s="213" t="s">
        <v>242</v>
      </c>
      <c r="G183" t="s">
        <v>281</v>
      </c>
    </row>
    <row r="184" spans="1:7">
      <c r="A184" s="216" t="s">
        <v>243</v>
      </c>
      <c r="B184" s="231" t="s">
        <v>2000</v>
      </c>
      <c r="C184" s="218">
        <v>1</v>
      </c>
      <c r="D184" s="218" t="s">
        <v>259</v>
      </c>
      <c r="E184" s="218" t="s">
        <v>253</v>
      </c>
      <c r="F184" s="232" t="s">
        <v>3184</v>
      </c>
      <c r="G184" t="s">
        <v>281</v>
      </c>
    </row>
    <row r="185" spans="1:7">
      <c r="A185" s="221" t="s">
        <v>243</v>
      </c>
      <c r="B185" s="222" t="s">
        <v>326</v>
      </c>
      <c r="C185" s="223" t="s">
        <v>2877</v>
      </c>
      <c r="D185" s="223" t="s">
        <v>408</v>
      </c>
      <c r="E185" s="223" t="s">
        <v>2213</v>
      </c>
      <c r="F185" s="234" t="s">
        <v>938</v>
      </c>
      <c r="G185" t="s">
        <v>281</v>
      </c>
    </row>
    <row r="186" spans="1:7">
      <c r="A186" s="221" t="s">
        <v>243</v>
      </c>
      <c r="B186" s="222" t="s">
        <v>941</v>
      </c>
      <c r="C186" s="235" t="s">
        <v>942</v>
      </c>
      <c r="D186" s="223" t="s">
        <v>943</v>
      </c>
      <c r="E186" s="223" t="s">
        <v>253</v>
      </c>
      <c r="F186" s="234" t="s">
        <v>944</v>
      </c>
      <c r="G186" t="s">
        <v>281</v>
      </c>
    </row>
    <row r="187" spans="1:7">
      <c r="A187" s="221" t="s">
        <v>243</v>
      </c>
      <c r="B187" s="222" t="s">
        <v>2214</v>
      </c>
      <c r="C187" s="235" t="s">
        <v>2215</v>
      </c>
      <c r="D187" s="223" t="s">
        <v>259</v>
      </c>
      <c r="E187" s="223" t="s">
        <v>253</v>
      </c>
      <c r="F187" s="234" t="s">
        <v>2216</v>
      </c>
      <c r="G187" t="s">
        <v>281</v>
      </c>
    </row>
    <row r="188" spans="1:7">
      <c r="A188" s="221" t="s">
        <v>250</v>
      </c>
      <c r="B188" s="233" t="s">
        <v>2217</v>
      </c>
      <c r="C188" s="223" t="s">
        <v>950</v>
      </c>
      <c r="D188" s="223" t="s">
        <v>259</v>
      </c>
      <c r="E188" s="223" t="s">
        <v>253</v>
      </c>
      <c r="F188" s="234" t="s">
        <v>2996</v>
      </c>
      <c r="G188" t="s">
        <v>281</v>
      </c>
    </row>
    <row r="189" spans="1:7">
      <c r="A189" s="221" t="s">
        <v>250</v>
      </c>
      <c r="B189" s="233" t="s">
        <v>4923</v>
      </c>
      <c r="C189" s="235" t="s">
        <v>954</v>
      </c>
      <c r="D189" s="223" t="s">
        <v>408</v>
      </c>
      <c r="E189" s="223" t="s">
        <v>2213</v>
      </c>
      <c r="F189" s="234" t="s">
        <v>5558</v>
      </c>
      <c r="G189" s="245" t="s">
        <v>281</v>
      </c>
    </row>
    <row r="190" spans="1:7">
      <c r="A190" s="221" t="s">
        <v>250</v>
      </c>
      <c r="B190" s="233" t="s">
        <v>1019</v>
      </c>
      <c r="C190" s="235" t="s">
        <v>952</v>
      </c>
      <c r="D190" s="223" t="s">
        <v>408</v>
      </c>
      <c r="E190" s="223" t="s">
        <v>2213</v>
      </c>
      <c r="F190" s="234" t="s">
        <v>953</v>
      </c>
      <c r="G190" t="s">
        <v>281</v>
      </c>
    </row>
    <row r="191" spans="1:7">
      <c r="A191" s="221" t="s">
        <v>2218</v>
      </c>
      <c r="B191" s="273" t="s">
        <v>2219</v>
      </c>
      <c r="C191" s="235" t="s">
        <v>599</v>
      </c>
      <c r="D191" s="223" t="s">
        <v>259</v>
      </c>
      <c r="E191" s="223" t="s">
        <v>253</v>
      </c>
      <c r="F191" s="234" t="s">
        <v>2220</v>
      </c>
      <c r="G191" t="s">
        <v>281</v>
      </c>
    </row>
    <row r="192" spans="1:7">
      <c r="A192" s="262" t="s">
        <v>268</v>
      </c>
      <c r="B192" s="308" t="s">
        <v>956</v>
      </c>
      <c r="C192" s="309">
        <v>0.06</v>
      </c>
      <c r="D192" s="189" t="s">
        <v>973</v>
      </c>
      <c r="E192" s="189" t="s">
        <v>253</v>
      </c>
      <c r="F192" s="263" t="s">
        <v>2221</v>
      </c>
      <c r="G192" t="s">
        <v>281</v>
      </c>
    </row>
    <row r="193" spans="1:7">
      <c r="A193" s="262" t="s">
        <v>268</v>
      </c>
      <c r="B193" s="189" t="s">
        <v>528</v>
      </c>
      <c r="C193" s="189">
        <v>0.72</v>
      </c>
      <c r="D193" s="189" t="s">
        <v>270</v>
      </c>
      <c r="E193" s="189" t="s">
        <v>529</v>
      </c>
      <c r="F193" s="263" t="s">
        <v>530</v>
      </c>
      <c r="G193" t="s">
        <v>281</v>
      </c>
    </row>
    <row r="194" spans="1:7">
      <c r="A194" s="262" t="s">
        <v>268</v>
      </c>
      <c r="B194" s="189" t="s">
        <v>2222</v>
      </c>
      <c r="C194" s="189">
        <v>60</v>
      </c>
      <c r="D194" s="189" t="s">
        <v>962</v>
      </c>
      <c r="E194" s="189" t="s">
        <v>253</v>
      </c>
      <c r="F194" s="263" t="s">
        <v>2223</v>
      </c>
      <c r="G194" t="s">
        <v>281</v>
      </c>
    </row>
    <row r="195" spans="1:7">
      <c r="A195" s="262" t="s">
        <v>268</v>
      </c>
      <c r="B195" s="189" t="s">
        <v>965</v>
      </c>
      <c r="C195" s="189">
        <v>60</v>
      </c>
      <c r="D195" s="189" t="s">
        <v>966</v>
      </c>
      <c r="E195" s="189" t="s">
        <v>967</v>
      </c>
      <c r="F195" s="263" t="s">
        <v>953</v>
      </c>
      <c r="G195" t="s">
        <v>281</v>
      </c>
    </row>
    <row r="196" spans="1:7">
      <c r="A196" s="262" t="s">
        <v>268</v>
      </c>
      <c r="B196" s="189" t="s">
        <v>969</v>
      </c>
      <c r="C196" s="189">
        <v>920</v>
      </c>
      <c r="D196" s="189" t="s">
        <v>966</v>
      </c>
      <c r="E196" s="189" t="s">
        <v>970</v>
      </c>
      <c r="F196" s="263" t="s">
        <v>971</v>
      </c>
      <c r="G196" t="s">
        <v>281</v>
      </c>
    </row>
    <row r="197" spans="1:7">
      <c r="A197" s="262" t="s">
        <v>268</v>
      </c>
      <c r="B197" s="189" t="s">
        <v>979</v>
      </c>
      <c r="C197" s="277">
        <v>90</v>
      </c>
      <c r="D197" s="189" t="s">
        <v>962</v>
      </c>
      <c r="E197" s="189" t="s">
        <v>253</v>
      </c>
      <c r="F197" s="263" t="s">
        <v>980</v>
      </c>
      <c r="G197" t="s">
        <v>281</v>
      </c>
    </row>
    <row r="198" spans="1:7">
      <c r="A198" s="262" t="s">
        <v>268</v>
      </c>
      <c r="B198" s="189" t="s">
        <v>976</v>
      </c>
      <c r="C198" s="277">
        <v>4.0000000000000001E-3</v>
      </c>
      <c r="D198" s="189" t="s">
        <v>773</v>
      </c>
      <c r="E198" s="189" t="s">
        <v>253</v>
      </c>
      <c r="F198" s="263" t="s">
        <v>2224</v>
      </c>
      <c r="G198" t="s">
        <v>281</v>
      </c>
    </row>
    <row r="199" spans="1:7">
      <c r="A199" s="262" t="s">
        <v>268</v>
      </c>
      <c r="B199" s="189" t="s">
        <v>972</v>
      </c>
      <c r="C199" s="277">
        <v>0.25</v>
      </c>
      <c r="D199" s="189" t="s">
        <v>973</v>
      </c>
      <c r="E199" s="189" t="s">
        <v>974</v>
      </c>
      <c r="F199" s="263" t="s">
        <v>2225</v>
      </c>
      <c r="G199" t="s">
        <v>281</v>
      </c>
    </row>
    <row r="200" spans="1:7">
      <c r="A200" s="262" t="s">
        <v>268</v>
      </c>
      <c r="B200" s="189" t="s">
        <v>995</v>
      </c>
      <c r="C200" s="277">
        <v>0.73660000000000003</v>
      </c>
      <c r="D200" s="189" t="s">
        <v>973</v>
      </c>
      <c r="E200" s="189" t="s">
        <v>253</v>
      </c>
      <c r="F200" s="263" t="s">
        <v>2890</v>
      </c>
    </row>
    <row r="201" spans="1:7">
      <c r="A201" s="262" t="s">
        <v>268</v>
      </c>
      <c r="B201" s="189" t="s">
        <v>2215</v>
      </c>
      <c r="C201" s="310" t="s">
        <v>2226</v>
      </c>
      <c r="D201" s="189" t="s">
        <v>1544</v>
      </c>
      <c r="E201" s="264"/>
      <c r="F201" s="263" t="s">
        <v>2227</v>
      </c>
      <c r="G201" t="s">
        <v>281</v>
      </c>
    </row>
    <row r="202" spans="1:7">
      <c r="A202" s="262" t="s">
        <v>268</v>
      </c>
      <c r="B202" s="189" t="s">
        <v>599</v>
      </c>
      <c r="C202" s="310" t="s">
        <v>2228</v>
      </c>
      <c r="D202" s="189" t="s">
        <v>1544</v>
      </c>
      <c r="E202" s="264"/>
      <c r="F202" s="263" t="s">
        <v>2229</v>
      </c>
      <c r="G202" t="s">
        <v>281</v>
      </c>
    </row>
    <row r="203" spans="1:7">
      <c r="A203" s="262" t="s">
        <v>268</v>
      </c>
      <c r="B203" s="189" t="s">
        <v>983</v>
      </c>
      <c r="C203" s="310" t="s">
        <v>984</v>
      </c>
      <c r="D203" s="189" t="s">
        <v>408</v>
      </c>
      <c r="E203" s="264"/>
      <c r="F203" s="263" t="s">
        <v>985</v>
      </c>
      <c r="G203" t="s">
        <v>281</v>
      </c>
    </row>
    <row r="204" spans="1:7">
      <c r="A204" s="262" t="s">
        <v>268</v>
      </c>
      <c r="B204" s="189" t="s">
        <v>818</v>
      </c>
      <c r="C204" s="310" t="s">
        <v>2230</v>
      </c>
      <c r="D204" s="189" t="s">
        <v>408</v>
      </c>
      <c r="E204" s="264"/>
      <c r="F204" s="263" t="s">
        <v>1470</v>
      </c>
      <c r="G204" t="s">
        <v>281</v>
      </c>
    </row>
    <row r="205" spans="1:7">
      <c r="A205" s="239" t="s">
        <v>268</v>
      </c>
      <c r="B205" s="240" t="s">
        <v>997</v>
      </c>
      <c r="C205" s="311" t="s">
        <v>2231</v>
      </c>
      <c r="D205" s="240" t="s">
        <v>259</v>
      </c>
      <c r="E205" s="265"/>
      <c r="F205" s="241" t="s">
        <v>999</v>
      </c>
      <c r="G205" t="s">
        <v>281</v>
      </c>
    </row>
    <row r="206" spans="1:7">
      <c r="G206" t="s">
        <v>281</v>
      </c>
    </row>
    <row r="207" spans="1:7" ht="18.75">
      <c r="A207" s="769" t="s">
        <v>2232</v>
      </c>
      <c r="B207" s="770"/>
      <c r="C207" s="770"/>
      <c r="D207" s="770"/>
      <c r="E207" s="770"/>
      <c r="F207" s="771"/>
      <c r="G207" t="s">
        <v>281</v>
      </c>
    </row>
    <row r="208" spans="1:7">
      <c r="A208" s="211" t="s">
        <v>238</v>
      </c>
      <c r="B208" s="212" t="s">
        <v>239</v>
      </c>
      <c r="C208" s="212" t="s">
        <v>240</v>
      </c>
      <c r="D208" s="212" t="s">
        <v>134</v>
      </c>
      <c r="E208" s="212" t="s">
        <v>241</v>
      </c>
      <c r="F208" s="213" t="s">
        <v>242</v>
      </c>
      <c r="G208" t="s">
        <v>281</v>
      </c>
    </row>
    <row r="209" spans="1:7">
      <c r="A209" s="216" t="s">
        <v>243</v>
      </c>
      <c r="B209" s="231" t="s">
        <v>1001</v>
      </c>
      <c r="C209" s="267" t="s">
        <v>1002</v>
      </c>
      <c r="D209" s="218" t="s">
        <v>259</v>
      </c>
      <c r="E209" s="218" t="s">
        <v>1003</v>
      </c>
      <c r="F209" s="232" t="s">
        <v>1004</v>
      </c>
      <c r="G209" t="s">
        <v>281</v>
      </c>
    </row>
    <row r="210" spans="1:7">
      <c r="A210" s="221" t="s">
        <v>243</v>
      </c>
      <c r="B210" s="223" t="s">
        <v>4088</v>
      </c>
      <c r="C210" s="223" t="s">
        <v>1984</v>
      </c>
      <c r="D210" s="223" t="s">
        <v>275</v>
      </c>
      <c r="E210" s="223" t="s">
        <v>260</v>
      </c>
      <c r="F210" s="234" t="s">
        <v>2234</v>
      </c>
      <c r="G210" t="s">
        <v>281</v>
      </c>
    </row>
    <row r="211" spans="1:7">
      <c r="A211" s="221" t="s">
        <v>243</v>
      </c>
      <c r="B211" s="223" t="s">
        <v>2235</v>
      </c>
      <c r="C211" s="223" t="s">
        <v>1984</v>
      </c>
      <c r="D211" s="223" t="s">
        <v>275</v>
      </c>
      <c r="E211" s="223" t="s">
        <v>260</v>
      </c>
      <c r="F211" s="234" t="s">
        <v>2236</v>
      </c>
      <c r="G211" t="s">
        <v>281</v>
      </c>
    </row>
    <row r="212" spans="1:7">
      <c r="A212" s="221" t="s">
        <v>243</v>
      </c>
      <c r="B212" s="222" t="s">
        <v>1005</v>
      </c>
      <c r="C212" s="223">
        <v>0.01</v>
      </c>
      <c r="D212" s="223" t="s">
        <v>259</v>
      </c>
      <c r="E212" s="223" t="s">
        <v>1006</v>
      </c>
      <c r="F212" s="234" t="s">
        <v>1007</v>
      </c>
      <c r="G212" t="s">
        <v>281</v>
      </c>
    </row>
    <row r="213" spans="1:7">
      <c r="A213" s="221" t="s">
        <v>243</v>
      </c>
      <c r="B213" s="233" t="s">
        <v>2217</v>
      </c>
      <c r="C213" s="223">
        <v>1</v>
      </c>
      <c r="D213" s="223" t="s">
        <v>259</v>
      </c>
      <c r="E213" s="223" t="s">
        <v>253</v>
      </c>
      <c r="F213" s="234" t="s">
        <v>2238</v>
      </c>
      <c r="G213" t="s">
        <v>281</v>
      </c>
    </row>
    <row r="214" spans="1:7">
      <c r="A214" s="221" t="s">
        <v>243</v>
      </c>
      <c r="B214" s="222" t="s">
        <v>866</v>
      </c>
      <c r="C214" s="271">
        <v>8.3999999999999995E-5</v>
      </c>
      <c r="D214" s="223" t="s">
        <v>259</v>
      </c>
      <c r="E214" s="223" t="s">
        <v>1009</v>
      </c>
      <c r="F214" s="234" t="s">
        <v>1010</v>
      </c>
      <c r="G214" t="s">
        <v>281</v>
      </c>
    </row>
    <row r="215" spans="1:7">
      <c r="A215" s="221" t="s">
        <v>243</v>
      </c>
      <c r="B215" s="222" t="s">
        <v>5261</v>
      </c>
      <c r="C215" s="223" t="s">
        <v>1837</v>
      </c>
      <c r="D215" s="223" t="s">
        <v>245</v>
      </c>
      <c r="E215" s="223" t="s">
        <v>260</v>
      </c>
      <c r="F215" s="234" t="s">
        <v>2239</v>
      </c>
      <c r="G215" t="s">
        <v>281</v>
      </c>
    </row>
    <row r="216" spans="1:7">
      <c r="A216" s="221" t="s">
        <v>333</v>
      </c>
      <c r="B216" s="223" t="s">
        <v>225</v>
      </c>
      <c r="C216" s="223" t="s">
        <v>173</v>
      </c>
      <c r="D216" s="223" t="s">
        <v>259</v>
      </c>
      <c r="E216" s="223" t="s">
        <v>253</v>
      </c>
      <c r="F216" s="234" t="s">
        <v>1012</v>
      </c>
      <c r="G216" t="s">
        <v>281</v>
      </c>
    </row>
    <row r="217" spans="1:7">
      <c r="A217" s="221" t="s">
        <v>333</v>
      </c>
      <c r="B217" s="223" t="s">
        <v>174</v>
      </c>
      <c r="C217" s="223" t="s">
        <v>228</v>
      </c>
      <c r="D217" s="223" t="s">
        <v>259</v>
      </c>
      <c r="E217" s="223" t="s">
        <v>253</v>
      </c>
      <c r="F217" s="234" t="s">
        <v>1012</v>
      </c>
      <c r="G217" t="s">
        <v>281</v>
      </c>
    </row>
    <row r="218" spans="1:7">
      <c r="A218" s="221" t="s">
        <v>333</v>
      </c>
      <c r="B218" s="223" t="s">
        <v>179</v>
      </c>
      <c r="C218" s="223" t="s">
        <v>178</v>
      </c>
      <c r="D218" s="223" t="s">
        <v>259</v>
      </c>
      <c r="E218" s="223" t="s">
        <v>253</v>
      </c>
      <c r="F218" s="234" t="s">
        <v>1012</v>
      </c>
      <c r="G218" t="s">
        <v>281</v>
      </c>
    </row>
    <row r="219" spans="1:7">
      <c r="A219" s="221" t="s">
        <v>333</v>
      </c>
      <c r="B219" s="223" t="s">
        <v>221</v>
      </c>
      <c r="C219" s="223" t="s">
        <v>183</v>
      </c>
      <c r="D219" s="223" t="s">
        <v>259</v>
      </c>
      <c r="E219" s="223" t="s">
        <v>253</v>
      </c>
      <c r="F219" s="234" t="s">
        <v>1012</v>
      </c>
      <c r="G219" t="s">
        <v>281</v>
      </c>
    </row>
    <row r="220" spans="1:7">
      <c r="A220" s="221" t="s">
        <v>333</v>
      </c>
      <c r="B220" s="223" t="s">
        <v>188</v>
      </c>
      <c r="C220" s="223" t="s">
        <v>187</v>
      </c>
      <c r="D220" s="223" t="s">
        <v>259</v>
      </c>
      <c r="E220" s="223" t="s">
        <v>253</v>
      </c>
      <c r="F220" s="234" t="s">
        <v>1012</v>
      </c>
      <c r="G220" t="s">
        <v>281</v>
      </c>
    </row>
    <row r="221" spans="1:7">
      <c r="A221" s="221" t="s">
        <v>333</v>
      </c>
      <c r="B221" s="223" t="s">
        <v>184</v>
      </c>
      <c r="C221" s="223" t="s">
        <v>191</v>
      </c>
      <c r="D221" s="223" t="s">
        <v>259</v>
      </c>
      <c r="E221" s="223" t="s">
        <v>253</v>
      </c>
      <c r="F221" s="234" t="s">
        <v>1012</v>
      </c>
      <c r="G221" t="s">
        <v>281</v>
      </c>
    </row>
    <row r="222" spans="1:7">
      <c r="A222" s="221" t="s">
        <v>333</v>
      </c>
      <c r="B222" s="223" t="s">
        <v>192</v>
      </c>
      <c r="C222" s="223" t="s">
        <v>195</v>
      </c>
      <c r="D222" s="223" t="s">
        <v>259</v>
      </c>
      <c r="E222" s="223" t="s">
        <v>253</v>
      </c>
      <c r="F222" s="234" t="s">
        <v>1012</v>
      </c>
      <c r="G222" t="s">
        <v>281</v>
      </c>
    </row>
    <row r="223" spans="1:7">
      <c r="A223" s="221" t="s">
        <v>250</v>
      </c>
      <c r="B223" s="233" t="s">
        <v>1019</v>
      </c>
      <c r="C223" s="235" t="s">
        <v>952</v>
      </c>
      <c r="D223" s="223" t="s">
        <v>408</v>
      </c>
      <c r="E223" s="223" t="s">
        <v>260</v>
      </c>
      <c r="F223" s="234" t="s">
        <v>1020</v>
      </c>
      <c r="G223" t="s">
        <v>281</v>
      </c>
    </row>
    <row r="224" spans="1:7">
      <c r="A224" s="221" t="s">
        <v>250</v>
      </c>
      <c r="B224" s="233" t="s">
        <v>3188</v>
      </c>
      <c r="C224" s="223" t="s">
        <v>1708</v>
      </c>
      <c r="D224" s="223" t="s">
        <v>259</v>
      </c>
      <c r="E224" s="223" t="s">
        <v>253</v>
      </c>
      <c r="F224" s="234" t="s">
        <v>2241</v>
      </c>
      <c r="G224" t="s">
        <v>281</v>
      </c>
    </row>
    <row r="225" spans="1:7">
      <c r="A225" s="221" t="s">
        <v>333</v>
      </c>
      <c r="B225" s="223" t="s">
        <v>217</v>
      </c>
      <c r="C225" s="223" t="s">
        <v>199</v>
      </c>
      <c r="D225" s="223" t="s">
        <v>259</v>
      </c>
      <c r="E225" s="223" t="s">
        <v>253</v>
      </c>
      <c r="F225" s="234" t="s">
        <v>1012</v>
      </c>
      <c r="G225" t="s">
        <v>281</v>
      </c>
    </row>
    <row r="226" spans="1:7">
      <c r="A226" s="221" t="s">
        <v>333</v>
      </c>
      <c r="B226" s="223" t="s">
        <v>205</v>
      </c>
      <c r="C226" s="223" t="s">
        <v>204</v>
      </c>
      <c r="D226" s="223" t="s">
        <v>259</v>
      </c>
      <c r="E226" s="223" t="s">
        <v>253</v>
      </c>
      <c r="F226" s="234" t="s">
        <v>1012</v>
      </c>
      <c r="G226" t="s">
        <v>281</v>
      </c>
    </row>
    <row r="227" spans="1:7">
      <c r="A227" s="221" t="s">
        <v>333</v>
      </c>
      <c r="B227" s="223" t="s">
        <v>196</v>
      </c>
      <c r="C227" s="223" t="s">
        <v>208</v>
      </c>
      <c r="D227" s="223" t="s">
        <v>259</v>
      </c>
      <c r="E227" s="223" t="s">
        <v>253</v>
      </c>
      <c r="F227" s="234" t="s">
        <v>1012</v>
      </c>
      <c r="G227" t="s">
        <v>281</v>
      </c>
    </row>
    <row r="228" spans="1:7">
      <c r="A228" s="221" t="s">
        <v>333</v>
      </c>
      <c r="B228" s="223" t="s">
        <v>200</v>
      </c>
      <c r="C228" s="223" t="s">
        <v>212</v>
      </c>
      <c r="D228" s="223" t="s">
        <v>259</v>
      </c>
      <c r="E228" s="223" t="s">
        <v>253</v>
      </c>
      <c r="F228" s="234" t="s">
        <v>1012</v>
      </c>
      <c r="G228" t="s">
        <v>281</v>
      </c>
    </row>
    <row r="229" spans="1:7">
      <c r="A229" s="221" t="s">
        <v>333</v>
      </c>
      <c r="B229" s="223" t="s">
        <v>441</v>
      </c>
      <c r="C229" s="271">
        <v>4.8199999999999999E-5</v>
      </c>
      <c r="D229" s="223" t="s">
        <v>259</v>
      </c>
      <c r="E229" s="223" t="s">
        <v>1028</v>
      </c>
      <c r="F229" s="234" t="s">
        <v>1012</v>
      </c>
      <c r="G229" t="s">
        <v>281</v>
      </c>
    </row>
    <row r="230" spans="1:7">
      <c r="A230" s="221" t="s">
        <v>333</v>
      </c>
      <c r="B230" s="223" t="s">
        <v>443</v>
      </c>
      <c r="C230" s="271">
        <v>1.36E-5</v>
      </c>
      <c r="D230" s="223" t="s">
        <v>259</v>
      </c>
      <c r="E230" s="223" t="s">
        <v>1029</v>
      </c>
      <c r="F230" s="234" t="s">
        <v>1012</v>
      </c>
      <c r="G230" t="s">
        <v>281</v>
      </c>
    </row>
    <row r="231" spans="1:7">
      <c r="A231" s="221" t="s">
        <v>333</v>
      </c>
      <c r="B231" s="223" t="s">
        <v>445</v>
      </c>
      <c r="C231" s="271">
        <v>2.9099999999999999E-5</v>
      </c>
      <c r="D231" s="223" t="s">
        <v>259</v>
      </c>
      <c r="E231" s="223" t="s">
        <v>1030</v>
      </c>
      <c r="F231" s="234" t="s">
        <v>1012</v>
      </c>
      <c r="G231" t="s">
        <v>281</v>
      </c>
    </row>
    <row r="232" spans="1:7">
      <c r="A232" s="221" t="s">
        <v>333</v>
      </c>
      <c r="B232" s="223" t="s">
        <v>449</v>
      </c>
      <c r="C232" s="223" t="s">
        <v>220</v>
      </c>
      <c r="D232" s="223" t="s">
        <v>259</v>
      </c>
      <c r="E232" s="223" t="s">
        <v>253</v>
      </c>
      <c r="F232" s="234" t="s">
        <v>1012</v>
      </c>
      <c r="G232" t="s">
        <v>281</v>
      </c>
    </row>
    <row r="233" spans="1:7">
      <c r="A233" s="221" t="s">
        <v>333</v>
      </c>
      <c r="B233" s="223" t="s">
        <v>229</v>
      </c>
      <c r="C233" s="223" t="s">
        <v>224</v>
      </c>
      <c r="D233" s="223" t="s">
        <v>259</v>
      </c>
      <c r="E233" s="223" t="s">
        <v>253</v>
      </c>
      <c r="F233" s="234" t="s">
        <v>1012</v>
      </c>
      <c r="G233" t="s">
        <v>281</v>
      </c>
    </row>
    <row r="234" spans="1:7">
      <c r="A234" s="221" t="s">
        <v>333</v>
      </c>
      <c r="B234" s="223" t="s">
        <v>213</v>
      </c>
      <c r="C234" s="223" t="s">
        <v>1033</v>
      </c>
      <c r="D234" s="223" t="s">
        <v>259</v>
      </c>
      <c r="E234" s="223" t="s">
        <v>253</v>
      </c>
      <c r="F234" s="234" t="s">
        <v>1012</v>
      </c>
      <c r="G234" t="s">
        <v>281</v>
      </c>
    </row>
    <row r="235" spans="1:7">
      <c r="A235" s="221" t="s">
        <v>333</v>
      </c>
      <c r="B235" s="223" t="s">
        <v>209</v>
      </c>
      <c r="C235" s="223" t="s">
        <v>216</v>
      </c>
      <c r="D235" s="223" t="s">
        <v>259</v>
      </c>
      <c r="E235" s="223" t="s">
        <v>253</v>
      </c>
      <c r="F235" s="234" t="s">
        <v>1012</v>
      </c>
      <c r="G235" t="s">
        <v>281</v>
      </c>
    </row>
    <row r="236" spans="1:7">
      <c r="A236" s="262" t="s">
        <v>268</v>
      </c>
      <c r="B236" s="189" t="s">
        <v>1036</v>
      </c>
      <c r="C236" s="189">
        <v>4.4999999999999997E-3</v>
      </c>
      <c r="D236" s="189" t="s">
        <v>259</v>
      </c>
      <c r="E236" s="189" t="s">
        <v>253</v>
      </c>
      <c r="F236" s="263" t="s">
        <v>1004</v>
      </c>
      <c r="G236" t="s">
        <v>281</v>
      </c>
    </row>
    <row r="237" spans="1:7">
      <c r="A237" s="262" t="s">
        <v>268</v>
      </c>
      <c r="B237" s="189" t="s">
        <v>1037</v>
      </c>
      <c r="C237" s="189">
        <v>1.0386232752942765E-3</v>
      </c>
      <c r="D237" s="189" t="s">
        <v>773</v>
      </c>
      <c r="E237" s="189" t="s">
        <v>253</v>
      </c>
      <c r="F237" s="263" t="s">
        <v>2242</v>
      </c>
      <c r="G237" t="s">
        <v>281</v>
      </c>
    </row>
    <row r="238" spans="1:7">
      <c r="A238" s="262" t="s">
        <v>268</v>
      </c>
      <c r="B238" s="189" t="s">
        <v>1039</v>
      </c>
      <c r="C238" s="189">
        <v>6.4310202151554552E-6</v>
      </c>
      <c r="D238" s="189" t="s">
        <v>773</v>
      </c>
      <c r="E238" s="189" t="s">
        <v>253</v>
      </c>
      <c r="F238" s="263" t="s">
        <v>2242</v>
      </c>
      <c r="G238" t="s">
        <v>281</v>
      </c>
    </row>
    <row r="239" spans="1:7">
      <c r="A239" s="262" t="s">
        <v>268</v>
      </c>
      <c r="B239" s="189" t="s">
        <v>1040</v>
      </c>
      <c r="C239" s="189">
        <v>3.1981997196561564E-3</v>
      </c>
      <c r="D239" s="189" t="s">
        <v>773</v>
      </c>
      <c r="E239" s="189" t="s">
        <v>253</v>
      </c>
      <c r="F239" s="263" t="s">
        <v>2242</v>
      </c>
      <c r="G239" t="s">
        <v>281</v>
      </c>
    </row>
    <row r="240" spans="1:7">
      <c r="A240" s="262" t="s">
        <v>268</v>
      </c>
      <c r="B240" s="189" t="s">
        <v>1041</v>
      </c>
      <c r="C240" s="189">
        <v>9.0351780858932987E-7</v>
      </c>
      <c r="D240" s="189" t="s">
        <v>773</v>
      </c>
      <c r="E240" s="189" t="s">
        <v>253</v>
      </c>
      <c r="F240" s="263" t="s">
        <v>2242</v>
      </c>
      <c r="G240" t="s">
        <v>281</v>
      </c>
    </row>
    <row r="241" spans="1:7">
      <c r="A241" s="262" t="s">
        <v>268</v>
      </c>
      <c r="B241" s="189" t="s">
        <v>1042</v>
      </c>
      <c r="C241" s="189">
        <v>2.1110229172647899E-6</v>
      </c>
      <c r="D241" s="189" t="s">
        <v>773</v>
      </c>
      <c r="E241" s="189" t="s">
        <v>253</v>
      </c>
      <c r="F241" s="263" t="s">
        <v>2242</v>
      </c>
      <c r="G241" t="s">
        <v>281</v>
      </c>
    </row>
    <row r="242" spans="1:7">
      <c r="A242" s="262" t="s">
        <v>268</v>
      </c>
      <c r="B242" s="189" t="s">
        <v>1043</v>
      </c>
      <c r="C242" s="189">
        <v>5.4042186681978627E-5</v>
      </c>
      <c r="D242" s="189" t="s">
        <v>773</v>
      </c>
      <c r="E242" s="189" t="s">
        <v>253</v>
      </c>
      <c r="F242" s="263" t="s">
        <v>2242</v>
      </c>
      <c r="G242" t="s">
        <v>281</v>
      </c>
    </row>
    <row r="243" spans="1:7">
      <c r="A243" s="262" t="s">
        <v>268</v>
      </c>
      <c r="B243" s="189" t="s">
        <v>1044</v>
      </c>
      <c r="C243" s="189">
        <v>7.570128181311535E-5</v>
      </c>
      <c r="D243" s="189" t="s">
        <v>773</v>
      </c>
      <c r="E243" s="189" t="s">
        <v>253</v>
      </c>
      <c r="F243" s="263" t="s">
        <v>2242</v>
      </c>
      <c r="G243" t="s">
        <v>281</v>
      </c>
    </row>
    <row r="244" spans="1:7">
      <c r="A244" s="262" t="s">
        <v>268</v>
      </c>
      <c r="B244" s="189" t="s">
        <v>1045</v>
      </c>
      <c r="C244" s="189">
        <v>5.9657507641902954E-4</v>
      </c>
      <c r="D244" s="189" t="s">
        <v>773</v>
      </c>
      <c r="E244" s="189" t="s">
        <v>253</v>
      </c>
      <c r="F244" s="263" t="s">
        <v>2242</v>
      </c>
      <c r="G244" t="s">
        <v>281</v>
      </c>
    </row>
    <row r="245" spans="1:7">
      <c r="A245" s="262" t="s">
        <v>268</v>
      </c>
      <c r="B245" s="189" t="s">
        <v>1046</v>
      </c>
      <c r="C245" s="189">
        <v>1.6845962879773022E-7</v>
      </c>
      <c r="D245" s="189" t="s">
        <v>773</v>
      </c>
      <c r="E245" s="189" t="s">
        <v>253</v>
      </c>
      <c r="F245" s="263" t="s">
        <v>2242</v>
      </c>
      <c r="G245" t="s">
        <v>281</v>
      </c>
    </row>
    <row r="246" spans="1:7">
      <c r="A246" s="262" t="s">
        <v>268</v>
      </c>
      <c r="B246" s="189" t="s">
        <v>1047</v>
      </c>
      <c r="C246" s="189">
        <v>2.2461283839697363E-4</v>
      </c>
      <c r="D246" s="189" t="s">
        <v>773</v>
      </c>
      <c r="E246" s="189" t="s">
        <v>253</v>
      </c>
      <c r="F246" s="263" t="s">
        <v>2242</v>
      </c>
      <c r="G246" t="s">
        <v>281</v>
      </c>
    </row>
    <row r="247" spans="1:7">
      <c r="A247" s="262" t="s">
        <v>268</v>
      </c>
      <c r="B247" s="189" t="s">
        <v>1048</v>
      </c>
      <c r="C247" s="189">
        <v>1.3257223920422881E-5</v>
      </c>
      <c r="D247" s="189" t="s">
        <v>773</v>
      </c>
      <c r="E247" s="189" t="s">
        <v>253</v>
      </c>
      <c r="F247" s="263" t="s">
        <v>2242</v>
      </c>
      <c r="G247" t="s">
        <v>281</v>
      </c>
    </row>
    <row r="248" spans="1:7">
      <c r="A248" s="262" t="s">
        <v>268</v>
      </c>
      <c r="B248" s="189" t="s">
        <v>1049</v>
      </c>
      <c r="C248" s="189">
        <v>2.3643456673365642E-4</v>
      </c>
      <c r="D248" s="189" t="s">
        <v>773</v>
      </c>
      <c r="E248" s="189" t="s">
        <v>253</v>
      </c>
      <c r="F248" s="263" t="s">
        <v>2242</v>
      </c>
      <c r="G248" t="s">
        <v>281</v>
      </c>
    </row>
    <row r="249" spans="1:7">
      <c r="A249" s="262" t="s">
        <v>268</v>
      </c>
      <c r="B249" s="189" t="s">
        <v>1050</v>
      </c>
      <c r="C249" s="189">
        <v>2.2106631989596877E-5</v>
      </c>
      <c r="D249" s="189" t="s">
        <v>773</v>
      </c>
      <c r="E249" s="189" t="s">
        <v>253</v>
      </c>
      <c r="F249" s="263" t="s">
        <v>2242</v>
      </c>
      <c r="G249" t="s">
        <v>281</v>
      </c>
    </row>
    <row r="250" spans="1:7">
      <c r="A250" s="262" t="s">
        <v>268</v>
      </c>
      <c r="B250" s="189" t="s">
        <v>1051</v>
      </c>
      <c r="C250" s="189">
        <v>7.9661837278389991E-2</v>
      </c>
      <c r="D250" s="189" t="s">
        <v>773</v>
      </c>
      <c r="E250" s="189" t="s">
        <v>253</v>
      </c>
      <c r="F250" s="263" t="s">
        <v>2242</v>
      </c>
      <c r="G250" t="s">
        <v>281</v>
      </c>
    </row>
    <row r="251" spans="1:7">
      <c r="A251" s="262" t="s">
        <v>268</v>
      </c>
      <c r="B251" s="189" t="s">
        <v>1052</v>
      </c>
      <c r="C251" s="189">
        <v>1.0700352963031766E-4</v>
      </c>
      <c r="D251" s="189" t="s">
        <v>773</v>
      </c>
      <c r="E251" s="189" t="s">
        <v>253</v>
      </c>
      <c r="F251" s="263" t="s">
        <v>2242</v>
      </c>
      <c r="G251" t="s">
        <v>281</v>
      </c>
    </row>
    <row r="252" spans="1:7">
      <c r="A252" s="262" t="s">
        <v>268</v>
      </c>
      <c r="B252" s="189" t="s">
        <v>2243</v>
      </c>
      <c r="C252" s="189">
        <v>222.4</v>
      </c>
      <c r="D252" s="189" t="s">
        <v>4523</v>
      </c>
      <c r="E252" s="189" t="s">
        <v>1575</v>
      </c>
      <c r="F252" s="263" t="s">
        <v>2244</v>
      </c>
      <c r="G252" t="s">
        <v>281</v>
      </c>
    </row>
    <row r="253" spans="1:7">
      <c r="A253" s="262" t="s">
        <v>268</v>
      </c>
      <c r="B253" s="189" t="s">
        <v>1053</v>
      </c>
      <c r="C253" s="189">
        <v>0.9</v>
      </c>
      <c r="D253" s="189" t="s">
        <v>270</v>
      </c>
      <c r="E253" s="189" t="s">
        <v>253</v>
      </c>
      <c r="F253" s="263" t="s">
        <v>2245</v>
      </c>
      <c r="G253" t="s">
        <v>281</v>
      </c>
    </row>
    <row r="254" spans="1:7">
      <c r="A254" s="262" t="s">
        <v>268</v>
      </c>
      <c r="B254" s="189" t="s">
        <v>983</v>
      </c>
      <c r="C254" s="189">
        <v>9.6000000000000002E-2</v>
      </c>
      <c r="D254" s="189" t="s">
        <v>408</v>
      </c>
      <c r="E254" s="189" t="s">
        <v>1054</v>
      </c>
      <c r="F254" s="263" t="s">
        <v>1020</v>
      </c>
      <c r="G254" t="s">
        <v>281</v>
      </c>
    </row>
    <row r="255" spans="1:7">
      <c r="A255" s="262" t="s">
        <v>268</v>
      </c>
      <c r="B255" s="189" t="s">
        <v>1987</v>
      </c>
      <c r="C255" s="269">
        <v>5.2899999999999997E-9</v>
      </c>
      <c r="D255" s="189" t="s">
        <v>275</v>
      </c>
      <c r="E255" s="189" t="s">
        <v>5262</v>
      </c>
      <c r="F255" s="263" t="s">
        <v>2247</v>
      </c>
      <c r="G255" t="s">
        <v>281</v>
      </c>
    </row>
    <row r="256" spans="1:7">
      <c r="A256" s="262" t="s">
        <v>268</v>
      </c>
      <c r="B256" s="189" t="s">
        <v>660</v>
      </c>
      <c r="C256" s="189">
        <v>1</v>
      </c>
      <c r="D256" s="189" t="s">
        <v>259</v>
      </c>
      <c r="E256" s="189" t="s">
        <v>253</v>
      </c>
      <c r="F256" s="263" t="s">
        <v>2248</v>
      </c>
      <c r="G256" t="s">
        <v>281</v>
      </c>
    </row>
    <row r="257" spans="1:7">
      <c r="A257" s="262" t="s">
        <v>268</v>
      </c>
      <c r="B257" s="189" t="s">
        <v>1056</v>
      </c>
      <c r="C257" s="269">
        <v>9.09E-5</v>
      </c>
      <c r="D257" s="189" t="s">
        <v>259</v>
      </c>
      <c r="E257" s="189" t="s">
        <v>253</v>
      </c>
      <c r="F257" s="263" t="s">
        <v>1057</v>
      </c>
      <c r="G257" t="s">
        <v>281</v>
      </c>
    </row>
    <row r="258" spans="1:7">
      <c r="A258" s="262" t="s">
        <v>268</v>
      </c>
      <c r="B258" s="189" t="s">
        <v>120</v>
      </c>
      <c r="C258" s="189" t="s">
        <v>1058</v>
      </c>
      <c r="D258" s="189" t="s">
        <v>259</v>
      </c>
      <c r="E258" s="264"/>
      <c r="F258" s="263" t="s">
        <v>1012</v>
      </c>
      <c r="G258" t="s">
        <v>281</v>
      </c>
    </row>
    <row r="259" spans="1:7">
      <c r="A259" s="262" t="s">
        <v>268</v>
      </c>
      <c r="B259" s="189" t="s">
        <v>95</v>
      </c>
      <c r="C259" s="189" t="s">
        <v>1059</v>
      </c>
      <c r="D259" s="189" t="s">
        <v>259</v>
      </c>
      <c r="E259" s="264"/>
      <c r="F259" s="263" t="s">
        <v>1012</v>
      </c>
      <c r="G259" t="s">
        <v>281</v>
      </c>
    </row>
    <row r="260" spans="1:7">
      <c r="A260" s="262" t="s">
        <v>268</v>
      </c>
      <c r="B260" s="189" t="s">
        <v>119</v>
      </c>
      <c r="C260" s="189" t="s">
        <v>1060</v>
      </c>
      <c r="D260" s="189" t="s">
        <v>259</v>
      </c>
      <c r="E260" s="264"/>
      <c r="F260" s="263" t="s">
        <v>1012</v>
      </c>
      <c r="G260" t="s">
        <v>281</v>
      </c>
    </row>
    <row r="261" spans="1:7">
      <c r="A261" s="262" t="s">
        <v>268</v>
      </c>
      <c r="B261" s="189" t="s">
        <v>97</v>
      </c>
      <c r="C261" s="189" t="s">
        <v>1061</v>
      </c>
      <c r="D261" s="189" t="s">
        <v>259</v>
      </c>
      <c r="E261" s="264"/>
      <c r="F261" s="263" t="s">
        <v>1012</v>
      </c>
      <c r="G261" t="s">
        <v>281</v>
      </c>
    </row>
    <row r="262" spans="1:7">
      <c r="A262" s="262" t="s">
        <v>268</v>
      </c>
      <c r="B262" s="189" t="s">
        <v>98</v>
      </c>
      <c r="C262" s="189" t="s">
        <v>1062</v>
      </c>
      <c r="D262" s="189" t="s">
        <v>259</v>
      </c>
      <c r="E262" s="264"/>
      <c r="F262" s="263" t="s">
        <v>1012</v>
      </c>
      <c r="G262" t="s">
        <v>281</v>
      </c>
    </row>
    <row r="263" spans="1:7">
      <c r="A263" s="262" t="s">
        <v>268</v>
      </c>
      <c r="B263" s="189" t="s">
        <v>99</v>
      </c>
      <c r="C263" s="189" t="s">
        <v>1063</v>
      </c>
      <c r="D263" s="189" t="s">
        <v>259</v>
      </c>
      <c r="E263" s="264"/>
      <c r="F263" s="263" t="s">
        <v>1012</v>
      </c>
      <c r="G263" t="s">
        <v>281</v>
      </c>
    </row>
    <row r="264" spans="1:7">
      <c r="A264" s="262" t="s">
        <v>268</v>
      </c>
      <c r="B264" s="189" t="s">
        <v>100</v>
      </c>
      <c r="C264" s="189" t="s">
        <v>1064</v>
      </c>
      <c r="D264" s="189" t="s">
        <v>259</v>
      </c>
      <c r="E264" s="264"/>
      <c r="F264" s="263" t="s">
        <v>1012</v>
      </c>
      <c r="G264" t="s">
        <v>281</v>
      </c>
    </row>
    <row r="265" spans="1:7">
      <c r="A265" s="262" t="s">
        <v>268</v>
      </c>
      <c r="B265" s="189" t="s">
        <v>118</v>
      </c>
      <c r="C265" s="189" t="s">
        <v>1065</v>
      </c>
      <c r="D265" s="189" t="s">
        <v>259</v>
      </c>
      <c r="E265" s="264"/>
      <c r="F265" s="263" t="s">
        <v>1012</v>
      </c>
      <c r="G265" t="s">
        <v>281</v>
      </c>
    </row>
    <row r="266" spans="1:7">
      <c r="A266" s="262" t="s">
        <v>268</v>
      </c>
      <c r="B266" s="189" t="s">
        <v>101</v>
      </c>
      <c r="C266" s="189" t="s">
        <v>1066</v>
      </c>
      <c r="D266" s="189" t="s">
        <v>259</v>
      </c>
      <c r="E266" s="264"/>
      <c r="F266" s="263" t="s">
        <v>1012</v>
      </c>
      <c r="G266" t="s">
        <v>281</v>
      </c>
    </row>
    <row r="267" spans="1:7">
      <c r="A267" s="262" t="s">
        <v>268</v>
      </c>
      <c r="B267" s="189" t="s">
        <v>121</v>
      </c>
      <c r="C267" s="189" t="s">
        <v>1067</v>
      </c>
      <c r="D267" s="189" t="s">
        <v>259</v>
      </c>
      <c r="E267" s="264"/>
      <c r="F267" s="263" t="s">
        <v>1012</v>
      </c>
      <c r="G267" t="s">
        <v>281</v>
      </c>
    </row>
    <row r="268" spans="1:7">
      <c r="A268" s="262" t="s">
        <v>268</v>
      </c>
      <c r="B268" s="189" t="s">
        <v>104</v>
      </c>
      <c r="C268" s="189" t="s">
        <v>1068</v>
      </c>
      <c r="D268" s="189" t="s">
        <v>259</v>
      </c>
      <c r="E268" s="264"/>
      <c r="F268" s="263" t="s">
        <v>1012</v>
      </c>
      <c r="G268" t="s">
        <v>281</v>
      </c>
    </row>
    <row r="269" spans="1:7">
      <c r="A269" s="262" t="s">
        <v>268</v>
      </c>
      <c r="B269" s="189" t="s">
        <v>1710</v>
      </c>
      <c r="C269" s="189" t="s">
        <v>3740</v>
      </c>
      <c r="D269" s="189" t="s">
        <v>259</v>
      </c>
      <c r="E269" s="264"/>
      <c r="F269" s="263" t="s">
        <v>2249</v>
      </c>
      <c r="G269" t="s">
        <v>281</v>
      </c>
    </row>
    <row r="270" spans="1:7">
      <c r="A270" s="262" t="s">
        <v>268</v>
      </c>
      <c r="B270" s="189" t="s">
        <v>88</v>
      </c>
      <c r="C270" s="189" t="s">
        <v>1072</v>
      </c>
      <c r="D270" s="189" t="s">
        <v>259</v>
      </c>
      <c r="E270" s="264"/>
      <c r="F270" s="263" t="s">
        <v>1012</v>
      </c>
      <c r="G270" t="s">
        <v>281</v>
      </c>
    </row>
    <row r="271" spans="1:7">
      <c r="A271" s="262" t="s">
        <v>268</v>
      </c>
      <c r="B271" s="189" t="s">
        <v>105</v>
      </c>
      <c r="C271" s="189" t="s">
        <v>1073</v>
      </c>
      <c r="D271" s="189" t="s">
        <v>259</v>
      </c>
      <c r="E271" s="264"/>
      <c r="F271" s="263" t="s">
        <v>1012</v>
      </c>
      <c r="G271" t="s">
        <v>281</v>
      </c>
    </row>
    <row r="272" spans="1:7">
      <c r="A272" s="262" t="s">
        <v>268</v>
      </c>
      <c r="B272" s="189" t="s">
        <v>117</v>
      </c>
      <c r="C272" s="189" t="s">
        <v>1074</v>
      </c>
      <c r="D272" s="189" t="s">
        <v>259</v>
      </c>
      <c r="E272" s="264"/>
      <c r="F272" s="263" t="s">
        <v>1012</v>
      </c>
      <c r="G272" t="s">
        <v>281</v>
      </c>
    </row>
    <row r="273" spans="1:15">
      <c r="A273" s="239" t="s">
        <v>268</v>
      </c>
      <c r="B273" s="240" t="s">
        <v>110</v>
      </c>
      <c r="C273" s="240" t="s">
        <v>1075</v>
      </c>
      <c r="D273" s="240" t="s">
        <v>259</v>
      </c>
      <c r="E273" s="265"/>
      <c r="F273" s="241" t="s">
        <v>1012</v>
      </c>
      <c r="G273" t="s">
        <v>281</v>
      </c>
    </row>
    <row r="274" spans="1:15">
      <c r="G274" t="s">
        <v>281</v>
      </c>
    </row>
    <row r="275" spans="1:15" ht="18.75">
      <c r="A275" s="769" t="s">
        <v>5559</v>
      </c>
      <c r="B275" s="770"/>
      <c r="C275" s="770"/>
      <c r="D275" s="770"/>
      <c r="E275" s="770"/>
      <c r="F275" s="771"/>
      <c r="G275" t="s">
        <v>281</v>
      </c>
    </row>
    <row r="276" spans="1:15">
      <c r="A276" s="211" t="s">
        <v>238</v>
      </c>
      <c r="B276" s="212" t="s">
        <v>239</v>
      </c>
      <c r="C276" s="212" t="s">
        <v>240</v>
      </c>
      <c r="D276" s="212" t="s">
        <v>134</v>
      </c>
      <c r="E276" s="212" t="s">
        <v>241</v>
      </c>
      <c r="F276" s="213" t="s">
        <v>242</v>
      </c>
      <c r="G276" t="s">
        <v>281</v>
      </c>
    </row>
    <row r="277" spans="1:15">
      <c r="A277" s="221" t="s">
        <v>243</v>
      </c>
      <c r="B277" s="222" t="s">
        <v>1077</v>
      </c>
      <c r="C277" s="223">
        <v>1.1800000000000001E-3</v>
      </c>
      <c r="D277" s="223" t="s">
        <v>259</v>
      </c>
      <c r="E277" s="223" t="s">
        <v>1078</v>
      </c>
      <c r="F277" s="234" t="s">
        <v>1079</v>
      </c>
      <c r="G277" t="s">
        <v>281</v>
      </c>
    </row>
    <row r="278" spans="1:15">
      <c r="A278" s="221" t="s">
        <v>243</v>
      </c>
      <c r="B278" s="233" t="s">
        <v>1080</v>
      </c>
      <c r="C278" s="235" t="s">
        <v>1002</v>
      </c>
      <c r="D278" s="223" t="s">
        <v>259</v>
      </c>
      <c r="E278" s="223" t="s">
        <v>253</v>
      </c>
      <c r="F278" s="234" t="s">
        <v>1081</v>
      </c>
      <c r="G278" t="s">
        <v>281</v>
      </c>
    </row>
    <row r="279" spans="1:15">
      <c r="A279" s="221" t="s">
        <v>243</v>
      </c>
      <c r="B279" s="386" t="s">
        <v>1082</v>
      </c>
      <c r="C279" s="223" t="s">
        <v>1083</v>
      </c>
      <c r="D279" s="223" t="s">
        <v>504</v>
      </c>
      <c r="E279" s="223" t="s">
        <v>253</v>
      </c>
      <c r="F279" s="234" t="s">
        <v>1084</v>
      </c>
      <c r="G279" t="s">
        <v>281</v>
      </c>
    </row>
    <row r="280" spans="1:15">
      <c r="A280" s="221" t="s">
        <v>243</v>
      </c>
      <c r="B280" s="222" t="s">
        <v>317</v>
      </c>
      <c r="C280" s="223">
        <v>1.8240000000000001E-3</v>
      </c>
      <c r="D280" s="223" t="s">
        <v>259</v>
      </c>
      <c r="E280" s="223" t="s">
        <v>5560</v>
      </c>
      <c r="F280" s="234" t="s">
        <v>1086</v>
      </c>
      <c r="G280" t="s">
        <v>281</v>
      </c>
    </row>
    <row r="281" spans="1:15">
      <c r="A281" s="221" t="s">
        <v>243</v>
      </c>
      <c r="B281" s="273" t="s">
        <v>1087</v>
      </c>
      <c r="C281" s="223" t="s">
        <v>1088</v>
      </c>
      <c r="D281" s="223" t="s">
        <v>275</v>
      </c>
      <c r="E281" s="223" t="s">
        <v>253</v>
      </c>
      <c r="F281" s="234" t="s">
        <v>1089</v>
      </c>
      <c r="G281" t="s">
        <v>281</v>
      </c>
    </row>
    <row r="282" spans="1:15">
      <c r="A282" s="221" t="s">
        <v>243</v>
      </c>
      <c r="B282" s="222" t="s">
        <v>1090</v>
      </c>
      <c r="C282" s="223" t="s">
        <v>915</v>
      </c>
      <c r="D282" s="223" t="s">
        <v>275</v>
      </c>
      <c r="E282" s="223" t="s">
        <v>1091</v>
      </c>
      <c r="F282" s="234" t="s">
        <v>1092</v>
      </c>
      <c r="G282" t="s">
        <v>281</v>
      </c>
    </row>
    <row r="283" spans="1:15">
      <c r="A283" s="221" t="s">
        <v>243</v>
      </c>
      <c r="B283" s="222" t="s">
        <v>1093</v>
      </c>
      <c r="C283" s="223" t="s">
        <v>915</v>
      </c>
      <c r="D283" s="223" t="s">
        <v>275</v>
      </c>
      <c r="E283" s="223" t="s">
        <v>1091</v>
      </c>
      <c r="F283" s="234" t="s">
        <v>1092</v>
      </c>
      <c r="G283" t="s">
        <v>281</v>
      </c>
    </row>
    <row r="284" spans="1:15">
      <c r="A284" s="221" t="s">
        <v>243</v>
      </c>
      <c r="B284" s="222" t="s">
        <v>1094</v>
      </c>
      <c r="C284" s="223" t="s">
        <v>915</v>
      </c>
      <c r="D284" s="223" t="s">
        <v>275</v>
      </c>
      <c r="E284" s="223" t="s">
        <v>1091</v>
      </c>
      <c r="F284" s="234" t="s">
        <v>1092</v>
      </c>
      <c r="G284" t="s">
        <v>281</v>
      </c>
      <c r="O284" s="204"/>
    </row>
    <row r="285" spans="1:15">
      <c r="A285" s="221" t="s">
        <v>243</v>
      </c>
      <c r="B285" s="233" t="s">
        <v>3188</v>
      </c>
      <c r="C285" s="223">
        <v>1</v>
      </c>
      <c r="D285" s="223" t="s">
        <v>259</v>
      </c>
      <c r="E285" s="223" t="s">
        <v>253</v>
      </c>
      <c r="F285" s="234" t="s">
        <v>587</v>
      </c>
      <c r="G285" t="s">
        <v>281</v>
      </c>
      <c r="O285" s="204"/>
    </row>
    <row r="286" spans="1:15">
      <c r="A286" s="221" t="s">
        <v>243</v>
      </c>
      <c r="B286" s="222" t="s">
        <v>1095</v>
      </c>
      <c r="C286" s="223" t="s">
        <v>1096</v>
      </c>
      <c r="D286" s="223" t="s">
        <v>259</v>
      </c>
      <c r="E286" s="223" t="s">
        <v>5561</v>
      </c>
      <c r="F286" s="234" t="s">
        <v>1098</v>
      </c>
      <c r="G286" t="s">
        <v>281</v>
      </c>
      <c r="O286" s="204"/>
    </row>
    <row r="287" spans="1:15">
      <c r="A287" s="221" t="s">
        <v>243</v>
      </c>
      <c r="B287" s="222" t="s">
        <v>866</v>
      </c>
      <c r="C287" s="271">
        <v>2.34818813314592E-4</v>
      </c>
      <c r="D287" s="223" t="s">
        <v>259</v>
      </c>
      <c r="E287" s="223" t="s">
        <v>1099</v>
      </c>
      <c r="F287" s="234" t="s">
        <v>1100</v>
      </c>
      <c r="G287" t="s">
        <v>281</v>
      </c>
      <c r="O287" s="204"/>
    </row>
    <row r="288" spans="1:15">
      <c r="A288" s="221" t="s">
        <v>243</v>
      </c>
      <c r="B288" s="222" t="s">
        <v>1101</v>
      </c>
      <c r="C288" s="223">
        <v>1.019048E-3</v>
      </c>
      <c r="D288" s="223" t="s">
        <v>259</v>
      </c>
      <c r="E288" s="223" t="s">
        <v>1102</v>
      </c>
      <c r="F288" s="234" t="s">
        <v>1103</v>
      </c>
      <c r="G288" t="s">
        <v>281</v>
      </c>
    </row>
    <row r="289" spans="1:15">
      <c r="A289" s="221" t="s">
        <v>243</v>
      </c>
      <c r="B289" s="222" t="s">
        <v>1104</v>
      </c>
      <c r="C289" s="223">
        <v>-1.1800000000000001E-3</v>
      </c>
      <c r="D289" s="223" t="s">
        <v>259</v>
      </c>
      <c r="E289" s="223" t="s">
        <v>1105</v>
      </c>
      <c r="F289" s="234" t="s">
        <v>1106</v>
      </c>
      <c r="G289" t="s">
        <v>281</v>
      </c>
      <c r="O289" s="204"/>
    </row>
    <row r="290" spans="1:15">
      <c r="A290" s="221" t="s">
        <v>243</v>
      </c>
      <c r="B290" s="222" t="s">
        <v>247</v>
      </c>
      <c r="C290" s="223" t="s">
        <v>1107</v>
      </c>
      <c r="D290" s="223" t="s">
        <v>245</v>
      </c>
      <c r="E290" s="223" t="s">
        <v>5562</v>
      </c>
      <c r="F290" s="234" t="s">
        <v>1109</v>
      </c>
      <c r="G290" t="s">
        <v>281</v>
      </c>
      <c r="O290" s="204"/>
    </row>
    <row r="291" spans="1:15">
      <c r="A291" s="221" t="s">
        <v>243</v>
      </c>
      <c r="B291" s="222" t="s">
        <v>1110</v>
      </c>
      <c r="C291" s="223" t="s">
        <v>1111</v>
      </c>
      <c r="D291" s="223" t="s">
        <v>259</v>
      </c>
      <c r="E291" s="223" t="s">
        <v>5563</v>
      </c>
      <c r="F291" s="234" t="s">
        <v>1113</v>
      </c>
      <c r="G291" t="s">
        <v>281</v>
      </c>
      <c r="O291" s="204"/>
    </row>
    <row r="292" spans="1:15">
      <c r="A292" s="221" t="s">
        <v>243</v>
      </c>
      <c r="B292" s="222" t="s">
        <v>1114</v>
      </c>
      <c r="C292" s="223" t="s">
        <v>1282</v>
      </c>
      <c r="D292" s="223" t="s">
        <v>259</v>
      </c>
      <c r="E292" s="223" t="s">
        <v>5564</v>
      </c>
      <c r="F292" s="234" t="s">
        <v>1117</v>
      </c>
      <c r="G292" t="s">
        <v>281</v>
      </c>
      <c r="O292" s="204"/>
    </row>
    <row r="293" spans="1:15">
      <c r="A293" s="221" t="s">
        <v>243</v>
      </c>
      <c r="B293" s="222" t="s">
        <v>869</v>
      </c>
      <c r="C293" s="271">
        <v>-2.34818813314592E-4</v>
      </c>
      <c r="D293" s="223" t="s">
        <v>259</v>
      </c>
      <c r="E293" s="223" t="s">
        <v>1118</v>
      </c>
      <c r="F293" s="234" t="s">
        <v>1119</v>
      </c>
      <c r="G293" t="s">
        <v>281</v>
      </c>
    </row>
    <row r="294" spans="1:15">
      <c r="A294" s="223" t="s">
        <v>243</v>
      </c>
      <c r="B294" s="222" t="s">
        <v>1120</v>
      </c>
      <c r="C294" s="223">
        <v>1.3953333E-2</v>
      </c>
      <c r="D294" s="224" t="s">
        <v>259</v>
      </c>
      <c r="E294" s="223" t="s">
        <v>1121</v>
      </c>
      <c r="F294" s="234" t="s">
        <v>1122</v>
      </c>
      <c r="G294" t="s">
        <v>281</v>
      </c>
    </row>
    <row r="295" spans="1:15">
      <c r="A295" s="223" t="s">
        <v>243</v>
      </c>
      <c r="B295" s="222" t="s">
        <v>1123</v>
      </c>
      <c r="C295" s="223">
        <v>9.3333299999999995E-4</v>
      </c>
      <c r="D295" s="224" t="s">
        <v>259</v>
      </c>
      <c r="E295" s="223" t="s">
        <v>1124</v>
      </c>
      <c r="F295" s="234" t="s">
        <v>1122</v>
      </c>
      <c r="G295" t="s">
        <v>281</v>
      </c>
    </row>
    <row r="296" spans="1:15">
      <c r="A296" s="223" t="s">
        <v>243</v>
      </c>
      <c r="B296" s="222" t="s">
        <v>1125</v>
      </c>
      <c r="C296" s="223">
        <v>8.5714299999999993E-6</v>
      </c>
      <c r="D296" s="224" t="s">
        <v>259</v>
      </c>
      <c r="E296" s="223" t="s">
        <v>1126</v>
      </c>
      <c r="F296" s="234" t="s">
        <v>1122</v>
      </c>
      <c r="G296" t="s">
        <v>281</v>
      </c>
    </row>
    <row r="297" spans="1:15">
      <c r="A297" s="221" t="s">
        <v>333</v>
      </c>
      <c r="B297" s="223" t="s">
        <v>225</v>
      </c>
      <c r="C297" s="223">
        <v>6.5025E-10</v>
      </c>
      <c r="D297" s="223" t="s">
        <v>259</v>
      </c>
      <c r="E297" s="223" t="s">
        <v>5565</v>
      </c>
      <c r="F297" s="234" t="s">
        <v>1128</v>
      </c>
      <c r="G297" t="s">
        <v>281</v>
      </c>
    </row>
    <row r="298" spans="1:15">
      <c r="A298" s="221" t="s">
        <v>333</v>
      </c>
      <c r="B298" s="223" t="s">
        <v>225</v>
      </c>
      <c r="C298" s="223">
        <v>6.5025000000000007E-9</v>
      </c>
      <c r="D298" s="223" t="s">
        <v>259</v>
      </c>
      <c r="E298" s="223" t="s">
        <v>5566</v>
      </c>
      <c r="F298" s="234" t="s">
        <v>1130</v>
      </c>
      <c r="G298" t="s">
        <v>281</v>
      </c>
      <c r="O298" s="204"/>
    </row>
    <row r="299" spans="1:15">
      <c r="A299" s="221" t="s">
        <v>333</v>
      </c>
      <c r="B299" s="223" t="s">
        <v>174</v>
      </c>
      <c r="C299" s="223">
        <v>3.8674999999999994E-8</v>
      </c>
      <c r="D299" s="223" t="s">
        <v>259</v>
      </c>
      <c r="E299" s="223" t="s">
        <v>5567</v>
      </c>
      <c r="F299" s="234" t="s">
        <v>1128</v>
      </c>
      <c r="G299" t="s">
        <v>281</v>
      </c>
      <c r="O299" s="204"/>
    </row>
    <row r="300" spans="1:15">
      <c r="A300" s="221" t="s">
        <v>333</v>
      </c>
      <c r="B300" s="223" t="s">
        <v>174</v>
      </c>
      <c r="C300" s="223">
        <v>1.7425E-16</v>
      </c>
      <c r="D300" s="223" t="s">
        <v>259</v>
      </c>
      <c r="E300" s="223" t="s">
        <v>5568</v>
      </c>
      <c r="F300" s="234" t="s">
        <v>1130</v>
      </c>
      <c r="G300" t="s">
        <v>281</v>
      </c>
      <c r="O300" s="204"/>
    </row>
    <row r="301" spans="1:15">
      <c r="A301" s="221" t="s">
        <v>333</v>
      </c>
      <c r="B301" s="223" t="s">
        <v>179</v>
      </c>
      <c r="C301" s="223">
        <v>3.536E-10</v>
      </c>
      <c r="D301" s="223" t="s">
        <v>259</v>
      </c>
      <c r="E301" s="223" t="s">
        <v>5569</v>
      </c>
      <c r="F301" s="234" t="s">
        <v>1128</v>
      </c>
      <c r="G301" t="s">
        <v>281</v>
      </c>
    </row>
    <row r="302" spans="1:15">
      <c r="A302" s="221" t="s">
        <v>333</v>
      </c>
      <c r="B302" s="223" t="s">
        <v>179</v>
      </c>
      <c r="C302" s="223">
        <v>3.5359999999999995E-11</v>
      </c>
      <c r="D302" s="223" t="s">
        <v>259</v>
      </c>
      <c r="E302" s="223" t="s">
        <v>5570</v>
      </c>
      <c r="F302" s="234" t="s">
        <v>1130</v>
      </c>
      <c r="G302" t="s">
        <v>281</v>
      </c>
    </row>
    <row r="303" spans="1:15">
      <c r="A303" s="221" t="s">
        <v>333</v>
      </c>
      <c r="B303" s="223" t="s">
        <v>221</v>
      </c>
      <c r="C303" s="223">
        <v>1.9295000000000001E-5</v>
      </c>
      <c r="D303" s="223" t="s">
        <v>259</v>
      </c>
      <c r="E303" s="223" t="s">
        <v>5571</v>
      </c>
      <c r="F303" s="234" t="s">
        <v>1128</v>
      </c>
      <c r="G303" t="s">
        <v>281</v>
      </c>
      <c r="O303" s="204"/>
    </row>
    <row r="304" spans="1:15">
      <c r="A304" s="221" t="s">
        <v>333</v>
      </c>
      <c r="B304" s="223" t="s">
        <v>221</v>
      </c>
      <c r="C304" s="223">
        <v>1.9295000000000001E-5</v>
      </c>
      <c r="D304" s="223" t="s">
        <v>259</v>
      </c>
      <c r="E304" s="223" t="s">
        <v>5571</v>
      </c>
      <c r="F304" s="234" t="s">
        <v>1130</v>
      </c>
      <c r="G304" t="s">
        <v>281</v>
      </c>
      <c r="O304" s="204"/>
    </row>
    <row r="305" spans="1:15">
      <c r="A305" s="221" t="s">
        <v>333</v>
      </c>
      <c r="B305" s="223" t="s">
        <v>1137</v>
      </c>
      <c r="C305" s="223" t="s">
        <v>1138</v>
      </c>
      <c r="D305" s="223" t="s">
        <v>259</v>
      </c>
      <c r="E305" s="223" t="s">
        <v>260</v>
      </c>
      <c r="F305" s="234" t="s">
        <v>1128</v>
      </c>
      <c r="G305" t="s">
        <v>281</v>
      </c>
      <c r="O305" s="204"/>
    </row>
    <row r="306" spans="1:15">
      <c r="A306" s="221" t="s">
        <v>333</v>
      </c>
      <c r="B306" s="223" t="s">
        <v>1139</v>
      </c>
      <c r="C306" s="223" t="s">
        <v>1140</v>
      </c>
      <c r="D306" s="223" t="s">
        <v>259</v>
      </c>
      <c r="E306" s="223" t="s">
        <v>260</v>
      </c>
      <c r="F306" s="234" t="s">
        <v>1128</v>
      </c>
      <c r="G306" t="s">
        <v>281</v>
      </c>
      <c r="O306" s="204"/>
    </row>
    <row r="307" spans="1:15">
      <c r="A307" s="221" t="s">
        <v>333</v>
      </c>
      <c r="B307" s="223" t="s">
        <v>188</v>
      </c>
      <c r="C307" s="223">
        <v>3.6209999999999998E-8</v>
      </c>
      <c r="D307" s="223" t="s">
        <v>259</v>
      </c>
      <c r="E307" s="223" t="s">
        <v>5572</v>
      </c>
      <c r="F307" s="234" t="s">
        <v>1128</v>
      </c>
      <c r="G307" t="s">
        <v>281</v>
      </c>
      <c r="O307" s="204"/>
    </row>
    <row r="308" spans="1:15">
      <c r="A308" s="221" t="s">
        <v>333</v>
      </c>
      <c r="B308" s="223" t="s">
        <v>188</v>
      </c>
      <c r="C308" s="223">
        <v>3.2215000000000001E-9</v>
      </c>
      <c r="D308" s="223" t="s">
        <v>259</v>
      </c>
      <c r="E308" s="223" t="s">
        <v>5573</v>
      </c>
      <c r="F308" s="234" t="s">
        <v>1130</v>
      </c>
      <c r="G308" t="s">
        <v>281</v>
      </c>
    </row>
    <row r="309" spans="1:15">
      <c r="A309" s="221" t="s">
        <v>333</v>
      </c>
      <c r="B309" s="223" t="s">
        <v>184</v>
      </c>
      <c r="C309" s="223">
        <v>2.9494999999999998E-9</v>
      </c>
      <c r="D309" s="223" t="s">
        <v>259</v>
      </c>
      <c r="E309" s="223" t="s">
        <v>5574</v>
      </c>
      <c r="F309" s="234" t="s">
        <v>1128</v>
      </c>
      <c r="G309" t="s">
        <v>281</v>
      </c>
      <c r="O309" s="204"/>
    </row>
    <row r="310" spans="1:15">
      <c r="A310" s="221" t="s">
        <v>333</v>
      </c>
      <c r="B310" s="223" t="s">
        <v>184</v>
      </c>
      <c r="C310" s="223">
        <v>1.6065000000000002E-11</v>
      </c>
      <c r="D310" s="223" t="s">
        <v>259</v>
      </c>
      <c r="E310" s="223" t="s">
        <v>5575</v>
      </c>
      <c r="F310" s="234" t="s">
        <v>1130</v>
      </c>
      <c r="G310" t="s">
        <v>281</v>
      </c>
    </row>
    <row r="311" spans="1:15">
      <c r="A311" s="221" t="s">
        <v>333</v>
      </c>
      <c r="B311" s="223" t="s">
        <v>192</v>
      </c>
      <c r="C311" s="223">
        <v>5.3294999999999998E-9</v>
      </c>
      <c r="D311" s="223" t="s">
        <v>259</v>
      </c>
      <c r="E311" s="223" t="s">
        <v>5576</v>
      </c>
      <c r="F311" s="234" t="s">
        <v>1128</v>
      </c>
      <c r="G311" t="s">
        <v>281</v>
      </c>
    </row>
    <row r="312" spans="1:15">
      <c r="A312" s="221" t="s">
        <v>333</v>
      </c>
      <c r="B312" s="223" t="s">
        <v>192</v>
      </c>
      <c r="C312" s="223">
        <v>5.3294999999999998E-9</v>
      </c>
      <c r="D312" s="223" t="s">
        <v>259</v>
      </c>
      <c r="E312" s="223" t="s">
        <v>5577</v>
      </c>
      <c r="F312" s="234" t="s">
        <v>1130</v>
      </c>
      <c r="G312" t="s">
        <v>281</v>
      </c>
    </row>
    <row r="313" spans="1:15">
      <c r="A313" s="221" t="s">
        <v>333</v>
      </c>
      <c r="B313" s="223" t="s">
        <v>399</v>
      </c>
      <c r="C313" s="271">
        <v>3.7500000000000001E-6</v>
      </c>
      <c r="D313" s="223" t="s">
        <v>259</v>
      </c>
      <c r="E313" s="223" t="s">
        <v>1147</v>
      </c>
      <c r="F313" s="234" t="s">
        <v>1148</v>
      </c>
      <c r="G313" t="s">
        <v>281</v>
      </c>
    </row>
    <row r="314" spans="1:15">
      <c r="A314" s="333" t="s">
        <v>250</v>
      </c>
      <c r="B314" s="233" t="s">
        <v>1019</v>
      </c>
      <c r="C314" s="223" t="s">
        <v>1149</v>
      </c>
      <c r="D314" s="223" t="s">
        <v>408</v>
      </c>
      <c r="E314" s="223" t="s">
        <v>253</v>
      </c>
      <c r="F314" s="234" t="s">
        <v>1150</v>
      </c>
      <c r="G314" t="s">
        <v>281</v>
      </c>
      <c r="O314" s="204"/>
    </row>
    <row r="315" spans="1:15">
      <c r="A315" s="333" t="s">
        <v>250</v>
      </c>
      <c r="B315" s="233" t="s">
        <v>1151</v>
      </c>
      <c r="C315" s="223" t="s">
        <v>818</v>
      </c>
      <c r="D315" s="223" t="s">
        <v>408</v>
      </c>
      <c r="E315" s="223" t="s">
        <v>253</v>
      </c>
      <c r="F315" s="234" t="s">
        <v>1152</v>
      </c>
      <c r="G315" t="s">
        <v>281</v>
      </c>
      <c r="O315" s="204"/>
    </row>
    <row r="316" spans="1:15">
      <c r="A316" s="221" t="s">
        <v>333</v>
      </c>
      <c r="B316" s="223" t="s">
        <v>415</v>
      </c>
      <c r="C316" s="223" t="s">
        <v>1153</v>
      </c>
      <c r="D316" s="223" t="s">
        <v>259</v>
      </c>
      <c r="E316" s="223" t="s">
        <v>260</v>
      </c>
      <c r="F316" s="234" t="s">
        <v>1128</v>
      </c>
      <c r="G316" t="s">
        <v>281</v>
      </c>
      <c r="O316" s="204"/>
    </row>
    <row r="317" spans="1:15">
      <c r="A317" s="221" t="s">
        <v>333</v>
      </c>
      <c r="B317" s="223" t="s">
        <v>217</v>
      </c>
      <c r="C317" s="223">
        <v>8.2109999999999999E-10</v>
      </c>
      <c r="D317" s="223" t="s">
        <v>259</v>
      </c>
      <c r="E317" s="223" t="s">
        <v>5578</v>
      </c>
      <c r="F317" s="234" t="s">
        <v>1128</v>
      </c>
      <c r="G317" t="s">
        <v>281</v>
      </c>
      <c r="O317" s="204"/>
    </row>
    <row r="318" spans="1:15">
      <c r="A318" s="221" t="s">
        <v>333</v>
      </c>
      <c r="B318" s="223" t="s">
        <v>217</v>
      </c>
      <c r="C318" s="223">
        <v>8.2109999999999999E-9</v>
      </c>
      <c r="D318" s="223" t="s">
        <v>259</v>
      </c>
      <c r="E318" s="223" t="s">
        <v>5579</v>
      </c>
      <c r="F318" s="234" t="s">
        <v>1130</v>
      </c>
      <c r="G318" t="s">
        <v>281</v>
      </c>
      <c r="O318" s="204"/>
    </row>
    <row r="319" spans="1:15" ht="15.75" customHeight="1">
      <c r="A319" s="221" t="s">
        <v>333</v>
      </c>
      <c r="B319" s="223" t="s">
        <v>205</v>
      </c>
      <c r="C319" s="223">
        <v>1.4025000000000001E-9</v>
      </c>
      <c r="D319" s="223" t="s">
        <v>259</v>
      </c>
      <c r="E319" s="223" t="s">
        <v>5580</v>
      </c>
      <c r="F319" s="234" t="s">
        <v>1128</v>
      </c>
      <c r="G319" t="s">
        <v>281</v>
      </c>
      <c r="O319" s="204"/>
    </row>
    <row r="320" spans="1:15" ht="15.75" customHeight="1">
      <c r="A320" s="221" t="s">
        <v>333</v>
      </c>
      <c r="B320" s="223" t="s">
        <v>205</v>
      </c>
      <c r="C320" s="223">
        <v>1.4025000000000001E-9</v>
      </c>
      <c r="D320" s="223" t="s">
        <v>259</v>
      </c>
      <c r="E320" s="223" t="s">
        <v>5581</v>
      </c>
      <c r="F320" s="234" t="s">
        <v>1130</v>
      </c>
      <c r="G320" t="s">
        <v>281</v>
      </c>
    </row>
    <row r="321" spans="1:15">
      <c r="A321" s="221" t="s">
        <v>333</v>
      </c>
      <c r="B321" s="223" t="s">
        <v>196</v>
      </c>
      <c r="C321" s="223">
        <v>3.6719999999999997E-9</v>
      </c>
      <c r="D321" s="223" t="s">
        <v>259</v>
      </c>
      <c r="E321" s="223" t="s">
        <v>5582</v>
      </c>
      <c r="F321" s="234" t="s">
        <v>1128</v>
      </c>
      <c r="G321" t="s">
        <v>281</v>
      </c>
    </row>
    <row r="322" spans="1:15">
      <c r="A322" s="221" t="s">
        <v>333</v>
      </c>
      <c r="B322" s="223" t="s">
        <v>196</v>
      </c>
      <c r="C322" s="223">
        <v>6.5534999999999997E-11</v>
      </c>
      <c r="D322" s="223" t="s">
        <v>259</v>
      </c>
      <c r="E322" s="223" t="s">
        <v>5583</v>
      </c>
      <c r="F322" s="234" t="s">
        <v>1130</v>
      </c>
      <c r="G322" t="s">
        <v>281</v>
      </c>
    </row>
    <row r="323" spans="1:15">
      <c r="A323" s="221" t="s">
        <v>333</v>
      </c>
      <c r="B323" s="223" t="s">
        <v>427</v>
      </c>
      <c r="C323" s="223" t="s">
        <v>568</v>
      </c>
      <c r="D323" s="223" t="s">
        <v>259</v>
      </c>
      <c r="E323" s="223" t="s">
        <v>260</v>
      </c>
      <c r="F323" s="234" t="s">
        <v>1128</v>
      </c>
      <c r="G323" t="s">
        <v>281</v>
      </c>
      <c r="O323" s="204"/>
    </row>
    <row r="324" spans="1:15">
      <c r="A324" s="221" t="s">
        <v>333</v>
      </c>
      <c r="B324" s="223" t="s">
        <v>200</v>
      </c>
      <c r="C324" s="223">
        <v>1.2834999999999999E-8</v>
      </c>
      <c r="D324" s="223" t="s">
        <v>259</v>
      </c>
      <c r="E324" s="223" t="s">
        <v>5584</v>
      </c>
      <c r="F324" s="234" t="s">
        <v>1128</v>
      </c>
      <c r="G324" t="s">
        <v>281</v>
      </c>
      <c r="O324" s="204"/>
    </row>
    <row r="325" spans="1:15">
      <c r="A325" s="221" t="s">
        <v>333</v>
      </c>
      <c r="B325" s="223" t="s">
        <v>200</v>
      </c>
      <c r="C325" s="223">
        <v>4.5305E-10</v>
      </c>
      <c r="D325" s="223" t="s">
        <v>259</v>
      </c>
      <c r="E325" s="223" t="s">
        <v>5585</v>
      </c>
      <c r="F325" s="234" t="s">
        <v>1130</v>
      </c>
      <c r="G325" t="s">
        <v>281</v>
      </c>
    </row>
    <row r="326" spans="1:15">
      <c r="A326" s="221" t="s">
        <v>333</v>
      </c>
      <c r="B326" s="223" t="s">
        <v>436</v>
      </c>
      <c r="C326" s="223" t="s">
        <v>1162</v>
      </c>
      <c r="D326" s="223" t="s">
        <v>259</v>
      </c>
      <c r="E326" s="223" t="s">
        <v>260</v>
      </c>
      <c r="F326" s="234" t="s">
        <v>1128</v>
      </c>
      <c r="G326" t="s">
        <v>281</v>
      </c>
      <c r="O326" s="204"/>
    </row>
    <row r="327" spans="1:15">
      <c r="A327" s="221" t="s">
        <v>333</v>
      </c>
      <c r="B327" s="223" t="s">
        <v>439</v>
      </c>
      <c r="C327" s="271">
        <v>5.6300000000000003E-6</v>
      </c>
      <c r="D327" s="223" t="s">
        <v>259</v>
      </c>
      <c r="E327" s="223" t="s">
        <v>1163</v>
      </c>
      <c r="F327" s="234" t="s">
        <v>887</v>
      </c>
      <c r="G327" t="s">
        <v>281</v>
      </c>
    </row>
    <row r="328" spans="1:15">
      <c r="A328" s="221" t="s">
        <v>333</v>
      </c>
      <c r="B328" s="223" t="s">
        <v>441</v>
      </c>
      <c r="C328" s="223" t="s">
        <v>1164</v>
      </c>
      <c r="D328" s="223" t="s">
        <v>259</v>
      </c>
      <c r="E328" s="223" t="s">
        <v>260</v>
      </c>
      <c r="F328" s="234" t="s">
        <v>1128</v>
      </c>
      <c r="G328" t="s">
        <v>281</v>
      </c>
      <c r="O328" s="204"/>
    </row>
    <row r="329" spans="1:15">
      <c r="A329" s="221" t="s">
        <v>333</v>
      </c>
      <c r="B329" s="223" t="s">
        <v>452</v>
      </c>
      <c r="C329" s="223">
        <v>1.8444999999999999E-7</v>
      </c>
      <c r="D329" s="223" t="s">
        <v>259</v>
      </c>
      <c r="E329" s="223" t="s">
        <v>5586</v>
      </c>
      <c r="F329" s="234" t="s">
        <v>1128</v>
      </c>
      <c r="G329" t="s">
        <v>281</v>
      </c>
    </row>
    <row r="330" spans="1:15">
      <c r="A330" s="221" t="s">
        <v>333</v>
      </c>
      <c r="B330" s="223" t="s">
        <v>452</v>
      </c>
      <c r="C330" s="223">
        <v>2.0059999999999999E-8</v>
      </c>
      <c r="D330" s="223" t="s">
        <v>259</v>
      </c>
      <c r="E330" s="223" t="s">
        <v>5587</v>
      </c>
      <c r="F330" s="234" t="s">
        <v>1130</v>
      </c>
      <c r="G330" t="s">
        <v>281</v>
      </c>
      <c r="O330" s="204"/>
    </row>
    <row r="331" spans="1:15">
      <c r="A331" s="221" t="s">
        <v>333</v>
      </c>
      <c r="B331" s="223" t="s">
        <v>229</v>
      </c>
      <c r="C331" s="223">
        <v>8.4999999999999991E-7</v>
      </c>
      <c r="D331" s="223" t="s">
        <v>259</v>
      </c>
      <c r="E331" s="223" t="s">
        <v>5588</v>
      </c>
      <c r="F331" s="234" t="s">
        <v>1128</v>
      </c>
      <c r="G331" t="s">
        <v>281</v>
      </c>
      <c r="O331" s="204"/>
    </row>
    <row r="332" spans="1:15">
      <c r="A332" s="221" t="s">
        <v>333</v>
      </c>
      <c r="B332" s="223" t="s">
        <v>229</v>
      </c>
      <c r="C332" s="223">
        <v>8.4999999999999991E-7</v>
      </c>
      <c r="D332" s="223" t="s">
        <v>259</v>
      </c>
      <c r="E332" s="223" t="s">
        <v>5588</v>
      </c>
      <c r="F332" s="234" t="s">
        <v>1130</v>
      </c>
      <c r="G332" t="s">
        <v>281</v>
      </c>
    </row>
    <row r="333" spans="1:15">
      <c r="A333" s="221" t="s">
        <v>333</v>
      </c>
      <c r="B333" s="223" t="s">
        <v>1168</v>
      </c>
      <c r="C333" s="223" t="s">
        <v>1169</v>
      </c>
      <c r="D333" s="223" t="s">
        <v>504</v>
      </c>
      <c r="E333" s="223" t="s">
        <v>260</v>
      </c>
      <c r="F333" s="234" t="s">
        <v>1170</v>
      </c>
      <c r="G333" t="s">
        <v>281</v>
      </c>
    </row>
    <row r="334" spans="1:15">
      <c r="A334" s="221" t="s">
        <v>333</v>
      </c>
      <c r="B334" s="223" t="s">
        <v>213</v>
      </c>
      <c r="C334" s="223">
        <v>3.5019999999999999E-8</v>
      </c>
      <c r="D334" s="223" t="s">
        <v>259</v>
      </c>
      <c r="E334" s="223" t="s">
        <v>5589</v>
      </c>
      <c r="F334" s="234" t="s">
        <v>1128</v>
      </c>
      <c r="G334" t="s">
        <v>281</v>
      </c>
      <c r="O334" s="204"/>
    </row>
    <row r="335" spans="1:15">
      <c r="A335" s="221" t="s">
        <v>333</v>
      </c>
      <c r="B335" s="223" t="s">
        <v>213</v>
      </c>
      <c r="C335" s="223">
        <v>3.5019999999999999E-8</v>
      </c>
      <c r="D335" s="223" t="s">
        <v>259</v>
      </c>
      <c r="E335" s="223" t="s">
        <v>5589</v>
      </c>
      <c r="F335" s="234" t="s">
        <v>1130</v>
      </c>
      <c r="G335" t="s">
        <v>281</v>
      </c>
    </row>
    <row r="336" spans="1:15">
      <c r="A336" s="221" t="s">
        <v>333</v>
      </c>
      <c r="B336" s="223" t="s">
        <v>467</v>
      </c>
      <c r="C336" s="223" t="s">
        <v>1172</v>
      </c>
      <c r="D336" s="223" t="s">
        <v>259</v>
      </c>
      <c r="E336" s="223" t="s">
        <v>260</v>
      </c>
      <c r="F336" s="234" t="s">
        <v>1128</v>
      </c>
      <c r="G336" t="s">
        <v>281</v>
      </c>
      <c r="H336" s="171"/>
      <c r="I336" s="171"/>
      <c r="J336" s="171"/>
      <c r="K336" s="171"/>
    </row>
    <row r="337" spans="1:15">
      <c r="A337" s="221" t="s">
        <v>333</v>
      </c>
      <c r="B337" s="223" t="s">
        <v>209</v>
      </c>
      <c r="C337" s="223">
        <v>5.5079999999999994E-8</v>
      </c>
      <c r="D337" s="223" t="s">
        <v>259</v>
      </c>
      <c r="E337" s="223" t="s">
        <v>5590</v>
      </c>
      <c r="F337" s="234" t="s">
        <v>1128</v>
      </c>
      <c r="G337" t="s">
        <v>281</v>
      </c>
      <c r="H337" s="171"/>
      <c r="I337" s="171"/>
      <c r="J337" s="171"/>
      <c r="K337" s="171"/>
      <c r="O337" s="204"/>
    </row>
    <row r="338" spans="1:15">
      <c r="A338" s="221" t="s">
        <v>333</v>
      </c>
      <c r="B338" s="223" t="s">
        <v>209</v>
      </c>
      <c r="C338" s="223">
        <v>5.5079999999999996E-9</v>
      </c>
      <c r="D338" s="223" t="s">
        <v>259</v>
      </c>
      <c r="E338" s="223" t="s">
        <v>5591</v>
      </c>
      <c r="F338" s="234" t="s">
        <v>1130</v>
      </c>
      <c r="G338" t="s">
        <v>281</v>
      </c>
      <c r="H338" s="171"/>
      <c r="I338" s="171"/>
      <c r="J338" s="171"/>
      <c r="K338" s="171"/>
      <c r="O338" s="204"/>
    </row>
    <row r="339" spans="1:15">
      <c r="A339" s="325" t="s">
        <v>268</v>
      </c>
      <c r="B339" s="189" t="s">
        <v>1175</v>
      </c>
      <c r="C339" s="189">
        <v>0.91</v>
      </c>
      <c r="D339" s="189" t="s">
        <v>270</v>
      </c>
      <c r="E339" s="189" t="s">
        <v>253</v>
      </c>
      <c r="F339" s="263" t="s">
        <v>1176</v>
      </c>
      <c r="G339" t="s">
        <v>281</v>
      </c>
      <c r="H339" s="171"/>
      <c r="I339" s="171"/>
      <c r="J339" s="171"/>
      <c r="K339" s="171"/>
    </row>
    <row r="340" spans="1:15">
      <c r="A340" s="325" t="s">
        <v>268</v>
      </c>
      <c r="B340" s="189" t="s">
        <v>1177</v>
      </c>
      <c r="C340" s="189">
        <v>0.83699999999999997</v>
      </c>
      <c r="D340" s="189" t="s">
        <v>270</v>
      </c>
      <c r="E340" s="189" t="s">
        <v>253</v>
      </c>
      <c r="F340" s="263" t="s">
        <v>1178</v>
      </c>
      <c r="G340" t="s">
        <v>281</v>
      </c>
      <c r="H340" s="171"/>
      <c r="I340" s="204"/>
      <c r="J340" s="171"/>
      <c r="K340" s="171"/>
    </row>
    <row r="341" spans="1:15">
      <c r="A341" s="325" t="s">
        <v>268</v>
      </c>
      <c r="B341" s="189" t="s">
        <v>1179</v>
      </c>
      <c r="C341" s="189">
        <v>0.9</v>
      </c>
      <c r="D341" s="189" t="s">
        <v>270</v>
      </c>
      <c r="E341" s="189" t="s">
        <v>253</v>
      </c>
      <c r="F341" s="263" t="s">
        <v>5592</v>
      </c>
      <c r="G341" t="s">
        <v>281</v>
      </c>
      <c r="H341" s="171"/>
      <c r="I341" s="204"/>
      <c r="J341" s="171"/>
      <c r="K341" s="171"/>
      <c r="O341" s="204"/>
    </row>
    <row r="342" spans="1:15">
      <c r="A342" s="325" t="s">
        <v>268</v>
      </c>
      <c r="B342" s="189" t="s">
        <v>1036</v>
      </c>
      <c r="C342" s="189">
        <v>7.5374203000000001E-2</v>
      </c>
      <c r="D342" s="189" t="s">
        <v>1181</v>
      </c>
      <c r="E342" s="189" t="s">
        <v>253</v>
      </c>
      <c r="F342" s="263" t="s">
        <v>1182</v>
      </c>
      <c r="G342" t="s">
        <v>281</v>
      </c>
      <c r="H342" s="171"/>
      <c r="I342" s="204"/>
      <c r="J342" s="171"/>
      <c r="K342" s="171"/>
    </row>
    <row r="343" spans="1:15">
      <c r="A343" s="325" t="s">
        <v>268</v>
      </c>
      <c r="B343" s="189" t="s">
        <v>1183</v>
      </c>
      <c r="C343" s="189">
        <v>0.12615000000000001</v>
      </c>
      <c r="D343" s="189" t="s">
        <v>1181</v>
      </c>
      <c r="E343" s="189" t="s">
        <v>253</v>
      </c>
      <c r="F343" s="263" t="s">
        <v>1184</v>
      </c>
      <c r="G343" t="s">
        <v>281</v>
      </c>
      <c r="H343" s="171"/>
      <c r="I343" s="204"/>
      <c r="J343" s="171"/>
      <c r="K343" s="171"/>
    </row>
    <row r="344" spans="1:15">
      <c r="A344" s="325" t="s">
        <v>268</v>
      </c>
      <c r="B344" s="189" t="s">
        <v>1185</v>
      </c>
      <c r="C344" s="189">
        <v>1.4E-3</v>
      </c>
      <c r="D344" s="189" t="s">
        <v>973</v>
      </c>
      <c r="E344" s="189" t="s">
        <v>1186</v>
      </c>
      <c r="F344" s="263" t="s">
        <v>1187</v>
      </c>
      <c r="G344" t="s">
        <v>281</v>
      </c>
      <c r="H344" s="171"/>
      <c r="I344" s="171"/>
      <c r="J344" s="171"/>
      <c r="K344" s="171"/>
    </row>
    <row r="345" spans="1:15">
      <c r="A345" s="325" t="s">
        <v>268</v>
      </c>
      <c r="B345" s="189" t="s">
        <v>1188</v>
      </c>
      <c r="C345" s="189">
        <v>6.4263999999999999E-4</v>
      </c>
      <c r="D345" s="189" t="s">
        <v>773</v>
      </c>
      <c r="E345" s="189" t="s">
        <v>253</v>
      </c>
      <c r="F345" s="263" t="s">
        <v>1189</v>
      </c>
      <c r="G345" t="s">
        <v>281</v>
      </c>
      <c r="H345" s="171"/>
      <c r="I345" s="204"/>
      <c r="J345" s="171"/>
      <c r="K345" s="171"/>
    </row>
    <row r="346" spans="1:15">
      <c r="A346" s="325" t="s">
        <v>268</v>
      </c>
      <c r="B346" s="189" t="s">
        <v>1190</v>
      </c>
      <c r="C346" s="189">
        <v>0.55061000000000004</v>
      </c>
      <c r="D346" s="189" t="s">
        <v>1191</v>
      </c>
      <c r="E346" s="189" t="s">
        <v>253</v>
      </c>
      <c r="F346" s="263" t="s">
        <v>1192</v>
      </c>
      <c r="G346" t="s">
        <v>281</v>
      </c>
      <c r="H346" s="171"/>
      <c r="I346" s="204"/>
      <c r="J346" s="171"/>
      <c r="K346" s="171"/>
    </row>
    <row r="347" spans="1:15">
      <c r="A347" s="325" t="s">
        <v>268</v>
      </c>
      <c r="B347" s="189" t="s">
        <v>1193</v>
      </c>
      <c r="C347" s="189">
        <v>2.1000000000000001E-2</v>
      </c>
      <c r="D347" s="294" t="s">
        <v>973</v>
      </c>
      <c r="E347" s="189" t="s">
        <v>1194</v>
      </c>
      <c r="F347" s="263" t="s">
        <v>1195</v>
      </c>
      <c r="G347" t="s">
        <v>281</v>
      </c>
      <c r="H347" s="171"/>
      <c r="I347" s="204"/>
      <c r="J347" s="171"/>
      <c r="K347" s="171"/>
    </row>
    <row r="348" spans="1:15">
      <c r="A348" s="325" t="s">
        <v>268</v>
      </c>
      <c r="B348" s="189" t="s">
        <v>1196</v>
      </c>
      <c r="C348" s="189">
        <v>0.15</v>
      </c>
      <c r="D348" s="189" t="s">
        <v>973</v>
      </c>
      <c r="E348" s="189" t="s">
        <v>253</v>
      </c>
      <c r="F348" s="263" t="s">
        <v>1197</v>
      </c>
      <c r="G348" t="s">
        <v>281</v>
      </c>
      <c r="H348" s="171"/>
      <c r="I348" s="204"/>
      <c r="J348" s="171"/>
      <c r="K348" s="171"/>
    </row>
    <row r="349" spans="1:15">
      <c r="A349" s="325" t="s">
        <v>268</v>
      </c>
      <c r="B349" s="189" t="s">
        <v>1162</v>
      </c>
      <c r="C349" s="189">
        <v>2.6059999999999999E-4</v>
      </c>
      <c r="D349" s="189" t="s">
        <v>1181</v>
      </c>
      <c r="E349" s="189" t="s">
        <v>5593</v>
      </c>
      <c r="F349" s="263" t="s">
        <v>1199</v>
      </c>
      <c r="G349" t="s">
        <v>281</v>
      </c>
      <c r="H349" s="171"/>
      <c r="I349" s="171"/>
      <c r="J349" s="171"/>
      <c r="K349" s="171"/>
    </row>
    <row r="350" spans="1:15">
      <c r="A350" s="325" t="s">
        <v>268</v>
      </c>
      <c r="B350" s="189" t="s">
        <v>1200</v>
      </c>
      <c r="C350" s="189">
        <v>0.98</v>
      </c>
      <c r="D350" s="189" t="s">
        <v>973</v>
      </c>
      <c r="E350" s="189" t="s">
        <v>1201</v>
      </c>
      <c r="F350" s="263" t="s">
        <v>1170</v>
      </c>
      <c r="G350" t="s">
        <v>281</v>
      </c>
      <c r="H350" s="171"/>
      <c r="I350" s="171"/>
      <c r="J350" s="171"/>
      <c r="K350" s="171"/>
    </row>
    <row r="351" spans="1:15">
      <c r="A351" s="325" t="s">
        <v>268</v>
      </c>
      <c r="B351" s="189" t="s">
        <v>1202</v>
      </c>
      <c r="C351" s="189">
        <v>0.37</v>
      </c>
      <c r="D351" s="189" t="s">
        <v>973</v>
      </c>
      <c r="E351" s="189" t="s">
        <v>253</v>
      </c>
      <c r="F351" s="263" t="s">
        <v>1203</v>
      </c>
      <c r="G351" t="s">
        <v>281</v>
      </c>
      <c r="H351" s="171"/>
      <c r="I351" s="204"/>
      <c r="J351" s="171"/>
      <c r="K351" s="171"/>
    </row>
    <row r="352" spans="1:15">
      <c r="A352" s="325" t="s">
        <v>268</v>
      </c>
      <c r="B352" s="189" t="s">
        <v>1204</v>
      </c>
      <c r="C352" s="189">
        <v>0.53</v>
      </c>
      <c r="D352" s="189" t="s">
        <v>973</v>
      </c>
      <c r="E352" s="189" t="s">
        <v>253</v>
      </c>
      <c r="F352" s="263" t="s">
        <v>1205</v>
      </c>
      <c r="G352" t="s">
        <v>281</v>
      </c>
      <c r="H352" s="171"/>
      <c r="I352" s="204"/>
      <c r="J352" s="171"/>
      <c r="K352" s="171"/>
    </row>
    <row r="353" spans="1:12">
      <c r="A353" s="325" t="s">
        <v>268</v>
      </c>
      <c r="B353" s="189" t="s">
        <v>1206</v>
      </c>
      <c r="C353" s="189">
        <v>0.78756999999999999</v>
      </c>
      <c r="D353" s="189" t="s">
        <v>973</v>
      </c>
      <c r="E353" s="189" t="s">
        <v>253</v>
      </c>
      <c r="F353" s="263" t="s">
        <v>1207</v>
      </c>
      <c r="G353" t="s">
        <v>281</v>
      </c>
      <c r="H353" s="171"/>
      <c r="I353" s="204"/>
      <c r="J353" s="171"/>
      <c r="K353" s="171"/>
    </row>
    <row r="354" spans="1:12">
      <c r="A354" s="325" t="s">
        <v>268</v>
      </c>
      <c r="B354" s="189" t="s">
        <v>1208</v>
      </c>
      <c r="C354" s="189">
        <v>18.4163</v>
      </c>
      <c r="D354" s="189" t="s">
        <v>1209</v>
      </c>
      <c r="E354" s="189" t="s">
        <v>253</v>
      </c>
      <c r="F354" s="295" t="s">
        <v>1210</v>
      </c>
      <c r="G354" t="s">
        <v>281</v>
      </c>
      <c r="H354" s="171"/>
      <c r="I354" s="171"/>
      <c r="J354" s="171"/>
      <c r="K354" s="171"/>
      <c r="L354" s="204"/>
    </row>
    <row r="355" spans="1:12">
      <c r="A355" s="325" t="s">
        <v>268</v>
      </c>
      <c r="B355" s="189" t="s">
        <v>1211</v>
      </c>
      <c r="C355" s="189">
        <v>20</v>
      </c>
      <c r="D355" s="294" t="s">
        <v>545</v>
      </c>
      <c r="E355" s="189" t="s">
        <v>1212</v>
      </c>
      <c r="F355" s="263" t="s">
        <v>1213</v>
      </c>
      <c r="G355" t="s">
        <v>281</v>
      </c>
      <c r="H355" s="171"/>
      <c r="I355" s="171"/>
      <c r="J355" s="171"/>
      <c r="K355" s="171"/>
      <c r="L355" s="204"/>
    </row>
    <row r="356" spans="1:12">
      <c r="A356" s="325" t="s">
        <v>268</v>
      </c>
      <c r="B356" s="189" t="s">
        <v>1214</v>
      </c>
      <c r="C356" s="189">
        <v>80000</v>
      </c>
      <c r="D356" s="294" t="s">
        <v>898</v>
      </c>
      <c r="E356" s="189" t="s">
        <v>899</v>
      </c>
      <c r="F356" s="263" t="s">
        <v>1215</v>
      </c>
      <c r="G356" t="s">
        <v>281</v>
      </c>
      <c r="H356" s="171"/>
      <c r="I356" s="204"/>
      <c r="J356" s="171"/>
      <c r="K356" s="171"/>
      <c r="L356" s="204"/>
    </row>
    <row r="357" spans="1:12">
      <c r="A357" s="325" t="s">
        <v>268</v>
      </c>
      <c r="B357" s="189" t="s">
        <v>88</v>
      </c>
      <c r="C357" s="189">
        <v>500</v>
      </c>
      <c r="D357" s="294" t="s">
        <v>904</v>
      </c>
      <c r="E357" s="189" t="s">
        <v>253</v>
      </c>
      <c r="F357" s="263" t="s">
        <v>1216</v>
      </c>
      <c r="G357" t="s">
        <v>281</v>
      </c>
      <c r="H357" s="171"/>
      <c r="I357" s="204"/>
      <c r="J357" s="171"/>
      <c r="K357" s="171"/>
      <c r="L357" s="204"/>
    </row>
    <row r="358" spans="1:12">
      <c r="A358" s="325" t="s">
        <v>268</v>
      </c>
      <c r="B358" s="189" t="s">
        <v>906</v>
      </c>
      <c r="C358" s="189">
        <v>160</v>
      </c>
      <c r="D358" s="294" t="s">
        <v>904</v>
      </c>
      <c r="E358" s="189" t="s">
        <v>253</v>
      </c>
      <c r="F358" s="263" t="s">
        <v>1217</v>
      </c>
      <c r="G358" t="s">
        <v>281</v>
      </c>
      <c r="H358" s="171"/>
      <c r="I358" s="204"/>
      <c r="J358" s="171"/>
      <c r="K358" s="171"/>
      <c r="L358" s="204"/>
    </row>
    <row r="359" spans="1:12">
      <c r="A359" s="325" t="s">
        <v>268</v>
      </c>
      <c r="B359" s="189" t="s">
        <v>1218</v>
      </c>
      <c r="C359" s="189">
        <v>2</v>
      </c>
      <c r="D359" s="189" t="s">
        <v>1219</v>
      </c>
      <c r="E359" s="189" t="s">
        <v>1220</v>
      </c>
      <c r="F359" s="295" t="s">
        <v>1221</v>
      </c>
      <c r="G359" t="s">
        <v>281</v>
      </c>
      <c r="H359" s="171"/>
      <c r="I359" s="204"/>
      <c r="J359" s="171"/>
      <c r="K359" s="171"/>
      <c r="L359" s="204"/>
    </row>
    <row r="360" spans="1:12">
      <c r="A360" s="325" t="s">
        <v>268</v>
      </c>
      <c r="B360" s="189" t="s">
        <v>1222</v>
      </c>
      <c r="C360" s="189">
        <v>2.4375</v>
      </c>
      <c r="D360" s="189" t="s">
        <v>1223</v>
      </c>
      <c r="E360" s="189" t="s">
        <v>253</v>
      </c>
      <c r="F360" s="263" t="s">
        <v>1224</v>
      </c>
      <c r="G360" t="s">
        <v>281</v>
      </c>
      <c r="H360" s="171"/>
      <c r="I360" s="204"/>
      <c r="J360" s="171"/>
      <c r="K360" s="171"/>
      <c r="L360" s="204"/>
    </row>
    <row r="361" spans="1:12">
      <c r="A361" s="325" t="s">
        <v>268</v>
      </c>
      <c r="B361" s="189" t="s">
        <v>1225</v>
      </c>
      <c r="C361" s="189">
        <v>255</v>
      </c>
      <c r="D361" s="294" t="s">
        <v>904</v>
      </c>
      <c r="E361" s="189" t="s">
        <v>253</v>
      </c>
      <c r="F361" s="263" t="s">
        <v>1226</v>
      </c>
      <c r="G361" t="s">
        <v>281</v>
      </c>
      <c r="H361" s="171"/>
      <c r="I361" s="171"/>
      <c r="J361" s="171"/>
      <c r="K361" s="171"/>
      <c r="L361" s="204"/>
    </row>
    <row r="362" spans="1:12">
      <c r="A362" s="325" t="s">
        <v>268</v>
      </c>
      <c r="B362" s="189" t="s">
        <v>1227</v>
      </c>
      <c r="C362" s="269">
        <v>8.5099999999999995E-5</v>
      </c>
      <c r="D362" s="189" t="s">
        <v>1181</v>
      </c>
      <c r="E362" s="189" t="s">
        <v>253</v>
      </c>
      <c r="F362" s="263" t="s">
        <v>1228</v>
      </c>
      <c r="G362" t="s">
        <v>281</v>
      </c>
      <c r="H362" s="171"/>
      <c r="I362" s="204"/>
      <c r="J362" s="171"/>
      <c r="K362" s="171"/>
    </row>
    <row r="363" spans="1:12">
      <c r="A363" s="325" t="s">
        <v>268</v>
      </c>
      <c r="B363" s="189" t="s">
        <v>1229</v>
      </c>
      <c r="C363" s="189">
        <v>0.15</v>
      </c>
      <c r="D363" s="294" t="s">
        <v>973</v>
      </c>
      <c r="E363" s="189" t="s">
        <v>1230</v>
      </c>
      <c r="F363" s="263" t="s">
        <v>1231</v>
      </c>
      <c r="G363" t="s">
        <v>281</v>
      </c>
      <c r="H363" s="171"/>
      <c r="I363" s="171"/>
      <c r="J363" s="171"/>
      <c r="K363" s="171"/>
      <c r="L363" s="204"/>
    </row>
    <row r="364" spans="1:12">
      <c r="A364" s="325" t="s">
        <v>268</v>
      </c>
      <c r="B364" s="189" t="s">
        <v>1232</v>
      </c>
      <c r="C364" s="189">
        <v>1.8529</v>
      </c>
      <c r="D364" s="189" t="s">
        <v>1233</v>
      </c>
      <c r="E364" s="189" t="s">
        <v>253</v>
      </c>
      <c r="F364" s="295" t="s">
        <v>1234</v>
      </c>
      <c r="G364" t="s">
        <v>281</v>
      </c>
      <c r="H364" s="171"/>
      <c r="I364" s="171"/>
      <c r="J364" s="171"/>
      <c r="K364" s="171"/>
      <c r="L364" s="204"/>
    </row>
    <row r="365" spans="1:12">
      <c r="A365" s="325" t="s">
        <v>268</v>
      </c>
      <c r="B365" s="189" t="s">
        <v>1138</v>
      </c>
      <c r="C365" s="189" t="s">
        <v>1235</v>
      </c>
      <c r="D365" s="269" t="s">
        <v>1181</v>
      </c>
      <c r="E365" s="264"/>
      <c r="F365" s="263" t="s">
        <v>1236</v>
      </c>
      <c r="G365" t="s">
        <v>281</v>
      </c>
      <c r="H365" s="171"/>
      <c r="I365" s="171"/>
      <c r="J365" s="171"/>
      <c r="K365" s="171"/>
      <c r="L365" s="204"/>
    </row>
    <row r="366" spans="1:12">
      <c r="A366" s="325" t="s">
        <v>268</v>
      </c>
      <c r="B366" s="189" t="s">
        <v>1237</v>
      </c>
      <c r="C366" s="189" t="s">
        <v>1238</v>
      </c>
      <c r="D366" s="269" t="s">
        <v>1181</v>
      </c>
      <c r="E366" s="264"/>
      <c r="F366" s="263" t="s">
        <v>1239</v>
      </c>
      <c r="G366" t="s">
        <v>281</v>
      </c>
      <c r="H366" s="171"/>
      <c r="I366" s="171"/>
      <c r="J366" s="171"/>
      <c r="K366" s="171"/>
      <c r="L366" s="204"/>
    </row>
    <row r="367" spans="1:12">
      <c r="A367" s="325" t="s">
        <v>268</v>
      </c>
      <c r="B367" s="189" t="s">
        <v>983</v>
      </c>
      <c r="C367" s="189" t="s">
        <v>1240</v>
      </c>
      <c r="D367" s="269" t="s">
        <v>1241</v>
      </c>
      <c r="E367" s="264"/>
      <c r="F367" s="263" t="s">
        <v>1242</v>
      </c>
      <c r="G367" t="s">
        <v>281</v>
      </c>
      <c r="H367" s="171"/>
      <c r="I367" s="204"/>
      <c r="J367" s="171"/>
      <c r="K367" s="171"/>
      <c r="L367" s="204"/>
    </row>
    <row r="368" spans="1:12">
      <c r="A368" s="325" t="s">
        <v>268</v>
      </c>
      <c r="B368" s="189" t="s">
        <v>568</v>
      </c>
      <c r="C368" s="189" t="s">
        <v>1243</v>
      </c>
      <c r="D368" s="269" t="s">
        <v>1181</v>
      </c>
      <c r="E368" s="264"/>
      <c r="F368" s="263" t="s">
        <v>1244</v>
      </c>
      <c r="G368" t="s">
        <v>281</v>
      </c>
      <c r="H368" s="171"/>
      <c r="I368" s="204"/>
      <c r="J368" s="171"/>
      <c r="K368" s="4"/>
      <c r="L368" s="204"/>
    </row>
    <row r="369" spans="1:12">
      <c r="A369" s="325" t="s">
        <v>268</v>
      </c>
      <c r="B369" s="189" t="s">
        <v>1245</v>
      </c>
      <c r="C369" s="189" t="s">
        <v>1246</v>
      </c>
      <c r="D369" s="269" t="s">
        <v>1181</v>
      </c>
      <c r="E369" s="264"/>
      <c r="F369" s="263" t="s">
        <v>1247</v>
      </c>
      <c r="G369" t="s">
        <v>281</v>
      </c>
      <c r="H369" s="171"/>
      <c r="I369" s="204"/>
      <c r="J369" s="171"/>
      <c r="K369" s="4"/>
      <c r="L369" s="204"/>
    </row>
    <row r="370" spans="1:12">
      <c r="A370" s="325" t="s">
        <v>268</v>
      </c>
      <c r="B370" s="189" t="s">
        <v>1153</v>
      </c>
      <c r="C370" s="189" t="s">
        <v>1248</v>
      </c>
      <c r="D370" s="269" t="s">
        <v>1181</v>
      </c>
      <c r="E370" s="264"/>
      <c r="F370" s="263" t="s">
        <v>1249</v>
      </c>
      <c r="G370" t="s">
        <v>281</v>
      </c>
      <c r="H370" s="171"/>
      <c r="I370" s="204"/>
      <c r="J370" s="171"/>
      <c r="K370" s="4"/>
      <c r="L370" s="204"/>
    </row>
    <row r="371" spans="1:12">
      <c r="A371" s="325" t="s">
        <v>268</v>
      </c>
      <c r="B371" s="189" t="s">
        <v>1164</v>
      </c>
      <c r="C371" s="189" t="s">
        <v>1250</v>
      </c>
      <c r="D371" s="269" t="s">
        <v>1181</v>
      </c>
      <c r="E371" s="264"/>
      <c r="F371" s="263" t="s">
        <v>1251</v>
      </c>
      <c r="G371" t="s">
        <v>281</v>
      </c>
      <c r="H371" s="171"/>
      <c r="I371" s="204"/>
      <c r="J371" s="171"/>
      <c r="K371" s="171"/>
      <c r="L371" s="204"/>
    </row>
    <row r="372" spans="1:12">
      <c r="A372" s="325" t="s">
        <v>268</v>
      </c>
      <c r="B372" s="189" t="s">
        <v>1172</v>
      </c>
      <c r="C372" s="189" t="s">
        <v>1252</v>
      </c>
      <c r="D372" s="269" t="s">
        <v>1181</v>
      </c>
      <c r="E372" s="264"/>
      <c r="F372" s="263" t="s">
        <v>1253</v>
      </c>
      <c r="G372" t="s">
        <v>281</v>
      </c>
      <c r="H372" s="171"/>
      <c r="I372" s="204"/>
      <c r="J372" s="171"/>
      <c r="K372" s="171"/>
      <c r="L372" s="204"/>
    </row>
    <row r="373" spans="1:12">
      <c r="A373" s="325" t="s">
        <v>268</v>
      </c>
      <c r="B373" s="189" t="s">
        <v>818</v>
      </c>
      <c r="C373" s="189" t="s">
        <v>1254</v>
      </c>
      <c r="D373" s="269" t="s">
        <v>1241</v>
      </c>
      <c r="E373" s="264"/>
      <c r="F373" s="263" t="s">
        <v>1255</v>
      </c>
      <c r="G373" t="s">
        <v>281</v>
      </c>
      <c r="H373" s="171"/>
      <c r="I373" s="171"/>
      <c r="J373" s="171"/>
      <c r="K373" s="171"/>
      <c r="L373" s="204"/>
    </row>
    <row r="374" spans="1:12">
      <c r="A374" s="325" t="s">
        <v>268</v>
      </c>
      <c r="B374" s="189" t="s">
        <v>1256</v>
      </c>
      <c r="C374" s="189" t="s">
        <v>1257</v>
      </c>
      <c r="D374" s="189" t="s">
        <v>1258</v>
      </c>
      <c r="E374" s="326"/>
      <c r="F374" s="263" t="s">
        <v>1259</v>
      </c>
      <c r="G374" t="s">
        <v>281</v>
      </c>
      <c r="H374" s="171"/>
      <c r="I374" s="171"/>
      <c r="J374" s="171"/>
      <c r="K374" s="171"/>
      <c r="L374" s="204"/>
    </row>
    <row r="375" spans="1:12">
      <c r="A375" s="325" t="s">
        <v>268</v>
      </c>
      <c r="B375" s="189" t="s">
        <v>1096</v>
      </c>
      <c r="C375" s="189" t="s">
        <v>1260</v>
      </c>
      <c r="D375" s="269" t="s">
        <v>1181</v>
      </c>
      <c r="E375" s="264"/>
      <c r="F375" s="263" t="s">
        <v>1261</v>
      </c>
      <c r="G375" t="s">
        <v>281</v>
      </c>
      <c r="H375" s="171"/>
      <c r="I375" s="171"/>
      <c r="J375" s="171"/>
      <c r="K375" s="171"/>
      <c r="L375" s="204"/>
    </row>
    <row r="376" spans="1:12">
      <c r="A376" s="325" t="s">
        <v>268</v>
      </c>
      <c r="B376" s="189" t="s">
        <v>1262</v>
      </c>
      <c r="C376" s="189" t="s">
        <v>1263</v>
      </c>
      <c r="D376" s="269" t="s">
        <v>973</v>
      </c>
      <c r="E376" s="264"/>
      <c r="F376" s="263" t="s">
        <v>1264</v>
      </c>
      <c r="G376" t="s">
        <v>281</v>
      </c>
      <c r="H376" s="171"/>
      <c r="I376" s="204"/>
      <c r="J376" s="171"/>
      <c r="K376" s="171"/>
      <c r="L376" s="204"/>
    </row>
    <row r="377" spans="1:12">
      <c r="A377" s="325" t="s">
        <v>268</v>
      </c>
      <c r="B377" s="189" t="s">
        <v>1265</v>
      </c>
      <c r="C377" s="189" t="s">
        <v>5594</v>
      </c>
      <c r="D377" s="279" t="s">
        <v>1267</v>
      </c>
      <c r="E377" s="264"/>
      <c r="F377" s="263" t="s">
        <v>1268</v>
      </c>
      <c r="G377" t="s">
        <v>281</v>
      </c>
      <c r="H377" s="171"/>
      <c r="I377" s="204"/>
      <c r="J377" s="171"/>
      <c r="K377" s="171"/>
      <c r="L377" s="204"/>
    </row>
    <row r="378" spans="1:12">
      <c r="A378" s="325" t="s">
        <v>268</v>
      </c>
      <c r="B378" s="189" t="s">
        <v>915</v>
      </c>
      <c r="C378" s="189" t="s">
        <v>1269</v>
      </c>
      <c r="D378" s="269" t="s">
        <v>275</v>
      </c>
      <c r="E378" s="264"/>
      <c r="F378" s="263" t="s">
        <v>1270</v>
      </c>
      <c r="G378" t="s">
        <v>281</v>
      </c>
      <c r="H378" s="171"/>
      <c r="I378" s="171"/>
      <c r="J378" s="171"/>
      <c r="K378" s="171"/>
      <c r="L378" s="204"/>
    </row>
    <row r="379" spans="1:12">
      <c r="A379" s="325" t="s">
        <v>268</v>
      </c>
      <c r="B379" s="189" t="s">
        <v>1271</v>
      </c>
      <c r="C379" s="189" t="s">
        <v>1272</v>
      </c>
      <c r="D379" s="269" t="s">
        <v>275</v>
      </c>
      <c r="E379" s="264"/>
      <c r="F379" s="263" t="s">
        <v>1273</v>
      </c>
      <c r="G379" t="s">
        <v>281</v>
      </c>
      <c r="H379" s="171"/>
      <c r="I379" s="204"/>
      <c r="J379" s="171"/>
      <c r="K379" s="171"/>
      <c r="L379" s="204"/>
    </row>
    <row r="380" spans="1:12">
      <c r="A380" s="325" t="s">
        <v>268</v>
      </c>
      <c r="B380" s="189" t="s">
        <v>918</v>
      </c>
      <c r="C380" s="189" t="s">
        <v>1274</v>
      </c>
      <c r="D380" s="269" t="s">
        <v>1275</v>
      </c>
      <c r="E380" s="264"/>
      <c r="F380" s="263" t="s">
        <v>1276</v>
      </c>
      <c r="G380" t="s">
        <v>281</v>
      </c>
      <c r="H380" s="171"/>
      <c r="I380" s="171"/>
      <c r="J380" s="171"/>
      <c r="K380" s="171"/>
      <c r="L380" s="204"/>
    </row>
    <row r="381" spans="1:12">
      <c r="A381" s="325" t="s">
        <v>268</v>
      </c>
      <c r="B381" s="189" t="s">
        <v>1277</v>
      </c>
      <c r="C381" s="189" t="s">
        <v>922</v>
      </c>
      <c r="D381" s="189" t="s">
        <v>973</v>
      </c>
      <c r="E381" s="264"/>
      <c r="F381" s="263" t="s">
        <v>3616</v>
      </c>
      <c r="G381" t="s">
        <v>281</v>
      </c>
      <c r="H381" s="171"/>
      <c r="I381" s="204"/>
      <c r="J381" s="171"/>
      <c r="K381" s="171"/>
      <c r="L381" s="204"/>
    </row>
    <row r="382" spans="1:12">
      <c r="A382" s="325" t="s">
        <v>268</v>
      </c>
      <c r="B382" s="189" t="s">
        <v>1279</v>
      </c>
      <c r="C382" s="189" t="s">
        <v>1280</v>
      </c>
      <c r="D382" s="189" t="s">
        <v>973</v>
      </c>
      <c r="E382" s="264"/>
      <c r="F382" s="263" t="s">
        <v>1281</v>
      </c>
      <c r="G382" t="s">
        <v>281</v>
      </c>
      <c r="H382" s="171"/>
      <c r="I382" s="171"/>
      <c r="J382" s="171"/>
      <c r="K382" s="171"/>
      <c r="L382" s="204"/>
    </row>
    <row r="383" spans="1:12">
      <c r="A383" s="327" t="s">
        <v>268</v>
      </c>
      <c r="B383" s="240" t="s">
        <v>1282</v>
      </c>
      <c r="C383" s="240" t="s">
        <v>1283</v>
      </c>
      <c r="D383" s="270" t="s">
        <v>1181</v>
      </c>
      <c r="E383" s="265"/>
      <c r="F383" s="241" t="s">
        <v>1117</v>
      </c>
      <c r="G383" t="s">
        <v>281</v>
      </c>
      <c r="H383" s="171"/>
      <c r="I383" s="204"/>
      <c r="J383" s="171"/>
      <c r="K383" s="171"/>
      <c r="L383" s="204"/>
    </row>
    <row r="384" spans="1:12">
      <c r="G384" t="s">
        <v>281</v>
      </c>
      <c r="H384" s="171"/>
      <c r="I384" s="204"/>
      <c r="J384" s="171"/>
      <c r="K384" s="171"/>
    </row>
    <row r="385" spans="1:12" ht="18.75">
      <c r="A385" s="769" t="s">
        <v>1001</v>
      </c>
      <c r="B385" s="770"/>
      <c r="C385" s="770"/>
      <c r="D385" s="770"/>
      <c r="E385" s="770"/>
      <c r="F385" s="771"/>
      <c r="G385" t="s">
        <v>281</v>
      </c>
      <c r="H385" s="171"/>
      <c r="I385" s="171"/>
      <c r="J385" s="171"/>
      <c r="K385" s="171"/>
    </row>
    <row r="386" spans="1:12">
      <c r="A386" s="211" t="s">
        <v>238</v>
      </c>
      <c r="B386" s="212" t="s">
        <v>239</v>
      </c>
      <c r="C386" s="212" t="s">
        <v>240</v>
      </c>
      <c r="D386" s="212" t="s">
        <v>134</v>
      </c>
      <c r="E386" s="212" t="s">
        <v>241</v>
      </c>
      <c r="F386" s="213" t="s">
        <v>242</v>
      </c>
      <c r="G386" t="s">
        <v>281</v>
      </c>
      <c r="H386" s="171"/>
      <c r="I386" s="171"/>
      <c r="J386" s="171"/>
      <c r="K386" s="171"/>
      <c r="L386" s="204"/>
    </row>
    <row r="387" spans="1:12">
      <c r="A387" s="216" t="s">
        <v>243</v>
      </c>
      <c r="B387" s="217" t="s">
        <v>1284</v>
      </c>
      <c r="C387" s="218">
        <v>1.2884600000000001E-4</v>
      </c>
      <c r="D387" s="218" t="s">
        <v>259</v>
      </c>
      <c r="E387" s="218" t="s">
        <v>5380</v>
      </c>
      <c r="F387" s="232" t="s">
        <v>1286</v>
      </c>
      <c r="G387" t="s">
        <v>281</v>
      </c>
      <c r="H387" s="171"/>
      <c r="I387" s="204"/>
      <c r="J387" s="171"/>
      <c r="K387" s="171"/>
    </row>
    <row r="388" spans="1:12">
      <c r="A388" s="221" t="s">
        <v>243</v>
      </c>
      <c r="B388" s="222" t="s">
        <v>1287</v>
      </c>
      <c r="C388" s="223">
        <v>1.4749799999999999E-6</v>
      </c>
      <c r="D388" s="223" t="s">
        <v>259</v>
      </c>
      <c r="E388" s="223" t="s">
        <v>1288</v>
      </c>
      <c r="F388" s="234" t="s">
        <v>1289</v>
      </c>
      <c r="G388" t="s">
        <v>281</v>
      </c>
      <c r="H388" s="171"/>
      <c r="I388" s="171"/>
      <c r="J388" s="171"/>
      <c r="K388" s="171"/>
    </row>
    <row r="389" spans="1:12">
      <c r="A389" s="221" t="s">
        <v>243</v>
      </c>
      <c r="B389" s="222" t="s">
        <v>317</v>
      </c>
      <c r="C389" s="223">
        <v>3.9271599999999999E-4</v>
      </c>
      <c r="D389" s="223" t="s">
        <v>259</v>
      </c>
      <c r="E389" s="223" t="s">
        <v>5381</v>
      </c>
      <c r="F389" s="234" t="s">
        <v>1291</v>
      </c>
      <c r="G389" t="s">
        <v>281</v>
      </c>
      <c r="H389" s="171"/>
      <c r="I389" s="171"/>
      <c r="J389" s="171"/>
      <c r="K389" s="171"/>
      <c r="L389" s="204"/>
    </row>
    <row r="390" spans="1:12">
      <c r="A390" s="221" t="s">
        <v>243</v>
      </c>
      <c r="B390" s="222" t="s">
        <v>294</v>
      </c>
      <c r="C390" s="223">
        <v>2.7536100000000001E-8</v>
      </c>
      <c r="D390" s="223" t="s">
        <v>259</v>
      </c>
      <c r="E390" s="223" t="s">
        <v>5382</v>
      </c>
      <c r="F390" s="234" t="s">
        <v>1291</v>
      </c>
      <c r="G390" t="s">
        <v>281</v>
      </c>
      <c r="H390" s="171"/>
      <c r="I390" s="204"/>
      <c r="J390" s="171"/>
      <c r="K390" s="171"/>
      <c r="L390" s="204"/>
    </row>
    <row r="391" spans="1:12">
      <c r="A391" s="221" t="s">
        <v>243</v>
      </c>
      <c r="B391" s="222" t="s">
        <v>1293</v>
      </c>
      <c r="C391" s="223">
        <v>2.0362099999999999E-6</v>
      </c>
      <c r="D391" s="223" t="s">
        <v>259</v>
      </c>
      <c r="E391" s="223" t="s">
        <v>5383</v>
      </c>
      <c r="F391" s="234" t="s">
        <v>1291</v>
      </c>
      <c r="G391" t="s">
        <v>281</v>
      </c>
      <c r="H391" s="171"/>
      <c r="I391" s="204"/>
      <c r="J391" s="171"/>
      <c r="K391" s="171"/>
    </row>
    <row r="392" spans="1:12">
      <c r="A392" s="221" t="s">
        <v>243</v>
      </c>
      <c r="B392" s="222" t="s">
        <v>1295</v>
      </c>
      <c r="C392" s="223">
        <v>1.4289999999999999E-7</v>
      </c>
      <c r="D392" s="223" t="s">
        <v>504</v>
      </c>
      <c r="E392" s="223" t="s">
        <v>1296</v>
      </c>
      <c r="F392" s="234" t="s">
        <v>1297</v>
      </c>
      <c r="G392" t="s">
        <v>281</v>
      </c>
      <c r="H392" s="171"/>
      <c r="I392" s="171"/>
      <c r="J392" s="171"/>
      <c r="K392" s="171"/>
    </row>
    <row r="393" spans="1:12">
      <c r="A393" s="221" t="s">
        <v>243</v>
      </c>
      <c r="B393" s="222" t="s">
        <v>1298</v>
      </c>
      <c r="C393" s="223">
        <v>4.8386542999999997E-2</v>
      </c>
      <c r="D393" s="223" t="s">
        <v>327</v>
      </c>
      <c r="E393" s="223" t="s">
        <v>1299</v>
      </c>
      <c r="F393" s="234" t="s">
        <v>1300</v>
      </c>
      <c r="G393" t="s">
        <v>281</v>
      </c>
      <c r="H393" s="171"/>
      <c r="I393" s="171"/>
      <c r="J393" s="171"/>
      <c r="K393" s="171"/>
      <c r="L393" s="204"/>
    </row>
    <row r="394" spans="1:12">
      <c r="A394" s="221" t="s">
        <v>243</v>
      </c>
      <c r="B394" s="222" t="s">
        <v>1301</v>
      </c>
      <c r="C394" s="223">
        <v>2.1829319999999998E-3</v>
      </c>
      <c r="D394" s="223" t="s">
        <v>408</v>
      </c>
      <c r="E394" s="223" t="s">
        <v>5384</v>
      </c>
      <c r="F394" s="234" t="s">
        <v>1291</v>
      </c>
      <c r="G394" t="s">
        <v>281</v>
      </c>
      <c r="H394" s="171"/>
      <c r="I394" s="204"/>
      <c r="J394" s="171"/>
      <c r="K394" s="171"/>
      <c r="L394" s="204"/>
    </row>
    <row r="395" spans="1:12">
      <c r="A395" s="221" t="s">
        <v>243</v>
      </c>
      <c r="B395" s="222" t="s">
        <v>1303</v>
      </c>
      <c r="C395" s="223">
        <v>2.5350009999999998E-3</v>
      </c>
      <c r="D395" s="223" t="s">
        <v>408</v>
      </c>
      <c r="E395" s="223" t="s">
        <v>5385</v>
      </c>
      <c r="F395" s="234" t="s">
        <v>1305</v>
      </c>
      <c r="G395" t="s">
        <v>281</v>
      </c>
      <c r="H395" s="171"/>
      <c r="I395" s="204"/>
      <c r="J395" s="171"/>
      <c r="K395" s="171"/>
    </row>
    <row r="396" spans="1:12">
      <c r="A396" s="221" t="s">
        <v>243</v>
      </c>
      <c r="B396" s="222" t="s">
        <v>1306</v>
      </c>
      <c r="C396" s="223">
        <v>3.8774600000000001E-4</v>
      </c>
      <c r="D396" s="223" t="s">
        <v>504</v>
      </c>
      <c r="E396" s="223" t="s">
        <v>1307</v>
      </c>
      <c r="F396" s="234" t="s">
        <v>1308</v>
      </c>
      <c r="G396" t="s">
        <v>281</v>
      </c>
      <c r="H396" s="171"/>
      <c r="I396" s="171"/>
      <c r="J396" s="171"/>
      <c r="K396" s="171"/>
    </row>
    <row r="397" spans="1:12">
      <c r="A397" s="221" t="s">
        <v>243</v>
      </c>
      <c r="B397" s="222" t="s">
        <v>1309</v>
      </c>
      <c r="C397" s="223">
        <v>3.8774600000000001E-4</v>
      </c>
      <c r="D397" s="223" t="s">
        <v>504</v>
      </c>
      <c r="E397" s="223" t="s">
        <v>1307</v>
      </c>
      <c r="F397" s="234" t="s">
        <v>1308</v>
      </c>
      <c r="G397" t="s">
        <v>281</v>
      </c>
    </row>
    <row r="398" spans="1:12">
      <c r="A398" s="221" t="s">
        <v>243</v>
      </c>
      <c r="B398" s="222" t="s">
        <v>1310</v>
      </c>
      <c r="C398" s="223">
        <v>8.4939100000000001E-5</v>
      </c>
      <c r="D398" s="223" t="s">
        <v>259</v>
      </c>
      <c r="E398" s="223" t="s">
        <v>1311</v>
      </c>
      <c r="F398" s="234" t="s">
        <v>1312</v>
      </c>
      <c r="G398" t="s">
        <v>281</v>
      </c>
    </row>
    <row r="399" spans="1:12">
      <c r="A399" s="221" t="s">
        <v>243</v>
      </c>
      <c r="B399" s="222" t="s">
        <v>1313</v>
      </c>
      <c r="C399" s="223">
        <v>0.16014249999999999</v>
      </c>
      <c r="D399" s="223" t="s">
        <v>259</v>
      </c>
      <c r="E399" s="223" t="s">
        <v>1314</v>
      </c>
      <c r="F399" s="234" t="s">
        <v>1315</v>
      </c>
      <c r="G399" t="s">
        <v>281</v>
      </c>
    </row>
    <row r="400" spans="1:12">
      <c r="A400" s="221" t="s">
        <v>243</v>
      </c>
      <c r="B400" s="222" t="s">
        <v>326</v>
      </c>
      <c r="C400" s="223">
        <v>7.2870469999999996E-3</v>
      </c>
      <c r="D400" s="223" t="s">
        <v>327</v>
      </c>
      <c r="E400" s="223" t="s">
        <v>5386</v>
      </c>
      <c r="F400" s="234" t="s">
        <v>1317</v>
      </c>
      <c r="G400" t="s">
        <v>281</v>
      </c>
    </row>
    <row r="401" spans="1:7">
      <c r="A401" s="221" t="s">
        <v>243</v>
      </c>
      <c r="B401" s="222" t="s">
        <v>1318</v>
      </c>
      <c r="C401" s="223">
        <v>7.0103869999999999E-3</v>
      </c>
      <c r="D401" s="223" t="s">
        <v>327</v>
      </c>
      <c r="E401" s="223" t="s">
        <v>5387</v>
      </c>
      <c r="F401" s="234" t="s">
        <v>1320</v>
      </c>
      <c r="G401" t="s">
        <v>281</v>
      </c>
    </row>
    <row r="402" spans="1:7">
      <c r="A402" s="221" t="s">
        <v>243</v>
      </c>
      <c r="B402" s="222" t="s">
        <v>1321</v>
      </c>
      <c r="C402" s="223">
        <v>1.2734275999999999E-2</v>
      </c>
      <c r="D402" s="223" t="s">
        <v>327</v>
      </c>
      <c r="E402" s="223" t="s">
        <v>5388</v>
      </c>
      <c r="F402" s="234" t="s">
        <v>1291</v>
      </c>
      <c r="G402" t="s">
        <v>281</v>
      </c>
    </row>
    <row r="403" spans="1:7">
      <c r="A403" s="221" t="s">
        <v>243</v>
      </c>
      <c r="B403" s="222" t="s">
        <v>300</v>
      </c>
      <c r="C403" s="223">
        <v>1.6521700000000001E-8</v>
      </c>
      <c r="D403" s="223" t="s">
        <v>259</v>
      </c>
      <c r="E403" s="223" t="s">
        <v>5389</v>
      </c>
      <c r="F403" s="234" t="s">
        <v>1291</v>
      </c>
      <c r="G403" t="s">
        <v>281</v>
      </c>
    </row>
    <row r="404" spans="1:7">
      <c r="A404" s="221" t="s">
        <v>243</v>
      </c>
      <c r="B404" s="222" t="s">
        <v>288</v>
      </c>
      <c r="C404" s="223">
        <v>6.5505499999999998E-4</v>
      </c>
      <c r="D404" s="223" t="s">
        <v>259</v>
      </c>
      <c r="E404" s="223" t="s">
        <v>5390</v>
      </c>
      <c r="F404" s="234" t="s">
        <v>1291</v>
      </c>
      <c r="G404" t="s">
        <v>281</v>
      </c>
    </row>
    <row r="405" spans="1:7">
      <c r="A405" s="221" t="s">
        <v>243</v>
      </c>
      <c r="B405" s="222" t="s">
        <v>1325</v>
      </c>
      <c r="C405" s="223">
        <v>4.7673700000000003E-4</v>
      </c>
      <c r="D405" s="223" t="s">
        <v>259</v>
      </c>
      <c r="E405" s="223" t="s">
        <v>5391</v>
      </c>
      <c r="F405" s="234" t="s">
        <v>1286</v>
      </c>
      <c r="G405" t="s">
        <v>281</v>
      </c>
    </row>
    <row r="406" spans="1:7">
      <c r="A406" s="221" t="s">
        <v>243</v>
      </c>
      <c r="B406" s="222" t="s">
        <v>282</v>
      </c>
      <c r="C406" s="223">
        <v>3.7959100000000001E-12</v>
      </c>
      <c r="D406" s="223" t="s">
        <v>275</v>
      </c>
      <c r="E406" s="223" t="s">
        <v>5392</v>
      </c>
      <c r="F406" s="234" t="s">
        <v>1291</v>
      </c>
      <c r="G406" t="s">
        <v>281</v>
      </c>
    </row>
    <row r="407" spans="1:7">
      <c r="A407" s="221" t="s">
        <v>243</v>
      </c>
      <c r="B407" s="222" t="s">
        <v>1328</v>
      </c>
      <c r="C407" s="223">
        <v>2.3874999999999999E-3</v>
      </c>
      <c r="D407" s="223" t="s">
        <v>259</v>
      </c>
      <c r="E407" s="223" t="s">
        <v>1329</v>
      </c>
      <c r="F407" s="234" t="s">
        <v>1330</v>
      </c>
      <c r="G407" t="s">
        <v>281</v>
      </c>
    </row>
    <row r="408" spans="1:7">
      <c r="A408" s="221" t="s">
        <v>243</v>
      </c>
      <c r="B408" s="222" t="s">
        <v>1331</v>
      </c>
      <c r="C408" s="223">
        <v>2.68492E-4</v>
      </c>
      <c r="D408" s="223" t="s">
        <v>259</v>
      </c>
      <c r="E408" s="223" t="s">
        <v>1332</v>
      </c>
      <c r="F408" s="234" t="s">
        <v>1333</v>
      </c>
      <c r="G408" t="s">
        <v>281</v>
      </c>
    </row>
    <row r="409" spans="1:7">
      <c r="A409" s="221" t="s">
        <v>243</v>
      </c>
      <c r="B409" s="222" t="s">
        <v>1334</v>
      </c>
      <c r="C409" s="223">
        <v>2.2348199999999999E-7</v>
      </c>
      <c r="D409" s="223" t="s">
        <v>259</v>
      </c>
      <c r="E409" s="223" t="s">
        <v>1335</v>
      </c>
      <c r="F409" s="234" t="s">
        <v>1289</v>
      </c>
      <c r="G409" t="s">
        <v>281</v>
      </c>
    </row>
    <row r="410" spans="1:7">
      <c r="A410" s="221" t="s">
        <v>243</v>
      </c>
      <c r="B410" s="222" t="s">
        <v>1336</v>
      </c>
      <c r="C410" s="223">
        <v>2.2348199999999999E-7</v>
      </c>
      <c r="D410" s="223" t="s">
        <v>259</v>
      </c>
      <c r="E410" s="223" t="s">
        <v>1335</v>
      </c>
      <c r="F410" s="234" t="s">
        <v>1289</v>
      </c>
      <c r="G410" t="s">
        <v>281</v>
      </c>
    </row>
    <row r="411" spans="1:7">
      <c r="A411" s="221" t="s">
        <v>243</v>
      </c>
      <c r="B411" s="222" t="s">
        <v>1337</v>
      </c>
      <c r="C411" s="223">
        <v>1.5183627999999999E-2</v>
      </c>
      <c r="D411" s="223" t="s">
        <v>259</v>
      </c>
      <c r="E411" s="223" t="s">
        <v>5393</v>
      </c>
      <c r="F411" s="234" t="s">
        <v>1291</v>
      </c>
      <c r="G411" t="s">
        <v>281</v>
      </c>
    </row>
    <row r="412" spans="1:7">
      <c r="A412" s="221" t="s">
        <v>243</v>
      </c>
      <c r="B412" s="222" t="s">
        <v>320</v>
      </c>
      <c r="C412" s="223">
        <v>9.8179100000000009E-4</v>
      </c>
      <c r="D412" s="223" t="s">
        <v>259</v>
      </c>
      <c r="E412" s="223" t="s">
        <v>5394</v>
      </c>
      <c r="F412" s="234" t="s">
        <v>1291</v>
      </c>
      <c r="G412" t="s">
        <v>281</v>
      </c>
    </row>
    <row r="413" spans="1:7">
      <c r="A413" s="221" t="s">
        <v>243</v>
      </c>
      <c r="B413" s="222" t="s">
        <v>323</v>
      </c>
      <c r="C413" s="223">
        <v>9.6903300000000005E-3</v>
      </c>
      <c r="D413" s="223" t="s">
        <v>259</v>
      </c>
      <c r="E413" s="223" t="s">
        <v>5395</v>
      </c>
      <c r="F413" s="234" t="s">
        <v>1291</v>
      </c>
      <c r="G413" t="s">
        <v>281</v>
      </c>
    </row>
    <row r="414" spans="1:7">
      <c r="A414" s="221" t="s">
        <v>243</v>
      </c>
      <c r="B414" s="222" t="s">
        <v>308</v>
      </c>
      <c r="C414" s="223">
        <v>2.8997199999999999E-8</v>
      </c>
      <c r="D414" s="223" t="s">
        <v>259</v>
      </c>
      <c r="E414" s="223" t="s">
        <v>5396</v>
      </c>
      <c r="F414" s="234" t="s">
        <v>1291</v>
      </c>
      <c r="G414" t="s">
        <v>281</v>
      </c>
    </row>
    <row r="415" spans="1:7">
      <c r="A415" s="221" t="s">
        <v>243</v>
      </c>
      <c r="B415" s="222" t="s">
        <v>1342</v>
      </c>
      <c r="C415" s="223">
        <v>8.7158099999999995E-6</v>
      </c>
      <c r="D415" s="223" t="s">
        <v>259</v>
      </c>
      <c r="E415" s="223" t="s">
        <v>1343</v>
      </c>
      <c r="F415" s="234" t="s">
        <v>1289</v>
      </c>
      <c r="G415" t="s">
        <v>281</v>
      </c>
    </row>
    <row r="416" spans="1:7">
      <c r="A416" s="221" t="s">
        <v>243</v>
      </c>
      <c r="B416" s="222" t="s">
        <v>274</v>
      </c>
      <c r="C416" s="223">
        <v>2.0454000000000002E-12</v>
      </c>
      <c r="D416" s="223" t="s">
        <v>275</v>
      </c>
      <c r="E416" s="223" t="s">
        <v>5397</v>
      </c>
      <c r="F416" s="234" t="s">
        <v>1291</v>
      </c>
      <c r="G416" t="s">
        <v>281</v>
      </c>
    </row>
    <row r="417" spans="1:7">
      <c r="A417" s="221" t="s">
        <v>243</v>
      </c>
      <c r="B417" s="222" t="s">
        <v>1345</v>
      </c>
      <c r="C417" s="223">
        <v>6.68659E-5</v>
      </c>
      <c r="D417" s="223" t="s">
        <v>259</v>
      </c>
      <c r="E417" s="223" t="s">
        <v>1346</v>
      </c>
      <c r="F417" s="234" t="s">
        <v>1289</v>
      </c>
      <c r="G417" t="s">
        <v>281</v>
      </c>
    </row>
    <row r="418" spans="1:7">
      <c r="A418" s="221" t="s">
        <v>243</v>
      </c>
      <c r="B418" s="222" t="s">
        <v>1347</v>
      </c>
      <c r="C418" s="223">
        <v>9.533470000000001E-10</v>
      </c>
      <c r="D418" s="223" t="s">
        <v>1348</v>
      </c>
      <c r="E418" s="223" t="s">
        <v>1349</v>
      </c>
      <c r="F418" s="234" t="s">
        <v>1286</v>
      </c>
      <c r="G418" t="s">
        <v>281</v>
      </c>
    </row>
    <row r="419" spans="1:7">
      <c r="A419" s="221" t="s">
        <v>243</v>
      </c>
      <c r="B419" s="222" t="s">
        <v>278</v>
      </c>
      <c r="C419" s="223">
        <v>1.72273E-11</v>
      </c>
      <c r="D419" s="223" t="s">
        <v>275</v>
      </c>
      <c r="E419" s="223" t="s">
        <v>5398</v>
      </c>
      <c r="F419" s="234" t="s">
        <v>1291</v>
      </c>
      <c r="G419" t="s">
        <v>281</v>
      </c>
    </row>
    <row r="420" spans="1:7">
      <c r="A420" s="221" t="s">
        <v>243</v>
      </c>
      <c r="B420" s="222" t="s">
        <v>305</v>
      </c>
      <c r="C420" s="223">
        <v>1.5993899999999999E-7</v>
      </c>
      <c r="D420" s="223" t="s">
        <v>259</v>
      </c>
      <c r="E420" s="223" t="s">
        <v>5399</v>
      </c>
      <c r="F420" s="234" t="s">
        <v>1291</v>
      </c>
      <c r="G420" t="s">
        <v>281</v>
      </c>
    </row>
    <row r="421" spans="1:7">
      <c r="A421" s="221" t="s">
        <v>243</v>
      </c>
      <c r="B421" s="222" t="s">
        <v>1352</v>
      </c>
      <c r="C421" s="223">
        <v>3.0393599999999998E-6</v>
      </c>
      <c r="D421" s="223" t="s">
        <v>259</v>
      </c>
      <c r="E421" s="223" t="s">
        <v>1353</v>
      </c>
      <c r="F421" s="234" t="s">
        <v>1289</v>
      </c>
      <c r="G421" t="s">
        <v>281</v>
      </c>
    </row>
    <row r="422" spans="1:7">
      <c r="A422" s="221" t="s">
        <v>243</v>
      </c>
      <c r="B422" s="222" t="s">
        <v>1354</v>
      </c>
      <c r="C422" s="223">
        <v>8.9392900000000006E-8</v>
      </c>
      <c r="D422" s="223" t="s">
        <v>259</v>
      </c>
      <c r="E422" s="223" t="s">
        <v>1355</v>
      </c>
      <c r="F422" s="234" t="s">
        <v>1289</v>
      </c>
      <c r="G422" t="s">
        <v>281</v>
      </c>
    </row>
    <row r="423" spans="1:7">
      <c r="A423" s="221" t="s">
        <v>243</v>
      </c>
      <c r="B423" s="222" t="s">
        <v>595</v>
      </c>
      <c r="C423" s="223">
        <v>1.8577190000000001E-3</v>
      </c>
      <c r="D423" s="223" t="s">
        <v>259</v>
      </c>
      <c r="E423" s="223" t="s">
        <v>1356</v>
      </c>
      <c r="F423" s="234" t="s">
        <v>1289</v>
      </c>
      <c r="G423" t="s">
        <v>281</v>
      </c>
    </row>
    <row r="424" spans="1:7">
      <c r="A424" s="221" t="s">
        <v>243</v>
      </c>
      <c r="B424" s="222" t="s">
        <v>247</v>
      </c>
      <c r="C424" s="223">
        <v>7.9916700000000004E-4</v>
      </c>
      <c r="D424" s="223" t="s">
        <v>314</v>
      </c>
      <c r="E424" s="223" t="s">
        <v>5400</v>
      </c>
      <c r="F424" s="234" t="s">
        <v>316</v>
      </c>
      <c r="G424" t="s">
        <v>281</v>
      </c>
    </row>
    <row r="425" spans="1:7">
      <c r="A425" s="221" t="s">
        <v>243</v>
      </c>
      <c r="B425" s="222" t="s">
        <v>1358</v>
      </c>
      <c r="C425" s="223">
        <v>2.4895699999999999E-11</v>
      </c>
      <c r="D425" s="223" t="s">
        <v>275</v>
      </c>
      <c r="E425" s="223" t="s">
        <v>1359</v>
      </c>
      <c r="F425" s="234" t="s">
        <v>1286</v>
      </c>
      <c r="G425" t="s">
        <v>281</v>
      </c>
    </row>
    <row r="426" spans="1:7">
      <c r="A426" s="221" t="s">
        <v>333</v>
      </c>
      <c r="B426" s="223" t="s">
        <v>225</v>
      </c>
      <c r="C426" s="223">
        <v>6.1159599999999999E-7</v>
      </c>
      <c r="D426" s="223" t="s">
        <v>259</v>
      </c>
      <c r="E426" s="223" t="s">
        <v>5401</v>
      </c>
      <c r="F426" s="234" t="s">
        <v>1361</v>
      </c>
      <c r="G426" t="s">
        <v>281</v>
      </c>
    </row>
    <row r="427" spans="1:7">
      <c r="A427" s="221" t="s">
        <v>333</v>
      </c>
      <c r="B427" s="223" t="s">
        <v>225</v>
      </c>
      <c r="C427" s="223">
        <v>9.8709000000000001E-8</v>
      </c>
      <c r="D427" s="223" t="s">
        <v>259</v>
      </c>
      <c r="E427" s="223" t="s">
        <v>5402</v>
      </c>
      <c r="F427" s="234" t="s">
        <v>1363</v>
      </c>
      <c r="G427" t="s">
        <v>281</v>
      </c>
    </row>
    <row r="428" spans="1:7">
      <c r="A428" s="221" t="s">
        <v>333</v>
      </c>
      <c r="B428" s="223" t="s">
        <v>225</v>
      </c>
      <c r="C428" s="223">
        <v>2.9174959E-2</v>
      </c>
      <c r="D428" s="223" t="s">
        <v>259</v>
      </c>
      <c r="E428" s="223" t="s">
        <v>5403</v>
      </c>
      <c r="F428" s="234" t="s">
        <v>1365</v>
      </c>
      <c r="G428" t="s">
        <v>281</v>
      </c>
    </row>
    <row r="429" spans="1:7">
      <c r="A429" s="221" t="s">
        <v>333</v>
      </c>
      <c r="B429" s="223" t="s">
        <v>225</v>
      </c>
      <c r="C429" s="223">
        <v>2.3712900000000001E-5</v>
      </c>
      <c r="D429" s="223" t="s">
        <v>259</v>
      </c>
      <c r="E429" s="223" t="s">
        <v>5404</v>
      </c>
      <c r="F429" s="234" t="s">
        <v>1361</v>
      </c>
      <c r="G429" t="s">
        <v>281</v>
      </c>
    </row>
    <row r="430" spans="1:7">
      <c r="A430" s="221" t="s">
        <v>333</v>
      </c>
      <c r="B430" s="223" t="s">
        <v>174</v>
      </c>
      <c r="C430" s="223">
        <v>2.4730099999999999E-9</v>
      </c>
      <c r="D430" s="223" t="s">
        <v>259</v>
      </c>
      <c r="E430" s="223" t="s">
        <v>5405</v>
      </c>
      <c r="F430" s="234" t="s">
        <v>1361</v>
      </c>
      <c r="G430" t="s">
        <v>281</v>
      </c>
    </row>
    <row r="431" spans="1:7">
      <c r="A431" s="221" t="s">
        <v>333</v>
      </c>
      <c r="B431" s="223" t="s">
        <v>174</v>
      </c>
      <c r="C431" s="223">
        <v>1.2314700000000001E-7</v>
      </c>
      <c r="D431" s="223" t="s">
        <v>259</v>
      </c>
      <c r="E431" s="223" t="s">
        <v>5406</v>
      </c>
      <c r="F431" s="234" t="s">
        <v>1363</v>
      </c>
      <c r="G431" t="s">
        <v>281</v>
      </c>
    </row>
    <row r="432" spans="1:7">
      <c r="A432" s="221" t="s">
        <v>333</v>
      </c>
      <c r="B432" s="223" t="s">
        <v>347</v>
      </c>
      <c r="C432" s="223">
        <v>1.73432E-4</v>
      </c>
      <c r="D432" s="223" t="s">
        <v>259</v>
      </c>
      <c r="E432" s="223" t="s">
        <v>5407</v>
      </c>
      <c r="F432" s="234" t="s">
        <v>1365</v>
      </c>
      <c r="G432" t="s">
        <v>281</v>
      </c>
    </row>
    <row r="433" spans="1:7">
      <c r="A433" s="221" t="s">
        <v>333</v>
      </c>
      <c r="B433" s="223" t="s">
        <v>347</v>
      </c>
      <c r="C433" s="223">
        <v>7.7409299999999994E-6</v>
      </c>
      <c r="D433" s="223" t="s">
        <v>259</v>
      </c>
      <c r="E433" s="223" t="s">
        <v>5408</v>
      </c>
      <c r="F433" s="234" t="s">
        <v>1361</v>
      </c>
      <c r="G433" t="s">
        <v>281</v>
      </c>
    </row>
    <row r="434" spans="1:7">
      <c r="A434" s="221" t="s">
        <v>333</v>
      </c>
      <c r="B434" s="233" t="s">
        <v>1080</v>
      </c>
      <c r="C434" s="223">
        <v>-1</v>
      </c>
      <c r="D434" s="223" t="s">
        <v>259</v>
      </c>
      <c r="E434" s="223" t="s">
        <v>253</v>
      </c>
      <c r="F434" s="234" t="s">
        <v>587</v>
      </c>
      <c r="G434" t="s">
        <v>281</v>
      </c>
    </row>
    <row r="435" spans="1:7">
      <c r="A435" s="221" t="s">
        <v>333</v>
      </c>
      <c r="B435" s="223" t="s">
        <v>179</v>
      </c>
      <c r="C435" s="223">
        <v>3.3057900000000003E-11</v>
      </c>
      <c r="D435" s="223" t="s">
        <v>259</v>
      </c>
      <c r="E435" s="223" t="s">
        <v>5409</v>
      </c>
      <c r="F435" s="234" t="s">
        <v>1361</v>
      </c>
      <c r="G435" t="s">
        <v>281</v>
      </c>
    </row>
    <row r="436" spans="1:7">
      <c r="A436" s="221" t="s">
        <v>333</v>
      </c>
      <c r="B436" s="223" t="s">
        <v>179</v>
      </c>
      <c r="C436" s="223">
        <v>8.0603799999999994E-9</v>
      </c>
      <c r="D436" s="223" t="s">
        <v>259</v>
      </c>
      <c r="E436" s="223" t="s">
        <v>5410</v>
      </c>
      <c r="F436" s="234" t="s">
        <v>1363</v>
      </c>
      <c r="G436" t="s">
        <v>281</v>
      </c>
    </row>
    <row r="437" spans="1:7">
      <c r="A437" s="221" t="s">
        <v>333</v>
      </c>
      <c r="B437" s="223" t="s">
        <v>368</v>
      </c>
      <c r="C437" s="223">
        <v>2.4260199999999999E-5</v>
      </c>
      <c r="D437" s="223" t="s">
        <v>259</v>
      </c>
      <c r="E437" s="223" t="s">
        <v>5411</v>
      </c>
      <c r="F437" s="234" t="s">
        <v>1365</v>
      </c>
      <c r="G437" t="s">
        <v>281</v>
      </c>
    </row>
    <row r="438" spans="1:7">
      <c r="A438" s="221" t="s">
        <v>333</v>
      </c>
      <c r="B438" s="223" t="s">
        <v>368</v>
      </c>
      <c r="C438" s="223">
        <v>6.1386599999999997E-7</v>
      </c>
      <c r="D438" s="223" t="s">
        <v>259</v>
      </c>
      <c r="E438" s="223" t="s">
        <v>5412</v>
      </c>
      <c r="F438" s="234" t="s">
        <v>1361</v>
      </c>
      <c r="G438" t="s">
        <v>281</v>
      </c>
    </row>
    <row r="439" spans="1:7">
      <c r="A439" s="221" t="s">
        <v>333</v>
      </c>
      <c r="B439" s="223" t="s">
        <v>221</v>
      </c>
      <c r="C439" s="223">
        <v>5.1791100000000004E-7</v>
      </c>
      <c r="D439" s="223" t="s">
        <v>259</v>
      </c>
      <c r="E439" s="223" t="s">
        <v>5413</v>
      </c>
      <c r="F439" s="234" t="s">
        <v>1361</v>
      </c>
      <c r="G439" t="s">
        <v>281</v>
      </c>
    </row>
    <row r="440" spans="1:7">
      <c r="A440" s="221" t="s">
        <v>333</v>
      </c>
      <c r="B440" s="223" t="s">
        <v>221</v>
      </c>
      <c r="C440" s="223">
        <v>7.9174400000000003E-7</v>
      </c>
      <c r="D440" s="223" t="s">
        <v>259</v>
      </c>
      <c r="E440" s="223" t="s">
        <v>5414</v>
      </c>
      <c r="F440" s="234" t="s">
        <v>1363</v>
      </c>
      <c r="G440" t="s">
        <v>281</v>
      </c>
    </row>
    <row r="441" spans="1:7">
      <c r="A441" s="221" t="s">
        <v>333</v>
      </c>
      <c r="B441" s="223" t="s">
        <v>371</v>
      </c>
      <c r="C441" s="223">
        <v>8.7264093000000001E-2</v>
      </c>
      <c r="D441" s="223" t="s">
        <v>259</v>
      </c>
      <c r="E441" s="223" t="s">
        <v>5415</v>
      </c>
      <c r="F441" s="234" t="s">
        <v>1365</v>
      </c>
      <c r="G441" t="s">
        <v>281</v>
      </c>
    </row>
    <row r="442" spans="1:7">
      <c r="A442" s="221" t="s">
        <v>333</v>
      </c>
      <c r="B442" s="223" t="s">
        <v>371</v>
      </c>
      <c r="C442" s="223">
        <v>2.8574690000000001E-3</v>
      </c>
      <c r="D442" s="223" t="s">
        <v>259</v>
      </c>
      <c r="E442" s="223" t="s">
        <v>5416</v>
      </c>
      <c r="F442" s="234" t="s">
        <v>1361</v>
      </c>
      <c r="G442" t="s">
        <v>281</v>
      </c>
    </row>
    <row r="443" spans="1:7">
      <c r="A443" s="221" t="s">
        <v>333</v>
      </c>
      <c r="B443" s="223" t="s">
        <v>1379</v>
      </c>
      <c r="C443" s="223">
        <v>3.3844300000000001E-6</v>
      </c>
      <c r="D443" s="223" t="s">
        <v>259</v>
      </c>
      <c r="E443" s="223" t="s">
        <v>5417</v>
      </c>
      <c r="F443" s="234" t="s">
        <v>1361</v>
      </c>
      <c r="G443" t="s">
        <v>281</v>
      </c>
    </row>
    <row r="444" spans="1:7">
      <c r="A444" s="221" t="s">
        <v>333</v>
      </c>
      <c r="B444" s="223" t="s">
        <v>378</v>
      </c>
      <c r="C444" s="223">
        <v>5.6370689999999998E-3</v>
      </c>
      <c r="D444" s="223" t="s">
        <v>259</v>
      </c>
      <c r="E444" s="223" t="s">
        <v>5418</v>
      </c>
      <c r="F444" s="234" t="s">
        <v>1365</v>
      </c>
      <c r="G444" t="s">
        <v>281</v>
      </c>
    </row>
    <row r="445" spans="1:7">
      <c r="A445" s="221" t="s">
        <v>333</v>
      </c>
      <c r="B445" s="223" t="s">
        <v>378</v>
      </c>
      <c r="C445" s="223">
        <v>1.273462E-2</v>
      </c>
      <c r="D445" s="223" t="s">
        <v>259</v>
      </c>
      <c r="E445" s="223" t="s">
        <v>5419</v>
      </c>
      <c r="F445" s="234" t="s">
        <v>1383</v>
      </c>
      <c r="G445" t="s">
        <v>281</v>
      </c>
    </row>
    <row r="446" spans="1:7">
      <c r="A446" s="221" t="s">
        <v>333</v>
      </c>
      <c r="B446" s="223" t="s">
        <v>188</v>
      </c>
      <c r="C446" s="223">
        <v>1.7059700000000001E-13</v>
      </c>
      <c r="D446" s="223" t="s">
        <v>259</v>
      </c>
      <c r="E446" s="223" t="s">
        <v>5420</v>
      </c>
      <c r="F446" s="234" t="s">
        <v>1361</v>
      </c>
      <c r="G446" t="s">
        <v>281</v>
      </c>
    </row>
    <row r="447" spans="1:7">
      <c r="A447" s="221" t="s">
        <v>333</v>
      </c>
      <c r="B447" s="223" t="s">
        <v>188</v>
      </c>
      <c r="C447" s="223">
        <v>1.17117E-9</v>
      </c>
      <c r="D447" s="223" t="s">
        <v>259</v>
      </c>
      <c r="E447" s="223" t="s">
        <v>5421</v>
      </c>
      <c r="F447" s="234" t="s">
        <v>1363</v>
      </c>
      <c r="G447" t="s">
        <v>281</v>
      </c>
    </row>
    <row r="448" spans="1:7">
      <c r="A448" s="221" t="s">
        <v>333</v>
      </c>
      <c r="B448" s="223" t="s">
        <v>382</v>
      </c>
      <c r="C448" s="223">
        <v>4.3722899999999998E-6</v>
      </c>
      <c r="D448" s="223" t="s">
        <v>259</v>
      </c>
      <c r="E448" s="223" t="s">
        <v>5422</v>
      </c>
      <c r="F448" s="234" t="s">
        <v>1365</v>
      </c>
      <c r="G448" t="s">
        <v>281</v>
      </c>
    </row>
    <row r="449" spans="1:7">
      <c r="A449" s="221" t="s">
        <v>333</v>
      </c>
      <c r="B449" s="223" t="s">
        <v>382</v>
      </c>
      <c r="C449" s="223">
        <v>2.4526500000000001E-6</v>
      </c>
      <c r="D449" s="223" t="s">
        <v>259</v>
      </c>
      <c r="E449" s="223" t="s">
        <v>5423</v>
      </c>
      <c r="F449" s="234" t="s">
        <v>1361</v>
      </c>
      <c r="G449" t="s">
        <v>281</v>
      </c>
    </row>
    <row r="450" spans="1:7">
      <c r="A450" s="221" t="s">
        <v>333</v>
      </c>
      <c r="B450" s="223" t="s">
        <v>385</v>
      </c>
      <c r="C450" s="223">
        <v>7.3533299999999999E-9</v>
      </c>
      <c r="D450" s="223" t="s">
        <v>259</v>
      </c>
      <c r="E450" s="223" t="s">
        <v>5424</v>
      </c>
      <c r="F450" s="234" t="s">
        <v>1361</v>
      </c>
      <c r="G450" t="s">
        <v>281</v>
      </c>
    </row>
    <row r="451" spans="1:7">
      <c r="A451" s="221" t="s">
        <v>333</v>
      </c>
      <c r="B451" s="223" t="s">
        <v>192</v>
      </c>
      <c r="C451" s="223">
        <v>8.0547300000000004E-10</v>
      </c>
      <c r="D451" s="223" t="s">
        <v>259</v>
      </c>
      <c r="E451" s="223" t="s">
        <v>5425</v>
      </c>
      <c r="F451" s="234" t="s">
        <v>1361</v>
      </c>
      <c r="G451" t="s">
        <v>281</v>
      </c>
    </row>
    <row r="452" spans="1:7">
      <c r="A452" s="221" t="s">
        <v>333</v>
      </c>
      <c r="B452" s="223" t="s">
        <v>192</v>
      </c>
      <c r="C452" s="223">
        <v>8.0547300000000004E-10</v>
      </c>
      <c r="D452" s="223" t="s">
        <v>259</v>
      </c>
      <c r="E452" s="223" t="s">
        <v>5425</v>
      </c>
      <c r="F452" s="234" t="s">
        <v>1363</v>
      </c>
      <c r="G452" t="s">
        <v>281</v>
      </c>
    </row>
    <row r="453" spans="1:7">
      <c r="A453" s="221" t="s">
        <v>333</v>
      </c>
      <c r="B453" s="223" t="s">
        <v>394</v>
      </c>
      <c r="C453" s="223">
        <v>2.1329869999999998E-3</v>
      </c>
      <c r="D453" s="223" t="s">
        <v>259</v>
      </c>
      <c r="E453" s="223" t="s">
        <v>5426</v>
      </c>
      <c r="F453" s="234" t="s">
        <v>1365</v>
      </c>
      <c r="G453" t="s">
        <v>281</v>
      </c>
    </row>
    <row r="454" spans="1:7">
      <c r="A454" s="221" t="s">
        <v>333</v>
      </c>
      <c r="B454" s="223" t="s">
        <v>394</v>
      </c>
      <c r="C454" s="223">
        <v>7.3130299999999997E-7</v>
      </c>
      <c r="D454" s="223" t="s">
        <v>259</v>
      </c>
      <c r="E454" s="223" t="s">
        <v>5427</v>
      </c>
      <c r="F454" s="234" t="s">
        <v>1361</v>
      </c>
      <c r="G454" t="s">
        <v>281</v>
      </c>
    </row>
    <row r="455" spans="1:7">
      <c r="A455" s="221" t="s">
        <v>333</v>
      </c>
      <c r="B455" s="223" t="s">
        <v>415</v>
      </c>
      <c r="C455" s="223">
        <v>1.77398E-4</v>
      </c>
      <c r="D455" s="223" t="s">
        <v>259</v>
      </c>
      <c r="E455" s="223" t="s">
        <v>5428</v>
      </c>
      <c r="F455" s="234" t="s">
        <v>1363</v>
      </c>
      <c r="G455" t="s">
        <v>281</v>
      </c>
    </row>
    <row r="456" spans="1:7">
      <c r="A456" s="221" t="s">
        <v>333</v>
      </c>
      <c r="B456" s="223" t="s">
        <v>217</v>
      </c>
      <c r="C456" s="223">
        <v>1.4371100000000001E-8</v>
      </c>
      <c r="D456" s="223" t="s">
        <v>259</v>
      </c>
      <c r="E456" s="223" t="s">
        <v>5429</v>
      </c>
      <c r="F456" s="234" t="s">
        <v>1361</v>
      </c>
      <c r="G456" t="s">
        <v>281</v>
      </c>
    </row>
    <row r="457" spans="1:7">
      <c r="A457" s="221" t="s">
        <v>333</v>
      </c>
      <c r="B457" s="223" t="s">
        <v>217</v>
      </c>
      <c r="C457" s="223">
        <v>1.5579099999999999E-8</v>
      </c>
      <c r="D457" s="223" t="s">
        <v>259</v>
      </c>
      <c r="E457" s="223" t="s">
        <v>5430</v>
      </c>
      <c r="F457" s="234" t="s">
        <v>1363</v>
      </c>
      <c r="G457" t="s">
        <v>281</v>
      </c>
    </row>
    <row r="458" spans="1:7">
      <c r="A458" s="221" t="s">
        <v>333</v>
      </c>
      <c r="B458" s="223" t="s">
        <v>418</v>
      </c>
      <c r="C458" s="223">
        <v>1.6957547E-2</v>
      </c>
      <c r="D458" s="223" t="s">
        <v>259</v>
      </c>
      <c r="E458" s="223" t="s">
        <v>5431</v>
      </c>
      <c r="F458" s="234" t="s">
        <v>1365</v>
      </c>
      <c r="G458" t="s">
        <v>281</v>
      </c>
    </row>
    <row r="459" spans="1:7">
      <c r="A459" s="221" t="s">
        <v>333</v>
      </c>
      <c r="B459" s="223" t="s">
        <v>418</v>
      </c>
      <c r="C459" s="223">
        <v>3.1772900000000002E-5</v>
      </c>
      <c r="D459" s="223" t="s">
        <v>259</v>
      </c>
      <c r="E459" s="223" t="s">
        <v>5432</v>
      </c>
      <c r="F459" s="234" t="s">
        <v>1361</v>
      </c>
      <c r="G459" t="s">
        <v>281</v>
      </c>
    </row>
    <row r="460" spans="1:7">
      <c r="A460" s="221" t="s">
        <v>333</v>
      </c>
      <c r="B460" s="223" t="s">
        <v>205</v>
      </c>
      <c r="C460" s="223">
        <v>3.2760900000000001E-11</v>
      </c>
      <c r="D460" s="223" t="s">
        <v>259</v>
      </c>
      <c r="E460" s="223" t="s">
        <v>5433</v>
      </c>
      <c r="F460" s="234" t="s">
        <v>1361</v>
      </c>
      <c r="G460" t="s">
        <v>281</v>
      </c>
    </row>
    <row r="461" spans="1:7">
      <c r="A461" s="221" t="s">
        <v>333</v>
      </c>
      <c r="B461" s="223" t="s">
        <v>205</v>
      </c>
      <c r="C461" s="223">
        <v>3.3019500000000002E-10</v>
      </c>
      <c r="D461" s="223" t="s">
        <v>259</v>
      </c>
      <c r="E461" s="223" t="s">
        <v>5434</v>
      </c>
      <c r="F461" s="234" t="s">
        <v>1363</v>
      </c>
      <c r="G461" t="s">
        <v>281</v>
      </c>
    </row>
    <row r="462" spans="1:7">
      <c r="A462" s="221" t="s">
        <v>333</v>
      </c>
      <c r="B462" s="223" t="s">
        <v>205</v>
      </c>
      <c r="C462" s="223">
        <v>6.2228700000000001E-4</v>
      </c>
      <c r="D462" s="223" t="s">
        <v>259</v>
      </c>
      <c r="E462" s="223" t="s">
        <v>5435</v>
      </c>
      <c r="F462" s="234" t="s">
        <v>1365</v>
      </c>
      <c r="G462" t="s">
        <v>281</v>
      </c>
    </row>
    <row r="463" spans="1:7">
      <c r="A463" s="221" t="s">
        <v>333</v>
      </c>
      <c r="B463" s="223" t="s">
        <v>205</v>
      </c>
      <c r="C463" s="223">
        <v>1.0889E-7</v>
      </c>
      <c r="D463" s="223" t="s">
        <v>259</v>
      </c>
      <c r="E463" s="223" t="s">
        <v>5436</v>
      </c>
      <c r="F463" s="234" t="s">
        <v>1361</v>
      </c>
      <c r="G463" t="s">
        <v>281</v>
      </c>
    </row>
    <row r="464" spans="1:7">
      <c r="A464" s="221" t="s">
        <v>333</v>
      </c>
      <c r="B464" s="223" t="s">
        <v>196</v>
      </c>
      <c r="C464" s="223">
        <v>1.48576E-13</v>
      </c>
      <c r="D464" s="223" t="s">
        <v>259</v>
      </c>
      <c r="E464" s="223" t="s">
        <v>5437</v>
      </c>
      <c r="F464" s="234" t="s">
        <v>1361</v>
      </c>
      <c r="G464" t="s">
        <v>281</v>
      </c>
    </row>
    <row r="465" spans="1:7">
      <c r="A465" s="221" t="s">
        <v>333</v>
      </c>
      <c r="B465" s="223" t="s">
        <v>196</v>
      </c>
      <c r="C465" s="223">
        <v>3.5103300000000003E-8</v>
      </c>
      <c r="D465" s="223" t="s">
        <v>259</v>
      </c>
      <c r="E465" s="223" t="s">
        <v>5438</v>
      </c>
      <c r="F465" s="234" t="s">
        <v>1363</v>
      </c>
      <c r="G465" t="s">
        <v>281</v>
      </c>
    </row>
    <row r="466" spans="1:7">
      <c r="A466" s="221" t="s">
        <v>333</v>
      </c>
      <c r="B466" s="223" t="s">
        <v>196</v>
      </c>
      <c r="C466" s="223">
        <v>4.6293900000000002E-6</v>
      </c>
      <c r="D466" s="223" t="s">
        <v>259</v>
      </c>
      <c r="E466" s="223" t="s">
        <v>5439</v>
      </c>
      <c r="F466" s="234" t="s">
        <v>1365</v>
      </c>
      <c r="G466" t="s">
        <v>281</v>
      </c>
    </row>
    <row r="467" spans="1:7">
      <c r="A467" s="221" t="s">
        <v>333</v>
      </c>
      <c r="B467" s="223" t="s">
        <v>196</v>
      </c>
      <c r="C467" s="223">
        <v>2.7774500000000002E-8</v>
      </c>
      <c r="D467" s="223" t="s">
        <v>259</v>
      </c>
      <c r="E467" s="223" t="s">
        <v>5440</v>
      </c>
      <c r="F467" s="234" t="s">
        <v>1361</v>
      </c>
      <c r="G467" t="s">
        <v>281</v>
      </c>
    </row>
    <row r="468" spans="1:7">
      <c r="A468" s="221" t="s">
        <v>333</v>
      </c>
      <c r="B468" s="223" t="s">
        <v>1405</v>
      </c>
      <c r="C468" s="223">
        <v>9.6903099999999996E-8</v>
      </c>
      <c r="D468" s="223" t="s">
        <v>259</v>
      </c>
      <c r="E468" s="223" t="s">
        <v>5441</v>
      </c>
      <c r="F468" s="234" t="s">
        <v>1361</v>
      </c>
      <c r="G468" t="s">
        <v>281</v>
      </c>
    </row>
    <row r="469" spans="1:7">
      <c r="A469" s="221" t="s">
        <v>333</v>
      </c>
      <c r="B469" s="223" t="s">
        <v>200</v>
      </c>
      <c r="C469" s="223">
        <v>9.9569999999999999E-14</v>
      </c>
      <c r="D469" s="223" t="s">
        <v>259</v>
      </c>
      <c r="E469" s="223" t="s">
        <v>5442</v>
      </c>
      <c r="F469" s="234" t="s">
        <v>1361</v>
      </c>
      <c r="G469" t="s">
        <v>281</v>
      </c>
    </row>
    <row r="470" spans="1:7">
      <c r="A470" s="221" t="s">
        <v>333</v>
      </c>
      <c r="B470" s="223" t="s">
        <v>200</v>
      </c>
      <c r="C470" s="223">
        <v>1.46536E-9</v>
      </c>
      <c r="D470" s="223" t="s">
        <v>259</v>
      </c>
      <c r="E470" s="223" t="s">
        <v>5443</v>
      </c>
      <c r="F470" s="234" t="s">
        <v>1363</v>
      </c>
      <c r="G470" t="s">
        <v>281</v>
      </c>
    </row>
    <row r="471" spans="1:7">
      <c r="A471" s="221" t="s">
        <v>333</v>
      </c>
      <c r="B471" s="223" t="s">
        <v>430</v>
      </c>
      <c r="C471" s="223">
        <v>3.7003600000000002E-4</v>
      </c>
      <c r="D471" s="223" t="s">
        <v>259</v>
      </c>
      <c r="E471" s="223" t="s">
        <v>5444</v>
      </c>
      <c r="F471" s="234" t="s">
        <v>1365</v>
      </c>
      <c r="G471" t="s">
        <v>281</v>
      </c>
    </row>
    <row r="472" spans="1:7">
      <c r="A472" s="221" t="s">
        <v>333</v>
      </c>
      <c r="B472" s="223" t="s">
        <v>430</v>
      </c>
      <c r="C472" s="223">
        <v>3.5558299999999999E-6</v>
      </c>
      <c r="D472" s="223" t="s">
        <v>259</v>
      </c>
      <c r="E472" s="223" t="s">
        <v>5445</v>
      </c>
      <c r="F472" s="234" t="s">
        <v>1361</v>
      </c>
      <c r="G472" t="s">
        <v>281</v>
      </c>
    </row>
    <row r="473" spans="1:7">
      <c r="A473" s="221" t="s">
        <v>333</v>
      </c>
      <c r="B473" s="223" t="s">
        <v>1411</v>
      </c>
      <c r="C473" s="223">
        <v>2.5000000000000001E-4</v>
      </c>
      <c r="D473" s="223" t="s">
        <v>1412</v>
      </c>
      <c r="E473" s="223" t="s">
        <v>1413</v>
      </c>
      <c r="F473" s="234" t="s">
        <v>1414</v>
      </c>
      <c r="G473" t="s">
        <v>281</v>
      </c>
    </row>
    <row r="474" spans="1:7">
      <c r="A474" s="221" t="s">
        <v>333</v>
      </c>
      <c r="B474" s="223" t="s">
        <v>1415</v>
      </c>
      <c r="C474" s="223">
        <v>1.5E-3</v>
      </c>
      <c r="D474" s="223" t="s">
        <v>1412</v>
      </c>
      <c r="E474" s="223" t="s">
        <v>1416</v>
      </c>
      <c r="F474" s="234" t="s">
        <v>1417</v>
      </c>
      <c r="G474" t="s">
        <v>281</v>
      </c>
    </row>
    <row r="475" spans="1:7">
      <c r="A475" s="221" t="s">
        <v>333</v>
      </c>
      <c r="B475" s="223" t="s">
        <v>1418</v>
      </c>
      <c r="C475" s="223">
        <v>2.5000000000000001E-4</v>
      </c>
      <c r="D475" s="223" t="s">
        <v>1412</v>
      </c>
      <c r="E475" s="223" t="s">
        <v>1413</v>
      </c>
      <c r="F475" s="234" t="s">
        <v>1419</v>
      </c>
      <c r="G475" t="s">
        <v>281</v>
      </c>
    </row>
    <row r="476" spans="1:7">
      <c r="A476" s="221" t="s">
        <v>333</v>
      </c>
      <c r="B476" s="223" t="s">
        <v>1420</v>
      </c>
      <c r="C476" s="223">
        <v>1.8500000000000001E-3</v>
      </c>
      <c r="D476" s="223" t="s">
        <v>1412</v>
      </c>
      <c r="E476" s="223" t="s">
        <v>1421</v>
      </c>
      <c r="F476" s="234" t="s">
        <v>1422</v>
      </c>
      <c r="G476" t="s">
        <v>281</v>
      </c>
    </row>
    <row r="477" spans="1:7">
      <c r="A477" s="221" t="s">
        <v>333</v>
      </c>
      <c r="B477" s="223" t="s">
        <v>449</v>
      </c>
      <c r="C477" s="223">
        <v>1.360651E-3</v>
      </c>
      <c r="D477" s="223" t="s">
        <v>259</v>
      </c>
      <c r="E477" s="223" t="s">
        <v>5446</v>
      </c>
      <c r="F477" s="234" t="s">
        <v>1365</v>
      </c>
      <c r="G477" t="s">
        <v>281</v>
      </c>
    </row>
    <row r="478" spans="1:7">
      <c r="A478" s="221" t="s">
        <v>333</v>
      </c>
      <c r="B478" s="223" t="s">
        <v>449</v>
      </c>
      <c r="C478" s="223">
        <v>1.08461E-4</v>
      </c>
      <c r="D478" s="223" t="s">
        <v>259</v>
      </c>
      <c r="E478" s="223" t="s">
        <v>5447</v>
      </c>
      <c r="F478" s="234" t="s">
        <v>1361</v>
      </c>
      <c r="G478" t="s">
        <v>281</v>
      </c>
    </row>
    <row r="479" spans="1:7">
      <c r="A479" s="221" t="s">
        <v>333</v>
      </c>
      <c r="B479" s="223" t="s">
        <v>452</v>
      </c>
      <c r="C479" s="223">
        <v>6.3799199999999999E-8</v>
      </c>
      <c r="D479" s="223" t="s">
        <v>259</v>
      </c>
      <c r="E479" s="223" t="s">
        <v>5448</v>
      </c>
      <c r="F479" s="234" t="s">
        <v>1361</v>
      </c>
      <c r="G479" t="s">
        <v>281</v>
      </c>
    </row>
    <row r="480" spans="1:7">
      <c r="A480" s="221" t="s">
        <v>333</v>
      </c>
      <c r="B480" s="223" t="s">
        <v>229</v>
      </c>
      <c r="C480" s="223">
        <v>3.1222199999999998E-7</v>
      </c>
      <c r="D480" s="223" t="s">
        <v>259</v>
      </c>
      <c r="E480" s="223" t="s">
        <v>5449</v>
      </c>
      <c r="F480" s="234" t="s">
        <v>1363</v>
      </c>
      <c r="G480" t="s">
        <v>281</v>
      </c>
    </row>
    <row r="481" spans="1:7">
      <c r="A481" s="221" t="s">
        <v>333</v>
      </c>
      <c r="B481" s="223" t="s">
        <v>455</v>
      </c>
      <c r="C481" s="223">
        <v>5.0829350000000002E-3</v>
      </c>
      <c r="D481" s="223" t="s">
        <v>259</v>
      </c>
      <c r="E481" s="223" t="s">
        <v>5450</v>
      </c>
      <c r="F481" s="234" t="s">
        <v>1365</v>
      </c>
      <c r="G481" t="s">
        <v>281</v>
      </c>
    </row>
    <row r="482" spans="1:7">
      <c r="A482" s="221" t="s">
        <v>333</v>
      </c>
      <c r="B482" s="223" t="s">
        <v>455</v>
      </c>
      <c r="C482" s="223">
        <v>1.248887E-3</v>
      </c>
      <c r="D482" s="223" t="s">
        <v>259</v>
      </c>
      <c r="E482" s="223" t="s">
        <v>5451</v>
      </c>
      <c r="F482" s="234" t="s">
        <v>1383</v>
      </c>
      <c r="G482" t="s">
        <v>281</v>
      </c>
    </row>
    <row r="483" spans="1:7">
      <c r="A483" s="221" t="s">
        <v>333</v>
      </c>
      <c r="B483" s="223" t="s">
        <v>213</v>
      </c>
      <c r="C483" s="223">
        <v>9.5815100000000004E-6</v>
      </c>
      <c r="D483" s="223" t="s">
        <v>259</v>
      </c>
      <c r="E483" s="223" t="s">
        <v>5452</v>
      </c>
      <c r="F483" s="234" t="s">
        <v>1361</v>
      </c>
      <c r="G483" t="s">
        <v>281</v>
      </c>
    </row>
    <row r="484" spans="1:7">
      <c r="A484" s="221" t="s">
        <v>333</v>
      </c>
      <c r="B484" s="223" t="s">
        <v>213</v>
      </c>
      <c r="C484" s="223">
        <v>1.0945700000000001E-6</v>
      </c>
      <c r="D484" s="223" t="s">
        <v>259</v>
      </c>
      <c r="E484" s="223" t="s">
        <v>5453</v>
      </c>
      <c r="F484" s="234" t="s">
        <v>1363</v>
      </c>
      <c r="G484" t="s">
        <v>281</v>
      </c>
    </row>
    <row r="485" spans="1:7">
      <c r="A485" s="221" t="s">
        <v>333</v>
      </c>
      <c r="B485" s="223" t="s">
        <v>213</v>
      </c>
      <c r="C485" s="223">
        <v>4.4354420000000004E-3</v>
      </c>
      <c r="D485" s="223" t="s">
        <v>259</v>
      </c>
      <c r="E485" s="223" t="s">
        <v>5454</v>
      </c>
      <c r="F485" s="234" t="s">
        <v>1365</v>
      </c>
      <c r="G485" t="s">
        <v>281</v>
      </c>
    </row>
    <row r="486" spans="1:7">
      <c r="A486" s="221" t="s">
        <v>333</v>
      </c>
      <c r="B486" s="223" t="s">
        <v>213</v>
      </c>
      <c r="C486" s="223">
        <v>2.6345900000000001E-4</v>
      </c>
      <c r="D486" s="223" t="s">
        <v>259</v>
      </c>
      <c r="E486" s="223" t="s">
        <v>5455</v>
      </c>
      <c r="F486" s="234" t="s">
        <v>1361</v>
      </c>
      <c r="G486" t="s">
        <v>281</v>
      </c>
    </row>
    <row r="487" spans="1:7">
      <c r="A487" s="221" t="s">
        <v>333</v>
      </c>
      <c r="B487" s="223" t="s">
        <v>464</v>
      </c>
      <c r="C487" s="223">
        <v>4.0989599999999998E-4</v>
      </c>
      <c r="D487" s="223" t="s">
        <v>259</v>
      </c>
      <c r="E487" s="223" t="s">
        <v>5456</v>
      </c>
      <c r="F487" s="234" t="s">
        <v>1383</v>
      </c>
      <c r="G487" t="s">
        <v>281</v>
      </c>
    </row>
    <row r="488" spans="1:7">
      <c r="A488" s="221" t="s">
        <v>333</v>
      </c>
      <c r="B488" s="223" t="s">
        <v>1434</v>
      </c>
      <c r="C488" s="223">
        <v>5.0000000000000002E-5</v>
      </c>
      <c r="D488" s="223" t="s">
        <v>1435</v>
      </c>
      <c r="E488" s="223" t="s">
        <v>1436</v>
      </c>
      <c r="F488" s="234" t="s">
        <v>1437</v>
      </c>
      <c r="G488" t="s">
        <v>281</v>
      </c>
    </row>
    <row r="489" spans="1:7">
      <c r="A489" s="221" t="s">
        <v>333</v>
      </c>
      <c r="B489" s="223" t="s">
        <v>1438</v>
      </c>
      <c r="C489" s="223">
        <v>6.0000000000000002E-5</v>
      </c>
      <c r="D489" s="223" t="s">
        <v>1435</v>
      </c>
      <c r="E489" s="223" t="s">
        <v>1439</v>
      </c>
      <c r="F489" s="234" t="s">
        <v>1440</v>
      </c>
      <c r="G489" t="s">
        <v>281</v>
      </c>
    </row>
    <row r="490" spans="1:7">
      <c r="A490" s="221" t="s">
        <v>333</v>
      </c>
      <c r="B490" s="223" t="s">
        <v>1441</v>
      </c>
      <c r="C490" s="223">
        <v>5.0000000000000002E-5</v>
      </c>
      <c r="D490" s="223" t="s">
        <v>1435</v>
      </c>
      <c r="E490" s="223" t="s">
        <v>1436</v>
      </c>
      <c r="F490" s="234" t="s">
        <v>1442</v>
      </c>
      <c r="G490" t="s">
        <v>281</v>
      </c>
    </row>
    <row r="491" spans="1:7">
      <c r="A491" s="221" t="s">
        <v>333</v>
      </c>
      <c r="B491" s="223" t="s">
        <v>1443</v>
      </c>
      <c r="C491" s="223">
        <v>5.0000000000000002E-5</v>
      </c>
      <c r="D491" s="223" t="s">
        <v>1435</v>
      </c>
      <c r="E491" s="223" t="s">
        <v>1436</v>
      </c>
      <c r="F491" s="234" t="s">
        <v>1444</v>
      </c>
      <c r="G491" t="s">
        <v>281</v>
      </c>
    </row>
    <row r="492" spans="1:7">
      <c r="A492" s="221" t="s">
        <v>333</v>
      </c>
      <c r="B492" s="223" t="s">
        <v>1445</v>
      </c>
      <c r="C492" s="223">
        <v>5.0000000000000002E-5</v>
      </c>
      <c r="D492" s="223" t="s">
        <v>1435</v>
      </c>
      <c r="E492" s="223" t="s">
        <v>1436</v>
      </c>
      <c r="F492" s="234" t="s">
        <v>1446</v>
      </c>
      <c r="G492" t="s">
        <v>281</v>
      </c>
    </row>
    <row r="493" spans="1:7">
      <c r="A493" s="221" t="s">
        <v>333</v>
      </c>
      <c r="B493" s="223" t="s">
        <v>1447</v>
      </c>
      <c r="C493" s="223">
        <v>5.0000000000000002E-5</v>
      </c>
      <c r="D493" s="223" t="s">
        <v>1435</v>
      </c>
      <c r="E493" s="223" t="s">
        <v>1436</v>
      </c>
      <c r="F493" s="234" t="s">
        <v>1448</v>
      </c>
      <c r="G493" t="s">
        <v>281</v>
      </c>
    </row>
    <row r="494" spans="1:7">
      <c r="A494" s="221" t="s">
        <v>333</v>
      </c>
      <c r="B494" s="223" t="s">
        <v>1449</v>
      </c>
      <c r="C494" s="223">
        <v>1.0000000000000001E-5</v>
      </c>
      <c r="D494" s="223" t="s">
        <v>1435</v>
      </c>
      <c r="E494" s="223" t="s">
        <v>1450</v>
      </c>
      <c r="F494" s="234" t="s">
        <v>1451</v>
      </c>
      <c r="G494" t="s">
        <v>281</v>
      </c>
    </row>
    <row r="495" spans="1:7">
      <c r="A495" s="221" t="s">
        <v>333</v>
      </c>
      <c r="B495" s="223" t="s">
        <v>482</v>
      </c>
      <c r="C495" s="223">
        <v>9.8179100000000009E-4</v>
      </c>
      <c r="D495" s="223" t="s">
        <v>259</v>
      </c>
      <c r="E495" s="223" t="s">
        <v>5457</v>
      </c>
      <c r="F495" s="234" t="s">
        <v>1305</v>
      </c>
      <c r="G495" t="s">
        <v>281</v>
      </c>
    </row>
    <row r="496" spans="1:7">
      <c r="A496" s="221" t="s">
        <v>333</v>
      </c>
      <c r="B496" s="223" t="s">
        <v>1453</v>
      </c>
      <c r="C496" s="223">
        <v>6.7839300000000006E-5</v>
      </c>
      <c r="D496" s="223" t="s">
        <v>259</v>
      </c>
      <c r="E496" s="223" t="s">
        <v>1454</v>
      </c>
      <c r="F496" s="234" t="s">
        <v>1286</v>
      </c>
      <c r="G496" t="s">
        <v>281</v>
      </c>
    </row>
    <row r="497" spans="1:7">
      <c r="A497" s="221" t="s">
        <v>333</v>
      </c>
      <c r="B497" s="223" t="s">
        <v>1455</v>
      </c>
      <c r="C497" s="223">
        <v>6.7839300000000006E-5</v>
      </c>
      <c r="D497" s="223" t="s">
        <v>259</v>
      </c>
      <c r="E497" s="223" t="s">
        <v>1454</v>
      </c>
      <c r="F497" s="234" t="s">
        <v>1286</v>
      </c>
      <c r="G497" t="s">
        <v>281</v>
      </c>
    </row>
    <row r="498" spans="1:7">
      <c r="A498" s="221" t="s">
        <v>333</v>
      </c>
      <c r="B498" s="223" t="s">
        <v>209</v>
      </c>
      <c r="C498" s="223">
        <v>4.3511199999999998E-10</v>
      </c>
      <c r="D498" s="223" t="s">
        <v>259</v>
      </c>
      <c r="E498" s="223" t="s">
        <v>5458</v>
      </c>
      <c r="F498" s="234" t="s">
        <v>1361</v>
      </c>
      <c r="G498" t="s">
        <v>281</v>
      </c>
    </row>
    <row r="499" spans="1:7">
      <c r="A499" s="221" t="s">
        <v>333</v>
      </c>
      <c r="B499" s="223" t="s">
        <v>209</v>
      </c>
      <c r="C499" s="223">
        <v>8.5666900000000003E-9</v>
      </c>
      <c r="D499" s="223" t="s">
        <v>259</v>
      </c>
      <c r="E499" s="223" t="s">
        <v>5459</v>
      </c>
      <c r="F499" s="234" t="s">
        <v>1363</v>
      </c>
      <c r="G499" t="s">
        <v>281</v>
      </c>
    </row>
    <row r="500" spans="1:7">
      <c r="A500" s="221" t="s">
        <v>333</v>
      </c>
      <c r="B500" s="223" t="s">
        <v>486</v>
      </c>
      <c r="C500" s="223">
        <v>2.9784260000000002E-3</v>
      </c>
      <c r="D500" s="223" t="s">
        <v>259</v>
      </c>
      <c r="E500" s="223" t="s">
        <v>5460</v>
      </c>
      <c r="F500" s="234" t="s">
        <v>1365</v>
      </c>
      <c r="G500" t="s">
        <v>281</v>
      </c>
    </row>
    <row r="501" spans="1:7">
      <c r="A501" s="226" t="s">
        <v>333</v>
      </c>
      <c r="B501" s="228" t="s">
        <v>486</v>
      </c>
      <c r="C501" s="228">
        <v>1.1920699999999999E-5</v>
      </c>
      <c r="D501" s="228" t="s">
        <v>259</v>
      </c>
      <c r="E501" s="228" t="s">
        <v>5461</v>
      </c>
      <c r="F501" s="255" t="s">
        <v>1361</v>
      </c>
      <c r="G501" t="s">
        <v>281</v>
      </c>
    </row>
    <row r="502" spans="1:7">
      <c r="G502" t="s">
        <v>281</v>
      </c>
    </row>
    <row r="503" spans="1:7" ht="18.75">
      <c r="A503" s="790" t="s">
        <v>1460</v>
      </c>
      <c r="B503" s="791"/>
      <c r="C503" s="791"/>
      <c r="D503" s="791"/>
      <c r="E503" s="791"/>
      <c r="F503" s="792"/>
      <c r="G503" t="s">
        <v>281</v>
      </c>
    </row>
    <row r="504" spans="1:7">
      <c r="A504" s="286" t="s">
        <v>238</v>
      </c>
      <c r="B504" s="287" t="s">
        <v>239</v>
      </c>
      <c r="C504" s="287" t="s">
        <v>240</v>
      </c>
      <c r="D504" s="287" t="s">
        <v>134</v>
      </c>
      <c r="E504" s="287" t="s">
        <v>241</v>
      </c>
      <c r="F504" s="288" t="s">
        <v>242</v>
      </c>
      <c r="G504" t="s">
        <v>281</v>
      </c>
    </row>
    <row r="505" spans="1:7">
      <c r="A505" s="387" t="s">
        <v>845</v>
      </c>
      <c r="B505" s="386" t="s">
        <v>1082</v>
      </c>
      <c r="C505" s="388">
        <v>1</v>
      </c>
      <c r="D505" s="388" t="s">
        <v>504</v>
      </c>
      <c r="E505" s="388" t="s">
        <v>253</v>
      </c>
      <c r="F505" s="389" t="s">
        <v>1461</v>
      </c>
      <c r="G505" t="s">
        <v>281</v>
      </c>
    </row>
    <row r="506" spans="1:7">
      <c r="A506" s="390" t="s">
        <v>333</v>
      </c>
      <c r="B506" s="391" t="s">
        <v>376</v>
      </c>
      <c r="C506" s="392">
        <v>5.5579999999999999E-8</v>
      </c>
      <c r="D506" s="391" t="s">
        <v>259</v>
      </c>
      <c r="E506" s="391" t="s">
        <v>847</v>
      </c>
      <c r="F506" s="393" t="s">
        <v>848</v>
      </c>
      <c r="G506" t="s">
        <v>281</v>
      </c>
    </row>
    <row r="507" spans="1:7">
      <c r="A507" s="390" t="s">
        <v>333</v>
      </c>
      <c r="B507" s="391" t="s">
        <v>427</v>
      </c>
      <c r="C507" s="392">
        <v>4.1800000000000002E-4</v>
      </c>
      <c r="D507" s="391" t="s">
        <v>259</v>
      </c>
      <c r="E507" s="391" t="s">
        <v>849</v>
      </c>
      <c r="F507" s="393" t="s">
        <v>850</v>
      </c>
      <c r="G507" t="s">
        <v>281</v>
      </c>
    </row>
    <row r="508" spans="1:7">
      <c r="A508" s="390" t="s">
        <v>333</v>
      </c>
      <c r="B508" s="391" t="s">
        <v>436</v>
      </c>
      <c r="C508" s="392">
        <v>4.5330000000000002E-7</v>
      </c>
      <c r="D508" s="391" t="s">
        <v>259</v>
      </c>
      <c r="E508" s="391" t="s">
        <v>851</v>
      </c>
      <c r="F508" s="393" t="s">
        <v>852</v>
      </c>
      <c r="G508" t="s">
        <v>281</v>
      </c>
    </row>
    <row r="509" spans="1:7">
      <c r="A509" s="390" t="s">
        <v>333</v>
      </c>
      <c r="B509" s="391" t="s">
        <v>441</v>
      </c>
      <c r="C509" s="392">
        <v>8.4900000000000005E-7</v>
      </c>
      <c r="D509" s="391" t="s">
        <v>259</v>
      </c>
      <c r="E509" s="391" t="s">
        <v>853</v>
      </c>
      <c r="F509" s="393" t="s">
        <v>854</v>
      </c>
      <c r="G509" t="s">
        <v>281</v>
      </c>
    </row>
    <row r="510" spans="1:7">
      <c r="A510" s="394" t="s">
        <v>333</v>
      </c>
      <c r="B510" s="395" t="s">
        <v>467</v>
      </c>
      <c r="C510" s="396">
        <v>9.2109999999999996E-8</v>
      </c>
      <c r="D510" s="395" t="s">
        <v>259</v>
      </c>
      <c r="E510" s="395" t="s">
        <v>855</v>
      </c>
      <c r="F510" s="397" t="s">
        <v>856</v>
      </c>
      <c r="G510" t="s">
        <v>281</v>
      </c>
    </row>
    <row r="511" spans="1:7">
      <c r="G511" t="s">
        <v>281</v>
      </c>
    </row>
    <row r="512" spans="1:7" ht="15.75" customHeight="1">
      <c r="G512" t="s">
        <v>281</v>
      </c>
    </row>
    <row r="513" spans="1:7">
      <c r="A513" s="793" t="s">
        <v>489</v>
      </c>
      <c r="B513" s="794"/>
      <c r="C513" s="794"/>
      <c r="G513" t="s">
        <v>281</v>
      </c>
    </row>
    <row r="514" spans="1:7">
      <c r="A514" s="179" t="s">
        <v>2593</v>
      </c>
      <c r="B514" s="180"/>
      <c r="C514" s="258">
        <v>0.37917994529389865</v>
      </c>
    </row>
    <row r="515" spans="1:7">
      <c r="A515" s="157" t="s">
        <v>2594</v>
      </c>
      <c r="C515" s="274">
        <v>0.53429901382322076</v>
      </c>
    </row>
    <row r="516" spans="1:7">
      <c r="A516" s="256" t="s">
        <v>3279</v>
      </c>
      <c r="B516" s="335"/>
      <c r="C516" s="257">
        <v>8.6521040882880554E-2</v>
      </c>
    </row>
    <row r="517" spans="1:7">
      <c r="A517" s="157" t="s">
        <v>2435</v>
      </c>
      <c r="C517" s="274">
        <v>-0.23662245329407894</v>
      </c>
    </row>
    <row r="518" spans="1:7">
      <c r="A518" s="157" t="s">
        <v>5595</v>
      </c>
      <c r="C518" s="274">
        <v>-0.13697793507368028</v>
      </c>
    </row>
    <row r="519" spans="1:7">
      <c r="A519" s="167" t="s">
        <v>2596</v>
      </c>
      <c r="B519" s="177"/>
      <c r="C519" s="259">
        <v>-0.62639961163224078</v>
      </c>
    </row>
  </sheetData>
  <mergeCells count="14">
    <mergeCell ref="A275:F275"/>
    <mergeCell ref="A385:F385"/>
    <mergeCell ref="A503:F503"/>
    <mergeCell ref="A513:C513"/>
    <mergeCell ref="I21:R21"/>
    <mergeCell ref="A54:F54"/>
    <mergeCell ref="A77:F77"/>
    <mergeCell ref="A182:F182"/>
    <mergeCell ref="A207:F207"/>
    <mergeCell ref="A1:F1"/>
    <mergeCell ref="I1:R1"/>
    <mergeCell ref="I2:R19"/>
    <mergeCell ref="A7:F7"/>
    <mergeCell ref="A16:F16"/>
  </mergeCells>
  <pageMargins left="0.7" right="0.7" top="0.75" bottom="0.75" header="0.3" footer="0.3"/>
  <pageSetup paperSize="9" orientation="portrait" verticalDpi="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tint="0.79998168889431442"/>
  </sheetPr>
  <dimension ref="A1:R452"/>
  <sheetViews>
    <sheetView workbookViewId="0">
      <selection sqref="A1:F1"/>
    </sheetView>
  </sheetViews>
  <sheetFormatPr baseColWidth="10" defaultColWidth="9.140625" defaultRowHeight="15"/>
  <cols>
    <col min="1" max="1" width="8.85546875" bestFit="1" customWidth="1"/>
    <col min="2" max="2" width="52.42578125" customWidth="1"/>
    <col min="3" max="3" width="38.85546875" customWidth="1"/>
    <col min="4" max="4" width="23.140625" bestFit="1" customWidth="1"/>
    <col min="5" max="5" width="57.5703125" bestFit="1" customWidth="1"/>
    <col min="6" max="6" width="65.42578125" customWidth="1"/>
    <col min="13" max="13" width="10" bestFit="1" customWidth="1"/>
  </cols>
  <sheetData>
    <row r="1" spans="1:18" ht="18.75">
      <c r="A1" s="790" t="s">
        <v>236</v>
      </c>
      <c r="B1" s="791"/>
      <c r="C1" s="791"/>
      <c r="D1" s="791"/>
      <c r="E1" s="791"/>
      <c r="F1" s="792"/>
      <c r="I1" s="772" t="s">
        <v>237</v>
      </c>
      <c r="J1" s="773"/>
      <c r="K1" s="773"/>
      <c r="L1" s="773"/>
      <c r="M1" s="773"/>
      <c r="N1" s="773"/>
      <c r="O1" s="773"/>
      <c r="P1" s="773"/>
      <c r="Q1" s="773"/>
      <c r="R1" s="774"/>
    </row>
    <row r="2" spans="1:18">
      <c r="A2" s="286" t="s">
        <v>238</v>
      </c>
      <c r="B2" s="287" t="s">
        <v>239</v>
      </c>
      <c r="C2" s="287" t="s">
        <v>240</v>
      </c>
      <c r="D2" s="287" t="s">
        <v>134</v>
      </c>
      <c r="E2" s="287" t="s">
        <v>241</v>
      </c>
      <c r="F2" s="288" t="s">
        <v>242</v>
      </c>
      <c r="I2" s="818"/>
      <c r="J2" s="819"/>
      <c r="K2" s="819"/>
      <c r="L2" s="819"/>
      <c r="M2" s="819"/>
      <c r="N2" s="819"/>
      <c r="O2" s="819"/>
      <c r="P2" s="819"/>
      <c r="Q2" s="819"/>
      <c r="R2" s="820"/>
    </row>
    <row r="3" spans="1:18">
      <c r="A3" s="216" t="s">
        <v>243</v>
      </c>
      <c r="B3" s="217" t="s">
        <v>244</v>
      </c>
      <c r="C3" s="218">
        <v>1</v>
      </c>
      <c r="D3" s="218" t="s">
        <v>245</v>
      </c>
      <c r="E3" s="218" t="s">
        <v>4963</v>
      </c>
      <c r="F3" s="232" t="s">
        <v>236</v>
      </c>
      <c r="G3" t="s">
        <v>281</v>
      </c>
      <c r="I3" s="821"/>
      <c r="J3" s="822"/>
      <c r="K3" s="822"/>
      <c r="L3" s="822"/>
      <c r="M3" s="822"/>
      <c r="N3" s="822"/>
      <c r="O3" s="822"/>
      <c r="P3" s="822"/>
      <c r="Q3" s="822"/>
      <c r="R3" s="823"/>
    </row>
    <row r="4" spans="1:18">
      <c r="A4" s="390" t="s">
        <v>243</v>
      </c>
      <c r="B4" s="398" t="s">
        <v>247</v>
      </c>
      <c r="C4" s="391">
        <v>40</v>
      </c>
      <c r="D4" s="391" t="s">
        <v>245</v>
      </c>
      <c r="E4" s="391" t="s">
        <v>248</v>
      </c>
      <c r="F4" s="393" t="s">
        <v>249</v>
      </c>
      <c r="G4" t="s">
        <v>281</v>
      </c>
      <c r="I4" s="821"/>
      <c r="J4" s="822"/>
      <c r="K4" s="822"/>
      <c r="L4" s="822"/>
      <c r="M4" s="822"/>
      <c r="N4" s="822"/>
      <c r="O4" s="822"/>
      <c r="P4" s="822"/>
      <c r="Q4" s="822"/>
      <c r="R4" s="823"/>
    </row>
    <row r="5" spans="1:18">
      <c r="A5" s="394" t="s">
        <v>250</v>
      </c>
      <c r="B5" s="399" t="s">
        <v>251</v>
      </c>
      <c r="C5" s="395">
        <v>1</v>
      </c>
      <c r="D5" s="395" t="s">
        <v>252</v>
      </c>
      <c r="E5" s="395" t="s">
        <v>253</v>
      </c>
      <c r="F5" s="397" t="s">
        <v>254</v>
      </c>
      <c r="G5" t="s">
        <v>281</v>
      </c>
      <c r="I5" s="821"/>
      <c r="J5" s="822"/>
      <c r="K5" s="822"/>
      <c r="L5" s="822"/>
      <c r="M5" s="822"/>
      <c r="N5" s="822"/>
      <c r="O5" s="822"/>
      <c r="P5" s="822"/>
      <c r="Q5" s="822"/>
      <c r="R5" s="823"/>
    </row>
    <row r="6" spans="1:18">
      <c r="G6" t="s">
        <v>281</v>
      </c>
      <c r="I6" s="821"/>
      <c r="J6" s="822"/>
      <c r="K6" s="822"/>
      <c r="L6" s="822"/>
      <c r="M6" s="822"/>
      <c r="N6" s="822"/>
      <c r="O6" s="822"/>
      <c r="P6" s="822"/>
      <c r="Q6" s="822"/>
      <c r="R6" s="823"/>
    </row>
    <row r="7" spans="1:18" ht="18.75">
      <c r="A7" s="790" t="s">
        <v>5076</v>
      </c>
      <c r="B7" s="791"/>
      <c r="C7" s="791"/>
      <c r="D7" s="791"/>
      <c r="E7" s="791"/>
      <c r="F7" s="792"/>
      <c r="G7" t="s">
        <v>281</v>
      </c>
      <c r="I7" s="821"/>
      <c r="J7" s="822"/>
      <c r="K7" s="822"/>
      <c r="L7" s="822"/>
      <c r="M7" s="822"/>
      <c r="N7" s="822"/>
      <c r="O7" s="822"/>
      <c r="P7" s="822"/>
      <c r="Q7" s="822"/>
      <c r="R7" s="823"/>
    </row>
    <row r="8" spans="1:18">
      <c r="A8" s="286" t="s">
        <v>238</v>
      </c>
      <c r="B8" s="287" t="s">
        <v>239</v>
      </c>
      <c r="C8" s="287" t="s">
        <v>240</v>
      </c>
      <c r="D8" s="287" t="s">
        <v>134</v>
      </c>
      <c r="E8" s="287" t="s">
        <v>241</v>
      </c>
      <c r="F8" s="288" t="s">
        <v>242</v>
      </c>
      <c r="G8" t="s">
        <v>281</v>
      </c>
      <c r="I8" s="821"/>
      <c r="J8" s="822"/>
      <c r="K8" s="822"/>
      <c r="L8" s="822"/>
      <c r="M8" s="822"/>
      <c r="N8" s="822"/>
      <c r="O8" s="822"/>
      <c r="P8" s="822"/>
      <c r="Q8" s="822"/>
      <c r="R8" s="823"/>
    </row>
    <row r="9" spans="1:18">
      <c r="A9" s="387" t="s">
        <v>243</v>
      </c>
      <c r="B9" s="400" t="s">
        <v>251</v>
      </c>
      <c r="C9" s="388">
        <v>1</v>
      </c>
      <c r="D9" s="388" t="s">
        <v>256</v>
      </c>
      <c r="E9" s="388" t="s">
        <v>253</v>
      </c>
      <c r="F9" s="389" t="s">
        <v>254</v>
      </c>
      <c r="G9" t="s">
        <v>281</v>
      </c>
      <c r="I9" s="821"/>
      <c r="J9" s="822"/>
      <c r="K9" s="822"/>
      <c r="L9" s="822"/>
      <c r="M9" s="822"/>
      <c r="N9" s="822"/>
      <c r="O9" s="822"/>
      <c r="P9" s="822"/>
      <c r="Q9" s="822"/>
      <c r="R9" s="823"/>
    </row>
    <row r="10" spans="1:18">
      <c r="A10" s="390" t="s">
        <v>243</v>
      </c>
      <c r="B10" s="398" t="s">
        <v>5077</v>
      </c>
      <c r="C10" s="392">
        <v>5.2999999999999998E-8</v>
      </c>
      <c r="D10" s="391" t="s">
        <v>275</v>
      </c>
      <c r="E10" s="391" t="s">
        <v>5078</v>
      </c>
      <c r="F10" s="393" t="s">
        <v>5079</v>
      </c>
      <c r="G10" t="s">
        <v>281</v>
      </c>
      <c r="I10" s="821"/>
      <c r="J10" s="822"/>
      <c r="K10" s="822"/>
      <c r="L10" s="822"/>
      <c r="M10" s="822"/>
      <c r="N10" s="822"/>
      <c r="O10" s="822"/>
      <c r="P10" s="822"/>
      <c r="Q10" s="822"/>
      <c r="R10" s="823"/>
    </row>
    <row r="11" spans="1:18">
      <c r="A11" s="390" t="s">
        <v>243</v>
      </c>
      <c r="B11" s="398" t="s">
        <v>866</v>
      </c>
      <c r="C11" s="392">
        <v>2.04E-6</v>
      </c>
      <c r="D11" s="391" t="s">
        <v>259</v>
      </c>
      <c r="E11" s="391" t="s">
        <v>5080</v>
      </c>
      <c r="F11" s="393" t="s">
        <v>5081</v>
      </c>
      <c r="G11" t="s">
        <v>281</v>
      </c>
      <c r="I11" s="821"/>
      <c r="J11" s="822"/>
      <c r="K11" s="822"/>
      <c r="L11" s="822"/>
      <c r="M11" s="822"/>
      <c r="N11" s="822"/>
      <c r="O11" s="822"/>
      <c r="P11" s="822"/>
      <c r="Q11" s="822"/>
      <c r="R11" s="823"/>
    </row>
    <row r="12" spans="1:18">
      <c r="A12" s="390" t="s">
        <v>243</v>
      </c>
      <c r="B12" s="398" t="s">
        <v>5082</v>
      </c>
      <c r="C12" s="392">
        <v>4.0799999999999999E-6</v>
      </c>
      <c r="D12" s="391" t="s">
        <v>259</v>
      </c>
      <c r="E12" s="391" t="s">
        <v>5083</v>
      </c>
      <c r="F12" s="393" t="s">
        <v>5084</v>
      </c>
      <c r="G12" t="s">
        <v>281</v>
      </c>
      <c r="I12" s="821"/>
      <c r="J12" s="822"/>
      <c r="K12" s="822"/>
      <c r="L12" s="822"/>
      <c r="M12" s="822"/>
      <c r="N12" s="822"/>
      <c r="O12" s="822"/>
      <c r="P12" s="822"/>
      <c r="Q12" s="822"/>
      <c r="R12" s="823"/>
    </row>
    <row r="13" spans="1:18">
      <c r="A13" s="390" t="s">
        <v>250</v>
      </c>
      <c r="B13" s="278" t="s">
        <v>1019</v>
      </c>
      <c r="C13" s="391">
        <v>-0.02</v>
      </c>
      <c r="D13" s="391" t="s">
        <v>408</v>
      </c>
      <c r="E13" s="391" t="s">
        <v>5085</v>
      </c>
      <c r="F13" s="393" t="s">
        <v>5086</v>
      </c>
      <c r="G13" t="s">
        <v>281</v>
      </c>
      <c r="I13" s="821"/>
      <c r="J13" s="822"/>
      <c r="K13" s="822"/>
      <c r="L13" s="822"/>
      <c r="M13" s="822"/>
      <c r="N13" s="822"/>
      <c r="O13" s="822"/>
      <c r="P13" s="822"/>
      <c r="Q13" s="822"/>
      <c r="R13" s="823"/>
    </row>
    <row r="14" spans="1:18">
      <c r="A14" s="394" t="s">
        <v>250</v>
      </c>
      <c r="B14" s="399" t="s">
        <v>5087</v>
      </c>
      <c r="C14" s="395">
        <v>1</v>
      </c>
      <c r="D14" s="395" t="s">
        <v>259</v>
      </c>
      <c r="E14" s="395" t="s">
        <v>253</v>
      </c>
      <c r="F14" s="397" t="s">
        <v>587</v>
      </c>
      <c r="G14" t="s">
        <v>281</v>
      </c>
      <c r="I14" s="821"/>
      <c r="J14" s="822"/>
      <c r="K14" s="822"/>
      <c r="L14" s="822"/>
      <c r="M14" s="822"/>
      <c r="N14" s="822"/>
      <c r="O14" s="822"/>
      <c r="P14" s="822"/>
      <c r="Q14" s="822"/>
      <c r="R14" s="823"/>
    </row>
    <row r="15" spans="1:18">
      <c r="G15" t="s">
        <v>281</v>
      </c>
      <c r="I15" s="821"/>
      <c r="J15" s="822"/>
      <c r="K15" s="822"/>
      <c r="L15" s="822"/>
      <c r="M15" s="822"/>
      <c r="N15" s="822"/>
      <c r="O15" s="822"/>
      <c r="P15" s="822"/>
      <c r="Q15" s="822"/>
      <c r="R15" s="823"/>
    </row>
    <row r="16" spans="1:18" ht="18.75">
      <c r="A16" s="769" t="s">
        <v>5596</v>
      </c>
      <c r="B16" s="770"/>
      <c r="C16" s="770"/>
      <c r="D16" s="770"/>
      <c r="E16" s="770"/>
      <c r="F16" s="771"/>
      <c r="G16" t="s">
        <v>281</v>
      </c>
      <c r="I16" s="821"/>
      <c r="J16" s="822"/>
      <c r="K16" s="822"/>
      <c r="L16" s="822"/>
      <c r="M16" s="822"/>
      <c r="N16" s="822"/>
      <c r="O16" s="822"/>
      <c r="P16" s="822"/>
      <c r="Q16" s="822"/>
      <c r="R16" s="823"/>
    </row>
    <row r="17" spans="1:18">
      <c r="A17" s="211" t="s">
        <v>238</v>
      </c>
      <c r="B17" s="212" t="s">
        <v>239</v>
      </c>
      <c r="C17" s="212" t="s">
        <v>240</v>
      </c>
      <c r="D17" s="212" t="s">
        <v>134</v>
      </c>
      <c r="E17" s="212" t="s">
        <v>241</v>
      </c>
      <c r="F17" s="213" t="s">
        <v>242</v>
      </c>
      <c r="G17" t="s">
        <v>281</v>
      </c>
      <c r="I17" s="821"/>
      <c r="J17" s="822"/>
      <c r="K17" s="822"/>
      <c r="L17" s="822"/>
      <c r="M17" s="822"/>
      <c r="N17" s="822"/>
      <c r="O17" s="822"/>
      <c r="P17" s="822"/>
      <c r="Q17" s="822"/>
      <c r="R17" s="823"/>
    </row>
    <row r="18" spans="1:18">
      <c r="A18" s="221" t="s">
        <v>243</v>
      </c>
      <c r="B18" s="222" t="s">
        <v>1077</v>
      </c>
      <c r="C18" s="223">
        <v>1.1800000000000001E-3</v>
      </c>
      <c r="D18" s="223" t="s">
        <v>259</v>
      </c>
      <c r="E18" s="223" t="s">
        <v>1078</v>
      </c>
      <c r="F18" s="234" t="s">
        <v>1079</v>
      </c>
      <c r="G18" t="s">
        <v>281</v>
      </c>
      <c r="I18" s="821"/>
      <c r="J18" s="822"/>
      <c r="K18" s="822"/>
      <c r="L18" s="822"/>
      <c r="M18" s="822"/>
      <c r="N18" s="822"/>
      <c r="O18" s="822"/>
      <c r="P18" s="822"/>
      <c r="Q18" s="822"/>
      <c r="R18" s="823"/>
    </row>
    <row r="19" spans="1:18">
      <c r="A19" s="221" t="s">
        <v>243</v>
      </c>
      <c r="B19" s="233" t="s">
        <v>1080</v>
      </c>
      <c r="C19" s="223" t="s">
        <v>1002</v>
      </c>
      <c r="D19" s="223" t="s">
        <v>259</v>
      </c>
      <c r="E19" s="223" t="s">
        <v>253</v>
      </c>
      <c r="F19" s="234" t="s">
        <v>1081</v>
      </c>
      <c r="G19" t="s">
        <v>281</v>
      </c>
      <c r="I19" s="824"/>
      <c r="J19" s="825"/>
      <c r="K19" s="825"/>
      <c r="L19" s="825"/>
      <c r="M19" s="825"/>
      <c r="N19" s="825"/>
      <c r="O19" s="825"/>
      <c r="P19" s="825"/>
      <c r="Q19" s="825"/>
      <c r="R19" s="826"/>
    </row>
    <row r="20" spans="1:18">
      <c r="A20" s="221" t="s">
        <v>243</v>
      </c>
      <c r="B20" s="233" t="s">
        <v>5597</v>
      </c>
      <c r="C20" s="223" t="s">
        <v>1083</v>
      </c>
      <c r="D20" s="223" t="s">
        <v>504</v>
      </c>
      <c r="E20" s="223" t="s">
        <v>253</v>
      </c>
      <c r="F20" s="234" t="s">
        <v>1084</v>
      </c>
      <c r="G20" t="s">
        <v>281</v>
      </c>
    </row>
    <row r="21" spans="1:18">
      <c r="A21" s="221" t="s">
        <v>243</v>
      </c>
      <c r="B21" s="222" t="s">
        <v>317</v>
      </c>
      <c r="C21" s="223">
        <v>3.1282929999999999E-3</v>
      </c>
      <c r="D21" s="223" t="s">
        <v>259</v>
      </c>
      <c r="E21" s="223" t="s">
        <v>5598</v>
      </c>
      <c r="F21" s="234" t="s">
        <v>5599</v>
      </c>
      <c r="G21" t="s">
        <v>281</v>
      </c>
      <c r="I21" s="772" t="s">
        <v>272</v>
      </c>
      <c r="J21" s="773"/>
      <c r="K21" s="773"/>
      <c r="L21" s="773"/>
      <c r="M21" s="773"/>
      <c r="N21" s="773"/>
      <c r="O21" s="773"/>
      <c r="P21" s="773"/>
      <c r="Q21" s="773"/>
      <c r="R21" s="774"/>
    </row>
    <row r="22" spans="1:18">
      <c r="A22" s="221" t="s">
        <v>243</v>
      </c>
      <c r="B22" s="273" t="s">
        <v>1087</v>
      </c>
      <c r="C22" s="223" t="s">
        <v>1088</v>
      </c>
      <c r="D22" s="223" t="s">
        <v>275</v>
      </c>
      <c r="E22" s="223" t="s">
        <v>253</v>
      </c>
      <c r="F22" s="234" t="s">
        <v>1089</v>
      </c>
      <c r="G22" t="s">
        <v>281</v>
      </c>
      <c r="I22" s="214"/>
      <c r="J22" s="6"/>
      <c r="K22" s="6"/>
      <c r="L22" s="6"/>
      <c r="M22" s="6"/>
      <c r="N22" s="6"/>
      <c r="O22" s="6"/>
      <c r="P22" s="6"/>
      <c r="Q22" s="6"/>
      <c r="R22" s="215"/>
    </row>
    <row r="23" spans="1:18">
      <c r="A23" s="221" t="s">
        <v>243</v>
      </c>
      <c r="B23" s="222" t="s">
        <v>1090</v>
      </c>
      <c r="C23" s="223" t="s">
        <v>915</v>
      </c>
      <c r="D23" s="223" t="s">
        <v>275</v>
      </c>
      <c r="E23" s="223" t="s">
        <v>1091</v>
      </c>
      <c r="F23" s="234" t="s">
        <v>1092</v>
      </c>
      <c r="G23" t="s">
        <v>281</v>
      </c>
      <c r="I23" s="214"/>
      <c r="J23" s="6"/>
      <c r="K23" s="6"/>
      <c r="L23" s="6"/>
      <c r="M23" s="6"/>
      <c r="N23" s="6"/>
      <c r="O23" s="6"/>
      <c r="P23" s="6"/>
      <c r="Q23" s="6"/>
      <c r="R23" s="215"/>
    </row>
    <row r="24" spans="1:18">
      <c r="A24" s="221" t="s">
        <v>243</v>
      </c>
      <c r="B24" s="222" t="s">
        <v>1093</v>
      </c>
      <c r="C24" s="223" t="s">
        <v>915</v>
      </c>
      <c r="D24" s="223" t="s">
        <v>275</v>
      </c>
      <c r="E24" s="223" t="s">
        <v>1091</v>
      </c>
      <c r="F24" s="234" t="s">
        <v>1092</v>
      </c>
      <c r="G24" t="s">
        <v>281</v>
      </c>
      <c r="I24" s="214"/>
      <c r="J24" s="6"/>
      <c r="K24" s="6"/>
      <c r="L24" s="6"/>
      <c r="M24" s="6"/>
      <c r="N24" s="6"/>
      <c r="O24" s="6"/>
      <c r="P24" s="6"/>
      <c r="Q24" s="6"/>
      <c r="R24" s="215"/>
    </row>
    <row r="25" spans="1:18">
      <c r="A25" s="221" t="s">
        <v>243</v>
      </c>
      <c r="B25" s="222" t="s">
        <v>1094</v>
      </c>
      <c r="C25" s="223" t="s">
        <v>915</v>
      </c>
      <c r="D25" s="223" t="s">
        <v>275</v>
      </c>
      <c r="E25" s="223" t="s">
        <v>1091</v>
      </c>
      <c r="F25" s="234" t="s">
        <v>1092</v>
      </c>
      <c r="G25" t="s">
        <v>281</v>
      </c>
      <c r="I25" s="214"/>
      <c r="J25" s="6"/>
      <c r="K25" s="6"/>
      <c r="L25" s="6"/>
      <c r="M25" s="6"/>
      <c r="N25" s="6"/>
      <c r="O25" s="6"/>
      <c r="P25" s="6"/>
      <c r="Q25" s="6"/>
      <c r="R25" s="215"/>
    </row>
    <row r="26" spans="1:18">
      <c r="A26" s="221" t="s">
        <v>243</v>
      </c>
      <c r="B26" s="233" t="s">
        <v>5087</v>
      </c>
      <c r="C26" s="223">
        <v>1</v>
      </c>
      <c r="D26" s="223" t="s">
        <v>259</v>
      </c>
      <c r="E26" s="223" t="s">
        <v>253</v>
      </c>
      <c r="F26" s="234" t="s">
        <v>587</v>
      </c>
      <c r="G26" t="s">
        <v>281</v>
      </c>
      <c r="I26" s="214"/>
      <c r="J26" s="6"/>
      <c r="K26" s="6"/>
      <c r="L26" s="6"/>
      <c r="M26" s="6"/>
      <c r="N26" s="6"/>
      <c r="O26" s="6"/>
      <c r="P26" s="6"/>
      <c r="Q26" s="6"/>
      <c r="R26" s="215"/>
    </row>
    <row r="27" spans="1:18">
      <c r="A27" s="221" t="s">
        <v>243</v>
      </c>
      <c r="B27" s="222" t="s">
        <v>1095</v>
      </c>
      <c r="C27" s="223" t="s">
        <v>1096</v>
      </c>
      <c r="D27" s="223" t="s">
        <v>259</v>
      </c>
      <c r="E27" s="223" t="s">
        <v>5600</v>
      </c>
      <c r="F27" s="234" t="s">
        <v>1098</v>
      </c>
      <c r="G27" t="s">
        <v>281</v>
      </c>
      <c r="I27" s="214"/>
      <c r="J27" s="6"/>
      <c r="K27" s="6"/>
      <c r="L27" s="6"/>
      <c r="M27" s="6"/>
      <c r="N27" s="6"/>
      <c r="O27" s="6"/>
      <c r="P27" s="6"/>
      <c r="Q27" s="6"/>
      <c r="R27" s="215"/>
    </row>
    <row r="28" spans="1:18">
      <c r="A28" s="221" t="s">
        <v>243</v>
      </c>
      <c r="B28" s="222" t="s">
        <v>866</v>
      </c>
      <c r="C28" s="223">
        <v>2.34818813314592E-4</v>
      </c>
      <c r="D28" s="223" t="s">
        <v>259</v>
      </c>
      <c r="E28" s="223" t="s">
        <v>1099</v>
      </c>
      <c r="F28" s="234" t="s">
        <v>1100</v>
      </c>
      <c r="G28" t="s">
        <v>281</v>
      </c>
      <c r="I28" s="214"/>
      <c r="J28" s="6"/>
      <c r="K28" s="6"/>
      <c r="L28" s="6"/>
      <c r="M28" s="6"/>
      <c r="N28" s="6"/>
      <c r="O28" s="6"/>
      <c r="P28" s="6"/>
      <c r="Q28" s="6"/>
      <c r="R28" s="215"/>
    </row>
    <row r="29" spans="1:18">
      <c r="A29" s="221" t="s">
        <v>243</v>
      </c>
      <c r="B29" s="222" t="s">
        <v>1101</v>
      </c>
      <c r="C29" s="223">
        <v>1.019048E-3</v>
      </c>
      <c r="D29" s="223" t="s">
        <v>259</v>
      </c>
      <c r="E29" s="223" t="s">
        <v>1102</v>
      </c>
      <c r="F29" s="234" t="s">
        <v>1103</v>
      </c>
      <c r="G29" t="s">
        <v>281</v>
      </c>
      <c r="I29" s="214"/>
      <c r="J29" s="6"/>
      <c r="K29" s="6"/>
      <c r="L29" s="6"/>
      <c r="M29" s="6"/>
      <c r="N29" s="6"/>
      <c r="O29" s="6"/>
      <c r="P29" s="6"/>
      <c r="Q29" s="6"/>
      <c r="R29" s="215"/>
    </row>
    <row r="30" spans="1:18">
      <c r="A30" s="221" t="s">
        <v>243</v>
      </c>
      <c r="B30" s="222" t="s">
        <v>1104</v>
      </c>
      <c r="C30" s="223">
        <v>-1.1800000000000001E-3</v>
      </c>
      <c r="D30" s="223" t="s">
        <v>259</v>
      </c>
      <c r="E30" s="223" t="s">
        <v>1105</v>
      </c>
      <c r="F30" s="234" t="s">
        <v>1106</v>
      </c>
      <c r="G30" t="s">
        <v>281</v>
      </c>
      <c r="I30" s="214"/>
      <c r="J30" s="6"/>
      <c r="K30" s="6"/>
      <c r="L30" s="6"/>
      <c r="M30" s="6"/>
      <c r="N30" s="6"/>
      <c r="O30" s="6"/>
      <c r="P30" s="6"/>
      <c r="Q30" s="6"/>
      <c r="R30" s="215"/>
    </row>
    <row r="31" spans="1:18">
      <c r="A31" s="221" t="s">
        <v>243</v>
      </c>
      <c r="B31" s="222" t="s">
        <v>247</v>
      </c>
      <c r="C31" s="223" t="s">
        <v>1107</v>
      </c>
      <c r="D31" s="223" t="s">
        <v>245</v>
      </c>
      <c r="E31" s="223" t="s">
        <v>5601</v>
      </c>
      <c r="F31" s="234" t="s">
        <v>1109</v>
      </c>
      <c r="G31" t="s">
        <v>281</v>
      </c>
      <c r="I31" s="214"/>
      <c r="J31" s="6"/>
      <c r="K31" s="6"/>
      <c r="L31" s="6"/>
      <c r="M31" s="6"/>
      <c r="N31" s="6"/>
      <c r="O31" s="6"/>
      <c r="P31" s="6"/>
      <c r="Q31" s="6"/>
      <c r="R31" s="215"/>
    </row>
    <row r="32" spans="1:18">
      <c r="A32" s="221" t="s">
        <v>243</v>
      </c>
      <c r="B32" s="222" t="s">
        <v>1110</v>
      </c>
      <c r="C32" s="223" t="s">
        <v>1111</v>
      </c>
      <c r="D32" s="223" t="s">
        <v>259</v>
      </c>
      <c r="E32" s="223" t="s">
        <v>5602</v>
      </c>
      <c r="F32" s="234" t="s">
        <v>1113</v>
      </c>
      <c r="G32" t="s">
        <v>281</v>
      </c>
      <c r="I32" s="214"/>
      <c r="J32" s="6"/>
      <c r="K32" s="6"/>
      <c r="L32" s="6"/>
      <c r="M32" s="6"/>
      <c r="N32" s="6"/>
      <c r="O32" s="6"/>
      <c r="P32" s="6"/>
      <c r="Q32" s="6"/>
      <c r="R32" s="215"/>
    </row>
    <row r="33" spans="1:18">
      <c r="A33" s="221" t="s">
        <v>243</v>
      </c>
      <c r="B33" s="222" t="s">
        <v>1114</v>
      </c>
      <c r="C33" s="223" t="s">
        <v>1115</v>
      </c>
      <c r="D33" s="223" t="s">
        <v>259</v>
      </c>
      <c r="E33" s="223" t="s">
        <v>5603</v>
      </c>
      <c r="F33" s="234" t="s">
        <v>1117</v>
      </c>
      <c r="G33" t="s">
        <v>281</v>
      </c>
      <c r="I33" s="214"/>
      <c r="J33" s="6"/>
      <c r="K33" s="6"/>
      <c r="L33" s="6"/>
      <c r="M33" s="6"/>
      <c r="N33" s="6"/>
      <c r="O33" s="6"/>
      <c r="P33" s="6"/>
      <c r="Q33" s="6"/>
      <c r="R33" s="215"/>
    </row>
    <row r="34" spans="1:18">
      <c r="A34" s="221" t="s">
        <v>243</v>
      </c>
      <c r="B34" s="222" t="s">
        <v>869</v>
      </c>
      <c r="C34" s="223">
        <v>-2.34818813314592E-4</v>
      </c>
      <c r="D34" s="223" t="s">
        <v>259</v>
      </c>
      <c r="E34" s="223" t="s">
        <v>1118</v>
      </c>
      <c r="F34" s="234" t="s">
        <v>1119</v>
      </c>
      <c r="G34" t="s">
        <v>281</v>
      </c>
      <c r="I34" s="214"/>
      <c r="J34" s="6"/>
      <c r="K34" s="6"/>
      <c r="L34" s="6"/>
      <c r="M34" s="6"/>
      <c r="N34" s="6"/>
      <c r="O34" s="6"/>
      <c r="P34" s="6"/>
      <c r="Q34" s="6"/>
      <c r="R34" s="215"/>
    </row>
    <row r="35" spans="1:18">
      <c r="A35" s="223" t="s">
        <v>243</v>
      </c>
      <c r="B35" s="222" t="s">
        <v>1120</v>
      </c>
      <c r="C35" s="223">
        <v>1.3953333E-2</v>
      </c>
      <c r="D35" s="224" t="s">
        <v>259</v>
      </c>
      <c r="E35" s="223" t="s">
        <v>1121</v>
      </c>
      <c r="F35" s="234" t="s">
        <v>1122</v>
      </c>
      <c r="G35" t="s">
        <v>281</v>
      </c>
      <c r="I35" s="214"/>
      <c r="J35" s="6"/>
      <c r="K35" s="6"/>
      <c r="L35" s="6"/>
      <c r="M35" s="6"/>
      <c r="N35" s="6"/>
      <c r="O35" s="6"/>
      <c r="P35" s="6"/>
      <c r="Q35" s="6"/>
      <c r="R35" s="215"/>
    </row>
    <row r="36" spans="1:18">
      <c r="A36" s="223" t="s">
        <v>243</v>
      </c>
      <c r="B36" s="222" t="s">
        <v>1123</v>
      </c>
      <c r="C36" s="223">
        <v>9.3333299999999995E-4</v>
      </c>
      <c r="D36" s="224" t="s">
        <v>259</v>
      </c>
      <c r="E36" s="223" t="s">
        <v>1124</v>
      </c>
      <c r="F36" s="234" t="s">
        <v>1122</v>
      </c>
      <c r="G36" t="s">
        <v>281</v>
      </c>
      <c r="I36" s="214"/>
      <c r="J36" s="6"/>
      <c r="K36" s="6"/>
      <c r="L36" s="6"/>
      <c r="M36" s="6"/>
      <c r="N36" s="6"/>
      <c r="O36" s="6"/>
      <c r="P36" s="6"/>
      <c r="Q36" s="6"/>
      <c r="R36" s="215"/>
    </row>
    <row r="37" spans="1:18">
      <c r="A37" s="223" t="s">
        <v>243</v>
      </c>
      <c r="B37" s="222" t="s">
        <v>1125</v>
      </c>
      <c r="C37" s="223">
        <v>8.5714299999999993E-6</v>
      </c>
      <c r="D37" s="224" t="s">
        <v>259</v>
      </c>
      <c r="E37" s="223" t="s">
        <v>1126</v>
      </c>
      <c r="F37" s="234" t="s">
        <v>1122</v>
      </c>
      <c r="G37" t="s">
        <v>281</v>
      </c>
      <c r="I37" s="214"/>
      <c r="J37" s="6"/>
      <c r="K37" s="6"/>
      <c r="L37" s="6"/>
      <c r="M37" s="6"/>
      <c r="N37" s="6"/>
      <c r="O37" s="6"/>
      <c r="P37" s="6"/>
      <c r="Q37" s="6"/>
      <c r="R37" s="215"/>
    </row>
    <row r="38" spans="1:18">
      <c r="A38" s="221" t="s">
        <v>333</v>
      </c>
      <c r="B38" s="223" t="s">
        <v>225</v>
      </c>
      <c r="C38" s="223">
        <v>6.5200000000000002E-10</v>
      </c>
      <c r="D38" s="223" t="s">
        <v>259</v>
      </c>
      <c r="E38" s="223" t="s">
        <v>5604</v>
      </c>
      <c r="F38" s="234" t="s">
        <v>1128</v>
      </c>
      <c r="G38" t="s">
        <v>281</v>
      </c>
      <c r="I38" s="214"/>
      <c r="J38" s="6"/>
      <c r="K38" s="6"/>
      <c r="L38" s="6"/>
      <c r="M38" s="6"/>
      <c r="N38" s="6"/>
      <c r="O38" s="6"/>
      <c r="P38" s="6"/>
      <c r="Q38" s="6"/>
      <c r="R38" s="215"/>
    </row>
    <row r="39" spans="1:18">
      <c r="A39" s="221" t="s">
        <v>333</v>
      </c>
      <c r="B39" s="223" t="s">
        <v>225</v>
      </c>
      <c r="C39" s="223">
        <v>6.5200000000000006E-9</v>
      </c>
      <c r="D39" s="223" t="s">
        <v>259</v>
      </c>
      <c r="E39" s="223" t="s">
        <v>5605</v>
      </c>
      <c r="F39" s="234" t="s">
        <v>1130</v>
      </c>
      <c r="G39" t="s">
        <v>281</v>
      </c>
      <c r="I39" s="214"/>
      <c r="J39" s="6"/>
      <c r="K39" s="6"/>
      <c r="L39" s="6"/>
      <c r="M39" s="6"/>
      <c r="N39" s="6"/>
      <c r="O39" s="6"/>
      <c r="P39" s="6"/>
      <c r="Q39" s="6"/>
      <c r="R39" s="215"/>
    </row>
    <row r="40" spans="1:18">
      <c r="A40" s="221" t="s">
        <v>333</v>
      </c>
      <c r="B40" s="223" t="s">
        <v>174</v>
      </c>
      <c r="C40" s="223">
        <v>3.5120000000000006E-8</v>
      </c>
      <c r="D40" s="223" t="s">
        <v>259</v>
      </c>
      <c r="E40" s="223" t="s">
        <v>5606</v>
      </c>
      <c r="F40" s="234" t="s">
        <v>1128</v>
      </c>
      <c r="G40" t="s">
        <v>281</v>
      </c>
      <c r="I40" s="214"/>
      <c r="J40" s="6"/>
      <c r="K40" s="6"/>
      <c r="L40" s="6"/>
      <c r="M40" s="6"/>
      <c r="N40" s="6"/>
      <c r="O40" s="6"/>
      <c r="P40" s="6"/>
      <c r="Q40" s="6"/>
      <c r="R40" s="215"/>
    </row>
    <row r="41" spans="1:18">
      <c r="A41" s="221" t="s">
        <v>333</v>
      </c>
      <c r="B41" s="223" t="s">
        <v>174</v>
      </c>
      <c r="C41" s="223">
        <v>1.5760000000000001E-16</v>
      </c>
      <c r="D41" s="223" t="s">
        <v>259</v>
      </c>
      <c r="E41" s="223" t="s">
        <v>5607</v>
      </c>
      <c r="F41" s="234" t="s">
        <v>1130</v>
      </c>
      <c r="G41" t="s">
        <v>281</v>
      </c>
      <c r="I41" s="214"/>
      <c r="J41" s="6"/>
      <c r="K41" s="6"/>
      <c r="L41" s="6"/>
      <c r="M41" s="6"/>
      <c r="N41" s="6"/>
      <c r="O41" s="6"/>
      <c r="P41" s="6"/>
      <c r="Q41" s="6"/>
      <c r="R41" s="215"/>
    </row>
    <row r="42" spans="1:18">
      <c r="A42" s="221" t="s">
        <v>333</v>
      </c>
      <c r="B42" s="223" t="s">
        <v>179</v>
      </c>
      <c r="C42" s="223">
        <v>4.0800000000000004E-10</v>
      </c>
      <c r="D42" s="223" t="s">
        <v>259</v>
      </c>
      <c r="E42" s="223" t="s">
        <v>5608</v>
      </c>
      <c r="F42" s="234" t="s">
        <v>1128</v>
      </c>
      <c r="G42" t="s">
        <v>281</v>
      </c>
      <c r="I42" s="214"/>
      <c r="J42" s="6"/>
      <c r="K42" s="6"/>
      <c r="L42" s="6"/>
      <c r="M42" s="6"/>
      <c r="N42" s="6"/>
      <c r="O42" s="6"/>
      <c r="P42" s="6"/>
      <c r="Q42" s="6"/>
      <c r="R42" s="215"/>
    </row>
    <row r="43" spans="1:18">
      <c r="A43" s="221" t="s">
        <v>333</v>
      </c>
      <c r="B43" s="223" t="s">
        <v>179</v>
      </c>
      <c r="C43" s="223">
        <v>4.0800000000000004E-11</v>
      </c>
      <c r="D43" s="223" t="s">
        <v>259</v>
      </c>
      <c r="E43" s="223" t="s">
        <v>5609</v>
      </c>
      <c r="F43" s="234" t="s">
        <v>1130</v>
      </c>
      <c r="G43" t="s">
        <v>281</v>
      </c>
      <c r="I43" s="214"/>
      <c r="J43" s="6"/>
      <c r="K43" s="6"/>
      <c r="L43" s="6"/>
      <c r="M43" s="6"/>
      <c r="N43" s="6"/>
      <c r="O43" s="6"/>
      <c r="P43" s="6"/>
      <c r="Q43" s="6"/>
      <c r="R43" s="215"/>
    </row>
    <row r="44" spans="1:18">
      <c r="A44" s="221" t="s">
        <v>333</v>
      </c>
      <c r="B44" s="223" t="s">
        <v>221</v>
      </c>
      <c r="C44" s="223">
        <v>2.3600000000000001E-5</v>
      </c>
      <c r="D44" s="223" t="s">
        <v>259</v>
      </c>
      <c r="E44" s="223" t="s">
        <v>5610</v>
      </c>
      <c r="F44" s="234" t="s">
        <v>1128</v>
      </c>
      <c r="G44" t="s">
        <v>281</v>
      </c>
      <c r="I44" s="214"/>
      <c r="J44" s="6"/>
      <c r="K44" s="6"/>
      <c r="L44" s="6"/>
      <c r="M44" s="6"/>
      <c r="N44" s="6"/>
      <c r="O44" s="6"/>
      <c r="P44" s="6"/>
      <c r="Q44" s="6"/>
      <c r="R44" s="215"/>
    </row>
    <row r="45" spans="1:18">
      <c r="A45" s="221" t="s">
        <v>333</v>
      </c>
      <c r="B45" s="223" t="s">
        <v>221</v>
      </c>
      <c r="C45" s="223">
        <v>2.3600000000000001E-5</v>
      </c>
      <c r="D45" s="223" t="s">
        <v>259</v>
      </c>
      <c r="E45" s="223" t="s">
        <v>5610</v>
      </c>
      <c r="F45" s="234" t="s">
        <v>1130</v>
      </c>
      <c r="G45" t="s">
        <v>281</v>
      </c>
      <c r="I45" s="214"/>
      <c r="J45" s="6"/>
      <c r="K45" s="6"/>
      <c r="L45" s="6"/>
      <c r="M45" s="6"/>
      <c r="N45" s="6"/>
      <c r="O45" s="6"/>
      <c r="P45" s="6"/>
      <c r="Q45" s="6"/>
      <c r="R45" s="215"/>
    </row>
    <row r="46" spans="1:18">
      <c r="A46" s="221" t="s">
        <v>333</v>
      </c>
      <c r="B46" s="223" t="s">
        <v>1137</v>
      </c>
      <c r="C46" s="223" t="s">
        <v>1138</v>
      </c>
      <c r="D46" s="223" t="s">
        <v>259</v>
      </c>
      <c r="E46" s="223" t="s">
        <v>260</v>
      </c>
      <c r="F46" s="234" t="s">
        <v>1128</v>
      </c>
      <c r="G46" t="s">
        <v>281</v>
      </c>
      <c r="I46" s="214"/>
      <c r="J46" s="6"/>
      <c r="K46" s="6"/>
      <c r="L46" s="6"/>
      <c r="M46" s="6"/>
      <c r="N46" s="6"/>
      <c r="O46" s="6"/>
      <c r="P46" s="6"/>
      <c r="Q46" s="6"/>
      <c r="R46" s="215"/>
    </row>
    <row r="47" spans="1:18">
      <c r="A47" s="221" t="s">
        <v>333</v>
      </c>
      <c r="B47" s="223" t="s">
        <v>1139</v>
      </c>
      <c r="C47" s="223" t="s">
        <v>1140</v>
      </c>
      <c r="D47" s="223" t="s">
        <v>259</v>
      </c>
      <c r="E47" s="223" t="s">
        <v>260</v>
      </c>
      <c r="F47" s="234" t="s">
        <v>1128</v>
      </c>
      <c r="G47" t="s">
        <v>281</v>
      </c>
      <c r="I47" s="214"/>
      <c r="J47" s="6"/>
      <c r="K47" s="6"/>
      <c r="L47" s="6"/>
      <c r="M47" s="6"/>
      <c r="N47" s="6"/>
      <c r="O47" s="6"/>
      <c r="P47" s="6"/>
      <c r="Q47" s="6"/>
      <c r="R47" s="215"/>
    </row>
    <row r="48" spans="1:18">
      <c r="A48" s="221" t="s">
        <v>333</v>
      </c>
      <c r="B48" s="223" t="s">
        <v>188</v>
      </c>
      <c r="C48" s="223">
        <v>6.9839999999999995E-8</v>
      </c>
      <c r="D48" s="223" t="s">
        <v>259</v>
      </c>
      <c r="E48" s="223" t="s">
        <v>5611</v>
      </c>
      <c r="F48" s="234" t="s">
        <v>1128</v>
      </c>
      <c r="G48" t="s">
        <v>281</v>
      </c>
      <c r="I48" s="214"/>
      <c r="J48" s="6"/>
      <c r="K48" s="6"/>
      <c r="L48" s="6"/>
      <c r="M48" s="6"/>
      <c r="N48" s="6"/>
      <c r="O48" s="6"/>
      <c r="P48" s="6"/>
      <c r="Q48" s="6"/>
      <c r="R48" s="215"/>
    </row>
    <row r="49" spans="1:18">
      <c r="A49" s="221" t="s">
        <v>333</v>
      </c>
      <c r="B49" s="223" t="s">
        <v>188</v>
      </c>
      <c r="C49" s="223">
        <v>6.2080000000000001E-9</v>
      </c>
      <c r="D49" s="223" t="s">
        <v>259</v>
      </c>
      <c r="E49" s="223" t="s">
        <v>5612</v>
      </c>
      <c r="F49" s="234" t="s">
        <v>1130</v>
      </c>
      <c r="G49" t="s">
        <v>281</v>
      </c>
      <c r="I49" s="214"/>
      <c r="J49" s="6"/>
      <c r="K49" s="6"/>
      <c r="L49" s="6"/>
      <c r="M49" s="6"/>
      <c r="N49" s="6"/>
      <c r="O49" s="6"/>
      <c r="P49" s="6"/>
      <c r="Q49" s="6"/>
      <c r="R49" s="215"/>
    </row>
    <row r="50" spans="1:18">
      <c r="A50" s="221" t="s">
        <v>333</v>
      </c>
      <c r="B50" s="223" t="s">
        <v>184</v>
      </c>
      <c r="C50" s="223">
        <v>1.8159999999999999E-9</v>
      </c>
      <c r="D50" s="223" t="s">
        <v>259</v>
      </c>
      <c r="E50" s="223" t="s">
        <v>5613</v>
      </c>
      <c r="F50" s="234" t="s">
        <v>1128</v>
      </c>
      <c r="G50" t="s">
        <v>281</v>
      </c>
      <c r="I50" s="236"/>
      <c r="J50" s="237"/>
      <c r="K50" s="237"/>
      <c r="L50" s="237"/>
      <c r="M50" s="237"/>
      <c r="N50" s="237"/>
      <c r="O50" s="237"/>
      <c r="P50" s="237"/>
      <c r="Q50" s="237"/>
      <c r="R50" s="238"/>
    </row>
    <row r="51" spans="1:18">
      <c r="A51" s="221" t="s">
        <v>333</v>
      </c>
      <c r="B51" s="223" t="s">
        <v>184</v>
      </c>
      <c r="C51" s="223">
        <v>9.9200000000000014E-12</v>
      </c>
      <c r="D51" s="223" t="s">
        <v>259</v>
      </c>
      <c r="E51" s="223" t="s">
        <v>5614</v>
      </c>
      <c r="F51" s="234" t="s">
        <v>1130</v>
      </c>
      <c r="G51" t="s">
        <v>281</v>
      </c>
    </row>
    <row r="52" spans="1:18">
      <c r="A52" s="221" t="s">
        <v>333</v>
      </c>
      <c r="B52" s="223" t="s">
        <v>192</v>
      </c>
      <c r="C52" s="223">
        <v>4.0320000000000001E-9</v>
      </c>
      <c r="D52" s="223" t="s">
        <v>259</v>
      </c>
      <c r="E52" s="223" t="s">
        <v>5615</v>
      </c>
      <c r="F52" s="234" t="s">
        <v>1128</v>
      </c>
      <c r="G52" t="s">
        <v>281</v>
      </c>
      <c r="I52" s="349" t="s">
        <v>360</v>
      </c>
      <c r="J52" s="350"/>
      <c r="K52" s="350"/>
      <c r="L52" s="350"/>
      <c r="M52" s="351"/>
    </row>
    <row r="53" spans="1:18">
      <c r="A53" s="221" t="s">
        <v>333</v>
      </c>
      <c r="B53" s="223" t="s">
        <v>192</v>
      </c>
      <c r="C53" s="223">
        <v>4.0320000000000001E-9</v>
      </c>
      <c r="D53" s="223" t="s">
        <v>259</v>
      </c>
      <c r="E53" s="223" t="s">
        <v>5616</v>
      </c>
      <c r="F53" s="234" t="s">
        <v>1130</v>
      </c>
      <c r="G53" t="s">
        <v>281</v>
      </c>
      <c r="I53" s="242" t="s">
        <v>2014</v>
      </c>
      <c r="J53" s="243"/>
      <c r="K53" s="243"/>
      <c r="L53" s="243">
        <v>13.49</v>
      </c>
      <c r="M53" s="244" t="s">
        <v>363</v>
      </c>
    </row>
    <row r="54" spans="1:18">
      <c r="A54" s="221" t="s">
        <v>333</v>
      </c>
      <c r="B54" s="223" t="s">
        <v>399</v>
      </c>
      <c r="C54" s="271">
        <v>3.7500000000000001E-6</v>
      </c>
      <c r="D54" s="223" t="s">
        <v>259</v>
      </c>
      <c r="E54" s="223" t="s">
        <v>1147</v>
      </c>
      <c r="F54" s="234" t="s">
        <v>1148</v>
      </c>
      <c r="G54" t="s">
        <v>281</v>
      </c>
      <c r="I54" s="372" t="s">
        <v>3972</v>
      </c>
      <c r="J54" s="6"/>
      <c r="K54" s="6"/>
      <c r="L54" s="6">
        <v>25.72</v>
      </c>
      <c r="M54" s="215" t="s">
        <v>363</v>
      </c>
    </row>
    <row r="55" spans="1:18">
      <c r="A55" s="333" t="s">
        <v>250</v>
      </c>
      <c r="B55" s="233" t="s">
        <v>1019</v>
      </c>
      <c r="C55" s="223" t="s">
        <v>1149</v>
      </c>
      <c r="D55" s="223" t="s">
        <v>408</v>
      </c>
      <c r="E55" s="223" t="s">
        <v>253</v>
      </c>
      <c r="F55" s="234" t="s">
        <v>1150</v>
      </c>
      <c r="G55" t="s">
        <v>281</v>
      </c>
      <c r="I55" s="214" t="s">
        <v>3564</v>
      </c>
      <c r="J55" s="6"/>
      <c r="K55" s="6"/>
      <c r="L55" s="275">
        <v>11.56</v>
      </c>
      <c r="M55" s="215" t="s">
        <v>363</v>
      </c>
    </row>
    <row r="56" spans="1:18">
      <c r="A56" s="333" t="s">
        <v>250</v>
      </c>
      <c r="B56" s="233" t="s">
        <v>1151</v>
      </c>
      <c r="C56" s="223" t="s">
        <v>818</v>
      </c>
      <c r="D56" s="223" t="s">
        <v>408</v>
      </c>
      <c r="E56" s="223" t="s">
        <v>253</v>
      </c>
      <c r="F56" s="234" t="s">
        <v>1152</v>
      </c>
      <c r="G56" t="s">
        <v>281</v>
      </c>
      <c r="I56" s="372" t="s">
        <v>3705</v>
      </c>
      <c r="J56" s="6"/>
      <c r="K56" s="6"/>
      <c r="L56" s="6">
        <v>59.18</v>
      </c>
      <c r="M56" s="215" t="s">
        <v>363</v>
      </c>
    </row>
    <row r="57" spans="1:18">
      <c r="A57" s="221" t="s">
        <v>333</v>
      </c>
      <c r="B57" s="223" t="s">
        <v>415</v>
      </c>
      <c r="C57" s="223" t="s">
        <v>1153</v>
      </c>
      <c r="D57" s="223" t="s">
        <v>259</v>
      </c>
      <c r="E57" s="223" t="s">
        <v>260</v>
      </c>
      <c r="F57" s="234" t="s">
        <v>1128</v>
      </c>
      <c r="G57" t="s">
        <v>281</v>
      </c>
      <c r="I57" s="236" t="s">
        <v>3565</v>
      </c>
      <c r="J57" s="237"/>
      <c r="K57" s="237"/>
      <c r="L57" s="276">
        <v>129.87</v>
      </c>
      <c r="M57" s="238" t="s">
        <v>363</v>
      </c>
    </row>
    <row r="58" spans="1:18">
      <c r="A58" s="221" t="s">
        <v>333</v>
      </c>
      <c r="B58" s="223" t="s">
        <v>217</v>
      </c>
      <c r="C58" s="223">
        <v>1.1280000000000002E-9</v>
      </c>
      <c r="D58" s="223" t="s">
        <v>259</v>
      </c>
      <c r="E58" s="223" t="s">
        <v>5617</v>
      </c>
      <c r="F58" s="234" t="s">
        <v>1128</v>
      </c>
      <c r="G58" t="s">
        <v>281</v>
      </c>
    </row>
    <row r="59" spans="1:18">
      <c r="A59" s="221" t="s">
        <v>333</v>
      </c>
      <c r="B59" s="223" t="s">
        <v>217</v>
      </c>
      <c r="C59" s="223">
        <v>1.1280000000000001E-8</v>
      </c>
      <c r="D59" s="223" t="s">
        <v>259</v>
      </c>
      <c r="E59" s="223" t="s">
        <v>5618</v>
      </c>
      <c r="F59" s="234" t="s">
        <v>1130</v>
      </c>
      <c r="G59" t="s">
        <v>281</v>
      </c>
    </row>
    <row r="60" spans="1:18">
      <c r="A60" s="221" t="s">
        <v>333</v>
      </c>
      <c r="B60" s="223" t="s">
        <v>205</v>
      </c>
      <c r="C60" s="223">
        <v>9.2000000000000003E-10</v>
      </c>
      <c r="D60" s="223" t="s">
        <v>259</v>
      </c>
      <c r="E60" s="223" t="s">
        <v>5619</v>
      </c>
      <c r="F60" s="234" t="s">
        <v>1128</v>
      </c>
      <c r="G60" t="s">
        <v>281</v>
      </c>
    </row>
    <row r="61" spans="1:18">
      <c r="A61" s="221" t="s">
        <v>333</v>
      </c>
      <c r="B61" s="223" t="s">
        <v>205</v>
      </c>
      <c r="C61" s="223">
        <v>9.2000000000000003E-10</v>
      </c>
      <c r="D61" s="223" t="s">
        <v>259</v>
      </c>
      <c r="E61" s="223" t="s">
        <v>5620</v>
      </c>
      <c r="F61" s="234" t="s">
        <v>1130</v>
      </c>
      <c r="G61" t="s">
        <v>281</v>
      </c>
    </row>
    <row r="62" spans="1:18">
      <c r="A62" s="221" t="s">
        <v>333</v>
      </c>
      <c r="B62" s="223" t="s">
        <v>196</v>
      </c>
      <c r="C62" s="223">
        <v>2.384E-9</v>
      </c>
      <c r="D62" s="223" t="s">
        <v>259</v>
      </c>
      <c r="E62" s="223" t="s">
        <v>5621</v>
      </c>
      <c r="F62" s="234" t="s">
        <v>1128</v>
      </c>
      <c r="G62" t="s">
        <v>281</v>
      </c>
    </row>
    <row r="63" spans="1:18">
      <c r="A63" s="221" t="s">
        <v>333</v>
      </c>
      <c r="B63" s="223" t="s">
        <v>196</v>
      </c>
      <c r="C63" s="223">
        <v>4.2560000000000006E-11</v>
      </c>
      <c r="D63" s="223" t="s">
        <v>259</v>
      </c>
      <c r="E63" s="223" t="s">
        <v>5622</v>
      </c>
      <c r="F63" s="234" t="s">
        <v>1130</v>
      </c>
      <c r="G63" t="s">
        <v>281</v>
      </c>
    </row>
    <row r="64" spans="1:18">
      <c r="A64" s="221" t="s">
        <v>333</v>
      </c>
      <c r="B64" s="223" t="s">
        <v>427</v>
      </c>
      <c r="C64" s="223" t="s">
        <v>568</v>
      </c>
      <c r="D64" s="223" t="s">
        <v>259</v>
      </c>
      <c r="E64" s="223" t="s">
        <v>260</v>
      </c>
      <c r="F64" s="234" t="s">
        <v>1128</v>
      </c>
      <c r="G64" t="s">
        <v>281</v>
      </c>
    </row>
    <row r="65" spans="1:7">
      <c r="A65" s="221" t="s">
        <v>333</v>
      </c>
      <c r="B65" s="223" t="s">
        <v>200</v>
      </c>
      <c r="C65" s="223">
        <v>1.0080000000000002E-8</v>
      </c>
      <c r="D65" s="223" t="s">
        <v>259</v>
      </c>
      <c r="E65" s="223" t="s">
        <v>5623</v>
      </c>
      <c r="F65" s="234" t="s">
        <v>1128</v>
      </c>
      <c r="G65" t="s">
        <v>281</v>
      </c>
    </row>
    <row r="66" spans="1:7">
      <c r="A66" s="221" t="s">
        <v>333</v>
      </c>
      <c r="B66" s="223" t="s">
        <v>200</v>
      </c>
      <c r="C66" s="223">
        <v>3.5600000000000001E-10</v>
      </c>
      <c r="D66" s="223" t="s">
        <v>259</v>
      </c>
      <c r="E66" s="223" t="s">
        <v>5624</v>
      </c>
      <c r="F66" s="234" t="s">
        <v>1130</v>
      </c>
      <c r="G66" t="s">
        <v>281</v>
      </c>
    </row>
    <row r="67" spans="1:7">
      <c r="A67" s="221" t="s">
        <v>333</v>
      </c>
      <c r="B67" s="223" t="s">
        <v>436</v>
      </c>
      <c r="C67" s="223" t="s">
        <v>1162</v>
      </c>
      <c r="D67" s="223" t="s">
        <v>259</v>
      </c>
      <c r="E67" s="223" t="s">
        <v>260</v>
      </c>
      <c r="F67" s="234" t="s">
        <v>1128</v>
      </c>
      <c r="G67" t="s">
        <v>281</v>
      </c>
    </row>
    <row r="68" spans="1:7">
      <c r="A68" s="221" t="s">
        <v>333</v>
      </c>
      <c r="B68" s="223" t="s">
        <v>439</v>
      </c>
      <c r="C68" s="271">
        <v>5.6300000000000003E-6</v>
      </c>
      <c r="D68" s="223" t="s">
        <v>259</v>
      </c>
      <c r="E68" s="223" t="s">
        <v>1163</v>
      </c>
      <c r="F68" s="234" t="s">
        <v>887</v>
      </c>
      <c r="G68" t="s">
        <v>281</v>
      </c>
    </row>
    <row r="69" spans="1:7">
      <c r="A69" s="221" t="s">
        <v>333</v>
      </c>
      <c r="B69" s="223" t="s">
        <v>441</v>
      </c>
      <c r="C69" s="223" t="s">
        <v>1164</v>
      </c>
      <c r="D69" s="223" t="s">
        <v>259</v>
      </c>
      <c r="E69" s="223" t="s">
        <v>260</v>
      </c>
      <c r="F69" s="234" t="s">
        <v>1128</v>
      </c>
      <c r="G69" t="s">
        <v>281</v>
      </c>
    </row>
    <row r="70" spans="1:7">
      <c r="A70" s="221" t="s">
        <v>333</v>
      </c>
      <c r="B70" s="223" t="s">
        <v>452</v>
      </c>
      <c r="C70" s="223">
        <v>1.1360000000000001E-7</v>
      </c>
      <c r="D70" s="223" t="s">
        <v>259</v>
      </c>
      <c r="E70" s="223" t="s">
        <v>5625</v>
      </c>
      <c r="F70" s="234" t="s">
        <v>1128</v>
      </c>
      <c r="G70" t="s">
        <v>281</v>
      </c>
    </row>
    <row r="71" spans="1:7">
      <c r="A71" s="221" t="s">
        <v>333</v>
      </c>
      <c r="B71" s="223" t="s">
        <v>452</v>
      </c>
      <c r="C71" s="223">
        <v>1.24E-8</v>
      </c>
      <c r="D71" s="223" t="s">
        <v>259</v>
      </c>
      <c r="E71" s="223" t="s">
        <v>5626</v>
      </c>
      <c r="F71" s="234" t="s">
        <v>1130</v>
      </c>
      <c r="G71" t="s">
        <v>281</v>
      </c>
    </row>
    <row r="72" spans="1:7">
      <c r="A72" s="221" t="s">
        <v>333</v>
      </c>
      <c r="B72" s="223" t="s">
        <v>229</v>
      </c>
      <c r="C72" s="223">
        <v>2.768E-6</v>
      </c>
      <c r="D72" s="223" t="s">
        <v>259</v>
      </c>
      <c r="E72" s="223" t="s">
        <v>5627</v>
      </c>
      <c r="F72" s="234" t="s">
        <v>1128</v>
      </c>
      <c r="G72" t="s">
        <v>281</v>
      </c>
    </row>
    <row r="73" spans="1:7">
      <c r="A73" s="221" t="s">
        <v>333</v>
      </c>
      <c r="B73" s="223" t="s">
        <v>229</v>
      </c>
      <c r="C73" s="223">
        <v>2.768E-6</v>
      </c>
      <c r="D73" s="223" t="s">
        <v>259</v>
      </c>
      <c r="E73" s="223" t="s">
        <v>5627</v>
      </c>
      <c r="F73" s="234" t="s">
        <v>1130</v>
      </c>
      <c r="G73" t="s">
        <v>281</v>
      </c>
    </row>
    <row r="74" spans="1:7">
      <c r="A74" s="221" t="s">
        <v>333</v>
      </c>
      <c r="B74" s="223" t="s">
        <v>1168</v>
      </c>
      <c r="C74" s="223" t="s">
        <v>1169</v>
      </c>
      <c r="D74" s="223" t="s">
        <v>504</v>
      </c>
      <c r="E74" s="223" t="s">
        <v>260</v>
      </c>
      <c r="F74" s="234" t="s">
        <v>1170</v>
      </c>
      <c r="G74" t="s">
        <v>281</v>
      </c>
    </row>
    <row r="75" spans="1:7">
      <c r="A75" s="221" t="s">
        <v>333</v>
      </c>
      <c r="B75" s="223" t="s">
        <v>213</v>
      </c>
      <c r="C75" s="223">
        <v>8.3200000000000004E-8</v>
      </c>
      <c r="D75" s="223" t="s">
        <v>259</v>
      </c>
      <c r="E75" s="223" t="s">
        <v>5628</v>
      </c>
      <c r="F75" s="234" t="s">
        <v>1128</v>
      </c>
      <c r="G75" t="s">
        <v>281</v>
      </c>
    </row>
    <row r="76" spans="1:7">
      <c r="A76" s="221" t="s">
        <v>333</v>
      </c>
      <c r="B76" s="223" t="s">
        <v>213</v>
      </c>
      <c r="C76" s="223">
        <v>8.3200000000000004E-8</v>
      </c>
      <c r="D76" s="223" t="s">
        <v>259</v>
      </c>
      <c r="E76" s="223" t="s">
        <v>5628</v>
      </c>
      <c r="F76" s="234" t="s">
        <v>1130</v>
      </c>
      <c r="G76" t="s">
        <v>281</v>
      </c>
    </row>
    <row r="77" spans="1:7">
      <c r="A77" s="221" t="s">
        <v>333</v>
      </c>
      <c r="B77" s="223" t="s">
        <v>467</v>
      </c>
      <c r="C77" s="223" t="s">
        <v>1172</v>
      </c>
      <c r="D77" s="223" t="s">
        <v>259</v>
      </c>
      <c r="E77" s="223" t="s">
        <v>260</v>
      </c>
      <c r="F77" s="234" t="s">
        <v>1128</v>
      </c>
      <c r="G77" t="s">
        <v>281</v>
      </c>
    </row>
    <row r="78" spans="1:7">
      <c r="A78" s="221" t="s">
        <v>333</v>
      </c>
      <c r="B78" s="223" t="s">
        <v>209</v>
      </c>
      <c r="C78" s="223">
        <v>5.1440000000000003E-8</v>
      </c>
      <c r="D78" s="223" t="s">
        <v>259</v>
      </c>
      <c r="E78" s="223" t="s">
        <v>5629</v>
      </c>
      <c r="F78" s="234" t="s">
        <v>1128</v>
      </c>
      <c r="G78" t="s">
        <v>281</v>
      </c>
    </row>
    <row r="79" spans="1:7">
      <c r="A79" s="221" t="s">
        <v>333</v>
      </c>
      <c r="B79" s="223" t="s">
        <v>209</v>
      </c>
      <c r="C79" s="223">
        <v>5.1440000000000004E-9</v>
      </c>
      <c r="D79" s="223" t="s">
        <v>259</v>
      </c>
      <c r="E79" s="223" t="s">
        <v>5630</v>
      </c>
      <c r="F79" s="234" t="s">
        <v>1130</v>
      </c>
      <c r="G79" t="s">
        <v>281</v>
      </c>
    </row>
    <row r="80" spans="1:7">
      <c r="A80" s="325" t="s">
        <v>268</v>
      </c>
      <c r="B80" s="189" t="s">
        <v>1175</v>
      </c>
      <c r="C80" s="189">
        <v>0.91</v>
      </c>
      <c r="D80" s="189" t="s">
        <v>270</v>
      </c>
      <c r="E80" s="189" t="s">
        <v>253</v>
      </c>
      <c r="F80" s="263" t="s">
        <v>1176</v>
      </c>
      <c r="G80" t="s">
        <v>281</v>
      </c>
    </row>
    <row r="81" spans="1:9">
      <c r="A81" s="325" t="s">
        <v>268</v>
      </c>
      <c r="B81" s="189" t="s">
        <v>1177</v>
      </c>
      <c r="C81" s="189">
        <v>0.83699999999999997</v>
      </c>
      <c r="D81" s="189" t="s">
        <v>270</v>
      </c>
      <c r="E81" s="189" t="s">
        <v>253</v>
      </c>
      <c r="F81" s="263" t="s">
        <v>1178</v>
      </c>
      <c r="G81" t="s">
        <v>281</v>
      </c>
      <c r="I81" s="204"/>
    </row>
    <row r="82" spans="1:9">
      <c r="A82" s="325" t="s">
        <v>268</v>
      </c>
      <c r="B82" s="189" t="s">
        <v>1179</v>
      </c>
      <c r="C82" s="189">
        <v>0.9</v>
      </c>
      <c r="D82" s="189" t="s">
        <v>270</v>
      </c>
      <c r="E82" s="189" t="s">
        <v>253</v>
      </c>
      <c r="F82" s="263" t="s">
        <v>5592</v>
      </c>
      <c r="G82" t="s">
        <v>281</v>
      </c>
      <c r="I82" s="204"/>
    </row>
    <row r="83" spans="1:9">
      <c r="A83" s="325" t="s">
        <v>268</v>
      </c>
      <c r="B83" s="189" t="s">
        <v>1036</v>
      </c>
      <c r="C83">
        <v>0.15067067000000001</v>
      </c>
      <c r="D83" s="189" t="s">
        <v>1181</v>
      </c>
      <c r="E83" s="294" t="s">
        <v>253</v>
      </c>
      <c r="F83" s="263" t="s">
        <v>1182</v>
      </c>
      <c r="G83" t="s">
        <v>281</v>
      </c>
      <c r="I83" s="204"/>
    </row>
    <row r="84" spans="1:9">
      <c r="A84" s="325" t="s">
        <v>268</v>
      </c>
      <c r="B84" s="189" t="s">
        <v>1183</v>
      </c>
      <c r="C84" s="189">
        <v>0.1019</v>
      </c>
      <c r="D84" s="189" t="s">
        <v>1181</v>
      </c>
      <c r="E84" s="294" t="s">
        <v>253</v>
      </c>
      <c r="F84" s="263" t="s">
        <v>1184</v>
      </c>
      <c r="G84" t="s">
        <v>281</v>
      </c>
      <c r="I84" s="204"/>
    </row>
    <row r="85" spans="1:9">
      <c r="A85" s="325" t="s">
        <v>268</v>
      </c>
      <c r="B85" s="189" t="s">
        <v>1185</v>
      </c>
      <c r="C85" s="189">
        <v>1.4E-3</v>
      </c>
      <c r="D85" s="189" t="s">
        <v>973</v>
      </c>
      <c r="E85" s="189" t="s">
        <v>1186</v>
      </c>
      <c r="F85" s="263" t="s">
        <v>1187</v>
      </c>
      <c r="G85" t="s">
        <v>281</v>
      </c>
      <c r="I85" s="204"/>
    </row>
    <row r="86" spans="1:9">
      <c r="A86" s="325" t="s">
        <v>268</v>
      </c>
      <c r="B86" s="189" t="s">
        <v>1188</v>
      </c>
      <c r="C86" s="189">
        <v>3.8053000000000002E-4</v>
      </c>
      <c r="D86" s="189" t="s">
        <v>773</v>
      </c>
      <c r="E86" s="294" t="s">
        <v>253</v>
      </c>
      <c r="F86" s="263" t="s">
        <v>1189</v>
      </c>
      <c r="G86" t="s">
        <v>281</v>
      </c>
      <c r="I86" s="204"/>
    </row>
    <row r="87" spans="1:9">
      <c r="A87" s="325" t="s">
        <v>268</v>
      </c>
      <c r="B87" s="189" t="s">
        <v>1190</v>
      </c>
      <c r="C87" s="189">
        <v>0.31867000000000001</v>
      </c>
      <c r="D87" s="189" t="s">
        <v>1191</v>
      </c>
      <c r="E87" s="294" t="s">
        <v>253</v>
      </c>
      <c r="F87" s="263" t="s">
        <v>1192</v>
      </c>
      <c r="G87" t="s">
        <v>281</v>
      </c>
      <c r="I87" s="204"/>
    </row>
    <row r="88" spans="1:9">
      <c r="A88" s="325" t="s">
        <v>268</v>
      </c>
      <c r="B88" s="189" t="s">
        <v>1193</v>
      </c>
      <c r="C88" s="189">
        <v>2.1000000000000001E-2</v>
      </c>
      <c r="D88" s="294" t="s">
        <v>973</v>
      </c>
      <c r="E88" s="189" t="s">
        <v>1194</v>
      </c>
      <c r="F88" s="263" t="s">
        <v>1195</v>
      </c>
      <c r="G88" t="s">
        <v>281</v>
      </c>
      <c r="I88" s="204"/>
    </row>
    <row r="89" spans="1:9">
      <c r="A89" s="325" t="s">
        <v>268</v>
      </c>
      <c r="B89" s="189" t="s">
        <v>1196</v>
      </c>
      <c r="C89" s="189">
        <v>0.2</v>
      </c>
      <c r="D89" s="189" t="s">
        <v>973</v>
      </c>
      <c r="E89" s="189" t="s">
        <v>253</v>
      </c>
      <c r="F89" s="263" t="s">
        <v>1197</v>
      </c>
      <c r="G89" t="s">
        <v>281</v>
      </c>
      <c r="I89" s="204"/>
    </row>
    <row r="90" spans="1:9">
      <c r="A90" s="325" t="s">
        <v>268</v>
      </c>
      <c r="B90" s="189" t="s">
        <v>1162</v>
      </c>
      <c r="C90" s="189">
        <v>3.6489999999999998E-4</v>
      </c>
      <c r="D90" s="189" t="s">
        <v>1181</v>
      </c>
      <c r="E90" s="189" t="s">
        <v>5631</v>
      </c>
      <c r="F90" s="263" t="s">
        <v>1199</v>
      </c>
      <c r="G90" t="s">
        <v>281</v>
      </c>
      <c r="I90" s="204"/>
    </row>
    <row r="91" spans="1:9">
      <c r="A91" s="325" t="s">
        <v>268</v>
      </c>
      <c r="B91" s="189" t="s">
        <v>1200</v>
      </c>
      <c r="C91" s="189">
        <v>0.98</v>
      </c>
      <c r="D91" s="189" t="s">
        <v>973</v>
      </c>
      <c r="E91" s="189" t="s">
        <v>1201</v>
      </c>
      <c r="F91" s="263" t="s">
        <v>1170</v>
      </c>
      <c r="G91" t="s">
        <v>281</v>
      </c>
      <c r="I91" s="204"/>
    </row>
    <row r="92" spans="1:9">
      <c r="A92" s="325" t="s">
        <v>268</v>
      </c>
      <c r="B92" s="189" t="s">
        <v>1202</v>
      </c>
      <c r="C92" s="189">
        <v>0.37</v>
      </c>
      <c r="D92" s="189" t="s">
        <v>973</v>
      </c>
      <c r="E92" s="189" t="s">
        <v>253</v>
      </c>
      <c r="F92" s="263" t="s">
        <v>1203</v>
      </c>
      <c r="G92" t="s">
        <v>281</v>
      </c>
      <c r="I92" s="204"/>
    </row>
    <row r="93" spans="1:9">
      <c r="A93" s="325" t="s">
        <v>268</v>
      </c>
      <c r="B93" s="189" t="s">
        <v>1204</v>
      </c>
      <c r="C93" s="189">
        <v>0.53</v>
      </c>
      <c r="D93" s="189" t="s">
        <v>973</v>
      </c>
      <c r="E93" s="189" t="s">
        <v>253</v>
      </c>
      <c r="F93" s="263" t="s">
        <v>1205</v>
      </c>
      <c r="G93" t="s">
        <v>281</v>
      </c>
      <c r="I93" s="204"/>
    </row>
    <row r="94" spans="1:9">
      <c r="A94" s="325" t="s">
        <v>268</v>
      </c>
      <c r="B94" s="189" t="s">
        <v>1206</v>
      </c>
      <c r="C94" s="279">
        <v>0.76709156439591197</v>
      </c>
      <c r="D94" s="189" t="s">
        <v>973</v>
      </c>
      <c r="E94" s="189" t="s">
        <v>253</v>
      </c>
      <c r="F94" s="263" t="s">
        <v>1207</v>
      </c>
      <c r="G94" t="s">
        <v>281</v>
      </c>
      <c r="I94" s="204"/>
    </row>
    <row r="95" spans="1:9">
      <c r="A95" s="325" t="s">
        <v>268</v>
      </c>
      <c r="B95" s="189" t="s">
        <v>1208</v>
      </c>
      <c r="C95" s="279">
        <v>14.041600000000001</v>
      </c>
      <c r="D95" s="189" t="s">
        <v>1209</v>
      </c>
      <c r="E95" s="189" t="s">
        <v>253</v>
      </c>
      <c r="F95" s="295" t="s">
        <v>1210</v>
      </c>
      <c r="G95" t="s">
        <v>281</v>
      </c>
      <c r="I95" s="204"/>
    </row>
    <row r="96" spans="1:9">
      <c r="A96" s="325" t="s">
        <v>268</v>
      </c>
      <c r="B96" s="189" t="s">
        <v>1211</v>
      </c>
      <c r="C96" s="189">
        <v>20</v>
      </c>
      <c r="D96" s="189" t="s">
        <v>545</v>
      </c>
      <c r="E96" s="189" t="s">
        <v>1212</v>
      </c>
      <c r="F96" s="263" t="s">
        <v>1213</v>
      </c>
      <c r="G96" t="s">
        <v>281</v>
      </c>
      <c r="I96" s="204"/>
    </row>
    <row r="97" spans="1:9">
      <c r="A97" s="325" t="s">
        <v>268</v>
      </c>
      <c r="B97" s="189" t="s">
        <v>1214</v>
      </c>
      <c r="C97" s="189">
        <v>80000</v>
      </c>
      <c r="D97" s="189" t="s">
        <v>898</v>
      </c>
      <c r="E97" s="189" t="s">
        <v>899</v>
      </c>
      <c r="F97" s="263" t="s">
        <v>1215</v>
      </c>
      <c r="G97" t="s">
        <v>281</v>
      </c>
      <c r="I97" s="204"/>
    </row>
    <row r="98" spans="1:9">
      <c r="A98" s="325" t="s">
        <v>268</v>
      </c>
      <c r="B98" s="189" t="s">
        <v>88</v>
      </c>
      <c r="C98" s="189">
        <v>500</v>
      </c>
      <c r="D98" s="189" t="s">
        <v>904</v>
      </c>
      <c r="E98" s="189" t="s">
        <v>253</v>
      </c>
      <c r="F98" s="263" t="s">
        <v>1216</v>
      </c>
      <c r="G98" t="s">
        <v>281</v>
      </c>
    </row>
    <row r="99" spans="1:9">
      <c r="A99" s="325" t="s">
        <v>268</v>
      </c>
      <c r="B99" s="189" t="s">
        <v>906</v>
      </c>
      <c r="C99" s="189">
        <v>160</v>
      </c>
      <c r="D99" s="189" t="s">
        <v>904</v>
      </c>
      <c r="E99" s="189" t="s">
        <v>253</v>
      </c>
      <c r="F99" s="263" t="s">
        <v>1217</v>
      </c>
      <c r="G99" t="s">
        <v>281</v>
      </c>
    </row>
    <row r="100" spans="1:9">
      <c r="A100" s="325" t="s">
        <v>268</v>
      </c>
      <c r="B100" s="189" t="s">
        <v>1218</v>
      </c>
      <c r="C100" s="189">
        <v>2</v>
      </c>
      <c r="D100" s="189" t="s">
        <v>1219</v>
      </c>
      <c r="E100" s="189" t="s">
        <v>1220</v>
      </c>
      <c r="F100" s="295" t="s">
        <v>1221</v>
      </c>
      <c r="G100" t="s">
        <v>281</v>
      </c>
      <c r="H100" s="204"/>
    </row>
    <row r="101" spans="1:9">
      <c r="A101" s="325" t="s">
        <v>268</v>
      </c>
      <c r="B101" s="189" t="s">
        <v>1222</v>
      </c>
      <c r="C101" s="189">
        <v>2.2953999999999999</v>
      </c>
      <c r="D101" s="189" t="s">
        <v>1223</v>
      </c>
      <c r="E101" s="189" t="s">
        <v>253</v>
      </c>
      <c r="F101" s="263" t="s">
        <v>1224</v>
      </c>
      <c r="G101" t="s">
        <v>281</v>
      </c>
      <c r="H101" s="204"/>
    </row>
    <row r="102" spans="1:9">
      <c r="A102" s="325" t="s">
        <v>268</v>
      </c>
      <c r="B102" s="189" t="s">
        <v>1225</v>
      </c>
      <c r="C102" s="189">
        <v>255</v>
      </c>
      <c r="D102" s="189" t="s">
        <v>904</v>
      </c>
      <c r="E102" s="189" t="s">
        <v>253</v>
      </c>
      <c r="F102" s="263" t="s">
        <v>1226</v>
      </c>
      <c r="G102" t="s">
        <v>281</v>
      </c>
      <c r="H102" s="204"/>
    </row>
    <row r="103" spans="1:9">
      <c r="A103" s="325" t="s">
        <v>268</v>
      </c>
      <c r="B103" s="189" t="s">
        <v>1227</v>
      </c>
      <c r="C103" s="189">
        <v>1.4904E-4</v>
      </c>
      <c r="D103" s="189" t="s">
        <v>1181</v>
      </c>
      <c r="E103" s="189" t="s">
        <v>253</v>
      </c>
      <c r="F103" s="263" t="s">
        <v>1228</v>
      </c>
      <c r="G103" t="s">
        <v>281</v>
      </c>
      <c r="H103" s="204"/>
    </row>
    <row r="104" spans="1:9">
      <c r="A104" s="325" t="s">
        <v>268</v>
      </c>
      <c r="B104" s="189" t="s">
        <v>1229</v>
      </c>
      <c r="C104" s="189">
        <v>0.15</v>
      </c>
      <c r="D104" s="294" t="s">
        <v>973</v>
      </c>
      <c r="E104" s="189" t="s">
        <v>1230</v>
      </c>
      <c r="F104" s="263" t="s">
        <v>1231</v>
      </c>
      <c r="G104" t="s">
        <v>281</v>
      </c>
      <c r="H104" s="204"/>
    </row>
    <row r="105" spans="1:9">
      <c r="A105" s="325" t="s">
        <v>268</v>
      </c>
      <c r="B105" s="189" t="s">
        <v>1232</v>
      </c>
      <c r="C105" s="189">
        <v>1.6527000000000001</v>
      </c>
      <c r="D105" s="189" t="s">
        <v>1233</v>
      </c>
      <c r="E105" s="189" t="s">
        <v>253</v>
      </c>
      <c r="F105" s="295" t="s">
        <v>1234</v>
      </c>
      <c r="G105" t="s">
        <v>281</v>
      </c>
    </row>
    <row r="106" spans="1:9">
      <c r="A106" s="325" t="s">
        <v>268</v>
      </c>
      <c r="B106" s="189" t="s">
        <v>1138</v>
      </c>
      <c r="C106" s="189" t="s">
        <v>1235</v>
      </c>
      <c r="D106" s="269" t="s">
        <v>1181</v>
      </c>
      <c r="E106" s="264"/>
      <c r="F106" s="263" t="s">
        <v>1236</v>
      </c>
      <c r="G106" t="s">
        <v>281</v>
      </c>
      <c r="H106" s="204"/>
    </row>
    <row r="107" spans="1:9">
      <c r="A107" s="325" t="s">
        <v>268</v>
      </c>
      <c r="B107" s="189" t="s">
        <v>1237</v>
      </c>
      <c r="C107" s="189" t="s">
        <v>1238</v>
      </c>
      <c r="D107" s="269" t="s">
        <v>1181</v>
      </c>
      <c r="E107" s="264"/>
      <c r="F107" s="263" t="s">
        <v>1239</v>
      </c>
      <c r="G107" t="s">
        <v>281</v>
      </c>
    </row>
    <row r="108" spans="1:9">
      <c r="A108" s="325" t="s">
        <v>268</v>
      </c>
      <c r="B108" s="189" t="s">
        <v>983</v>
      </c>
      <c r="C108" s="189" t="s">
        <v>1240</v>
      </c>
      <c r="D108" s="269" t="s">
        <v>1241</v>
      </c>
      <c r="E108" s="264"/>
      <c r="F108" s="263" t="s">
        <v>1242</v>
      </c>
      <c r="G108" t="s">
        <v>281</v>
      </c>
    </row>
    <row r="109" spans="1:9">
      <c r="A109" s="325" t="s">
        <v>268</v>
      </c>
      <c r="B109" s="189" t="s">
        <v>568</v>
      </c>
      <c r="C109" s="189" t="s">
        <v>1243</v>
      </c>
      <c r="D109" s="269" t="s">
        <v>1181</v>
      </c>
      <c r="E109" s="264"/>
      <c r="F109" s="263" t="s">
        <v>1244</v>
      </c>
      <c r="G109" t="s">
        <v>281</v>
      </c>
    </row>
    <row r="110" spans="1:9">
      <c r="A110" s="325" t="s">
        <v>268</v>
      </c>
      <c r="B110" s="189" t="s">
        <v>1245</v>
      </c>
      <c r="C110" s="189" t="s">
        <v>1246</v>
      </c>
      <c r="D110" s="269" t="s">
        <v>1181</v>
      </c>
      <c r="E110" s="264"/>
      <c r="F110" s="263" t="s">
        <v>1247</v>
      </c>
      <c r="G110" t="s">
        <v>281</v>
      </c>
    </row>
    <row r="111" spans="1:9">
      <c r="A111" s="325" t="s">
        <v>268</v>
      </c>
      <c r="B111" s="189" t="s">
        <v>1153</v>
      </c>
      <c r="C111" s="189" t="s">
        <v>1248</v>
      </c>
      <c r="D111" s="269" t="s">
        <v>1181</v>
      </c>
      <c r="E111" s="264"/>
      <c r="F111" s="263" t="s">
        <v>1249</v>
      </c>
      <c r="G111" t="s">
        <v>281</v>
      </c>
      <c r="H111" s="204"/>
    </row>
    <row r="112" spans="1:9">
      <c r="A112" s="325" t="s">
        <v>268</v>
      </c>
      <c r="B112" s="189" t="s">
        <v>1164</v>
      </c>
      <c r="C112" s="189" t="s">
        <v>1250</v>
      </c>
      <c r="D112" s="269" t="s">
        <v>1181</v>
      </c>
      <c r="E112" s="264"/>
      <c r="F112" s="263" t="s">
        <v>1251</v>
      </c>
      <c r="G112" t="s">
        <v>281</v>
      </c>
      <c r="H112" s="204"/>
    </row>
    <row r="113" spans="1:9">
      <c r="A113" s="325" t="s">
        <v>268</v>
      </c>
      <c r="B113" s="189" t="s">
        <v>1172</v>
      </c>
      <c r="C113" s="189" t="s">
        <v>1252</v>
      </c>
      <c r="D113" s="269" t="s">
        <v>1181</v>
      </c>
      <c r="E113" s="264"/>
      <c r="F113" s="263" t="s">
        <v>1253</v>
      </c>
      <c r="G113" t="s">
        <v>281</v>
      </c>
      <c r="H113" s="204"/>
    </row>
    <row r="114" spans="1:9">
      <c r="A114" s="325" t="s">
        <v>268</v>
      </c>
      <c r="B114" s="189" t="s">
        <v>818</v>
      </c>
      <c r="C114" s="189" t="s">
        <v>1254</v>
      </c>
      <c r="D114" s="269" t="s">
        <v>1241</v>
      </c>
      <c r="E114" s="264"/>
      <c r="F114" s="263" t="s">
        <v>1255</v>
      </c>
      <c r="G114" t="s">
        <v>281</v>
      </c>
      <c r="H114" s="204"/>
    </row>
    <row r="115" spans="1:9">
      <c r="A115" s="325" t="s">
        <v>268</v>
      </c>
      <c r="B115" s="189" t="s">
        <v>1256</v>
      </c>
      <c r="C115" s="189" t="s">
        <v>1257</v>
      </c>
      <c r="D115" s="189" t="s">
        <v>1258</v>
      </c>
      <c r="E115" s="326"/>
      <c r="F115" s="263" t="s">
        <v>1259</v>
      </c>
      <c r="G115" t="s">
        <v>281</v>
      </c>
      <c r="H115" s="204"/>
    </row>
    <row r="116" spans="1:9">
      <c r="A116" s="325" t="s">
        <v>268</v>
      </c>
      <c r="B116" s="189" t="s">
        <v>1096</v>
      </c>
      <c r="C116" s="189" t="s">
        <v>1260</v>
      </c>
      <c r="D116" s="269" t="s">
        <v>1181</v>
      </c>
      <c r="E116" s="264"/>
      <c r="F116" s="263" t="s">
        <v>1261</v>
      </c>
      <c r="G116" t="s">
        <v>281</v>
      </c>
      <c r="H116" s="204"/>
    </row>
    <row r="117" spans="1:9">
      <c r="A117" s="325" t="s">
        <v>268</v>
      </c>
      <c r="B117" s="189" t="s">
        <v>1262</v>
      </c>
      <c r="C117" s="189" t="s">
        <v>1263</v>
      </c>
      <c r="D117" s="269" t="s">
        <v>973</v>
      </c>
      <c r="E117" s="264"/>
      <c r="F117" s="263" t="s">
        <v>1264</v>
      </c>
      <c r="G117" t="s">
        <v>281</v>
      </c>
    </row>
    <row r="118" spans="1:9">
      <c r="A118" s="325" t="s">
        <v>268</v>
      </c>
      <c r="B118" s="189" t="s">
        <v>1265</v>
      </c>
      <c r="C118" s="189" t="s">
        <v>5594</v>
      </c>
      <c r="D118" s="279" t="s">
        <v>1267</v>
      </c>
      <c r="E118" s="264"/>
      <c r="F118" s="263" t="s">
        <v>1268</v>
      </c>
      <c r="G118" t="s">
        <v>281</v>
      </c>
    </row>
    <row r="119" spans="1:9">
      <c r="A119" s="325" t="s">
        <v>268</v>
      </c>
      <c r="B119" s="189" t="s">
        <v>915</v>
      </c>
      <c r="C119" s="189" t="s">
        <v>1269</v>
      </c>
      <c r="D119" s="269" t="s">
        <v>275</v>
      </c>
      <c r="E119" s="264"/>
      <c r="F119" s="263" t="s">
        <v>1270</v>
      </c>
      <c r="G119" t="s">
        <v>281</v>
      </c>
    </row>
    <row r="120" spans="1:9">
      <c r="A120" s="325" t="s">
        <v>268</v>
      </c>
      <c r="B120" s="189" t="s">
        <v>1271</v>
      </c>
      <c r="C120" s="189" t="s">
        <v>1272</v>
      </c>
      <c r="D120" s="269" t="s">
        <v>275</v>
      </c>
      <c r="E120" s="264"/>
      <c r="F120" s="263" t="s">
        <v>1273</v>
      </c>
      <c r="G120" t="s">
        <v>281</v>
      </c>
      <c r="H120" s="204"/>
    </row>
    <row r="121" spans="1:9">
      <c r="A121" s="325" t="s">
        <v>268</v>
      </c>
      <c r="B121" s="189" t="s">
        <v>918</v>
      </c>
      <c r="C121" s="189" t="s">
        <v>1274</v>
      </c>
      <c r="D121" s="269" t="s">
        <v>1275</v>
      </c>
      <c r="E121" s="264"/>
      <c r="F121" s="263" t="s">
        <v>1276</v>
      </c>
      <c r="G121" t="s">
        <v>281</v>
      </c>
      <c r="H121" s="204"/>
    </row>
    <row r="122" spans="1:9">
      <c r="A122" s="325" t="s">
        <v>268</v>
      </c>
      <c r="B122" s="189" t="s">
        <v>1277</v>
      </c>
      <c r="C122" s="189" t="s">
        <v>922</v>
      </c>
      <c r="D122" s="189" t="s">
        <v>973</v>
      </c>
      <c r="E122" s="264"/>
      <c r="F122" s="263" t="s">
        <v>3616</v>
      </c>
      <c r="G122" t="s">
        <v>281</v>
      </c>
    </row>
    <row r="123" spans="1:9">
      <c r="A123" s="325" t="s">
        <v>268</v>
      </c>
      <c r="B123" s="189" t="s">
        <v>1279</v>
      </c>
      <c r="C123" s="189" t="s">
        <v>1280</v>
      </c>
      <c r="D123" s="189" t="s">
        <v>973</v>
      </c>
      <c r="E123" s="264"/>
      <c r="F123" s="263" t="s">
        <v>1281</v>
      </c>
      <c r="G123" t="s">
        <v>281</v>
      </c>
      <c r="H123" s="204"/>
    </row>
    <row r="124" spans="1:9">
      <c r="A124" s="327" t="s">
        <v>268</v>
      </c>
      <c r="B124" s="240" t="s">
        <v>1282</v>
      </c>
      <c r="C124" s="240" t="s">
        <v>1283</v>
      </c>
      <c r="D124" s="270" t="s">
        <v>1181</v>
      </c>
      <c r="E124" s="265"/>
      <c r="F124" s="241" t="s">
        <v>1117</v>
      </c>
      <c r="G124" t="s">
        <v>281</v>
      </c>
    </row>
    <row r="125" spans="1:9">
      <c r="G125" t="s">
        <v>281</v>
      </c>
      <c r="H125" s="204"/>
    </row>
    <row r="126" spans="1:9" ht="18.75">
      <c r="A126" s="769" t="s">
        <v>5632</v>
      </c>
      <c r="B126" s="770"/>
      <c r="C126" s="770"/>
      <c r="D126" s="770"/>
      <c r="E126" s="770"/>
      <c r="F126" s="771"/>
      <c r="G126" t="s">
        <v>281</v>
      </c>
    </row>
    <row r="127" spans="1:9">
      <c r="A127" s="211" t="s">
        <v>238</v>
      </c>
      <c r="B127" s="212" t="s">
        <v>239</v>
      </c>
      <c r="C127" s="212" t="s">
        <v>240</v>
      </c>
      <c r="D127" s="212" t="s">
        <v>134</v>
      </c>
      <c r="E127" s="212" t="s">
        <v>241</v>
      </c>
      <c r="F127" s="213" t="s">
        <v>242</v>
      </c>
      <c r="G127" t="s">
        <v>281</v>
      </c>
    </row>
    <row r="128" spans="1:9">
      <c r="A128" s="401" t="s">
        <v>243</v>
      </c>
      <c r="B128" s="218" t="s">
        <v>5633</v>
      </c>
      <c r="C128" s="218">
        <v>1.03918E-4</v>
      </c>
      <c r="D128" s="218" t="s">
        <v>252</v>
      </c>
      <c r="E128" s="218" t="s">
        <v>5634</v>
      </c>
      <c r="F128" s="232" t="s">
        <v>1286</v>
      </c>
      <c r="G128" t="s">
        <v>281</v>
      </c>
      <c r="I128" s="204"/>
    </row>
    <row r="129" spans="1:9">
      <c r="A129" s="333" t="s">
        <v>243</v>
      </c>
      <c r="B129" s="223" t="s">
        <v>5635</v>
      </c>
      <c r="C129" s="223">
        <v>1.4749799999999999E-6</v>
      </c>
      <c r="D129" s="223" t="s">
        <v>252</v>
      </c>
      <c r="E129" s="223" t="s">
        <v>1288</v>
      </c>
      <c r="F129" s="234" t="s">
        <v>1289</v>
      </c>
      <c r="G129" t="s">
        <v>281</v>
      </c>
      <c r="H129" s="204"/>
      <c r="I129" s="204"/>
    </row>
    <row r="130" spans="1:9">
      <c r="A130" s="333" t="s">
        <v>243</v>
      </c>
      <c r="B130" s="223" t="s">
        <v>4321</v>
      </c>
      <c r="C130" s="223">
        <v>3.2830100000000003E-4</v>
      </c>
      <c r="D130" s="223" t="s">
        <v>252</v>
      </c>
      <c r="E130" s="223" t="s">
        <v>5636</v>
      </c>
      <c r="F130" s="234" t="s">
        <v>1291</v>
      </c>
      <c r="G130" t="s">
        <v>281</v>
      </c>
      <c r="H130" s="204"/>
    </row>
    <row r="131" spans="1:9">
      <c r="A131" s="333" t="s">
        <v>243</v>
      </c>
      <c r="B131" s="223" t="s">
        <v>4323</v>
      </c>
      <c r="C131" s="223">
        <v>1.11387E-8</v>
      </c>
      <c r="D131" s="223" t="s">
        <v>252</v>
      </c>
      <c r="E131" s="223" t="s">
        <v>5637</v>
      </c>
      <c r="F131" s="234" t="s">
        <v>1291</v>
      </c>
      <c r="G131" t="s">
        <v>281</v>
      </c>
      <c r="I131" s="204"/>
    </row>
    <row r="132" spans="1:9">
      <c r="A132" s="333" t="s">
        <v>243</v>
      </c>
      <c r="B132" s="223" t="s">
        <v>5638</v>
      </c>
      <c r="C132" s="223">
        <v>1.33269E-7</v>
      </c>
      <c r="D132" s="223" t="s">
        <v>252</v>
      </c>
      <c r="E132" s="223" t="s">
        <v>5639</v>
      </c>
      <c r="F132" s="234" t="s">
        <v>1291</v>
      </c>
      <c r="G132" t="s">
        <v>281</v>
      </c>
      <c r="I132" s="204"/>
    </row>
    <row r="133" spans="1:9">
      <c r="A133" s="333" t="s">
        <v>243</v>
      </c>
      <c r="B133" s="223" t="s">
        <v>5640</v>
      </c>
      <c r="C133" s="223">
        <v>1.4289999999999999E-7</v>
      </c>
      <c r="D133" s="223" t="s">
        <v>4507</v>
      </c>
      <c r="E133" s="223" t="s">
        <v>1296</v>
      </c>
      <c r="F133" s="234" t="s">
        <v>1297</v>
      </c>
      <c r="G133" t="s">
        <v>281</v>
      </c>
      <c r="H133" s="204"/>
      <c r="I133" s="204"/>
    </row>
    <row r="134" spans="1:9">
      <c r="A134" s="333" t="s">
        <v>243</v>
      </c>
      <c r="B134" s="223" t="s">
        <v>5641</v>
      </c>
      <c r="C134" s="223">
        <v>4.8386542999999997E-2</v>
      </c>
      <c r="D134" s="223" t="s">
        <v>4508</v>
      </c>
      <c r="E134" s="223" t="s">
        <v>1299</v>
      </c>
      <c r="F134" s="234" t="s">
        <v>1300</v>
      </c>
      <c r="G134" t="s">
        <v>281</v>
      </c>
      <c r="H134" s="204"/>
      <c r="I134" s="204"/>
    </row>
    <row r="135" spans="1:9">
      <c r="A135" s="333" t="s">
        <v>243</v>
      </c>
      <c r="B135" s="223" t="s">
        <v>5642</v>
      </c>
      <c r="C135" s="223">
        <v>1.900496E-3</v>
      </c>
      <c r="D135" s="223" t="s">
        <v>1904</v>
      </c>
      <c r="E135" s="223" t="s">
        <v>5643</v>
      </c>
      <c r="F135" s="234" t="s">
        <v>1291</v>
      </c>
      <c r="G135" t="s">
        <v>281</v>
      </c>
      <c r="I135" s="204"/>
    </row>
    <row r="136" spans="1:9">
      <c r="A136" s="333" t="s">
        <v>243</v>
      </c>
      <c r="B136" s="223" t="s">
        <v>5644</v>
      </c>
      <c r="C136" s="223">
        <v>2.2248329999999998E-3</v>
      </c>
      <c r="D136" s="223" t="s">
        <v>1904</v>
      </c>
      <c r="E136" s="223" t="s">
        <v>5645</v>
      </c>
      <c r="F136" s="234" t="s">
        <v>1305</v>
      </c>
      <c r="G136" t="s">
        <v>281</v>
      </c>
      <c r="I136" s="204"/>
    </row>
    <row r="137" spans="1:9">
      <c r="A137" s="333" t="s">
        <v>243</v>
      </c>
      <c r="B137" s="223" t="s">
        <v>5646</v>
      </c>
      <c r="C137" s="223">
        <v>3.8774600000000001E-4</v>
      </c>
      <c r="D137" s="223" t="s">
        <v>4507</v>
      </c>
      <c r="E137" s="223" t="s">
        <v>1307</v>
      </c>
      <c r="F137" s="234" t="s">
        <v>1308</v>
      </c>
      <c r="G137" t="s">
        <v>281</v>
      </c>
      <c r="I137" s="204"/>
    </row>
    <row r="138" spans="1:9">
      <c r="A138" s="333" t="s">
        <v>243</v>
      </c>
      <c r="B138" s="223" t="s">
        <v>5647</v>
      </c>
      <c r="C138" s="223">
        <v>3.8774600000000001E-4</v>
      </c>
      <c r="D138" s="223" t="s">
        <v>4507</v>
      </c>
      <c r="E138" s="223" t="s">
        <v>1307</v>
      </c>
      <c r="F138" s="234" t="s">
        <v>1308</v>
      </c>
      <c r="G138" t="s">
        <v>281</v>
      </c>
      <c r="I138" s="204"/>
    </row>
    <row r="139" spans="1:9">
      <c r="A139" s="333" t="s">
        <v>243</v>
      </c>
      <c r="B139" s="223" t="s">
        <v>5648</v>
      </c>
      <c r="C139" s="223">
        <v>8.4939100000000001E-5</v>
      </c>
      <c r="D139" s="223" t="s">
        <v>252</v>
      </c>
      <c r="E139" s="223" t="s">
        <v>1311</v>
      </c>
      <c r="F139" s="234" t="s">
        <v>1312</v>
      </c>
      <c r="G139" t="s">
        <v>281</v>
      </c>
    </row>
    <row r="140" spans="1:9">
      <c r="A140" s="333" t="s">
        <v>243</v>
      </c>
      <c r="B140" s="223" t="s">
        <v>5649</v>
      </c>
      <c r="C140" s="223">
        <v>0.16014249999999999</v>
      </c>
      <c r="D140" s="223" t="s">
        <v>252</v>
      </c>
      <c r="E140" s="223" t="s">
        <v>1314</v>
      </c>
      <c r="F140" s="234" t="s">
        <v>1315</v>
      </c>
      <c r="G140" t="s">
        <v>281</v>
      </c>
    </row>
    <row r="141" spans="1:9">
      <c r="A141" s="333" t="s">
        <v>243</v>
      </c>
      <c r="B141" s="223" t="s">
        <v>4327</v>
      </c>
      <c r="C141" s="223">
        <v>6.3548240000000002E-3</v>
      </c>
      <c r="D141" s="223" t="s">
        <v>4508</v>
      </c>
      <c r="E141" s="223" t="s">
        <v>5650</v>
      </c>
      <c r="F141" s="234" t="s">
        <v>1317</v>
      </c>
      <c r="G141" t="s">
        <v>281</v>
      </c>
      <c r="I141" s="204"/>
    </row>
    <row r="142" spans="1:9">
      <c r="A142" s="333" t="s">
        <v>243</v>
      </c>
      <c r="B142" s="223" t="s">
        <v>5651</v>
      </c>
      <c r="C142" s="223">
        <v>6.3195580000000003E-3</v>
      </c>
      <c r="D142" s="223" t="s">
        <v>4508</v>
      </c>
      <c r="E142" s="223" t="s">
        <v>5652</v>
      </c>
      <c r="F142" s="234" t="s">
        <v>1320</v>
      </c>
      <c r="G142" t="s">
        <v>281</v>
      </c>
      <c r="I142" s="204"/>
    </row>
    <row r="143" spans="1:9">
      <c r="A143" s="333" t="s">
        <v>243</v>
      </c>
      <c r="B143" s="223" t="s">
        <v>5653</v>
      </c>
      <c r="C143" s="223">
        <v>1.1086667999999999E-2</v>
      </c>
      <c r="D143" s="223" t="s">
        <v>4508</v>
      </c>
      <c r="E143" s="223" t="s">
        <v>5654</v>
      </c>
      <c r="F143" s="234" t="s">
        <v>1291</v>
      </c>
      <c r="G143" t="s">
        <v>281</v>
      </c>
      <c r="I143" s="204"/>
    </row>
    <row r="144" spans="1:9">
      <c r="A144" s="333" t="s">
        <v>243</v>
      </c>
      <c r="B144" s="223" t="s">
        <v>4329</v>
      </c>
      <c r="C144" s="223">
        <v>6.6832499999999996E-9</v>
      </c>
      <c r="D144" s="223" t="s">
        <v>252</v>
      </c>
      <c r="E144" s="223" t="s">
        <v>5655</v>
      </c>
      <c r="F144" s="234" t="s">
        <v>1291</v>
      </c>
      <c r="G144" t="s">
        <v>281</v>
      </c>
      <c r="I144" s="204"/>
    </row>
    <row r="145" spans="1:9">
      <c r="A145" s="333" t="s">
        <v>243</v>
      </c>
      <c r="B145" s="223" t="s">
        <v>4333</v>
      </c>
      <c r="C145" s="223">
        <v>5.2630199999999998E-4</v>
      </c>
      <c r="D145" s="223" t="s">
        <v>252</v>
      </c>
      <c r="E145" s="223" t="s">
        <v>5656</v>
      </c>
      <c r="F145" s="234" t="s">
        <v>1291</v>
      </c>
      <c r="G145" t="s">
        <v>281</v>
      </c>
      <c r="I145" s="204"/>
    </row>
    <row r="146" spans="1:9">
      <c r="A146" s="333" t="s">
        <v>243</v>
      </c>
      <c r="B146" s="223" t="s">
        <v>5657</v>
      </c>
      <c r="C146" s="223">
        <v>3.84502E-4</v>
      </c>
      <c r="D146" s="223" t="s">
        <v>252</v>
      </c>
      <c r="E146" s="223" t="s">
        <v>5658</v>
      </c>
      <c r="F146" s="234" t="s">
        <v>1286</v>
      </c>
      <c r="G146" t="s">
        <v>281</v>
      </c>
      <c r="I146" s="204"/>
    </row>
    <row r="147" spans="1:9">
      <c r="A147" s="333" t="s">
        <v>243</v>
      </c>
      <c r="B147" s="223" t="s">
        <v>4335</v>
      </c>
      <c r="C147" s="223">
        <v>3.30478E-12</v>
      </c>
      <c r="D147" s="223" t="s">
        <v>1851</v>
      </c>
      <c r="E147" s="223" t="s">
        <v>5659</v>
      </c>
      <c r="F147" s="234" t="s">
        <v>1291</v>
      </c>
      <c r="G147" t="s">
        <v>281</v>
      </c>
      <c r="I147" s="204"/>
    </row>
    <row r="148" spans="1:9">
      <c r="A148" s="333" t="s">
        <v>243</v>
      </c>
      <c r="B148" s="223" t="s">
        <v>2817</v>
      </c>
      <c r="C148" s="223">
        <v>2.3874999999999999E-3</v>
      </c>
      <c r="D148" s="223" t="s">
        <v>252</v>
      </c>
      <c r="E148" s="223" t="s">
        <v>1329</v>
      </c>
      <c r="F148" s="234" t="s">
        <v>1330</v>
      </c>
      <c r="G148" t="s">
        <v>281</v>
      </c>
      <c r="I148" s="204"/>
    </row>
    <row r="149" spans="1:9">
      <c r="A149" s="333" t="s">
        <v>243</v>
      </c>
      <c r="B149" s="223" t="s">
        <v>5660</v>
      </c>
      <c r="C149" s="223">
        <v>2.68492E-4</v>
      </c>
      <c r="D149" s="223" t="s">
        <v>252</v>
      </c>
      <c r="E149" s="223" t="s">
        <v>1332</v>
      </c>
      <c r="F149" s="234" t="s">
        <v>1333</v>
      </c>
      <c r="G149" t="s">
        <v>281</v>
      </c>
    </row>
    <row r="150" spans="1:9">
      <c r="A150" s="333" t="s">
        <v>243</v>
      </c>
      <c r="B150" s="223" t="s">
        <v>5661</v>
      </c>
      <c r="C150" s="223">
        <v>2.2348199999999999E-7</v>
      </c>
      <c r="D150" s="223" t="s">
        <v>252</v>
      </c>
      <c r="E150" s="223" t="s">
        <v>1335</v>
      </c>
      <c r="F150" s="234" t="s">
        <v>1289</v>
      </c>
      <c r="G150" t="s">
        <v>281</v>
      </c>
    </row>
    <row r="151" spans="1:9">
      <c r="A151" s="333" t="s">
        <v>243</v>
      </c>
      <c r="B151" s="223" t="s">
        <v>5662</v>
      </c>
      <c r="C151" s="223">
        <v>2.2348199999999999E-7</v>
      </c>
      <c r="D151" s="223" t="s">
        <v>252</v>
      </c>
      <c r="E151" s="223" t="s">
        <v>1335</v>
      </c>
      <c r="F151" s="234" t="s">
        <v>1289</v>
      </c>
      <c r="G151" t="s">
        <v>281</v>
      </c>
      <c r="I151" s="204"/>
    </row>
    <row r="152" spans="1:9">
      <c r="A152" s="333" t="s">
        <v>243</v>
      </c>
      <c r="B152" s="223" t="s">
        <v>5663</v>
      </c>
      <c r="C152" s="223">
        <v>1.3219114000000001E-2</v>
      </c>
      <c r="D152" s="223" t="s">
        <v>252</v>
      </c>
      <c r="E152" s="223" t="s">
        <v>5664</v>
      </c>
      <c r="F152" s="234" t="s">
        <v>1291</v>
      </c>
      <c r="G152" t="s">
        <v>281</v>
      </c>
      <c r="I152" s="204"/>
    </row>
    <row r="153" spans="1:9">
      <c r="A153" s="333" t="s">
        <v>243</v>
      </c>
      <c r="B153" s="223" t="s">
        <v>4336</v>
      </c>
      <c r="C153" s="223">
        <v>8.2075400000000004E-4</v>
      </c>
      <c r="D153" s="223" t="s">
        <v>252</v>
      </c>
      <c r="E153" s="223" t="s">
        <v>5665</v>
      </c>
      <c r="F153" s="234" t="s">
        <v>1291</v>
      </c>
      <c r="G153" t="s">
        <v>281</v>
      </c>
      <c r="I153" s="204"/>
    </row>
    <row r="154" spans="1:9">
      <c r="A154" s="333" t="s">
        <v>243</v>
      </c>
      <c r="B154" s="223" t="s">
        <v>4338</v>
      </c>
      <c r="C154" s="223">
        <v>8.3846100000000007E-3</v>
      </c>
      <c r="D154" s="223" t="s">
        <v>252</v>
      </c>
      <c r="E154" s="223" t="s">
        <v>5666</v>
      </c>
      <c r="F154" s="234" t="s">
        <v>1291</v>
      </c>
      <c r="G154" t="s">
        <v>281</v>
      </c>
      <c r="I154" s="204"/>
    </row>
    <row r="155" spans="1:9">
      <c r="A155" s="333" t="s">
        <v>243</v>
      </c>
      <c r="B155" s="223" t="s">
        <v>4340</v>
      </c>
      <c r="C155" s="223">
        <v>2.3387099999999998E-8</v>
      </c>
      <c r="D155" s="223" t="s">
        <v>252</v>
      </c>
      <c r="E155" s="223" t="s">
        <v>5667</v>
      </c>
      <c r="F155" s="234" t="s">
        <v>1291</v>
      </c>
      <c r="G155" t="s">
        <v>281</v>
      </c>
      <c r="I155" s="204"/>
    </row>
    <row r="156" spans="1:9">
      <c r="A156" s="333" t="s">
        <v>243</v>
      </c>
      <c r="B156" s="223" t="s">
        <v>5668</v>
      </c>
      <c r="C156" s="223">
        <v>8.7158099999999995E-6</v>
      </c>
      <c r="D156" s="223" t="s">
        <v>252</v>
      </c>
      <c r="E156" s="223" t="s">
        <v>1343</v>
      </c>
      <c r="F156" s="234" t="s">
        <v>1289</v>
      </c>
      <c r="G156" t="s">
        <v>281</v>
      </c>
      <c r="I156" s="204"/>
    </row>
    <row r="157" spans="1:9">
      <c r="A157" s="333" t="s">
        <v>243</v>
      </c>
      <c r="B157" s="223" t="s">
        <v>4342</v>
      </c>
      <c r="C157" s="223">
        <v>1.7099E-12</v>
      </c>
      <c r="D157" s="223" t="s">
        <v>1851</v>
      </c>
      <c r="E157" s="223" t="s">
        <v>5669</v>
      </c>
      <c r="F157" s="234" t="s">
        <v>1291</v>
      </c>
      <c r="G157" t="s">
        <v>281</v>
      </c>
      <c r="I157" s="204"/>
    </row>
    <row r="158" spans="1:9">
      <c r="A158" s="333" t="s">
        <v>243</v>
      </c>
      <c r="B158" s="223" t="s">
        <v>2831</v>
      </c>
      <c r="C158" s="223">
        <v>6.68659E-5</v>
      </c>
      <c r="D158" s="223" t="s">
        <v>252</v>
      </c>
      <c r="E158" s="223" t="s">
        <v>1346</v>
      </c>
      <c r="F158" s="234" t="s">
        <v>1289</v>
      </c>
      <c r="G158" t="s">
        <v>281</v>
      </c>
      <c r="I158" s="204"/>
    </row>
    <row r="159" spans="1:9">
      <c r="A159" s="333" t="s">
        <v>243</v>
      </c>
      <c r="B159" s="223" t="s">
        <v>5670</v>
      </c>
      <c r="C159" s="223">
        <v>9.5353199999999993E-10</v>
      </c>
      <c r="D159" s="223" t="s">
        <v>4523</v>
      </c>
      <c r="E159" s="223" t="s">
        <v>5671</v>
      </c>
      <c r="F159" s="234" t="s">
        <v>1286</v>
      </c>
      <c r="G159" t="s">
        <v>281</v>
      </c>
      <c r="I159" s="204"/>
    </row>
    <row r="160" spans="1:9">
      <c r="A160" s="333" t="s">
        <v>243</v>
      </c>
      <c r="B160" s="223" t="s">
        <v>4344</v>
      </c>
      <c r="C160" s="223">
        <v>1.4906000000000001E-11</v>
      </c>
      <c r="D160" s="223" t="s">
        <v>1851</v>
      </c>
      <c r="E160" s="223" t="s">
        <v>5672</v>
      </c>
      <c r="F160" s="234" t="s">
        <v>1291</v>
      </c>
      <c r="G160" t="s">
        <v>281</v>
      </c>
      <c r="I160" s="204"/>
    </row>
    <row r="161" spans="1:9">
      <c r="A161" s="333" t="s">
        <v>243</v>
      </c>
      <c r="B161" s="223" t="s">
        <v>1123</v>
      </c>
      <c r="C161" s="223">
        <v>1.28995E-7</v>
      </c>
      <c r="D161" s="223" t="s">
        <v>252</v>
      </c>
      <c r="E161" s="223" t="s">
        <v>5673</v>
      </c>
      <c r="F161" s="234" t="s">
        <v>1291</v>
      </c>
      <c r="G161" t="s">
        <v>281</v>
      </c>
      <c r="I161" s="204"/>
    </row>
    <row r="162" spans="1:9">
      <c r="A162" s="333" t="s">
        <v>243</v>
      </c>
      <c r="B162" s="223" t="s">
        <v>5674</v>
      </c>
      <c r="C162" s="223">
        <v>3.0393599999999998E-6</v>
      </c>
      <c r="D162" s="223" t="s">
        <v>252</v>
      </c>
      <c r="E162" s="223" t="s">
        <v>1353</v>
      </c>
      <c r="F162" s="234" t="s">
        <v>1289</v>
      </c>
      <c r="G162" t="s">
        <v>281</v>
      </c>
    </row>
    <row r="163" spans="1:9">
      <c r="A163" s="333" t="s">
        <v>243</v>
      </c>
      <c r="B163" s="223" t="s">
        <v>5675</v>
      </c>
      <c r="C163" s="223">
        <v>8.9392900000000006E-8</v>
      </c>
      <c r="D163" s="223" t="s">
        <v>252</v>
      </c>
      <c r="E163" s="223" t="s">
        <v>1355</v>
      </c>
      <c r="F163" s="234" t="s">
        <v>1289</v>
      </c>
      <c r="G163" t="s">
        <v>281</v>
      </c>
    </row>
    <row r="164" spans="1:9">
      <c r="A164" s="333" t="s">
        <v>243</v>
      </c>
      <c r="B164" s="223" t="s">
        <v>5676</v>
      </c>
      <c r="C164" s="223">
        <v>1.8577190000000001E-3</v>
      </c>
      <c r="D164" s="223" t="s">
        <v>252</v>
      </c>
      <c r="E164" s="223" t="s">
        <v>1356</v>
      </c>
      <c r="F164" s="234" t="s">
        <v>1289</v>
      </c>
      <c r="G164" t="s">
        <v>281</v>
      </c>
    </row>
    <row r="165" spans="1:9">
      <c r="A165" s="333" t="s">
        <v>243</v>
      </c>
      <c r="B165" s="223" t="s">
        <v>4349</v>
      </c>
      <c r="C165" s="223">
        <v>6.8703500000000001E-4</v>
      </c>
      <c r="D165" s="223" t="s">
        <v>1860</v>
      </c>
      <c r="E165" s="223" t="s">
        <v>5677</v>
      </c>
      <c r="F165" s="234" t="s">
        <v>316</v>
      </c>
      <c r="G165" t="s">
        <v>281</v>
      </c>
      <c r="I165" s="204"/>
    </row>
    <row r="166" spans="1:9">
      <c r="A166" s="333" t="s">
        <v>243</v>
      </c>
      <c r="B166" s="223" t="s">
        <v>5678</v>
      </c>
      <c r="C166" s="223">
        <v>2.49005E-11</v>
      </c>
      <c r="D166" s="223" t="s">
        <v>1851</v>
      </c>
      <c r="E166" s="223" t="s">
        <v>5679</v>
      </c>
      <c r="F166" s="234" t="s">
        <v>1286</v>
      </c>
      <c r="G166" t="s">
        <v>281</v>
      </c>
      <c r="I166" s="204"/>
    </row>
    <row r="167" spans="1:9">
      <c r="A167" s="333" t="s">
        <v>333</v>
      </c>
      <c r="B167" s="223" t="s">
        <v>225</v>
      </c>
      <c r="C167" s="223">
        <v>2.75011E-7</v>
      </c>
      <c r="D167" s="223" t="s">
        <v>252</v>
      </c>
      <c r="E167" s="223" t="s">
        <v>5680</v>
      </c>
      <c r="F167" s="234" t="s">
        <v>1361</v>
      </c>
      <c r="G167" t="s">
        <v>281</v>
      </c>
      <c r="I167" s="204"/>
    </row>
    <row r="168" spans="1:9">
      <c r="A168" s="333" t="s">
        <v>333</v>
      </c>
      <c r="B168" s="223" t="s">
        <v>225</v>
      </c>
      <c r="C168" s="223">
        <v>4.24549E-8</v>
      </c>
      <c r="D168" s="223" t="s">
        <v>252</v>
      </c>
      <c r="E168" s="223" t="s">
        <v>5681</v>
      </c>
      <c r="F168" s="234" t="s">
        <v>1363</v>
      </c>
      <c r="G168" t="s">
        <v>281</v>
      </c>
    </row>
    <row r="169" spans="1:9">
      <c r="A169" s="333" t="s">
        <v>333</v>
      </c>
      <c r="B169" s="223" t="s">
        <v>225</v>
      </c>
      <c r="C169" s="223">
        <v>1.2550977E-2</v>
      </c>
      <c r="D169" s="223" t="s">
        <v>252</v>
      </c>
      <c r="E169" s="223" t="s">
        <v>5682</v>
      </c>
      <c r="F169" s="234" t="s">
        <v>1365</v>
      </c>
      <c r="G169" t="s">
        <v>281</v>
      </c>
      <c r="I169" s="204"/>
    </row>
    <row r="170" spans="1:9">
      <c r="A170" s="333" t="s">
        <v>333</v>
      </c>
      <c r="B170" s="223" t="s">
        <v>225</v>
      </c>
      <c r="C170" s="223">
        <v>1.01996E-5</v>
      </c>
      <c r="D170" s="223" t="s">
        <v>252</v>
      </c>
      <c r="E170" s="223" t="s">
        <v>5683</v>
      </c>
      <c r="F170" s="234" t="s">
        <v>1361</v>
      </c>
      <c r="G170" t="s">
        <v>281</v>
      </c>
      <c r="I170" s="204"/>
    </row>
    <row r="171" spans="1:9">
      <c r="A171" s="333" t="s">
        <v>333</v>
      </c>
      <c r="B171" s="223" t="s">
        <v>174</v>
      </c>
      <c r="C171" s="223">
        <v>1.20555E-10</v>
      </c>
      <c r="D171" s="223" t="s">
        <v>252</v>
      </c>
      <c r="E171" s="223" t="s">
        <v>5684</v>
      </c>
      <c r="F171" s="234" t="s">
        <v>1361</v>
      </c>
      <c r="G171" t="s">
        <v>281</v>
      </c>
      <c r="I171" s="204"/>
    </row>
    <row r="172" spans="1:9">
      <c r="A172" s="333" t="s">
        <v>333</v>
      </c>
      <c r="B172" s="223" t="s">
        <v>174</v>
      </c>
      <c r="C172" s="223">
        <v>6.0032299999999998E-9</v>
      </c>
      <c r="D172" s="223" t="s">
        <v>252</v>
      </c>
      <c r="E172" s="223" t="s">
        <v>5685</v>
      </c>
      <c r="F172" s="234" t="s">
        <v>1363</v>
      </c>
      <c r="G172" t="s">
        <v>281</v>
      </c>
    </row>
    <row r="173" spans="1:9">
      <c r="A173" s="333" t="s">
        <v>333</v>
      </c>
      <c r="B173" s="223" t="s">
        <v>347</v>
      </c>
      <c r="C173" s="223">
        <v>8.4525599999999999E-6</v>
      </c>
      <c r="D173" s="223" t="s">
        <v>252</v>
      </c>
      <c r="E173" s="223" t="s">
        <v>5686</v>
      </c>
      <c r="F173" s="234" t="s">
        <v>1365</v>
      </c>
      <c r="G173" t="s">
        <v>281</v>
      </c>
      <c r="I173" s="204"/>
    </row>
    <row r="174" spans="1:9">
      <c r="A174" s="333" t="s">
        <v>333</v>
      </c>
      <c r="B174" s="223" t="s">
        <v>347</v>
      </c>
      <c r="C174" s="223">
        <v>3.7735900000000001E-7</v>
      </c>
      <c r="D174" s="223" t="s">
        <v>252</v>
      </c>
      <c r="E174" s="223" t="s">
        <v>5687</v>
      </c>
      <c r="F174" s="234" t="s">
        <v>1361</v>
      </c>
      <c r="G174" t="s">
        <v>281</v>
      </c>
    </row>
    <row r="175" spans="1:9">
      <c r="A175" s="333" t="s">
        <v>845</v>
      </c>
      <c r="B175" s="233" t="s">
        <v>1080</v>
      </c>
      <c r="C175" s="223">
        <v>-1</v>
      </c>
      <c r="D175" s="223" t="s">
        <v>252</v>
      </c>
      <c r="E175" s="223" t="s">
        <v>253</v>
      </c>
      <c r="F175" s="234" t="s">
        <v>587</v>
      </c>
      <c r="G175" t="s">
        <v>281</v>
      </c>
      <c r="I175" s="204"/>
    </row>
    <row r="176" spans="1:9">
      <c r="A176" s="333" t="s">
        <v>333</v>
      </c>
      <c r="B176" s="223" t="s">
        <v>179</v>
      </c>
      <c r="C176" s="223">
        <v>2.0627499999999999E-12</v>
      </c>
      <c r="D176" s="223" t="s">
        <v>252</v>
      </c>
      <c r="E176" s="223" t="s">
        <v>5688</v>
      </c>
      <c r="F176" s="234" t="s">
        <v>1361</v>
      </c>
      <c r="G176" t="s">
        <v>281</v>
      </c>
      <c r="I176" s="204"/>
    </row>
    <row r="177" spans="1:9">
      <c r="A177" s="333" t="s">
        <v>333</v>
      </c>
      <c r="B177" s="223" t="s">
        <v>179</v>
      </c>
      <c r="C177" s="223">
        <v>5.0295200000000002E-10</v>
      </c>
      <c r="D177" s="223" t="s">
        <v>252</v>
      </c>
      <c r="E177" s="223" t="s">
        <v>5689</v>
      </c>
      <c r="F177" s="234" t="s">
        <v>1363</v>
      </c>
      <c r="G177" t="s">
        <v>281</v>
      </c>
    </row>
    <row r="178" spans="1:9">
      <c r="A178" s="333" t="s">
        <v>333</v>
      </c>
      <c r="B178" s="223" t="s">
        <v>368</v>
      </c>
      <c r="C178" s="223">
        <v>1.51343E-6</v>
      </c>
      <c r="D178" s="223" t="s">
        <v>252</v>
      </c>
      <c r="E178" s="223" t="s">
        <v>5690</v>
      </c>
      <c r="F178" s="234" t="s">
        <v>1365</v>
      </c>
      <c r="G178" t="s">
        <v>281</v>
      </c>
    </row>
    <row r="179" spans="1:9">
      <c r="A179" s="333" t="s">
        <v>333</v>
      </c>
      <c r="B179" s="223" t="s">
        <v>368</v>
      </c>
      <c r="C179" s="223">
        <v>3.8304100000000002E-8</v>
      </c>
      <c r="D179" s="223" t="s">
        <v>252</v>
      </c>
      <c r="E179" s="223" t="s">
        <v>5691</v>
      </c>
      <c r="F179" s="234" t="s">
        <v>1361</v>
      </c>
      <c r="G179" t="s">
        <v>281</v>
      </c>
    </row>
    <row r="180" spans="1:9">
      <c r="A180" s="333" t="s">
        <v>333</v>
      </c>
      <c r="B180" s="223" t="s">
        <v>221</v>
      </c>
      <c r="C180" s="223">
        <v>8.3596799999999999E-7</v>
      </c>
      <c r="D180" s="223" t="s">
        <v>252</v>
      </c>
      <c r="E180" s="223" t="s">
        <v>5692</v>
      </c>
      <c r="F180" s="234" t="s">
        <v>1361</v>
      </c>
      <c r="G180" t="s">
        <v>281</v>
      </c>
    </row>
    <row r="181" spans="1:9">
      <c r="A181" s="333" t="s">
        <v>333</v>
      </c>
      <c r="B181" s="223" t="s">
        <v>221</v>
      </c>
      <c r="C181" s="223">
        <v>1.2779699999999999E-6</v>
      </c>
      <c r="D181" s="223" t="s">
        <v>252</v>
      </c>
      <c r="E181" s="223" t="s">
        <v>5693</v>
      </c>
      <c r="F181" s="234" t="s">
        <v>1363</v>
      </c>
      <c r="G181" t="s">
        <v>281</v>
      </c>
      <c r="I181" s="204"/>
    </row>
    <row r="182" spans="1:9">
      <c r="A182" s="333" t="s">
        <v>333</v>
      </c>
      <c r="B182" s="223" t="s">
        <v>371</v>
      </c>
      <c r="C182" s="223">
        <v>0.14082113299999999</v>
      </c>
      <c r="D182" s="223" t="s">
        <v>252</v>
      </c>
      <c r="E182" s="223" t="s">
        <v>5694</v>
      </c>
      <c r="F182" s="234" t="s">
        <v>1365</v>
      </c>
      <c r="G182" t="s">
        <v>281</v>
      </c>
      <c r="I182" s="204"/>
    </row>
    <row r="183" spans="1:9">
      <c r="A183" s="333" t="s">
        <v>333</v>
      </c>
      <c r="B183" s="223" t="s">
        <v>371</v>
      </c>
      <c r="C183" s="223">
        <v>4.6122840000000003E-3</v>
      </c>
      <c r="D183" s="223" t="s">
        <v>252</v>
      </c>
      <c r="E183" s="223" t="s">
        <v>5695</v>
      </c>
      <c r="F183" s="234" t="s">
        <v>1361</v>
      </c>
      <c r="G183" t="s">
        <v>281</v>
      </c>
      <c r="I183" s="204"/>
    </row>
    <row r="184" spans="1:9">
      <c r="A184" s="333" t="s">
        <v>333</v>
      </c>
      <c r="B184" s="223" t="s">
        <v>1379</v>
      </c>
      <c r="C184" s="223">
        <v>2.9465399999999999E-6</v>
      </c>
      <c r="D184" s="223" t="s">
        <v>252</v>
      </c>
      <c r="E184" s="223" t="s">
        <v>5696</v>
      </c>
      <c r="F184" s="234" t="s">
        <v>1361</v>
      </c>
      <c r="G184" t="s">
        <v>281</v>
      </c>
      <c r="I184" s="204"/>
    </row>
    <row r="185" spans="1:9">
      <c r="A185" s="333" t="s">
        <v>333</v>
      </c>
      <c r="B185" s="223" t="s">
        <v>378</v>
      </c>
      <c r="C185" s="223">
        <v>9.2846479999999995E-3</v>
      </c>
      <c r="D185" s="223" t="s">
        <v>252</v>
      </c>
      <c r="E185" s="223" t="s">
        <v>5697</v>
      </c>
      <c r="F185" s="234" t="s">
        <v>1365</v>
      </c>
      <c r="G185" t="s">
        <v>281</v>
      </c>
      <c r="I185" s="204"/>
    </row>
    <row r="186" spans="1:9">
      <c r="A186" s="333" t="s">
        <v>333</v>
      </c>
      <c r="B186" s="223" t="s">
        <v>378</v>
      </c>
      <c r="C186" s="223">
        <v>2.0630446E-2</v>
      </c>
      <c r="D186" s="223" t="s">
        <v>252</v>
      </c>
      <c r="E186" s="223" t="s">
        <v>5698</v>
      </c>
      <c r="F186" s="234" t="s">
        <v>1383</v>
      </c>
      <c r="G186" t="s">
        <v>281</v>
      </c>
      <c r="I186" s="204"/>
    </row>
    <row r="187" spans="1:9">
      <c r="A187" s="333" t="s">
        <v>333</v>
      </c>
      <c r="B187" s="223" t="s">
        <v>188</v>
      </c>
      <c r="C187" s="223">
        <v>3.0414099999999999E-15</v>
      </c>
      <c r="D187" s="223" t="s">
        <v>252</v>
      </c>
      <c r="E187" s="223" t="s">
        <v>5699</v>
      </c>
      <c r="F187" s="234" t="s">
        <v>1361</v>
      </c>
      <c r="G187" t="s">
        <v>281</v>
      </c>
    </row>
    <row r="188" spans="1:9">
      <c r="A188" s="333" t="s">
        <v>333</v>
      </c>
      <c r="B188" s="223" t="s">
        <v>188</v>
      </c>
      <c r="C188" s="223">
        <v>2.0879700000000001E-11</v>
      </c>
      <c r="D188" s="223" t="s">
        <v>252</v>
      </c>
      <c r="E188" s="223" t="s">
        <v>5700</v>
      </c>
      <c r="F188" s="234" t="s">
        <v>1363</v>
      </c>
      <c r="G188" t="s">
        <v>281</v>
      </c>
    </row>
    <row r="189" spans="1:9">
      <c r="A189" s="333" t="s">
        <v>333</v>
      </c>
      <c r="B189" s="223" t="s">
        <v>382</v>
      </c>
      <c r="C189" s="223">
        <v>1.4479999999999999E-6</v>
      </c>
      <c r="D189" s="223" t="s">
        <v>252</v>
      </c>
      <c r="E189" s="223" t="s">
        <v>5701</v>
      </c>
      <c r="F189" s="234" t="s">
        <v>1365</v>
      </c>
      <c r="G189" t="s">
        <v>281</v>
      </c>
      <c r="I189" s="204"/>
    </row>
    <row r="190" spans="1:9">
      <c r="A190" s="333" t="s">
        <v>333</v>
      </c>
      <c r="B190" s="223" t="s">
        <v>382</v>
      </c>
      <c r="C190" s="223">
        <v>4.3725999999999997E-8</v>
      </c>
      <c r="D190" s="223" t="s">
        <v>252</v>
      </c>
      <c r="E190" s="223" t="s">
        <v>5702</v>
      </c>
      <c r="F190" s="234" t="s">
        <v>1361</v>
      </c>
      <c r="G190" t="s">
        <v>281</v>
      </c>
      <c r="I190" s="204"/>
    </row>
    <row r="191" spans="1:9">
      <c r="A191" s="333" t="s">
        <v>333</v>
      </c>
      <c r="B191" s="223" t="s">
        <v>385</v>
      </c>
      <c r="C191" s="223">
        <v>1.31095E-10</v>
      </c>
      <c r="D191" s="223" t="s">
        <v>252</v>
      </c>
      <c r="E191" s="223" t="s">
        <v>5703</v>
      </c>
      <c r="F191" s="234" t="s">
        <v>1361</v>
      </c>
      <c r="G191" t="s">
        <v>281</v>
      </c>
      <c r="I191" s="204"/>
    </row>
    <row r="192" spans="1:9">
      <c r="A192" s="333" t="s">
        <v>333</v>
      </c>
      <c r="B192" s="223" t="s">
        <v>192</v>
      </c>
      <c r="C192" s="223">
        <v>4.0795399999999998E-11</v>
      </c>
      <c r="D192" s="223" t="s">
        <v>252</v>
      </c>
      <c r="E192" s="223" t="s">
        <v>5704</v>
      </c>
      <c r="F192" s="234" t="s">
        <v>1361</v>
      </c>
      <c r="G192" t="s">
        <v>281</v>
      </c>
      <c r="I192" s="204"/>
    </row>
    <row r="193" spans="1:9">
      <c r="A193" s="333" t="s">
        <v>333</v>
      </c>
      <c r="B193" s="223" t="s">
        <v>192</v>
      </c>
      <c r="C193" s="223">
        <v>4.0795399999999998E-11</v>
      </c>
      <c r="D193" s="223" t="s">
        <v>252</v>
      </c>
      <c r="E193" s="223" t="s">
        <v>5704</v>
      </c>
      <c r="F193" s="234" t="s">
        <v>1363</v>
      </c>
      <c r="G193" t="s">
        <v>281</v>
      </c>
      <c r="I193" s="204"/>
    </row>
    <row r="194" spans="1:9">
      <c r="A194" s="333" t="s">
        <v>333</v>
      </c>
      <c r="B194" s="223" t="s">
        <v>394</v>
      </c>
      <c r="C194" s="223">
        <v>1.08006E-4</v>
      </c>
      <c r="D194" s="223" t="s">
        <v>252</v>
      </c>
      <c r="E194" s="223" t="s">
        <v>5705</v>
      </c>
      <c r="F194" s="234" t="s">
        <v>1365</v>
      </c>
      <c r="G194" t="s">
        <v>281</v>
      </c>
      <c r="I194" s="204"/>
    </row>
    <row r="195" spans="1:9">
      <c r="A195" s="333" t="s">
        <v>333</v>
      </c>
      <c r="B195" s="223" t="s">
        <v>394</v>
      </c>
      <c r="C195" s="223">
        <v>3.70389E-8</v>
      </c>
      <c r="D195" s="223" t="s">
        <v>252</v>
      </c>
      <c r="E195" s="223" t="s">
        <v>5706</v>
      </c>
      <c r="F195" s="234" t="s">
        <v>1361</v>
      </c>
      <c r="G195" t="s">
        <v>281</v>
      </c>
      <c r="I195" s="204"/>
    </row>
    <row r="196" spans="1:9">
      <c r="A196" s="333" t="s">
        <v>333</v>
      </c>
      <c r="B196" s="223" t="s">
        <v>415</v>
      </c>
      <c r="C196" s="223">
        <v>2.9240100000000002E-4</v>
      </c>
      <c r="D196" s="223" t="s">
        <v>252</v>
      </c>
      <c r="E196" s="223" t="s">
        <v>5707</v>
      </c>
      <c r="F196" s="234" t="s">
        <v>1363</v>
      </c>
      <c r="G196" t="s">
        <v>281</v>
      </c>
      <c r="I196" s="204"/>
    </row>
    <row r="197" spans="1:9">
      <c r="A197" s="333" t="s">
        <v>333</v>
      </c>
      <c r="B197" s="223" t="s">
        <v>217</v>
      </c>
      <c r="C197" s="223">
        <v>1.15796E-8</v>
      </c>
      <c r="D197" s="223" t="s">
        <v>252</v>
      </c>
      <c r="E197" s="223" t="s">
        <v>5708</v>
      </c>
      <c r="F197" s="234" t="s">
        <v>1361</v>
      </c>
      <c r="G197" t="s">
        <v>281</v>
      </c>
    </row>
    <row r="198" spans="1:9">
      <c r="A198" s="333" t="s">
        <v>333</v>
      </c>
      <c r="B198" s="223" t="s">
        <v>217</v>
      </c>
      <c r="C198" s="223">
        <v>1.2394599999999999E-8</v>
      </c>
      <c r="D198" s="223" t="s">
        <v>252</v>
      </c>
      <c r="E198" s="223" t="s">
        <v>5709</v>
      </c>
      <c r="F198" s="234" t="s">
        <v>1363</v>
      </c>
      <c r="G198" t="s">
        <v>281</v>
      </c>
      <c r="I198" s="204"/>
    </row>
    <row r="199" spans="1:9">
      <c r="A199" s="333" t="s">
        <v>333</v>
      </c>
      <c r="B199" s="223" t="s">
        <v>418</v>
      </c>
      <c r="C199" s="223">
        <v>1.3490248E-2</v>
      </c>
      <c r="D199" s="223" t="s">
        <v>252</v>
      </c>
      <c r="E199" s="223" t="s">
        <v>5710</v>
      </c>
      <c r="F199" s="234" t="s">
        <v>1365</v>
      </c>
      <c r="G199" t="s">
        <v>281</v>
      </c>
    </row>
    <row r="200" spans="1:9">
      <c r="A200" s="333" t="s">
        <v>333</v>
      </c>
      <c r="B200" s="223" t="s">
        <v>418</v>
      </c>
      <c r="C200" s="223">
        <v>2.5279700000000001E-5</v>
      </c>
      <c r="D200" s="223" t="s">
        <v>252</v>
      </c>
      <c r="E200" s="223" t="s">
        <v>5711</v>
      </c>
      <c r="F200" s="234" t="s">
        <v>1361</v>
      </c>
      <c r="G200" t="s">
        <v>281</v>
      </c>
      <c r="I200" s="204"/>
    </row>
    <row r="201" spans="1:9">
      <c r="A201" s="333" t="s">
        <v>333</v>
      </c>
      <c r="B201" s="223" t="s">
        <v>205</v>
      </c>
      <c r="C201" s="223">
        <v>1.14726E-11</v>
      </c>
      <c r="D201" s="223" t="s">
        <v>252</v>
      </c>
      <c r="E201" s="223" t="s">
        <v>5712</v>
      </c>
      <c r="F201" s="234" t="s">
        <v>1361</v>
      </c>
      <c r="G201" t="s">
        <v>281</v>
      </c>
      <c r="I201" s="204"/>
    </row>
    <row r="202" spans="1:9">
      <c r="A202" s="333" t="s">
        <v>333</v>
      </c>
      <c r="B202" s="223" t="s">
        <v>205</v>
      </c>
      <c r="C202" s="223">
        <v>1.15632E-10</v>
      </c>
      <c r="D202" s="223" t="s">
        <v>252</v>
      </c>
      <c r="E202" s="223" t="s">
        <v>5713</v>
      </c>
      <c r="F202" s="234" t="s">
        <v>1363</v>
      </c>
      <c r="G202" t="s">
        <v>281</v>
      </c>
      <c r="I202" s="204"/>
    </row>
    <row r="203" spans="1:9">
      <c r="A203" s="333" t="s">
        <v>333</v>
      </c>
      <c r="B203" s="223" t="s">
        <v>205</v>
      </c>
      <c r="C203" s="223">
        <v>2.1787099999999999E-4</v>
      </c>
      <c r="D203" s="223" t="s">
        <v>252</v>
      </c>
      <c r="E203" s="223" t="s">
        <v>5714</v>
      </c>
      <c r="F203" s="234" t="s">
        <v>1365</v>
      </c>
      <c r="G203" t="s">
        <v>281</v>
      </c>
      <c r="I203" s="204"/>
    </row>
    <row r="204" spans="1:9">
      <c r="A204" s="333" t="s">
        <v>333</v>
      </c>
      <c r="B204" s="223" t="s">
        <v>205</v>
      </c>
      <c r="C204" s="223">
        <v>3.8132500000000001E-8</v>
      </c>
      <c r="D204" s="223" t="s">
        <v>252</v>
      </c>
      <c r="E204" s="223" t="s">
        <v>5715</v>
      </c>
      <c r="F204" s="234" t="s">
        <v>1361</v>
      </c>
      <c r="G204" t="s">
        <v>281</v>
      </c>
      <c r="I204" s="204"/>
    </row>
    <row r="205" spans="1:9">
      <c r="A205" s="333" t="s">
        <v>333</v>
      </c>
      <c r="B205" s="223" t="s">
        <v>196</v>
      </c>
      <c r="C205" s="223">
        <v>1.41901E-14</v>
      </c>
      <c r="D205" s="223" t="s">
        <v>252</v>
      </c>
      <c r="E205" s="223" t="s">
        <v>5716</v>
      </c>
      <c r="F205" s="234" t="s">
        <v>1361</v>
      </c>
      <c r="G205" t="s">
        <v>281</v>
      </c>
      <c r="I205" s="204"/>
    </row>
    <row r="206" spans="1:9">
      <c r="A206" s="333" t="s">
        <v>333</v>
      </c>
      <c r="B206" s="223" t="s">
        <v>196</v>
      </c>
      <c r="C206" s="223">
        <v>3.3526199999999999E-9</v>
      </c>
      <c r="D206" s="223" t="s">
        <v>252</v>
      </c>
      <c r="E206" s="223" t="s">
        <v>5717</v>
      </c>
      <c r="F206" s="234" t="s">
        <v>1363</v>
      </c>
      <c r="G206" t="s">
        <v>281</v>
      </c>
    </row>
    <row r="207" spans="1:9">
      <c r="A207" s="333" t="s">
        <v>333</v>
      </c>
      <c r="B207" s="223" t="s">
        <v>196</v>
      </c>
      <c r="C207" s="223">
        <v>4.4203699999999998E-7</v>
      </c>
      <c r="D207" s="223" t="s">
        <v>252</v>
      </c>
      <c r="E207" s="223" t="s">
        <v>5718</v>
      </c>
      <c r="F207" s="234" t="s">
        <v>1365</v>
      </c>
      <c r="G207" t="s">
        <v>281</v>
      </c>
      <c r="I207" s="204"/>
    </row>
    <row r="208" spans="1:9">
      <c r="A208" s="333" t="s">
        <v>333</v>
      </c>
      <c r="B208" s="223" t="s">
        <v>196</v>
      </c>
      <c r="C208" s="223">
        <v>2.6526599999999998E-9</v>
      </c>
      <c r="D208" s="223" t="s">
        <v>252</v>
      </c>
      <c r="E208" s="223" t="s">
        <v>5719</v>
      </c>
      <c r="F208" s="234" t="s">
        <v>1361</v>
      </c>
      <c r="G208" t="s">
        <v>281</v>
      </c>
      <c r="I208" s="204"/>
    </row>
    <row r="209" spans="1:9">
      <c r="A209" s="333" t="s">
        <v>333</v>
      </c>
      <c r="B209" s="223" t="s">
        <v>1405</v>
      </c>
      <c r="C209" s="223">
        <v>8.4365399999999997E-8</v>
      </c>
      <c r="D209" s="223" t="s">
        <v>252</v>
      </c>
      <c r="E209" s="223" t="s">
        <v>5720</v>
      </c>
      <c r="F209" s="234" t="s">
        <v>1361</v>
      </c>
      <c r="G209" t="s">
        <v>281</v>
      </c>
      <c r="I209" s="204"/>
    </row>
    <row r="210" spans="1:9">
      <c r="A210" s="333" t="s">
        <v>333</v>
      </c>
      <c r="B210" s="223" t="s">
        <v>200</v>
      </c>
      <c r="C210" s="223">
        <v>1.0207E-14</v>
      </c>
      <c r="D210" s="223" t="s">
        <v>252</v>
      </c>
      <c r="E210" s="223" t="s">
        <v>5721</v>
      </c>
      <c r="F210" s="234" t="s">
        <v>1361</v>
      </c>
      <c r="G210" t="s">
        <v>281</v>
      </c>
    </row>
    <row r="211" spans="1:9">
      <c r="A211" s="333" t="s">
        <v>333</v>
      </c>
      <c r="B211" s="223" t="s">
        <v>200</v>
      </c>
      <c r="C211" s="223">
        <v>1.5021599999999999E-10</v>
      </c>
      <c r="D211" s="223" t="s">
        <v>252</v>
      </c>
      <c r="E211" s="223" t="s">
        <v>5722</v>
      </c>
      <c r="F211" s="234" t="s">
        <v>1363</v>
      </c>
      <c r="G211" t="s">
        <v>281</v>
      </c>
    </row>
    <row r="212" spans="1:9">
      <c r="A212" s="333" t="s">
        <v>333</v>
      </c>
      <c r="B212" s="223" t="s">
        <v>430</v>
      </c>
      <c r="C212" s="223">
        <v>3.7924099999999998E-5</v>
      </c>
      <c r="D212" s="223" t="s">
        <v>252</v>
      </c>
      <c r="E212" s="223" t="s">
        <v>5723</v>
      </c>
      <c r="F212" s="234" t="s">
        <v>1365</v>
      </c>
      <c r="G212" t="s">
        <v>281</v>
      </c>
      <c r="I212" s="204"/>
    </row>
    <row r="213" spans="1:9">
      <c r="A213" s="333" t="s">
        <v>333</v>
      </c>
      <c r="B213" s="223" t="s">
        <v>430</v>
      </c>
      <c r="C213" s="223">
        <v>3.64513E-7</v>
      </c>
      <c r="D213" s="223" t="s">
        <v>252</v>
      </c>
      <c r="E213" s="223" t="s">
        <v>5724</v>
      </c>
      <c r="F213" s="234" t="s">
        <v>1361</v>
      </c>
      <c r="G213" t="s">
        <v>281</v>
      </c>
      <c r="I213" s="204"/>
    </row>
    <row r="214" spans="1:9">
      <c r="A214" s="333" t="s">
        <v>333</v>
      </c>
      <c r="B214" s="223" t="s">
        <v>1411</v>
      </c>
      <c r="C214" s="223">
        <v>2.5000000000000001E-4</v>
      </c>
      <c r="D214" s="223" t="s">
        <v>4573</v>
      </c>
      <c r="E214" s="223" t="s">
        <v>1413</v>
      </c>
      <c r="F214" s="234" t="s">
        <v>1414</v>
      </c>
      <c r="G214" t="s">
        <v>281</v>
      </c>
      <c r="I214" s="204"/>
    </row>
    <row r="215" spans="1:9">
      <c r="A215" s="333" t="s">
        <v>333</v>
      </c>
      <c r="B215" s="223" t="s">
        <v>1415</v>
      </c>
      <c r="C215" s="223">
        <v>1.5E-3</v>
      </c>
      <c r="D215" s="223" t="s">
        <v>4573</v>
      </c>
      <c r="E215" s="223" t="s">
        <v>1416</v>
      </c>
      <c r="F215" s="234" t="s">
        <v>1417</v>
      </c>
      <c r="G215" t="s">
        <v>281</v>
      </c>
      <c r="I215" s="204"/>
    </row>
    <row r="216" spans="1:9">
      <c r="A216" s="333" t="s">
        <v>333</v>
      </c>
      <c r="B216" s="223" t="s">
        <v>1418</v>
      </c>
      <c r="C216" s="223">
        <v>2.5000000000000001E-4</v>
      </c>
      <c r="D216" s="223" t="s">
        <v>4573</v>
      </c>
      <c r="E216" s="223" t="s">
        <v>1413</v>
      </c>
      <c r="F216" s="234" t="s">
        <v>1419</v>
      </c>
      <c r="G216" t="s">
        <v>281</v>
      </c>
      <c r="I216" s="204"/>
    </row>
    <row r="217" spans="1:9">
      <c r="A217" s="333" t="s">
        <v>333</v>
      </c>
      <c r="B217" s="223" t="s">
        <v>1420</v>
      </c>
      <c r="C217" s="223">
        <v>1.8500000000000001E-3</v>
      </c>
      <c r="D217" s="223" t="s">
        <v>4573</v>
      </c>
      <c r="E217" s="223" t="s">
        <v>1421</v>
      </c>
      <c r="F217" s="234" t="s">
        <v>1422</v>
      </c>
      <c r="G217" t="s">
        <v>281</v>
      </c>
      <c r="I217" s="204"/>
    </row>
    <row r="218" spans="1:9">
      <c r="A218" s="333" t="s">
        <v>333</v>
      </c>
      <c r="B218" s="223" t="s">
        <v>449</v>
      </c>
      <c r="C218" s="223">
        <v>1.097368E-3</v>
      </c>
      <c r="D218" s="223" t="s">
        <v>252</v>
      </c>
      <c r="E218" s="223" t="s">
        <v>5725</v>
      </c>
      <c r="F218" s="234" t="s">
        <v>1365</v>
      </c>
      <c r="G218" t="s">
        <v>281</v>
      </c>
      <c r="I218" s="204"/>
    </row>
    <row r="219" spans="1:9">
      <c r="A219" s="333" t="s">
        <v>333</v>
      </c>
      <c r="B219" s="223" t="s">
        <v>449</v>
      </c>
      <c r="C219" s="223">
        <v>8.7477200000000003E-5</v>
      </c>
      <c r="D219" s="223" t="s">
        <v>252</v>
      </c>
      <c r="E219" s="223" t="s">
        <v>5726</v>
      </c>
      <c r="F219" s="234" t="s">
        <v>1361</v>
      </c>
      <c r="G219" t="s">
        <v>281</v>
      </c>
      <c r="I219" s="204"/>
    </row>
    <row r="220" spans="1:9">
      <c r="A220" s="333" t="s">
        <v>333</v>
      </c>
      <c r="B220" s="223" t="s">
        <v>452</v>
      </c>
      <c r="C220" s="223">
        <v>5.1455900000000002E-8</v>
      </c>
      <c r="D220" s="223" t="s">
        <v>252</v>
      </c>
      <c r="E220" s="223" t="s">
        <v>5727</v>
      </c>
      <c r="F220" s="234" t="s">
        <v>1361</v>
      </c>
      <c r="G220" t="s">
        <v>281</v>
      </c>
    </row>
    <row r="221" spans="1:9">
      <c r="A221" s="333" t="s">
        <v>333</v>
      </c>
      <c r="B221" s="223" t="s">
        <v>229</v>
      </c>
      <c r="C221" s="223">
        <v>5.0325299999999999E-7</v>
      </c>
      <c r="D221" s="223" t="s">
        <v>252</v>
      </c>
      <c r="E221" s="223" t="s">
        <v>5728</v>
      </c>
      <c r="F221" s="234" t="s">
        <v>1363</v>
      </c>
      <c r="G221" t="s">
        <v>281</v>
      </c>
      <c r="I221" s="204"/>
    </row>
    <row r="222" spans="1:9">
      <c r="A222" s="333" t="s">
        <v>333</v>
      </c>
      <c r="B222" s="223" t="s">
        <v>455</v>
      </c>
      <c r="C222" s="223">
        <v>8.1905729999999996E-3</v>
      </c>
      <c r="D222" s="223" t="s">
        <v>252</v>
      </c>
      <c r="E222" s="223" t="s">
        <v>5729</v>
      </c>
      <c r="F222" s="234" t="s">
        <v>1365</v>
      </c>
      <c r="G222" t="s">
        <v>281</v>
      </c>
      <c r="I222" s="204"/>
    </row>
    <row r="223" spans="1:9">
      <c r="A223" s="333" t="s">
        <v>333</v>
      </c>
      <c r="B223" s="223" t="s">
        <v>455</v>
      </c>
      <c r="C223" s="223">
        <v>2.0130119999999998E-3</v>
      </c>
      <c r="D223" s="223" t="s">
        <v>252</v>
      </c>
      <c r="E223" s="223" t="s">
        <v>5730</v>
      </c>
      <c r="F223" s="234" t="s">
        <v>1383</v>
      </c>
      <c r="G223" t="s">
        <v>281</v>
      </c>
      <c r="I223" s="204"/>
    </row>
    <row r="224" spans="1:9">
      <c r="A224" s="333" t="s">
        <v>333</v>
      </c>
      <c r="B224" s="223" t="s">
        <v>213</v>
      </c>
      <c r="C224" s="223">
        <v>8.3263399999999996E-6</v>
      </c>
      <c r="D224" s="223" t="s">
        <v>252</v>
      </c>
      <c r="E224" s="223" t="s">
        <v>5731</v>
      </c>
      <c r="F224" s="234" t="s">
        <v>1361</v>
      </c>
      <c r="G224" t="s">
        <v>281</v>
      </c>
      <c r="I224" s="204"/>
    </row>
    <row r="225" spans="1:9">
      <c r="A225" s="333" t="s">
        <v>333</v>
      </c>
      <c r="B225" s="223" t="s">
        <v>213</v>
      </c>
      <c r="C225" s="223">
        <v>9.5118200000000003E-7</v>
      </c>
      <c r="D225" s="223" t="s">
        <v>252</v>
      </c>
      <c r="E225" s="223" t="s">
        <v>5732</v>
      </c>
      <c r="F225" s="234" t="s">
        <v>1363</v>
      </c>
      <c r="G225" t="s">
        <v>281</v>
      </c>
      <c r="I225" s="204"/>
    </row>
    <row r="226" spans="1:9">
      <c r="A226" s="333" t="s">
        <v>333</v>
      </c>
      <c r="B226" s="223" t="s">
        <v>213</v>
      </c>
      <c r="C226" s="223">
        <v>3.8549190000000001E-3</v>
      </c>
      <c r="D226" s="223" t="s">
        <v>252</v>
      </c>
      <c r="E226" s="223" t="s">
        <v>5733</v>
      </c>
      <c r="F226" s="234" t="s">
        <v>1365</v>
      </c>
      <c r="G226" t="s">
        <v>281</v>
      </c>
      <c r="I226" s="204"/>
    </row>
    <row r="227" spans="1:9">
      <c r="A227" s="333" t="s">
        <v>333</v>
      </c>
      <c r="B227" s="223" t="s">
        <v>213</v>
      </c>
      <c r="C227" s="223">
        <v>2.28946E-4</v>
      </c>
      <c r="D227" s="223" t="s">
        <v>252</v>
      </c>
      <c r="E227" s="223" t="s">
        <v>5734</v>
      </c>
      <c r="F227" s="234" t="s">
        <v>1361</v>
      </c>
      <c r="G227" t="s">
        <v>281</v>
      </c>
      <c r="I227" s="204"/>
    </row>
    <row r="228" spans="1:9">
      <c r="A228" s="333" t="s">
        <v>333</v>
      </c>
      <c r="B228" s="223" t="s">
        <v>464</v>
      </c>
      <c r="C228" s="223">
        <v>3.3059400000000003E-4</v>
      </c>
      <c r="D228" s="223" t="s">
        <v>252</v>
      </c>
      <c r="E228" s="223" t="s">
        <v>5735</v>
      </c>
      <c r="F228" s="234" t="s">
        <v>1383</v>
      </c>
      <c r="G228" t="s">
        <v>281</v>
      </c>
      <c r="I228" s="204"/>
    </row>
    <row r="229" spans="1:9">
      <c r="A229" s="333" t="s">
        <v>333</v>
      </c>
      <c r="B229" s="223" t="s">
        <v>1434</v>
      </c>
      <c r="C229" s="223">
        <v>5.0000000000000002E-5</v>
      </c>
      <c r="D229" s="223" t="s">
        <v>4585</v>
      </c>
      <c r="E229" s="223" t="s">
        <v>1436</v>
      </c>
      <c r="F229" s="234" t="s">
        <v>1437</v>
      </c>
      <c r="G229" t="s">
        <v>281</v>
      </c>
      <c r="I229" s="204"/>
    </row>
    <row r="230" spans="1:9">
      <c r="A230" s="333" t="s">
        <v>333</v>
      </c>
      <c r="B230" s="223" t="s">
        <v>1438</v>
      </c>
      <c r="C230" s="223">
        <v>6.0000000000000002E-5</v>
      </c>
      <c r="D230" s="223" t="s">
        <v>4585</v>
      </c>
      <c r="E230" s="223" t="s">
        <v>1439</v>
      </c>
      <c r="F230" s="234" t="s">
        <v>1440</v>
      </c>
      <c r="G230" t="s">
        <v>281</v>
      </c>
      <c r="I230" s="204"/>
    </row>
    <row r="231" spans="1:9">
      <c r="A231" s="333" t="s">
        <v>333</v>
      </c>
      <c r="B231" s="223" t="s">
        <v>1441</v>
      </c>
      <c r="C231" s="223">
        <v>5.0000000000000002E-5</v>
      </c>
      <c r="D231" s="223" t="s">
        <v>4585</v>
      </c>
      <c r="E231" s="223" t="s">
        <v>1436</v>
      </c>
      <c r="F231" s="234" t="s">
        <v>1442</v>
      </c>
      <c r="G231" t="s">
        <v>281</v>
      </c>
      <c r="I231" s="204"/>
    </row>
    <row r="232" spans="1:9">
      <c r="A232" s="333" t="s">
        <v>333</v>
      </c>
      <c r="B232" s="223" t="s">
        <v>1443</v>
      </c>
      <c r="C232" s="223">
        <v>5.0000000000000002E-5</v>
      </c>
      <c r="D232" s="223" t="s">
        <v>4585</v>
      </c>
      <c r="E232" s="223" t="s">
        <v>1436</v>
      </c>
      <c r="F232" s="234" t="s">
        <v>1444</v>
      </c>
      <c r="G232" t="s">
        <v>281</v>
      </c>
      <c r="I232" s="204"/>
    </row>
    <row r="233" spans="1:9">
      <c r="A233" s="333" t="s">
        <v>333</v>
      </c>
      <c r="B233" s="223" t="s">
        <v>1445</v>
      </c>
      <c r="C233" s="223">
        <v>5.0000000000000002E-5</v>
      </c>
      <c r="D233" s="223" t="s">
        <v>4585</v>
      </c>
      <c r="E233" s="223" t="s">
        <v>1436</v>
      </c>
      <c r="F233" s="234" t="s">
        <v>1446</v>
      </c>
      <c r="G233" t="s">
        <v>281</v>
      </c>
      <c r="I233" s="204"/>
    </row>
    <row r="234" spans="1:9">
      <c r="A234" s="333" t="s">
        <v>333</v>
      </c>
      <c r="B234" s="223" t="s">
        <v>1447</v>
      </c>
      <c r="C234" s="223">
        <v>5.0000000000000002E-5</v>
      </c>
      <c r="D234" s="223" t="s">
        <v>4585</v>
      </c>
      <c r="E234" s="223" t="s">
        <v>1436</v>
      </c>
      <c r="F234" s="234" t="s">
        <v>1448</v>
      </c>
      <c r="G234" t="s">
        <v>281</v>
      </c>
      <c r="I234" s="204"/>
    </row>
    <row r="235" spans="1:9">
      <c r="A235" s="333" t="s">
        <v>333</v>
      </c>
      <c r="B235" s="223" t="s">
        <v>1449</v>
      </c>
      <c r="C235" s="223">
        <v>1.0000000000000001E-5</v>
      </c>
      <c r="D235" s="223" t="s">
        <v>4585</v>
      </c>
      <c r="E235" s="223" t="s">
        <v>1450</v>
      </c>
      <c r="F235" s="234" t="s">
        <v>1451</v>
      </c>
      <c r="G235" t="s">
        <v>281</v>
      </c>
      <c r="I235" s="204"/>
    </row>
    <row r="236" spans="1:9">
      <c r="A236" s="333" t="s">
        <v>333</v>
      </c>
      <c r="B236" s="223" t="s">
        <v>482</v>
      </c>
      <c r="C236" s="223">
        <v>8.2075400000000004E-4</v>
      </c>
      <c r="D236" s="223" t="s">
        <v>252</v>
      </c>
      <c r="E236" s="223" t="s">
        <v>5736</v>
      </c>
      <c r="F236" s="234" t="s">
        <v>1305</v>
      </c>
      <c r="G236" t="s">
        <v>281</v>
      </c>
    </row>
    <row r="237" spans="1:9">
      <c r="A237" s="333" t="s">
        <v>333</v>
      </c>
      <c r="B237" s="223" t="s">
        <v>1453</v>
      </c>
      <c r="C237" s="223">
        <v>6.7852499999999995E-5</v>
      </c>
      <c r="D237" s="223" t="s">
        <v>252</v>
      </c>
      <c r="E237" s="223" t="s">
        <v>5737</v>
      </c>
      <c r="F237" s="234" t="s">
        <v>1286</v>
      </c>
      <c r="G237" t="s">
        <v>281</v>
      </c>
      <c r="I237" s="204"/>
    </row>
    <row r="238" spans="1:9">
      <c r="A238" s="333" t="s">
        <v>333</v>
      </c>
      <c r="B238" s="223" t="s">
        <v>1455</v>
      </c>
      <c r="C238" s="223">
        <v>6.7852499999999995E-5</v>
      </c>
      <c r="D238" s="223" t="s">
        <v>252</v>
      </c>
      <c r="E238" s="223" t="s">
        <v>5737</v>
      </c>
      <c r="F238" s="234" t="s">
        <v>1286</v>
      </c>
      <c r="G238" t="s">
        <v>281</v>
      </c>
      <c r="I238" s="204"/>
    </row>
    <row r="239" spans="1:9">
      <c r="A239" s="333" t="s">
        <v>333</v>
      </c>
      <c r="B239" s="223" t="s">
        <v>209</v>
      </c>
      <c r="C239" s="223">
        <v>8.6359299999999996E-11</v>
      </c>
      <c r="D239" s="223" t="s">
        <v>252</v>
      </c>
      <c r="E239" s="223" t="s">
        <v>5738</v>
      </c>
      <c r="F239" s="234" t="s">
        <v>1361</v>
      </c>
      <c r="G239" t="s">
        <v>281</v>
      </c>
      <c r="I239" s="204"/>
    </row>
    <row r="240" spans="1:9">
      <c r="A240" s="333" t="s">
        <v>333</v>
      </c>
      <c r="B240" s="223" t="s">
        <v>209</v>
      </c>
      <c r="C240" s="223">
        <v>1.70028E-9</v>
      </c>
      <c r="D240" s="223" t="s">
        <v>252</v>
      </c>
      <c r="E240" s="223" t="s">
        <v>5739</v>
      </c>
      <c r="F240" s="234" t="s">
        <v>1363</v>
      </c>
      <c r="G240" t="s">
        <v>281</v>
      </c>
      <c r="I240" s="204"/>
    </row>
    <row r="241" spans="1:9">
      <c r="A241" s="333" t="s">
        <v>333</v>
      </c>
      <c r="B241" s="223" t="s">
        <v>486</v>
      </c>
      <c r="C241" s="223">
        <v>5.9100999999999999E-4</v>
      </c>
      <c r="D241" s="223" t="s">
        <v>252</v>
      </c>
      <c r="E241" s="223" t="s">
        <v>5740</v>
      </c>
      <c r="F241" s="234" t="s">
        <v>1365</v>
      </c>
      <c r="G241" t="s">
        <v>281</v>
      </c>
      <c r="I241" s="204"/>
    </row>
    <row r="242" spans="1:9">
      <c r="A242" s="402" t="s">
        <v>333</v>
      </c>
      <c r="B242" s="228" t="s">
        <v>486</v>
      </c>
      <c r="C242" s="228">
        <v>2.3659800000000002E-6</v>
      </c>
      <c r="D242" s="228" t="s">
        <v>252</v>
      </c>
      <c r="E242" s="228" t="s">
        <v>5741</v>
      </c>
      <c r="F242" s="255" t="s">
        <v>1361</v>
      </c>
      <c r="G242" t="s">
        <v>281</v>
      </c>
      <c r="I242" s="204"/>
    </row>
    <row r="243" spans="1:9">
      <c r="G243" t="s">
        <v>281</v>
      </c>
    </row>
    <row r="244" spans="1:9" ht="18.75">
      <c r="A244" s="790" t="s">
        <v>1460</v>
      </c>
      <c r="B244" s="791"/>
      <c r="C244" s="791"/>
      <c r="D244" s="791"/>
      <c r="E244" s="791"/>
      <c r="F244" s="792"/>
      <c r="G244" t="s">
        <v>281</v>
      </c>
    </row>
    <row r="245" spans="1:9">
      <c r="A245" s="286" t="s">
        <v>238</v>
      </c>
      <c r="B245" s="287" t="s">
        <v>239</v>
      </c>
      <c r="C245" s="287" t="s">
        <v>240</v>
      </c>
      <c r="D245" s="287" t="s">
        <v>134</v>
      </c>
      <c r="E245" s="287" t="s">
        <v>241</v>
      </c>
      <c r="F245" s="288" t="s">
        <v>242</v>
      </c>
      <c r="G245" t="s">
        <v>281</v>
      </c>
    </row>
    <row r="246" spans="1:9">
      <c r="A246" s="387" t="s">
        <v>845</v>
      </c>
      <c r="B246" s="386" t="s">
        <v>1082</v>
      </c>
      <c r="C246" s="388">
        <v>1</v>
      </c>
      <c r="D246" s="388" t="s">
        <v>504</v>
      </c>
      <c r="E246" s="388" t="s">
        <v>253</v>
      </c>
      <c r="F246" s="389" t="s">
        <v>1461</v>
      </c>
      <c r="G246" t="s">
        <v>281</v>
      </c>
    </row>
    <row r="247" spans="1:9">
      <c r="A247" s="390" t="s">
        <v>333</v>
      </c>
      <c r="B247" s="391" t="s">
        <v>376</v>
      </c>
      <c r="C247" s="392">
        <v>5.5579999999999999E-8</v>
      </c>
      <c r="D247" s="391" t="s">
        <v>259</v>
      </c>
      <c r="E247" s="391" t="s">
        <v>847</v>
      </c>
      <c r="F247" s="393" t="s">
        <v>848</v>
      </c>
      <c r="G247" t="s">
        <v>281</v>
      </c>
    </row>
    <row r="248" spans="1:9">
      <c r="A248" s="390" t="s">
        <v>333</v>
      </c>
      <c r="B248" s="391" t="s">
        <v>427</v>
      </c>
      <c r="C248" s="392">
        <v>4.1800000000000002E-4</v>
      </c>
      <c r="D248" s="391" t="s">
        <v>259</v>
      </c>
      <c r="E248" s="391" t="s">
        <v>849</v>
      </c>
      <c r="F248" s="393" t="s">
        <v>850</v>
      </c>
      <c r="G248" t="s">
        <v>281</v>
      </c>
    </row>
    <row r="249" spans="1:9">
      <c r="A249" s="390" t="s">
        <v>333</v>
      </c>
      <c r="B249" s="391" t="s">
        <v>436</v>
      </c>
      <c r="C249" s="392">
        <v>4.5330000000000002E-7</v>
      </c>
      <c r="D249" s="391" t="s">
        <v>259</v>
      </c>
      <c r="E249" s="391" t="s">
        <v>851</v>
      </c>
      <c r="F249" s="393" t="s">
        <v>852</v>
      </c>
      <c r="G249" t="s">
        <v>281</v>
      </c>
    </row>
    <row r="250" spans="1:9">
      <c r="A250" s="390" t="s">
        <v>333</v>
      </c>
      <c r="B250" s="391" t="s">
        <v>441</v>
      </c>
      <c r="C250" s="392">
        <v>8.4900000000000005E-7</v>
      </c>
      <c r="D250" s="391" t="s">
        <v>259</v>
      </c>
      <c r="E250" s="391" t="s">
        <v>853</v>
      </c>
      <c r="F250" s="393" t="s">
        <v>854</v>
      </c>
      <c r="G250" t="s">
        <v>281</v>
      </c>
    </row>
    <row r="251" spans="1:9">
      <c r="A251" s="394" t="s">
        <v>333</v>
      </c>
      <c r="B251" s="395" t="s">
        <v>467</v>
      </c>
      <c r="C251" s="396">
        <v>9.2109999999999996E-8</v>
      </c>
      <c r="D251" s="395" t="s">
        <v>259</v>
      </c>
      <c r="E251" s="395" t="s">
        <v>855</v>
      </c>
      <c r="F251" s="397" t="s">
        <v>856</v>
      </c>
      <c r="G251" t="s">
        <v>281</v>
      </c>
    </row>
    <row r="252" spans="1:9">
      <c r="G252" t="s">
        <v>281</v>
      </c>
    </row>
    <row r="253" spans="1:9">
      <c r="G253" t="s">
        <v>281</v>
      </c>
    </row>
    <row r="254" spans="1:9">
      <c r="A254" s="793" t="s">
        <v>489</v>
      </c>
      <c r="B254" s="794"/>
      <c r="C254" s="794"/>
      <c r="G254" t="s">
        <v>281</v>
      </c>
    </row>
    <row r="255" spans="1:9">
      <c r="A255" s="179" t="s">
        <v>1462</v>
      </c>
      <c r="B255" s="180"/>
      <c r="C255" s="258">
        <v>1</v>
      </c>
      <c r="G255" t="s">
        <v>281</v>
      </c>
    </row>
    <row r="256" spans="1:9">
      <c r="A256" s="157" t="s">
        <v>5075</v>
      </c>
      <c r="B256" s="171"/>
      <c r="C256" s="274">
        <v>-0.48996188055908518</v>
      </c>
      <c r="G256" t="s">
        <v>281</v>
      </c>
    </row>
    <row r="257" spans="1:7">
      <c r="A257" s="167" t="s">
        <v>2596</v>
      </c>
      <c r="B257" s="177"/>
      <c r="C257" s="259">
        <v>-0.51003811944091482</v>
      </c>
      <c r="G257" t="s">
        <v>281</v>
      </c>
    </row>
    <row r="258" spans="1:7">
      <c r="G258" t="s">
        <v>281</v>
      </c>
    </row>
    <row r="259" spans="1:7">
      <c r="G259" t="s">
        <v>281</v>
      </c>
    </row>
    <row r="260" spans="1:7">
      <c r="G260" t="s">
        <v>281</v>
      </c>
    </row>
    <row r="261" spans="1:7">
      <c r="G261" t="s">
        <v>281</v>
      </c>
    </row>
    <row r="262" spans="1:7">
      <c r="G262" t="s">
        <v>281</v>
      </c>
    </row>
    <row r="263" spans="1:7">
      <c r="G263" t="s">
        <v>281</v>
      </c>
    </row>
    <row r="264" spans="1:7">
      <c r="G264" t="s">
        <v>281</v>
      </c>
    </row>
    <row r="265" spans="1:7">
      <c r="G265" t="s">
        <v>281</v>
      </c>
    </row>
    <row r="266" spans="1:7">
      <c r="G266" t="s">
        <v>281</v>
      </c>
    </row>
    <row r="267" spans="1:7">
      <c r="G267" t="s">
        <v>281</v>
      </c>
    </row>
    <row r="268" spans="1:7">
      <c r="G268" t="s">
        <v>281</v>
      </c>
    </row>
    <row r="269" spans="1:7">
      <c r="G269" t="s">
        <v>281</v>
      </c>
    </row>
    <row r="270" spans="1:7">
      <c r="G270" t="s">
        <v>281</v>
      </c>
    </row>
    <row r="271" spans="1:7">
      <c r="G271" t="s">
        <v>281</v>
      </c>
    </row>
    <row r="272" spans="1:7">
      <c r="G272" t="s">
        <v>281</v>
      </c>
    </row>
    <row r="273" spans="7:7">
      <c r="G273" t="s">
        <v>281</v>
      </c>
    </row>
    <row r="274" spans="7:7">
      <c r="G274" t="s">
        <v>281</v>
      </c>
    </row>
    <row r="275" spans="7:7">
      <c r="G275" t="s">
        <v>281</v>
      </c>
    </row>
    <row r="276" spans="7:7">
      <c r="G276" t="s">
        <v>281</v>
      </c>
    </row>
    <row r="277" spans="7:7">
      <c r="G277" t="s">
        <v>281</v>
      </c>
    </row>
    <row r="278" spans="7:7">
      <c r="G278" t="s">
        <v>281</v>
      </c>
    </row>
    <row r="279" spans="7:7">
      <c r="G279" t="s">
        <v>281</v>
      </c>
    </row>
    <row r="280" spans="7:7">
      <c r="G280" t="s">
        <v>281</v>
      </c>
    </row>
    <row r="281" spans="7:7">
      <c r="G281" t="s">
        <v>281</v>
      </c>
    </row>
    <row r="282" spans="7:7">
      <c r="G282" t="s">
        <v>281</v>
      </c>
    </row>
    <row r="283" spans="7:7">
      <c r="G283" t="s">
        <v>281</v>
      </c>
    </row>
    <row r="284" spans="7:7">
      <c r="G284" t="s">
        <v>281</v>
      </c>
    </row>
    <row r="285" spans="7:7">
      <c r="G285" t="s">
        <v>281</v>
      </c>
    </row>
    <row r="286" spans="7:7">
      <c r="G286" t="s">
        <v>281</v>
      </c>
    </row>
    <row r="287" spans="7:7">
      <c r="G287" t="s">
        <v>281</v>
      </c>
    </row>
    <row r="288" spans="7:7">
      <c r="G288" t="s">
        <v>281</v>
      </c>
    </row>
    <row r="289" spans="7:7">
      <c r="G289" t="s">
        <v>281</v>
      </c>
    </row>
    <row r="290" spans="7:7">
      <c r="G290" t="s">
        <v>281</v>
      </c>
    </row>
    <row r="291" spans="7:7">
      <c r="G291" t="s">
        <v>281</v>
      </c>
    </row>
    <row r="292" spans="7:7">
      <c r="G292" t="s">
        <v>281</v>
      </c>
    </row>
    <row r="293" spans="7:7">
      <c r="G293" t="s">
        <v>281</v>
      </c>
    </row>
    <row r="294" spans="7:7">
      <c r="G294" t="s">
        <v>281</v>
      </c>
    </row>
    <row r="295" spans="7:7">
      <c r="G295" t="s">
        <v>281</v>
      </c>
    </row>
    <row r="296" spans="7:7">
      <c r="G296" t="s">
        <v>281</v>
      </c>
    </row>
    <row r="297" spans="7:7">
      <c r="G297" t="s">
        <v>281</v>
      </c>
    </row>
    <row r="298" spans="7:7">
      <c r="G298" t="s">
        <v>281</v>
      </c>
    </row>
    <row r="299" spans="7:7">
      <c r="G299" t="s">
        <v>281</v>
      </c>
    </row>
    <row r="300" spans="7:7">
      <c r="G300" t="s">
        <v>281</v>
      </c>
    </row>
    <row r="301" spans="7:7">
      <c r="G301" t="s">
        <v>281</v>
      </c>
    </row>
    <row r="302" spans="7:7">
      <c r="G302" t="s">
        <v>281</v>
      </c>
    </row>
    <row r="303" spans="7:7">
      <c r="G303" t="s">
        <v>281</v>
      </c>
    </row>
    <row r="304" spans="7:7">
      <c r="G304" t="s">
        <v>281</v>
      </c>
    </row>
    <row r="305" spans="7:7">
      <c r="G305" t="s">
        <v>281</v>
      </c>
    </row>
    <row r="306" spans="7:7">
      <c r="G306" t="s">
        <v>281</v>
      </c>
    </row>
    <row r="307" spans="7:7">
      <c r="G307" t="s">
        <v>281</v>
      </c>
    </row>
    <row r="308" spans="7:7">
      <c r="G308" t="s">
        <v>281</v>
      </c>
    </row>
    <row r="309" spans="7:7">
      <c r="G309" t="s">
        <v>281</v>
      </c>
    </row>
    <row r="310" spans="7:7">
      <c r="G310" t="s">
        <v>281</v>
      </c>
    </row>
    <row r="311" spans="7:7">
      <c r="G311" t="s">
        <v>281</v>
      </c>
    </row>
    <row r="312" spans="7:7">
      <c r="G312" t="s">
        <v>281</v>
      </c>
    </row>
    <row r="313" spans="7:7">
      <c r="G313" t="s">
        <v>281</v>
      </c>
    </row>
    <row r="314" spans="7:7">
      <c r="G314" t="s">
        <v>281</v>
      </c>
    </row>
    <row r="315" spans="7:7">
      <c r="G315" t="s">
        <v>281</v>
      </c>
    </row>
    <row r="316" spans="7:7">
      <c r="G316" t="s">
        <v>281</v>
      </c>
    </row>
    <row r="317" spans="7:7">
      <c r="G317" t="s">
        <v>281</v>
      </c>
    </row>
    <row r="318" spans="7:7">
      <c r="G318" t="s">
        <v>281</v>
      </c>
    </row>
    <row r="319" spans="7:7">
      <c r="G319" t="s">
        <v>281</v>
      </c>
    </row>
    <row r="320" spans="7:7">
      <c r="G320" t="s">
        <v>281</v>
      </c>
    </row>
    <row r="321" spans="7:7">
      <c r="G321" t="s">
        <v>281</v>
      </c>
    </row>
    <row r="322" spans="7:7">
      <c r="G322" t="s">
        <v>281</v>
      </c>
    </row>
    <row r="323" spans="7:7">
      <c r="G323" t="s">
        <v>281</v>
      </c>
    </row>
    <row r="324" spans="7:7">
      <c r="G324" t="s">
        <v>281</v>
      </c>
    </row>
    <row r="325" spans="7:7">
      <c r="G325" t="s">
        <v>281</v>
      </c>
    </row>
    <row r="326" spans="7:7">
      <c r="G326" t="s">
        <v>281</v>
      </c>
    </row>
    <row r="327" spans="7:7">
      <c r="G327" t="s">
        <v>281</v>
      </c>
    </row>
    <row r="328" spans="7:7">
      <c r="G328" t="s">
        <v>281</v>
      </c>
    </row>
    <row r="329" spans="7:7">
      <c r="G329" t="s">
        <v>281</v>
      </c>
    </row>
    <row r="330" spans="7:7">
      <c r="G330" t="s">
        <v>281</v>
      </c>
    </row>
    <row r="331" spans="7:7">
      <c r="G331" t="s">
        <v>281</v>
      </c>
    </row>
    <row r="332" spans="7:7">
      <c r="G332" t="s">
        <v>281</v>
      </c>
    </row>
    <row r="333" spans="7:7">
      <c r="G333" t="s">
        <v>281</v>
      </c>
    </row>
    <row r="334" spans="7:7">
      <c r="G334" t="s">
        <v>281</v>
      </c>
    </row>
    <row r="335" spans="7:7">
      <c r="G335" t="s">
        <v>281</v>
      </c>
    </row>
    <row r="336" spans="7:7">
      <c r="G336" t="s">
        <v>281</v>
      </c>
    </row>
    <row r="337" spans="7:7">
      <c r="G337" t="s">
        <v>281</v>
      </c>
    </row>
    <row r="338" spans="7:7">
      <c r="G338" t="s">
        <v>281</v>
      </c>
    </row>
    <row r="339" spans="7:7">
      <c r="G339" t="s">
        <v>281</v>
      </c>
    </row>
    <row r="340" spans="7:7">
      <c r="G340" t="s">
        <v>281</v>
      </c>
    </row>
    <row r="341" spans="7:7">
      <c r="G341" t="s">
        <v>281</v>
      </c>
    </row>
    <row r="342" spans="7:7">
      <c r="G342" t="s">
        <v>281</v>
      </c>
    </row>
    <row r="343" spans="7:7">
      <c r="G343" t="s">
        <v>281</v>
      </c>
    </row>
    <row r="344" spans="7:7">
      <c r="G344" t="s">
        <v>281</v>
      </c>
    </row>
    <row r="345" spans="7:7">
      <c r="G345" t="s">
        <v>281</v>
      </c>
    </row>
    <row r="346" spans="7:7">
      <c r="G346" t="s">
        <v>281</v>
      </c>
    </row>
    <row r="347" spans="7:7">
      <c r="G347" t="s">
        <v>281</v>
      </c>
    </row>
    <row r="348" spans="7:7">
      <c r="G348" t="s">
        <v>281</v>
      </c>
    </row>
    <row r="349" spans="7:7">
      <c r="G349" t="s">
        <v>281</v>
      </c>
    </row>
    <row r="350" spans="7:7">
      <c r="G350" t="s">
        <v>281</v>
      </c>
    </row>
    <row r="351" spans="7:7">
      <c r="G351" t="s">
        <v>281</v>
      </c>
    </row>
    <row r="352" spans="7:7">
      <c r="G352" t="s">
        <v>281</v>
      </c>
    </row>
    <row r="353" spans="7:7">
      <c r="G353" t="s">
        <v>281</v>
      </c>
    </row>
    <row r="354" spans="7:7">
      <c r="G354" t="s">
        <v>281</v>
      </c>
    </row>
    <row r="355" spans="7:7">
      <c r="G355" t="s">
        <v>281</v>
      </c>
    </row>
    <row r="356" spans="7:7">
      <c r="G356" t="s">
        <v>281</v>
      </c>
    </row>
    <row r="357" spans="7:7">
      <c r="G357" t="s">
        <v>281</v>
      </c>
    </row>
    <row r="358" spans="7:7">
      <c r="G358" t="s">
        <v>281</v>
      </c>
    </row>
    <row r="359" spans="7:7">
      <c r="G359" t="s">
        <v>281</v>
      </c>
    </row>
    <row r="360" spans="7:7">
      <c r="G360" t="s">
        <v>281</v>
      </c>
    </row>
    <row r="361" spans="7:7">
      <c r="G361" t="s">
        <v>281</v>
      </c>
    </row>
    <row r="362" spans="7:7">
      <c r="G362" t="s">
        <v>281</v>
      </c>
    </row>
    <row r="363" spans="7:7">
      <c r="G363" t="s">
        <v>281</v>
      </c>
    </row>
    <row r="364" spans="7:7">
      <c r="G364" t="s">
        <v>281</v>
      </c>
    </row>
    <row r="365" spans="7:7">
      <c r="G365" t="s">
        <v>281</v>
      </c>
    </row>
    <row r="366" spans="7:7">
      <c r="G366" t="s">
        <v>281</v>
      </c>
    </row>
    <row r="367" spans="7:7">
      <c r="G367" t="s">
        <v>281</v>
      </c>
    </row>
    <row r="368" spans="7:7">
      <c r="G368" t="s">
        <v>281</v>
      </c>
    </row>
    <row r="369" spans="7:7">
      <c r="G369" t="s">
        <v>281</v>
      </c>
    </row>
    <row r="370" spans="7:7">
      <c r="G370" t="s">
        <v>281</v>
      </c>
    </row>
    <row r="371" spans="7:7">
      <c r="G371" t="s">
        <v>281</v>
      </c>
    </row>
    <row r="372" spans="7:7">
      <c r="G372" t="s">
        <v>281</v>
      </c>
    </row>
    <row r="373" spans="7:7">
      <c r="G373" t="s">
        <v>281</v>
      </c>
    </row>
    <row r="374" spans="7:7">
      <c r="G374" t="s">
        <v>281</v>
      </c>
    </row>
    <row r="375" spans="7:7">
      <c r="G375" t="s">
        <v>281</v>
      </c>
    </row>
    <row r="376" spans="7:7">
      <c r="G376" t="s">
        <v>281</v>
      </c>
    </row>
    <row r="377" spans="7:7">
      <c r="G377" t="s">
        <v>281</v>
      </c>
    </row>
    <row r="378" spans="7:7">
      <c r="G378" t="s">
        <v>281</v>
      </c>
    </row>
    <row r="379" spans="7:7">
      <c r="G379" t="s">
        <v>281</v>
      </c>
    </row>
    <row r="380" spans="7:7">
      <c r="G380" t="s">
        <v>281</v>
      </c>
    </row>
    <row r="381" spans="7:7">
      <c r="G381" t="s">
        <v>281</v>
      </c>
    </row>
    <row r="382" spans="7:7">
      <c r="G382" t="s">
        <v>281</v>
      </c>
    </row>
    <row r="383" spans="7:7">
      <c r="G383" t="s">
        <v>281</v>
      </c>
    </row>
    <row r="384" spans="7:7">
      <c r="G384" t="s">
        <v>281</v>
      </c>
    </row>
    <row r="385" spans="7:7">
      <c r="G385" t="s">
        <v>281</v>
      </c>
    </row>
    <row r="386" spans="7:7">
      <c r="G386" t="s">
        <v>281</v>
      </c>
    </row>
    <row r="387" spans="7:7">
      <c r="G387" t="s">
        <v>281</v>
      </c>
    </row>
    <row r="388" spans="7:7">
      <c r="G388" t="s">
        <v>281</v>
      </c>
    </row>
    <row r="389" spans="7:7">
      <c r="G389" t="s">
        <v>281</v>
      </c>
    </row>
    <row r="390" spans="7:7">
      <c r="G390" t="s">
        <v>281</v>
      </c>
    </row>
    <row r="391" spans="7:7">
      <c r="G391" t="s">
        <v>281</v>
      </c>
    </row>
    <row r="392" spans="7:7">
      <c r="G392" t="s">
        <v>281</v>
      </c>
    </row>
    <row r="393" spans="7:7">
      <c r="G393" t="s">
        <v>281</v>
      </c>
    </row>
    <row r="394" spans="7:7">
      <c r="G394" t="s">
        <v>281</v>
      </c>
    </row>
    <row r="395" spans="7:7">
      <c r="G395" t="s">
        <v>281</v>
      </c>
    </row>
    <row r="396" spans="7:7">
      <c r="G396" t="s">
        <v>281</v>
      </c>
    </row>
    <row r="397" spans="7:7">
      <c r="G397" t="s">
        <v>281</v>
      </c>
    </row>
    <row r="398" spans="7:7">
      <c r="G398" t="s">
        <v>281</v>
      </c>
    </row>
    <row r="399" spans="7:7">
      <c r="G399" t="s">
        <v>281</v>
      </c>
    </row>
    <row r="400" spans="7:7">
      <c r="G400" t="s">
        <v>281</v>
      </c>
    </row>
    <row r="401" spans="7:7">
      <c r="G401" t="s">
        <v>281</v>
      </c>
    </row>
    <row r="402" spans="7:7">
      <c r="G402" t="s">
        <v>281</v>
      </c>
    </row>
    <row r="403" spans="7:7">
      <c r="G403" t="s">
        <v>281</v>
      </c>
    </row>
    <row r="404" spans="7:7">
      <c r="G404" t="s">
        <v>281</v>
      </c>
    </row>
    <row r="405" spans="7:7">
      <c r="G405" t="s">
        <v>281</v>
      </c>
    </row>
    <row r="406" spans="7:7">
      <c r="G406" t="s">
        <v>281</v>
      </c>
    </row>
    <row r="407" spans="7:7">
      <c r="G407" t="s">
        <v>281</v>
      </c>
    </row>
    <row r="408" spans="7:7">
      <c r="G408" t="s">
        <v>281</v>
      </c>
    </row>
    <row r="409" spans="7:7">
      <c r="G409" t="s">
        <v>281</v>
      </c>
    </row>
    <row r="410" spans="7:7">
      <c r="G410" t="s">
        <v>281</v>
      </c>
    </row>
    <row r="411" spans="7:7">
      <c r="G411" t="s">
        <v>281</v>
      </c>
    </row>
    <row r="412" spans="7:7">
      <c r="G412" t="s">
        <v>281</v>
      </c>
    </row>
    <row r="413" spans="7:7">
      <c r="G413" t="s">
        <v>281</v>
      </c>
    </row>
    <row r="414" spans="7:7">
      <c r="G414" t="s">
        <v>281</v>
      </c>
    </row>
    <row r="415" spans="7:7">
      <c r="G415" t="s">
        <v>281</v>
      </c>
    </row>
    <row r="416" spans="7:7">
      <c r="G416" t="s">
        <v>281</v>
      </c>
    </row>
    <row r="417" spans="7:7">
      <c r="G417" t="s">
        <v>281</v>
      </c>
    </row>
    <row r="418" spans="7:7">
      <c r="G418" t="s">
        <v>281</v>
      </c>
    </row>
    <row r="419" spans="7:7">
      <c r="G419" t="s">
        <v>281</v>
      </c>
    </row>
    <row r="420" spans="7:7">
      <c r="G420" t="s">
        <v>281</v>
      </c>
    </row>
    <row r="421" spans="7:7">
      <c r="G421" t="s">
        <v>281</v>
      </c>
    </row>
    <row r="422" spans="7:7">
      <c r="G422" t="s">
        <v>281</v>
      </c>
    </row>
    <row r="423" spans="7:7">
      <c r="G423" t="s">
        <v>281</v>
      </c>
    </row>
    <row r="424" spans="7:7">
      <c r="G424" t="s">
        <v>281</v>
      </c>
    </row>
    <row r="425" spans="7:7">
      <c r="G425" t="s">
        <v>281</v>
      </c>
    </row>
    <row r="426" spans="7:7">
      <c r="G426" t="s">
        <v>281</v>
      </c>
    </row>
    <row r="427" spans="7:7">
      <c r="G427" t="s">
        <v>281</v>
      </c>
    </row>
    <row r="428" spans="7:7">
      <c r="G428" t="s">
        <v>281</v>
      </c>
    </row>
    <row r="429" spans="7:7">
      <c r="G429" t="s">
        <v>281</v>
      </c>
    </row>
    <row r="430" spans="7:7">
      <c r="G430" t="s">
        <v>281</v>
      </c>
    </row>
    <row r="431" spans="7:7">
      <c r="G431" t="s">
        <v>281</v>
      </c>
    </row>
    <row r="432" spans="7:7">
      <c r="G432" t="s">
        <v>281</v>
      </c>
    </row>
    <row r="433" spans="7:7">
      <c r="G433" t="s">
        <v>281</v>
      </c>
    </row>
    <row r="434" spans="7:7">
      <c r="G434" t="s">
        <v>281</v>
      </c>
    </row>
    <row r="435" spans="7:7">
      <c r="G435" t="s">
        <v>281</v>
      </c>
    </row>
    <row r="436" spans="7:7">
      <c r="G436" t="s">
        <v>281</v>
      </c>
    </row>
    <row r="437" spans="7:7">
      <c r="G437" t="s">
        <v>281</v>
      </c>
    </row>
    <row r="438" spans="7:7">
      <c r="G438" t="s">
        <v>281</v>
      </c>
    </row>
    <row r="439" spans="7:7">
      <c r="G439" t="s">
        <v>281</v>
      </c>
    </row>
    <row r="440" spans="7:7">
      <c r="G440" t="s">
        <v>281</v>
      </c>
    </row>
    <row r="441" spans="7:7">
      <c r="G441" t="s">
        <v>281</v>
      </c>
    </row>
    <row r="442" spans="7:7">
      <c r="G442" t="s">
        <v>281</v>
      </c>
    </row>
    <row r="443" spans="7:7">
      <c r="G443" t="s">
        <v>281</v>
      </c>
    </row>
    <row r="444" spans="7:7">
      <c r="G444" t="s">
        <v>281</v>
      </c>
    </row>
    <row r="445" spans="7:7">
      <c r="G445" t="s">
        <v>281</v>
      </c>
    </row>
    <row r="446" spans="7:7">
      <c r="G446" t="s">
        <v>281</v>
      </c>
    </row>
    <row r="447" spans="7:7">
      <c r="G447" t="s">
        <v>281</v>
      </c>
    </row>
    <row r="448" spans="7:7">
      <c r="G448" t="s">
        <v>281</v>
      </c>
    </row>
    <row r="449" spans="7:7">
      <c r="G449" t="s">
        <v>281</v>
      </c>
    </row>
    <row r="450" spans="7:7">
      <c r="G450" t="s">
        <v>281</v>
      </c>
    </row>
    <row r="451" spans="7:7">
      <c r="G451" t="s">
        <v>281</v>
      </c>
    </row>
    <row r="452" spans="7:7">
      <c r="G452" t="s">
        <v>281</v>
      </c>
    </row>
  </sheetData>
  <mergeCells count="9">
    <mergeCell ref="I21:R21"/>
    <mergeCell ref="A126:F126"/>
    <mergeCell ref="A244:F244"/>
    <mergeCell ref="A254:C254"/>
    <mergeCell ref="A1:F1"/>
    <mergeCell ref="I1:R1"/>
    <mergeCell ref="I2:R19"/>
    <mergeCell ref="A7:F7"/>
    <mergeCell ref="A16:F16"/>
  </mergeCells>
  <pageMargins left="0.7" right="0.7" top="0.75" bottom="0.75" header="0.3" footer="0.3"/>
  <pageSetup paperSize="9" orientation="portrait"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79998168889431442"/>
    <pageSetUpPr fitToPage="1"/>
  </sheetPr>
  <dimension ref="A1:R132"/>
  <sheetViews>
    <sheetView workbookViewId="0">
      <selection sqref="A1:F1"/>
    </sheetView>
  </sheetViews>
  <sheetFormatPr baseColWidth="10" defaultColWidth="9.140625" defaultRowHeight="15" outlineLevelRow="1"/>
  <cols>
    <col min="1" max="1" width="10" style="171" customWidth="1"/>
    <col min="2" max="3" width="31.85546875" style="171" customWidth="1"/>
    <col min="4" max="4" width="9.140625" style="171"/>
    <col min="5" max="5" width="43.7109375" style="171" customWidth="1"/>
    <col min="6" max="6" width="71.28515625" style="171" customWidth="1"/>
    <col min="9" max="9" width="26.85546875" bestFit="1" customWidth="1"/>
    <col min="13" max="13" width="10" bestFit="1"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214"/>
      <c r="J2" s="6"/>
      <c r="K2" s="6"/>
      <c r="L2" s="6"/>
      <c r="M2" s="6"/>
      <c r="N2" s="6"/>
      <c r="O2" s="6"/>
      <c r="P2" s="6"/>
      <c r="Q2" s="6"/>
      <c r="R2" s="215"/>
    </row>
    <row r="3" spans="1:18" outlineLevel="1">
      <c r="A3" s="216" t="s">
        <v>243</v>
      </c>
      <c r="B3" s="217" t="s">
        <v>244</v>
      </c>
      <c r="C3" s="218">
        <v>5</v>
      </c>
      <c r="D3" s="218" t="s">
        <v>245</v>
      </c>
      <c r="E3" s="219" t="s">
        <v>246</v>
      </c>
      <c r="F3" s="220" t="s">
        <v>236</v>
      </c>
      <c r="I3" s="214"/>
      <c r="J3" s="6"/>
      <c r="K3" s="6"/>
      <c r="L3" s="6"/>
      <c r="M3" s="6"/>
      <c r="N3" s="6"/>
      <c r="O3" s="6"/>
      <c r="P3" s="6"/>
      <c r="Q3" s="6"/>
      <c r="R3" s="215"/>
    </row>
    <row r="4" spans="1:18" outlineLevel="1">
      <c r="A4" s="221" t="s">
        <v>243</v>
      </c>
      <c r="B4" s="222" t="s">
        <v>247</v>
      </c>
      <c r="C4" s="223">
        <v>40</v>
      </c>
      <c r="D4" s="223" t="s">
        <v>245</v>
      </c>
      <c r="E4" s="224" t="s">
        <v>248</v>
      </c>
      <c r="F4" s="225" t="s">
        <v>249</v>
      </c>
      <c r="I4" s="214"/>
      <c r="J4" s="6"/>
      <c r="K4" s="6"/>
      <c r="L4" s="6"/>
      <c r="M4" s="6"/>
      <c r="N4" s="6"/>
      <c r="O4" s="6"/>
      <c r="P4" s="6"/>
      <c r="Q4" s="6"/>
      <c r="R4" s="215"/>
    </row>
    <row r="5" spans="1:18" outlineLevel="1">
      <c r="A5" s="226" t="s">
        <v>250</v>
      </c>
      <c r="B5" s="227" t="s">
        <v>251</v>
      </c>
      <c r="C5" s="228">
        <v>1</v>
      </c>
      <c r="D5" s="228" t="s">
        <v>252</v>
      </c>
      <c r="E5" s="229" t="s">
        <v>253</v>
      </c>
      <c r="F5" s="230" t="s">
        <v>254</v>
      </c>
      <c r="I5" s="214"/>
      <c r="J5" s="6"/>
      <c r="K5" s="6"/>
      <c r="L5" s="6"/>
      <c r="M5" s="6"/>
      <c r="N5" s="6"/>
      <c r="O5" s="6"/>
      <c r="P5" s="6"/>
      <c r="Q5" s="6"/>
      <c r="R5" s="215"/>
    </row>
    <row r="6" spans="1:18">
      <c r="I6" s="214"/>
      <c r="J6" s="6"/>
      <c r="K6" s="6"/>
      <c r="L6" s="6"/>
      <c r="M6" s="6"/>
      <c r="N6" s="6"/>
      <c r="O6" s="6"/>
      <c r="P6" s="6"/>
      <c r="Q6" s="6"/>
      <c r="R6" s="215"/>
    </row>
    <row r="7" spans="1:18" ht="18.75">
      <c r="A7" s="769" t="s">
        <v>255</v>
      </c>
      <c r="B7" s="770"/>
      <c r="C7" s="770"/>
      <c r="D7" s="770"/>
      <c r="E7" s="770"/>
      <c r="F7" s="771"/>
      <c r="I7" s="214"/>
      <c r="J7" s="6"/>
      <c r="K7" s="6"/>
      <c r="L7" s="6"/>
      <c r="M7" s="6"/>
      <c r="N7" s="6"/>
      <c r="O7" s="6"/>
      <c r="P7" s="6"/>
      <c r="Q7" s="6"/>
      <c r="R7" s="215"/>
    </row>
    <row r="8" spans="1:18">
      <c r="A8" s="211" t="s">
        <v>238</v>
      </c>
      <c r="B8" s="212" t="s">
        <v>239</v>
      </c>
      <c r="C8" s="212" t="s">
        <v>240</v>
      </c>
      <c r="D8" s="212" t="s">
        <v>134</v>
      </c>
      <c r="E8" s="212" t="s">
        <v>241</v>
      </c>
      <c r="F8" s="213" t="s">
        <v>242</v>
      </c>
      <c r="I8" s="214"/>
      <c r="J8" s="6"/>
      <c r="K8" s="6"/>
      <c r="L8" s="6"/>
      <c r="M8" s="6"/>
      <c r="N8" s="6"/>
      <c r="O8" s="6"/>
      <c r="P8" s="6"/>
      <c r="Q8" s="6"/>
      <c r="R8" s="215"/>
    </row>
    <row r="9" spans="1:18" outlineLevel="1">
      <c r="A9" s="216" t="s">
        <v>243</v>
      </c>
      <c r="B9" s="231" t="s">
        <v>251</v>
      </c>
      <c r="C9" s="218">
        <v>1</v>
      </c>
      <c r="D9" s="218" t="s">
        <v>256</v>
      </c>
      <c r="E9" s="218" t="s">
        <v>253</v>
      </c>
      <c r="F9" s="232" t="s">
        <v>254</v>
      </c>
      <c r="I9" s="214"/>
      <c r="J9" s="6"/>
      <c r="K9" s="6"/>
      <c r="L9" s="6"/>
      <c r="M9" s="6"/>
      <c r="N9" s="6"/>
      <c r="O9" s="6"/>
      <c r="P9" s="6"/>
      <c r="Q9" s="6"/>
      <c r="R9" s="215"/>
    </row>
    <row r="10" spans="1:18" outlineLevel="1">
      <c r="A10" s="221" t="s">
        <v>243</v>
      </c>
      <c r="B10" s="233" t="s">
        <v>257</v>
      </c>
      <c r="C10" s="223" t="s">
        <v>258</v>
      </c>
      <c r="D10" s="223" t="s">
        <v>259</v>
      </c>
      <c r="E10" s="223" t="s">
        <v>260</v>
      </c>
      <c r="F10" s="234" t="s">
        <v>261</v>
      </c>
      <c r="I10" s="214"/>
      <c r="J10" s="6"/>
      <c r="K10" s="6"/>
      <c r="L10" s="6"/>
      <c r="M10" s="6"/>
      <c r="N10" s="6"/>
      <c r="O10" s="6"/>
      <c r="P10" s="6"/>
      <c r="Q10" s="6"/>
      <c r="R10" s="215"/>
    </row>
    <row r="11" spans="1:18" outlineLevel="1">
      <c r="A11" s="221" t="s">
        <v>243</v>
      </c>
      <c r="B11" s="222" t="s">
        <v>262</v>
      </c>
      <c r="C11" s="235" t="s">
        <v>263</v>
      </c>
      <c r="D11" s="223" t="s">
        <v>259</v>
      </c>
      <c r="E11" s="223" t="s">
        <v>264</v>
      </c>
      <c r="F11" s="234" t="s">
        <v>265</v>
      </c>
      <c r="I11" s="214"/>
      <c r="J11" s="6"/>
      <c r="K11" s="6"/>
      <c r="L11" s="6"/>
      <c r="M11" s="6"/>
      <c r="N11" s="6"/>
      <c r="O11" s="6"/>
      <c r="P11" s="6"/>
      <c r="Q11" s="6"/>
      <c r="R11" s="215"/>
    </row>
    <row r="12" spans="1:18" outlineLevel="1">
      <c r="A12" s="221" t="s">
        <v>250</v>
      </c>
      <c r="B12" s="233" t="s">
        <v>266</v>
      </c>
      <c r="C12" s="223">
        <v>1</v>
      </c>
      <c r="D12" s="223" t="s">
        <v>259</v>
      </c>
      <c r="E12" s="223" t="s">
        <v>253</v>
      </c>
      <c r="F12" s="234" t="s">
        <v>267</v>
      </c>
      <c r="I12" s="236"/>
      <c r="J12" s="237"/>
      <c r="K12" s="237"/>
      <c r="L12" s="237"/>
      <c r="M12" s="237"/>
      <c r="N12" s="237"/>
      <c r="O12" s="237"/>
      <c r="P12" s="237"/>
      <c r="Q12" s="237"/>
      <c r="R12" s="238"/>
    </row>
    <row r="13" spans="1:18" outlineLevel="1">
      <c r="A13" s="239" t="s">
        <v>268</v>
      </c>
      <c r="B13" s="240" t="s">
        <v>269</v>
      </c>
      <c r="C13" s="240">
        <v>3.2582228999999997E-2</v>
      </c>
      <c r="D13" s="240" t="s">
        <v>270</v>
      </c>
      <c r="E13" s="240" t="s">
        <v>264</v>
      </c>
      <c r="F13" s="241" t="s">
        <v>271</v>
      </c>
    </row>
    <row r="14" spans="1:18">
      <c r="I14" s="772" t="s">
        <v>272</v>
      </c>
      <c r="J14" s="773"/>
      <c r="K14" s="773"/>
      <c r="L14" s="773"/>
      <c r="M14" s="773"/>
      <c r="N14" s="773"/>
      <c r="O14" s="773"/>
      <c r="P14" s="773"/>
      <c r="Q14" s="773"/>
      <c r="R14" s="774"/>
    </row>
    <row r="15" spans="1:18" ht="18.75">
      <c r="A15" s="769" t="s">
        <v>273</v>
      </c>
      <c r="B15" s="770"/>
      <c r="C15" s="770"/>
      <c r="D15" s="770"/>
      <c r="E15" s="770"/>
      <c r="F15" s="771"/>
      <c r="I15" s="242"/>
      <c r="J15" s="243"/>
      <c r="K15" s="243"/>
      <c r="L15" s="243"/>
      <c r="M15" s="243"/>
      <c r="N15" s="243"/>
      <c r="O15" s="243"/>
      <c r="P15" s="243"/>
      <c r="Q15" s="243"/>
      <c r="R15" s="244"/>
    </row>
    <row r="16" spans="1:18">
      <c r="A16" s="211" t="s">
        <v>238</v>
      </c>
      <c r="B16" s="212" t="s">
        <v>239</v>
      </c>
      <c r="C16" s="212" t="s">
        <v>240</v>
      </c>
      <c r="D16" s="212" t="s">
        <v>134</v>
      </c>
      <c r="E16" s="212" t="s">
        <v>241</v>
      </c>
      <c r="F16" s="213" t="s">
        <v>242</v>
      </c>
      <c r="I16" s="214"/>
      <c r="J16" s="6"/>
      <c r="K16" s="6"/>
      <c r="L16" s="6"/>
      <c r="M16" s="6"/>
      <c r="N16" s="6"/>
      <c r="O16" s="6"/>
      <c r="P16" s="6"/>
      <c r="Q16" s="6"/>
      <c r="R16" s="215"/>
    </row>
    <row r="17" spans="1:18" outlineLevel="1">
      <c r="A17" s="216" t="s">
        <v>243</v>
      </c>
      <c r="B17" s="217" t="s">
        <v>274</v>
      </c>
      <c r="C17" s="218">
        <v>1.6180199999999998E-11</v>
      </c>
      <c r="D17" s="218" t="s">
        <v>275</v>
      </c>
      <c r="E17" s="218" t="s">
        <v>276</v>
      </c>
      <c r="F17" s="232" t="s">
        <v>277</v>
      </c>
      <c r="I17" s="214"/>
      <c r="J17" s="6"/>
      <c r="K17" s="6"/>
      <c r="L17" s="6"/>
      <c r="M17" s="6"/>
      <c r="N17" s="6"/>
      <c r="O17" s="6"/>
      <c r="P17" s="6"/>
      <c r="Q17" s="6"/>
      <c r="R17" s="215"/>
    </row>
    <row r="18" spans="1:18" outlineLevel="1">
      <c r="A18" s="221" t="s">
        <v>243</v>
      </c>
      <c r="B18" s="222" t="s">
        <v>278</v>
      </c>
      <c r="C18" s="223">
        <v>5.1053000000000001E-11</v>
      </c>
      <c r="D18" s="223" t="s">
        <v>275</v>
      </c>
      <c r="E18" s="223" t="s">
        <v>279</v>
      </c>
      <c r="F18" s="234" t="s">
        <v>280</v>
      </c>
      <c r="G18" s="245" t="s">
        <v>281</v>
      </c>
      <c r="I18" s="214"/>
      <c r="J18" s="6"/>
      <c r="K18" s="6"/>
      <c r="L18" s="6"/>
      <c r="M18" s="6"/>
      <c r="N18" s="6"/>
      <c r="O18" s="6"/>
      <c r="P18" s="6"/>
      <c r="Q18" s="6"/>
      <c r="R18" s="215"/>
    </row>
    <row r="19" spans="1:18" outlineLevel="1">
      <c r="A19" s="221" t="s">
        <v>243</v>
      </c>
      <c r="B19" s="222" t="s">
        <v>282</v>
      </c>
      <c r="C19" s="223">
        <v>2.5000000000000002E-10</v>
      </c>
      <c r="D19" s="223" t="s">
        <v>275</v>
      </c>
      <c r="E19" s="223" t="s">
        <v>283</v>
      </c>
      <c r="F19" s="234" t="s">
        <v>284</v>
      </c>
      <c r="G19" s="245" t="s">
        <v>281</v>
      </c>
      <c r="I19" s="214"/>
      <c r="J19" s="6"/>
      <c r="K19" s="246"/>
      <c r="L19" s="6"/>
      <c r="M19" s="6"/>
      <c r="N19" s="6"/>
      <c r="O19" s="6"/>
      <c r="P19" s="6"/>
      <c r="Q19" s="6"/>
      <c r="R19" s="215"/>
    </row>
    <row r="20" spans="1:18" outlineLevel="1">
      <c r="A20" s="221" t="s">
        <v>243</v>
      </c>
      <c r="B20" s="222" t="s">
        <v>285</v>
      </c>
      <c r="C20" s="223">
        <v>2.5340800000000001E-8</v>
      </c>
      <c r="D20" s="223" t="s">
        <v>259</v>
      </c>
      <c r="E20" s="223" t="s">
        <v>286</v>
      </c>
      <c r="F20" s="234" t="s">
        <v>287</v>
      </c>
      <c r="G20" s="245" t="s">
        <v>281</v>
      </c>
      <c r="I20" s="214"/>
      <c r="J20" s="6"/>
      <c r="K20" s="246"/>
      <c r="L20" s="6"/>
      <c r="M20" s="6"/>
      <c r="N20" s="6"/>
      <c r="O20" s="6"/>
      <c r="P20" s="6"/>
      <c r="Q20" s="6"/>
      <c r="R20" s="215"/>
    </row>
    <row r="21" spans="1:18" outlineLevel="1">
      <c r="A21" s="221" t="s">
        <v>243</v>
      </c>
      <c r="B21" s="222" t="s">
        <v>288</v>
      </c>
      <c r="C21" s="223">
        <v>1.00248E-7</v>
      </c>
      <c r="D21" s="223" t="s">
        <v>259</v>
      </c>
      <c r="E21" s="223" t="s">
        <v>289</v>
      </c>
      <c r="F21" s="234" t="s">
        <v>290</v>
      </c>
      <c r="G21" s="245" t="s">
        <v>281</v>
      </c>
      <c r="I21" s="214"/>
      <c r="J21" s="6"/>
      <c r="K21" s="246"/>
      <c r="L21" s="6"/>
      <c r="M21" s="6"/>
      <c r="N21" s="6"/>
      <c r="O21" s="6"/>
      <c r="P21" s="6"/>
      <c r="Q21" s="6"/>
      <c r="R21" s="215"/>
    </row>
    <row r="22" spans="1:18" outlineLevel="1">
      <c r="A22" s="221" t="s">
        <v>243</v>
      </c>
      <c r="B22" s="222" t="s">
        <v>291</v>
      </c>
      <c r="C22" s="223">
        <v>1.49535E-6</v>
      </c>
      <c r="D22" s="223" t="s">
        <v>259</v>
      </c>
      <c r="E22" s="223" t="s">
        <v>292</v>
      </c>
      <c r="F22" s="234" t="s">
        <v>293</v>
      </c>
      <c r="G22" s="245" t="s">
        <v>281</v>
      </c>
      <c r="I22" s="214"/>
      <c r="J22" s="6"/>
      <c r="K22" s="6"/>
      <c r="L22" s="6"/>
      <c r="M22" s="6"/>
      <c r="N22" s="6"/>
      <c r="O22" s="6"/>
      <c r="P22" s="6"/>
      <c r="Q22" s="6"/>
      <c r="R22" s="215"/>
    </row>
    <row r="23" spans="1:18" outlineLevel="1">
      <c r="A23" s="221" t="s">
        <v>243</v>
      </c>
      <c r="B23" s="222" t="s">
        <v>294</v>
      </c>
      <c r="C23" s="223">
        <v>4.5843400000000002E-5</v>
      </c>
      <c r="D23" s="223" t="s">
        <v>259</v>
      </c>
      <c r="E23" s="223" t="s">
        <v>295</v>
      </c>
      <c r="F23" s="234" t="s">
        <v>296</v>
      </c>
      <c r="G23" s="245" t="s">
        <v>281</v>
      </c>
      <c r="I23" s="214"/>
      <c r="J23" s="6"/>
      <c r="K23" s="6"/>
      <c r="L23" s="6"/>
      <c r="M23" s="6"/>
      <c r="N23" s="6"/>
      <c r="O23" s="6"/>
      <c r="P23" s="6"/>
      <c r="Q23" s="6"/>
      <c r="R23" s="215"/>
    </row>
    <row r="24" spans="1:18" outlineLevel="1">
      <c r="A24" s="221" t="s">
        <v>243</v>
      </c>
      <c r="B24" s="222" t="s">
        <v>297</v>
      </c>
      <c r="C24" s="223">
        <v>7.3272300000000007E-5</v>
      </c>
      <c r="D24" s="223" t="s">
        <v>259</v>
      </c>
      <c r="E24" s="223" t="s">
        <v>298</v>
      </c>
      <c r="F24" s="234" t="s">
        <v>299</v>
      </c>
      <c r="G24" s="245" t="s">
        <v>281</v>
      </c>
      <c r="I24" s="214"/>
      <c r="J24" s="6"/>
      <c r="K24" s="246"/>
      <c r="L24" s="6"/>
      <c r="M24" s="6"/>
      <c r="N24" s="6"/>
      <c r="O24" s="6"/>
      <c r="P24" s="6"/>
      <c r="Q24" s="6"/>
      <c r="R24" s="215"/>
    </row>
    <row r="25" spans="1:18" outlineLevel="1">
      <c r="A25" s="221" t="s">
        <v>243</v>
      </c>
      <c r="B25" s="222" t="s">
        <v>300</v>
      </c>
      <c r="C25" s="223">
        <v>1.17494E-4</v>
      </c>
      <c r="D25" s="223" t="s">
        <v>259</v>
      </c>
      <c r="E25" s="223" t="s">
        <v>301</v>
      </c>
      <c r="F25" s="234" t="s">
        <v>290</v>
      </c>
      <c r="G25" s="245" t="s">
        <v>281</v>
      </c>
      <c r="I25" s="214"/>
      <c r="J25" s="6"/>
      <c r="K25" s="246"/>
      <c r="L25" s="6"/>
      <c r="M25" s="6"/>
      <c r="N25" s="6"/>
      <c r="O25" s="6"/>
      <c r="P25" s="6"/>
      <c r="Q25" s="6"/>
      <c r="R25" s="215"/>
    </row>
    <row r="26" spans="1:18" outlineLevel="1">
      <c r="A26" s="221" t="s">
        <v>243</v>
      </c>
      <c r="B26" s="222" t="s">
        <v>302</v>
      </c>
      <c r="C26" s="223">
        <v>2.6837399999999999E-4</v>
      </c>
      <c r="D26" s="223" t="s">
        <v>259</v>
      </c>
      <c r="E26" s="223" t="s">
        <v>303</v>
      </c>
      <c r="F26" s="234" t="s">
        <v>304</v>
      </c>
      <c r="G26" s="245" t="s">
        <v>281</v>
      </c>
      <c r="I26" s="214"/>
      <c r="J26" s="6"/>
      <c r="K26" s="246"/>
      <c r="L26" s="6"/>
      <c r="M26" s="6"/>
      <c r="N26" s="6"/>
      <c r="O26" s="6"/>
      <c r="P26" s="6"/>
      <c r="Q26" s="6"/>
      <c r="R26" s="215"/>
    </row>
    <row r="27" spans="1:18" outlineLevel="1">
      <c r="A27" s="221" t="s">
        <v>243</v>
      </c>
      <c r="B27" s="222" t="s">
        <v>305</v>
      </c>
      <c r="C27" s="223">
        <v>5.4639200000000004E-4</v>
      </c>
      <c r="D27" s="223" t="s">
        <v>259</v>
      </c>
      <c r="E27" s="223" t="s">
        <v>306</v>
      </c>
      <c r="F27" s="234" t="s">
        <v>307</v>
      </c>
      <c r="G27" s="245" t="s">
        <v>281</v>
      </c>
      <c r="I27" s="214"/>
      <c r="J27" s="6"/>
      <c r="K27" s="246"/>
      <c r="L27" s="6"/>
      <c r="M27" s="6"/>
      <c r="N27" s="6"/>
      <c r="O27" s="6"/>
      <c r="P27" s="6"/>
      <c r="Q27" s="6"/>
      <c r="R27" s="215"/>
    </row>
    <row r="28" spans="1:18" outlineLevel="1">
      <c r="A28" s="221" t="s">
        <v>243</v>
      </c>
      <c r="B28" s="222" t="s">
        <v>308</v>
      </c>
      <c r="C28" s="223">
        <v>1.1540949999999999E-3</v>
      </c>
      <c r="D28" s="223" t="s">
        <v>259</v>
      </c>
      <c r="E28" s="223" t="s">
        <v>309</v>
      </c>
      <c r="F28" s="234" t="s">
        <v>310</v>
      </c>
      <c r="G28" s="245" t="s">
        <v>281</v>
      </c>
      <c r="I28" s="214"/>
      <c r="J28" s="6"/>
      <c r="K28" s="246"/>
      <c r="L28" s="6"/>
      <c r="M28" s="6"/>
      <c r="N28" s="6"/>
      <c r="O28" s="6"/>
      <c r="P28" s="6"/>
      <c r="Q28" s="6"/>
      <c r="R28" s="215"/>
    </row>
    <row r="29" spans="1:18" outlineLevel="1">
      <c r="A29" s="221" t="s">
        <v>243</v>
      </c>
      <c r="B29" s="222" t="s">
        <v>311</v>
      </c>
      <c r="C29" s="223">
        <v>1.169504E-3</v>
      </c>
      <c r="D29" s="223" t="s">
        <v>259</v>
      </c>
      <c r="E29" s="223" t="s">
        <v>312</v>
      </c>
      <c r="F29" s="234" t="s">
        <v>313</v>
      </c>
      <c r="G29" s="245" t="s">
        <v>281</v>
      </c>
      <c r="I29" s="214"/>
      <c r="J29" s="6"/>
      <c r="K29" s="246"/>
      <c r="L29" s="6"/>
      <c r="M29" s="6"/>
      <c r="N29" s="6"/>
      <c r="O29" s="6"/>
      <c r="P29" s="6"/>
      <c r="Q29" s="6"/>
      <c r="R29" s="215"/>
    </row>
    <row r="30" spans="1:18" outlineLevel="1">
      <c r="A30" s="221" t="s">
        <v>243</v>
      </c>
      <c r="B30" s="222" t="s">
        <v>247</v>
      </c>
      <c r="C30" s="223">
        <v>1.389307E-3</v>
      </c>
      <c r="D30" s="223" t="s">
        <v>314</v>
      </c>
      <c r="E30" s="223" t="s">
        <v>315</v>
      </c>
      <c r="F30" s="234" t="s">
        <v>316</v>
      </c>
      <c r="G30" s="245" t="s">
        <v>281</v>
      </c>
      <c r="I30" s="214"/>
      <c r="J30" s="6"/>
      <c r="K30" s="246"/>
      <c r="L30" s="6"/>
      <c r="M30" s="6"/>
      <c r="N30" s="6"/>
      <c r="O30" s="6"/>
      <c r="P30" s="6"/>
      <c r="Q30" s="6"/>
      <c r="R30" s="215"/>
    </row>
    <row r="31" spans="1:18" outlineLevel="1">
      <c r="A31" s="221" t="s">
        <v>243</v>
      </c>
      <c r="B31" s="222" t="s">
        <v>317</v>
      </c>
      <c r="C31" s="223">
        <v>1.5581670000000001E-3</v>
      </c>
      <c r="D31" s="223" t="s">
        <v>259</v>
      </c>
      <c r="E31" s="223" t="s">
        <v>318</v>
      </c>
      <c r="F31" s="234" t="s">
        <v>319</v>
      </c>
      <c r="G31" s="245" t="s">
        <v>281</v>
      </c>
      <c r="I31" s="214"/>
      <c r="J31" s="6"/>
      <c r="K31" s="246"/>
      <c r="L31" s="6"/>
      <c r="M31" s="6"/>
      <c r="N31" s="6"/>
      <c r="O31" s="6"/>
      <c r="P31" s="6"/>
      <c r="Q31" s="6"/>
      <c r="R31" s="215"/>
    </row>
    <row r="32" spans="1:18" outlineLevel="1">
      <c r="A32" s="221" t="s">
        <v>243</v>
      </c>
      <c r="B32" s="222" t="s">
        <v>320</v>
      </c>
      <c r="C32" s="223">
        <v>7.7664839999999997E-3</v>
      </c>
      <c r="D32" s="223" t="s">
        <v>259</v>
      </c>
      <c r="E32" s="223" t="s">
        <v>321</v>
      </c>
      <c r="F32" s="234" t="s">
        <v>322</v>
      </c>
      <c r="G32" s="245" t="s">
        <v>281</v>
      </c>
      <c r="I32" s="214"/>
      <c r="J32" s="6"/>
      <c r="K32" s="246"/>
      <c r="L32" s="6"/>
      <c r="M32" s="6"/>
      <c r="N32" s="6"/>
      <c r="O32" s="6"/>
      <c r="P32" s="6"/>
      <c r="Q32" s="6"/>
      <c r="R32" s="215"/>
    </row>
    <row r="33" spans="1:18" outlineLevel="1">
      <c r="A33" s="221" t="s">
        <v>243</v>
      </c>
      <c r="B33" s="222" t="s">
        <v>323</v>
      </c>
      <c r="C33" s="223">
        <v>2.8717308E-2</v>
      </c>
      <c r="D33" s="223" t="s">
        <v>259</v>
      </c>
      <c r="E33" s="223" t="s">
        <v>324</v>
      </c>
      <c r="F33" s="234" t="s">
        <v>325</v>
      </c>
      <c r="G33" s="245" t="s">
        <v>281</v>
      </c>
      <c r="I33" s="214"/>
      <c r="J33" s="6"/>
      <c r="K33" s="246"/>
      <c r="L33" s="6"/>
      <c r="M33" s="6"/>
      <c r="N33" s="6"/>
      <c r="O33" s="6"/>
      <c r="P33" s="6"/>
      <c r="Q33" s="6"/>
      <c r="R33" s="215"/>
    </row>
    <row r="34" spans="1:18" outlineLevel="1">
      <c r="A34" s="221" t="s">
        <v>243</v>
      </c>
      <c r="B34" s="222" t="s">
        <v>326</v>
      </c>
      <c r="C34" s="223">
        <v>0.218696638</v>
      </c>
      <c r="D34" s="223" t="s">
        <v>327</v>
      </c>
      <c r="E34" s="223" t="s">
        <v>328</v>
      </c>
      <c r="F34" s="234" t="s">
        <v>329</v>
      </c>
      <c r="G34" s="245" t="s">
        <v>281</v>
      </c>
      <c r="I34" s="214"/>
      <c r="J34" s="6"/>
      <c r="K34" s="6"/>
      <c r="L34" s="6"/>
      <c r="M34" s="6"/>
      <c r="N34" s="6"/>
      <c r="O34" s="6"/>
      <c r="P34" s="6"/>
      <c r="Q34" s="6"/>
      <c r="R34" s="215"/>
    </row>
    <row r="35" spans="1:18" outlineLevel="1">
      <c r="A35" s="221" t="s">
        <v>243</v>
      </c>
      <c r="B35" s="222" t="s">
        <v>330</v>
      </c>
      <c r="C35" s="223">
        <v>0.543469596</v>
      </c>
      <c r="D35" s="223" t="s">
        <v>259</v>
      </c>
      <c r="E35" s="223" t="s">
        <v>331</v>
      </c>
      <c r="F35" s="234" t="s">
        <v>332</v>
      </c>
      <c r="G35" s="245" t="s">
        <v>281</v>
      </c>
      <c r="I35" s="214"/>
      <c r="J35" s="6"/>
      <c r="K35" s="246"/>
      <c r="L35" s="6"/>
      <c r="M35" s="6"/>
      <c r="N35" s="6"/>
      <c r="O35" s="6"/>
      <c r="P35" s="6"/>
      <c r="Q35" s="6"/>
      <c r="R35" s="215"/>
    </row>
    <row r="36" spans="1:18" outlineLevel="1">
      <c r="A36" s="221" t="s">
        <v>333</v>
      </c>
      <c r="B36" s="223" t="s">
        <v>225</v>
      </c>
      <c r="C36" s="223">
        <v>1.5406000000000001E-10</v>
      </c>
      <c r="D36" s="223" t="s">
        <v>259</v>
      </c>
      <c r="E36" s="223" t="s">
        <v>334</v>
      </c>
      <c r="F36" s="234" t="s">
        <v>335</v>
      </c>
      <c r="G36" s="245" t="s">
        <v>281</v>
      </c>
      <c r="I36" s="214"/>
      <c r="J36" s="6"/>
      <c r="K36" s="246"/>
      <c r="L36" s="6"/>
      <c r="M36" s="6"/>
      <c r="N36" s="6"/>
      <c r="O36" s="6"/>
      <c r="P36" s="6"/>
      <c r="Q36" s="6"/>
      <c r="R36" s="215"/>
    </row>
    <row r="37" spans="1:18" outlineLevel="1">
      <c r="A37" s="221" t="s">
        <v>333</v>
      </c>
      <c r="B37" s="223" t="s">
        <v>225</v>
      </c>
      <c r="C37" s="223">
        <v>1.5915699999999999E-4</v>
      </c>
      <c r="D37" s="223" t="s">
        <v>259</v>
      </c>
      <c r="E37" s="223" t="s">
        <v>336</v>
      </c>
      <c r="F37" s="234" t="s">
        <v>337</v>
      </c>
      <c r="G37" s="245" t="s">
        <v>281</v>
      </c>
      <c r="I37" s="214"/>
      <c r="J37" s="6"/>
      <c r="K37" s="246"/>
      <c r="L37" s="6"/>
      <c r="M37" s="6"/>
      <c r="N37" s="6"/>
      <c r="O37" s="6"/>
      <c r="P37" s="6"/>
      <c r="Q37" s="6"/>
      <c r="R37" s="215"/>
    </row>
    <row r="38" spans="1:18" outlineLevel="1">
      <c r="A38" s="221" t="s">
        <v>333</v>
      </c>
      <c r="B38" s="223" t="s">
        <v>225</v>
      </c>
      <c r="C38" s="223">
        <v>3.62142E-8</v>
      </c>
      <c r="D38" s="223" t="s">
        <v>259</v>
      </c>
      <c r="E38" s="223" t="s">
        <v>338</v>
      </c>
      <c r="F38" s="234" t="s">
        <v>339</v>
      </c>
      <c r="G38" s="245" t="s">
        <v>281</v>
      </c>
      <c r="I38" s="214"/>
      <c r="J38" s="6"/>
      <c r="K38" s="246"/>
      <c r="L38" s="6"/>
      <c r="M38" s="6"/>
      <c r="N38" s="6"/>
      <c r="O38" s="6"/>
      <c r="P38" s="6"/>
      <c r="Q38" s="6"/>
      <c r="R38" s="215"/>
    </row>
    <row r="39" spans="1:18" outlineLevel="1">
      <c r="A39" s="221" t="s">
        <v>333</v>
      </c>
      <c r="B39" s="223" t="s">
        <v>340</v>
      </c>
      <c r="C39" s="223">
        <v>1.37504E-6</v>
      </c>
      <c r="D39" s="223" t="s">
        <v>259</v>
      </c>
      <c r="E39" s="223" t="s">
        <v>341</v>
      </c>
      <c r="F39" s="234" t="s">
        <v>342</v>
      </c>
      <c r="G39" s="245" t="s">
        <v>281</v>
      </c>
      <c r="I39" s="214"/>
      <c r="J39" s="6"/>
      <c r="K39" s="246"/>
      <c r="L39" s="6"/>
      <c r="M39" s="6"/>
      <c r="N39" s="6"/>
      <c r="O39" s="6"/>
      <c r="P39" s="6"/>
      <c r="Q39" s="6"/>
      <c r="R39" s="215"/>
    </row>
    <row r="40" spans="1:18" outlineLevel="1">
      <c r="A40" s="221" t="s">
        <v>333</v>
      </c>
      <c r="B40" s="223" t="s">
        <v>343</v>
      </c>
      <c r="C40" s="223">
        <v>2.3819300000000001E-10</v>
      </c>
      <c r="D40" s="223" t="s">
        <v>259</v>
      </c>
      <c r="E40" s="223" t="s">
        <v>344</v>
      </c>
      <c r="F40" s="234" t="s">
        <v>337</v>
      </c>
      <c r="G40" s="245" t="s">
        <v>281</v>
      </c>
      <c r="I40" s="214"/>
      <c r="J40" s="6"/>
      <c r="K40" s="6"/>
      <c r="L40" s="6"/>
      <c r="M40" s="6"/>
      <c r="N40" s="6"/>
      <c r="O40" s="6"/>
      <c r="P40" s="6"/>
      <c r="Q40" s="6"/>
      <c r="R40" s="215"/>
    </row>
    <row r="41" spans="1:18" outlineLevel="1">
      <c r="A41" s="221" t="s">
        <v>333</v>
      </c>
      <c r="B41" s="223" t="s">
        <v>343</v>
      </c>
      <c r="C41" s="223">
        <v>1.29763E-10</v>
      </c>
      <c r="D41" s="223" t="s">
        <v>259</v>
      </c>
      <c r="E41" s="223" t="s">
        <v>345</v>
      </c>
      <c r="F41" s="234" t="s">
        <v>339</v>
      </c>
      <c r="G41" s="245" t="s">
        <v>281</v>
      </c>
      <c r="I41" s="214"/>
      <c r="J41" s="6"/>
      <c r="K41" s="246"/>
      <c r="L41" s="6"/>
      <c r="M41" s="6"/>
      <c r="N41" s="6"/>
      <c r="O41" s="6"/>
      <c r="P41" s="6"/>
      <c r="Q41" s="6"/>
      <c r="R41" s="215"/>
    </row>
    <row r="42" spans="1:18" outlineLevel="1">
      <c r="A42" s="221" t="s">
        <v>333</v>
      </c>
      <c r="B42" s="223" t="s">
        <v>174</v>
      </c>
      <c r="C42" s="223">
        <v>8.0653200000000002E-10</v>
      </c>
      <c r="D42" s="223" t="s">
        <v>259</v>
      </c>
      <c r="E42" s="223" t="s">
        <v>346</v>
      </c>
      <c r="F42" s="234" t="s">
        <v>335</v>
      </c>
      <c r="G42" s="245" t="s">
        <v>281</v>
      </c>
      <c r="I42" s="214"/>
      <c r="J42" s="6"/>
      <c r="K42" s="246"/>
      <c r="L42" s="6"/>
      <c r="M42" s="6"/>
      <c r="N42" s="6"/>
      <c r="O42" s="6"/>
      <c r="P42" s="6"/>
      <c r="Q42" s="6"/>
      <c r="R42" s="215"/>
    </row>
    <row r="43" spans="1:18" outlineLevel="1">
      <c r="A43" s="221" t="s">
        <v>333</v>
      </c>
      <c r="B43" s="223" t="s">
        <v>347</v>
      </c>
      <c r="C43" s="223">
        <v>6.2771399999999995E-8</v>
      </c>
      <c r="D43" s="223" t="s">
        <v>259</v>
      </c>
      <c r="E43" s="223" t="s">
        <v>348</v>
      </c>
      <c r="F43" s="234" t="s">
        <v>337</v>
      </c>
      <c r="G43" s="245" t="s">
        <v>281</v>
      </c>
      <c r="I43" s="214"/>
      <c r="J43" s="6"/>
      <c r="K43" s="246"/>
      <c r="L43" s="6"/>
      <c r="M43" s="6"/>
      <c r="N43" s="6"/>
      <c r="O43" s="6"/>
      <c r="P43" s="6"/>
      <c r="Q43" s="6"/>
      <c r="R43" s="215"/>
    </row>
    <row r="44" spans="1:18" outlineLevel="1">
      <c r="A44" s="221" t="s">
        <v>333</v>
      </c>
      <c r="B44" s="223" t="s">
        <v>347</v>
      </c>
      <c r="C44" s="223">
        <v>5.30447E-8</v>
      </c>
      <c r="D44" s="223" t="s">
        <v>259</v>
      </c>
      <c r="E44" s="223" t="s">
        <v>349</v>
      </c>
      <c r="F44" s="234" t="s">
        <v>339</v>
      </c>
      <c r="G44" s="245" t="s">
        <v>281</v>
      </c>
      <c r="I44" s="214"/>
      <c r="J44" s="6"/>
      <c r="K44" s="6"/>
      <c r="L44" s="6"/>
      <c r="M44" s="6"/>
      <c r="N44" s="6"/>
      <c r="O44" s="6"/>
      <c r="P44" s="6"/>
      <c r="Q44" s="6"/>
      <c r="R44" s="215"/>
    </row>
    <row r="45" spans="1:18" outlineLevel="1">
      <c r="A45" s="221" t="s">
        <v>333</v>
      </c>
      <c r="B45" s="223" t="s">
        <v>350</v>
      </c>
      <c r="C45" s="223">
        <v>4.2230199999999999E-8</v>
      </c>
      <c r="D45" s="223" t="s">
        <v>259</v>
      </c>
      <c r="E45" s="223" t="s">
        <v>351</v>
      </c>
      <c r="F45" s="234" t="s">
        <v>352</v>
      </c>
      <c r="G45" s="245" t="s">
        <v>281</v>
      </c>
      <c r="I45" s="214"/>
      <c r="J45" s="6"/>
      <c r="K45" s="6"/>
      <c r="L45" s="6"/>
      <c r="M45" s="6"/>
      <c r="N45" s="6"/>
      <c r="O45" s="6"/>
      <c r="P45" s="6"/>
      <c r="Q45" s="6"/>
      <c r="R45" s="215"/>
    </row>
    <row r="46" spans="1:18" outlineLevel="1">
      <c r="A46" s="221" t="s">
        <v>333</v>
      </c>
      <c r="B46" s="223" t="s">
        <v>353</v>
      </c>
      <c r="C46" s="223">
        <v>8.8301099999999997E-11</v>
      </c>
      <c r="D46" s="223" t="s">
        <v>259</v>
      </c>
      <c r="E46" s="223" t="s">
        <v>354</v>
      </c>
      <c r="F46" s="234" t="s">
        <v>352</v>
      </c>
      <c r="G46" s="245" t="s">
        <v>281</v>
      </c>
      <c r="I46" s="236"/>
      <c r="J46" s="237"/>
      <c r="K46" s="247"/>
      <c r="L46" s="237"/>
      <c r="M46" s="237"/>
      <c r="N46" s="237"/>
      <c r="O46" s="237"/>
      <c r="P46" s="237"/>
      <c r="Q46" s="237"/>
      <c r="R46" s="238"/>
    </row>
    <row r="47" spans="1:18" outlineLevel="1">
      <c r="A47" s="221" t="s">
        <v>333</v>
      </c>
      <c r="B47" s="223" t="s">
        <v>355</v>
      </c>
      <c r="C47" s="223">
        <v>2.2311599999999999E-10</v>
      </c>
      <c r="D47" s="223" t="s">
        <v>259</v>
      </c>
      <c r="E47" s="223" t="s">
        <v>356</v>
      </c>
      <c r="F47" s="234" t="s">
        <v>352</v>
      </c>
      <c r="G47" s="245" t="s">
        <v>281</v>
      </c>
    </row>
    <row r="48" spans="1:18" outlineLevel="1">
      <c r="A48" s="221" t="s">
        <v>333</v>
      </c>
      <c r="B48" s="223" t="s">
        <v>357</v>
      </c>
      <c r="C48" s="223">
        <v>9.3975699999999991E-13</v>
      </c>
      <c r="D48" s="223" t="s">
        <v>259</v>
      </c>
      <c r="E48" s="223" t="s">
        <v>358</v>
      </c>
      <c r="F48" s="234" t="s">
        <v>359</v>
      </c>
      <c r="G48" s="245" t="s">
        <v>281</v>
      </c>
      <c r="I48" s="248" t="s">
        <v>360</v>
      </c>
      <c r="J48" s="249"/>
      <c r="K48" s="249"/>
      <c r="L48" s="249"/>
      <c r="M48" s="250"/>
    </row>
    <row r="49" spans="1:13" outlineLevel="1">
      <c r="A49" s="221" t="s">
        <v>250</v>
      </c>
      <c r="B49" s="233" t="s">
        <v>257</v>
      </c>
      <c r="C49" s="223">
        <v>1</v>
      </c>
      <c r="D49" s="223" t="s">
        <v>259</v>
      </c>
      <c r="E49" s="223" t="s">
        <v>253</v>
      </c>
      <c r="F49" s="234" t="s">
        <v>361</v>
      </c>
      <c r="G49" s="245" t="s">
        <v>281</v>
      </c>
      <c r="I49" s="251" t="s">
        <v>362</v>
      </c>
      <c r="J49" s="252"/>
      <c r="K49" s="252"/>
      <c r="L49" s="253">
        <v>66</v>
      </c>
      <c r="M49" s="254" t="s">
        <v>363</v>
      </c>
    </row>
    <row r="50" spans="1:13" outlineLevel="1">
      <c r="A50" s="221" t="s">
        <v>333</v>
      </c>
      <c r="B50" s="223" t="s">
        <v>364</v>
      </c>
      <c r="C50" s="223">
        <v>3.08206E-4</v>
      </c>
      <c r="D50" s="223" t="s">
        <v>259</v>
      </c>
      <c r="E50" s="223" t="s">
        <v>365</v>
      </c>
      <c r="F50" s="234" t="s">
        <v>337</v>
      </c>
      <c r="G50" s="245" t="s">
        <v>281</v>
      </c>
    </row>
    <row r="51" spans="1:13" outlineLevel="1">
      <c r="A51" s="221" t="s">
        <v>333</v>
      </c>
      <c r="B51" s="223" t="s">
        <v>364</v>
      </c>
      <c r="C51" s="223">
        <v>9.4594300000000003E-5</v>
      </c>
      <c r="D51" s="223" t="s">
        <v>259</v>
      </c>
      <c r="E51" s="223" t="s">
        <v>366</v>
      </c>
      <c r="F51" s="234" t="s">
        <v>339</v>
      </c>
      <c r="G51" s="245" t="s">
        <v>281</v>
      </c>
    </row>
    <row r="52" spans="1:13" outlineLevel="1">
      <c r="A52" s="221" t="s">
        <v>333</v>
      </c>
      <c r="B52" s="223" t="s">
        <v>179</v>
      </c>
      <c r="C52" s="223">
        <v>1.2954200000000001E-11</v>
      </c>
      <c r="D52" s="223" t="s">
        <v>259</v>
      </c>
      <c r="E52" s="223" t="s">
        <v>367</v>
      </c>
      <c r="F52" s="234" t="s">
        <v>335</v>
      </c>
      <c r="G52" s="245" t="s">
        <v>281</v>
      </c>
    </row>
    <row r="53" spans="1:13" outlineLevel="1">
      <c r="A53" s="221" t="s">
        <v>333</v>
      </c>
      <c r="B53" s="223" t="s">
        <v>368</v>
      </c>
      <c r="C53" s="223">
        <v>4.0769100000000001E-9</v>
      </c>
      <c r="D53" s="223" t="s">
        <v>259</v>
      </c>
      <c r="E53" s="223" t="s">
        <v>369</v>
      </c>
      <c r="F53" s="234" t="s">
        <v>337</v>
      </c>
      <c r="G53" s="245" t="s">
        <v>281</v>
      </c>
    </row>
    <row r="54" spans="1:13" outlineLevel="1">
      <c r="A54" s="221" t="s">
        <v>333</v>
      </c>
      <c r="B54" s="223" t="s">
        <v>368</v>
      </c>
      <c r="C54" s="223">
        <v>4.5209000000000003E-12</v>
      </c>
      <c r="D54" s="223" t="s">
        <v>259</v>
      </c>
      <c r="E54" s="223" t="s">
        <v>370</v>
      </c>
      <c r="F54" s="234" t="s">
        <v>339</v>
      </c>
      <c r="G54" s="245" t="s">
        <v>281</v>
      </c>
    </row>
    <row r="55" spans="1:13" outlineLevel="1">
      <c r="A55" s="221" t="s">
        <v>333</v>
      </c>
      <c r="B55" s="223" t="s">
        <v>371</v>
      </c>
      <c r="C55" s="223">
        <v>3.9649070000000002E-3</v>
      </c>
      <c r="D55" s="223" t="s">
        <v>259</v>
      </c>
      <c r="E55" s="223" t="s">
        <v>372</v>
      </c>
      <c r="F55" s="234" t="s">
        <v>337</v>
      </c>
      <c r="G55" s="245" t="s">
        <v>281</v>
      </c>
    </row>
    <row r="56" spans="1:13" outlineLevel="1">
      <c r="A56" s="221" t="s">
        <v>333</v>
      </c>
      <c r="B56" s="223" t="s">
        <v>371</v>
      </c>
      <c r="C56" s="223">
        <v>8.3728999999999997E-5</v>
      </c>
      <c r="D56" s="223" t="s">
        <v>259</v>
      </c>
      <c r="E56" s="223" t="s">
        <v>373</v>
      </c>
      <c r="F56" s="234" t="s">
        <v>339</v>
      </c>
      <c r="G56" s="245" t="s">
        <v>281</v>
      </c>
    </row>
    <row r="57" spans="1:13" outlineLevel="1">
      <c r="A57" s="221" t="s">
        <v>333</v>
      </c>
      <c r="B57" s="223" t="s">
        <v>374</v>
      </c>
      <c r="C57" s="223">
        <v>0.46330389700000002</v>
      </c>
      <c r="D57" s="223" t="s">
        <v>259</v>
      </c>
      <c r="E57" s="223" t="s">
        <v>375</v>
      </c>
      <c r="F57" s="234" t="s">
        <v>335</v>
      </c>
      <c r="G57" s="245" t="s">
        <v>281</v>
      </c>
    </row>
    <row r="58" spans="1:13" outlineLevel="1">
      <c r="A58" s="221" t="s">
        <v>333</v>
      </c>
      <c r="B58" s="223" t="s">
        <v>376</v>
      </c>
      <c r="C58" s="223">
        <v>7.1786399999999994E-5</v>
      </c>
      <c r="D58" s="223" t="s">
        <v>259</v>
      </c>
      <c r="E58" s="223" t="s">
        <v>377</v>
      </c>
      <c r="F58" s="234" t="s">
        <v>359</v>
      </c>
      <c r="G58" s="245" t="s">
        <v>281</v>
      </c>
    </row>
    <row r="59" spans="1:13" outlineLevel="1">
      <c r="A59" s="221" t="s">
        <v>333</v>
      </c>
      <c r="B59" s="223" t="s">
        <v>378</v>
      </c>
      <c r="C59" s="223">
        <v>3.0102200000000002E-4</v>
      </c>
      <c r="D59" s="223" t="s">
        <v>259</v>
      </c>
      <c r="E59" s="223" t="s">
        <v>379</v>
      </c>
      <c r="F59" s="234" t="s">
        <v>337</v>
      </c>
      <c r="G59" s="245" t="s">
        <v>281</v>
      </c>
    </row>
    <row r="60" spans="1:13" outlineLevel="1">
      <c r="A60" s="221" t="s">
        <v>333</v>
      </c>
      <c r="B60" s="223" t="s">
        <v>378</v>
      </c>
      <c r="C60" s="223">
        <v>2.0297879999999998E-3</v>
      </c>
      <c r="D60" s="223" t="s">
        <v>259</v>
      </c>
      <c r="E60" s="223" t="s">
        <v>380</v>
      </c>
      <c r="F60" s="234" t="s">
        <v>339</v>
      </c>
      <c r="G60" s="245" t="s">
        <v>281</v>
      </c>
    </row>
    <row r="61" spans="1:13" outlineLevel="1">
      <c r="A61" s="221" t="s">
        <v>333</v>
      </c>
      <c r="B61" s="223" t="s">
        <v>188</v>
      </c>
      <c r="C61" s="223">
        <v>8.1597100000000004E-10</v>
      </c>
      <c r="D61" s="223" t="s">
        <v>259</v>
      </c>
      <c r="E61" s="223" t="s">
        <v>381</v>
      </c>
      <c r="F61" s="234" t="s">
        <v>335</v>
      </c>
      <c r="G61" s="245" t="s">
        <v>281</v>
      </c>
    </row>
    <row r="62" spans="1:13" outlineLevel="1">
      <c r="A62" s="221" t="s">
        <v>333</v>
      </c>
      <c r="B62" s="223" t="s">
        <v>382</v>
      </c>
      <c r="C62" s="223">
        <v>5.8503999999999999E-8</v>
      </c>
      <c r="D62" s="223" t="s">
        <v>259</v>
      </c>
      <c r="E62" s="223" t="s">
        <v>383</v>
      </c>
      <c r="F62" s="234" t="s">
        <v>337</v>
      </c>
      <c r="G62" s="245" t="s">
        <v>281</v>
      </c>
    </row>
    <row r="63" spans="1:13" outlineLevel="1">
      <c r="A63" s="221" t="s">
        <v>333</v>
      </c>
      <c r="B63" s="223" t="s">
        <v>382</v>
      </c>
      <c r="C63" s="223">
        <v>1.70998E-8</v>
      </c>
      <c r="D63" s="223" t="s">
        <v>259</v>
      </c>
      <c r="E63" s="223" t="s">
        <v>384</v>
      </c>
      <c r="F63" s="234" t="s">
        <v>339</v>
      </c>
      <c r="G63" s="245" t="s">
        <v>281</v>
      </c>
    </row>
    <row r="64" spans="1:13" outlineLevel="1">
      <c r="A64" s="221" t="s">
        <v>333</v>
      </c>
      <c r="B64" s="223" t="s">
        <v>385</v>
      </c>
      <c r="C64" s="223">
        <v>1.2131500000000001E-10</v>
      </c>
      <c r="D64" s="223" t="s">
        <v>259</v>
      </c>
      <c r="E64" s="223" t="s">
        <v>386</v>
      </c>
      <c r="F64" s="234" t="s">
        <v>339</v>
      </c>
      <c r="G64" s="245" t="s">
        <v>281</v>
      </c>
    </row>
    <row r="65" spans="1:7" outlineLevel="1">
      <c r="A65" s="221" t="s">
        <v>333</v>
      </c>
      <c r="B65" s="223" t="s">
        <v>184</v>
      </c>
      <c r="C65" s="223">
        <v>9.0933899999999998E-10</v>
      </c>
      <c r="D65" s="223" t="s">
        <v>259</v>
      </c>
      <c r="E65" s="223" t="s">
        <v>387</v>
      </c>
      <c r="F65" s="234" t="s">
        <v>335</v>
      </c>
      <c r="G65" s="245" t="s">
        <v>281</v>
      </c>
    </row>
    <row r="66" spans="1:7" outlineLevel="1">
      <c r="A66" s="221" t="s">
        <v>333</v>
      </c>
      <c r="B66" s="223" t="s">
        <v>184</v>
      </c>
      <c r="C66" s="223">
        <v>4.38607E-7</v>
      </c>
      <c r="D66" s="223" t="s">
        <v>259</v>
      </c>
      <c r="E66" s="223" t="s">
        <v>388</v>
      </c>
      <c r="F66" s="234" t="s">
        <v>337</v>
      </c>
      <c r="G66" s="245" t="s">
        <v>281</v>
      </c>
    </row>
    <row r="67" spans="1:7" outlineLevel="1">
      <c r="A67" s="221" t="s">
        <v>333</v>
      </c>
      <c r="B67" s="223" t="s">
        <v>184</v>
      </c>
      <c r="C67" s="223">
        <v>8.4370500000000006E-11</v>
      </c>
      <c r="D67" s="223" t="s">
        <v>259</v>
      </c>
      <c r="E67" s="223" t="s">
        <v>389</v>
      </c>
      <c r="F67" s="234" t="s">
        <v>339</v>
      </c>
      <c r="G67" s="245" t="s">
        <v>281</v>
      </c>
    </row>
    <row r="68" spans="1:7" outlineLevel="1">
      <c r="A68" s="221" t="s">
        <v>333</v>
      </c>
      <c r="B68" s="223" t="s">
        <v>390</v>
      </c>
      <c r="C68" s="223">
        <v>9.4224499999999997E-4</v>
      </c>
      <c r="D68" s="223" t="s">
        <v>259</v>
      </c>
      <c r="E68" s="223" t="s">
        <v>391</v>
      </c>
      <c r="F68" s="234" t="s">
        <v>337</v>
      </c>
      <c r="G68" s="245" t="s">
        <v>281</v>
      </c>
    </row>
    <row r="69" spans="1:7" outlineLevel="1">
      <c r="A69" s="221" t="s">
        <v>333</v>
      </c>
      <c r="B69" s="223" t="s">
        <v>390</v>
      </c>
      <c r="C69" s="223">
        <v>9.6663200000000007E-5</v>
      </c>
      <c r="D69" s="223" t="s">
        <v>259</v>
      </c>
      <c r="E69" s="223" t="s">
        <v>392</v>
      </c>
      <c r="F69" s="234" t="s">
        <v>339</v>
      </c>
      <c r="G69" s="245" t="s">
        <v>281</v>
      </c>
    </row>
    <row r="70" spans="1:7" outlineLevel="1">
      <c r="A70" s="221" t="s">
        <v>333</v>
      </c>
      <c r="B70" s="223" t="s">
        <v>192</v>
      </c>
      <c r="C70" s="223">
        <v>2.3191400000000001E-10</v>
      </c>
      <c r="D70" s="223" t="s">
        <v>259</v>
      </c>
      <c r="E70" s="223" t="s">
        <v>393</v>
      </c>
      <c r="F70" s="234" t="s">
        <v>335</v>
      </c>
      <c r="G70" s="245" t="s">
        <v>281</v>
      </c>
    </row>
    <row r="71" spans="1:7" outlineLevel="1">
      <c r="A71" s="221" t="s">
        <v>333</v>
      </c>
      <c r="B71" s="223" t="s">
        <v>394</v>
      </c>
      <c r="C71" s="223">
        <v>2.3860800000000002E-6</v>
      </c>
      <c r="D71" s="223" t="s">
        <v>259</v>
      </c>
      <c r="E71" s="223" t="s">
        <v>395</v>
      </c>
      <c r="F71" s="234" t="s">
        <v>337</v>
      </c>
      <c r="G71" s="245" t="s">
        <v>281</v>
      </c>
    </row>
    <row r="72" spans="1:7" outlineLevel="1">
      <c r="A72" s="221" t="s">
        <v>333</v>
      </c>
      <c r="B72" s="223" t="s">
        <v>394</v>
      </c>
      <c r="C72" s="223">
        <v>2.2009000000000001E-10</v>
      </c>
      <c r="D72" s="223" t="s">
        <v>259</v>
      </c>
      <c r="E72" s="223" t="s">
        <v>396</v>
      </c>
      <c r="F72" s="234" t="s">
        <v>339</v>
      </c>
      <c r="G72" s="245" t="s">
        <v>281</v>
      </c>
    </row>
    <row r="73" spans="1:7" outlineLevel="1">
      <c r="A73" s="221" t="s">
        <v>333</v>
      </c>
      <c r="B73" s="223" t="s">
        <v>397</v>
      </c>
      <c r="C73" s="223">
        <v>3.0279800000000001E-5</v>
      </c>
      <c r="D73" s="223" t="s">
        <v>259</v>
      </c>
      <c r="E73" s="223" t="s">
        <v>398</v>
      </c>
      <c r="F73" s="234" t="s">
        <v>342</v>
      </c>
      <c r="G73" s="245" t="s">
        <v>281</v>
      </c>
    </row>
    <row r="74" spans="1:7" outlineLevel="1">
      <c r="A74" s="221" t="s">
        <v>333</v>
      </c>
      <c r="B74" s="223" t="s">
        <v>399</v>
      </c>
      <c r="C74" s="223">
        <v>1.40941E-4</v>
      </c>
      <c r="D74" s="223" t="s">
        <v>259</v>
      </c>
      <c r="E74" s="223" t="s">
        <v>400</v>
      </c>
      <c r="F74" s="234" t="s">
        <v>401</v>
      </c>
      <c r="G74" s="245" t="s">
        <v>281</v>
      </c>
    </row>
    <row r="75" spans="1:7" outlineLevel="1">
      <c r="A75" s="221" t="s">
        <v>333</v>
      </c>
      <c r="B75" s="223" t="s">
        <v>402</v>
      </c>
      <c r="C75" s="223">
        <v>8.4454600000000001E-14</v>
      </c>
      <c r="D75" s="223" t="s">
        <v>259</v>
      </c>
      <c r="E75" s="223" t="s">
        <v>403</v>
      </c>
      <c r="F75" s="234" t="s">
        <v>359</v>
      </c>
      <c r="G75" s="245" t="s">
        <v>281</v>
      </c>
    </row>
    <row r="76" spans="1:7" outlineLevel="1">
      <c r="A76" s="221" t="s">
        <v>333</v>
      </c>
      <c r="B76" s="223" t="s">
        <v>404</v>
      </c>
      <c r="C76" s="223">
        <v>3.7284800000000001E-4</v>
      </c>
      <c r="D76" s="223" t="s">
        <v>259</v>
      </c>
      <c r="E76" s="223" t="s">
        <v>405</v>
      </c>
      <c r="F76" s="234" t="s">
        <v>337</v>
      </c>
      <c r="G76" s="245" t="s">
        <v>281</v>
      </c>
    </row>
    <row r="77" spans="1:7" outlineLevel="1">
      <c r="A77" s="221" t="s">
        <v>333</v>
      </c>
      <c r="B77" s="223" t="s">
        <v>404</v>
      </c>
      <c r="C77" s="223">
        <v>4.2160699999999998E-5</v>
      </c>
      <c r="D77" s="223" t="s">
        <v>259</v>
      </c>
      <c r="E77" s="223" t="s">
        <v>406</v>
      </c>
      <c r="F77" s="234" t="s">
        <v>339</v>
      </c>
      <c r="G77" s="245" t="s">
        <v>281</v>
      </c>
    </row>
    <row r="78" spans="1:7" outlineLevel="1">
      <c r="A78" s="221" t="s">
        <v>250</v>
      </c>
      <c r="B78" s="233" t="s">
        <v>407</v>
      </c>
      <c r="C78" s="223">
        <v>9.7434407000000001E-2</v>
      </c>
      <c r="D78" s="223" t="s">
        <v>408</v>
      </c>
      <c r="E78" s="223" t="s">
        <v>409</v>
      </c>
      <c r="F78" s="234" t="s">
        <v>410</v>
      </c>
      <c r="G78" s="245" t="s">
        <v>281</v>
      </c>
    </row>
    <row r="79" spans="1:7" outlineLevel="1">
      <c r="A79" s="221" t="s">
        <v>250</v>
      </c>
      <c r="B79" s="233" t="s">
        <v>411</v>
      </c>
      <c r="C79" s="223">
        <v>0.58244818799999998</v>
      </c>
      <c r="D79" s="223" t="s">
        <v>412</v>
      </c>
      <c r="E79" s="223" t="s">
        <v>413</v>
      </c>
      <c r="F79" s="234" t="s">
        <v>414</v>
      </c>
      <c r="G79" s="245" t="s">
        <v>281</v>
      </c>
    </row>
    <row r="80" spans="1:7" outlineLevel="1">
      <c r="A80" s="221" t="s">
        <v>333</v>
      </c>
      <c r="B80" s="223" t="s">
        <v>415</v>
      </c>
      <c r="C80" s="223">
        <v>1.3637200000000001E-6</v>
      </c>
      <c r="D80" s="223" t="s">
        <v>259</v>
      </c>
      <c r="E80" s="223" t="s">
        <v>416</v>
      </c>
      <c r="F80" s="234" t="s">
        <v>335</v>
      </c>
      <c r="G80" s="245" t="s">
        <v>281</v>
      </c>
    </row>
    <row r="81" spans="1:7" outlineLevel="1">
      <c r="A81" s="221" t="s">
        <v>333</v>
      </c>
      <c r="B81" s="223" t="s">
        <v>217</v>
      </c>
      <c r="C81" s="223">
        <v>9.6122499999999996E-11</v>
      </c>
      <c r="D81" s="223" t="s">
        <v>259</v>
      </c>
      <c r="E81" s="223" t="s">
        <v>417</v>
      </c>
      <c r="F81" s="234" t="s">
        <v>335</v>
      </c>
      <c r="G81" s="245" t="s">
        <v>281</v>
      </c>
    </row>
    <row r="82" spans="1:7" outlineLevel="1">
      <c r="A82" s="221" t="s">
        <v>333</v>
      </c>
      <c r="B82" s="223" t="s">
        <v>418</v>
      </c>
      <c r="C82" s="223">
        <v>2.7623999999999998E-5</v>
      </c>
      <c r="D82" s="223" t="s">
        <v>259</v>
      </c>
      <c r="E82" s="223" t="s">
        <v>419</v>
      </c>
      <c r="F82" s="234" t="s">
        <v>337</v>
      </c>
      <c r="G82" s="245" t="s">
        <v>281</v>
      </c>
    </row>
    <row r="83" spans="1:7" outlineLevel="1">
      <c r="A83" s="221" t="s">
        <v>333</v>
      </c>
      <c r="B83" s="223" t="s">
        <v>418</v>
      </c>
      <c r="C83" s="223">
        <v>1.3247600000000001E-9</v>
      </c>
      <c r="D83" s="223" t="s">
        <v>259</v>
      </c>
      <c r="E83" s="223" t="s">
        <v>420</v>
      </c>
      <c r="F83" s="234" t="s">
        <v>339</v>
      </c>
      <c r="G83" s="245" t="s">
        <v>281</v>
      </c>
    </row>
    <row r="84" spans="1:7" outlineLevel="1">
      <c r="A84" s="221" t="s">
        <v>333</v>
      </c>
      <c r="B84" s="223" t="s">
        <v>205</v>
      </c>
      <c r="C84" s="223">
        <v>1.4028100000000001E-11</v>
      </c>
      <c r="D84" s="223" t="s">
        <v>259</v>
      </c>
      <c r="E84" s="223" t="s">
        <v>421</v>
      </c>
      <c r="F84" s="234" t="s">
        <v>335</v>
      </c>
      <c r="G84" s="245" t="s">
        <v>281</v>
      </c>
    </row>
    <row r="85" spans="1:7" outlineLevel="1">
      <c r="A85" s="221" t="s">
        <v>333</v>
      </c>
      <c r="B85" s="223" t="s">
        <v>205</v>
      </c>
      <c r="C85" s="223">
        <v>1.20007E-7</v>
      </c>
      <c r="D85" s="223" t="s">
        <v>259</v>
      </c>
      <c r="E85" s="223" t="s">
        <v>422</v>
      </c>
      <c r="F85" s="234" t="s">
        <v>337</v>
      </c>
      <c r="G85" s="245" t="s">
        <v>281</v>
      </c>
    </row>
    <row r="86" spans="1:7" outlineLevel="1">
      <c r="A86" s="221" t="s">
        <v>333</v>
      </c>
      <c r="B86" s="223" t="s">
        <v>205</v>
      </c>
      <c r="C86" s="223">
        <v>1.17919E-11</v>
      </c>
      <c r="D86" s="223" t="s">
        <v>259</v>
      </c>
      <c r="E86" s="223" t="s">
        <v>423</v>
      </c>
      <c r="F86" s="234" t="s">
        <v>339</v>
      </c>
      <c r="G86" s="245" t="s">
        <v>281</v>
      </c>
    </row>
    <row r="87" spans="1:7" outlineLevel="1">
      <c r="A87" s="221" t="s">
        <v>333</v>
      </c>
      <c r="B87" s="223" t="s">
        <v>196</v>
      </c>
      <c r="C87" s="223">
        <v>1.4176900000000001E-10</v>
      </c>
      <c r="D87" s="223" t="s">
        <v>259</v>
      </c>
      <c r="E87" s="223" t="s">
        <v>424</v>
      </c>
      <c r="F87" s="234" t="s">
        <v>335</v>
      </c>
      <c r="G87" s="245" t="s">
        <v>281</v>
      </c>
    </row>
    <row r="88" spans="1:7" outlineLevel="1">
      <c r="A88" s="221" t="s">
        <v>333</v>
      </c>
      <c r="B88" s="223" t="s">
        <v>196</v>
      </c>
      <c r="C88" s="223">
        <v>1.0518800000000001E-9</v>
      </c>
      <c r="D88" s="223" t="s">
        <v>259</v>
      </c>
      <c r="E88" s="223" t="s">
        <v>425</v>
      </c>
      <c r="F88" s="234" t="s">
        <v>337</v>
      </c>
      <c r="G88" s="245" t="s">
        <v>281</v>
      </c>
    </row>
    <row r="89" spans="1:7" outlineLevel="1">
      <c r="A89" s="221" t="s">
        <v>333</v>
      </c>
      <c r="B89" s="223" t="s">
        <v>196</v>
      </c>
      <c r="C89" s="223">
        <v>2.66082E-11</v>
      </c>
      <c r="D89" s="223" t="s">
        <v>259</v>
      </c>
      <c r="E89" s="223" t="s">
        <v>426</v>
      </c>
      <c r="F89" s="234" t="s">
        <v>339</v>
      </c>
      <c r="G89" s="245" t="s">
        <v>281</v>
      </c>
    </row>
    <row r="90" spans="1:7" outlineLevel="1">
      <c r="A90" s="221" t="s">
        <v>333</v>
      </c>
      <c r="B90" s="223" t="s">
        <v>427</v>
      </c>
      <c r="C90" s="223">
        <v>6.3345300000000003E-7</v>
      </c>
      <c r="D90" s="223" t="s">
        <v>259</v>
      </c>
      <c r="E90" s="223" t="s">
        <v>428</v>
      </c>
      <c r="F90" s="234" t="s">
        <v>359</v>
      </c>
      <c r="G90" s="245" t="s">
        <v>281</v>
      </c>
    </row>
    <row r="91" spans="1:7" outlineLevel="1">
      <c r="A91" s="221" t="s">
        <v>333</v>
      </c>
      <c r="B91" s="223" t="s">
        <v>200</v>
      </c>
      <c r="C91" s="223">
        <v>5.8878200000000003E-10</v>
      </c>
      <c r="D91" s="223" t="s">
        <v>259</v>
      </c>
      <c r="E91" s="223" t="s">
        <v>429</v>
      </c>
      <c r="F91" s="234" t="s">
        <v>335</v>
      </c>
      <c r="G91" s="245" t="s">
        <v>281</v>
      </c>
    </row>
    <row r="92" spans="1:7" outlineLevel="1">
      <c r="A92" s="221" t="s">
        <v>333</v>
      </c>
      <c r="B92" s="223" t="s">
        <v>430</v>
      </c>
      <c r="C92" s="223">
        <v>4.7205100000000002E-7</v>
      </c>
      <c r="D92" s="223" t="s">
        <v>259</v>
      </c>
      <c r="E92" s="223" t="s">
        <v>431</v>
      </c>
      <c r="F92" s="234" t="s">
        <v>337</v>
      </c>
      <c r="G92" s="245" t="s">
        <v>281</v>
      </c>
    </row>
    <row r="93" spans="1:7" outlineLevel="1">
      <c r="A93" s="221" t="s">
        <v>333</v>
      </c>
      <c r="B93" s="223" t="s">
        <v>430</v>
      </c>
      <c r="C93" s="223">
        <v>3.3328799999999998E-10</v>
      </c>
      <c r="D93" s="223" t="s">
        <v>259</v>
      </c>
      <c r="E93" s="223" t="s">
        <v>432</v>
      </c>
      <c r="F93" s="234" t="s">
        <v>339</v>
      </c>
      <c r="G93" s="245" t="s">
        <v>281</v>
      </c>
    </row>
    <row r="94" spans="1:7" outlineLevel="1">
      <c r="A94" s="221" t="s">
        <v>333</v>
      </c>
      <c r="B94" s="223" t="s">
        <v>433</v>
      </c>
      <c r="C94" s="223">
        <v>3.3893200000000001E-4</v>
      </c>
      <c r="D94" s="223" t="s">
        <v>259</v>
      </c>
      <c r="E94" s="223" t="s">
        <v>434</v>
      </c>
      <c r="F94" s="234" t="s">
        <v>337</v>
      </c>
      <c r="G94" s="245" t="s">
        <v>281</v>
      </c>
    </row>
    <row r="95" spans="1:7" outlineLevel="1">
      <c r="A95" s="221" t="s">
        <v>333</v>
      </c>
      <c r="B95" s="223" t="s">
        <v>433</v>
      </c>
      <c r="C95" s="223">
        <v>1.21408E-4</v>
      </c>
      <c r="D95" s="223" t="s">
        <v>259</v>
      </c>
      <c r="E95" s="223" t="s">
        <v>435</v>
      </c>
      <c r="F95" s="234" t="s">
        <v>339</v>
      </c>
      <c r="G95" s="245" t="s">
        <v>281</v>
      </c>
    </row>
    <row r="96" spans="1:7" outlineLevel="1">
      <c r="A96" s="221" t="s">
        <v>333</v>
      </c>
      <c r="B96" s="223" t="s">
        <v>436</v>
      </c>
      <c r="C96" s="223">
        <v>4.3542899999999998E-4</v>
      </c>
      <c r="D96" s="223" t="s">
        <v>259</v>
      </c>
      <c r="E96" s="223" t="s">
        <v>437</v>
      </c>
      <c r="F96" s="234" t="s">
        <v>438</v>
      </c>
      <c r="G96" s="245" t="s">
        <v>281</v>
      </c>
    </row>
    <row r="97" spans="1:7" outlineLevel="1">
      <c r="A97" s="221" t="s">
        <v>333</v>
      </c>
      <c r="B97" s="223" t="s">
        <v>439</v>
      </c>
      <c r="C97" s="223">
        <v>1.9218800000000001E-6</v>
      </c>
      <c r="D97" s="223" t="s">
        <v>259</v>
      </c>
      <c r="E97" s="223" t="s">
        <v>440</v>
      </c>
      <c r="F97" s="234" t="s">
        <v>352</v>
      </c>
      <c r="G97" s="245" t="s">
        <v>281</v>
      </c>
    </row>
    <row r="98" spans="1:7" outlineLevel="1">
      <c r="A98" s="221" t="s">
        <v>333</v>
      </c>
      <c r="B98" s="223" t="s">
        <v>441</v>
      </c>
      <c r="C98" s="223">
        <v>5.0419400000000002E-6</v>
      </c>
      <c r="D98" s="223" t="s">
        <v>259</v>
      </c>
      <c r="E98" s="223" t="s">
        <v>442</v>
      </c>
      <c r="F98" s="234" t="s">
        <v>359</v>
      </c>
      <c r="G98" s="245" t="s">
        <v>281</v>
      </c>
    </row>
    <row r="99" spans="1:7" outlineLevel="1">
      <c r="A99" s="221" t="s">
        <v>333</v>
      </c>
      <c r="B99" s="223" t="s">
        <v>443</v>
      </c>
      <c r="C99" s="223">
        <v>9.9999999999999998E-20</v>
      </c>
      <c r="D99" s="223" t="s">
        <v>259</v>
      </c>
      <c r="E99" s="223" t="s">
        <v>444</v>
      </c>
      <c r="F99" s="234" t="s">
        <v>359</v>
      </c>
      <c r="G99" s="245" t="s">
        <v>281</v>
      </c>
    </row>
    <row r="100" spans="1:7" outlineLevel="1">
      <c r="A100" s="221" t="s">
        <v>333</v>
      </c>
      <c r="B100" s="223" t="s">
        <v>445</v>
      </c>
      <c r="C100" s="223">
        <v>2.5336400000000001E-8</v>
      </c>
      <c r="D100" s="223" t="s">
        <v>259</v>
      </c>
      <c r="E100" s="223" t="s">
        <v>446</v>
      </c>
      <c r="F100" s="234" t="s">
        <v>359</v>
      </c>
      <c r="G100" s="245" t="s">
        <v>281</v>
      </c>
    </row>
    <row r="101" spans="1:7" outlineLevel="1">
      <c r="A101" s="221" t="s">
        <v>333</v>
      </c>
      <c r="B101" s="223" t="s">
        <v>447</v>
      </c>
      <c r="C101" s="223">
        <v>1.8390700000000001E-11</v>
      </c>
      <c r="D101" s="223" t="s">
        <v>259</v>
      </c>
      <c r="E101" s="223" t="s">
        <v>448</v>
      </c>
      <c r="F101" s="234" t="s">
        <v>352</v>
      </c>
      <c r="G101" s="245" t="s">
        <v>281</v>
      </c>
    </row>
    <row r="102" spans="1:7" outlineLevel="1">
      <c r="A102" s="221" t="s">
        <v>333</v>
      </c>
      <c r="B102" s="223" t="s">
        <v>449</v>
      </c>
      <c r="C102" s="223">
        <v>1.15578E-4</v>
      </c>
      <c r="D102" s="223" t="s">
        <v>259</v>
      </c>
      <c r="E102" s="223" t="s">
        <v>450</v>
      </c>
      <c r="F102" s="234" t="s">
        <v>337</v>
      </c>
      <c r="G102" s="245" t="s">
        <v>281</v>
      </c>
    </row>
    <row r="103" spans="1:7" outlineLevel="1">
      <c r="A103" s="221" t="s">
        <v>333</v>
      </c>
      <c r="B103" s="223" t="s">
        <v>449</v>
      </c>
      <c r="C103" s="223">
        <v>1.9134900000000001E-6</v>
      </c>
      <c r="D103" s="223" t="s">
        <v>259</v>
      </c>
      <c r="E103" s="223" t="s">
        <v>451</v>
      </c>
      <c r="F103" s="234" t="s">
        <v>339</v>
      </c>
      <c r="G103" s="245" t="s">
        <v>281</v>
      </c>
    </row>
    <row r="104" spans="1:7" outlineLevel="1">
      <c r="A104" s="221" t="s">
        <v>333</v>
      </c>
      <c r="B104" s="223" t="s">
        <v>452</v>
      </c>
      <c r="C104" s="223">
        <v>1.3060000000000001E-6</v>
      </c>
      <c r="D104" s="223" t="s">
        <v>259</v>
      </c>
      <c r="E104" s="223" t="s">
        <v>453</v>
      </c>
      <c r="F104" s="234" t="s">
        <v>335</v>
      </c>
      <c r="G104" s="245" t="s">
        <v>281</v>
      </c>
    </row>
    <row r="105" spans="1:7" outlineLevel="1">
      <c r="A105" s="221" t="s">
        <v>333</v>
      </c>
      <c r="B105" s="223" t="s">
        <v>229</v>
      </c>
      <c r="C105" s="223">
        <v>1.2318E-5</v>
      </c>
      <c r="D105" s="223" t="s">
        <v>259</v>
      </c>
      <c r="E105" s="223" t="s">
        <v>454</v>
      </c>
      <c r="F105" s="234" t="s">
        <v>335</v>
      </c>
      <c r="G105" s="245" t="s">
        <v>281</v>
      </c>
    </row>
    <row r="106" spans="1:7" outlineLevel="1">
      <c r="A106" s="221" t="s">
        <v>333</v>
      </c>
      <c r="B106" s="223" t="s">
        <v>455</v>
      </c>
      <c r="C106" s="223">
        <v>1.789005E-3</v>
      </c>
      <c r="D106" s="223" t="s">
        <v>259</v>
      </c>
      <c r="E106" s="223" t="s">
        <v>456</v>
      </c>
      <c r="F106" s="234" t="s">
        <v>337</v>
      </c>
      <c r="G106" s="245" t="s">
        <v>281</v>
      </c>
    </row>
    <row r="107" spans="1:7" outlineLevel="1">
      <c r="A107" s="221" t="s">
        <v>333</v>
      </c>
      <c r="B107" s="223" t="s">
        <v>455</v>
      </c>
      <c r="C107" s="223">
        <v>6.7609199999999999E-4</v>
      </c>
      <c r="D107" s="223" t="s">
        <v>259</v>
      </c>
      <c r="E107" s="223" t="s">
        <v>457</v>
      </c>
      <c r="F107" s="234" t="s">
        <v>339</v>
      </c>
      <c r="G107" s="245" t="s">
        <v>281</v>
      </c>
    </row>
    <row r="108" spans="1:7" outlineLevel="1">
      <c r="A108" s="221" t="s">
        <v>333</v>
      </c>
      <c r="B108" s="223" t="s">
        <v>213</v>
      </c>
      <c r="C108" s="223">
        <v>8.0279000000000004E-9</v>
      </c>
      <c r="D108" s="223" t="s">
        <v>259</v>
      </c>
      <c r="E108" s="223" t="s">
        <v>458</v>
      </c>
      <c r="F108" s="234" t="s">
        <v>335</v>
      </c>
      <c r="G108" s="245" t="s">
        <v>281</v>
      </c>
    </row>
    <row r="109" spans="1:7" outlineLevel="1">
      <c r="A109" s="221" t="s">
        <v>333</v>
      </c>
      <c r="B109" s="223" t="s">
        <v>213</v>
      </c>
      <c r="C109" s="223">
        <v>4.6049900000000001E-4</v>
      </c>
      <c r="D109" s="223" t="s">
        <v>259</v>
      </c>
      <c r="E109" s="223" t="s">
        <v>459</v>
      </c>
      <c r="F109" s="234" t="s">
        <v>337</v>
      </c>
      <c r="G109" s="245" t="s">
        <v>281</v>
      </c>
    </row>
    <row r="110" spans="1:7" outlineLevel="1">
      <c r="A110" s="221" t="s">
        <v>333</v>
      </c>
      <c r="B110" s="223" t="s">
        <v>213</v>
      </c>
      <c r="C110" s="223">
        <v>1.4015499999999999E-6</v>
      </c>
      <c r="D110" s="223" t="s">
        <v>259</v>
      </c>
      <c r="E110" s="223" t="s">
        <v>460</v>
      </c>
      <c r="F110" s="234" t="s">
        <v>339</v>
      </c>
      <c r="G110" s="245" t="s">
        <v>281</v>
      </c>
    </row>
    <row r="111" spans="1:7" outlineLevel="1">
      <c r="A111" s="221" t="s">
        <v>333</v>
      </c>
      <c r="B111" s="223" t="s">
        <v>461</v>
      </c>
      <c r="C111" s="223">
        <v>4.5868799999999997E-5</v>
      </c>
      <c r="D111" s="223" t="s">
        <v>259</v>
      </c>
      <c r="E111" s="223" t="s">
        <v>462</v>
      </c>
      <c r="F111" s="234" t="s">
        <v>463</v>
      </c>
      <c r="G111" s="245" t="s">
        <v>281</v>
      </c>
    </row>
    <row r="112" spans="1:7" outlineLevel="1">
      <c r="A112" s="221" t="s">
        <v>333</v>
      </c>
      <c r="B112" s="223" t="s">
        <v>464</v>
      </c>
      <c r="C112" s="223">
        <v>1.526014E-3</v>
      </c>
      <c r="D112" s="223" t="s">
        <v>259</v>
      </c>
      <c r="E112" s="223" t="s">
        <v>465</v>
      </c>
      <c r="F112" s="234" t="s">
        <v>337</v>
      </c>
      <c r="G112" s="245" t="s">
        <v>281</v>
      </c>
    </row>
    <row r="113" spans="1:7" outlineLevel="1">
      <c r="A113" s="221" t="s">
        <v>333</v>
      </c>
      <c r="B113" s="223" t="s">
        <v>464</v>
      </c>
      <c r="C113" s="223">
        <v>2.6081800000000001E-4</v>
      </c>
      <c r="D113" s="223" t="s">
        <v>259</v>
      </c>
      <c r="E113" s="223" t="s">
        <v>466</v>
      </c>
      <c r="F113" s="234" t="s">
        <v>339</v>
      </c>
      <c r="G113" s="245" t="s">
        <v>281</v>
      </c>
    </row>
    <row r="114" spans="1:7" outlineLevel="1">
      <c r="A114" s="221" t="s">
        <v>333</v>
      </c>
      <c r="B114" s="223" t="s">
        <v>467</v>
      </c>
      <c r="C114" s="223">
        <v>6.7874999999999998E-6</v>
      </c>
      <c r="D114" s="223" t="s">
        <v>259</v>
      </c>
      <c r="E114" s="223" t="s">
        <v>468</v>
      </c>
      <c r="F114" s="234" t="s">
        <v>335</v>
      </c>
      <c r="G114" s="245" t="s">
        <v>281</v>
      </c>
    </row>
    <row r="115" spans="1:7" outlineLevel="1">
      <c r="A115" s="221" t="s">
        <v>333</v>
      </c>
      <c r="B115" s="223" t="s">
        <v>469</v>
      </c>
      <c r="C115" s="223">
        <v>2.9116899999999998E-10</v>
      </c>
      <c r="D115" s="223" t="s">
        <v>259</v>
      </c>
      <c r="E115" s="223" t="s">
        <v>470</v>
      </c>
      <c r="F115" s="234" t="s">
        <v>337</v>
      </c>
      <c r="G115" s="245" t="s">
        <v>281</v>
      </c>
    </row>
    <row r="116" spans="1:7" outlineLevel="1">
      <c r="A116" s="221" t="s">
        <v>333</v>
      </c>
      <c r="B116" s="223" t="s">
        <v>469</v>
      </c>
      <c r="C116" s="223">
        <v>4.8609099999999997E-13</v>
      </c>
      <c r="D116" s="223" t="s">
        <v>259</v>
      </c>
      <c r="E116" s="223" t="s">
        <v>471</v>
      </c>
      <c r="F116" s="234" t="s">
        <v>339</v>
      </c>
      <c r="G116" s="245" t="s">
        <v>281</v>
      </c>
    </row>
    <row r="117" spans="1:7" outlineLevel="1">
      <c r="A117" s="221" t="s">
        <v>333</v>
      </c>
      <c r="B117" s="223" t="s">
        <v>472</v>
      </c>
      <c r="C117" s="223">
        <v>1.05202E-10</v>
      </c>
      <c r="D117" s="223" t="s">
        <v>259</v>
      </c>
      <c r="E117" s="223" t="s">
        <v>473</v>
      </c>
      <c r="F117" s="234" t="s">
        <v>337</v>
      </c>
      <c r="G117" s="245" t="s">
        <v>281</v>
      </c>
    </row>
    <row r="118" spans="1:7" outlineLevel="1">
      <c r="A118" s="221" t="s">
        <v>333</v>
      </c>
      <c r="B118" s="223" t="s">
        <v>472</v>
      </c>
      <c r="C118" s="223">
        <v>1.7563E-13</v>
      </c>
      <c r="D118" s="223" t="s">
        <v>259</v>
      </c>
      <c r="E118" s="223" t="s">
        <v>474</v>
      </c>
      <c r="F118" s="234" t="s">
        <v>339</v>
      </c>
      <c r="G118" s="245" t="s">
        <v>281</v>
      </c>
    </row>
    <row r="119" spans="1:7" outlineLevel="1">
      <c r="A119" s="221" t="s">
        <v>333</v>
      </c>
      <c r="B119" s="223" t="s">
        <v>475</v>
      </c>
      <c r="C119" s="223">
        <v>3.7284800000000001E-4</v>
      </c>
      <c r="D119" s="223" t="s">
        <v>259</v>
      </c>
      <c r="E119" s="223" t="s">
        <v>405</v>
      </c>
      <c r="F119" s="234" t="s">
        <v>337</v>
      </c>
      <c r="G119" s="245" t="s">
        <v>281</v>
      </c>
    </row>
    <row r="120" spans="1:7" outlineLevel="1">
      <c r="A120" s="221" t="s">
        <v>333</v>
      </c>
      <c r="B120" s="223" t="s">
        <v>475</v>
      </c>
      <c r="C120" s="223">
        <v>4.21617E-5</v>
      </c>
      <c r="D120" s="223" t="s">
        <v>259</v>
      </c>
      <c r="E120" s="223" t="s">
        <v>476</v>
      </c>
      <c r="F120" s="234" t="s">
        <v>339</v>
      </c>
      <c r="G120" s="245" t="s">
        <v>281</v>
      </c>
    </row>
    <row r="121" spans="1:7" outlineLevel="1">
      <c r="A121" s="221" t="s">
        <v>333</v>
      </c>
      <c r="B121" s="223" t="s">
        <v>477</v>
      </c>
      <c r="C121" s="223">
        <v>8.4460399999999998E-8</v>
      </c>
      <c r="D121" s="223" t="s">
        <v>259</v>
      </c>
      <c r="E121" s="223" t="s">
        <v>478</v>
      </c>
      <c r="F121" s="234" t="s">
        <v>352</v>
      </c>
      <c r="G121" s="245" t="s">
        <v>281</v>
      </c>
    </row>
    <row r="122" spans="1:7" outlineLevel="1">
      <c r="A122" s="221" t="s">
        <v>333</v>
      </c>
      <c r="B122" s="223" t="s">
        <v>479</v>
      </c>
      <c r="C122" s="223">
        <v>7.4257899999999997E-8</v>
      </c>
      <c r="D122" s="223" t="s">
        <v>259</v>
      </c>
      <c r="E122" s="223" t="s">
        <v>480</v>
      </c>
      <c r="F122" s="234" t="s">
        <v>337</v>
      </c>
      <c r="G122" s="245" t="s">
        <v>281</v>
      </c>
    </row>
    <row r="123" spans="1:7" outlineLevel="1">
      <c r="A123" s="221" t="s">
        <v>333</v>
      </c>
      <c r="B123" s="223" t="s">
        <v>479</v>
      </c>
      <c r="C123" s="223">
        <v>2.37107E-10</v>
      </c>
      <c r="D123" s="223" t="s">
        <v>259</v>
      </c>
      <c r="E123" s="223" t="s">
        <v>481</v>
      </c>
      <c r="F123" s="234" t="s">
        <v>339</v>
      </c>
      <c r="G123" s="245" t="s">
        <v>281</v>
      </c>
    </row>
    <row r="124" spans="1:7" outlineLevel="1">
      <c r="A124" s="221" t="s">
        <v>333</v>
      </c>
      <c r="B124" s="223" t="s">
        <v>482</v>
      </c>
      <c r="C124" s="223">
        <v>3.8954179999999999E-3</v>
      </c>
      <c r="D124" s="223" t="s">
        <v>259</v>
      </c>
      <c r="E124" s="223" t="s">
        <v>483</v>
      </c>
      <c r="F124" s="234" t="s">
        <v>484</v>
      </c>
      <c r="G124" s="245" t="s">
        <v>281</v>
      </c>
    </row>
    <row r="125" spans="1:7" outlineLevel="1">
      <c r="A125" s="221" t="s">
        <v>333</v>
      </c>
      <c r="B125" s="223" t="s">
        <v>209</v>
      </c>
      <c r="C125" s="223">
        <v>5.6895499999999997E-9</v>
      </c>
      <c r="D125" s="223" t="s">
        <v>259</v>
      </c>
      <c r="E125" s="223" t="s">
        <v>485</v>
      </c>
      <c r="F125" s="234" t="s">
        <v>335</v>
      </c>
      <c r="G125" s="245" t="s">
        <v>281</v>
      </c>
    </row>
    <row r="126" spans="1:7" outlineLevel="1">
      <c r="A126" s="221" t="s">
        <v>333</v>
      </c>
      <c r="B126" s="223" t="s">
        <v>486</v>
      </c>
      <c r="C126" s="223">
        <v>3.8123899999999998E-6</v>
      </c>
      <c r="D126" s="223" t="s">
        <v>259</v>
      </c>
      <c r="E126" s="223" t="s">
        <v>487</v>
      </c>
      <c r="F126" s="234" t="s">
        <v>337</v>
      </c>
      <c r="G126" s="245" t="s">
        <v>281</v>
      </c>
    </row>
    <row r="127" spans="1:7" outlineLevel="1">
      <c r="A127" s="226" t="s">
        <v>333</v>
      </c>
      <c r="B127" s="228" t="s">
        <v>486</v>
      </c>
      <c r="C127" s="228">
        <v>5.1997100000000002E-10</v>
      </c>
      <c r="D127" s="228" t="s">
        <v>259</v>
      </c>
      <c r="E127" s="228" t="s">
        <v>488</v>
      </c>
      <c r="F127" s="255" t="s">
        <v>339</v>
      </c>
      <c r="G127" s="245" t="s">
        <v>281</v>
      </c>
    </row>
    <row r="129" spans="1:5">
      <c r="A129" s="775" t="s">
        <v>489</v>
      </c>
      <c r="B129" s="776"/>
      <c r="C129" s="777"/>
    </row>
    <row r="130" spans="1:5">
      <c r="A130" s="256" t="s">
        <v>490</v>
      </c>
      <c r="B130" s="256"/>
      <c r="C130" s="257">
        <v>1</v>
      </c>
      <c r="E130" s="4"/>
    </row>
    <row r="131" spans="1:5">
      <c r="A131" s="179" t="s">
        <v>491</v>
      </c>
      <c r="B131" s="180"/>
      <c r="C131" s="258">
        <v>-0.52442121770323025</v>
      </c>
    </row>
    <row r="132" spans="1:5">
      <c r="A132" s="167" t="s">
        <v>492</v>
      </c>
      <c r="B132" s="177"/>
      <c r="C132" s="259">
        <v>-0.47557878229676975</v>
      </c>
    </row>
  </sheetData>
  <mergeCells count="6">
    <mergeCell ref="A129:C129"/>
    <mergeCell ref="A1:F1"/>
    <mergeCell ref="I1:R1"/>
    <mergeCell ref="A7:F7"/>
    <mergeCell ref="I14:R14"/>
    <mergeCell ref="A15:F15"/>
  </mergeCells>
  <pageMargins left="0.7" right="0.7" top="0.75" bottom="0.75" header="0.3" footer="0.3"/>
  <pageSetup paperSize="9" scale="42" fitToHeight="0" orientation="landscape"/>
  <headerFooter>
    <oddHeader>&amp;C&amp;20B.2.2.2 LCI for I (food waste)</oddHead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5" tint="0.79998168889431442"/>
  </sheetPr>
  <dimension ref="A1:S1043"/>
  <sheetViews>
    <sheetView tabSelected="1" workbookViewId="0">
      <selection sqref="A1:F1"/>
    </sheetView>
  </sheetViews>
  <sheetFormatPr baseColWidth="10" defaultColWidth="9.140625" defaultRowHeight="15"/>
  <cols>
    <col min="1" max="1" width="8.7109375" customWidth="1"/>
    <col min="2" max="2" width="54.140625" customWidth="1"/>
    <col min="3" max="3" width="19.42578125" customWidth="1"/>
    <col min="4" max="4" width="13.5703125" customWidth="1"/>
    <col min="5" max="5" width="49.5703125" customWidth="1"/>
    <col min="6" max="6" width="82" customWidth="1"/>
    <col min="8" max="8" width="9.140625" style="171"/>
    <col min="13" max="13" width="10" bestFit="1" customWidth="1"/>
  </cols>
  <sheetData>
    <row r="1" spans="1:19" ht="18.75">
      <c r="A1" s="790" t="s">
        <v>236</v>
      </c>
      <c r="B1" s="791"/>
      <c r="C1" s="791"/>
      <c r="D1" s="791"/>
      <c r="E1" s="791"/>
      <c r="F1" s="792"/>
      <c r="I1" s="772" t="s">
        <v>237</v>
      </c>
      <c r="J1" s="773"/>
      <c r="K1" s="773"/>
      <c r="L1" s="773"/>
      <c r="M1" s="773"/>
      <c r="N1" s="773"/>
      <c r="O1" s="773"/>
      <c r="P1" s="773"/>
      <c r="Q1" s="773"/>
      <c r="R1" s="773"/>
      <c r="S1" s="774"/>
    </row>
    <row r="2" spans="1:19">
      <c r="A2" s="286" t="s">
        <v>238</v>
      </c>
      <c r="B2" s="287" t="s">
        <v>239</v>
      </c>
      <c r="C2" s="287" t="s">
        <v>240</v>
      </c>
      <c r="D2" s="287" t="s">
        <v>134</v>
      </c>
      <c r="E2" s="287" t="s">
        <v>241</v>
      </c>
      <c r="F2" s="288" t="s">
        <v>242</v>
      </c>
      <c r="I2" s="778"/>
      <c r="J2" s="779"/>
      <c r="K2" s="779"/>
      <c r="L2" s="779"/>
      <c r="M2" s="779"/>
      <c r="N2" s="779"/>
      <c r="O2" s="779"/>
      <c r="P2" s="779"/>
      <c r="Q2" s="779"/>
      <c r="R2" s="779"/>
      <c r="S2" s="780"/>
    </row>
    <row r="3" spans="1:19">
      <c r="A3" s="216" t="s">
        <v>243</v>
      </c>
      <c r="B3" s="217" t="s">
        <v>244</v>
      </c>
      <c r="C3" s="218">
        <v>1</v>
      </c>
      <c r="D3" s="218" t="s">
        <v>245</v>
      </c>
      <c r="E3" s="218" t="s">
        <v>4963</v>
      </c>
      <c r="F3" s="232" t="s">
        <v>236</v>
      </c>
      <c r="I3" s="781"/>
      <c r="J3" s="782"/>
      <c r="K3" s="782"/>
      <c r="L3" s="782"/>
      <c r="M3" s="782"/>
      <c r="N3" s="782"/>
      <c r="O3" s="782"/>
      <c r="P3" s="782"/>
      <c r="Q3" s="782"/>
      <c r="R3" s="782"/>
      <c r="S3" s="783"/>
    </row>
    <row r="4" spans="1:19">
      <c r="A4" s="390" t="s">
        <v>243</v>
      </c>
      <c r="B4" s="398" t="s">
        <v>247</v>
      </c>
      <c r="C4" s="391">
        <v>40</v>
      </c>
      <c r="D4" s="391" t="s">
        <v>245</v>
      </c>
      <c r="E4" s="403" t="s">
        <v>248</v>
      </c>
      <c r="F4" s="404" t="s">
        <v>249</v>
      </c>
      <c r="I4" s="781"/>
      <c r="J4" s="782"/>
      <c r="K4" s="782"/>
      <c r="L4" s="782"/>
      <c r="M4" s="782"/>
      <c r="N4" s="782"/>
      <c r="O4" s="782"/>
      <c r="P4" s="782"/>
      <c r="Q4" s="782"/>
      <c r="R4" s="782"/>
      <c r="S4" s="783"/>
    </row>
    <row r="5" spans="1:19">
      <c r="A5" s="394" t="s">
        <v>250</v>
      </c>
      <c r="B5" s="399" t="s">
        <v>251</v>
      </c>
      <c r="C5" s="395">
        <v>1</v>
      </c>
      <c r="D5" s="395" t="s">
        <v>252</v>
      </c>
      <c r="E5" s="405" t="s">
        <v>253</v>
      </c>
      <c r="F5" s="406" t="s">
        <v>254</v>
      </c>
      <c r="I5" s="781"/>
      <c r="J5" s="782"/>
      <c r="K5" s="782"/>
      <c r="L5" s="782"/>
      <c r="M5" s="782"/>
      <c r="N5" s="782"/>
      <c r="O5" s="782"/>
      <c r="P5" s="782"/>
      <c r="Q5" s="782"/>
      <c r="R5" s="782"/>
      <c r="S5" s="783"/>
    </row>
    <row r="6" spans="1:19">
      <c r="I6" s="781"/>
      <c r="J6" s="782"/>
      <c r="K6" s="782"/>
      <c r="L6" s="782"/>
      <c r="M6" s="782"/>
      <c r="N6" s="782"/>
      <c r="O6" s="782"/>
      <c r="P6" s="782"/>
      <c r="Q6" s="782"/>
      <c r="R6" s="782"/>
      <c r="S6" s="783"/>
    </row>
    <row r="7" spans="1:19" ht="18.75">
      <c r="A7" s="790" t="s">
        <v>5742</v>
      </c>
      <c r="B7" s="791"/>
      <c r="C7" s="791"/>
      <c r="D7" s="791"/>
      <c r="E7" s="791"/>
      <c r="F7" s="792"/>
      <c r="I7" s="781"/>
      <c r="J7" s="782"/>
      <c r="K7" s="782"/>
      <c r="L7" s="782"/>
      <c r="M7" s="782"/>
      <c r="N7" s="782"/>
      <c r="O7" s="782"/>
      <c r="P7" s="782"/>
      <c r="Q7" s="782"/>
      <c r="R7" s="782"/>
      <c r="S7" s="783"/>
    </row>
    <row r="8" spans="1:19">
      <c r="A8" s="286" t="s">
        <v>238</v>
      </c>
      <c r="B8" s="287" t="s">
        <v>239</v>
      </c>
      <c r="C8" s="287" t="s">
        <v>240</v>
      </c>
      <c r="D8" s="287" t="s">
        <v>134</v>
      </c>
      <c r="E8" s="287" t="s">
        <v>241</v>
      </c>
      <c r="F8" s="288" t="s">
        <v>242</v>
      </c>
      <c r="I8" s="781"/>
      <c r="J8" s="782"/>
      <c r="K8" s="782"/>
      <c r="L8" s="782"/>
      <c r="M8" s="782"/>
      <c r="N8" s="782"/>
      <c r="O8" s="782"/>
      <c r="P8" s="782"/>
      <c r="Q8" s="782"/>
      <c r="R8" s="782"/>
      <c r="S8" s="783"/>
    </row>
    <row r="9" spans="1:19">
      <c r="A9" s="216" t="s">
        <v>243</v>
      </c>
      <c r="B9" s="217" t="s">
        <v>1077</v>
      </c>
      <c r="C9" s="289">
        <f>((208.12)/23352)*(0.0375)</f>
        <v>3.3421120246659818E-4</v>
      </c>
      <c r="D9" s="218" t="s">
        <v>259</v>
      </c>
      <c r="E9" s="218" t="s">
        <v>1472</v>
      </c>
      <c r="F9" s="232" t="s">
        <v>1473</v>
      </c>
      <c r="I9" s="781"/>
      <c r="J9" s="782"/>
      <c r="K9" s="782"/>
      <c r="L9" s="782"/>
      <c r="M9" s="782"/>
      <c r="N9" s="782"/>
      <c r="O9" s="782"/>
      <c r="P9" s="782"/>
      <c r="Q9" s="782"/>
      <c r="R9" s="782"/>
      <c r="S9" s="783"/>
    </row>
    <row r="10" spans="1:19">
      <c r="A10" s="221" t="s">
        <v>243</v>
      </c>
      <c r="B10" s="233" t="s">
        <v>1080</v>
      </c>
      <c r="C10" s="290" t="s">
        <v>1002</v>
      </c>
      <c r="D10" s="223" t="s">
        <v>259</v>
      </c>
      <c r="E10" s="223" t="s">
        <v>253</v>
      </c>
      <c r="F10" s="234" t="s">
        <v>1474</v>
      </c>
      <c r="I10" s="781"/>
      <c r="J10" s="782"/>
      <c r="K10" s="782"/>
      <c r="L10" s="782"/>
      <c r="M10" s="782"/>
      <c r="N10" s="782"/>
      <c r="O10" s="782"/>
      <c r="P10" s="782"/>
      <c r="Q10" s="782"/>
      <c r="R10" s="782"/>
      <c r="S10" s="783"/>
    </row>
    <row r="11" spans="1:19">
      <c r="A11" s="221" t="s">
        <v>243</v>
      </c>
      <c r="B11" s="222" t="s">
        <v>317</v>
      </c>
      <c r="C11" s="291" t="s">
        <v>1475</v>
      </c>
      <c r="D11" s="223" t="s">
        <v>259</v>
      </c>
      <c r="E11" s="223" t="s">
        <v>1476</v>
      </c>
      <c r="F11" s="234" t="s">
        <v>1832</v>
      </c>
      <c r="G11" t="s">
        <v>281</v>
      </c>
      <c r="I11" s="781"/>
      <c r="J11" s="782"/>
      <c r="K11" s="782"/>
      <c r="L11" s="782"/>
      <c r="M11" s="782"/>
      <c r="N11" s="782"/>
      <c r="O11" s="782"/>
      <c r="P11" s="782"/>
      <c r="Q11" s="782"/>
      <c r="R11" s="782"/>
      <c r="S11" s="783"/>
    </row>
    <row r="12" spans="1:19">
      <c r="A12" s="221" t="s">
        <v>243</v>
      </c>
      <c r="B12" s="222" t="s">
        <v>1478</v>
      </c>
      <c r="C12" s="291">
        <f>(19507/36000/1000)*43</f>
        <v>2.3300027777777777E-2</v>
      </c>
      <c r="D12" s="223" t="s">
        <v>327</v>
      </c>
      <c r="E12" s="223" t="s">
        <v>1479</v>
      </c>
      <c r="F12" s="234" t="s">
        <v>1480</v>
      </c>
      <c r="G12" t="s">
        <v>281</v>
      </c>
      <c r="I12" s="781"/>
      <c r="J12" s="782"/>
      <c r="K12" s="782"/>
      <c r="L12" s="782"/>
      <c r="M12" s="782"/>
      <c r="N12" s="782"/>
      <c r="O12" s="782"/>
      <c r="P12" s="782"/>
      <c r="Q12" s="782"/>
      <c r="R12" s="782"/>
      <c r="S12" s="783"/>
    </row>
    <row r="13" spans="1:19">
      <c r="A13" s="221" t="s">
        <v>243</v>
      </c>
      <c r="B13" s="222" t="s">
        <v>1481</v>
      </c>
      <c r="C13" s="291">
        <f>19507/36000/1000</f>
        <v>5.4186111111111112E-4</v>
      </c>
      <c r="D13" s="223" t="s">
        <v>259</v>
      </c>
      <c r="E13" s="223" t="s">
        <v>1482</v>
      </c>
      <c r="F13" s="234" t="s">
        <v>1483</v>
      </c>
      <c r="G13" t="s">
        <v>281</v>
      </c>
      <c r="I13" s="781"/>
      <c r="J13" s="782"/>
      <c r="K13" s="782"/>
      <c r="L13" s="782"/>
      <c r="M13" s="782"/>
      <c r="N13" s="782"/>
      <c r="O13" s="782"/>
      <c r="P13" s="782"/>
      <c r="Q13" s="782"/>
      <c r="R13" s="782"/>
      <c r="S13" s="783"/>
    </row>
    <row r="14" spans="1:19">
      <c r="A14" s="221" t="s">
        <v>243</v>
      </c>
      <c r="B14" s="222" t="s">
        <v>1484</v>
      </c>
      <c r="C14" s="291" t="s">
        <v>1485</v>
      </c>
      <c r="D14" s="223" t="s">
        <v>259</v>
      </c>
      <c r="E14" s="223" t="s">
        <v>1486</v>
      </c>
      <c r="F14" s="234" t="s">
        <v>1487</v>
      </c>
      <c r="G14" t="s">
        <v>281</v>
      </c>
      <c r="I14" s="781"/>
      <c r="J14" s="782"/>
      <c r="K14" s="782"/>
      <c r="L14" s="782"/>
      <c r="M14" s="782"/>
      <c r="N14" s="782"/>
      <c r="O14" s="782"/>
      <c r="P14" s="782"/>
      <c r="Q14" s="782"/>
      <c r="R14" s="782"/>
      <c r="S14" s="783"/>
    </row>
    <row r="15" spans="1:19">
      <c r="A15" s="221" t="s">
        <v>243</v>
      </c>
      <c r="B15" s="222" t="s">
        <v>1101</v>
      </c>
      <c r="C15" s="291">
        <f>7.118/23352</f>
        <v>3.0481329222336418E-4</v>
      </c>
      <c r="D15" s="223" t="s">
        <v>259</v>
      </c>
      <c r="E15" s="223" t="s">
        <v>1488</v>
      </c>
      <c r="F15" s="234" t="s">
        <v>1489</v>
      </c>
      <c r="G15" t="s">
        <v>281</v>
      </c>
      <c r="I15" s="781"/>
      <c r="J15" s="782"/>
      <c r="K15" s="782"/>
      <c r="L15" s="782"/>
      <c r="M15" s="782"/>
      <c r="N15" s="782"/>
      <c r="O15" s="782"/>
      <c r="P15" s="782"/>
      <c r="Q15" s="782"/>
      <c r="R15" s="782"/>
      <c r="S15" s="783"/>
    </row>
    <row r="16" spans="1:19">
      <c r="A16" s="221" t="s">
        <v>243</v>
      </c>
      <c r="B16" s="223" t="s">
        <v>1490</v>
      </c>
      <c r="C16" s="291" t="s">
        <v>1491</v>
      </c>
      <c r="D16" s="223" t="s">
        <v>275</v>
      </c>
      <c r="E16" s="223" t="s">
        <v>260</v>
      </c>
      <c r="F16" s="234" t="s">
        <v>1492</v>
      </c>
      <c r="G16" t="s">
        <v>281</v>
      </c>
      <c r="I16" s="781"/>
      <c r="J16" s="782"/>
      <c r="K16" s="782"/>
      <c r="L16" s="782"/>
      <c r="M16" s="782"/>
      <c r="N16" s="782"/>
      <c r="O16" s="782"/>
      <c r="P16" s="782"/>
      <c r="Q16" s="782"/>
      <c r="R16" s="782"/>
      <c r="S16" s="783"/>
    </row>
    <row r="17" spans="1:19">
      <c r="A17" s="221" t="s">
        <v>243</v>
      </c>
      <c r="B17" s="222" t="s">
        <v>1493</v>
      </c>
      <c r="C17" s="291" t="s">
        <v>1494</v>
      </c>
      <c r="D17" s="223" t="s">
        <v>259</v>
      </c>
      <c r="E17" s="223" t="s">
        <v>1495</v>
      </c>
      <c r="F17" s="234" t="s">
        <v>1487</v>
      </c>
      <c r="G17" t="s">
        <v>281</v>
      </c>
      <c r="I17" s="781"/>
      <c r="J17" s="782"/>
      <c r="K17" s="782"/>
      <c r="L17" s="782"/>
      <c r="M17" s="782"/>
      <c r="N17" s="782"/>
      <c r="O17" s="782"/>
      <c r="P17" s="782"/>
      <c r="Q17" s="782"/>
      <c r="R17" s="782"/>
      <c r="S17" s="783"/>
    </row>
    <row r="18" spans="1:19">
      <c r="A18" s="221" t="s">
        <v>243</v>
      </c>
      <c r="B18" s="222" t="s">
        <v>1104</v>
      </c>
      <c r="C18" s="291">
        <f>-((208.12)/23352)*(0.0375)</f>
        <v>-3.3421120246659818E-4</v>
      </c>
      <c r="D18" s="223" t="s">
        <v>259</v>
      </c>
      <c r="E18" s="223" t="s">
        <v>1496</v>
      </c>
      <c r="F18" s="234" t="s">
        <v>1497</v>
      </c>
      <c r="G18" t="s">
        <v>281</v>
      </c>
      <c r="I18" s="781"/>
      <c r="J18" s="782"/>
      <c r="K18" s="782"/>
      <c r="L18" s="782"/>
      <c r="M18" s="782"/>
      <c r="N18" s="782"/>
      <c r="O18" s="782"/>
      <c r="P18" s="782"/>
      <c r="Q18" s="782"/>
      <c r="R18" s="782"/>
      <c r="S18" s="783"/>
    </row>
    <row r="19" spans="1:19">
      <c r="A19" s="221" t="s">
        <v>243</v>
      </c>
      <c r="B19" s="222" t="s">
        <v>595</v>
      </c>
      <c r="C19" s="291">
        <f>(3692+3358)/23352</f>
        <v>0.30190133607399794</v>
      </c>
      <c r="D19" s="223" t="s">
        <v>259</v>
      </c>
      <c r="E19" s="223" t="s">
        <v>1498</v>
      </c>
      <c r="F19" s="234" t="s">
        <v>1499</v>
      </c>
      <c r="G19" t="s">
        <v>281</v>
      </c>
      <c r="I19" s="784"/>
      <c r="J19" s="785"/>
      <c r="K19" s="785"/>
      <c r="L19" s="785"/>
      <c r="M19" s="785"/>
      <c r="N19" s="785"/>
      <c r="O19" s="785"/>
      <c r="P19" s="785"/>
      <c r="Q19" s="785"/>
      <c r="R19" s="785"/>
      <c r="S19" s="786"/>
    </row>
    <row r="20" spans="1:19">
      <c r="A20" s="221" t="s">
        <v>243</v>
      </c>
      <c r="B20" s="233" t="s">
        <v>251</v>
      </c>
      <c r="C20" s="291">
        <v>1</v>
      </c>
      <c r="D20" s="223" t="s">
        <v>259</v>
      </c>
      <c r="E20" s="223" t="s">
        <v>253</v>
      </c>
      <c r="F20" s="234" t="s">
        <v>1833</v>
      </c>
      <c r="G20" t="s">
        <v>281</v>
      </c>
    </row>
    <row r="21" spans="1:19">
      <c r="A21" s="221" t="s">
        <v>243</v>
      </c>
      <c r="B21" s="222" t="s">
        <v>1836</v>
      </c>
      <c r="C21" s="291" t="s">
        <v>5743</v>
      </c>
      <c r="D21" s="223" t="s">
        <v>245</v>
      </c>
      <c r="E21" s="223" t="s">
        <v>5744</v>
      </c>
      <c r="F21" s="234" t="s">
        <v>5745</v>
      </c>
      <c r="G21" t="s">
        <v>281</v>
      </c>
      <c r="I21" s="772" t="s">
        <v>272</v>
      </c>
      <c r="J21" s="773"/>
      <c r="K21" s="773"/>
      <c r="L21" s="773"/>
      <c r="M21" s="773"/>
      <c r="N21" s="773"/>
      <c r="O21" s="773"/>
      <c r="P21" s="773"/>
      <c r="Q21" s="773"/>
      <c r="R21" s="773"/>
      <c r="S21" s="774"/>
    </row>
    <row r="22" spans="1:19">
      <c r="A22" s="221" t="s">
        <v>243</v>
      </c>
      <c r="B22" s="222" t="s">
        <v>247</v>
      </c>
      <c r="C22" s="291" t="s">
        <v>1500</v>
      </c>
      <c r="D22" s="223" t="s">
        <v>314</v>
      </c>
      <c r="E22" s="223" t="s">
        <v>1501</v>
      </c>
      <c r="F22" s="234" t="s">
        <v>1502</v>
      </c>
      <c r="G22" t="s">
        <v>281</v>
      </c>
      <c r="I22" s="214"/>
      <c r="J22" s="6"/>
      <c r="K22" s="6"/>
      <c r="L22" s="6"/>
      <c r="M22" s="6"/>
      <c r="N22" s="6"/>
      <c r="O22" s="6"/>
      <c r="P22" s="6"/>
      <c r="Q22" s="6"/>
      <c r="R22" s="6"/>
      <c r="S22" s="215"/>
    </row>
    <row r="23" spans="1:19">
      <c r="A23" s="221" t="s">
        <v>243</v>
      </c>
      <c r="B23" s="222" t="s">
        <v>1503</v>
      </c>
      <c r="C23" s="291">
        <f>(120.55/23352)*0.46*0.25</f>
        <v>5.9366435423090095E-4</v>
      </c>
      <c r="D23" s="223" t="s">
        <v>259</v>
      </c>
      <c r="E23" s="223" t="s">
        <v>1504</v>
      </c>
      <c r="F23" s="234" t="s">
        <v>1505</v>
      </c>
      <c r="G23" t="s">
        <v>281</v>
      </c>
      <c r="I23" s="214"/>
      <c r="J23" s="6"/>
      <c r="K23" s="6"/>
      <c r="L23" s="6"/>
      <c r="M23" s="6"/>
      <c r="N23" s="6"/>
      <c r="O23" s="6"/>
      <c r="P23" s="6"/>
      <c r="Q23" s="6"/>
      <c r="R23" s="6"/>
      <c r="S23" s="215"/>
    </row>
    <row r="24" spans="1:19">
      <c r="A24" s="221" t="s">
        <v>243</v>
      </c>
      <c r="B24" s="222" t="s">
        <v>1114</v>
      </c>
      <c r="C24" s="290" t="s">
        <v>1115</v>
      </c>
      <c r="D24" s="223" t="s">
        <v>259</v>
      </c>
      <c r="E24" s="223" t="s">
        <v>1506</v>
      </c>
      <c r="F24" s="234" t="s">
        <v>1497</v>
      </c>
      <c r="G24" t="s">
        <v>281</v>
      </c>
      <c r="I24" s="214"/>
      <c r="J24" s="6"/>
      <c r="K24" s="6"/>
      <c r="L24" s="6"/>
      <c r="M24" s="6"/>
      <c r="N24" s="6"/>
      <c r="O24" s="6"/>
      <c r="P24" s="6"/>
      <c r="Q24" s="6"/>
      <c r="R24" s="6"/>
      <c r="S24" s="215"/>
    </row>
    <row r="25" spans="1:19">
      <c r="A25" s="221" t="s">
        <v>243</v>
      </c>
      <c r="B25" s="222" t="s">
        <v>941</v>
      </c>
      <c r="C25" s="291">
        <f>-(3692+3358)/23352</f>
        <v>-0.30190133607399794</v>
      </c>
      <c r="D25" s="223" t="s">
        <v>943</v>
      </c>
      <c r="E25" s="223" t="s">
        <v>1507</v>
      </c>
      <c r="F25" s="234" t="s">
        <v>1508</v>
      </c>
      <c r="G25" t="s">
        <v>281</v>
      </c>
      <c r="I25" s="214"/>
      <c r="J25" s="6"/>
      <c r="K25" s="6"/>
      <c r="L25" s="6"/>
      <c r="M25" s="6"/>
      <c r="N25" s="6"/>
      <c r="O25" s="6"/>
      <c r="P25" s="6"/>
      <c r="Q25" s="6"/>
      <c r="R25" s="6"/>
      <c r="S25" s="215"/>
    </row>
    <row r="26" spans="1:19">
      <c r="A26" s="221" t="s">
        <v>333</v>
      </c>
      <c r="B26" s="223" t="s">
        <v>225</v>
      </c>
      <c r="C26" s="223" t="s">
        <v>1509</v>
      </c>
      <c r="D26" s="223" t="s">
        <v>259</v>
      </c>
      <c r="E26" s="223" t="s">
        <v>260</v>
      </c>
      <c r="F26" s="234" t="s">
        <v>1012</v>
      </c>
      <c r="G26" t="s">
        <v>281</v>
      </c>
      <c r="I26" s="214"/>
      <c r="J26" s="6"/>
      <c r="K26" s="6"/>
      <c r="L26" s="6"/>
      <c r="M26" s="6"/>
      <c r="N26" s="6"/>
      <c r="O26" s="6"/>
      <c r="P26" s="6"/>
      <c r="Q26" s="6"/>
      <c r="R26" s="6"/>
      <c r="S26" s="215"/>
    </row>
    <row r="27" spans="1:19">
      <c r="A27" s="221" t="s">
        <v>333</v>
      </c>
      <c r="B27" s="223" t="s">
        <v>340</v>
      </c>
      <c r="C27" s="223" t="s">
        <v>510</v>
      </c>
      <c r="D27" s="223" t="s">
        <v>259</v>
      </c>
      <c r="E27" s="223" t="s">
        <v>260</v>
      </c>
      <c r="F27" s="234" t="s">
        <v>1012</v>
      </c>
      <c r="G27" t="s">
        <v>281</v>
      </c>
      <c r="I27" s="214"/>
      <c r="J27" s="6"/>
      <c r="K27" s="6"/>
      <c r="L27" s="6"/>
      <c r="M27" s="6"/>
      <c r="N27" s="6"/>
      <c r="O27" s="6"/>
      <c r="P27" s="6"/>
      <c r="Q27" s="6"/>
      <c r="R27" s="6"/>
      <c r="S27" s="215"/>
    </row>
    <row r="28" spans="1:19">
      <c r="A28" s="221" t="s">
        <v>333</v>
      </c>
      <c r="B28" s="223" t="s">
        <v>179</v>
      </c>
      <c r="C28" s="223" t="s">
        <v>1510</v>
      </c>
      <c r="D28" s="223" t="s">
        <v>259</v>
      </c>
      <c r="E28" s="223" t="s">
        <v>260</v>
      </c>
      <c r="F28" s="234" t="s">
        <v>1012</v>
      </c>
      <c r="G28" t="s">
        <v>281</v>
      </c>
      <c r="I28" s="214"/>
      <c r="J28" s="6"/>
      <c r="K28" s="6"/>
      <c r="L28" s="6"/>
      <c r="M28" s="6"/>
      <c r="N28" s="6"/>
      <c r="O28" s="6"/>
      <c r="P28" s="6"/>
      <c r="Q28" s="6"/>
      <c r="R28" s="6"/>
      <c r="S28" s="215"/>
    </row>
    <row r="29" spans="1:19">
      <c r="A29" s="221" t="s">
        <v>333</v>
      </c>
      <c r="B29" s="223" t="s">
        <v>1137</v>
      </c>
      <c r="C29" s="223" t="s">
        <v>1511</v>
      </c>
      <c r="D29" s="223" t="s">
        <v>259</v>
      </c>
      <c r="E29" s="223" t="s">
        <v>260</v>
      </c>
      <c r="F29" s="234" t="s">
        <v>1012</v>
      </c>
      <c r="G29" t="s">
        <v>281</v>
      </c>
      <c r="I29" s="214"/>
      <c r="J29" s="6"/>
      <c r="K29" s="6"/>
      <c r="L29" s="6"/>
      <c r="M29" s="6"/>
      <c r="N29" s="6"/>
      <c r="O29" s="6"/>
      <c r="P29" s="6"/>
      <c r="Q29" s="6"/>
      <c r="R29" s="6"/>
      <c r="S29" s="215"/>
    </row>
    <row r="30" spans="1:19">
      <c r="A30" s="221" t="s">
        <v>333</v>
      </c>
      <c r="B30" s="223" t="s">
        <v>1139</v>
      </c>
      <c r="C30" s="223" t="s">
        <v>1512</v>
      </c>
      <c r="D30" s="223" t="s">
        <v>259</v>
      </c>
      <c r="E30" s="223" t="s">
        <v>260</v>
      </c>
      <c r="F30" s="234" t="s">
        <v>1012</v>
      </c>
      <c r="G30" t="s">
        <v>281</v>
      </c>
      <c r="I30" s="214"/>
      <c r="J30" s="6"/>
      <c r="K30" s="6"/>
      <c r="L30" s="6"/>
      <c r="M30" s="6"/>
      <c r="N30" s="6"/>
      <c r="O30" s="6"/>
      <c r="P30" s="6"/>
      <c r="Q30" s="6"/>
      <c r="R30" s="6"/>
      <c r="S30" s="215"/>
    </row>
    <row r="31" spans="1:19">
      <c r="A31" s="221" t="s">
        <v>333</v>
      </c>
      <c r="B31" s="223" t="s">
        <v>188</v>
      </c>
      <c r="C31" s="223" t="s">
        <v>1513</v>
      </c>
      <c r="D31" s="223" t="s">
        <v>259</v>
      </c>
      <c r="E31" s="223" t="s">
        <v>260</v>
      </c>
      <c r="F31" s="234" t="s">
        <v>1012</v>
      </c>
      <c r="G31" t="s">
        <v>281</v>
      </c>
      <c r="I31" s="214"/>
      <c r="J31" s="6"/>
      <c r="K31" s="6"/>
      <c r="L31" s="6"/>
      <c r="M31" s="6"/>
      <c r="N31" s="6"/>
      <c r="O31" s="6"/>
      <c r="P31" s="6"/>
      <c r="Q31" s="6"/>
      <c r="R31" s="6"/>
      <c r="S31" s="215"/>
    </row>
    <row r="32" spans="1:19">
      <c r="A32" s="221" t="s">
        <v>333</v>
      </c>
      <c r="B32" s="223" t="s">
        <v>184</v>
      </c>
      <c r="C32" s="223" t="s">
        <v>1514</v>
      </c>
      <c r="D32" s="223" t="s">
        <v>259</v>
      </c>
      <c r="E32" s="223" t="s">
        <v>260</v>
      </c>
      <c r="F32" s="234" t="s">
        <v>1012</v>
      </c>
      <c r="G32" t="s">
        <v>281</v>
      </c>
      <c r="I32" s="214"/>
      <c r="J32" s="6"/>
      <c r="K32" s="6"/>
      <c r="L32" s="6"/>
      <c r="M32" s="6"/>
      <c r="N32" s="6"/>
      <c r="O32" s="6"/>
      <c r="P32" s="6"/>
      <c r="Q32" s="6"/>
      <c r="R32" s="6"/>
      <c r="S32" s="215"/>
    </row>
    <row r="33" spans="1:19">
      <c r="A33" s="221" t="s">
        <v>333</v>
      </c>
      <c r="B33" s="223" t="s">
        <v>192</v>
      </c>
      <c r="C33" s="223" t="s">
        <v>1515</v>
      </c>
      <c r="D33" s="223" t="s">
        <v>259</v>
      </c>
      <c r="E33" s="223" t="s">
        <v>260</v>
      </c>
      <c r="F33" s="234" t="s">
        <v>1012</v>
      </c>
      <c r="G33" t="s">
        <v>281</v>
      </c>
      <c r="I33" s="214"/>
      <c r="J33" s="6"/>
      <c r="K33" s="6"/>
      <c r="L33" s="6"/>
      <c r="M33" s="6"/>
      <c r="N33" s="6"/>
      <c r="O33" s="6"/>
      <c r="P33" s="6"/>
      <c r="Q33" s="6"/>
      <c r="R33" s="6"/>
      <c r="S33" s="215"/>
    </row>
    <row r="34" spans="1:19">
      <c r="A34" s="221" t="s">
        <v>333</v>
      </c>
      <c r="B34" s="223" t="s">
        <v>399</v>
      </c>
      <c r="C34" s="223" t="s">
        <v>516</v>
      </c>
      <c r="D34" s="223" t="s">
        <v>259</v>
      </c>
      <c r="E34" s="223" t="s">
        <v>260</v>
      </c>
      <c r="F34" s="234" t="s">
        <v>1012</v>
      </c>
      <c r="G34" t="s">
        <v>281</v>
      </c>
      <c r="I34" s="214"/>
      <c r="J34" s="6"/>
      <c r="K34" s="6"/>
      <c r="L34" s="6"/>
      <c r="M34" s="6"/>
      <c r="N34" s="6"/>
      <c r="O34" s="6"/>
      <c r="P34" s="6"/>
      <c r="Q34" s="6"/>
      <c r="R34" s="6"/>
      <c r="S34" s="215"/>
    </row>
    <row r="35" spans="1:19">
      <c r="A35" s="221" t="s">
        <v>250</v>
      </c>
      <c r="B35" s="233" t="s">
        <v>1019</v>
      </c>
      <c r="C35" s="235" t="s">
        <v>1516</v>
      </c>
      <c r="D35" s="223" t="s">
        <v>1517</v>
      </c>
      <c r="E35" s="223" t="s">
        <v>1518</v>
      </c>
      <c r="F35" s="234" t="s">
        <v>1519</v>
      </c>
      <c r="G35" t="s">
        <v>281</v>
      </c>
      <c r="I35" s="214"/>
      <c r="J35" s="6"/>
      <c r="K35" s="6"/>
      <c r="L35" s="6"/>
      <c r="M35" s="6"/>
      <c r="N35" s="6"/>
      <c r="O35" s="6"/>
      <c r="P35" s="6"/>
      <c r="Q35" s="6"/>
      <c r="R35" s="6"/>
      <c r="S35" s="215"/>
    </row>
    <row r="36" spans="1:19">
      <c r="A36" s="221" t="s">
        <v>250</v>
      </c>
      <c r="B36" s="233" t="s">
        <v>1019</v>
      </c>
      <c r="C36" s="223" t="s">
        <v>983</v>
      </c>
      <c r="D36" s="223" t="s">
        <v>1517</v>
      </c>
      <c r="E36" s="223" t="s">
        <v>5746</v>
      </c>
      <c r="F36" s="234" t="s">
        <v>5747</v>
      </c>
      <c r="G36" t="s">
        <v>281</v>
      </c>
      <c r="I36" s="214"/>
      <c r="J36" s="6"/>
      <c r="K36" s="6"/>
      <c r="L36" s="6"/>
      <c r="M36" s="6"/>
      <c r="N36" s="6"/>
      <c r="O36" s="6"/>
      <c r="P36" s="6"/>
      <c r="Q36" s="6"/>
      <c r="R36" s="6"/>
      <c r="S36" s="215"/>
    </row>
    <row r="37" spans="1:19">
      <c r="A37" s="221" t="s">
        <v>250</v>
      </c>
      <c r="B37" s="233" t="s">
        <v>1520</v>
      </c>
      <c r="C37" s="223">
        <v>0</v>
      </c>
      <c r="D37" s="223" t="s">
        <v>1517</v>
      </c>
      <c r="E37" s="223" t="s">
        <v>253</v>
      </c>
      <c r="F37" s="234" t="s">
        <v>1152</v>
      </c>
      <c r="G37" t="s">
        <v>281</v>
      </c>
      <c r="I37" s="214"/>
      <c r="J37" s="6"/>
      <c r="K37" s="6"/>
      <c r="L37" s="6"/>
      <c r="M37" s="6"/>
      <c r="N37" s="6"/>
      <c r="O37" s="6"/>
      <c r="P37" s="6"/>
      <c r="Q37" s="6"/>
      <c r="R37" s="6"/>
      <c r="S37" s="215"/>
    </row>
    <row r="38" spans="1:19">
      <c r="A38" s="221" t="s">
        <v>333</v>
      </c>
      <c r="B38" s="223" t="s">
        <v>415</v>
      </c>
      <c r="C38" s="223" t="s">
        <v>1521</v>
      </c>
      <c r="D38" s="223" t="s">
        <v>740</v>
      </c>
      <c r="E38" s="223" t="s">
        <v>260</v>
      </c>
      <c r="F38" s="234" t="s">
        <v>1012</v>
      </c>
      <c r="G38" t="s">
        <v>281</v>
      </c>
      <c r="I38" s="214"/>
      <c r="J38" s="6"/>
      <c r="K38" s="6"/>
      <c r="L38" s="6"/>
      <c r="M38" s="6"/>
      <c r="N38" s="6"/>
      <c r="O38" s="6"/>
      <c r="P38" s="6"/>
      <c r="Q38" s="6"/>
      <c r="R38" s="6"/>
      <c r="S38" s="215"/>
    </row>
    <row r="39" spans="1:19">
      <c r="A39" s="221" t="s">
        <v>333</v>
      </c>
      <c r="B39" s="223" t="s">
        <v>1522</v>
      </c>
      <c r="C39" s="223" t="s">
        <v>1523</v>
      </c>
      <c r="D39" s="223" t="s">
        <v>259</v>
      </c>
      <c r="E39" s="223" t="s">
        <v>1524</v>
      </c>
      <c r="F39" s="234" t="s">
        <v>1012</v>
      </c>
      <c r="G39" t="s">
        <v>281</v>
      </c>
      <c r="I39" s="214"/>
      <c r="J39" s="6"/>
      <c r="K39" s="6"/>
      <c r="L39" s="6"/>
      <c r="M39" s="6"/>
      <c r="N39" s="6"/>
      <c r="O39" s="6"/>
      <c r="P39" s="6"/>
      <c r="Q39" s="6"/>
      <c r="R39" s="6"/>
      <c r="S39" s="215"/>
    </row>
    <row r="40" spans="1:19">
      <c r="A40" s="221" t="s">
        <v>333</v>
      </c>
      <c r="B40" s="223" t="s">
        <v>217</v>
      </c>
      <c r="C40" s="223" t="s">
        <v>1525</v>
      </c>
      <c r="D40" s="223" t="s">
        <v>259</v>
      </c>
      <c r="E40" s="223" t="s">
        <v>260</v>
      </c>
      <c r="F40" s="234" t="s">
        <v>1012</v>
      </c>
      <c r="G40" t="s">
        <v>281</v>
      </c>
      <c r="I40" s="214"/>
      <c r="J40" s="6"/>
      <c r="K40" s="6"/>
      <c r="L40" s="6"/>
      <c r="M40" s="6"/>
      <c r="N40" s="6"/>
      <c r="O40" s="6"/>
      <c r="P40" s="6"/>
      <c r="Q40" s="6"/>
      <c r="R40" s="6"/>
      <c r="S40" s="215"/>
    </row>
    <row r="41" spans="1:19">
      <c r="A41" s="221" t="s">
        <v>333</v>
      </c>
      <c r="B41" s="223" t="s">
        <v>205</v>
      </c>
      <c r="C41" s="223" t="s">
        <v>1526</v>
      </c>
      <c r="D41" s="223" t="s">
        <v>259</v>
      </c>
      <c r="E41" s="223" t="s">
        <v>260</v>
      </c>
      <c r="F41" s="234" t="s">
        <v>1012</v>
      </c>
      <c r="G41" t="s">
        <v>281</v>
      </c>
      <c r="I41" s="214"/>
      <c r="J41" s="6"/>
      <c r="K41" s="6"/>
      <c r="L41" s="6"/>
      <c r="M41" s="6"/>
      <c r="N41" s="6"/>
      <c r="O41" s="6"/>
      <c r="P41" s="6"/>
      <c r="Q41" s="6"/>
      <c r="R41" s="6"/>
      <c r="S41" s="215"/>
    </row>
    <row r="42" spans="1:19">
      <c r="A42" s="221" t="s">
        <v>333</v>
      </c>
      <c r="B42" s="223" t="s">
        <v>196</v>
      </c>
      <c r="C42" s="223" t="s">
        <v>1527</v>
      </c>
      <c r="D42" s="223" t="s">
        <v>259</v>
      </c>
      <c r="E42" s="223" t="s">
        <v>260</v>
      </c>
      <c r="F42" s="234" t="s">
        <v>1012</v>
      </c>
      <c r="G42" t="s">
        <v>281</v>
      </c>
      <c r="I42" s="214"/>
      <c r="J42" s="6"/>
      <c r="K42" s="6"/>
      <c r="L42" s="6"/>
      <c r="M42" s="6"/>
      <c r="N42" s="6"/>
      <c r="O42" s="6"/>
      <c r="P42" s="6"/>
      <c r="Q42" s="6"/>
      <c r="R42" s="6"/>
      <c r="S42" s="215"/>
    </row>
    <row r="43" spans="1:19">
      <c r="A43" s="221" t="s">
        <v>333</v>
      </c>
      <c r="B43" s="223" t="s">
        <v>200</v>
      </c>
      <c r="C43" s="223" t="s">
        <v>1528</v>
      </c>
      <c r="D43" s="223" t="s">
        <v>259</v>
      </c>
      <c r="E43" s="223" t="s">
        <v>260</v>
      </c>
      <c r="F43" s="234" t="s">
        <v>1012</v>
      </c>
      <c r="G43" t="s">
        <v>281</v>
      </c>
      <c r="I43" s="214"/>
      <c r="J43" s="6"/>
      <c r="K43" s="6"/>
      <c r="L43" s="6"/>
      <c r="M43" s="6"/>
      <c r="N43" s="6"/>
      <c r="O43" s="6"/>
      <c r="P43" s="6"/>
      <c r="Q43" s="6"/>
      <c r="R43" s="6"/>
      <c r="S43" s="215"/>
    </row>
    <row r="44" spans="1:19">
      <c r="A44" s="221" t="s">
        <v>333</v>
      </c>
      <c r="B44" s="223" t="s">
        <v>436</v>
      </c>
      <c r="C44" s="271">
        <v>3.6099999999999999E-4</v>
      </c>
      <c r="D44" s="223" t="s">
        <v>259</v>
      </c>
      <c r="E44" s="223" t="s">
        <v>5748</v>
      </c>
      <c r="F44" s="234" t="s">
        <v>1530</v>
      </c>
      <c r="G44" t="s">
        <v>281</v>
      </c>
      <c r="I44" s="214"/>
      <c r="J44" s="6"/>
      <c r="K44" s="6"/>
      <c r="L44" s="6"/>
      <c r="M44" s="6"/>
      <c r="N44" s="6"/>
      <c r="O44" s="6"/>
      <c r="P44" s="6"/>
      <c r="Q44" s="6"/>
      <c r="R44" s="6"/>
      <c r="S44" s="215"/>
    </row>
    <row r="45" spans="1:19">
      <c r="A45" s="221" t="s">
        <v>333</v>
      </c>
      <c r="B45" s="223" t="s">
        <v>441</v>
      </c>
      <c r="C45" s="223" t="s">
        <v>1531</v>
      </c>
      <c r="D45" s="223" t="s">
        <v>259</v>
      </c>
      <c r="E45" s="223" t="s">
        <v>260</v>
      </c>
      <c r="F45" s="234" t="s">
        <v>1532</v>
      </c>
      <c r="G45" t="s">
        <v>281</v>
      </c>
      <c r="I45" s="214"/>
      <c r="J45" s="6"/>
      <c r="K45" s="6"/>
      <c r="L45" s="6"/>
      <c r="M45" s="6"/>
      <c r="N45" s="6"/>
      <c r="O45" s="6"/>
      <c r="P45" s="6"/>
      <c r="Q45" s="6"/>
      <c r="R45" s="6"/>
      <c r="S45" s="215"/>
    </row>
    <row r="46" spans="1:19">
      <c r="A46" s="221" t="s">
        <v>333</v>
      </c>
      <c r="B46" s="223" t="s">
        <v>445</v>
      </c>
      <c r="C46" s="223" t="s">
        <v>1533</v>
      </c>
      <c r="D46" s="223" t="s">
        <v>259</v>
      </c>
      <c r="E46" s="223" t="s">
        <v>260</v>
      </c>
      <c r="F46" s="234" t="s">
        <v>1012</v>
      </c>
      <c r="G46" t="s">
        <v>281</v>
      </c>
      <c r="I46" s="214"/>
      <c r="J46" s="6"/>
      <c r="K46" s="6"/>
      <c r="L46" s="6"/>
      <c r="M46" s="6"/>
      <c r="N46" s="6"/>
      <c r="O46" s="6"/>
      <c r="P46" s="6"/>
      <c r="Q46" s="6"/>
      <c r="R46" s="6"/>
      <c r="S46" s="215"/>
    </row>
    <row r="47" spans="1:19">
      <c r="A47" s="221" t="s">
        <v>333</v>
      </c>
      <c r="B47" s="223" t="s">
        <v>229</v>
      </c>
      <c r="C47" s="223" t="s">
        <v>1534</v>
      </c>
      <c r="D47" s="223" t="s">
        <v>259</v>
      </c>
      <c r="E47" s="223" t="s">
        <v>260</v>
      </c>
      <c r="F47" s="234" t="s">
        <v>1012</v>
      </c>
      <c r="G47" t="s">
        <v>281</v>
      </c>
      <c r="I47" s="214"/>
      <c r="J47" s="6"/>
      <c r="K47" s="6"/>
      <c r="L47" s="6"/>
      <c r="M47" s="6"/>
      <c r="N47" s="6"/>
      <c r="O47" s="6"/>
      <c r="P47" s="6"/>
      <c r="Q47" s="6"/>
      <c r="R47" s="6"/>
      <c r="S47" s="215"/>
    </row>
    <row r="48" spans="1:19">
      <c r="A48" s="221" t="s">
        <v>250</v>
      </c>
      <c r="B48" s="233" t="s">
        <v>5749</v>
      </c>
      <c r="C48" s="223" t="s">
        <v>1536</v>
      </c>
      <c r="D48" s="223" t="s">
        <v>259</v>
      </c>
      <c r="E48" s="223" t="s">
        <v>260</v>
      </c>
      <c r="F48" s="234" t="s">
        <v>1537</v>
      </c>
      <c r="G48" t="s">
        <v>281</v>
      </c>
      <c r="I48" s="214"/>
      <c r="J48" s="6"/>
      <c r="K48" s="6"/>
      <c r="L48" s="6"/>
      <c r="M48" s="6"/>
      <c r="N48" s="6"/>
      <c r="O48" s="6"/>
      <c r="P48" s="6"/>
      <c r="Q48" s="6"/>
      <c r="R48" s="6"/>
      <c r="S48" s="215"/>
    </row>
    <row r="49" spans="1:19">
      <c r="A49" s="221" t="s">
        <v>333</v>
      </c>
      <c r="B49" s="223" t="s">
        <v>467</v>
      </c>
      <c r="C49" s="223" t="s">
        <v>1538</v>
      </c>
      <c r="D49" s="223" t="s">
        <v>740</v>
      </c>
      <c r="E49" s="223" t="s">
        <v>260</v>
      </c>
      <c r="F49" s="234" t="s">
        <v>1012</v>
      </c>
      <c r="G49" t="s">
        <v>281</v>
      </c>
      <c r="I49" s="214"/>
      <c r="J49" s="6"/>
      <c r="K49" s="6"/>
      <c r="L49" s="6"/>
      <c r="M49" s="6"/>
      <c r="N49" s="6"/>
      <c r="O49" s="6"/>
      <c r="P49" s="6"/>
      <c r="Q49" s="6"/>
      <c r="R49" s="6"/>
      <c r="S49" s="215"/>
    </row>
    <row r="50" spans="1:19">
      <c r="A50" s="221" t="s">
        <v>333</v>
      </c>
      <c r="B50" s="223" t="s">
        <v>209</v>
      </c>
      <c r="C50" s="223" t="s">
        <v>1539</v>
      </c>
      <c r="D50" s="223" t="s">
        <v>259</v>
      </c>
      <c r="E50" s="223" t="s">
        <v>260</v>
      </c>
      <c r="F50" s="234" t="s">
        <v>1012</v>
      </c>
      <c r="G50" t="s">
        <v>281</v>
      </c>
      <c r="I50" s="214"/>
      <c r="J50" s="6"/>
      <c r="K50" s="6"/>
      <c r="L50" s="6"/>
      <c r="M50" s="6"/>
      <c r="N50" s="6"/>
      <c r="O50" s="6"/>
      <c r="P50" s="6"/>
      <c r="Q50" s="6"/>
      <c r="R50" s="6"/>
      <c r="S50" s="215"/>
    </row>
    <row r="51" spans="1:19">
      <c r="A51" s="262" t="s">
        <v>268</v>
      </c>
      <c r="B51" s="189" t="s">
        <v>120</v>
      </c>
      <c r="C51" s="189">
        <v>800</v>
      </c>
      <c r="D51" s="189" t="s">
        <v>1540</v>
      </c>
      <c r="E51" s="189" t="s">
        <v>5750</v>
      </c>
      <c r="F51" s="263" t="s">
        <v>1542</v>
      </c>
      <c r="G51" t="s">
        <v>281</v>
      </c>
      <c r="I51" s="214"/>
      <c r="J51" s="6"/>
      <c r="K51" s="6"/>
      <c r="L51" s="6"/>
      <c r="M51" s="6"/>
      <c r="N51" s="6"/>
      <c r="O51" s="6"/>
      <c r="P51" s="6"/>
      <c r="Q51" s="6"/>
      <c r="R51" s="6"/>
      <c r="S51" s="215"/>
    </row>
    <row r="52" spans="1:19">
      <c r="A52" s="262" t="s">
        <v>268</v>
      </c>
      <c r="B52" s="189" t="s">
        <v>1543</v>
      </c>
      <c r="C52" s="189">
        <v>0.14699999999999999</v>
      </c>
      <c r="D52" s="189" t="s">
        <v>1544</v>
      </c>
      <c r="E52" s="189" t="s">
        <v>1545</v>
      </c>
      <c r="F52" s="263" t="s">
        <v>1546</v>
      </c>
      <c r="G52" t="s">
        <v>281</v>
      </c>
      <c r="I52" s="214"/>
      <c r="J52" s="6"/>
      <c r="K52" s="6"/>
      <c r="L52" s="6"/>
      <c r="M52" s="6"/>
      <c r="N52" s="6"/>
      <c r="O52" s="6"/>
      <c r="P52" s="6"/>
      <c r="Q52" s="6"/>
      <c r="R52" s="6"/>
      <c r="S52" s="215"/>
    </row>
    <row r="53" spans="1:19">
      <c r="A53" s="262" t="s">
        <v>268</v>
      </c>
      <c r="B53" s="189" t="s">
        <v>95</v>
      </c>
      <c r="C53" s="189">
        <v>4.4800000000000004</v>
      </c>
      <c r="D53" s="189" t="s">
        <v>1540</v>
      </c>
      <c r="E53" s="189" t="s">
        <v>5751</v>
      </c>
      <c r="F53" s="263" t="s">
        <v>1542</v>
      </c>
      <c r="G53" t="s">
        <v>281</v>
      </c>
      <c r="I53" s="214"/>
      <c r="J53" s="6"/>
      <c r="K53" s="6"/>
      <c r="L53" s="6"/>
      <c r="M53" s="6"/>
      <c r="N53" s="6"/>
      <c r="O53" s="6"/>
      <c r="P53" s="6"/>
      <c r="Q53" s="6"/>
      <c r="R53" s="6"/>
      <c r="S53" s="215"/>
    </row>
    <row r="54" spans="1:19">
      <c r="A54" s="262" t="s">
        <v>268</v>
      </c>
      <c r="B54" s="189" t="s">
        <v>1548</v>
      </c>
      <c r="C54" s="189">
        <v>0.26500000000000001</v>
      </c>
      <c r="D54" s="189" t="s">
        <v>1544</v>
      </c>
      <c r="E54" s="189" t="s">
        <v>1549</v>
      </c>
      <c r="F54" s="263" t="s">
        <v>1546</v>
      </c>
      <c r="G54" t="s">
        <v>281</v>
      </c>
      <c r="I54" s="214"/>
      <c r="J54" s="6"/>
      <c r="K54" s="6"/>
      <c r="L54" s="6"/>
      <c r="M54" s="6"/>
      <c r="N54" s="6"/>
      <c r="O54" s="6"/>
      <c r="P54" s="6"/>
      <c r="Q54" s="6"/>
      <c r="R54" s="6"/>
      <c r="S54" s="215"/>
    </row>
    <row r="55" spans="1:19">
      <c r="A55" s="262" t="s">
        <v>268</v>
      </c>
      <c r="B55" s="189" t="s">
        <v>1036</v>
      </c>
      <c r="C55" s="269">
        <v>4.5600000000000003E-4</v>
      </c>
      <c r="D55" s="189" t="s">
        <v>1544</v>
      </c>
      <c r="E55" s="189" t="s">
        <v>253</v>
      </c>
      <c r="F55" s="263" t="s">
        <v>1550</v>
      </c>
      <c r="G55" t="s">
        <v>281</v>
      </c>
      <c r="I55" s="236"/>
      <c r="J55" s="237"/>
      <c r="K55" s="237"/>
      <c r="L55" s="237"/>
      <c r="M55" s="237"/>
      <c r="N55" s="237"/>
      <c r="O55" s="237"/>
      <c r="P55" s="237"/>
      <c r="Q55" s="237"/>
      <c r="R55" s="237"/>
      <c r="S55" s="238"/>
    </row>
    <row r="56" spans="1:19">
      <c r="A56" s="262" t="s">
        <v>268</v>
      </c>
      <c r="B56" s="189" t="s">
        <v>1551</v>
      </c>
      <c r="C56" s="189">
        <v>0.3</v>
      </c>
      <c r="D56" s="189" t="s">
        <v>1552</v>
      </c>
      <c r="E56" s="189" t="s">
        <v>1553</v>
      </c>
      <c r="F56" s="263" t="s">
        <v>1554</v>
      </c>
      <c r="G56" t="s">
        <v>281</v>
      </c>
    </row>
    <row r="57" spans="1:19">
      <c r="A57" s="262" t="s">
        <v>268</v>
      </c>
      <c r="B57" s="189" t="s">
        <v>1555</v>
      </c>
      <c r="C57" s="189">
        <v>5.8560000000000001E-2</v>
      </c>
      <c r="D57" s="189" t="s">
        <v>1544</v>
      </c>
      <c r="E57" s="189" t="s">
        <v>253</v>
      </c>
      <c r="F57" s="263" t="s">
        <v>1556</v>
      </c>
      <c r="G57" t="s">
        <v>281</v>
      </c>
      <c r="I57" s="349" t="s">
        <v>360</v>
      </c>
      <c r="J57" s="350"/>
      <c r="K57" s="350"/>
      <c r="L57" s="350"/>
      <c r="M57" s="351"/>
    </row>
    <row r="58" spans="1:19">
      <c r="A58" s="262" t="s">
        <v>268</v>
      </c>
      <c r="B58" s="189" t="s">
        <v>97</v>
      </c>
      <c r="C58" s="189">
        <v>0.8</v>
      </c>
      <c r="D58" s="189" t="s">
        <v>1540</v>
      </c>
      <c r="E58" s="189" t="s">
        <v>5752</v>
      </c>
      <c r="F58" s="263" t="s">
        <v>1558</v>
      </c>
      <c r="G58" t="s">
        <v>281</v>
      </c>
      <c r="I58" s="242" t="s">
        <v>1468</v>
      </c>
      <c r="J58" s="243"/>
      <c r="K58" s="243"/>
      <c r="L58" s="243">
        <v>180</v>
      </c>
      <c r="M58" s="244" t="s">
        <v>363</v>
      </c>
    </row>
    <row r="59" spans="1:19">
      <c r="A59" s="262" t="s">
        <v>268</v>
      </c>
      <c r="B59" s="189" t="s">
        <v>1559</v>
      </c>
      <c r="C59" s="189">
        <v>0.30590000000000001</v>
      </c>
      <c r="D59" s="189" t="s">
        <v>1544</v>
      </c>
      <c r="E59" s="189" t="s">
        <v>5753</v>
      </c>
      <c r="F59" s="263" t="s">
        <v>1546</v>
      </c>
      <c r="G59" t="s">
        <v>281</v>
      </c>
      <c r="I59" s="236" t="s">
        <v>3862</v>
      </c>
      <c r="J59" s="237"/>
      <c r="K59" s="237"/>
      <c r="L59" s="276">
        <v>50</v>
      </c>
      <c r="M59" s="238" t="s">
        <v>363</v>
      </c>
    </row>
    <row r="60" spans="1:19">
      <c r="A60" s="262" t="s">
        <v>268</v>
      </c>
      <c r="B60" s="189" t="s">
        <v>90</v>
      </c>
      <c r="C60" s="189">
        <v>90.411341859999993</v>
      </c>
      <c r="D60" s="189" t="s">
        <v>1540</v>
      </c>
      <c r="E60" s="189" t="s">
        <v>5754</v>
      </c>
      <c r="F60" s="263" t="s">
        <v>1542</v>
      </c>
      <c r="G60" t="s">
        <v>281</v>
      </c>
    </row>
    <row r="61" spans="1:19">
      <c r="A61" s="262" t="s">
        <v>268</v>
      </c>
      <c r="B61" s="189" t="s">
        <v>1562</v>
      </c>
      <c r="C61" s="189">
        <v>0.95</v>
      </c>
      <c r="D61" s="189" t="s">
        <v>1544</v>
      </c>
      <c r="E61" s="189" t="s">
        <v>1563</v>
      </c>
      <c r="F61" s="263" t="s">
        <v>1546</v>
      </c>
      <c r="G61" t="s">
        <v>281</v>
      </c>
    </row>
    <row r="62" spans="1:19">
      <c r="A62" s="262" t="s">
        <v>268</v>
      </c>
      <c r="B62" s="189" t="s">
        <v>98</v>
      </c>
      <c r="C62" s="189">
        <v>1</v>
      </c>
      <c r="D62" s="189" t="s">
        <v>1540</v>
      </c>
      <c r="E62" s="189" t="s">
        <v>5755</v>
      </c>
      <c r="F62" s="263" t="s">
        <v>1542</v>
      </c>
      <c r="G62" t="s">
        <v>281</v>
      </c>
    </row>
    <row r="63" spans="1:19">
      <c r="A63" s="262" t="s">
        <v>268</v>
      </c>
      <c r="B63" s="189" t="s">
        <v>1564</v>
      </c>
      <c r="C63" s="269">
        <v>2.4690099999999999E-5</v>
      </c>
      <c r="D63" s="189" t="s">
        <v>259</v>
      </c>
      <c r="E63" s="189" t="s">
        <v>1565</v>
      </c>
      <c r="F63" s="263" t="s">
        <v>1139</v>
      </c>
      <c r="G63" t="s">
        <v>281</v>
      </c>
    </row>
    <row r="64" spans="1:19">
      <c r="A64" s="262" t="s">
        <v>268</v>
      </c>
      <c r="B64" s="189" t="s">
        <v>1566</v>
      </c>
      <c r="C64" s="189">
        <v>0.14000000000000001</v>
      </c>
      <c r="D64" s="189" t="s">
        <v>1544</v>
      </c>
      <c r="E64" s="189" t="s">
        <v>1567</v>
      </c>
      <c r="F64" s="263" t="s">
        <v>1546</v>
      </c>
      <c r="G64" t="s">
        <v>281</v>
      </c>
    </row>
    <row r="65" spans="1:7">
      <c r="A65" s="262" t="s">
        <v>268</v>
      </c>
      <c r="B65" s="189" t="s">
        <v>99</v>
      </c>
      <c r="C65" s="189">
        <v>21.6</v>
      </c>
      <c r="D65" s="189" t="s">
        <v>1540</v>
      </c>
      <c r="E65" s="189" t="s">
        <v>5756</v>
      </c>
      <c r="F65" s="263" t="s">
        <v>1542</v>
      </c>
      <c r="G65" t="s">
        <v>281</v>
      </c>
    </row>
    <row r="66" spans="1:7">
      <c r="A66" s="262" t="s">
        <v>268</v>
      </c>
      <c r="B66" s="189" t="s">
        <v>1569</v>
      </c>
      <c r="C66" s="189">
        <v>0.10965999999999999</v>
      </c>
      <c r="D66" s="189" t="s">
        <v>1544</v>
      </c>
      <c r="E66" s="189" t="s">
        <v>5757</v>
      </c>
      <c r="F66" s="263" t="s">
        <v>1546</v>
      </c>
      <c r="G66" t="s">
        <v>281</v>
      </c>
    </row>
    <row r="67" spans="1:7">
      <c r="A67" s="262" t="s">
        <v>268</v>
      </c>
      <c r="B67" s="189" t="s">
        <v>100</v>
      </c>
      <c r="C67" s="189">
        <v>44</v>
      </c>
      <c r="D67" s="189" t="s">
        <v>1540</v>
      </c>
      <c r="E67" s="189" t="s">
        <v>5758</v>
      </c>
      <c r="F67" s="263" t="s">
        <v>1542</v>
      </c>
      <c r="G67" t="s">
        <v>281</v>
      </c>
    </row>
    <row r="68" spans="1:7">
      <c r="A68" s="262" t="s">
        <v>268</v>
      </c>
      <c r="B68" s="189" t="s">
        <v>1572</v>
      </c>
      <c r="C68" s="189">
        <v>0.11375</v>
      </c>
      <c r="D68" s="189" t="s">
        <v>1544</v>
      </c>
      <c r="E68" s="189" t="s">
        <v>5759</v>
      </c>
      <c r="F68" s="263" t="s">
        <v>1546</v>
      </c>
      <c r="G68" t="s">
        <v>281</v>
      </c>
    </row>
    <row r="69" spans="1:7">
      <c r="A69" s="262" t="s">
        <v>268</v>
      </c>
      <c r="B69" s="189" t="s">
        <v>1574</v>
      </c>
      <c r="C69" s="189">
        <v>222.4</v>
      </c>
      <c r="D69" s="189" t="s">
        <v>1348</v>
      </c>
      <c r="E69" s="189" t="s">
        <v>1575</v>
      </c>
      <c r="F69" s="263" t="s">
        <v>1576</v>
      </c>
      <c r="G69" t="s">
        <v>281</v>
      </c>
    </row>
    <row r="70" spans="1:7">
      <c r="A70" s="262" t="s">
        <v>268</v>
      </c>
      <c r="B70" s="189" t="s">
        <v>983</v>
      </c>
      <c r="C70" s="189">
        <v>0.4204</v>
      </c>
      <c r="D70" s="189" t="s">
        <v>1577</v>
      </c>
      <c r="E70" s="189" t="s">
        <v>5760</v>
      </c>
      <c r="F70" s="263" t="s">
        <v>1579</v>
      </c>
      <c r="G70" t="s">
        <v>281</v>
      </c>
    </row>
    <row r="71" spans="1:7">
      <c r="A71" s="262" t="s">
        <v>268</v>
      </c>
      <c r="B71" s="189" t="s">
        <v>1580</v>
      </c>
      <c r="C71" s="189">
        <v>0.18066753399999999</v>
      </c>
      <c r="D71" s="189" t="s">
        <v>1577</v>
      </c>
      <c r="E71" s="189" t="s">
        <v>1581</v>
      </c>
      <c r="F71" s="263" t="s">
        <v>1519</v>
      </c>
      <c r="G71" t="s">
        <v>281</v>
      </c>
    </row>
    <row r="72" spans="1:7">
      <c r="A72" s="262" t="s">
        <v>268</v>
      </c>
      <c r="B72" s="189" t="s">
        <v>118</v>
      </c>
      <c r="C72" s="189">
        <v>628</v>
      </c>
      <c r="D72" s="189" t="s">
        <v>1540</v>
      </c>
      <c r="E72" s="189" t="s">
        <v>5761</v>
      </c>
      <c r="F72" s="263" t="s">
        <v>1542</v>
      </c>
      <c r="G72" t="s">
        <v>281</v>
      </c>
    </row>
    <row r="73" spans="1:7">
      <c r="A73" s="262" t="s">
        <v>268</v>
      </c>
      <c r="B73" s="189" t="s">
        <v>1583</v>
      </c>
      <c r="C73" s="189">
        <v>0.05</v>
      </c>
      <c r="D73" s="189" t="s">
        <v>1544</v>
      </c>
      <c r="E73" s="189" t="s">
        <v>1584</v>
      </c>
      <c r="F73" s="263" t="s">
        <v>1546</v>
      </c>
      <c r="G73" t="s">
        <v>281</v>
      </c>
    </row>
    <row r="74" spans="1:7">
      <c r="A74" s="262" t="s">
        <v>268</v>
      </c>
      <c r="B74" s="189" t="s">
        <v>1585</v>
      </c>
      <c r="C74" s="269">
        <v>6.1090000000000005E-7</v>
      </c>
      <c r="D74" s="189" t="s">
        <v>259</v>
      </c>
      <c r="E74" s="189" t="s">
        <v>1586</v>
      </c>
      <c r="F74" s="263" t="s">
        <v>1587</v>
      </c>
      <c r="G74" t="s">
        <v>281</v>
      </c>
    </row>
    <row r="75" spans="1:7">
      <c r="A75" s="262" t="s">
        <v>268</v>
      </c>
      <c r="B75" s="189" t="s">
        <v>101</v>
      </c>
      <c r="C75" s="189">
        <v>8.4000000000000005E-2</v>
      </c>
      <c r="D75" s="189" t="s">
        <v>1540</v>
      </c>
      <c r="E75" s="189" t="s">
        <v>5762</v>
      </c>
      <c r="F75" s="263" t="s">
        <v>1542</v>
      </c>
      <c r="G75" t="s">
        <v>281</v>
      </c>
    </row>
    <row r="76" spans="1:7">
      <c r="A76" s="262" t="s">
        <v>268</v>
      </c>
      <c r="B76" s="189" t="s">
        <v>1589</v>
      </c>
      <c r="C76" s="189">
        <v>0.91300000000000003</v>
      </c>
      <c r="D76" s="189" t="s">
        <v>1544</v>
      </c>
      <c r="E76" s="189" t="s">
        <v>5763</v>
      </c>
      <c r="F76" s="263" t="s">
        <v>1546</v>
      </c>
      <c r="G76" t="s">
        <v>281</v>
      </c>
    </row>
    <row r="77" spans="1:7">
      <c r="A77" s="262" t="s">
        <v>268</v>
      </c>
      <c r="B77" s="189" t="s">
        <v>121</v>
      </c>
      <c r="C77" s="189">
        <v>560</v>
      </c>
      <c r="D77" s="189" t="s">
        <v>1540</v>
      </c>
      <c r="E77" s="189" t="s">
        <v>5764</v>
      </c>
      <c r="F77" s="263" t="s">
        <v>1542</v>
      </c>
      <c r="G77" t="s">
        <v>281</v>
      </c>
    </row>
    <row r="78" spans="1:7">
      <c r="A78" s="262" t="s">
        <v>268</v>
      </c>
      <c r="B78" s="189" t="s">
        <v>1592</v>
      </c>
      <c r="C78" s="189">
        <v>0.33200000000000002</v>
      </c>
      <c r="D78" s="189" t="s">
        <v>1544</v>
      </c>
      <c r="E78" s="189" t="s">
        <v>253</v>
      </c>
      <c r="F78" s="263" t="s">
        <v>1546</v>
      </c>
      <c r="G78" t="s">
        <v>281</v>
      </c>
    </row>
    <row r="79" spans="1:7">
      <c r="A79" s="262" t="s">
        <v>268</v>
      </c>
      <c r="B79" s="189" t="s">
        <v>1593</v>
      </c>
      <c r="C79" s="189">
        <v>30</v>
      </c>
      <c r="D79" s="189" t="s">
        <v>545</v>
      </c>
      <c r="E79" s="189" t="s">
        <v>1594</v>
      </c>
      <c r="F79" s="263" t="s">
        <v>1595</v>
      </c>
      <c r="G79" t="s">
        <v>281</v>
      </c>
    </row>
    <row r="80" spans="1:7">
      <c r="A80" s="262" t="s">
        <v>268</v>
      </c>
      <c r="B80" s="189" t="s">
        <v>87</v>
      </c>
      <c r="C80" s="189">
        <v>3373.2846460000001</v>
      </c>
      <c r="D80" s="189" t="s">
        <v>1540</v>
      </c>
      <c r="E80" s="189" t="s">
        <v>5765</v>
      </c>
      <c r="F80" s="263" t="s">
        <v>1542</v>
      </c>
      <c r="G80" t="s">
        <v>281</v>
      </c>
    </row>
    <row r="81" spans="1:7">
      <c r="A81" s="262" t="s">
        <v>268</v>
      </c>
      <c r="B81" s="189" t="s">
        <v>552</v>
      </c>
      <c r="C81" s="269">
        <v>3.1199999999999999E-5</v>
      </c>
      <c r="D81" s="189" t="s">
        <v>1604</v>
      </c>
      <c r="E81" s="189" t="s">
        <v>1605</v>
      </c>
      <c r="F81" s="263" t="s">
        <v>1606</v>
      </c>
      <c r="G81" t="s">
        <v>281</v>
      </c>
    </row>
    <row r="82" spans="1:7">
      <c r="A82" s="262" t="s">
        <v>268</v>
      </c>
      <c r="B82" s="189" t="s">
        <v>104</v>
      </c>
      <c r="C82" s="189">
        <v>8</v>
      </c>
      <c r="D82" s="189" t="s">
        <v>1540</v>
      </c>
      <c r="E82" s="189" t="s">
        <v>5766</v>
      </c>
      <c r="F82" s="263" t="s">
        <v>1558</v>
      </c>
      <c r="G82" t="s">
        <v>281</v>
      </c>
    </row>
    <row r="83" spans="1:7">
      <c r="A83" s="262" t="s">
        <v>268</v>
      </c>
      <c r="B83" s="189" t="s">
        <v>1608</v>
      </c>
      <c r="C83" s="189">
        <v>2.1000000000000001E-2</v>
      </c>
      <c r="D83" s="189" t="s">
        <v>973</v>
      </c>
      <c r="E83" s="189" t="s">
        <v>1609</v>
      </c>
      <c r="F83" s="263" t="s">
        <v>1546</v>
      </c>
      <c r="G83" t="s">
        <v>281</v>
      </c>
    </row>
    <row r="84" spans="1:7">
      <c r="A84" s="262" t="s">
        <v>268</v>
      </c>
      <c r="B84" s="189" t="s">
        <v>88</v>
      </c>
      <c r="C84" s="189">
        <v>112</v>
      </c>
      <c r="D84" s="189" t="s">
        <v>1540</v>
      </c>
      <c r="E84" s="189" t="s">
        <v>5767</v>
      </c>
      <c r="F84" s="263" t="s">
        <v>1542</v>
      </c>
      <c r="G84" t="s">
        <v>281</v>
      </c>
    </row>
    <row r="85" spans="1:7">
      <c r="A85" s="262" t="s">
        <v>268</v>
      </c>
      <c r="B85" s="189" t="s">
        <v>1613</v>
      </c>
      <c r="C85" s="189">
        <v>7.0000000000000007E-2</v>
      </c>
      <c r="D85" s="189" t="s">
        <v>973</v>
      </c>
      <c r="E85" s="189" t="s">
        <v>253</v>
      </c>
      <c r="F85" s="263" t="s">
        <v>1614</v>
      </c>
      <c r="G85" t="s">
        <v>281</v>
      </c>
    </row>
    <row r="86" spans="1:7">
      <c r="A86" s="262" t="s">
        <v>268</v>
      </c>
      <c r="B86" s="189" t="s">
        <v>105</v>
      </c>
      <c r="C86" s="189">
        <v>11.2</v>
      </c>
      <c r="D86" s="189" t="s">
        <v>1540</v>
      </c>
      <c r="E86" s="189" t="s">
        <v>5768</v>
      </c>
      <c r="F86" s="263" t="s">
        <v>1542</v>
      </c>
      <c r="G86" t="s">
        <v>281</v>
      </c>
    </row>
    <row r="87" spans="1:7">
      <c r="A87" s="262" t="s">
        <v>268</v>
      </c>
      <c r="B87" s="189" t="s">
        <v>1616</v>
      </c>
      <c r="C87" s="189">
        <v>0.18432999999999999</v>
      </c>
      <c r="D87" s="189" t="s">
        <v>973</v>
      </c>
      <c r="E87" s="189" t="s">
        <v>5769</v>
      </c>
      <c r="F87" s="263" t="s">
        <v>1614</v>
      </c>
      <c r="G87" t="s">
        <v>281</v>
      </c>
    </row>
    <row r="88" spans="1:7">
      <c r="A88" s="262" t="s">
        <v>268</v>
      </c>
      <c r="B88" s="189" t="s">
        <v>1618</v>
      </c>
      <c r="C88" s="269">
        <v>1.4240700000000001E-5</v>
      </c>
      <c r="D88" s="189" t="s">
        <v>1619</v>
      </c>
      <c r="E88" s="189" t="s">
        <v>1620</v>
      </c>
      <c r="F88" s="263" t="s">
        <v>1621</v>
      </c>
      <c r="G88" t="s">
        <v>281</v>
      </c>
    </row>
    <row r="89" spans="1:7">
      <c r="A89" s="262" t="s">
        <v>268</v>
      </c>
      <c r="B89" s="189" t="s">
        <v>1535</v>
      </c>
      <c r="C89" s="189">
        <v>0.248183503</v>
      </c>
      <c r="D89" s="189" t="s">
        <v>1622</v>
      </c>
      <c r="E89" s="189" t="s">
        <v>253</v>
      </c>
      <c r="F89" s="263" t="s">
        <v>1623</v>
      </c>
      <c r="G89" t="s">
        <v>281</v>
      </c>
    </row>
    <row r="90" spans="1:7">
      <c r="A90" s="262" t="s">
        <v>268</v>
      </c>
      <c r="B90" s="189" t="s">
        <v>86</v>
      </c>
      <c r="C90" s="189">
        <v>225.91361950000001</v>
      </c>
      <c r="D90" s="189" t="s">
        <v>1540</v>
      </c>
      <c r="E90" s="189" t="s">
        <v>5770</v>
      </c>
      <c r="F90" s="263" t="s">
        <v>1542</v>
      </c>
      <c r="G90" t="s">
        <v>281</v>
      </c>
    </row>
    <row r="91" spans="1:7">
      <c r="A91" s="262" t="s">
        <v>268</v>
      </c>
      <c r="B91" s="189" t="s">
        <v>1625</v>
      </c>
      <c r="C91" s="189">
        <v>0.378</v>
      </c>
      <c r="D91" s="189" t="s">
        <v>1544</v>
      </c>
      <c r="E91" s="189" t="s">
        <v>253</v>
      </c>
      <c r="F91" s="263" t="s">
        <v>1614</v>
      </c>
      <c r="G91" t="s">
        <v>281</v>
      </c>
    </row>
    <row r="92" spans="1:7">
      <c r="A92" s="262" t="s">
        <v>268</v>
      </c>
      <c r="B92" s="189" t="s">
        <v>117</v>
      </c>
      <c r="C92" s="189">
        <v>53268.621370000001</v>
      </c>
      <c r="D92" s="189" t="s">
        <v>1540</v>
      </c>
      <c r="E92" s="189" t="s">
        <v>5771</v>
      </c>
      <c r="F92" s="263" t="s">
        <v>1542</v>
      </c>
      <c r="G92" t="s">
        <v>281</v>
      </c>
    </row>
    <row r="93" spans="1:7">
      <c r="A93" s="262" t="s">
        <v>268</v>
      </c>
      <c r="B93" s="189" t="s">
        <v>1626</v>
      </c>
      <c r="C93" s="189">
        <v>5.5799999999999999E-3</v>
      </c>
      <c r="D93" s="189" t="s">
        <v>973</v>
      </c>
      <c r="E93" s="189" t="s">
        <v>253</v>
      </c>
      <c r="F93" s="263" t="s">
        <v>1614</v>
      </c>
      <c r="G93" t="s">
        <v>281</v>
      </c>
    </row>
    <row r="94" spans="1:7">
      <c r="A94" s="262" t="s">
        <v>268</v>
      </c>
      <c r="B94" s="189" t="s">
        <v>559</v>
      </c>
      <c r="C94" s="189">
        <v>10000</v>
      </c>
      <c r="D94" s="189" t="s">
        <v>560</v>
      </c>
      <c r="E94" s="189" t="s">
        <v>253</v>
      </c>
      <c r="F94" s="263" t="s">
        <v>1627</v>
      </c>
      <c r="G94" t="s">
        <v>281</v>
      </c>
    </row>
    <row r="95" spans="1:7">
      <c r="A95" s="262" t="s">
        <v>268</v>
      </c>
      <c r="B95" s="189" t="s">
        <v>1628</v>
      </c>
      <c r="C95" s="189">
        <v>35000</v>
      </c>
      <c r="D95" s="189" t="s">
        <v>560</v>
      </c>
      <c r="E95" s="189" t="s">
        <v>253</v>
      </c>
      <c r="F95" s="263" t="s">
        <v>1629</v>
      </c>
      <c r="G95" t="s">
        <v>281</v>
      </c>
    </row>
    <row r="96" spans="1:7">
      <c r="A96" s="262" t="s">
        <v>268</v>
      </c>
      <c r="B96" s="189" t="s">
        <v>1630</v>
      </c>
      <c r="C96" s="189">
        <v>25</v>
      </c>
      <c r="D96" s="189" t="s">
        <v>962</v>
      </c>
      <c r="E96" s="189" t="s">
        <v>1631</v>
      </c>
      <c r="F96" s="263" t="s">
        <v>1632</v>
      </c>
      <c r="G96" t="s">
        <v>281</v>
      </c>
    </row>
    <row r="97" spans="1:7">
      <c r="A97" s="262" t="s">
        <v>268</v>
      </c>
      <c r="B97" s="189" t="s">
        <v>1633</v>
      </c>
      <c r="C97" s="189">
        <v>0.2</v>
      </c>
      <c r="D97" s="189" t="s">
        <v>1544</v>
      </c>
      <c r="E97" s="189" t="s">
        <v>253</v>
      </c>
      <c r="F97" s="263" t="s">
        <v>1634</v>
      </c>
      <c r="G97" t="s">
        <v>281</v>
      </c>
    </row>
    <row r="98" spans="1:7">
      <c r="A98" s="262" t="s">
        <v>268</v>
      </c>
      <c r="B98" s="189" t="s">
        <v>1635</v>
      </c>
      <c r="C98" s="189">
        <v>0.1</v>
      </c>
      <c r="D98" s="189" t="s">
        <v>1544</v>
      </c>
      <c r="E98" s="189" t="s">
        <v>253</v>
      </c>
      <c r="F98" s="263" t="s">
        <v>1636</v>
      </c>
      <c r="G98" t="s">
        <v>281</v>
      </c>
    </row>
    <row r="99" spans="1:7">
      <c r="A99" s="262" t="s">
        <v>268</v>
      </c>
      <c r="B99" s="189" t="s">
        <v>110</v>
      </c>
      <c r="C99" s="189">
        <v>76.8</v>
      </c>
      <c r="D99" s="189" t="s">
        <v>1540</v>
      </c>
      <c r="E99" s="189" t="s">
        <v>5772</v>
      </c>
      <c r="F99" s="263" t="s">
        <v>1542</v>
      </c>
      <c r="G99" t="s">
        <v>281</v>
      </c>
    </row>
    <row r="100" spans="1:7">
      <c r="A100" s="262" t="s">
        <v>268</v>
      </c>
      <c r="B100" s="189" t="s">
        <v>1638</v>
      </c>
      <c r="C100" s="189">
        <v>0.18</v>
      </c>
      <c r="D100" s="189" t="s">
        <v>973</v>
      </c>
      <c r="E100" s="189" t="s">
        <v>5773</v>
      </c>
      <c r="F100" s="263" t="s">
        <v>1614</v>
      </c>
      <c r="G100" t="s">
        <v>281</v>
      </c>
    </row>
    <row r="101" spans="1:7">
      <c r="A101" s="262" t="s">
        <v>268</v>
      </c>
      <c r="B101" s="189" t="s">
        <v>1640</v>
      </c>
      <c r="C101" s="189" t="s">
        <v>1641</v>
      </c>
      <c r="D101" s="189" t="s">
        <v>259</v>
      </c>
      <c r="E101" s="264"/>
      <c r="F101" s="263" t="s">
        <v>1642</v>
      </c>
      <c r="G101" t="s">
        <v>281</v>
      </c>
    </row>
    <row r="102" spans="1:7">
      <c r="A102" s="262" t="s">
        <v>268</v>
      </c>
      <c r="B102" s="189" t="s">
        <v>1643</v>
      </c>
      <c r="C102" s="189" t="s">
        <v>1644</v>
      </c>
      <c r="D102" s="189" t="s">
        <v>259</v>
      </c>
      <c r="E102" s="264"/>
      <c r="F102" s="263" t="s">
        <v>1642</v>
      </c>
      <c r="G102" t="s">
        <v>281</v>
      </c>
    </row>
    <row r="103" spans="1:7">
      <c r="A103" s="262" t="s">
        <v>268</v>
      </c>
      <c r="B103" s="189" t="s">
        <v>1645</v>
      </c>
      <c r="C103" s="189" t="s">
        <v>1646</v>
      </c>
      <c r="D103" s="189" t="s">
        <v>259</v>
      </c>
      <c r="E103" s="264"/>
      <c r="F103" s="263" t="s">
        <v>1642</v>
      </c>
      <c r="G103" t="s">
        <v>281</v>
      </c>
    </row>
    <row r="104" spans="1:7">
      <c r="A104" s="262" t="s">
        <v>268</v>
      </c>
      <c r="B104" s="189" t="s">
        <v>1138</v>
      </c>
      <c r="C104" s="189" t="s">
        <v>1647</v>
      </c>
      <c r="D104" s="189" t="s">
        <v>259</v>
      </c>
      <c r="E104" s="264"/>
      <c r="F104" s="263" t="s">
        <v>1648</v>
      </c>
      <c r="G104" t="s">
        <v>281</v>
      </c>
    </row>
    <row r="105" spans="1:7">
      <c r="A105" s="262" t="s">
        <v>268</v>
      </c>
      <c r="B105" s="189" t="s">
        <v>1649</v>
      </c>
      <c r="C105" s="189" t="s">
        <v>1650</v>
      </c>
      <c r="D105" s="189" t="s">
        <v>259</v>
      </c>
      <c r="E105" s="264"/>
      <c r="F105" s="263" t="s">
        <v>1651</v>
      </c>
      <c r="G105" t="s">
        <v>281</v>
      </c>
    </row>
    <row r="106" spans="1:7">
      <c r="A106" s="262" t="s">
        <v>268</v>
      </c>
      <c r="B106" s="189" t="s">
        <v>1652</v>
      </c>
      <c r="C106" s="189" t="s">
        <v>1653</v>
      </c>
      <c r="D106" s="189" t="s">
        <v>259</v>
      </c>
      <c r="E106" s="264"/>
      <c r="F106" s="263" t="s">
        <v>1642</v>
      </c>
      <c r="G106" t="s">
        <v>281</v>
      </c>
    </row>
    <row r="107" spans="1:7">
      <c r="A107" s="262" t="s">
        <v>268</v>
      </c>
      <c r="B107" s="189" t="s">
        <v>1654</v>
      </c>
      <c r="C107" s="189" t="s">
        <v>1655</v>
      </c>
      <c r="D107" s="189" t="s">
        <v>259</v>
      </c>
      <c r="E107" s="264"/>
      <c r="F107" s="263" t="s">
        <v>1656</v>
      </c>
      <c r="G107" t="s">
        <v>281</v>
      </c>
    </row>
    <row r="108" spans="1:7">
      <c r="A108" s="262" t="s">
        <v>268</v>
      </c>
      <c r="B108" s="189" t="s">
        <v>1657</v>
      </c>
      <c r="C108" s="189" t="s">
        <v>1658</v>
      </c>
      <c r="D108" s="189" t="s">
        <v>259</v>
      </c>
      <c r="E108" s="264"/>
      <c r="F108" s="263" t="s">
        <v>1642</v>
      </c>
      <c r="G108" t="s">
        <v>281</v>
      </c>
    </row>
    <row r="109" spans="1:7">
      <c r="A109" s="262" t="s">
        <v>268</v>
      </c>
      <c r="B109" s="189" t="s">
        <v>1659</v>
      </c>
      <c r="C109" s="189" t="s">
        <v>1660</v>
      </c>
      <c r="D109" s="189" t="s">
        <v>259</v>
      </c>
      <c r="E109" s="264"/>
      <c r="F109" s="263" t="s">
        <v>1642</v>
      </c>
      <c r="G109" t="s">
        <v>281</v>
      </c>
    </row>
    <row r="110" spans="1:7">
      <c r="A110" s="262" t="s">
        <v>268</v>
      </c>
      <c r="B110" s="189" t="s">
        <v>571</v>
      </c>
      <c r="C110" s="189" t="s">
        <v>1661</v>
      </c>
      <c r="D110" s="189" t="s">
        <v>259</v>
      </c>
      <c r="E110" s="264"/>
      <c r="F110" s="263" t="s">
        <v>1662</v>
      </c>
      <c r="G110" t="s">
        <v>281</v>
      </c>
    </row>
    <row r="111" spans="1:7">
      <c r="A111" s="262" t="s">
        <v>268</v>
      </c>
      <c r="B111" s="189" t="s">
        <v>574</v>
      </c>
      <c r="C111" s="189" t="s">
        <v>1663</v>
      </c>
      <c r="D111" s="189" t="s">
        <v>259</v>
      </c>
      <c r="E111" s="264"/>
      <c r="F111" s="263" t="s">
        <v>1662</v>
      </c>
      <c r="G111" t="s">
        <v>281</v>
      </c>
    </row>
    <row r="112" spans="1:7">
      <c r="A112" s="262" t="s">
        <v>268</v>
      </c>
      <c r="B112" s="189" t="s">
        <v>1665</v>
      </c>
      <c r="C112" s="189" t="s">
        <v>1666</v>
      </c>
      <c r="D112" s="189" t="s">
        <v>259</v>
      </c>
      <c r="E112" s="264"/>
      <c r="F112" s="263" t="s">
        <v>1642</v>
      </c>
      <c r="G112" t="s">
        <v>281</v>
      </c>
    </row>
    <row r="113" spans="1:7">
      <c r="A113" s="262" t="s">
        <v>268</v>
      </c>
      <c r="B113" s="189" t="s">
        <v>1667</v>
      </c>
      <c r="C113" s="189" t="s">
        <v>1668</v>
      </c>
      <c r="D113" s="189" t="s">
        <v>740</v>
      </c>
      <c r="E113" s="264"/>
      <c r="F113" s="263" t="s">
        <v>1669</v>
      </c>
      <c r="G113" t="s">
        <v>281</v>
      </c>
    </row>
    <row r="114" spans="1:7">
      <c r="A114" s="262" t="s">
        <v>268</v>
      </c>
      <c r="B114" s="189" t="s">
        <v>1670</v>
      </c>
      <c r="C114" s="189" t="s">
        <v>1671</v>
      </c>
      <c r="D114" s="189" t="s">
        <v>259</v>
      </c>
      <c r="E114" s="264"/>
      <c r="F114" s="263" t="s">
        <v>1642</v>
      </c>
      <c r="G114" t="s">
        <v>281</v>
      </c>
    </row>
    <row r="115" spans="1:7">
      <c r="A115" s="262" t="s">
        <v>268</v>
      </c>
      <c r="B115" s="189" t="s">
        <v>1672</v>
      </c>
      <c r="C115" s="189" t="s">
        <v>1673</v>
      </c>
      <c r="D115" s="189" t="s">
        <v>259</v>
      </c>
      <c r="E115" s="264"/>
      <c r="F115" s="263" t="s">
        <v>1642</v>
      </c>
      <c r="G115" t="s">
        <v>281</v>
      </c>
    </row>
    <row r="116" spans="1:7">
      <c r="A116" s="262" t="s">
        <v>268</v>
      </c>
      <c r="B116" s="189" t="s">
        <v>1096</v>
      </c>
      <c r="C116" s="189" t="s">
        <v>1674</v>
      </c>
      <c r="D116" s="189" t="s">
        <v>259</v>
      </c>
      <c r="E116" s="264"/>
      <c r="F116" s="263" t="s">
        <v>1675</v>
      </c>
      <c r="G116" t="s">
        <v>281</v>
      </c>
    </row>
    <row r="117" spans="1:7">
      <c r="A117" s="262" t="s">
        <v>268</v>
      </c>
      <c r="B117" s="189" t="s">
        <v>1676</v>
      </c>
      <c r="C117" s="189" t="s">
        <v>1677</v>
      </c>
      <c r="D117" s="189" t="s">
        <v>1678</v>
      </c>
      <c r="E117" s="264"/>
      <c r="F117" s="263" t="s">
        <v>1679</v>
      </c>
      <c r="G117" t="s">
        <v>281</v>
      </c>
    </row>
    <row r="118" spans="1:7">
      <c r="A118" s="262" t="s">
        <v>268</v>
      </c>
      <c r="B118" s="189" t="s">
        <v>1680</v>
      </c>
      <c r="C118" s="189" t="s">
        <v>3737</v>
      </c>
      <c r="D118" s="189" t="s">
        <v>270</v>
      </c>
      <c r="E118" s="264"/>
      <c r="F118" s="263" t="s">
        <v>1682</v>
      </c>
      <c r="G118" t="s">
        <v>281</v>
      </c>
    </row>
    <row r="119" spans="1:7">
      <c r="A119" s="262" t="s">
        <v>268</v>
      </c>
      <c r="B119" s="189" t="s">
        <v>1683</v>
      </c>
      <c r="C119" s="189" t="s">
        <v>1684</v>
      </c>
      <c r="D119" s="189" t="s">
        <v>259</v>
      </c>
      <c r="E119" s="264"/>
      <c r="F119" s="263" t="s">
        <v>1685</v>
      </c>
      <c r="G119" t="s">
        <v>281</v>
      </c>
    </row>
    <row r="120" spans="1:7">
      <c r="A120" s="262" t="s">
        <v>268</v>
      </c>
      <c r="B120" s="189" t="s">
        <v>1686</v>
      </c>
      <c r="C120" s="189" t="s">
        <v>1687</v>
      </c>
      <c r="D120" s="189" t="s">
        <v>259</v>
      </c>
      <c r="E120" s="264"/>
      <c r="F120" s="263" t="s">
        <v>1642</v>
      </c>
      <c r="G120" t="s">
        <v>281</v>
      </c>
    </row>
    <row r="121" spans="1:7">
      <c r="A121" s="262" t="s">
        <v>268</v>
      </c>
      <c r="B121" s="189" t="s">
        <v>1688</v>
      </c>
      <c r="C121" s="189" t="s">
        <v>1689</v>
      </c>
      <c r="D121" s="189" t="s">
        <v>259</v>
      </c>
      <c r="E121" s="264"/>
      <c r="F121" s="263" t="s">
        <v>1642</v>
      </c>
      <c r="G121" t="s">
        <v>281</v>
      </c>
    </row>
    <row r="122" spans="1:7">
      <c r="A122" s="262" t="s">
        <v>268</v>
      </c>
      <c r="B122" s="189" t="s">
        <v>1690</v>
      </c>
      <c r="C122" s="189" t="s">
        <v>1691</v>
      </c>
      <c r="D122" s="189" t="s">
        <v>259</v>
      </c>
      <c r="E122" s="264"/>
      <c r="F122" s="263" t="s">
        <v>1642</v>
      </c>
      <c r="G122" t="s">
        <v>281</v>
      </c>
    </row>
    <row r="123" spans="1:7">
      <c r="A123" s="262" t="s">
        <v>268</v>
      </c>
      <c r="B123" s="189" t="s">
        <v>1692</v>
      </c>
      <c r="C123" s="189" t="s">
        <v>1693</v>
      </c>
      <c r="D123" s="189" t="s">
        <v>275</v>
      </c>
      <c r="E123" s="264"/>
      <c r="F123" s="263" t="s">
        <v>1694</v>
      </c>
      <c r="G123" t="s">
        <v>281</v>
      </c>
    </row>
    <row r="124" spans="1:7">
      <c r="A124" s="262" t="s">
        <v>268</v>
      </c>
      <c r="B124" s="189" t="s">
        <v>1695</v>
      </c>
      <c r="C124" s="189" t="s">
        <v>1696</v>
      </c>
      <c r="D124" s="189" t="s">
        <v>259</v>
      </c>
      <c r="E124" s="264"/>
      <c r="F124" s="263" t="s">
        <v>1642</v>
      </c>
      <c r="G124" t="s">
        <v>281</v>
      </c>
    </row>
    <row r="125" spans="1:7">
      <c r="A125" s="262" t="s">
        <v>268</v>
      </c>
      <c r="B125" s="189" t="s">
        <v>1697</v>
      </c>
      <c r="C125" s="189" t="s">
        <v>5774</v>
      </c>
      <c r="D125" s="189" t="s">
        <v>740</v>
      </c>
      <c r="E125" s="264"/>
      <c r="F125" s="263" t="s">
        <v>5775</v>
      </c>
      <c r="G125" t="s">
        <v>281</v>
      </c>
    </row>
    <row r="126" spans="1:7">
      <c r="A126" s="262" t="s">
        <v>268</v>
      </c>
      <c r="B126" s="189" t="s">
        <v>921</v>
      </c>
      <c r="C126" s="189" t="s">
        <v>1700</v>
      </c>
      <c r="D126" s="189" t="s">
        <v>973</v>
      </c>
      <c r="E126" s="264"/>
      <c r="F126" s="263" t="s">
        <v>1701</v>
      </c>
      <c r="G126" t="s">
        <v>281</v>
      </c>
    </row>
    <row r="127" spans="1:7">
      <c r="A127" s="262" t="s">
        <v>268</v>
      </c>
      <c r="B127" s="189" t="s">
        <v>1282</v>
      </c>
      <c r="C127" s="189" t="s">
        <v>1702</v>
      </c>
      <c r="D127" s="189" t="s">
        <v>259</v>
      </c>
      <c r="E127" s="264"/>
      <c r="F127" s="263" t="s">
        <v>1703</v>
      </c>
      <c r="G127" t="s">
        <v>281</v>
      </c>
    </row>
    <row r="128" spans="1:7">
      <c r="A128" s="239" t="s">
        <v>268</v>
      </c>
      <c r="B128" s="240" t="s">
        <v>1704</v>
      </c>
      <c r="C128" s="240" t="s">
        <v>1705</v>
      </c>
      <c r="D128" s="240" t="s">
        <v>259</v>
      </c>
      <c r="E128" s="265"/>
      <c r="F128" s="241" t="s">
        <v>1642</v>
      </c>
      <c r="G128" t="s">
        <v>281</v>
      </c>
    </row>
    <row r="129" spans="1:9">
      <c r="A129" s="179"/>
      <c r="B129" s="180"/>
      <c r="C129" s="180"/>
      <c r="D129" s="180"/>
      <c r="E129" s="180"/>
      <c r="F129" s="180"/>
      <c r="G129" t="str">
        <f t="shared" ref="G129" si="0">REPLACE(F129,1,1,UPPER(LEFT(F129,1)))</f>
        <v/>
      </c>
    </row>
    <row r="130" spans="1:9" ht="18.75">
      <c r="A130" s="790" t="s">
        <v>5776</v>
      </c>
      <c r="B130" s="791"/>
      <c r="C130" s="791"/>
      <c r="D130" s="791"/>
      <c r="E130" s="791"/>
      <c r="F130" s="792"/>
      <c r="G130" t="s">
        <v>281</v>
      </c>
    </row>
    <row r="131" spans="1:9">
      <c r="A131" s="407" t="s">
        <v>238</v>
      </c>
      <c r="B131" s="408" t="s">
        <v>239</v>
      </c>
      <c r="C131" s="408" t="s">
        <v>240</v>
      </c>
      <c r="D131" s="408" t="s">
        <v>134</v>
      </c>
      <c r="E131" s="408" t="s">
        <v>241</v>
      </c>
      <c r="F131" s="409" t="s">
        <v>242</v>
      </c>
    </row>
    <row r="132" spans="1:9">
      <c r="A132" s="321" t="s">
        <v>243</v>
      </c>
      <c r="B132" s="344" t="s">
        <v>311</v>
      </c>
      <c r="C132" s="323">
        <v>1.6003930000000001E-3</v>
      </c>
      <c r="D132" s="323" t="s">
        <v>252</v>
      </c>
      <c r="E132" s="323" t="s">
        <v>5777</v>
      </c>
      <c r="F132" s="324" t="s">
        <v>313</v>
      </c>
      <c r="G132" t="s">
        <v>281</v>
      </c>
    </row>
    <row r="133" spans="1:9">
      <c r="A133" s="221" t="s">
        <v>243</v>
      </c>
      <c r="B133" s="222" t="s">
        <v>285</v>
      </c>
      <c r="C133" s="223">
        <v>2.0914199999999999E-8</v>
      </c>
      <c r="D133" s="223" t="s">
        <v>252</v>
      </c>
      <c r="E133" s="223" t="s">
        <v>5778</v>
      </c>
      <c r="F133" s="234" t="s">
        <v>287</v>
      </c>
      <c r="G133" t="s">
        <v>281</v>
      </c>
    </row>
    <row r="134" spans="1:9">
      <c r="A134" s="221" t="s">
        <v>243</v>
      </c>
      <c r="B134" s="222" t="s">
        <v>317</v>
      </c>
      <c r="C134" s="223">
        <v>1.0415727E-2</v>
      </c>
      <c r="D134" s="223" t="s">
        <v>252</v>
      </c>
      <c r="E134" s="223" t="s">
        <v>5779</v>
      </c>
      <c r="F134" s="234" t="s">
        <v>319</v>
      </c>
      <c r="G134" t="s">
        <v>281</v>
      </c>
      <c r="I134" s="204"/>
    </row>
    <row r="135" spans="1:9">
      <c r="A135" s="221" t="s">
        <v>243</v>
      </c>
      <c r="B135" s="222" t="s">
        <v>294</v>
      </c>
      <c r="C135" s="223">
        <v>2.1452899999999999E-5</v>
      </c>
      <c r="D135" s="223" t="s">
        <v>252</v>
      </c>
      <c r="E135" s="223" t="s">
        <v>5780</v>
      </c>
      <c r="F135" s="234" t="s">
        <v>296</v>
      </c>
      <c r="G135" t="s">
        <v>281</v>
      </c>
    </row>
    <row r="136" spans="1:9">
      <c r="A136" s="221" t="s">
        <v>243</v>
      </c>
      <c r="B136" s="222" t="s">
        <v>300</v>
      </c>
      <c r="C136" s="223">
        <v>7.3134100000000004E-4</v>
      </c>
      <c r="D136" s="223" t="s">
        <v>252</v>
      </c>
      <c r="E136" s="223" t="s">
        <v>5781</v>
      </c>
      <c r="F136" s="234" t="s">
        <v>290</v>
      </c>
      <c r="G136" t="s">
        <v>281</v>
      </c>
      <c r="I136" s="204"/>
    </row>
    <row r="137" spans="1:9">
      <c r="A137" s="221" t="s">
        <v>243</v>
      </c>
      <c r="B137" s="222" t="s">
        <v>302</v>
      </c>
      <c r="C137" s="223">
        <v>1.8470419999999999E-3</v>
      </c>
      <c r="D137" s="223" t="s">
        <v>252</v>
      </c>
      <c r="E137" s="223" t="s">
        <v>5782</v>
      </c>
      <c r="F137" s="234" t="s">
        <v>304</v>
      </c>
      <c r="G137" t="s">
        <v>281</v>
      </c>
      <c r="I137" s="204"/>
    </row>
    <row r="138" spans="1:9">
      <c r="A138" s="221" t="s">
        <v>243</v>
      </c>
      <c r="B138" s="222" t="s">
        <v>288</v>
      </c>
      <c r="C138" s="223">
        <v>6.5417399999999998E-6</v>
      </c>
      <c r="D138" s="223" t="s">
        <v>252</v>
      </c>
      <c r="E138" s="223" t="s">
        <v>5783</v>
      </c>
      <c r="F138" s="234" t="s">
        <v>290</v>
      </c>
      <c r="G138" t="s">
        <v>281</v>
      </c>
      <c r="I138" s="204"/>
    </row>
    <row r="139" spans="1:9">
      <c r="A139" s="221" t="s">
        <v>243</v>
      </c>
      <c r="B139" s="222" t="s">
        <v>1849</v>
      </c>
      <c r="C139" s="223" t="s">
        <v>1975</v>
      </c>
      <c r="D139" s="223" t="s">
        <v>1851</v>
      </c>
      <c r="E139" s="223" t="s">
        <v>260</v>
      </c>
      <c r="F139" s="234" t="s">
        <v>3873</v>
      </c>
      <c r="G139" t="s">
        <v>281</v>
      </c>
      <c r="I139" s="204"/>
    </row>
    <row r="140" spans="1:9">
      <c r="A140" s="221" t="s">
        <v>243</v>
      </c>
      <c r="B140" s="222" t="s">
        <v>320</v>
      </c>
      <c r="C140" s="223">
        <v>5.1915854999999997E-2</v>
      </c>
      <c r="D140" s="223" t="s">
        <v>252</v>
      </c>
      <c r="E140" s="223" t="s">
        <v>5784</v>
      </c>
      <c r="F140" s="234" t="s">
        <v>322</v>
      </c>
      <c r="G140" t="s">
        <v>281</v>
      </c>
      <c r="I140" s="204"/>
    </row>
    <row r="141" spans="1:9">
      <c r="A141" s="221" t="s">
        <v>243</v>
      </c>
      <c r="B141" s="222" t="s">
        <v>323</v>
      </c>
      <c r="C141" s="223">
        <v>0.48116985400000001</v>
      </c>
      <c r="D141" s="223" t="s">
        <v>252</v>
      </c>
      <c r="E141" s="223" t="s">
        <v>5785</v>
      </c>
      <c r="F141" s="234" t="s">
        <v>325</v>
      </c>
      <c r="G141" t="s">
        <v>281</v>
      </c>
    </row>
    <row r="142" spans="1:9">
      <c r="A142" s="221" t="s">
        <v>243</v>
      </c>
      <c r="B142" s="233" t="s">
        <v>5749</v>
      </c>
      <c r="C142" s="223">
        <v>1</v>
      </c>
      <c r="D142" s="223" t="s">
        <v>252</v>
      </c>
      <c r="E142" s="223" t="s">
        <v>253</v>
      </c>
      <c r="F142" s="234" t="s">
        <v>587</v>
      </c>
      <c r="G142" t="s">
        <v>281</v>
      </c>
      <c r="I142" s="204"/>
    </row>
    <row r="143" spans="1:9">
      <c r="A143" s="221" t="s">
        <v>243</v>
      </c>
      <c r="B143" s="222" t="s">
        <v>308</v>
      </c>
      <c r="C143" s="223">
        <v>1E-27</v>
      </c>
      <c r="D143" s="223" t="s">
        <v>252</v>
      </c>
      <c r="E143" s="223" t="s">
        <v>3876</v>
      </c>
      <c r="F143" s="234" t="s">
        <v>310</v>
      </c>
      <c r="G143" t="s">
        <v>281</v>
      </c>
      <c r="I143" s="204"/>
    </row>
    <row r="144" spans="1:9">
      <c r="A144" s="221" t="s">
        <v>243</v>
      </c>
      <c r="B144" s="222" t="s">
        <v>274</v>
      </c>
      <c r="C144" s="223">
        <v>1.08158E-10</v>
      </c>
      <c r="D144" s="223" t="s">
        <v>1851</v>
      </c>
      <c r="E144" s="223" t="s">
        <v>5786</v>
      </c>
      <c r="F144" s="234" t="s">
        <v>277</v>
      </c>
      <c r="G144" t="s">
        <v>281</v>
      </c>
    </row>
    <row r="145" spans="1:9">
      <c r="A145" s="221" t="s">
        <v>243</v>
      </c>
      <c r="B145" s="222" t="s">
        <v>278</v>
      </c>
      <c r="C145" s="223">
        <v>8.5541299999999997E-10</v>
      </c>
      <c r="D145" s="223" t="s">
        <v>1851</v>
      </c>
      <c r="E145" s="223" t="s">
        <v>5787</v>
      </c>
      <c r="F145" s="234" t="s">
        <v>280</v>
      </c>
      <c r="G145" t="s">
        <v>281</v>
      </c>
      <c r="I145" s="204"/>
    </row>
    <row r="146" spans="1:9">
      <c r="A146" s="221" t="s">
        <v>243</v>
      </c>
      <c r="B146" s="222" t="s">
        <v>305</v>
      </c>
      <c r="C146" s="223">
        <v>6.2944499999999996E-4</v>
      </c>
      <c r="D146" s="223" t="s">
        <v>252</v>
      </c>
      <c r="E146" s="223" t="s">
        <v>5788</v>
      </c>
      <c r="F146" s="234" t="s">
        <v>307</v>
      </c>
      <c r="G146" t="s">
        <v>281</v>
      </c>
      <c r="I146" s="204"/>
    </row>
    <row r="147" spans="1:9">
      <c r="A147" s="221" t="s">
        <v>243</v>
      </c>
      <c r="B147" s="222" t="s">
        <v>297</v>
      </c>
      <c r="C147" s="223">
        <v>1.00269E-4</v>
      </c>
      <c r="D147" s="223" t="s">
        <v>252</v>
      </c>
      <c r="E147" s="223" t="s">
        <v>5789</v>
      </c>
      <c r="F147" s="234" t="s">
        <v>299</v>
      </c>
      <c r="G147" t="s">
        <v>281</v>
      </c>
      <c r="I147" s="204"/>
    </row>
    <row r="148" spans="1:9">
      <c r="A148" s="221" t="s">
        <v>243</v>
      </c>
      <c r="B148" s="222" t="s">
        <v>247</v>
      </c>
      <c r="C148" s="223">
        <v>2.0871977999999999E-2</v>
      </c>
      <c r="D148" s="223" t="s">
        <v>1860</v>
      </c>
      <c r="E148" s="223" t="s">
        <v>5790</v>
      </c>
      <c r="F148" s="234" t="s">
        <v>316</v>
      </c>
      <c r="G148" t="s">
        <v>281</v>
      </c>
      <c r="I148" s="204"/>
    </row>
    <row r="149" spans="1:9">
      <c r="A149" s="221" t="s">
        <v>243</v>
      </c>
      <c r="B149" s="222" t="s">
        <v>330</v>
      </c>
      <c r="C149" s="223">
        <v>0.254322618</v>
      </c>
      <c r="D149" s="223" t="s">
        <v>252</v>
      </c>
      <c r="E149" s="223" t="s">
        <v>5791</v>
      </c>
      <c r="F149" s="234" t="s">
        <v>332</v>
      </c>
      <c r="G149" t="s">
        <v>281</v>
      </c>
      <c r="I149" s="204"/>
    </row>
    <row r="150" spans="1:9">
      <c r="A150" s="221" t="s">
        <v>333</v>
      </c>
      <c r="B150" s="223" t="s">
        <v>225</v>
      </c>
      <c r="C150" s="223">
        <v>2.01662E-9</v>
      </c>
      <c r="D150" s="223" t="s">
        <v>252</v>
      </c>
      <c r="E150" s="223" t="s">
        <v>5792</v>
      </c>
      <c r="F150" s="234" t="s">
        <v>335</v>
      </c>
      <c r="G150" t="s">
        <v>281</v>
      </c>
    </row>
    <row r="151" spans="1:9">
      <c r="A151" s="221" t="s">
        <v>333</v>
      </c>
      <c r="B151" s="223" t="s">
        <v>225</v>
      </c>
      <c r="C151" s="223">
        <v>1.9914889999999999E-3</v>
      </c>
      <c r="D151" s="223" t="s">
        <v>252</v>
      </c>
      <c r="E151" s="223" t="s">
        <v>5793</v>
      </c>
      <c r="F151" s="234" t="s">
        <v>337</v>
      </c>
      <c r="G151" t="s">
        <v>281</v>
      </c>
      <c r="I151" s="204"/>
    </row>
    <row r="152" spans="1:9">
      <c r="A152" s="221" t="s">
        <v>333</v>
      </c>
      <c r="B152" s="223" t="s">
        <v>225</v>
      </c>
      <c r="C152" s="223">
        <v>3.2070899999999999E-7</v>
      </c>
      <c r="D152" s="223" t="s">
        <v>252</v>
      </c>
      <c r="E152" s="223" t="s">
        <v>5794</v>
      </c>
      <c r="F152" s="234" t="s">
        <v>339</v>
      </c>
      <c r="G152" t="s">
        <v>281</v>
      </c>
      <c r="I152" s="204"/>
    </row>
    <row r="153" spans="1:9">
      <c r="A153" s="221" t="s">
        <v>333</v>
      </c>
      <c r="B153" s="223" t="s">
        <v>340</v>
      </c>
      <c r="C153" s="223">
        <v>1.8816600000000001E-6</v>
      </c>
      <c r="D153" s="223" t="s">
        <v>252</v>
      </c>
      <c r="E153" s="223" t="s">
        <v>5795</v>
      </c>
      <c r="F153" s="234" t="s">
        <v>342</v>
      </c>
      <c r="G153" t="s">
        <v>281</v>
      </c>
      <c r="I153" s="204"/>
    </row>
    <row r="154" spans="1:9">
      <c r="A154" s="221" t="s">
        <v>333</v>
      </c>
      <c r="B154" s="223" t="s">
        <v>343</v>
      </c>
      <c r="C154" s="223">
        <v>1.59223E-9</v>
      </c>
      <c r="D154" s="223" t="s">
        <v>252</v>
      </c>
      <c r="E154" s="223" t="s">
        <v>5796</v>
      </c>
      <c r="F154" s="234" t="s">
        <v>337</v>
      </c>
      <c r="G154" t="s">
        <v>281</v>
      </c>
      <c r="I154" s="204"/>
    </row>
    <row r="155" spans="1:9">
      <c r="A155" s="221" t="s">
        <v>333</v>
      </c>
      <c r="B155" s="223" t="s">
        <v>343</v>
      </c>
      <c r="C155" s="223">
        <v>8.6741400000000004E-10</v>
      </c>
      <c r="D155" s="223" t="s">
        <v>252</v>
      </c>
      <c r="E155" s="223" t="s">
        <v>5797</v>
      </c>
      <c r="F155" s="234" t="s">
        <v>339</v>
      </c>
      <c r="G155" t="s">
        <v>281</v>
      </c>
    </row>
    <row r="156" spans="1:9">
      <c r="A156" s="221" t="s">
        <v>333</v>
      </c>
      <c r="B156" s="223" t="s">
        <v>174</v>
      </c>
      <c r="C156" s="223">
        <v>1.1935000000000001E-8</v>
      </c>
      <c r="D156" s="223" t="s">
        <v>252</v>
      </c>
      <c r="E156" s="223" t="s">
        <v>5798</v>
      </c>
      <c r="F156" s="234" t="s">
        <v>335</v>
      </c>
      <c r="G156" t="s">
        <v>281</v>
      </c>
      <c r="I156" s="204"/>
    </row>
    <row r="157" spans="1:9">
      <c r="A157" s="221" t="s">
        <v>333</v>
      </c>
      <c r="B157" s="223" t="s">
        <v>347</v>
      </c>
      <c r="C157" s="223">
        <v>5.3426600000000003E-6</v>
      </c>
      <c r="D157" s="223" t="s">
        <v>252</v>
      </c>
      <c r="E157" s="223" t="s">
        <v>5799</v>
      </c>
      <c r="F157" s="234" t="s">
        <v>337</v>
      </c>
      <c r="G157" t="s">
        <v>281</v>
      </c>
      <c r="I157" s="204"/>
    </row>
    <row r="158" spans="1:9">
      <c r="A158" s="221" t="s">
        <v>333</v>
      </c>
      <c r="B158" s="223" t="s">
        <v>347</v>
      </c>
      <c r="C158" s="223">
        <v>6.5185600000000003E-6</v>
      </c>
      <c r="D158" s="223" t="s">
        <v>252</v>
      </c>
      <c r="E158" s="223" t="s">
        <v>5800</v>
      </c>
      <c r="F158" s="234" t="s">
        <v>339</v>
      </c>
      <c r="G158" t="s">
        <v>281</v>
      </c>
      <c r="I158" s="204"/>
    </row>
    <row r="159" spans="1:9">
      <c r="A159" s="221" t="s">
        <v>333</v>
      </c>
      <c r="B159" s="223" t="s">
        <v>350</v>
      </c>
      <c r="C159" s="223">
        <v>2.30739E-8</v>
      </c>
      <c r="D159" s="223" t="s">
        <v>252</v>
      </c>
      <c r="E159" s="223" t="s">
        <v>5801</v>
      </c>
      <c r="F159" s="234" t="s">
        <v>352</v>
      </c>
      <c r="G159" t="s">
        <v>281</v>
      </c>
      <c r="I159" s="204"/>
    </row>
    <row r="160" spans="1:9">
      <c r="A160" s="221" t="s">
        <v>333</v>
      </c>
      <c r="B160" s="223" t="s">
        <v>353</v>
      </c>
      <c r="C160" s="223">
        <v>4.8246299999999998E-11</v>
      </c>
      <c r="D160" s="223" t="s">
        <v>252</v>
      </c>
      <c r="E160" s="223" t="s">
        <v>5802</v>
      </c>
      <c r="F160" s="234" t="s">
        <v>352</v>
      </c>
      <c r="G160" t="s">
        <v>281</v>
      </c>
    </row>
    <row r="161" spans="1:9">
      <c r="A161" s="221" t="s">
        <v>333</v>
      </c>
      <c r="B161" s="223" t="s">
        <v>355</v>
      </c>
      <c r="C161" s="223">
        <v>1.21907E-10</v>
      </c>
      <c r="D161" s="223" t="s">
        <v>252</v>
      </c>
      <c r="E161" s="223" t="s">
        <v>5803</v>
      </c>
      <c r="F161" s="234" t="s">
        <v>352</v>
      </c>
      <c r="G161" t="s">
        <v>281</v>
      </c>
      <c r="I161" s="204"/>
    </row>
    <row r="162" spans="1:9">
      <c r="A162" s="221" t="s">
        <v>333</v>
      </c>
      <c r="B162" s="223" t="s">
        <v>357</v>
      </c>
      <c r="C162" s="223">
        <v>3.4782600000000002E-12</v>
      </c>
      <c r="D162" s="223" t="s">
        <v>252</v>
      </c>
      <c r="E162" s="223" t="s">
        <v>1875</v>
      </c>
      <c r="F162" s="234" t="s">
        <v>359</v>
      </c>
      <c r="G162" t="s">
        <v>281</v>
      </c>
      <c r="I162" s="204"/>
    </row>
    <row r="163" spans="1:9">
      <c r="A163" s="221" t="s">
        <v>333</v>
      </c>
      <c r="B163" s="223" t="s">
        <v>364</v>
      </c>
      <c r="C163" s="223">
        <v>1.4940909999999999E-3</v>
      </c>
      <c r="D163" s="223" t="s">
        <v>252</v>
      </c>
      <c r="E163" s="223" t="s">
        <v>5804</v>
      </c>
      <c r="F163" s="234" t="s">
        <v>337</v>
      </c>
      <c r="G163" t="s">
        <v>281</v>
      </c>
      <c r="I163" s="204"/>
    </row>
    <row r="164" spans="1:9">
      <c r="A164" s="221" t="s">
        <v>333</v>
      </c>
      <c r="B164" s="223" t="s">
        <v>364</v>
      </c>
      <c r="C164" s="223">
        <v>4.5856500000000003E-4</v>
      </c>
      <c r="D164" s="223" t="s">
        <v>252</v>
      </c>
      <c r="E164" s="223" t="s">
        <v>5805</v>
      </c>
      <c r="F164" s="234" t="s">
        <v>339</v>
      </c>
      <c r="G164" t="s">
        <v>281</v>
      </c>
      <c r="I164" s="204"/>
    </row>
    <row r="165" spans="1:9">
      <c r="A165" s="221" t="s">
        <v>333</v>
      </c>
      <c r="B165" s="223" t="s">
        <v>179</v>
      </c>
      <c r="C165" s="223">
        <v>8.0494799999999996E-8</v>
      </c>
      <c r="D165" s="223" t="s">
        <v>252</v>
      </c>
      <c r="E165" s="223" t="s">
        <v>5806</v>
      </c>
      <c r="F165" s="234" t="s">
        <v>335</v>
      </c>
      <c r="G165" t="s">
        <v>281</v>
      </c>
      <c r="I165" s="204"/>
    </row>
    <row r="166" spans="1:9">
      <c r="A166" s="221" t="s">
        <v>333</v>
      </c>
      <c r="B166" s="223" t="s">
        <v>368</v>
      </c>
      <c r="C166" s="223">
        <v>1.94012E-7</v>
      </c>
      <c r="D166" s="223" t="s">
        <v>252</v>
      </c>
      <c r="E166" s="223" t="s">
        <v>5807</v>
      </c>
      <c r="F166" s="234" t="s">
        <v>337</v>
      </c>
      <c r="G166" t="s">
        <v>281</v>
      </c>
      <c r="I166" s="204"/>
    </row>
    <row r="167" spans="1:9">
      <c r="A167" s="221" t="s">
        <v>333</v>
      </c>
      <c r="B167" s="223" t="s">
        <v>368</v>
      </c>
      <c r="C167" s="223">
        <v>5.6519999999999999E-9</v>
      </c>
      <c r="D167" s="223" t="s">
        <v>252</v>
      </c>
      <c r="E167" s="223" t="s">
        <v>5808</v>
      </c>
      <c r="F167" s="234" t="s">
        <v>339</v>
      </c>
      <c r="G167" t="s">
        <v>281</v>
      </c>
      <c r="I167" s="204"/>
    </row>
    <row r="168" spans="1:9">
      <c r="A168" s="221" t="s">
        <v>333</v>
      </c>
      <c r="B168" s="223" t="s">
        <v>221</v>
      </c>
      <c r="C168" s="223">
        <v>8.55751E-5</v>
      </c>
      <c r="D168" s="223" t="s">
        <v>252</v>
      </c>
      <c r="E168" s="223" t="s">
        <v>5809</v>
      </c>
      <c r="F168" s="234" t="s">
        <v>335</v>
      </c>
      <c r="G168" t="s">
        <v>281</v>
      </c>
      <c r="I168" s="204"/>
    </row>
    <row r="169" spans="1:9">
      <c r="A169" s="221" t="s">
        <v>333</v>
      </c>
      <c r="B169" s="223" t="s">
        <v>371</v>
      </c>
      <c r="C169" s="223">
        <v>9.5460900000000001E-3</v>
      </c>
      <c r="D169" s="223" t="s">
        <v>252</v>
      </c>
      <c r="E169" s="223" t="s">
        <v>5810</v>
      </c>
      <c r="F169" s="234" t="s">
        <v>337</v>
      </c>
      <c r="G169" t="s">
        <v>281</v>
      </c>
      <c r="I169" s="204"/>
    </row>
    <row r="170" spans="1:9">
      <c r="A170" s="221" t="s">
        <v>333</v>
      </c>
      <c r="B170" s="223" t="s">
        <v>371</v>
      </c>
      <c r="C170" s="223">
        <v>1.95968E-4</v>
      </c>
      <c r="D170" s="223" t="s">
        <v>252</v>
      </c>
      <c r="E170" s="223" t="s">
        <v>5811</v>
      </c>
      <c r="F170" s="234" t="s">
        <v>339</v>
      </c>
      <c r="G170" t="s">
        <v>281</v>
      </c>
      <c r="I170" s="204"/>
    </row>
    <row r="171" spans="1:9">
      <c r="A171" s="221" t="s">
        <v>333</v>
      </c>
      <c r="B171" s="223" t="s">
        <v>374</v>
      </c>
      <c r="C171" s="223">
        <v>2.24644478</v>
      </c>
      <c r="D171" s="223" t="s">
        <v>252</v>
      </c>
      <c r="E171" s="223" t="s">
        <v>5812</v>
      </c>
      <c r="F171" s="234" t="s">
        <v>335</v>
      </c>
      <c r="G171" t="s">
        <v>281</v>
      </c>
      <c r="I171" s="204"/>
    </row>
    <row r="172" spans="1:9">
      <c r="A172" s="221" t="s">
        <v>333</v>
      </c>
      <c r="B172" s="223" t="s">
        <v>376</v>
      </c>
      <c r="C172" s="223">
        <v>3.4782600000000003E-4</v>
      </c>
      <c r="D172" s="223" t="s">
        <v>252</v>
      </c>
      <c r="E172" s="223" t="s">
        <v>1884</v>
      </c>
      <c r="F172" s="234" t="s">
        <v>359</v>
      </c>
      <c r="G172" t="s">
        <v>281</v>
      </c>
    </row>
    <row r="173" spans="1:9">
      <c r="A173" s="221" t="s">
        <v>333</v>
      </c>
      <c r="B173" s="223" t="s">
        <v>378</v>
      </c>
      <c r="C173" s="223">
        <v>6.9494199999999996E-6</v>
      </c>
      <c r="D173" s="223" t="s">
        <v>252</v>
      </c>
      <c r="E173" s="223" t="s">
        <v>5813</v>
      </c>
      <c r="F173" s="234" t="s">
        <v>337</v>
      </c>
      <c r="G173" t="s">
        <v>281</v>
      </c>
      <c r="I173" s="204"/>
    </row>
    <row r="174" spans="1:9">
      <c r="A174" s="221" t="s">
        <v>333</v>
      </c>
      <c r="B174" s="223" t="s">
        <v>378</v>
      </c>
      <c r="C174" s="223">
        <v>4.6859800000000002E-5</v>
      </c>
      <c r="D174" s="223" t="s">
        <v>252</v>
      </c>
      <c r="E174" s="223" t="s">
        <v>5814</v>
      </c>
      <c r="F174" s="234" t="s">
        <v>339</v>
      </c>
      <c r="G174" t="s">
        <v>281</v>
      </c>
      <c r="I174" s="204"/>
    </row>
    <row r="175" spans="1:9">
      <c r="A175" s="221" t="s">
        <v>333</v>
      </c>
      <c r="B175" s="223" t="s">
        <v>188</v>
      </c>
      <c r="C175" s="223">
        <v>2.5818600000000001E-7</v>
      </c>
      <c r="D175" s="223" t="s">
        <v>252</v>
      </c>
      <c r="E175" s="223" t="s">
        <v>5815</v>
      </c>
      <c r="F175" s="234" t="s">
        <v>335</v>
      </c>
      <c r="G175" t="s">
        <v>281</v>
      </c>
    </row>
    <row r="176" spans="1:9">
      <c r="A176" s="221" t="s">
        <v>333</v>
      </c>
      <c r="B176" s="223" t="s">
        <v>382</v>
      </c>
      <c r="C176" s="223">
        <v>2.7166300000000001E-5</v>
      </c>
      <c r="D176" s="223" t="s">
        <v>252</v>
      </c>
      <c r="E176" s="223" t="s">
        <v>5816</v>
      </c>
      <c r="F176" s="234" t="s">
        <v>337</v>
      </c>
      <c r="G176" t="s">
        <v>281</v>
      </c>
      <c r="I176" s="204"/>
    </row>
    <row r="177" spans="1:9">
      <c r="A177" s="221" t="s">
        <v>333</v>
      </c>
      <c r="B177" s="223" t="s">
        <v>382</v>
      </c>
      <c r="C177" s="223">
        <v>8.3620299999999993E-6</v>
      </c>
      <c r="D177" s="223" t="s">
        <v>252</v>
      </c>
      <c r="E177" s="223" t="s">
        <v>5817</v>
      </c>
      <c r="F177" s="234" t="s">
        <v>339</v>
      </c>
      <c r="G177" t="s">
        <v>281</v>
      </c>
      <c r="I177" s="204"/>
    </row>
    <row r="178" spans="1:9">
      <c r="A178" s="221" t="s">
        <v>333</v>
      </c>
      <c r="B178" s="223" t="s">
        <v>385</v>
      </c>
      <c r="C178" s="223">
        <v>6.2759300000000003E-8</v>
      </c>
      <c r="D178" s="223" t="s">
        <v>252</v>
      </c>
      <c r="E178" s="223" t="s">
        <v>5818</v>
      </c>
      <c r="F178" s="234" t="s">
        <v>339</v>
      </c>
      <c r="G178" t="s">
        <v>281</v>
      </c>
    </row>
    <row r="179" spans="1:9">
      <c r="A179" s="221" t="s">
        <v>333</v>
      </c>
      <c r="B179" s="223" t="s">
        <v>184</v>
      </c>
      <c r="C179" s="223">
        <v>3.1171399999999998E-9</v>
      </c>
      <c r="D179" s="223" t="s">
        <v>252</v>
      </c>
      <c r="E179" s="223" t="s">
        <v>5819</v>
      </c>
      <c r="F179" s="234" t="s">
        <v>335</v>
      </c>
      <c r="G179" t="s">
        <v>281</v>
      </c>
      <c r="I179" s="204"/>
    </row>
    <row r="180" spans="1:9">
      <c r="A180" s="221" t="s">
        <v>333</v>
      </c>
      <c r="B180" s="223" t="s">
        <v>184</v>
      </c>
      <c r="C180" s="223">
        <v>1.38641E-6</v>
      </c>
      <c r="D180" s="223" t="s">
        <v>252</v>
      </c>
      <c r="E180" s="223" t="s">
        <v>5820</v>
      </c>
      <c r="F180" s="234" t="s">
        <v>337</v>
      </c>
      <c r="G180" t="s">
        <v>281</v>
      </c>
    </row>
    <row r="181" spans="1:9">
      <c r="A181" s="221" t="s">
        <v>333</v>
      </c>
      <c r="B181" s="223" t="s">
        <v>184</v>
      </c>
      <c r="C181" s="223">
        <v>1.40391E-9</v>
      </c>
      <c r="D181" s="223" t="s">
        <v>252</v>
      </c>
      <c r="E181" s="223" t="s">
        <v>5821</v>
      </c>
      <c r="F181" s="234" t="s">
        <v>339</v>
      </c>
      <c r="G181" t="s">
        <v>281</v>
      </c>
      <c r="I181" s="204"/>
    </row>
    <row r="182" spans="1:9">
      <c r="A182" s="221" t="s">
        <v>333</v>
      </c>
      <c r="B182" s="223" t="s">
        <v>390</v>
      </c>
      <c r="C182" s="223">
        <v>4.5677210000000003E-3</v>
      </c>
      <c r="D182" s="223" t="s">
        <v>252</v>
      </c>
      <c r="E182" s="223" t="s">
        <v>5822</v>
      </c>
      <c r="F182" s="234" t="s">
        <v>337</v>
      </c>
      <c r="G182" t="s">
        <v>281</v>
      </c>
    </row>
    <row r="183" spans="1:9">
      <c r="A183" s="221" t="s">
        <v>333</v>
      </c>
      <c r="B183" s="223" t="s">
        <v>390</v>
      </c>
      <c r="C183" s="223">
        <v>4.6859499999999998E-4</v>
      </c>
      <c r="D183" s="223" t="s">
        <v>252</v>
      </c>
      <c r="E183" s="223" t="s">
        <v>5823</v>
      </c>
      <c r="F183" s="234" t="s">
        <v>339</v>
      </c>
      <c r="G183" t="s">
        <v>281</v>
      </c>
      <c r="I183" s="204"/>
    </row>
    <row r="184" spans="1:9">
      <c r="A184" s="221" t="s">
        <v>333</v>
      </c>
      <c r="B184" s="223" t="s">
        <v>192</v>
      </c>
      <c r="C184" s="223">
        <v>1.4134099999999999E-7</v>
      </c>
      <c r="D184" s="223" t="s">
        <v>252</v>
      </c>
      <c r="E184" s="223" t="s">
        <v>5824</v>
      </c>
      <c r="F184" s="234" t="s">
        <v>335</v>
      </c>
      <c r="G184" t="s">
        <v>281</v>
      </c>
    </row>
    <row r="185" spans="1:9">
      <c r="A185" s="221" t="s">
        <v>333</v>
      </c>
      <c r="B185" s="223" t="s">
        <v>394</v>
      </c>
      <c r="C185" s="223">
        <v>6.7646500000000004E-5</v>
      </c>
      <c r="D185" s="223" t="s">
        <v>252</v>
      </c>
      <c r="E185" s="223" t="s">
        <v>5825</v>
      </c>
      <c r="F185" s="234" t="s">
        <v>337</v>
      </c>
      <c r="G185" t="s">
        <v>281</v>
      </c>
      <c r="I185" s="204"/>
    </row>
    <row r="186" spans="1:9">
      <c r="A186" s="221" t="s">
        <v>333</v>
      </c>
      <c r="B186" s="223" t="s">
        <v>394</v>
      </c>
      <c r="C186" s="223">
        <v>1.2216200000000001E-7</v>
      </c>
      <c r="D186" s="223" t="s">
        <v>252</v>
      </c>
      <c r="E186" s="223" t="s">
        <v>5826</v>
      </c>
      <c r="F186" s="234" t="s">
        <v>339</v>
      </c>
      <c r="G186" t="s">
        <v>281</v>
      </c>
    </row>
    <row r="187" spans="1:9">
      <c r="A187" s="221" t="s">
        <v>333</v>
      </c>
      <c r="B187" s="223" t="s">
        <v>397</v>
      </c>
      <c r="C187" s="223">
        <v>2.82412E-5</v>
      </c>
      <c r="D187" s="223" t="s">
        <v>252</v>
      </c>
      <c r="E187" s="223" t="s">
        <v>5827</v>
      </c>
      <c r="F187" s="234" t="s">
        <v>342</v>
      </c>
      <c r="G187" t="s">
        <v>281</v>
      </c>
      <c r="I187" s="204"/>
    </row>
    <row r="188" spans="1:9">
      <c r="A188" s="221" t="s">
        <v>333</v>
      </c>
      <c r="B188" s="223" t="s">
        <v>399</v>
      </c>
      <c r="C188" s="223">
        <v>4.4129399999999998E-5</v>
      </c>
      <c r="D188" s="223" t="s">
        <v>252</v>
      </c>
      <c r="E188" s="223" t="s">
        <v>5828</v>
      </c>
      <c r="F188" s="234" t="s">
        <v>401</v>
      </c>
      <c r="G188" t="s">
        <v>281</v>
      </c>
      <c r="I188" s="204"/>
    </row>
    <row r="189" spans="1:9">
      <c r="A189" s="221" t="s">
        <v>333</v>
      </c>
      <c r="B189" s="223" t="s">
        <v>402</v>
      </c>
      <c r="C189" s="223">
        <v>1.21739E-13</v>
      </c>
      <c r="D189" s="223" t="s">
        <v>252</v>
      </c>
      <c r="E189" s="223" t="s">
        <v>1901</v>
      </c>
      <c r="F189" s="234" t="s">
        <v>359</v>
      </c>
      <c r="G189" t="s">
        <v>281</v>
      </c>
      <c r="I189" s="204"/>
    </row>
    <row r="190" spans="1:9">
      <c r="A190" s="221" t="s">
        <v>333</v>
      </c>
      <c r="B190" s="223" t="s">
        <v>404</v>
      </c>
      <c r="C190" s="223">
        <v>1.8074580000000001E-3</v>
      </c>
      <c r="D190" s="223" t="s">
        <v>252</v>
      </c>
      <c r="E190" s="223" t="s">
        <v>5829</v>
      </c>
      <c r="F190" s="234" t="s">
        <v>337</v>
      </c>
      <c r="G190" t="s">
        <v>281</v>
      </c>
      <c r="I190" s="204"/>
    </row>
    <row r="191" spans="1:9">
      <c r="A191" s="221" t="s">
        <v>333</v>
      </c>
      <c r="B191" s="223" t="s">
        <v>404</v>
      </c>
      <c r="C191" s="223">
        <v>2.04386E-4</v>
      </c>
      <c r="D191" s="223" t="s">
        <v>252</v>
      </c>
      <c r="E191" s="223" t="s">
        <v>5830</v>
      </c>
      <c r="F191" s="234" t="s">
        <v>339</v>
      </c>
      <c r="G191" t="s">
        <v>281</v>
      </c>
      <c r="I191" s="204"/>
    </row>
    <row r="192" spans="1:9">
      <c r="A192" s="221" t="s">
        <v>250</v>
      </c>
      <c r="B192" s="233" t="s">
        <v>1019</v>
      </c>
      <c r="C192" s="223" t="s">
        <v>983</v>
      </c>
      <c r="D192" s="223" t="s">
        <v>1904</v>
      </c>
      <c r="E192" s="223" t="s">
        <v>260</v>
      </c>
      <c r="F192" s="234" t="s">
        <v>410</v>
      </c>
      <c r="G192" t="s">
        <v>281</v>
      </c>
      <c r="I192" s="204"/>
    </row>
    <row r="193" spans="1:9">
      <c r="A193" s="221" t="s">
        <v>333</v>
      </c>
      <c r="B193" s="223" t="s">
        <v>1906</v>
      </c>
      <c r="C193" s="223">
        <v>7.1304199999999999E-7</v>
      </c>
      <c r="D193" s="223" t="s">
        <v>252</v>
      </c>
      <c r="E193" s="223" t="s">
        <v>1907</v>
      </c>
      <c r="F193" s="234" t="s">
        <v>359</v>
      </c>
      <c r="G193" t="s">
        <v>281</v>
      </c>
      <c r="I193" s="204"/>
    </row>
    <row r="194" spans="1:9">
      <c r="A194" s="221" t="s">
        <v>333</v>
      </c>
      <c r="B194" s="223" t="s">
        <v>1908</v>
      </c>
      <c r="C194" s="223">
        <v>1.0086899999999999E-6</v>
      </c>
      <c r="D194" s="223" t="s">
        <v>252</v>
      </c>
      <c r="E194" s="223" t="s">
        <v>1909</v>
      </c>
      <c r="F194" s="234" t="s">
        <v>359</v>
      </c>
      <c r="G194" t="s">
        <v>281</v>
      </c>
      <c r="I194" s="204"/>
    </row>
    <row r="195" spans="1:9">
      <c r="A195" s="221" t="s">
        <v>333</v>
      </c>
      <c r="B195" s="223" t="s">
        <v>1910</v>
      </c>
      <c r="C195" s="223">
        <v>3.7565200000000001E-6</v>
      </c>
      <c r="D195" s="223" t="s">
        <v>252</v>
      </c>
      <c r="E195" s="223" t="s">
        <v>1911</v>
      </c>
      <c r="F195" s="234" t="s">
        <v>359</v>
      </c>
      <c r="G195" t="s">
        <v>281</v>
      </c>
      <c r="I195" s="204"/>
    </row>
    <row r="196" spans="1:9">
      <c r="A196" s="221" t="s">
        <v>333</v>
      </c>
      <c r="B196" s="223" t="s">
        <v>5831</v>
      </c>
      <c r="C196" s="223">
        <v>1</v>
      </c>
      <c r="D196" s="223" t="s">
        <v>252</v>
      </c>
      <c r="E196" s="223" t="s">
        <v>253</v>
      </c>
      <c r="F196" s="234" t="s">
        <v>587</v>
      </c>
      <c r="G196" t="s">
        <v>281</v>
      </c>
    </row>
    <row r="197" spans="1:9">
      <c r="A197" s="221" t="s">
        <v>333</v>
      </c>
      <c r="B197" s="223" t="s">
        <v>415</v>
      </c>
      <c r="C197" s="223">
        <v>3.1482999999999998E-8</v>
      </c>
      <c r="D197" s="223" t="s">
        <v>252</v>
      </c>
      <c r="E197" s="223" t="s">
        <v>5832</v>
      </c>
      <c r="F197" s="234" t="s">
        <v>335</v>
      </c>
      <c r="G197" t="s">
        <v>281</v>
      </c>
    </row>
    <row r="198" spans="1:9">
      <c r="A198" s="221" t="s">
        <v>333</v>
      </c>
      <c r="B198" s="223" t="s">
        <v>217</v>
      </c>
      <c r="C198" s="223">
        <v>3.8754199999999998E-9</v>
      </c>
      <c r="D198" s="223" t="s">
        <v>252</v>
      </c>
      <c r="E198" s="223" t="s">
        <v>5833</v>
      </c>
      <c r="F198" s="234" t="s">
        <v>335</v>
      </c>
      <c r="G198" t="s">
        <v>281</v>
      </c>
      <c r="I198" s="204"/>
    </row>
    <row r="199" spans="1:9">
      <c r="A199" s="221" t="s">
        <v>333</v>
      </c>
      <c r="B199" s="223" t="s">
        <v>418</v>
      </c>
      <c r="C199" s="223">
        <v>1.1076899999999999E-3</v>
      </c>
      <c r="D199" s="223" t="s">
        <v>252</v>
      </c>
      <c r="E199" s="223" t="s">
        <v>5834</v>
      </c>
      <c r="F199" s="234" t="s">
        <v>337</v>
      </c>
      <c r="G199" t="s">
        <v>281</v>
      </c>
      <c r="I199" s="204"/>
    </row>
    <row r="200" spans="1:9">
      <c r="A200" s="221" t="s">
        <v>333</v>
      </c>
      <c r="B200" s="223" t="s">
        <v>418</v>
      </c>
      <c r="C200" s="223">
        <v>4.3325599999999999E-8</v>
      </c>
      <c r="D200" s="223" t="s">
        <v>252</v>
      </c>
      <c r="E200" s="223" t="s">
        <v>5835</v>
      </c>
      <c r="F200" s="234" t="s">
        <v>339</v>
      </c>
      <c r="G200" t="s">
        <v>281</v>
      </c>
      <c r="I200" s="204"/>
    </row>
    <row r="201" spans="1:9">
      <c r="A201" s="221" t="s">
        <v>333</v>
      </c>
      <c r="B201" s="223" t="s">
        <v>205</v>
      </c>
      <c r="C201" s="223">
        <v>3.3113599999999999E-8</v>
      </c>
      <c r="D201" s="223" t="s">
        <v>252</v>
      </c>
      <c r="E201" s="223" t="s">
        <v>5836</v>
      </c>
      <c r="F201" s="234" t="s">
        <v>335</v>
      </c>
      <c r="G201" t="s">
        <v>281</v>
      </c>
      <c r="I201" s="204"/>
    </row>
    <row r="202" spans="1:9">
      <c r="A202" s="221" t="s">
        <v>333</v>
      </c>
      <c r="B202" s="223" t="s">
        <v>205</v>
      </c>
      <c r="C202" s="223">
        <v>1.4229999999999999E-5</v>
      </c>
      <c r="D202" s="223" t="s">
        <v>252</v>
      </c>
      <c r="E202" s="223" t="s">
        <v>5837</v>
      </c>
      <c r="F202" s="234" t="s">
        <v>337</v>
      </c>
      <c r="G202" t="s">
        <v>281</v>
      </c>
      <c r="I202" s="204"/>
    </row>
    <row r="203" spans="1:9">
      <c r="A203" s="221" t="s">
        <v>333</v>
      </c>
      <c r="B203" s="223" t="s">
        <v>205</v>
      </c>
      <c r="C203" s="223">
        <v>8.0816999999999995E-9</v>
      </c>
      <c r="D203" s="223" t="s">
        <v>252</v>
      </c>
      <c r="E203" s="223" t="s">
        <v>5838</v>
      </c>
      <c r="F203" s="234" t="s">
        <v>339</v>
      </c>
      <c r="G203" t="s">
        <v>281</v>
      </c>
      <c r="I203" s="204"/>
    </row>
    <row r="204" spans="1:9">
      <c r="A204" s="221" t="s">
        <v>333</v>
      </c>
      <c r="B204" s="223" t="s">
        <v>196</v>
      </c>
      <c r="C204" s="223">
        <v>5.2976900000000001E-9</v>
      </c>
      <c r="D204" s="223" t="s">
        <v>252</v>
      </c>
      <c r="E204" s="223" t="s">
        <v>5839</v>
      </c>
      <c r="F204" s="234" t="s">
        <v>335</v>
      </c>
      <c r="G204" t="s">
        <v>281</v>
      </c>
      <c r="I204" s="204"/>
    </row>
    <row r="205" spans="1:9">
      <c r="A205" s="221" t="s">
        <v>333</v>
      </c>
      <c r="B205" s="223" t="s">
        <v>196</v>
      </c>
      <c r="C205" s="223">
        <v>8.9193E-9</v>
      </c>
      <c r="D205" s="223" t="s">
        <v>252</v>
      </c>
      <c r="E205" s="223" t="s">
        <v>5840</v>
      </c>
      <c r="F205" s="234" t="s">
        <v>337</v>
      </c>
      <c r="G205" t="s">
        <v>281</v>
      </c>
      <c r="I205" s="204"/>
    </row>
    <row r="206" spans="1:9">
      <c r="A206" s="221" t="s">
        <v>333</v>
      </c>
      <c r="B206" s="223" t="s">
        <v>196</v>
      </c>
      <c r="C206" s="223">
        <v>3.6914699999999999E-10</v>
      </c>
      <c r="D206" s="223" t="s">
        <v>252</v>
      </c>
      <c r="E206" s="223" t="s">
        <v>5841</v>
      </c>
      <c r="F206" s="234" t="s">
        <v>339</v>
      </c>
      <c r="G206" t="s">
        <v>281</v>
      </c>
      <c r="I206" s="204"/>
    </row>
    <row r="207" spans="1:9">
      <c r="A207" s="221" t="s">
        <v>333</v>
      </c>
      <c r="B207" s="223" t="s">
        <v>427</v>
      </c>
      <c r="C207" s="223">
        <v>1.7391300000000001E-5</v>
      </c>
      <c r="D207" s="223" t="s">
        <v>252</v>
      </c>
      <c r="E207" s="223" t="s">
        <v>1922</v>
      </c>
      <c r="F207" s="234" t="s">
        <v>359</v>
      </c>
      <c r="G207" t="s">
        <v>281</v>
      </c>
      <c r="I207" s="204"/>
    </row>
    <row r="208" spans="1:9">
      <c r="A208" s="221" t="s">
        <v>333</v>
      </c>
      <c r="B208" s="223" t="s">
        <v>200</v>
      </c>
      <c r="C208" s="223">
        <v>2.8387800000000002E-8</v>
      </c>
      <c r="D208" s="223" t="s">
        <v>252</v>
      </c>
      <c r="E208" s="223" t="s">
        <v>5842</v>
      </c>
      <c r="F208" s="234" t="s">
        <v>335</v>
      </c>
      <c r="G208" t="s">
        <v>281</v>
      </c>
    </row>
    <row r="209" spans="1:9">
      <c r="A209" s="221" t="s">
        <v>333</v>
      </c>
      <c r="B209" s="223" t="s">
        <v>430</v>
      </c>
      <c r="C209" s="223">
        <v>1.8271299999999999E-5</v>
      </c>
      <c r="D209" s="223" t="s">
        <v>252</v>
      </c>
      <c r="E209" s="223" t="s">
        <v>5843</v>
      </c>
      <c r="F209" s="234" t="s">
        <v>337</v>
      </c>
      <c r="G209" t="s">
        <v>281</v>
      </c>
      <c r="I209" s="204"/>
    </row>
    <row r="210" spans="1:9">
      <c r="A210" s="221" t="s">
        <v>333</v>
      </c>
      <c r="B210" s="223" t="s">
        <v>430</v>
      </c>
      <c r="C210" s="223">
        <v>2.2970399999999998E-8</v>
      </c>
      <c r="D210" s="223" t="s">
        <v>252</v>
      </c>
      <c r="E210" s="223" t="s">
        <v>5844</v>
      </c>
      <c r="F210" s="234" t="s">
        <v>339</v>
      </c>
      <c r="G210" t="s">
        <v>281</v>
      </c>
    </row>
    <row r="211" spans="1:9">
      <c r="A211" s="221" t="s">
        <v>333</v>
      </c>
      <c r="B211" s="223" t="s">
        <v>433</v>
      </c>
      <c r="C211" s="223">
        <v>3.1611399999999999E-4</v>
      </c>
      <c r="D211" s="223" t="s">
        <v>252</v>
      </c>
      <c r="E211" s="223" t="s">
        <v>5845</v>
      </c>
      <c r="F211" s="234" t="s">
        <v>337</v>
      </c>
      <c r="G211" t="s">
        <v>281</v>
      </c>
      <c r="I211" s="204"/>
    </row>
    <row r="212" spans="1:9">
      <c r="A212" s="221" t="s">
        <v>333</v>
      </c>
      <c r="B212" s="223" t="s">
        <v>433</v>
      </c>
      <c r="C212" s="223">
        <v>1.1323399999999999E-4</v>
      </c>
      <c r="D212" s="223" t="s">
        <v>252</v>
      </c>
      <c r="E212" s="223" t="s">
        <v>5846</v>
      </c>
      <c r="F212" s="234" t="s">
        <v>339</v>
      </c>
      <c r="G212" t="s">
        <v>281</v>
      </c>
      <c r="I212" s="204"/>
    </row>
    <row r="213" spans="1:9">
      <c r="A213" s="221" t="s">
        <v>333</v>
      </c>
      <c r="B213" s="223" t="s">
        <v>436</v>
      </c>
      <c r="C213" s="223">
        <v>1.310362E-3</v>
      </c>
      <c r="D213" s="223" t="s">
        <v>252</v>
      </c>
      <c r="E213" s="223" t="s">
        <v>5847</v>
      </c>
      <c r="F213" s="234" t="s">
        <v>438</v>
      </c>
      <c r="G213" t="s">
        <v>281</v>
      </c>
      <c r="I213" s="204"/>
    </row>
    <row r="214" spans="1:9">
      <c r="A214" s="221" t="s">
        <v>333</v>
      </c>
      <c r="B214" s="223" t="s">
        <v>439</v>
      </c>
      <c r="C214" s="223">
        <v>1.0500900000000001E-6</v>
      </c>
      <c r="D214" s="223" t="s">
        <v>252</v>
      </c>
      <c r="E214" s="223" t="s">
        <v>5848</v>
      </c>
      <c r="F214" s="234" t="s">
        <v>352</v>
      </c>
      <c r="G214" t="s">
        <v>281</v>
      </c>
      <c r="I214" s="204"/>
    </row>
    <row r="215" spans="1:9">
      <c r="A215" s="221" t="s">
        <v>333</v>
      </c>
      <c r="B215" s="223" t="s">
        <v>1930</v>
      </c>
      <c r="C215" s="223">
        <v>1.73913E-8</v>
      </c>
      <c r="D215" s="223" t="s">
        <v>252</v>
      </c>
      <c r="E215" s="223" t="s">
        <v>1931</v>
      </c>
      <c r="F215" s="234" t="s">
        <v>359</v>
      </c>
      <c r="G215" t="s">
        <v>281</v>
      </c>
      <c r="I215" s="204"/>
    </row>
    <row r="216" spans="1:9">
      <c r="A216" s="221" t="s">
        <v>333</v>
      </c>
      <c r="B216" s="223" t="s">
        <v>441</v>
      </c>
      <c r="C216" s="223">
        <v>8.4173799999999997E-5</v>
      </c>
      <c r="D216" s="223" t="s">
        <v>252</v>
      </c>
      <c r="E216" s="223" t="s">
        <v>1932</v>
      </c>
      <c r="F216" s="234" t="s">
        <v>359</v>
      </c>
      <c r="G216" t="s">
        <v>281</v>
      </c>
      <c r="I216" s="204"/>
    </row>
    <row r="217" spans="1:9">
      <c r="A217" s="221" t="s">
        <v>333</v>
      </c>
      <c r="B217" s="223" t="s">
        <v>443</v>
      </c>
      <c r="C217" s="223">
        <v>9.19998E-5</v>
      </c>
      <c r="D217" s="223" t="s">
        <v>252</v>
      </c>
      <c r="E217" s="223" t="s">
        <v>1933</v>
      </c>
      <c r="F217" s="234" t="s">
        <v>359</v>
      </c>
      <c r="G217" t="s">
        <v>281</v>
      </c>
      <c r="I217" s="204"/>
    </row>
    <row r="218" spans="1:9">
      <c r="A218" s="221" t="s">
        <v>333</v>
      </c>
      <c r="B218" s="223" t="s">
        <v>445</v>
      </c>
      <c r="C218" s="223">
        <v>9.9130300000000002E-6</v>
      </c>
      <c r="D218" s="223" t="s">
        <v>252</v>
      </c>
      <c r="E218" s="223" t="s">
        <v>1934</v>
      </c>
      <c r="F218" s="234" t="s">
        <v>359</v>
      </c>
      <c r="G218" t="s">
        <v>281</v>
      </c>
      <c r="I218" s="204"/>
    </row>
    <row r="219" spans="1:9">
      <c r="A219" s="221" t="s">
        <v>333</v>
      </c>
      <c r="B219" s="223" t="s">
        <v>1935</v>
      </c>
      <c r="C219" s="223">
        <v>2.5565200000000001E-6</v>
      </c>
      <c r="D219" s="223" t="s">
        <v>252</v>
      </c>
      <c r="E219" s="223" t="s">
        <v>1936</v>
      </c>
      <c r="F219" s="234" t="s">
        <v>359</v>
      </c>
      <c r="G219" t="s">
        <v>281</v>
      </c>
      <c r="I219" s="204"/>
    </row>
    <row r="220" spans="1:9">
      <c r="A220" s="221" t="s">
        <v>333</v>
      </c>
      <c r="B220" s="223" t="s">
        <v>447</v>
      </c>
      <c r="C220" s="223">
        <v>1.0048400000000001E-11</v>
      </c>
      <c r="D220" s="223" t="s">
        <v>252</v>
      </c>
      <c r="E220" s="223" t="s">
        <v>5849</v>
      </c>
      <c r="F220" s="234" t="s">
        <v>352</v>
      </c>
      <c r="G220" t="s">
        <v>281</v>
      </c>
      <c r="I220" s="204"/>
    </row>
    <row r="221" spans="1:9">
      <c r="A221" s="221" t="s">
        <v>333</v>
      </c>
      <c r="B221" s="223" t="s">
        <v>449</v>
      </c>
      <c r="C221" s="223">
        <v>3.39539E-5</v>
      </c>
      <c r="D221" s="223" t="s">
        <v>252</v>
      </c>
      <c r="E221" s="223" t="s">
        <v>5850</v>
      </c>
      <c r="F221" s="234" t="s">
        <v>337</v>
      </c>
      <c r="G221" t="s">
        <v>281</v>
      </c>
      <c r="I221" s="204"/>
    </row>
    <row r="222" spans="1:9">
      <c r="A222" s="221" t="s">
        <v>333</v>
      </c>
      <c r="B222" s="223" t="s">
        <v>449</v>
      </c>
      <c r="C222" s="223">
        <v>5.62135E-7</v>
      </c>
      <c r="D222" s="223" t="s">
        <v>252</v>
      </c>
      <c r="E222" s="223" t="s">
        <v>5851</v>
      </c>
      <c r="F222" s="234" t="s">
        <v>339</v>
      </c>
      <c r="G222" t="s">
        <v>281</v>
      </c>
    </row>
    <row r="223" spans="1:9">
      <c r="A223" s="221" t="s">
        <v>333</v>
      </c>
      <c r="B223" s="223" t="s">
        <v>452</v>
      </c>
      <c r="C223" s="223">
        <v>3.8366900000000002E-7</v>
      </c>
      <c r="D223" s="223" t="s">
        <v>252</v>
      </c>
      <c r="E223" s="223" t="s">
        <v>5852</v>
      </c>
      <c r="F223" s="234" t="s">
        <v>335</v>
      </c>
      <c r="G223" t="s">
        <v>281</v>
      </c>
    </row>
    <row r="224" spans="1:9">
      <c r="A224" s="221" t="s">
        <v>333</v>
      </c>
      <c r="B224" s="223" t="s">
        <v>229</v>
      </c>
      <c r="C224" s="223">
        <v>6.69875E-6</v>
      </c>
      <c r="D224" s="223" t="s">
        <v>252</v>
      </c>
      <c r="E224" s="223" t="s">
        <v>5853</v>
      </c>
      <c r="F224" s="234" t="s">
        <v>335</v>
      </c>
      <c r="G224" t="s">
        <v>281</v>
      </c>
      <c r="I224" s="204"/>
    </row>
    <row r="225" spans="1:9">
      <c r="A225" s="221" t="s">
        <v>333</v>
      </c>
      <c r="B225" s="223" t="s">
        <v>455</v>
      </c>
      <c r="C225" s="223">
        <v>9.7289100000000003E-4</v>
      </c>
      <c r="D225" s="223" t="s">
        <v>252</v>
      </c>
      <c r="E225" s="223" t="s">
        <v>5854</v>
      </c>
      <c r="F225" s="234" t="s">
        <v>337</v>
      </c>
      <c r="G225" t="s">
        <v>281</v>
      </c>
      <c r="I225" s="204"/>
    </row>
    <row r="226" spans="1:9">
      <c r="A226" s="221" t="s">
        <v>333</v>
      </c>
      <c r="B226" s="223" t="s">
        <v>455</v>
      </c>
      <c r="C226" s="223">
        <v>3.6767000000000001E-4</v>
      </c>
      <c r="D226" s="223" t="s">
        <v>252</v>
      </c>
      <c r="E226" s="223" t="s">
        <v>5855</v>
      </c>
      <c r="F226" s="234" t="s">
        <v>339</v>
      </c>
      <c r="G226" t="s">
        <v>281</v>
      </c>
      <c r="I226" s="204"/>
    </row>
    <row r="227" spans="1:9">
      <c r="A227" s="221" t="s">
        <v>333</v>
      </c>
      <c r="B227" s="223" t="s">
        <v>1944</v>
      </c>
      <c r="C227" s="223">
        <v>6.0869499999999996E-7</v>
      </c>
      <c r="D227" s="223" t="s">
        <v>252</v>
      </c>
      <c r="E227" s="223" t="s">
        <v>1945</v>
      </c>
      <c r="F227" s="234" t="s">
        <v>359</v>
      </c>
      <c r="G227" t="s">
        <v>281</v>
      </c>
      <c r="I227" s="204"/>
    </row>
    <row r="228" spans="1:9">
      <c r="A228" s="221" t="s">
        <v>333</v>
      </c>
      <c r="B228" s="223" t="s">
        <v>1946</v>
      </c>
      <c r="C228" s="223">
        <v>2.7826E-7</v>
      </c>
      <c r="D228" s="223" t="s">
        <v>252</v>
      </c>
      <c r="E228" s="223" t="s">
        <v>1947</v>
      </c>
      <c r="F228" s="234" t="s">
        <v>359</v>
      </c>
      <c r="G228" t="s">
        <v>281</v>
      </c>
      <c r="I228" s="204"/>
    </row>
    <row r="229" spans="1:9">
      <c r="A229" s="221" t="s">
        <v>333</v>
      </c>
      <c r="B229" s="223" t="s">
        <v>213</v>
      </c>
      <c r="C229" s="223">
        <v>3.0039099999999998E-7</v>
      </c>
      <c r="D229" s="223" t="s">
        <v>252</v>
      </c>
      <c r="E229" s="223" t="s">
        <v>5856</v>
      </c>
      <c r="F229" s="234" t="s">
        <v>335</v>
      </c>
      <c r="G229" t="s">
        <v>281</v>
      </c>
      <c r="I229" s="204"/>
    </row>
    <row r="230" spans="1:9">
      <c r="A230" s="221" t="s">
        <v>333</v>
      </c>
      <c r="B230" s="223" t="s">
        <v>213</v>
      </c>
      <c r="C230" s="223">
        <v>1.2309726E-2</v>
      </c>
      <c r="D230" s="223" t="s">
        <v>252</v>
      </c>
      <c r="E230" s="223" t="s">
        <v>5857</v>
      </c>
      <c r="F230" s="234" t="s">
        <v>337</v>
      </c>
      <c r="G230" t="s">
        <v>281</v>
      </c>
      <c r="I230" s="204"/>
    </row>
    <row r="231" spans="1:9">
      <c r="A231" s="221" t="s">
        <v>333</v>
      </c>
      <c r="B231" s="223" t="s">
        <v>213</v>
      </c>
      <c r="C231" s="223">
        <v>4.1350699999999997E-5</v>
      </c>
      <c r="D231" s="223" t="s">
        <v>252</v>
      </c>
      <c r="E231" s="223" t="s">
        <v>5858</v>
      </c>
      <c r="F231" s="234" t="s">
        <v>339</v>
      </c>
      <c r="G231" t="s">
        <v>281</v>
      </c>
    </row>
    <row r="232" spans="1:9">
      <c r="A232" s="221" t="s">
        <v>333</v>
      </c>
      <c r="B232" s="223" t="s">
        <v>461</v>
      </c>
      <c r="C232" s="223">
        <v>2.1473900000000001E-5</v>
      </c>
      <c r="D232" s="223" t="s">
        <v>252</v>
      </c>
      <c r="E232" s="223" t="s">
        <v>5859</v>
      </c>
      <c r="F232" s="234" t="s">
        <v>463</v>
      </c>
      <c r="G232" t="s">
        <v>281</v>
      </c>
      <c r="I232" s="204"/>
    </row>
    <row r="233" spans="1:9">
      <c r="A233" s="221" t="s">
        <v>333</v>
      </c>
      <c r="B233" s="223" t="s">
        <v>464</v>
      </c>
      <c r="C233" s="223">
        <v>6.4273300000000004E-4</v>
      </c>
      <c r="D233" s="223" t="s">
        <v>252</v>
      </c>
      <c r="E233" s="223" t="s">
        <v>5860</v>
      </c>
      <c r="F233" s="234" t="s">
        <v>337</v>
      </c>
      <c r="G233" t="s">
        <v>281</v>
      </c>
      <c r="I233" s="204"/>
    </row>
    <row r="234" spans="1:9">
      <c r="A234" s="221" t="s">
        <v>333</v>
      </c>
      <c r="B234" s="223" t="s">
        <v>464</v>
      </c>
      <c r="C234" s="223">
        <v>1.09852E-4</v>
      </c>
      <c r="D234" s="223" t="s">
        <v>252</v>
      </c>
      <c r="E234" s="223" t="s">
        <v>5861</v>
      </c>
      <c r="F234" s="234" t="s">
        <v>339</v>
      </c>
      <c r="G234" t="s">
        <v>281</v>
      </c>
      <c r="I234" s="204"/>
    </row>
    <row r="235" spans="1:9">
      <c r="A235" s="221" t="s">
        <v>333</v>
      </c>
      <c r="B235" s="223" t="s">
        <v>467</v>
      </c>
      <c r="C235" s="223">
        <v>2.8587900000000002E-6</v>
      </c>
      <c r="D235" s="223" t="s">
        <v>252</v>
      </c>
      <c r="E235" s="223" t="s">
        <v>5862</v>
      </c>
      <c r="F235" s="234" t="s">
        <v>335</v>
      </c>
      <c r="G235" t="s">
        <v>281</v>
      </c>
      <c r="I235" s="204"/>
    </row>
    <row r="236" spans="1:9">
      <c r="A236" s="221" t="s">
        <v>333</v>
      </c>
      <c r="B236" s="223" t="s">
        <v>469</v>
      </c>
      <c r="C236" s="223">
        <v>1.94635E-9</v>
      </c>
      <c r="D236" s="223" t="s">
        <v>252</v>
      </c>
      <c r="E236" s="223" t="s">
        <v>5863</v>
      </c>
      <c r="F236" s="234" t="s">
        <v>337</v>
      </c>
      <c r="G236" t="s">
        <v>281</v>
      </c>
      <c r="I236" s="204"/>
    </row>
    <row r="237" spans="1:9">
      <c r="A237" s="221" t="s">
        <v>333</v>
      </c>
      <c r="B237" s="223" t="s">
        <v>469</v>
      </c>
      <c r="C237" s="223">
        <v>3.2493299999999998E-12</v>
      </c>
      <c r="D237" s="223" t="s">
        <v>252</v>
      </c>
      <c r="E237" s="223" t="s">
        <v>5864</v>
      </c>
      <c r="F237" s="234" t="s">
        <v>339</v>
      </c>
      <c r="G237" t="s">
        <v>281</v>
      </c>
      <c r="I237" s="204"/>
    </row>
    <row r="238" spans="1:9">
      <c r="A238" s="221" t="s">
        <v>333</v>
      </c>
      <c r="B238" s="223" t="s">
        <v>472</v>
      </c>
      <c r="C238" s="223">
        <v>7.03235E-10</v>
      </c>
      <c r="D238" s="223" t="s">
        <v>252</v>
      </c>
      <c r="E238" s="223" t="s">
        <v>5865</v>
      </c>
      <c r="F238" s="234" t="s">
        <v>337</v>
      </c>
      <c r="G238" t="s">
        <v>281</v>
      </c>
      <c r="I238" s="204"/>
    </row>
    <row r="239" spans="1:9">
      <c r="A239" s="221" t="s">
        <v>333</v>
      </c>
      <c r="B239" s="223" t="s">
        <v>472</v>
      </c>
      <c r="C239" s="223">
        <v>1.17401E-12</v>
      </c>
      <c r="D239" s="223" t="s">
        <v>252</v>
      </c>
      <c r="E239" s="223" t="s">
        <v>5866</v>
      </c>
      <c r="F239" s="234" t="s">
        <v>339</v>
      </c>
      <c r="G239" t="s">
        <v>281</v>
      </c>
      <c r="I239" s="204"/>
    </row>
    <row r="240" spans="1:9">
      <c r="A240" s="221" t="s">
        <v>333</v>
      </c>
      <c r="B240" s="223" t="s">
        <v>475</v>
      </c>
      <c r="C240" s="223">
        <v>1.807459E-3</v>
      </c>
      <c r="D240" s="223" t="s">
        <v>252</v>
      </c>
      <c r="E240" s="223" t="s">
        <v>5829</v>
      </c>
      <c r="F240" s="234" t="s">
        <v>337</v>
      </c>
      <c r="G240" t="s">
        <v>281</v>
      </c>
      <c r="I240" s="204"/>
    </row>
    <row r="241" spans="1:9">
      <c r="A241" s="221" t="s">
        <v>333</v>
      </c>
      <c r="B241" s="223" t="s">
        <v>475</v>
      </c>
      <c r="C241" s="223">
        <v>2.0438699999999999E-4</v>
      </c>
      <c r="D241" s="223" t="s">
        <v>252</v>
      </c>
      <c r="E241" s="223" t="s">
        <v>5867</v>
      </c>
      <c r="F241" s="234" t="s">
        <v>339</v>
      </c>
      <c r="G241" t="s">
        <v>281</v>
      </c>
      <c r="I241" s="204"/>
    </row>
    <row r="242" spans="1:9">
      <c r="A242" s="221" t="s">
        <v>333</v>
      </c>
      <c r="B242" s="223" t="s">
        <v>477</v>
      </c>
      <c r="C242" s="223">
        <v>1.89565E-6</v>
      </c>
      <c r="D242" s="223" t="s">
        <v>252</v>
      </c>
      <c r="E242" s="223" t="s">
        <v>1960</v>
      </c>
      <c r="F242" s="234" t="s">
        <v>352</v>
      </c>
      <c r="G242" t="s">
        <v>281</v>
      </c>
      <c r="I242" s="204"/>
    </row>
    <row r="243" spans="1:9">
      <c r="A243" s="221" t="s">
        <v>333</v>
      </c>
      <c r="B243" s="223" t="s">
        <v>479</v>
      </c>
      <c r="C243" s="223">
        <v>4.9638500000000003E-7</v>
      </c>
      <c r="D243" s="223" t="s">
        <v>252</v>
      </c>
      <c r="E243" s="223" t="s">
        <v>5868</v>
      </c>
      <c r="F243" s="234" t="s">
        <v>337</v>
      </c>
      <c r="G243" t="s">
        <v>281</v>
      </c>
      <c r="I243" s="204"/>
    </row>
    <row r="244" spans="1:9">
      <c r="A244" s="221" t="s">
        <v>333</v>
      </c>
      <c r="B244" s="223" t="s">
        <v>479</v>
      </c>
      <c r="C244" s="223">
        <v>1.58497E-9</v>
      </c>
      <c r="D244" s="223" t="s">
        <v>252</v>
      </c>
      <c r="E244" s="223" t="s">
        <v>5869</v>
      </c>
      <c r="F244" s="234" t="s">
        <v>339</v>
      </c>
      <c r="G244" t="s">
        <v>281</v>
      </c>
    </row>
    <row r="245" spans="1:9">
      <c r="A245" s="221" t="s">
        <v>333</v>
      </c>
      <c r="B245" s="223" t="s">
        <v>482</v>
      </c>
      <c r="C245" s="223">
        <v>2.6039316999999999E-2</v>
      </c>
      <c r="D245" s="223" t="s">
        <v>252</v>
      </c>
      <c r="E245" s="223" t="s">
        <v>5870</v>
      </c>
      <c r="F245" s="234" t="s">
        <v>484</v>
      </c>
      <c r="G245" t="s">
        <v>281</v>
      </c>
      <c r="I245" s="204"/>
    </row>
    <row r="246" spans="1:9">
      <c r="A246" s="221" t="s">
        <v>333</v>
      </c>
      <c r="B246" s="223" t="s">
        <v>209</v>
      </c>
      <c r="C246" s="223">
        <v>1.52996E-7</v>
      </c>
      <c r="D246" s="223" t="s">
        <v>252</v>
      </c>
      <c r="E246" s="223" t="s">
        <v>5871</v>
      </c>
      <c r="F246" s="234" t="s">
        <v>335</v>
      </c>
      <c r="G246" t="s">
        <v>281</v>
      </c>
      <c r="I246" s="204"/>
    </row>
    <row r="247" spans="1:9">
      <c r="A247" s="221" t="s">
        <v>333</v>
      </c>
      <c r="B247" s="223" t="s">
        <v>486</v>
      </c>
      <c r="C247" s="223">
        <v>1.025E-4</v>
      </c>
      <c r="D247" s="223" t="s">
        <v>252</v>
      </c>
      <c r="E247" s="223" t="s">
        <v>5872</v>
      </c>
      <c r="F247" s="234" t="s">
        <v>337</v>
      </c>
      <c r="G247" t="s">
        <v>281</v>
      </c>
    </row>
    <row r="248" spans="1:9">
      <c r="A248" s="221" t="s">
        <v>333</v>
      </c>
      <c r="B248" s="223" t="s">
        <v>486</v>
      </c>
      <c r="C248" s="223">
        <v>1.3952999999999999E-8</v>
      </c>
      <c r="D248" s="223" t="s">
        <v>252</v>
      </c>
      <c r="E248" s="223" t="s">
        <v>5873</v>
      </c>
      <c r="F248" s="234" t="s">
        <v>339</v>
      </c>
      <c r="G248" t="s">
        <v>281</v>
      </c>
      <c r="I248" s="204"/>
    </row>
    <row r="249" spans="1:9">
      <c r="A249" s="410" t="s">
        <v>268</v>
      </c>
      <c r="B249" s="411" t="s">
        <v>126</v>
      </c>
      <c r="C249" s="189">
        <v>22.291681229999998</v>
      </c>
      <c r="D249" s="411" t="s">
        <v>542</v>
      </c>
      <c r="E249" s="411" t="s">
        <v>253</v>
      </c>
      <c r="F249" s="412" t="s">
        <v>1967</v>
      </c>
      <c r="G249" t="s">
        <v>281</v>
      </c>
      <c r="I249" s="204"/>
    </row>
    <row r="250" spans="1:9">
      <c r="A250" s="413" t="s">
        <v>268</v>
      </c>
      <c r="B250" s="414" t="s">
        <v>983</v>
      </c>
      <c r="C250" s="189" t="s">
        <v>1973</v>
      </c>
      <c r="D250" s="414" t="s">
        <v>408</v>
      </c>
      <c r="E250" s="415"/>
      <c r="F250" s="416" t="s">
        <v>1974</v>
      </c>
      <c r="G250" t="s">
        <v>281</v>
      </c>
    </row>
    <row r="251" spans="1:9">
      <c r="A251" s="417" t="s">
        <v>268</v>
      </c>
      <c r="B251" s="418" t="s">
        <v>1975</v>
      </c>
      <c r="C251" s="240" t="s">
        <v>1976</v>
      </c>
      <c r="D251" s="419" t="s">
        <v>275</v>
      </c>
      <c r="E251" s="420"/>
      <c r="F251" s="421" t="s">
        <v>1977</v>
      </c>
      <c r="G251" t="s">
        <v>281</v>
      </c>
    </row>
    <row r="252" spans="1:9">
      <c r="G252" t="str">
        <f t="shared" ref="G252:G254" si="1">REPLACE(F252,1,1,UPPER(LEFT(F252,1)))</f>
        <v/>
      </c>
    </row>
    <row r="253" spans="1:9" ht="18.75" customHeight="1">
      <c r="A253" s="769" t="s">
        <v>1001</v>
      </c>
      <c r="B253" s="770"/>
      <c r="C253" s="770"/>
      <c r="D253" s="770"/>
      <c r="E253" s="770"/>
      <c r="F253" s="771"/>
      <c r="G253" t="s">
        <v>281</v>
      </c>
    </row>
    <row r="254" spans="1:9" ht="18" customHeight="1">
      <c r="A254" s="407" t="s">
        <v>238</v>
      </c>
      <c r="B254" s="408" t="s">
        <v>239</v>
      </c>
      <c r="C254" s="408" t="s">
        <v>240</v>
      </c>
      <c r="D254" s="408" t="s">
        <v>134</v>
      </c>
      <c r="E254" s="408" t="s">
        <v>241</v>
      </c>
      <c r="F254" s="409" t="s">
        <v>242</v>
      </c>
      <c r="G254" t="str">
        <f t="shared" si="1"/>
        <v>Description</v>
      </c>
    </row>
    <row r="255" spans="1:9">
      <c r="A255" s="313" t="s">
        <v>243</v>
      </c>
      <c r="B255" s="314" t="s">
        <v>1284</v>
      </c>
      <c r="C255" s="315">
        <v>3.68029E-5</v>
      </c>
      <c r="D255" s="315" t="s">
        <v>252</v>
      </c>
      <c r="E255" s="315" t="s">
        <v>5874</v>
      </c>
      <c r="F255" s="316" t="s">
        <v>1286</v>
      </c>
      <c r="G255" t="s">
        <v>281</v>
      </c>
      <c r="I255" s="204"/>
    </row>
    <row r="256" spans="1:9">
      <c r="A256" s="355" t="s">
        <v>243</v>
      </c>
      <c r="B256" s="361" t="s">
        <v>1287</v>
      </c>
      <c r="C256" s="4">
        <v>1.4749799999999999E-6</v>
      </c>
      <c r="D256" s="4" t="s">
        <v>252</v>
      </c>
      <c r="E256" s="4" t="s">
        <v>1288</v>
      </c>
      <c r="F256" s="363" t="s">
        <v>1289</v>
      </c>
      <c r="G256" t="s">
        <v>281</v>
      </c>
      <c r="I256" s="204"/>
    </row>
    <row r="257" spans="1:9">
      <c r="A257" s="355" t="s">
        <v>243</v>
      </c>
      <c r="B257" s="361" t="s">
        <v>317</v>
      </c>
      <c r="C257" s="4">
        <v>3.9686700000000002E-4</v>
      </c>
      <c r="D257" s="4" t="s">
        <v>252</v>
      </c>
      <c r="E257" s="4" t="s">
        <v>5875</v>
      </c>
      <c r="F257" s="363" t="s">
        <v>1291</v>
      </c>
      <c r="G257" t="s">
        <v>281</v>
      </c>
      <c r="I257" s="204"/>
    </row>
    <row r="258" spans="1:9">
      <c r="A258" s="355" t="s">
        <v>243</v>
      </c>
      <c r="B258" s="361" t="s">
        <v>294</v>
      </c>
      <c r="C258" s="4">
        <v>1.09798E-8</v>
      </c>
      <c r="D258" s="4" t="s">
        <v>252</v>
      </c>
      <c r="E258" s="4" t="s">
        <v>5876</v>
      </c>
      <c r="F258" s="363" t="s">
        <v>1291</v>
      </c>
      <c r="G258" t="s">
        <v>281</v>
      </c>
    </row>
    <row r="259" spans="1:9">
      <c r="A259" s="355" t="s">
        <v>243</v>
      </c>
      <c r="B259" s="361" t="s">
        <v>1293</v>
      </c>
      <c r="C259" s="4">
        <v>1.04336E-6</v>
      </c>
      <c r="D259" s="4" t="s">
        <v>252</v>
      </c>
      <c r="E259" s="4" t="s">
        <v>5877</v>
      </c>
      <c r="F259" s="363" t="s">
        <v>1291</v>
      </c>
      <c r="G259" t="s">
        <v>281</v>
      </c>
      <c r="I259" s="204"/>
    </row>
    <row r="260" spans="1:9">
      <c r="A260" s="355" t="s">
        <v>243</v>
      </c>
      <c r="B260" s="361" t="s">
        <v>1295</v>
      </c>
      <c r="C260" s="4">
        <v>1.4289999999999999E-7</v>
      </c>
      <c r="D260" s="4" t="s">
        <v>4507</v>
      </c>
      <c r="E260" s="4" t="s">
        <v>1296</v>
      </c>
      <c r="F260" s="363" t="s">
        <v>1297</v>
      </c>
      <c r="G260" t="s">
        <v>281</v>
      </c>
      <c r="I260" s="204"/>
    </row>
    <row r="261" spans="1:9">
      <c r="A261" s="355" t="s">
        <v>243</v>
      </c>
      <c r="B261" s="361" t="s">
        <v>1298</v>
      </c>
      <c r="C261" s="4">
        <v>4.8386542999999997E-2</v>
      </c>
      <c r="D261" s="4" t="s">
        <v>4508</v>
      </c>
      <c r="E261" s="4" t="s">
        <v>1299</v>
      </c>
      <c r="F261" s="363" t="s">
        <v>1300</v>
      </c>
      <c r="G261" t="s">
        <v>281</v>
      </c>
      <c r="I261" s="204"/>
    </row>
    <row r="262" spans="1:9">
      <c r="A262" s="355" t="s">
        <v>243</v>
      </c>
      <c r="B262" s="361" t="s">
        <v>1301</v>
      </c>
      <c r="C262" s="4">
        <v>2.3044039999999999E-3</v>
      </c>
      <c r="D262" s="4" t="s">
        <v>1904</v>
      </c>
      <c r="E262" s="4" t="s">
        <v>5878</v>
      </c>
      <c r="F262" s="363" t="s">
        <v>1291</v>
      </c>
      <c r="G262" t="s">
        <v>281</v>
      </c>
      <c r="I262" s="204"/>
    </row>
    <row r="263" spans="1:9">
      <c r="A263" s="355" t="s">
        <v>243</v>
      </c>
      <c r="B263" s="361" t="s">
        <v>1303</v>
      </c>
      <c r="C263" s="4">
        <v>2.668433E-3</v>
      </c>
      <c r="D263" s="4" t="s">
        <v>1904</v>
      </c>
      <c r="E263" s="4" t="s">
        <v>5879</v>
      </c>
      <c r="F263" s="363" t="s">
        <v>1305</v>
      </c>
      <c r="G263" t="s">
        <v>281</v>
      </c>
      <c r="I263" s="204"/>
    </row>
    <row r="264" spans="1:9">
      <c r="A264" s="355" t="s">
        <v>243</v>
      </c>
      <c r="B264" s="361" t="s">
        <v>1306</v>
      </c>
      <c r="C264" s="4">
        <v>3.8774600000000001E-4</v>
      </c>
      <c r="D264" s="4" t="s">
        <v>4507</v>
      </c>
      <c r="E264" s="4" t="s">
        <v>1307</v>
      </c>
      <c r="F264" s="363" t="s">
        <v>1308</v>
      </c>
      <c r="G264" t="s">
        <v>281</v>
      </c>
      <c r="I264" s="204"/>
    </row>
    <row r="265" spans="1:9">
      <c r="A265" s="355" t="s">
        <v>243</v>
      </c>
      <c r="B265" s="361" t="s">
        <v>1309</v>
      </c>
      <c r="C265" s="4">
        <v>3.8774600000000001E-4</v>
      </c>
      <c r="D265" s="4" t="s">
        <v>4507</v>
      </c>
      <c r="E265" s="4" t="s">
        <v>1307</v>
      </c>
      <c r="F265" s="363" t="s">
        <v>1308</v>
      </c>
      <c r="G265" t="s">
        <v>281</v>
      </c>
      <c r="I265" s="204"/>
    </row>
    <row r="266" spans="1:9">
      <c r="A266" s="355" t="s">
        <v>243</v>
      </c>
      <c r="B266" s="361" t="s">
        <v>1310</v>
      </c>
      <c r="C266" s="4">
        <v>8.4939100000000001E-5</v>
      </c>
      <c r="D266" s="4" t="s">
        <v>252</v>
      </c>
      <c r="E266" s="4" t="s">
        <v>1311</v>
      </c>
      <c r="F266" s="363" t="s">
        <v>1312</v>
      </c>
      <c r="G266" t="s">
        <v>281</v>
      </c>
      <c r="I266" s="204"/>
    </row>
    <row r="267" spans="1:9">
      <c r="A267" s="355" t="s">
        <v>243</v>
      </c>
      <c r="B267" s="361" t="s">
        <v>1313</v>
      </c>
      <c r="C267" s="4">
        <v>0.16014249999999999</v>
      </c>
      <c r="D267" s="4" t="s">
        <v>252</v>
      </c>
      <c r="E267" s="4" t="s">
        <v>1314</v>
      </c>
      <c r="F267" s="363" t="s">
        <v>1315</v>
      </c>
      <c r="G267" t="s">
        <v>281</v>
      </c>
    </row>
    <row r="268" spans="1:9">
      <c r="A268" s="355" t="s">
        <v>243</v>
      </c>
      <c r="B268" s="361" t="s">
        <v>326</v>
      </c>
      <c r="C268" s="4">
        <v>7.6880029999999997E-3</v>
      </c>
      <c r="D268" s="4" t="s">
        <v>4508</v>
      </c>
      <c r="E268" s="4" t="s">
        <v>5880</v>
      </c>
      <c r="F268" s="363" t="s">
        <v>1317</v>
      </c>
      <c r="G268" t="s">
        <v>281</v>
      </c>
    </row>
    <row r="269" spans="1:9">
      <c r="A269" s="355" t="s">
        <v>243</v>
      </c>
      <c r="B269" s="361" t="s">
        <v>1318</v>
      </c>
      <c r="C269" s="4">
        <v>7.3075179999999998E-3</v>
      </c>
      <c r="D269" s="4" t="s">
        <v>4508</v>
      </c>
      <c r="E269" s="4" t="s">
        <v>5881</v>
      </c>
      <c r="F269" s="363" t="s">
        <v>1320</v>
      </c>
      <c r="G269" t="s">
        <v>281</v>
      </c>
      <c r="I269" s="204"/>
    </row>
    <row r="270" spans="1:9">
      <c r="A270" s="355" t="s">
        <v>243</v>
      </c>
      <c r="B270" s="361" t="s">
        <v>1321</v>
      </c>
      <c r="C270" s="4">
        <v>1.3442890000000001E-2</v>
      </c>
      <c r="D270" s="4" t="s">
        <v>4508</v>
      </c>
      <c r="E270" s="4" t="s">
        <v>5882</v>
      </c>
      <c r="F270" s="363" t="s">
        <v>1291</v>
      </c>
      <c r="G270" t="s">
        <v>281</v>
      </c>
      <c r="I270" s="204"/>
    </row>
    <row r="271" spans="1:9">
      <c r="A271" s="355" t="s">
        <v>243</v>
      </c>
      <c r="B271" s="361" t="s">
        <v>300</v>
      </c>
      <c r="C271" s="4">
        <v>6.5878500000000002E-9</v>
      </c>
      <c r="D271" s="4" t="s">
        <v>252</v>
      </c>
      <c r="E271" s="4" t="s">
        <v>5883</v>
      </c>
      <c r="F271" s="363" t="s">
        <v>1291</v>
      </c>
      <c r="G271" t="s">
        <v>281</v>
      </c>
      <c r="I271" s="204"/>
    </row>
    <row r="272" spans="1:9">
      <c r="A272" s="355" t="s">
        <v>243</v>
      </c>
      <c r="B272" s="361" t="s">
        <v>288</v>
      </c>
      <c r="C272" s="4">
        <v>1.8763100000000001E-4</v>
      </c>
      <c r="D272" s="4" t="s">
        <v>252</v>
      </c>
      <c r="E272" s="4" t="s">
        <v>5884</v>
      </c>
      <c r="F272" s="363" t="s">
        <v>1291</v>
      </c>
      <c r="G272" t="s">
        <v>281</v>
      </c>
      <c r="I272" s="204"/>
    </row>
    <row r="273" spans="1:9">
      <c r="A273" s="355" t="s">
        <v>243</v>
      </c>
      <c r="B273" s="361" t="s">
        <v>1325</v>
      </c>
      <c r="C273" s="4">
        <v>1.36172E-4</v>
      </c>
      <c r="D273" s="4" t="s">
        <v>252</v>
      </c>
      <c r="E273" s="4" t="s">
        <v>5885</v>
      </c>
      <c r="F273" s="363" t="s">
        <v>1286</v>
      </c>
      <c r="G273" t="s">
        <v>281</v>
      </c>
      <c r="I273" s="204"/>
    </row>
    <row r="274" spans="1:9">
      <c r="A274" s="355" t="s">
        <v>243</v>
      </c>
      <c r="B274" s="361" t="s">
        <v>282</v>
      </c>
      <c r="C274" s="4">
        <v>4.0071300000000001E-12</v>
      </c>
      <c r="D274" s="4" t="s">
        <v>1851</v>
      </c>
      <c r="E274" s="4" t="s">
        <v>5886</v>
      </c>
      <c r="F274" s="363" t="s">
        <v>1291</v>
      </c>
      <c r="G274" t="s">
        <v>281</v>
      </c>
      <c r="I274" s="204"/>
    </row>
    <row r="275" spans="1:9">
      <c r="A275" s="355" t="s">
        <v>243</v>
      </c>
      <c r="B275" s="361" t="s">
        <v>1328</v>
      </c>
      <c r="C275" s="4">
        <v>2.3874999999999999E-3</v>
      </c>
      <c r="D275" s="4" t="s">
        <v>252</v>
      </c>
      <c r="E275" s="4" t="s">
        <v>1329</v>
      </c>
      <c r="F275" s="363" t="s">
        <v>1330</v>
      </c>
      <c r="G275" t="s">
        <v>281</v>
      </c>
      <c r="I275" s="204"/>
    </row>
    <row r="276" spans="1:9">
      <c r="A276" s="355" t="s">
        <v>243</v>
      </c>
      <c r="B276" s="361" t="s">
        <v>1331</v>
      </c>
      <c r="C276" s="4">
        <v>2.68492E-4</v>
      </c>
      <c r="D276" s="4" t="s">
        <v>252</v>
      </c>
      <c r="E276" s="4" t="s">
        <v>1332</v>
      </c>
      <c r="F276" s="363" t="s">
        <v>1333</v>
      </c>
      <c r="G276" t="s">
        <v>281</v>
      </c>
      <c r="I276" s="204"/>
    </row>
    <row r="277" spans="1:9">
      <c r="A277" s="355" t="s">
        <v>243</v>
      </c>
      <c r="B277" s="361" t="s">
        <v>1334</v>
      </c>
      <c r="C277" s="4">
        <v>2.2348199999999999E-7</v>
      </c>
      <c r="D277" s="4" t="s">
        <v>252</v>
      </c>
      <c r="E277" s="4" t="s">
        <v>1335</v>
      </c>
      <c r="F277" s="363" t="s">
        <v>1289</v>
      </c>
      <c r="G277" t="s">
        <v>281</v>
      </c>
    </row>
    <row r="278" spans="1:9">
      <c r="A278" s="355" t="s">
        <v>243</v>
      </c>
      <c r="B278" s="361" t="s">
        <v>1336</v>
      </c>
      <c r="C278" s="4">
        <v>2.2348199999999999E-7</v>
      </c>
      <c r="D278" s="4" t="s">
        <v>252</v>
      </c>
      <c r="E278" s="4" t="s">
        <v>1335</v>
      </c>
      <c r="F278" s="363" t="s">
        <v>1289</v>
      </c>
      <c r="G278" t="s">
        <v>281</v>
      </c>
    </row>
    <row r="279" spans="1:9">
      <c r="A279" s="355" t="s">
        <v>243</v>
      </c>
      <c r="B279" s="361" t="s">
        <v>1337</v>
      </c>
      <c r="C279" s="4">
        <v>1.6028540000000001E-2</v>
      </c>
      <c r="D279" s="4" t="s">
        <v>252</v>
      </c>
      <c r="E279" s="4" t="s">
        <v>5887</v>
      </c>
      <c r="F279" s="363" t="s">
        <v>1291</v>
      </c>
      <c r="G279" t="s">
        <v>281</v>
      </c>
      <c r="I279" s="204"/>
    </row>
    <row r="280" spans="1:9">
      <c r="A280" s="355" t="s">
        <v>243</v>
      </c>
      <c r="B280" s="361" t="s">
        <v>320</v>
      </c>
      <c r="C280" s="4">
        <v>9.9216699999999996E-4</v>
      </c>
      <c r="D280" s="4" t="s">
        <v>252</v>
      </c>
      <c r="E280" s="4" t="s">
        <v>5888</v>
      </c>
      <c r="F280" s="363" t="s">
        <v>1291</v>
      </c>
      <c r="G280" t="s">
        <v>281</v>
      </c>
      <c r="I280" s="204"/>
    </row>
    <row r="281" spans="1:9">
      <c r="A281" s="355" t="s">
        <v>243</v>
      </c>
      <c r="B281" s="361" t="s">
        <v>323</v>
      </c>
      <c r="C281" s="4">
        <v>1.0679908E-2</v>
      </c>
      <c r="D281" s="4" t="s">
        <v>252</v>
      </c>
      <c r="E281" s="4" t="s">
        <v>5889</v>
      </c>
      <c r="F281" s="363" t="s">
        <v>1291</v>
      </c>
      <c r="G281" t="s">
        <v>281</v>
      </c>
      <c r="I281" s="204"/>
    </row>
    <row r="282" spans="1:9">
      <c r="A282" s="355" t="s">
        <v>243</v>
      </c>
      <c r="B282" s="361" t="s">
        <v>308</v>
      </c>
      <c r="C282" s="4">
        <v>8.2826100000000002E-9</v>
      </c>
      <c r="D282" s="4" t="s">
        <v>252</v>
      </c>
      <c r="E282" s="4" t="s">
        <v>5890</v>
      </c>
      <c r="F282" s="363" t="s">
        <v>1291</v>
      </c>
      <c r="G282" t="s">
        <v>281</v>
      </c>
      <c r="I282" s="204"/>
    </row>
    <row r="283" spans="1:9">
      <c r="A283" s="355" t="s">
        <v>243</v>
      </c>
      <c r="B283" s="361" t="s">
        <v>1342</v>
      </c>
      <c r="C283" s="4">
        <v>8.7158099999999995E-6</v>
      </c>
      <c r="D283" s="4" t="s">
        <v>252</v>
      </c>
      <c r="E283" s="4" t="s">
        <v>1343</v>
      </c>
      <c r="F283" s="363" t="s">
        <v>1289</v>
      </c>
      <c r="G283" t="s">
        <v>281</v>
      </c>
      <c r="I283" s="204"/>
    </row>
    <row r="284" spans="1:9">
      <c r="A284" s="355" t="s">
        <v>243</v>
      </c>
      <c r="B284" s="361" t="s">
        <v>274</v>
      </c>
      <c r="C284" s="4">
        <v>2.0670100000000001E-12</v>
      </c>
      <c r="D284" s="4" t="s">
        <v>1851</v>
      </c>
      <c r="E284" s="4" t="s">
        <v>5891</v>
      </c>
      <c r="F284" s="363" t="s">
        <v>1291</v>
      </c>
      <c r="G284" t="s">
        <v>281</v>
      </c>
      <c r="I284" s="204"/>
    </row>
    <row r="285" spans="1:9">
      <c r="A285" s="355" t="s">
        <v>243</v>
      </c>
      <c r="B285" s="361" t="s">
        <v>1345</v>
      </c>
      <c r="C285" s="4">
        <v>6.68659E-5</v>
      </c>
      <c r="D285" s="4" t="s">
        <v>252</v>
      </c>
      <c r="E285" s="4" t="s">
        <v>1346</v>
      </c>
      <c r="F285" s="363" t="s">
        <v>1289</v>
      </c>
      <c r="G285" t="s">
        <v>281</v>
      </c>
      <c r="I285" s="204"/>
    </row>
    <row r="286" spans="1:9">
      <c r="A286" s="355" t="s">
        <v>243</v>
      </c>
      <c r="B286" s="361" t="s">
        <v>1347</v>
      </c>
      <c r="C286" s="4">
        <v>9.5353199999999993E-10</v>
      </c>
      <c r="D286" s="4" t="s">
        <v>4523</v>
      </c>
      <c r="E286" s="4" t="s">
        <v>5671</v>
      </c>
      <c r="F286" s="363" t="s">
        <v>1286</v>
      </c>
      <c r="G286" t="s">
        <v>281</v>
      </c>
      <c r="I286" s="204"/>
    </row>
    <row r="287" spans="1:9">
      <c r="A287" s="355" t="s">
        <v>243</v>
      </c>
      <c r="B287" s="361" t="s">
        <v>278</v>
      </c>
      <c r="C287" s="4">
        <v>1.89865E-11</v>
      </c>
      <c r="D287" s="4" t="s">
        <v>1851</v>
      </c>
      <c r="E287" s="4" t="s">
        <v>5892</v>
      </c>
      <c r="F287" s="363" t="s">
        <v>1291</v>
      </c>
      <c r="G287" t="s">
        <v>281</v>
      </c>
      <c r="I287" s="204"/>
    </row>
    <row r="288" spans="1:9">
      <c r="A288" s="355" t="s">
        <v>243</v>
      </c>
      <c r="B288" s="361" t="s">
        <v>305</v>
      </c>
      <c r="C288" s="4">
        <v>4.5684000000000001E-8</v>
      </c>
      <c r="D288" s="4" t="s">
        <v>252</v>
      </c>
      <c r="E288" s="4" t="s">
        <v>5893</v>
      </c>
      <c r="F288" s="363" t="s">
        <v>1291</v>
      </c>
      <c r="G288" t="s">
        <v>281</v>
      </c>
      <c r="I288" s="204"/>
    </row>
    <row r="289" spans="1:9">
      <c r="A289" s="355" t="s">
        <v>243</v>
      </c>
      <c r="B289" s="361" t="s">
        <v>1352</v>
      </c>
      <c r="C289" s="4">
        <v>3.0393599999999998E-6</v>
      </c>
      <c r="D289" s="4" t="s">
        <v>252</v>
      </c>
      <c r="E289" s="4" t="s">
        <v>1353</v>
      </c>
      <c r="F289" s="363" t="s">
        <v>1289</v>
      </c>
      <c r="G289" t="s">
        <v>281</v>
      </c>
      <c r="I289" s="204"/>
    </row>
    <row r="290" spans="1:9">
      <c r="A290" s="355" t="s">
        <v>243</v>
      </c>
      <c r="B290" s="361" t="s">
        <v>1354</v>
      </c>
      <c r="C290" s="4">
        <v>8.9392900000000006E-8</v>
      </c>
      <c r="D290" s="4" t="s">
        <v>252</v>
      </c>
      <c r="E290" s="4" t="s">
        <v>1355</v>
      </c>
      <c r="F290" s="363" t="s">
        <v>1289</v>
      </c>
      <c r="G290" t="s">
        <v>281</v>
      </c>
    </row>
    <row r="291" spans="1:9">
      <c r="A291" s="355" t="s">
        <v>243</v>
      </c>
      <c r="B291" s="361" t="s">
        <v>595</v>
      </c>
      <c r="C291" s="4">
        <v>1.8577190000000001E-3</v>
      </c>
      <c r="D291" s="4" t="s">
        <v>252</v>
      </c>
      <c r="E291" s="4" t="s">
        <v>1356</v>
      </c>
      <c r="F291" s="363" t="s">
        <v>1289</v>
      </c>
      <c r="G291" t="s">
        <v>281</v>
      </c>
    </row>
    <row r="292" spans="1:9">
      <c r="A292" s="355" t="s">
        <v>243</v>
      </c>
      <c r="B292" s="361" t="s">
        <v>247</v>
      </c>
      <c r="C292" s="4">
        <v>8.0995999999999998E-4</v>
      </c>
      <c r="D292" s="4" t="s">
        <v>1860</v>
      </c>
      <c r="E292" s="4" t="s">
        <v>5894</v>
      </c>
      <c r="F292" s="363" t="s">
        <v>316</v>
      </c>
      <c r="G292" t="s">
        <v>281</v>
      </c>
    </row>
    <row r="293" spans="1:9">
      <c r="A293" s="355" t="s">
        <v>243</v>
      </c>
      <c r="B293" s="361" t="s">
        <v>1358</v>
      </c>
      <c r="C293" s="4">
        <v>2.49005E-11</v>
      </c>
      <c r="D293" s="4" t="s">
        <v>1851</v>
      </c>
      <c r="E293" s="4" t="s">
        <v>5679</v>
      </c>
      <c r="F293" s="363" t="s">
        <v>1286</v>
      </c>
      <c r="G293" t="s">
        <v>281</v>
      </c>
      <c r="I293" s="204"/>
    </row>
    <row r="294" spans="1:9">
      <c r="A294" s="355" t="s">
        <v>333</v>
      </c>
      <c r="B294" s="4" t="s">
        <v>225</v>
      </c>
      <c r="C294" s="4">
        <v>2.7837000000000002E-7</v>
      </c>
      <c r="D294" s="4" t="s">
        <v>252</v>
      </c>
      <c r="E294" s="4" t="s">
        <v>5895</v>
      </c>
      <c r="F294" s="363" t="s">
        <v>1361</v>
      </c>
      <c r="G294" t="s">
        <v>281</v>
      </c>
      <c r="I294" s="204"/>
    </row>
    <row r="295" spans="1:9">
      <c r="A295" s="355" t="s">
        <v>333</v>
      </c>
      <c r="B295" s="4" t="s">
        <v>225</v>
      </c>
      <c r="C295" s="4">
        <v>4.5844999999999998E-8</v>
      </c>
      <c r="D295" s="4" t="s">
        <v>252</v>
      </c>
      <c r="E295" s="4" t="s">
        <v>5896</v>
      </c>
      <c r="F295" s="363" t="s">
        <v>1363</v>
      </c>
      <c r="G295" t="s">
        <v>281</v>
      </c>
      <c r="I295" s="204"/>
    </row>
    <row r="296" spans="1:9">
      <c r="A296" s="355" t="s">
        <v>333</v>
      </c>
      <c r="B296" s="4" t="s">
        <v>225</v>
      </c>
      <c r="C296" s="4">
        <v>1.3544403999999999E-2</v>
      </c>
      <c r="D296" s="4" t="s">
        <v>252</v>
      </c>
      <c r="E296" s="4" t="s">
        <v>5897</v>
      </c>
      <c r="F296" s="363" t="s">
        <v>1365</v>
      </c>
      <c r="G296" t="s">
        <v>281</v>
      </c>
    </row>
    <row r="297" spans="1:9">
      <c r="A297" s="355" t="s">
        <v>333</v>
      </c>
      <c r="B297" s="4" t="s">
        <v>225</v>
      </c>
      <c r="C297" s="4">
        <v>1.1012999999999999E-5</v>
      </c>
      <c r="D297" s="4" t="s">
        <v>252</v>
      </c>
      <c r="E297" s="4" t="s">
        <v>5898</v>
      </c>
      <c r="F297" s="363" t="s">
        <v>1361</v>
      </c>
      <c r="G297" t="s">
        <v>281</v>
      </c>
      <c r="I297" s="204"/>
    </row>
    <row r="298" spans="1:9">
      <c r="A298" s="355" t="s">
        <v>333</v>
      </c>
      <c r="B298" s="4" t="s">
        <v>174</v>
      </c>
      <c r="C298" s="4">
        <v>1.0387900000000001E-9</v>
      </c>
      <c r="D298" s="4" t="s">
        <v>252</v>
      </c>
      <c r="E298" s="4" t="s">
        <v>5899</v>
      </c>
      <c r="F298" s="363" t="s">
        <v>1361</v>
      </c>
      <c r="G298" t="s">
        <v>281</v>
      </c>
      <c r="I298" s="204"/>
    </row>
    <row r="299" spans="1:9">
      <c r="A299" s="355" t="s">
        <v>333</v>
      </c>
      <c r="B299" s="4" t="s">
        <v>174</v>
      </c>
      <c r="C299" s="4">
        <v>5.17279E-8</v>
      </c>
      <c r="D299" s="4" t="s">
        <v>252</v>
      </c>
      <c r="E299" s="4" t="s">
        <v>5900</v>
      </c>
      <c r="F299" s="363" t="s">
        <v>1363</v>
      </c>
      <c r="G299" t="s">
        <v>281</v>
      </c>
      <c r="I299" s="204"/>
    </row>
    <row r="300" spans="1:9">
      <c r="A300" s="355" t="s">
        <v>333</v>
      </c>
      <c r="B300" s="4" t="s">
        <v>347</v>
      </c>
      <c r="C300" s="4">
        <v>7.2832999999999999E-5</v>
      </c>
      <c r="D300" s="4" t="s">
        <v>252</v>
      </c>
      <c r="E300" s="4" t="s">
        <v>5901</v>
      </c>
      <c r="F300" s="363" t="s">
        <v>1365</v>
      </c>
      <c r="G300" t="s">
        <v>281</v>
      </c>
    </row>
    <row r="301" spans="1:9">
      <c r="A301" s="355" t="s">
        <v>333</v>
      </c>
      <c r="B301" s="4" t="s">
        <v>347</v>
      </c>
      <c r="C301" s="4">
        <v>3.2515799999999998E-6</v>
      </c>
      <c r="D301" s="4" t="s">
        <v>252</v>
      </c>
      <c r="E301" s="4" t="s">
        <v>5902</v>
      </c>
      <c r="F301" s="363" t="s">
        <v>1361</v>
      </c>
      <c r="G301" t="s">
        <v>281</v>
      </c>
      <c r="I301" s="204"/>
    </row>
    <row r="302" spans="1:9">
      <c r="A302" s="355" t="s">
        <v>250</v>
      </c>
      <c r="B302" s="345" t="s">
        <v>1080</v>
      </c>
      <c r="C302" s="4">
        <v>-1</v>
      </c>
      <c r="D302" s="4" t="s">
        <v>252</v>
      </c>
      <c r="E302" s="4" t="s">
        <v>253</v>
      </c>
      <c r="F302" s="363" t="s">
        <v>587</v>
      </c>
      <c r="G302" t="s">
        <v>281</v>
      </c>
    </row>
    <row r="303" spans="1:9">
      <c r="A303" s="355" t="s">
        <v>333</v>
      </c>
      <c r="B303" s="4" t="s">
        <v>179</v>
      </c>
      <c r="C303" s="4">
        <v>1.7649500000000001E-11</v>
      </c>
      <c r="D303" s="4" t="s">
        <v>252</v>
      </c>
      <c r="E303" s="4" t="s">
        <v>5903</v>
      </c>
      <c r="F303" s="363" t="s">
        <v>1361</v>
      </c>
      <c r="G303" t="s">
        <v>281</v>
      </c>
      <c r="I303" s="204"/>
    </row>
    <row r="304" spans="1:9">
      <c r="A304" s="355" t="s">
        <v>333</v>
      </c>
      <c r="B304" s="4" t="s">
        <v>179</v>
      </c>
      <c r="C304" s="4">
        <v>4.3033999999999998E-9</v>
      </c>
      <c r="D304" s="4" t="s">
        <v>252</v>
      </c>
      <c r="E304" s="4" t="s">
        <v>5904</v>
      </c>
      <c r="F304" s="363" t="s">
        <v>1363</v>
      </c>
      <c r="G304" t="s">
        <v>281</v>
      </c>
      <c r="I304" s="204"/>
    </row>
    <row r="305" spans="1:9">
      <c r="A305" s="355" t="s">
        <v>333</v>
      </c>
      <c r="B305" s="4" t="s">
        <v>368</v>
      </c>
      <c r="C305" s="4">
        <v>1.29493E-5</v>
      </c>
      <c r="D305" s="4" t="s">
        <v>252</v>
      </c>
      <c r="E305" s="4" t="s">
        <v>5905</v>
      </c>
      <c r="F305" s="363" t="s">
        <v>1365</v>
      </c>
      <c r="G305" t="s">
        <v>281</v>
      </c>
    </row>
    <row r="306" spans="1:9">
      <c r="A306" s="355" t="s">
        <v>333</v>
      </c>
      <c r="B306" s="4" t="s">
        <v>368</v>
      </c>
      <c r="C306" s="4">
        <v>3.2774100000000002E-7</v>
      </c>
      <c r="D306" s="4" t="s">
        <v>252</v>
      </c>
      <c r="E306" s="4" t="s">
        <v>5906</v>
      </c>
      <c r="F306" s="363" t="s">
        <v>1361</v>
      </c>
      <c r="G306" t="s">
        <v>281</v>
      </c>
    </row>
    <row r="307" spans="1:9">
      <c r="A307" s="355" t="s">
        <v>333</v>
      </c>
      <c r="B307" s="4" t="s">
        <v>221</v>
      </c>
      <c r="C307" s="4">
        <v>2.92937E-7</v>
      </c>
      <c r="D307" s="4" t="s">
        <v>252</v>
      </c>
      <c r="E307" s="4" t="s">
        <v>5907</v>
      </c>
      <c r="F307" s="363" t="s">
        <v>1361</v>
      </c>
      <c r="G307" t="s">
        <v>281</v>
      </c>
    </row>
    <row r="308" spans="1:9">
      <c r="A308" s="355" t="s">
        <v>333</v>
      </c>
      <c r="B308" s="4" t="s">
        <v>221</v>
      </c>
      <c r="C308" s="4">
        <v>4.4782E-7</v>
      </c>
      <c r="D308" s="4" t="s">
        <v>252</v>
      </c>
      <c r="E308" s="4" t="s">
        <v>5908</v>
      </c>
      <c r="F308" s="363" t="s">
        <v>1363</v>
      </c>
      <c r="G308" t="s">
        <v>281</v>
      </c>
    </row>
    <row r="309" spans="1:9">
      <c r="A309" s="355" t="s">
        <v>333</v>
      </c>
      <c r="B309" s="4" t="s">
        <v>371</v>
      </c>
      <c r="C309" s="4">
        <v>4.9346044999999998E-2</v>
      </c>
      <c r="D309" s="4" t="s">
        <v>252</v>
      </c>
      <c r="E309" s="4" t="s">
        <v>5909</v>
      </c>
      <c r="F309" s="363" t="s">
        <v>1365</v>
      </c>
      <c r="G309" t="s">
        <v>281</v>
      </c>
      <c r="I309" s="204"/>
    </row>
    <row r="310" spans="1:9">
      <c r="A310" s="355" t="s">
        <v>333</v>
      </c>
      <c r="B310" s="4" t="s">
        <v>371</v>
      </c>
      <c r="C310" s="4">
        <v>1.61622E-3</v>
      </c>
      <c r="D310" s="4" t="s">
        <v>252</v>
      </c>
      <c r="E310" s="4" t="s">
        <v>5910</v>
      </c>
      <c r="F310" s="363" t="s">
        <v>1361</v>
      </c>
      <c r="G310" t="s">
        <v>281</v>
      </c>
      <c r="I310" s="204"/>
    </row>
    <row r="311" spans="1:9">
      <c r="A311" s="355" t="s">
        <v>333</v>
      </c>
      <c r="B311" s="4" t="s">
        <v>1379</v>
      </c>
      <c r="C311" s="4">
        <v>3.5727600000000001E-6</v>
      </c>
      <c r="D311" s="4" t="s">
        <v>252</v>
      </c>
      <c r="E311" s="4" t="s">
        <v>5911</v>
      </c>
      <c r="F311" s="363" t="s">
        <v>1361</v>
      </c>
      <c r="G311" t="s">
        <v>281</v>
      </c>
      <c r="I311" s="204"/>
    </row>
    <row r="312" spans="1:9">
      <c r="A312" s="355" t="s">
        <v>333</v>
      </c>
      <c r="B312" s="4" t="s">
        <v>378</v>
      </c>
      <c r="C312" s="4">
        <v>1.6089609999999999E-3</v>
      </c>
      <c r="D312" s="4" t="s">
        <v>252</v>
      </c>
      <c r="E312" s="4" t="s">
        <v>5912</v>
      </c>
      <c r="F312" s="363" t="s">
        <v>1365</v>
      </c>
      <c r="G312" t="s">
        <v>281</v>
      </c>
      <c r="I312" s="204"/>
    </row>
    <row r="313" spans="1:9">
      <c r="A313" s="355" t="s">
        <v>333</v>
      </c>
      <c r="B313" s="4" t="s">
        <v>378</v>
      </c>
      <c r="C313" s="4">
        <v>3.637445E-3</v>
      </c>
      <c r="D313" s="4" t="s">
        <v>252</v>
      </c>
      <c r="E313" s="4" t="s">
        <v>5913</v>
      </c>
      <c r="F313" s="363" t="s">
        <v>1383</v>
      </c>
      <c r="G313" t="s">
        <v>281</v>
      </c>
      <c r="I313" s="204"/>
    </row>
    <row r="314" spans="1:9">
      <c r="A314" s="355" t="s">
        <v>333</v>
      </c>
      <c r="B314" s="4" t="s">
        <v>188</v>
      </c>
      <c r="C314" s="4">
        <v>1.52276E-13</v>
      </c>
      <c r="D314" s="4" t="s">
        <v>252</v>
      </c>
      <c r="E314" s="4" t="s">
        <v>5914</v>
      </c>
      <c r="F314" s="363" t="s">
        <v>1361</v>
      </c>
      <c r="G314" t="s">
        <v>281</v>
      </c>
      <c r="I314" s="204"/>
    </row>
    <row r="315" spans="1:9">
      <c r="A315" s="355" t="s">
        <v>333</v>
      </c>
      <c r="B315" s="4" t="s">
        <v>188</v>
      </c>
      <c r="C315" s="4">
        <v>1.0453999999999999E-9</v>
      </c>
      <c r="D315" s="4" t="s">
        <v>252</v>
      </c>
      <c r="E315" s="4" t="s">
        <v>5915</v>
      </c>
      <c r="F315" s="363" t="s">
        <v>1363</v>
      </c>
      <c r="G315" t="s">
        <v>281</v>
      </c>
    </row>
    <row r="316" spans="1:9">
      <c r="A316" s="355" t="s">
        <v>333</v>
      </c>
      <c r="B316" s="4" t="s">
        <v>382</v>
      </c>
      <c r="C316" s="4">
        <v>7.1400000000000001E-5</v>
      </c>
      <c r="D316" s="4" t="s">
        <v>252</v>
      </c>
      <c r="E316" s="4" t="s">
        <v>5916</v>
      </c>
      <c r="F316" s="363" t="s">
        <v>1365</v>
      </c>
      <c r="G316" t="s">
        <v>281</v>
      </c>
    </row>
    <row r="317" spans="1:9">
      <c r="A317" s="355" t="s">
        <v>333</v>
      </c>
      <c r="B317" s="4" t="s">
        <v>382</v>
      </c>
      <c r="C317" s="4">
        <v>2.1892600000000001E-6</v>
      </c>
      <c r="D317" s="4" t="s">
        <v>252</v>
      </c>
      <c r="E317" s="4" t="s">
        <v>5917</v>
      </c>
      <c r="F317" s="363" t="s">
        <v>1361</v>
      </c>
      <c r="G317" t="s">
        <v>281</v>
      </c>
      <c r="I317" s="204"/>
    </row>
    <row r="318" spans="1:9">
      <c r="A318" s="355" t="s">
        <v>333</v>
      </c>
      <c r="B318" s="4" t="s">
        <v>385</v>
      </c>
      <c r="C318" s="4">
        <v>6.5636400000000003E-9</v>
      </c>
      <c r="D318" s="4" t="s">
        <v>252</v>
      </c>
      <c r="E318" s="4" t="s">
        <v>5918</v>
      </c>
      <c r="F318" s="363" t="s">
        <v>1361</v>
      </c>
      <c r="G318" t="s">
        <v>281</v>
      </c>
      <c r="I318" s="204"/>
    </row>
    <row r="319" spans="1:9">
      <c r="A319" s="355" t="s">
        <v>333</v>
      </c>
      <c r="B319" s="4" t="s">
        <v>192</v>
      </c>
      <c r="C319" s="4">
        <v>2.8229500000000001E-10</v>
      </c>
      <c r="D319" s="4" t="s">
        <v>252</v>
      </c>
      <c r="E319" s="4" t="s">
        <v>5919</v>
      </c>
      <c r="F319" s="363" t="s">
        <v>1361</v>
      </c>
      <c r="G319" t="s">
        <v>281</v>
      </c>
      <c r="I319" s="204"/>
    </row>
    <row r="320" spans="1:9">
      <c r="A320" s="355" t="s">
        <v>333</v>
      </c>
      <c r="B320" s="4" t="s">
        <v>192</v>
      </c>
      <c r="C320" s="4">
        <v>2.8229500000000001E-10</v>
      </c>
      <c r="D320" s="4" t="s">
        <v>252</v>
      </c>
      <c r="E320" s="4" t="s">
        <v>5919</v>
      </c>
      <c r="F320" s="363" t="s">
        <v>1363</v>
      </c>
      <c r="G320" t="s">
        <v>281</v>
      </c>
      <c r="I320" s="204"/>
    </row>
    <row r="321" spans="1:9">
      <c r="A321" s="355" t="s">
        <v>333</v>
      </c>
      <c r="B321" s="4" t="s">
        <v>394</v>
      </c>
      <c r="C321" s="4">
        <v>7.4738099999999998E-4</v>
      </c>
      <c r="D321" s="4" t="s">
        <v>252</v>
      </c>
      <c r="E321" s="4" t="s">
        <v>5920</v>
      </c>
      <c r="F321" s="363" t="s">
        <v>1365</v>
      </c>
      <c r="G321" t="s">
        <v>281</v>
      </c>
      <c r="I321" s="204"/>
    </row>
    <row r="322" spans="1:9">
      <c r="A322" s="355" t="s">
        <v>333</v>
      </c>
      <c r="B322" s="4" t="s">
        <v>394</v>
      </c>
      <c r="C322" s="4">
        <v>2.5630100000000001E-7</v>
      </c>
      <c r="D322" s="4" t="s">
        <v>252</v>
      </c>
      <c r="E322" s="4" t="s">
        <v>5921</v>
      </c>
      <c r="F322" s="363" t="s">
        <v>1361</v>
      </c>
      <c r="G322" t="s">
        <v>281</v>
      </c>
      <c r="I322" s="204"/>
    </row>
    <row r="323" spans="1:9">
      <c r="A323" s="355" t="s">
        <v>333</v>
      </c>
      <c r="B323" s="4" t="s">
        <v>415</v>
      </c>
      <c r="C323" s="4">
        <v>5.0670900000000003E-5</v>
      </c>
      <c r="D323" s="4" t="s">
        <v>252</v>
      </c>
      <c r="E323" s="4" t="s">
        <v>5922</v>
      </c>
      <c r="F323" s="363" t="s">
        <v>1363</v>
      </c>
      <c r="G323" t="s">
        <v>281</v>
      </c>
    </row>
    <row r="324" spans="1:9">
      <c r="A324" s="355" t="s">
        <v>333</v>
      </c>
      <c r="B324" s="4" t="s">
        <v>217</v>
      </c>
      <c r="C324" s="4">
        <v>4.46259E-9</v>
      </c>
      <c r="D324" s="4" t="s">
        <v>252</v>
      </c>
      <c r="E324" s="4" t="s">
        <v>5923</v>
      </c>
      <c r="F324" s="363" t="s">
        <v>1361</v>
      </c>
      <c r="G324" t="s">
        <v>281</v>
      </c>
      <c r="I324" s="204"/>
    </row>
    <row r="325" spans="1:9">
      <c r="A325" s="355" t="s">
        <v>333</v>
      </c>
      <c r="B325" s="4" t="s">
        <v>217</v>
      </c>
      <c r="C325" s="4">
        <v>9.88873E-9</v>
      </c>
      <c r="D325" s="4" t="s">
        <v>252</v>
      </c>
      <c r="E325" s="4" t="s">
        <v>5924</v>
      </c>
      <c r="F325" s="363" t="s">
        <v>1363</v>
      </c>
      <c r="G325" t="s">
        <v>281</v>
      </c>
    </row>
    <row r="326" spans="1:9">
      <c r="A326" s="355" t="s">
        <v>333</v>
      </c>
      <c r="B326" s="4" t="s">
        <v>418</v>
      </c>
      <c r="C326" s="4">
        <v>1.0695876999999999E-2</v>
      </c>
      <c r="D326" s="4" t="s">
        <v>252</v>
      </c>
      <c r="E326" s="4" t="s">
        <v>5925</v>
      </c>
      <c r="F326" s="363" t="s">
        <v>1365</v>
      </c>
      <c r="G326" t="s">
        <v>281</v>
      </c>
      <c r="I326" s="204"/>
    </row>
    <row r="327" spans="1:9">
      <c r="A327" s="355" t="s">
        <v>333</v>
      </c>
      <c r="B327" s="4" t="s">
        <v>418</v>
      </c>
      <c r="C327" s="4">
        <v>2.01199E-5</v>
      </c>
      <c r="D327" s="4" t="s">
        <v>252</v>
      </c>
      <c r="E327" s="4" t="s">
        <v>5926</v>
      </c>
      <c r="F327" s="363" t="s">
        <v>1361</v>
      </c>
      <c r="G327" t="s">
        <v>281</v>
      </c>
      <c r="I327" s="204"/>
    </row>
    <row r="328" spans="1:9">
      <c r="A328" s="355" t="s">
        <v>333</v>
      </c>
      <c r="B328" s="4" t="s">
        <v>205</v>
      </c>
      <c r="C328" s="4">
        <v>1.0008199999999999E-11</v>
      </c>
      <c r="D328" s="4" t="s">
        <v>252</v>
      </c>
      <c r="E328" s="4" t="s">
        <v>5927</v>
      </c>
      <c r="F328" s="363" t="s">
        <v>1361</v>
      </c>
      <c r="G328" t="s">
        <v>281</v>
      </c>
      <c r="I328" s="204"/>
    </row>
    <row r="329" spans="1:9">
      <c r="A329" s="355" t="s">
        <v>333</v>
      </c>
      <c r="B329" s="4" t="s">
        <v>205</v>
      </c>
      <c r="C329" s="4">
        <v>1.00872E-10</v>
      </c>
      <c r="D329" s="4" t="s">
        <v>252</v>
      </c>
      <c r="E329" s="4" t="s">
        <v>5928</v>
      </c>
      <c r="F329" s="363" t="s">
        <v>1363</v>
      </c>
      <c r="G329" t="s">
        <v>281</v>
      </c>
      <c r="I329" s="204"/>
    </row>
    <row r="330" spans="1:9">
      <c r="A330" s="355" t="s">
        <v>333</v>
      </c>
      <c r="B330" s="4" t="s">
        <v>205</v>
      </c>
      <c r="C330" s="4">
        <v>1.9006000000000001E-4</v>
      </c>
      <c r="D330" s="4" t="s">
        <v>252</v>
      </c>
      <c r="E330" s="4" t="s">
        <v>5929</v>
      </c>
      <c r="F330" s="363" t="s">
        <v>1365</v>
      </c>
      <c r="G330" t="s">
        <v>281</v>
      </c>
      <c r="I330" s="204"/>
    </row>
    <row r="331" spans="1:9">
      <c r="A331" s="355" t="s">
        <v>333</v>
      </c>
      <c r="B331" s="4" t="s">
        <v>205</v>
      </c>
      <c r="C331" s="4">
        <v>3.3264900000000002E-8</v>
      </c>
      <c r="D331" s="4" t="s">
        <v>252</v>
      </c>
      <c r="E331" s="4" t="s">
        <v>5930</v>
      </c>
      <c r="F331" s="363" t="s">
        <v>1361</v>
      </c>
      <c r="G331" t="s">
        <v>281</v>
      </c>
      <c r="I331" s="204"/>
    </row>
    <row r="332" spans="1:9">
      <c r="A332" s="355" t="s">
        <v>333</v>
      </c>
      <c r="B332" s="4" t="s">
        <v>196</v>
      </c>
      <c r="C332" s="4">
        <v>4.4672100000000001E-14</v>
      </c>
      <c r="D332" s="4" t="s">
        <v>252</v>
      </c>
      <c r="E332" s="4" t="s">
        <v>5931</v>
      </c>
      <c r="F332" s="363" t="s">
        <v>1361</v>
      </c>
      <c r="G332" t="s">
        <v>281</v>
      </c>
      <c r="I332" s="204"/>
    </row>
    <row r="333" spans="1:9">
      <c r="A333" s="355" t="s">
        <v>333</v>
      </c>
      <c r="B333" s="4" t="s">
        <v>196</v>
      </c>
      <c r="C333" s="4">
        <v>1.05544E-8</v>
      </c>
      <c r="D333" s="4" t="s">
        <v>252</v>
      </c>
      <c r="E333" s="4" t="s">
        <v>5932</v>
      </c>
      <c r="F333" s="363" t="s">
        <v>1363</v>
      </c>
      <c r="G333" t="s">
        <v>281</v>
      </c>
      <c r="I333" s="204"/>
    </row>
    <row r="334" spans="1:9">
      <c r="A334" s="355" t="s">
        <v>333</v>
      </c>
      <c r="B334" s="4" t="s">
        <v>196</v>
      </c>
      <c r="C334" s="4">
        <v>1.39158E-6</v>
      </c>
      <c r="D334" s="4" t="s">
        <v>252</v>
      </c>
      <c r="E334" s="4" t="s">
        <v>5933</v>
      </c>
      <c r="F334" s="363" t="s">
        <v>1365</v>
      </c>
      <c r="G334" t="s">
        <v>281</v>
      </c>
    </row>
    <row r="335" spans="1:9">
      <c r="A335" s="355" t="s">
        <v>333</v>
      </c>
      <c r="B335" s="4" t="s">
        <v>196</v>
      </c>
      <c r="C335" s="4">
        <v>8.3508899999999995E-9</v>
      </c>
      <c r="D335" s="4" t="s">
        <v>252</v>
      </c>
      <c r="E335" s="4" t="s">
        <v>5934</v>
      </c>
      <c r="F335" s="363" t="s">
        <v>1361</v>
      </c>
      <c r="G335" t="s">
        <v>281</v>
      </c>
      <c r="I335" s="204"/>
    </row>
    <row r="336" spans="1:9">
      <c r="A336" s="355" t="s">
        <v>333</v>
      </c>
      <c r="B336" s="4" t="s">
        <v>1405</v>
      </c>
      <c r="C336" s="4">
        <v>1.02295E-7</v>
      </c>
      <c r="D336" s="4" t="s">
        <v>252</v>
      </c>
      <c r="E336" s="4" t="s">
        <v>5935</v>
      </c>
      <c r="F336" s="363" t="s">
        <v>1361</v>
      </c>
      <c r="G336" t="s">
        <v>281</v>
      </c>
      <c r="I336" s="204"/>
    </row>
    <row r="337" spans="1:9">
      <c r="A337" s="355" t="s">
        <v>333</v>
      </c>
      <c r="B337" s="4" t="s">
        <v>200</v>
      </c>
      <c r="C337" s="4">
        <v>3.6230100000000002E-14</v>
      </c>
      <c r="D337" s="4" t="s">
        <v>252</v>
      </c>
      <c r="E337" s="4" t="s">
        <v>5936</v>
      </c>
      <c r="F337" s="363" t="s">
        <v>1361</v>
      </c>
      <c r="G337" t="s">
        <v>281</v>
      </c>
      <c r="I337" s="204"/>
    </row>
    <row r="338" spans="1:9">
      <c r="A338" s="355" t="s">
        <v>333</v>
      </c>
      <c r="B338" s="4" t="s">
        <v>200</v>
      </c>
      <c r="C338" s="4">
        <v>5.3319500000000004E-10</v>
      </c>
      <c r="D338" s="4" t="s">
        <v>252</v>
      </c>
      <c r="E338" s="4" t="s">
        <v>5937</v>
      </c>
      <c r="F338" s="363" t="s">
        <v>1363</v>
      </c>
      <c r="G338" t="s">
        <v>281</v>
      </c>
    </row>
    <row r="339" spans="1:9">
      <c r="A339" s="355" t="s">
        <v>333</v>
      </c>
      <c r="B339" s="4" t="s">
        <v>430</v>
      </c>
      <c r="C339" s="4">
        <v>1.3461199999999999E-4</v>
      </c>
      <c r="D339" s="4" t="s">
        <v>252</v>
      </c>
      <c r="E339" s="4" t="s">
        <v>5938</v>
      </c>
      <c r="F339" s="363" t="s">
        <v>1365</v>
      </c>
      <c r="G339" t="s">
        <v>281</v>
      </c>
    </row>
    <row r="340" spans="1:9">
      <c r="A340" s="355" t="s">
        <v>333</v>
      </c>
      <c r="B340" s="4" t="s">
        <v>430</v>
      </c>
      <c r="C340" s="4">
        <v>1.2938499999999999E-6</v>
      </c>
      <c r="D340" s="4" t="s">
        <v>252</v>
      </c>
      <c r="E340" s="4" t="s">
        <v>5939</v>
      </c>
      <c r="F340" s="363" t="s">
        <v>1361</v>
      </c>
      <c r="G340" t="s">
        <v>281</v>
      </c>
      <c r="I340" s="204"/>
    </row>
    <row r="341" spans="1:9">
      <c r="A341" s="355" t="s">
        <v>333</v>
      </c>
      <c r="B341" s="4" t="s">
        <v>1411</v>
      </c>
      <c r="C341" s="4">
        <v>2.5000000000000001E-4</v>
      </c>
      <c r="D341" s="4" t="s">
        <v>4573</v>
      </c>
      <c r="E341" s="4" t="s">
        <v>1413</v>
      </c>
      <c r="F341" s="363" t="s">
        <v>1414</v>
      </c>
      <c r="G341" t="s">
        <v>281</v>
      </c>
      <c r="I341" s="204"/>
    </row>
    <row r="342" spans="1:9">
      <c r="A342" s="355" t="s">
        <v>333</v>
      </c>
      <c r="B342" s="4" t="s">
        <v>1415</v>
      </c>
      <c r="C342" s="4">
        <v>1.5E-3</v>
      </c>
      <c r="D342" s="4" t="s">
        <v>4573</v>
      </c>
      <c r="E342" s="4" t="s">
        <v>1416</v>
      </c>
      <c r="F342" s="363" t="s">
        <v>1417</v>
      </c>
      <c r="G342" t="s">
        <v>281</v>
      </c>
      <c r="I342" s="204"/>
    </row>
    <row r="343" spans="1:9">
      <c r="A343" s="355" t="s">
        <v>333</v>
      </c>
      <c r="B343" s="4" t="s">
        <v>1418</v>
      </c>
      <c r="C343" s="4">
        <v>2.5000000000000001E-4</v>
      </c>
      <c r="D343" s="4" t="s">
        <v>4573</v>
      </c>
      <c r="E343" s="4" t="s">
        <v>1413</v>
      </c>
      <c r="F343" s="363" t="s">
        <v>1419</v>
      </c>
      <c r="G343" t="s">
        <v>281</v>
      </c>
      <c r="I343" s="204"/>
    </row>
    <row r="344" spans="1:9">
      <c r="A344" s="355" t="s">
        <v>333</v>
      </c>
      <c r="B344" s="4" t="s">
        <v>1420</v>
      </c>
      <c r="C344" s="4">
        <v>1.8500000000000001E-3</v>
      </c>
      <c r="D344" s="4" t="s">
        <v>4573</v>
      </c>
      <c r="E344" s="4" t="s">
        <v>1421</v>
      </c>
      <c r="F344" s="363" t="s">
        <v>1422</v>
      </c>
      <c r="G344" t="s">
        <v>281</v>
      </c>
      <c r="I344" s="204"/>
    </row>
    <row r="345" spans="1:9">
      <c r="A345" s="355" t="s">
        <v>333</v>
      </c>
      <c r="B345" s="4" t="s">
        <v>449</v>
      </c>
      <c r="C345" s="4">
        <v>3.8863500000000002E-4</v>
      </c>
      <c r="D345" s="4" t="s">
        <v>252</v>
      </c>
      <c r="E345" s="4" t="s">
        <v>5940</v>
      </c>
      <c r="F345" s="363" t="s">
        <v>1365</v>
      </c>
      <c r="G345" t="s">
        <v>281</v>
      </c>
      <c r="I345" s="204"/>
    </row>
    <row r="346" spans="1:9">
      <c r="A346" s="355" t="s">
        <v>333</v>
      </c>
      <c r="B346" s="4" t="s">
        <v>449</v>
      </c>
      <c r="C346" s="4">
        <v>3.0980199999999999E-5</v>
      </c>
      <c r="D346" s="4" t="s">
        <v>252</v>
      </c>
      <c r="E346" s="4" t="s">
        <v>5941</v>
      </c>
      <c r="F346" s="363" t="s">
        <v>1361</v>
      </c>
      <c r="G346" t="s">
        <v>281</v>
      </c>
      <c r="I346" s="204"/>
    </row>
    <row r="347" spans="1:9">
      <c r="A347" s="355" t="s">
        <v>333</v>
      </c>
      <c r="B347" s="4" t="s">
        <v>452</v>
      </c>
      <c r="C347" s="4">
        <v>1.8223200000000001E-8</v>
      </c>
      <c r="D347" s="4" t="s">
        <v>252</v>
      </c>
      <c r="E347" s="4" t="s">
        <v>5942</v>
      </c>
      <c r="F347" s="363" t="s">
        <v>1361</v>
      </c>
      <c r="G347" t="s">
        <v>281</v>
      </c>
      <c r="I347" s="204"/>
    </row>
    <row r="348" spans="1:9">
      <c r="A348" s="355" t="s">
        <v>333</v>
      </c>
      <c r="B348" s="4" t="s">
        <v>229</v>
      </c>
      <c r="C348" s="4">
        <v>4.6937500000000001E-7</v>
      </c>
      <c r="D348" s="4" t="s">
        <v>252</v>
      </c>
      <c r="E348" s="4" t="s">
        <v>5943</v>
      </c>
      <c r="F348" s="363" t="s">
        <v>1363</v>
      </c>
      <c r="G348" t="s">
        <v>281</v>
      </c>
    </row>
    <row r="349" spans="1:9">
      <c r="A349" s="355" t="s">
        <v>333</v>
      </c>
      <c r="B349" s="4" t="s">
        <v>455</v>
      </c>
      <c r="C349" s="4">
        <v>7.6392029999999998E-3</v>
      </c>
      <c r="D349" s="4" t="s">
        <v>252</v>
      </c>
      <c r="E349" s="4" t="s">
        <v>5944</v>
      </c>
      <c r="F349" s="363" t="s">
        <v>1365</v>
      </c>
      <c r="G349" t="s">
        <v>281</v>
      </c>
      <c r="I349" s="204"/>
    </row>
    <row r="350" spans="1:9">
      <c r="A350" s="355" t="s">
        <v>333</v>
      </c>
      <c r="B350" s="4" t="s">
        <v>455</v>
      </c>
      <c r="C350" s="4">
        <v>1.8775E-3</v>
      </c>
      <c r="D350" s="4" t="s">
        <v>252</v>
      </c>
      <c r="E350" s="4" t="s">
        <v>5945</v>
      </c>
      <c r="F350" s="363" t="s">
        <v>1383</v>
      </c>
      <c r="G350" t="s">
        <v>281</v>
      </c>
      <c r="I350" s="204"/>
    </row>
    <row r="351" spans="1:9">
      <c r="A351" s="355" t="s">
        <v>333</v>
      </c>
      <c r="B351" s="4" t="s">
        <v>213</v>
      </c>
      <c r="C351" s="4">
        <v>1.1933899999999999E-5</v>
      </c>
      <c r="D351" s="4" t="s">
        <v>252</v>
      </c>
      <c r="E351" s="4" t="s">
        <v>5946</v>
      </c>
      <c r="F351" s="363" t="s">
        <v>1361</v>
      </c>
      <c r="G351" t="s">
        <v>281</v>
      </c>
      <c r="I351" s="204"/>
    </row>
    <row r="352" spans="1:9">
      <c r="A352" s="355" t="s">
        <v>333</v>
      </c>
      <c r="B352" s="4" t="s">
        <v>213</v>
      </c>
      <c r="C352" s="4">
        <v>1.3632999999999999E-6</v>
      </c>
      <c r="D352" s="4" t="s">
        <v>252</v>
      </c>
      <c r="E352" s="4" t="s">
        <v>5947</v>
      </c>
      <c r="F352" s="363" t="s">
        <v>1363</v>
      </c>
      <c r="G352" t="s">
        <v>281</v>
      </c>
      <c r="I352" s="204"/>
    </row>
    <row r="353" spans="1:9">
      <c r="A353" s="355" t="s">
        <v>333</v>
      </c>
      <c r="B353" s="4" t="s">
        <v>213</v>
      </c>
      <c r="C353" s="4">
        <v>5.5251400000000004E-3</v>
      </c>
      <c r="D353" s="4" t="s">
        <v>252</v>
      </c>
      <c r="E353" s="4" t="s">
        <v>5948</v>
      </c>
      <c r="F353" s="363" t="s">
        <v>1365</v>
      </c>
      <c r="G353" t="s">
        <v>281</v>
      </c>
      <c r="I353" s="204"/>
    </row>
    <row r="354" spans="1:9">
      <c r="A354" s="355" t="s">
        <v>333</v>
      </c>
      <c r="B354" s="4" t="s">
        <v>213</v>
      </c>
      <c r="C354" s="4">
        <v>3.2814200000000002E-4</v>
      </c>
      <c r="D354" s="4" t="s">
        <v>252</v>
      </c>
      <c r="E354" s="4" t="s">
        <v>5949</v>
      </c>
      <c r="F354" s="363" t="s">
        <v>1361</v>
      </c>
      <c r="G354" t="s">
        <v>281</v>
      </c>
      <c r="I354" s="204"/>
    </row>
    <row r="355" spans="1:9">
      <c r="A355" s="355" t="s">
        <v>333</v>
      </c>
      <c r="B355" s="4" t="s">
        <v>464</v>
      </c>
      <c r="C355" s="4">
        <v>1.1708E-4</v>
      </c>
      <c r="D355" s="4" t="s">
        <v>252</v>
      </c>
      <c r="E355" s="4" t="s">
        <v>5950</v>
      </c>
      <c r="F355" s="363" t="s">
        <v>1383</v>
      </c>
      <c r="G355" t="s">
        <v>281</v>
      </c>
      <c r="I355" s="204"/>
    </row>
    <row r="356" spans="1:9">
      <c r="A356" s="355" t="s">
        <v>333</v>
      </c>
      <c r="B356" s="4" t="s">
        <v>1434</v>
      </c>
      <c r="C356" s="4">
        <v>5.0000000000000002E-5</v>
      </c>
      <c r="D356" s="4" t="s">
        <v>4585</v>
      </c>
      <c r="E356" s="4" t="s">
        <v>1436</v>
      </c>
      <c r="F356" s="363" t="s">
        <v>1437</v>
      </c>
      <c r="G356" t="s">
        <v>281</v>
      </c>
      <c r="I356" s="204"/>
    </row>
    <row r="357" spans="1:9">
      <c r="A357" s="355" t="s">
        <v>333</v>
      </c>
      <c r="B357" s="4" t="s">
        <v>1438</v>
      </c>
      <c r="C357" s="4">
        <v>6.0000000000000002E-5</v>
      </c>
      <c r="D357" s="4" t="s">
        <v>4585</v>
      </c>
      <c r="E357" s="4" t="s">
        <v>1439</v>
      </c>
      <c r="F357" s="363" t="s">
        <v>1440</v>
      </c>
      <c r="G357" t="s">
        <v>281</v>
      </c>
      <c r="I357" s="204"/>
    </row>
    <row r="358" spans="1:9">
      <c r="A358" s="355" t="s">
        <v>333</v>
      </c>
      <c r="B358" s="4" t="s">
        <v>1441</v>
      </c>
      <c r="C358" s="4">
        <v>5.0000000000000002E-5</v>
      </c>
      <c r="D358" s="4" t="s">
        <v>4585</v>
      </c>
      <c r="E358" s="4" t="s">
        <v>1436</v>
      </c>
      <c r="F358" s="363" t="s">
        <v>1442</v>
      </c>
      <c r="G358" t="s">
        <v>281</v>
      </c>
      <c r="I358" s="204"/>
    </row>
    <row r="359" spans="1:9">
      <c r="A359" s="355" t="s">
        <v>333</v>
      </c>
      <c r="B359" s="4" t="s">
        <v>1443</v>
      </c>
      <c r="C359" s="4">
        <v>5.0000000000000002E-5</v>
      </c>
      <c r="D359" s="4" t="s">
        <v>4585</v>
      </c>
      <c r="E359" s="4" t="s">
        <v>1436</v>
      </c>
      <c r="F359" s="363" t="s">
        <v>1444</v>
      </c>
      <c r="G359" t="s">
        <v>281</v>
      </c>
      <c r="I359" s="204"/>
    </row>
    <row r="360" spans="1:9">
      <c r="A360" s="355" t="s">
        <v>333</v>
      </c>
      <c r="B360" s="4" t="s">
        <v>1445</v>
      </c>
      <c r="C360" s="4">
        <v>5.0000000000000002E-5</v>
      </c>
      <c r="D360" s="4" t="s">
        <v>4585</v>
      </c>
      <c r="E360" s="4" t="s">
        <v>1436</v>
      </c>
      <c r="F360" s="363" t="s">
        <v>1446</v>
      </c>
      <c r="G360" t="s">
        <v>281</v>
      </c>
      <c r="I360" s="204"/>
    </row>
    <row r="361" spans="1:9">
      <c r="A361" s="355" t="s">
        <v>333</v>
      </c>
      <c r="B361" s="4" t="s">
        <v>1447</v>
      </c>
      <c r="C361" s="4">
        <v>5.0000000000000002E-5</v>
      </c>
      <c r="D361" s="4" t="s">
        <v>4585</v>
      </c>
      <c r="E361" s="4" t="s">
        <v>1436</v>
      </c>
      <c r="F361" s="363" t="s">
        <v>1448</v>
      </c>
      <c r="G361" t="s">
        <v>281</v>
      </c>
      <c r="I361" s="204"/>
    </row>
    <row r="362" spans="1:9">
      <c r="A362" s="355" t="s">
        <v>333</v>
      </c>
      <c r="B362" s="4" t="s">
        <v>1449</v>
      </c>
      <c r="C362" s="4">
        <v>1.0000000000000001E-5</v>
      </c>
      <c r="D362" s="4" t="s">
        <v>4585</v>
      </c>
      <c r="E362" s="4" t="s">
        <v>1450</v>
      </c>
      <c r="F362" s="363" t="s">
        <v>1451</v>
      </c>
      <c r="G362" t="s">
        <v>281</v>
      </c>
      <c r="I362" s="204"/>
    </row>
    <row r="363" spans="1:9">
      <c r="A363" s="355" t="s">
        <v>333</v>
      </c>
      <c r="B363" s="4" t="s">
        <v>482</v>
      </c>
      <c r="C363" s="4">
        <v>9.9216699999999996E-4</v>
      </c>
      <c r="D363" s="4" t="s">
        <v>252</v>
      </c>
      <c r="E363" s="4" t="s">
        <v>5951</v>
      </c>
      <c r="F363" s="363" t="s">
        <v>1305</v>
      </c>
      <c r="G363" t="s">
        <v>281</v>
      </c>
      <c r="I363" s="204"/>
    </row>
    <row r="364" spans="1:9">
      <c r="A364" s="355" t="s">
        <v>333</v>
      </c>
      <c r="B364" s="4" t="s">
        <v>1453</v>
      </c>
      <c r="C364" s="4">
        <v>6.7852499999999995E-5</v>
      </c>
      <c r="D364" s="4" t="s">
        <v>252</v>
      </c>
      <c r="E364" s="4" t="s">
        <v>5737</v>
      </c>
      <c r="F364" s="363" t="s">
        <v>1286</v>
      </c>
      <c r="G364" t="s">
        <v>281</v>
      </c>
    </row>
    <row r="365" spans="1:9">
      <c r="A365" s="355" t="s">
        <v>333</v>
      </c>
      <c r="B365" s="4" t="s">
        <v>1455</v>
      </c>
      <c r="C365" s="4">
        <v>6.7852499999999995E-5</v>
      </c>
      <c r="D365" s="4" t="s">
        <v>252</v>
      </c>
      <c r="E365" s="4" t="s">
        <v>5737</v>
      </c>
      <c r="F365" s="363" t="s">
        <v>1286</v>
      </c>
      <c r="G365" t="s">
        <v>281</v>
      </c>
      <c r="I365" s="204"/>
    </row>
    <row r="366" spans="1:9">
      <c r="A366" s="355" t="s">
        <v>333</v>
      </c>
      <c r="B366" s="4" t="s">
        <v>209</v>
      </c>
      <c r="C366" s="4">
        <v>1.88308E-10</v>
      </c>
      <c r="D366" s="4" t="s">
        <v>252</v>
      </c>
      <c r="E366" s="4" t="s">
        <v>5952</v>
      </c>
      <c r="F366" s="363" t="s">
        <v>1361</v>
      </c>
      <c r="G366" t="s">
        <v>281</v>
      </c>
      <c r="I366" s="204"/>
    </row>
    <row r="367" spans="1:9">
      <c r="A367" s="355" t="s">
        <v>333</v>
      </c>
      <c r="B367" s="4" t="s">
        <v>209</v>
      </c>
      <c r="C367" s="4">
        <v>3.70749E-9</v>
      </c>
      <c r="D367" s="4" t="s">
        <v>252</v>
      </c>
      <c r="E367" s="4" t="s">
        <v>5953</v>
      </c>
      <c r="F367" s="363" t="s">
        <v>1363</v>
      </c>
      <c r="G367" t="s">
        <v>281</v>
      </c>
      <c r="I367" s="204"/>
    </row>
    <row r="368" spans="1:9">
      <c r="A368" s="355" t="s">
        <v>333</v>
      </c>
      <c r="B368" s="4" t="s">
        <v>486</v>
      </c>
      <c r="C368" s="4">
        <v>1.2887040000000001E-3</v>
      </c>
      <c r="D368" s="4" t="s">
        <v>252</v>
      </c>
      <c r="E368" s="4" t="s">
        <v>5954</v>
      </c>
      <c r="F368" s="363" t="s">
        <v>1365</v>
      </c>
      <c r="G368" t="s">
        <v>281</v>
      </c>
      <c r="I368" s="204"/>
    </row>
    <row r="369" spans="1:9">
      <c r="A369" s="357" t="s">
        <v>333</v>
      </c>
      <c r="B369" s="364" t="s">
        <v>486</v>
      </c>
      <c r="C369" s="364">
        <v>5.1590500000000002E-6</v>
      </c>
      <c r="D369" s="364" t="s">
        <v>252</v>
      </c>
      <c r="E369" s="364" t="s">
        <v>5955</v>
      </c>
      <c r="F369" s="366" t="s">
        <v>1361</v>
      </c>
      <c r="G369" t="s">
        <v>281</v>
      </c>
    </row>
    <row r="370" spans="1:9">
      <c r="G370" t="str">
        <f t="shared" ref="G370:G384" si="2">REPLACE(F370,1,1,UPPER(LEFT(F370,1)))</f>
        <v/>
      </c>
      <c r="I370" s="204"/>
    </row>
    <row r="371" spans="1:9">
      <c r="G371" t="str">
        <f t="shared" si="2"/>
        <v/>
      </c>
    </row>
    <row r="372" spans="1:9">
      <c r="A372" s="793" t="s">
        <v>489</v>
      </c>
      <c r="B372" s="794"/>
      <c r="C372" s="794"/>
      <c r="G372" t="s">
        <v>281</v>
      </c>
    </row>
    <row r="373" spans="1:9">
      <c r="A373" s="179" t="s">
        <v>5956</v>
      </c>
      <c r="B373" s="180"/>
      <c r="C373" s="258">
        <v>1</v>
      </c>
      <c r="G373" t="s">
        <v>281</v>
      </c>
    </row>
    <row r="374" spans="1:9">
      <c r="A374" s="157" t="s">
        <v>5075</v>
      </c>
      <c r="B374" s="171"/>
      <c r="C374" s="274">
        <v>-0.48996188055908518</v>
      </c>
      <c r="G374" t="s">
        <v>281</v>
      </c>
    </row>
    <row r="375" spans="1:9">
      <c r="A375" s="167" t="s">
        <v>2596</v>
      </c>
      <c r="B375" s="177"/>
      <c r="C375" s="259">
        <v>-0.51003811944091482</v>
      </c>
      <c r="G375" t="s">
        <v>281</v>
      </c>
    </row>
    <row r="376" spans="1:9">
      <c r="G376" t="str">
        <f t="shared" si="2"/>
        <v/>
      </c>
    </row>
    <row r="377" spans="1:9">
      <c r="G377" t="str">
        <f t="shared" si="2"/>
        <v/>
      </c>
    </row>
    <row r="378" spans="1:9">
      <c r="G378" t="str">
        <f t="shared" si="2"/>
        <v/>
      </c>
    </row>
    <row r="379" spans="1:9">
      <c r="G379" t="str">
        <f t="shared" si="2"/>
        <v/>
      </c>
    </row>
    <row r="380" spans="1:9">
      <c r="G380" t="str">
        <f t="shared" si="2"/>
        <v/>
      </c>
    </row>
    <row r="381" spans="1:9">
      <c r="G381" t="str">
        <f t="shared" si="2"/>
        <v/>
      </c>
    </row>
    <row r="382" spans="1:9">
      <c r="G382" t="str">
        <f t="shared" si="2"/>
        <v/>
      </c>
    </row>
    <row r="383" spans="1:9">
      <c r="G383" t="str">
        <f t="shared" si="2"/>
        <v/>
      </c>
    </row>
    <row r="384" spans="1:9">
      <c r="G384" t="str">
        <f t="shared" si="2"/>
        <v/>
      </c>
    </row>
    <row r="385" spans="7:7">
      <c r="G385" t="str">
        <f t="shared" ref="G385:G448" si="3">REPLACE(F385,1,1,UPPER(LEFT(F385,1)))</f>
        <v/>
      </c>
    </row>
    <row r="386" spans="7:7">
      <c r="G386" t="str">
        <f t="shared" si="3"/>
        <v/>
      </c>
    </row>
    <row r="387" spans="7:7">
      <c r="G387" t="str">
        <f t="shared" si="3"/>
        <v/>
      </c>
    </row>
    <row r="388" spans="7:7">
      <c r="G388" t="str">
        <f t="shared" si="3"/>
        <v/>
      </c>
    </row>
    <row r="389" spans="7:7">
      <c r="G389" t="str">
        <f t="shared" si="3"/>
        <v/>
      </c>
    </row>
    <row r="390" spans="7:7">
      <c r="G390" t="str">
        <f t="shared" si="3"/>
        <v/>
      </c>
    </row>
    <row r="391" spans="7:7">
      <c r="G391" t="str">
        <f t="shared" si="3"/>
        <v/>
      </c>
    </row>
    <row r="392" spans="7:7">
      <c r="G392" t="str">
        <f t="shared" si="3"/>
        <v/>
      </c>
    </row>
    <row r="393" spans="7:7">
      <c r="G393" t="str">
        <f t="shared" si="3"/>
        <v/>
      </c>
    </row>
    <row r="394" spans="7:7">
      <c r="G394" t="str">
        <f t="shared" si="3"/>
        <v/>
      </c>
    </row>
    <row r="395" spans="7:7">
      <c r="G395" t="str">
        <f t="shared" si="3"/>
        <v/>
      </c>
    </row>
    <row r="396" spans="7:7">
      <c r="G396" t="str">
        <f t="shared" si="3"/>
        <v/>
      </c>
    </row>
    <row r="397" spans="7:7">
      <c r="G397" t="str">
        <f t="shared" si="3"/>
        <v/>
      </c>
    </row>
    <row r="398" spans="7:7">
      <c r="G398" t="str">
        <f t="shared" si="3"/>
        <v/>
      </c>
    </row>
    <row r="399" spans="7:7">
      <c r="G399" t="str">
        <f t="shared" si="3"/>
        <v/>
      </c>
    </row>
    <row r="400" spans="7:7">
      <c r="G400" t="str">
        <f t="shared" si="3"/>
        <v/>
      </c>
    </row>
    <row r="401" spans="7:7">
      <c r="G401" t="str">
        <f t="shared" si="3"/>
        <v/>
      </c>
    </row>
    <row r="402" spans="7:7">
      <c r="G402" t="str">
        <f t="shared" si="3"/>
        <v/>
      </c>
    </row>
    <row r="403" spans="7:7">
      <c r="G403" t="str">
        <f t="shared" si="3"/>
        <v/>
      </c>
    </row>
    <row r="404" spans="7:7">
      <c r="G404" t="str">
        <f t="shared" si="3"/>
        <v/>
      </c>
    </row>
    <row r="405" spans="7:7">
      <c r="G405" t="str">
        <f t="shared" si="3"/>
        <v/>
      </c>
    </row>
    <row r="406" spans="7:7">
      <c r="G406" t="str">
        <f t="shared" si="3"/>
        <v/>
      </c>
    </row>
    <row r="407" spans="7:7">
      <c r="G407" t="str">
        <f t="shared" si="3"/>
        <v/>
      </c>
    </row>
    <row r="408" spans="7:7">
      <c r="G408" t="str">
        <f t="shared" si="3"/>
        <v/>
      </c>
    </row>
    <row r="409" spans="7:7">
      <c r="G409" t="str">
        <f t="shared" si="3"/>
        <v/>
      </c>
    </row>
    <row r="410" spans="7:7">
      <c r="G410" t="str">
        <f t="shared" si="3"/>
        <v/>
      </c>
    </row>
    <row r="411" spans="7:7">
      <c r="G411" t="str">
        <f t="shared" si="3"/>
        <v/>
      </c>
    </row>
    <row r="412" spans="7:7">
      <c r="G412" t="str">
        <f t="shared" si="3"/>
        <v/>
      </c>
    </row>
    <row r="413" spans="7:7">
      <c r="G413" t="str">
        <f t="shared" si="3"/>
        <v/>
      </c>
    </row>
    <row r="414" spans="7:7">
      <c r="G414" t="str">
        <f t="shared" si="3"/>
        <v/>
      </c>
    </row>
    <row r="415" spans="7:7">
      <c r="G415" t="str">
        <f t="shared" si="3"/>
        <v/>
      </c>
    </row>
    <row r="416" spans="7:7">
      <c r="G416" t="str">
        <f t="shared" si="3"/>
        <v/>
      </c>
    </row>
    <row r="417" spans="7:7">
      <c r="G417" t="str">
        <f t="shared" si="3"/>
        <v/>
      </c>
    </row>
    <row r="418" spans="7:7">
      <c r="G418" t="str">
        <f t="shared" si="3"/>
        <v/>
      </c>
    </row>
    <row r="419" spans="7:7">
      <c r="G419" t="str">
        <f t="shared" si="3"/>
        <v/>
      </c>
    </row>
    <row r="420" spans="7:7">
      <c r="G420" t="str">
        <f t="shared" si="3"/>
        <v/>
      </c>
    </row>
    <row r="421" spans="7:7">
      <c r="G421" t="str">
        <f t="shared" si="3"/>
        <v/>
      </c>
    </row>
    <row r="422" spans="7:7">
      <c r="G422" t="str">
        <f t="shared" si="3"/>
        <v/>
      </c>
    </row>
    <row r="423" spans="7:7">
      <c r="G423" t="str">
        <f t="shared" si="3"/>
        <v/>
      </c>
    </row>
    <row r="424" spans="7:7">
      <c r="G424" t="str">
        <f t="shared" si="3"/>
        <v/>
      </c>
    </row>
    <row r="425" spans="7:7">
      <c r="G425" t="str">
        <f t="shared" si="3"/>
        <v/>
      </c>
    </row>
    <row r="426" spans="7:7">
      <c r="G426" t="str">
        <f t="shared" si="3"/>
        <v/>
      </c>
    </row>
    <row r="427" spans="7:7">
      <c r="G427" t="str">
        <f t="shared" si="3"/>
        <v/>
      </c>
    </row>
    <row r="428" spans="7:7">
      <c r="G428" t="str">
        <f t="shared" si="3"/>
        <v/>
      </c>
    </row>
    <row r="429" spans="7:7">
      <c r="G429" t="str">
        <f t="shared" si="3"/>
        <v/>
      </c>
    </row>
    <row r="430" spans="7:7">
      <c r="G430" t="str">
        <f t="shared" si="3"/>
        <v/>
      </c>
    </row>
    <row r="431" spans="7:7">
      <c r="G431" t="str">
        <f t="shared" si="3"/>
        <v/>
      </c>
    </row>
    <row r="432" spans="7:7">
      <c r="G432" t="str">
        <f t="shared" si="3"/>
        <v/>
      </c>
    </row>
    <row r="433" spans="7:7">
      <c r="G433" t="str">
        <f t="shared" si="3"/>
        <v/>
      </c>
    </row>
    <row r="434" spans="7:7">
      <c r="G434" t="str">
        <f t="shared" si="3"/>
        <v/>
      </c>
    </row>
    <row r="435" spans="7:7">
      <c r="G435" t="str">
        <f t="shared" si="3"/>
        <v/>
      </c>
    </row>
    <row r="436" spans="7:7">
      <c r="G436" t="str">
        <f t="shared" si="3"/>
        <v/>
      </c>
    </row>
    <row r="437" spans="7:7">
      <c r="G437" t="str">
        <f t="shared" si="3"/>
        <v/>
      </c>
    </row>
    <row r="438" spans="7:7">
      <c r="G438" t="str">
        <f t="shared" si="3"/>
        <v/>
      </c>
    </row>
    <row r="439" spans="7:7">
      <c r="G439" t="str">
        <f t="shared" si="3"/>
        <v/>
      </c>
    </row>
    <row r="440" spans="7:7">
      <c r="G440" t="str">
        <f t="shared" si="3"/>
        <v/>
      </c>
    </row>
    <row r="441" spans="7:7">
      <c r="G441" t="str">
        <f t="shared" si="3"/>
        <v/>
      </c>
    </row>
    <row r="442" spans="7:7">
      <c r="G442" t="str">
        <f t="shared" si="3"/>
        <v/>
      </c>
    </row>
    <row r="443" spans="7:7">
      <c r="G443" t="str">
        <f t="shared" si="3"/>
        <v/>
      </c>
    </row>
    <row r="444" spans="7:7">
      <c r="G444" t="str">
        <f t="shared" si="3"/>
        <v/>
      </c>
    </row>
    <row r="445" spans="7:7">
      <c r="G445" t="str">
        <f t="shared" si="3"/>
        <v/>
      </c>
    </row>
    <row r="446" spans="7:7">
      <c r="G446" t="str">
        <f t="shared" si="3"/>
        <v/>
      </c>
    </row>
    <row r="447" spans="7:7">
      <c r="G447" t="str">
        <f t="shared" si="3"/>
        <v/>
      </c>
    </row>
    <row r="448" spans="7:7">
      <c r="G448" t="str">
        <f t="shared" si="3"/>
        <v/>
      </c>
    </row>
    <row r="449" spans="7:7">
      <c r="G449" t="str">
        <f t="shared" ref="G449:G512" si="4">REPLACE(F449,1,1,UPPER(LEFT(F449,1)))</f>
        <v/>
      </c>
    </row>
    <row r="450" spans="7:7">
      <c r="G450" t="str">
        <f t="shared" si="4"/>
        <v/>
      </c>
    </row>
    <row r="451" spans="7:7">
      <c r="G451" t="str">
        <f t="shared" si="4"/>
        <v/>
      </c>
    </row>
    <row r="452" spans="7:7">
      <c r="G452" t="str">
        <f t="shared" si="4"/>
        <v/>
      </c>
    </row>
    <row r="453" spans="7:7">
      <c r="G453" t="str">
        <f t="shared" si="4"/>
        <v/>
      </c>
    </row>
    <row r="454" spans="7:7">
      <c r="G454" t="str">
        <f t="shared" si="4"/>
        <v/>
      </c>
    </row>
    <row r="455" spans="7:7">
      <c r="G455" t="str">
        <f t="shared" si="4"/>
        <v/>
      </c>
    </row>
    <row r="456" spans="7:7">
      <c r="G456" t="str">
        <f t="shared" si="4"/>
        <v/>
      </c>
    </row>
    <row r="457" spans="7:7">
      <c r="G457" t="str">
        <f t="shared" si="4"/>
        <v/>
      </c>
    </row>
    <row r="458" spans="7:7">
      <c r="G458" t="str">
        <f t="shared" si="4"/>
        <v/>
      </c>
    </row>
    <row r="459" spans="7:7">
      <c r="G459" t="str">
        <f t="shared" si="4"/>
        <v/>
      </c>
    </row>
    <row r="460" spans="7:7">
      <c r="G460" t="str">
        <f t="shared" si="4"/>
        <v/>
      </c>
    </row>
    <row r="461" spans="7:7">
      <c r="G461" t="str">
        <f t="shared" si="4"/>
        <v/>
      </c>
    </row>
    <row r="462" spans="7:7">
      <c r="G462" t="str">
        <f t="shared" si="4"/>
        <v/>
      </c>
    </row>
    <row r="463" spans="7:7">
      <c r="G463" t="str">
        <f t="shared" si="4"/>
        <v/>
      </c>
    </row>
    <row r="464" spans="7:7">
      <c r="G464" t="str">
        <f t="shared" si="4"/>
        <v/>
      </c>
    </row>
    <row r="465" spans="7:7">
      <c r="G465" t="str">
        <f t="shared" si="4"/>
        <v/>
      </c>
    </row>
    <row r="466" spans="7:7">
      <c r="G466" t="str">
        <f t="shared" si="4"/>
        <v/>
      </c>
    </row>
    <row r="467" spans="7:7">
      <c r="G467" t="str">
        <f t="shared" si="4"/>
        <v/>
      </c>
    </row>
    <row r="468" spans="7:7">
      <c r="G468" t="str">
        <f t="shared" si="4"/>
        <v/>
      </c>
    </row>
    <row r="469" spans="7:7">
      <c r="G469" t="str">
        <f t="shared" si="4"/>
        <v/>
      </c>
    </row>
    <row r="470" spans="7:7">
      <c r="G470" t="str">
        <f t="shared" si="4"/>
        <v/>
      </c>
    </row>
    <row r="471" spans="7:7">
      <c r="G471" t="str">
        <f t="shared" si="4"/>
        <v/>
      </c>
    </row>
    <row r="472" spans="7:7">
      <c r="G472" t="str">
        <f t="shared" si="4"/>
        <v/>
      </c>
    </row>
    <row r="473" spans="7:7">
      <c r="G473" t="str">
        <f t="shared" si="4"/>
        <v/>
      </c>
    </row>
    <row r="474" spans="7:7">
      <c r="G474" t="str">
        <f t="shared" si="4"/>
        <v/>
      </c>
    </row>
    <row r="475" spans="7:7">
      <c r="G475" t="str">
        <f t="shared" si="4"/>
        <v/>
      </c>
    </row>
    <row r="476" spans="7:7">
      <c r="G476" t="str">
        <f t="shared" si="4"/>
        <v/>
      </c>
    </row>
    <row r="477" spans="7:7">
      <c r="G477" t="str">
        <f t="shared" si="4"/>
        <v/>
      </c>
    </row>
    <row r="478" spans="7:7">
      <c r="G478" t="str">
        <f t="shared" si="4"/>
        <v/>
      </c>
    </row>
    <row r="479" spans="7:7">
      <c r="G479" t="str">
        <f t="shared" si="4"/>
        <v/>
      </c>
    </row>
    <row r="480" spans="7:7">
      <c r="G480" t="str">
        <f t="shared" si="4"/>
        <v/>
      </c>
    </row>
    <row r="481" spans="7:7">
      <c r="G481" t="str">
        <f t="shared" si="4"/>
        <v/>
      </c>
    </row>
    <row r="482" spans="7:7">
      <c r="G482" t="str">
        <f t="shared" si="4"/>
        <v/>
      </c>
    </row>
    <row r="483" spans="7:7">
      <c r="G483" t="str">
        <f t="shared" si="4"/>
        <v/>
      </c>
    </row>
    <row r="484" spans="7:7">
      <c r="G484" t="str">
        <f t="shared" si="4"/>
        <v/>
      </c>
    </row>
    <row r="485" spans="7:7">
      <c r="G485" t="str">
        <f t="shared" si="4"/>
        <v/>
      </c>
    </row>
    <row r="486" spans="7:7">
      <c r="G486" t="str">
        <f t="shared" si="4"/>
        <v/>
      </c>
    </row>
    <row r="487" spans="7:7">
      <c r="G487" t="str">
        <f t="shared" si="4"/>
        <v/>
      </c>
    </row>
    <row r="488" spans="7:7">
      <c r="G488" t="str">
        <f t="shared" si="4"/>
        <v/>
      </c>
    </row>
    <row r="489" spans="7:7">
      <c r="G489" t="str">
        <f t="shared" si="4"/>
        <v/>
      </c>
    </row>
    <row r="490" spans="7:7">
      <c r="G490" t="str">
        <f t="shared" si="4"/>
        <v/>
      </c>
    </row>
    <row r="491" spans="7:7">
      <c r="G491" t="str">
        <f t="shared" si="4"/>
        <v/>
      </c>
    </row>
    <row r="492" spans="7:7">
      <c r="G492" t="str">
        <f t="shared" si="4"/>
        <v/>
      </c>
    </row>
    <row r="493" spans="7:7">
      <c r="G493" t="str">
        <f t="shared" si="4"/>
        <v/>
      </c>
    </row>
    <row r="494" spans="7:7">
      <c r="G494" t="str">
        <f t="shared" si="4"/>
        <v/>
      </c>
    </row>
    <row r="495" spans="7:7">
      <c r="G495" t="str">
        <f t="shared" si="4"/>
        <v/>
      </c>
    </row>
    <row r="496" spans="7:7">
      <c r="G496" t="str">
        <f t="shared" si="4"/>
        <v/>
      </c>
    </row>
    <row r="497" spans="7:7">
      <c r="G497" t="str">
        <f t="shared" si="4"/>
        <v/>
      </c>
    </row>
    <row r="498" spans="7:7">
      <c r="G498" t="str">
        <f t="shared" si="4"/>
        <v/>
      </c>
    </row>
    <row r="499" spans="7:7">
      <c r="G499" t="str">
        <f t="shared" si="4"/>
        <v/>
      </c>
    </row>
    <row r="500" spans="7:7">
      <c r="G500" t="str">
        <f t="shared" si="4"/>
        <v/>
      </c>
    </row>
    <row r="501" spans="7:7">
      <c r="G501" t="str">
        <f t="shared" si="4"/>
        <v/>
      </c>
    </row>
    <row r="502" spans="7:7">
      <c r="G502" t="str">
        <f t="shared" si="4"/>
        <v/>
      </c>
    </row>
    <row r="503" spans="7:7">
      <c r="G503" t="str">
        <f t="shared" si="4"/>
        <v/>
      </c>
    </row>
    <row r="504" spans="7:7">
      <c r="G504" t="str">
        <f t="shared" si="4"/>
        <v/>
      </c>
    </row>
    <row r="505" spans="7:7">
      <c r="G505" t="str">
        <f t="shared" si="4"/>
        <v/>
      </c>
    </row>
    <row r="506" spans="7:7">
      <c r="G506" t="str">
        <f t="shared" si="4"/>
        <v/>
      </c>
    </row>
    <row r="507" spans="7:7">
      <c r="G507" t="str">
        <f t="shared" si="4"/>
        <v/>
      </c>
    </row>
    <row r="508" spans="7:7">
      <c r="G508" t="str">
        <f t="shared" si="4"/>
        <v/>
      </c>
    </row>
    <row r="509" spans="7:7">
      <c r="G509" t="str">
        <f t="shared" si="4"/>
        <v/>
      </c>
    </row>
    <row r="510" spans="7:7">
      <c r="G510" t="str">
        <f t="shared" si="4"/>
        <v/>
      </c>
    </row>
    <row r="511" spans="7:7">
      <c r="G511" t="str">
        <f t="shared" si="4"/>
        <v/>
      </c>
    </row>
    <row r="512" spans="7:7">
      <c r="G512" t="str">
        <f t="shared" si="4"/>
        <v/>
      </c>
    </row>
    <row r="513" spans="7:7">
      <c r="G513" t="str">
        <f t="shared" ref="G513:G576" si="5">REPLACE(F513,1,1,UPPER(LEFT(F513,1)))</f>
        <v/>
      </c>
    </row>
    <row r="514" spans="7:7">
      <c r="G514" t="str">
        <f t="shared" si="5"/>
        <v/>
      </c>
    </row>
    <row r="515" spans="7:7">
      <c r="G515" t="str">
        <f t="shared" si="5"/>
        <v/>
      </c>
    </row>
    <row r="516" spans="7:7">
      <c r="G516" t="str">
        <f t="shared" si="5"/>
        <v/>
      </c>
    </row>
    <row r="517" spans="7:7">
      <c r="G517" t="str">
        <f t="shared" si="5"/>
        <v/>
      </c>
    </row>
    <row r="518" spans="7:7">
      <c r="G518" t="str">
        <f t="shared" si="5"/>
        <v/>
      </c>
    </row>
    <row r="519" spans="7:7">
      <c r="G519" t="str">
        <f t="shared" si="5"/>
        <v/>
      </c>
    </row>
    <row r="520" spans="7:7">
      <c r="G520" t="str">
        <f t="shared" si="5"/>
        <v/>
      </c>
    </row>
    <row r="521" spans="7:7">
      <c r="G521" t="str">
        <f t="shared" si="5"/>
        <v/>
      </c>
    </row>
    <row r="522" spans="7:7">
      <c r="G522" t="str">
        <f t="shared" si="5"/>
        <v/>
      </c>
    </row>
    <row r="523" spans="7:7">
      <c r="G523" t="str">
        <f t="shared" si="5"/>
        <v/>
      </c>
    </row>
    <row r="524" spans="7:7">
      <c r="G524" t="str">
        <f t="shared" si="5"/>
        <v/>
      </c>
    </row>
    <row r="525" spans="7:7">
      <c r="G525" t="str">
        <f t="shared" si="5"/>
        <v/>
      </c>
    </row>
    <row r="526" spans="7:7">
      <c r="G526" t="str">
        <f t="shared" si="5"/>
        <v/>
      </c>
    </row>
    <row r="527" spans="7:7">
      <c r="G527" t="str">
        <f t="shared" si="5"/>
        <v/>
      </c>
    </row>
    <row r="528" spans="7:7">
      <c r="G528" t="str">
        <f t="shared" si="5"/>
        <v/>
      </c>
    </row>
    <row r="529" spans="7:7">
      <c r="G529" t="str">
        <f t="shared" si="5"/>
        <v/>
      </c>
    </row>
    <row r="530" spans="7:7">
      <c r="G530" t="str">
        <f t="shared" si="5"/>
        <v/>
      </c>
    </row>
    <row r="531" spans="7:7">
      <c r="G531" t="str">
        <f t="shared" si="5"/>
        <v/>
      </c>
    </row>
    <row r="532" spans="7:7">
      <c r="G532" t="str">
        <f t="shared" si="5"/>
        <v/>
      </c>
    </row>
    <row r="533" spans="7:7">
      <c r="G533" t="str">
        <f t="shared" si="5"/>
        <v/>
      </c>
    </row>
    <row r="534" spans="7:7">
      <c r="G534" t="str">
        <f t="shared" si="5"/>
        <v/>
      </c>
    </row>
    <row r="535" spans="7:7">
      <c r="G535" t="str">
        <f t="shared" si="5"/>
        <v/>
      </c>
    </row>
    <row r="536" spans="7:7">
      <c r="G536" t="str">
        <f t="shared" si="5"/>
        <v/>
      </c>
    </row>
    <row r="537" spans="7:7">
      <c r="G537" t="str">
        <f t="shared" si="5"/>
        <v/>
      </c>
    </row>
    <row r="538" spans="7:7">
      <c r="G538" t="str">
        <f t="shared" si="5"/>
        <v/>
      </c>
    </row>
    <row r="539" spans="7:7">
      <c r="G539" t="str">
        <f t="shared" si="5"/>
        <v/>
      </c>
    </row>
    <row r="540" spans="7:7">
      <c r="G540" t="str">
        <f t="shared" si="5"/>
        <v/>
      </c>
    </row>
    <row r="541" spans="7:7">
      <c r="G541" t="str">
        <f t="shared" si="5"/>
        <v/>
      </c>
    </row>
    <row r="542" spans="7:7">
      <c r="G542" t="str">
        <f t="shared" si="5"/>
        <v/>
      </c>
    </row>
    <row r="543" spans="7:7">
      <c r="G543" t="str">
        <f t="shared" si="5"/>
        <v/>
      </c>
    </row>
    <row r="544" spans="7:7">
      <c r="G544" t="str">
        <f t="shared" si="5"/>
        <v/>
      </c>
    </row>
    <row r="545" spans="7:7">
      <c r="G545" t="str">
        <f t="shared" si="5"/>
        <v/>
      </c>
    </row>
    <row r="546" spans="7:7">
      <c r="G546" t="str">
        <f t="shared" si="5"/>
        <v/>
      </c>
    </row>
    <row r="547" spans="7:7">
      <c r="G547" t="str">
        <f t="shared" si="5"/>
        <v/>
      </c>
    </row>
    <row r="548" spans="7:7">
      <c r="G548" t="str">
        <f t="shared" si="5"/>
        <v/>
      </c>
    </row>
    <row r="549" spans="7:7">
      <c r="G549" t="str">
        <f t="shared" si="5"/>
        <v/>
      </c>
    </row>
    <row r="550" spans="7:7">
      <c r="G550" t="str">
        <f t="shared" si="5"/>
        <v/>
      </c>
    </row>
    <row r="551" spans="7:7">
      <c r="G551" t="str">
        <f t="shared" si="5"/>
        <v/>
      </c>
    </row>
    <row r="552" spans="7:7">
      <c r="G552" t="str">
        <f t="shared" si="5"/>
        <v/>
      </c>
    </row>
    <row r="553" spans="7:7">
      <c r="G553" t="str">
        <f t="shared" si="5"/>
        <v/>
      </c>
    </row>
    <row r="554" spans="7:7">
      <c r="G554" t="str">
        <f t="shared" si="5"/>
        <v/>
      </c>
    </row>
    <row r="555" spans="7:7">
      <c r="G555" t="str">
        <f t="shared" si="5"/>
        <v/>
      </c>
    </row>
    <row r="556" spans="7:7">
      <c r="G556" t="str">
        <f t="shared" si="5"/>
        <v/>
      </c>
    </row>
    <row r="557" spans="7:7">
      <c r="G557" t="str">
        <f t="shared" si="5"/>
        <v/>
      </c>
    </row>
    <row r="558" spans="7:7">
      <c r="G558" t="str">
        <f t="shared" si="5"/>
        <v/>
      </c>
    </row>
    <row r="559" spans="7:7">
      <c r="G559" t="str">
        <f t="shared" si="5"/>
        <v/>
      </c>
    </row>
    <row r="560" spans="7:7">
      <c r="G560" t="str">
        <f t="shared" si="5"/>
        <v/>
      </c>
    </row>
    <row r="561" spans="7:7">
      <c r="G561" t="str">
        <f t="shared" si="5"/>
        <v/>
      </c>
    </row>
    <row r="562" spans="7:7">
      <c r="G562" t="str">
        <f t="shared" si="5"/>
        <v/>
      </c>
    </row>
    <row r="563" spans="7:7">
      <c r="G563" t="str">
        <f t="shared" si="5"/>
        <v/>
      </c>
    </row>
    <row r="564" spans="7:7">
      <c r="G564" t="str">
        <f t="shared" si="5"/>
        <v/>
      </c>
    </row>
    <row r="565" spans="7:7">
      <c r="G565" t="str">
        <f t="shared" si="5"/>
        <v/>
      </c>
    </row>
    <row r="566" spans="7:7">
      <c r="G566" t="str">
        <f t="shared" si="5"/>
        <v/>
      </c>
    </row>
    <row r="567" spans="7:7">
      <c r="G567" t="str">
        <f t="shared" si="5"/>
        <v/>
      </c>
    </row>
    <row r="568" spans="7:7">
      <c r="G568" t="str">
        <f t="shared" si="5"/>
        <v/>
      </c>
    </row>
    <row r="569" spans="7:7">
      <c r="G569" t="str">
        <f t="shared" si="5"/>
        <v/>
      </c>
    </row>
    <row r="570" spans="7:7">
      <c r="G570" t="str">
        <f t="shared" si="5"/>
        <v/>
      </c>
    </row>
    <row r="571" spans="7:7">
      <c r="G571" t="str">
        <f t="shared" si="5"/>
        <v/>
      </c>
    </row>
    <row r="572" spans="7:7">
      <c r="G572" t="str">
        <f t="shared" si="5"/>
        <v/>
      </c>
    </row>
    <row r="573" spans="7:7">
      <c r="G573" t="str">
        <f t="shared" si="5"/>
        <v/>
      </c>
    </row>
    <row r="574" spans="7:7">
      <c r="G574" t="str">
        <f t="shared" si="5"/>
        <v/>
      </c>
    </row>
    <row r="575" spans="7:7">
      <c r="G575" t="str">
        <f t="shared" si="5"/>
        <v/>
      </c>
    </row>
    <row r="576" spans="7:7">
      <c r="G576" t="str">
        <f t="shared" si="5"/>
        <v/>
      </c>
    </row>
    <row r="577" spans="7:7">
      <c r="G577" t="str">
        <f t="shared" ref="G577:G640" si="6">REPLACE(F577,1,1,UPPER(LEFT(F577,1)))</f>
        <v/>
      </c>
    </row>
    <row r="578" spans="7:7">
      <c r="G578" t="str">
        <f t="shared" si="6"/>
        <v/>
      </c>
    </row>
    <row r="579" spans="7:7">
      <c r="G579" t="str">
        <f t="shared" si="6"/>
        <v/>
      </c>
    </row>
    <row r="580" spans="7:7">
      <c r="G580" t="str">
        <f t="shared" si="6"/>
        <v/>
      </c>
    </row>
    <row r="581" spans="7:7">
      <c r="G581" t="str">
        <f t="shared" si="6"/>
        <v/>
      </c>
    </row>
    <row r="582" spans="7:7">
      <c r="G582" t="str">
        <f t="shared" si="6"/>
        <v/>
      </c>
    </row>
    <row r="583" spans="7:7">
      <c r="G583" t="str">
        <f t="shared" si="6"/>
        <v/>
      </c>
    </row>
    <row r="584" spans="7:7">
      <c r="G584" t="str">
        <f t="shared" si="6"/>
        <v/>
      </c>
    </row>
    <row r="585" spans="7:7">
      <c r="G585" t="str">
        <f t="shared" si="6"/>
        <v/>
      </c>
    </row>
    <row r="586" spans="7:7">
      <c r="G586" t="str">
        <f t="shared" si="6"/>
        <v/>
      </c>
    </row>
    <row r="587" spans="7:7">
      <c r="G587" t="str">
        <f t="shared" si="6"/>
        <v/>
      </c>
    </row>
    <row r="588" spans="7:7">
      <c r="G588" t="str">
        <f t="shared" si="6"/>
        <v/>
      </c>
    </row>
    <row r="589" spans="7:7">
      <c r="G589" t="str">
        <f t="shared" si="6"/>
        <v/>
      </c>
    </row>
    <row r="590" spans="7:7">
      <c r="G590" t="str">
        <f t="shared" si="6"/>
        <v/>
      </c>
    </row>
    <row r="591" spans="7:7">
      <c r="G591" t="str">
        <f t="shared" si="6"/>
        <v/>
      </c>
    </row>
    <row r="592" spans="7:7">
      <c r="G592" t="str">
        <f t="shared" si="6"/>
        <v/>
      </c>
    </row>
    <row r="593" spans="7:7">
      <c r="G593" t="str">
        <f t="shared" si="6"/>
        <v/>
      </c>
    </row>
    <row r="594" spans="7:7">
      <c r="G594" t="str">
        <f t="shared" si="6"/>
        <v/>
      </c>
    </row>
    <row r="595" spans="7:7">
      <c r="G595" t="str">
        <f t="shared" si="6"/>
        <v/>
      </c>
    </row>
    <row r="596" spans="7:7">
      <c r="G596" t="str">
        <f t="shared" si="6"/>
        <v/>
      </c>
    </row>
    <row r="597" spans="7:7">
      <c r="G597" t="str">
        <f t="shared" si="6"/>
        <v/>
      </c>
    </row>
    <row r="598" spans="7:7">
      <c r="G598" t="str">
        <f t="shared" si="6"/>
        <v/>
      </c>
    </row>
    <row r="599" spans="7:7">
      <c r="G599" t="str">
        <f t="shared" si="6"/>
        <v/>
      </c>
    </row>
    <row r="600" spans="7:7">
      <c r="G600" t="str">
        <f t="shared" si="6"/>
        <v/>
      </c>
    </row>
    <row r="601" spans="7:7">
      <c r="G601" t="str">
        <f t="shared" si="6"/>
        <v/>
      </c>
    </row>
    <row r="602" spans="7:7">
      <c r="G602" t="str">
        <f t="shared" si="6"/>
        <v/>
      </c>
    </row>
    <row r="603" spans="7:7">
      <c r="G603" t="str">
        <f t="shared" si="6"/>
        <v/>
      </c>
    </row>
    <row r="604" spans="7:7">
      <c r="G604" t="str">
        <f t="shared" si="6"/>
        <v/>
      </c>
    </row>
    <row r="605" spans="7:7">
      <c r="G605" t="str">
        <f t="shared" si="6"/>
        <v/>
      </c>
    </row>
    <row r="606" spans="7:7">
      <c r="G606" t="str">
        <f t="shared" si="6"/>
        <v/>
      </c>
    </row>
    <row r="607" spans="7:7">
      <c r="G607" t="str">
        <f t="shared" si="6"/>
        <v/>
      </c>
    </row>
    <row r="608" spans="7:7">
      <c r="G608" t="str">
        <f t="shared" si="6"/>
        <v/>
      </c>
    </row>
    <row r="609" spans="7:7">
      <c r="G609" t="str">
        <f t="shared" si="6"/>
        <v/>
      </c>
    </row>
    <row r="610" spans="7:7">
      <c r="G610" t="str">
        <f t="shared" si="6"/>
        <v/>
      </c>
    </row>
    <row r="611" spans="7:7">
      <c r="G611" t="str">
        <f t="shared" si="6"/>
        <v/>
      </c>
    </row>
    <row r="612" spans="7:7">
      <c r="G612" t="str">
        <f t="shared" si="6"/>
        <v/>
      </c>
    </row>
    <row r="613" spans="7:7">
      <c r="G613" t="str">
        <f t="shared" si="6"/>
        <v/>
      </c>
    </row>
    <row r="614" spans="7:7">
      <c r="G614" t="str">
        <f t="shared" si="6"/>
        <v/>
      </c>
    </row>
    <row r="615" spans="7:7">
      <c r="G615" t="str">
        <f t="shared" si="6"/>
        <v/>
      </c>
    </row>
    <row r="616" spans="7:7">
      <c r="G616" t="str">
        <f t="shared" si="6"/>
        <v/>
      </c>
    </row>
    <row r="617" spans="7:7">
      <c r="G617" t="str">
        <f t="shared" si="6"/>
        <v/>
      </c>
    </row>
    <row r="618" spans="7:7">
      <c r="G618" t="str">
        <f t="shared" si="6"/>
        <v/>
      </c>
    </row>
    <row r="619" spans="7:7">
      <c r="G619" t="str">
        <f t="shared" si="6"/>
        <v/>
      </c>
    </row>
    <row r="620" spans="7:7">
      <c r="G620" t="str">
        <f t="shared" si="6"/>
        <v/>
      </c>
    </row>
    <row r="621" spans="7:7">
      <c r="G621" t="str">
        <f t="shared" si="6"/>
        <v/>
      </c>
    </row>
    <row r="622" spans="7:7">
      <c r="G622" t="str">
        <f t="shared" si="6"/>
        <v/>
      </c>
    </row>
    <row r="623" spans="7:7">
      <c r="G623" t="str">
        <f t="shared" si="6"/>
        <v/>
      </c>
    </row>
    <row r="624" spans="7:7">
      <c r="G624" t="str">
        <f t="shared" si="6"/>
        <v/>
      </c>
    </row>
    <row r="625" spans="7:7">
      <c r="G625" t="str">
        <f t="shared" si="6"/>
        <v/>
      </c>
    </row>
    <row r="626" spans="7:7">
      <c r="G626" t="str">
        <f t="shared" si="6"/>
        <v/>
      </c>
    </row>
    <row r="627" spans="7:7">
      <c r="G627" t="str">
        <f t="shared" si="6"/>
        <v/>
      </c>
    </row>
    <row r="628" spans="7:7">
      <c r="G628" t="str">
        <f t="shared" si="6"/>
        <v/>
      </c>
    </row>
    <row r="629" spans="7:7">
      <c r="G629" t="str">
        <f t="shared" si="6"/>
        <v/>
      </c>
    </row>
    <row r="630" spans="7:7">
      <c r="G630" t="str">
        <f t="shared" si="6"/>
        <v/>
      </c>
    </row>
    <row r="631" spans="7:7">
      <c r="G631" t="str">
        <f t="shared" si="6"/>
        <v/>
      </c>
    </row>
    <row r="632" spans="7:7">
      <c r="G632" t="str">
        <f t="shared" si="6"/>
        <v/>
      </c>
    </row>
    <row r="633" spans="7:7">
      <c r="G633" t="str">
        <f t="shared" si="6"/>
        <v/>
      </c>
    </row>
    <row r="634" spans="7:7">
      <c r="G634" t="str">
        <f t="shared" si="6"/>
        <v/>
      </c>
    </row>
    <row r="635" spans="7:7">
      <c r="G635" t="str">
        <f t="shared" si="6"/>
        <v/>
      </c>
    </row>
    <row r="636" spans="7:7">
      <c r="G636" t="str">
        <f t="shared" si="6"/>
        <v/>
      </c>
    </row>
    <row r="637" spans="7:7">
      <c r="G637" t="str">
        <f t="shared" si="6"/>
        <v/>
      </c>
    </row>
    <row r="638" spans="7:7">
      <c r="G638" t="str">
        <f t="shared" si="6"/>
        <v/>
      </c>
    </row>
    <row r="639" spans="7:7">
      <c r="G639" t="str">
        <f t="shared" si="6"/>
        <v/>
      </c>
    </row>
    <row r="640" spans="7:7">
      <c r="G640" t="str">
        <f t="shared" si="6"/>
        <v/>
      </c>
    </row>
    <row r="641" spans="7:7">
      <c r="G641" t="str">
        <f t="shared" ref="G641:G704" si="7">REPLACE(F641,1,1,UPPER(LEFT(F641,1)))</f>
        <v/>
      </c>
    </row>
    <row r="642" spans="7:7">
      <c r="G642" t="str">
        <f t="shared" si="7"/>
        <v/>
      </c>
    </row>
    <row r="643" spans="7:7">
      <c r="G643" t="str">
        <f t="shared" si="7"/>
        <v/>
      </c>
    </row>
    <row r="644" spans="7:7">
      <c r="G644" t="str">
        <f t="shared" si="7"/>
        <v/>
      </c>
    </row>
    <row r="645" spans="7:7">
      <c r="G645" t="str">
        <f t="shared" si="7"/>
        <v/>
      </c>
    </row>
    <row r="646" spans="7:7">
      <c r="G646" t="str">
        <f t="shared" si="7"/>
        <v/>
      </c>
    </row>
    <row r="647" spans="7:7">
      <c r="G647" t="str">
        <f t="shared" si="7"/>
        <v/>
      </c>
    </row>
    <row r="648" spans="7:7">
      <c r="G648" t="str">
        <f t="shared" si="7"/>
        <v/>
      </c>
    </row>
    <row r="649" spans="7:7">
      <c r="G649" t="str">
        <f t="shared" si="7"/>
        <v/>
      </c>
    </row>
    <row r="650" spans="7:7">
      <c r="G650" t="str">
        <f t="shared" si="7"/>
        <v/>
      </c>
    </row>
    <row r="651" spans="7:7">
      <c r="G651" t="str">
        <f t="shared" si="7"/>
        <v/>
      </c>
    </row>
    <row r="652" spans="7:7">
      <c r="G652" t="str">
        <f t="shared" si="7"/>
        <v/>
      </c>
    </row>
    <row r="653" spans="7:7">
      <c r="G653" t="str">
        <f t="shared" si="7"/>
        <v/>
      </c>
    </row>
    <row r="654" spans="7:7">
      <c r="G654" t="str">
        <f t="shared" si="7"/>
        <v/>
      </c>
    </row>
    <row r="655" spans="7:7">
      <c r="G655" t="str">
        <f t="shared" si="7"/>
        <v/>
      </c>
    </row>
    <row r="656" spans="7:7">
      <c r="G656" t="str">
        <f t="shared" si="7"/>
        <v/>
      </c>
    </row>
    <row r="657" spans="7:7">
      <c r="G657" t="str">
        <f t="shared" si="7"/>
        <v/>
      </c>
    </row>
    <row r="658" spans="7:7">
      <c r="G658" t="str">
        <f t="shared" si="7"/>
        <v/>
      </c>
    </row>
    <row r="659" spans="7:7">
      <c r="G659" t="str">
        <f t="shared" si="7"/>
        <v/>
      </c>
    </row>
    <row r="660" spans="7:7">
      <c r="G660" t="str">
        <f t="shared" si="7"/>
        <v/>
      </c>
    </row>
    <row r="661" spans="7:7">
      <c r="G661" t="str">
        <f t="shared" si="7"/>
        <v/>
      </c>
    </row>
    <row r="662" spans="7:7">
      <c r="G662" t="str">
        <f t="shared" si="7"/>
        <v/>
      </c>
    </row>
    <row r="663" spans="7:7">
      <c r="G663" t="str">
        <f t="shared" si="7"/>
        <v/>
      </c>
    </row>
    <row r="664" spans="7:7">
      <c r="G664" t="str">
        <f t="shared" si="7"/>
        <v/>
      </c>
    </row>
    <row r="665" spans="7:7">
      <c r="G665" t="str">
        <f t="shared" si="7"/>
        <v/>
      </c>
    </row>
    <row r="666" spans="7:7">
      <c r="G666" t="str">
        <f t="shared" si="7"/>
        <v/>
      </c>
    </row>
    <row r="667" spans="7:7">
      <c r="G667" t="str">
        <f t="shared" si="7"/>
        <v/>
      </c>
    </row>
    <row r="668" spans="7:7">
      <c r="G668" t="str">
        <f t="shared" si="7"/>
        <v/>
      </c>
    </row>
    <row r="669" spans="7:7">
      <c r="G669" t="str">
        <f t="shared" si="7"/>
        <v/>
      </c>
    </row>
    <row r="670" spans="7:7">
      <c r="G670" t="str">
        <f t="shared" si="7"/>
        <v/>
      </c>
    </row>
    <row r="671" spans="7:7">
      <c r="G671" t="str">
        <f t="shared" si="7"/>
        <v/>
      </c>
    </row>
    <row r="672" spans="7:7">
      <c r="G672" t="str">
        <f t="shared" si="7"/>
        <v/>
      </c>
    </row>
    <row r="673" spans="7:7">
      <c r="G673" t="str">
        <f t="shared" si="7"/>
        <v/>
      </c>
    </row>
    <row r="674" spans="7:7">
      <c r="G674" t="str">
        <f t="shared" si="7"/>
        <v/>
      </c>
    </row>
    <row r="675" spans="7:7">
      <c r="G675" t="str">
        <f t="shared" si="7"/>
        <v/>
      </c>
    </row>
    <row r="676" spans="7:7">
      <c r="G676" t="str">
        <f t="shared" si="7"/>
        <v/>
      </c>
    </row>
    <row r="677" spans="7:7">
      <c r="G677" t="str">
        <f t="shared" si="7"/>
        <v/>
      </c>
    </row>
    <row r="678" spans="7:7">
      <c r="G678" t="str">
        <f t="shared" si="7"/>
        <v/>
      </c>
    </row>
    <row r="679" spans="7:7">
      <c r="G679" t="str">
        <f t="shared" si="7"/>
        <v/>
      </c>
    </row>
    <row r="680" spans="7:7">
      <c r="G680" t="str">
        <f t="shared" si="7"/>
        <v/>
      </c>
    </row>
    <row r="681" spans="7:7">
      <c r="G681" t="str">
        <f t="shared" si="7"/>
        <v/>
      </c>
    </row>
    <row r="682" spans="7:7">
      <c r="G682" t="str">
        <f t="shared" si="7"/>
        <v/>
      </c>
    </row>
    <row r="683" spans="7:7">
      <c r="G683" t="str">
        <f t="shared" si="7"/>
        <v/>
      </c>
    </row>
    <row r="684" spans="7:7">
      <c r="G684" t="str">
        <f t="shared" si="7"/>
        <v/>
      </c>
    </row>
    <row r="685" spans="7:7">
      <c r="G685" t="str">
        <f t="shared" si="7"/>
        <v/>
      </c>
    </row>
    <row r="686" spans="7:7">
      <c r="G686" t="str">
        <f t="shared" si="7"/>
        <v/>
      </c>
    </row>
    <row r="687" spans="7:7">
      <c r="G687" t="str">
        <f t="shared" si="7"/>
        <v/>
      </c>
    </row>
    <row r="688" spans="7:7">
      <c r="G688" t="str">
        <f t="shared" si="7"/>
        <v/>
      </c>
    </row>
    <row r="689" spans="7:7">
      <c r="G689" t="str">
        <f t="shared" si="7"/>
        <v/>
      </c>
    </row>
    <row r="690" spans="7:7">
      <c r="G690" t="str">
        <f t="shared" si="7"/>
        <v/>
      </c>
    </row>
    <row r="691" spans="7:7">
      <c r="G691" t="str">
        <f t="shared" si="7"/>
        <v/>
      </c>
    </row>
    <row r="692" spans="7:7">
      <c r="G692" t="str">
        <f t="shared" si="7"/>
        <v/>
      </c>
    </row>
    <row r="693" spans="7:7">
      <c r="G693" t="str">
        <f t="shared" si="7"/>
        <v/>
      </c>
    </row>
    <row r="694" spans="7:7">
      <c r="G694" t="str">
        <f t="shared" si="7"/>
        <v/>
      </c>
    </row>
    <row r="695" spans="7:7">
      <c r="G695" t="str">
        <f t="shared" si="7"/>
        <v/>
      </c>
    </row>
    <row r="696" spans="7:7">
      <c r="G696" t="str">
        <f t="shared" si="7"/>
        <v/>
      </c>
    </row>
    <row r="697" spans="7:7">
      <c r="G697" t="str">
        <f t="shared" si="7"/>
        <v/>
      </c>
    </row>
    <row r="698" spans="7:7">
      <c r="G698" t="str">
        <f t="shared" si="7"/>
        <v/>
      </c>
    </row>
    <row r="699" spans="7:7">
      <c r="G699" t="str">
        <f t="shared" si="7"/>
        <v/>
      </c>
    </row>
    <row r="700" spans="7:7">
      <c r="G700" t="str">
        <f t="shared" si="7"/>
        <v/>
      </c>
    </row>
    <row r="701" spans="7:7">
      <c r="G701" t="str">
        <f t="shared" si="7"/>
        <v/>
      </c>
    </row>
    <row r="702" spans="7:7">
      <c r="G702" t="str">
        <f t="shared" si="7"/>
        <v/>
      </c>
    </row>
    <row r="703" spans="7:7">
      <c r="G703" t="str">
        <f t="shared" si="7"/>
        <v/>
      </c>
    </row>
    <row r="704" spans="7:7">
      <c r="G704" t="str">
        <f t="shared" si="7"/>
        <v/>
      </c>
    </row>
    <row r="705" spans="7:7">
      <c r="G705" t="str">
        <f t="shared" ref="G705:G768" si="8">REPLACE(F705,1,1,UPPER(LEFT(F705,1)))</f>
        <v/>
      </c>
    </row>
    <row r="706" spans="7:7">
      <c r="G706" t="str">
        <f t="shared" si="8"/>
        <v/>
      </c>
    </row>
    <row r="707" spans="7:7">
      <c r="G707" t="str">
        <f t="shared" si="8"/>
        <v/>
      </c>
    </row>
    <row r="708" spans="7:7">
      <c r="G708" t="str">
        <f t="shared" si="8"/>
        <v/>
      </c>
    </row>
    <row r="709" spans="7:7">
      <c r="G709" t="str">
        <f t="shared" si="8"/>
        <v/>
      </c>
    </row>
    <row r="710" spans="7:7">
      <c r="G710" t="str">
        <f t="shared" si="8"/>
        <v/>
      </c>
    </row>
    <row r="711" spans="7:7">
      <c r="G711" t="str">
        <f t="shared" si="8"/>
        <v/>
      </c>
    </row>
    <row r="712" spans="7:7">
      <c r="G712" t="str">
        <f t="shared" si="8"/>
        <v/>
      </c>
    </row>
    <row r="713" spans="7:7">
      <c r="G713" t="str">
        <f t="shared" si="8"/>
        <v/>
      </c>
    </row>
    <row r="714" spans="7:7">
      <c r="G714" t="str">
        <f t="shared" si="8"/>
        <v/>
      </c>
    </row>
    <row r="715" spans="7:7">
      <c r="G715" t="str">
        <f t="shared" si="8"/>
        <v/>
      </c>
    </row>
    <row r="716" spans="7:7">
      <c r="G716" t="str">
        <f t="shared" si="8"/>
        <v/>
      </c>
    </row>
    <row r="717" spans="7:7">
      <c r="G717" t="str">
        <f t="shared" si="8"/>
        <v/>
      </c>
    </row>
    <row r="718" spans="7:7">
      <c r="G718" t="str">
        <f t="shared" si="8"/>
        <v/>
      </c>
    </row>
    <row r="719" spans="7:7">
      <c r="G719" t="str">
        <f t="shared" si="8"/>
        <v/>
      </c>
    </row>
    <row r="720" spans="7:7">
      <c r="G720" t="str">
        <f t="shared" si="8"/>
        <v/>
      </c>
    </row>
    <row r="721" spans="7:7">
      <c r="G721" t="str">
        <f t="shared" si="8"/>
        <v/>
      </c>
    </row>
    <row r="722" spans="7:7">
      <c r="G722" t="str">
        <f t="shared" si="8"/>
        <v/>
      </c>
    </row>
    <row r="723" spans="7:7">
      <c r="G723" t="str">
        <f t="shared" si="8"/>
        <v/>
      </c>
    </row>
    <row r="724" spans="7:7">
      <c r="G724" t="str">
        <f t="shared" si="8"/>
        <v/>
      </c>
    </row>
    <row r="725" spans="7:7">
      <c r="G725" t="str">
        <f t="shared" si="8"/>
        <v/>
      </c>
    </row>
    <row r="726" spans="7:7">
      <c r="G726" t="str">
        <f t="shared" si="8"/>
        <v/>
      </c>
    </row>
    <row r="727" spans="7:7">
      <c r="G727" t="str">
        <f t="shared" si="8"/>
        <v/>
      </c>
    </row>
    <row r="728" spans="7:7">
      <c r="G728" t="str">
        <f t="shared" si="8"/>
        <v/>
      </c>
    </row>
    <row r="729" spans="7:7">
      <c r="G729" t="str">
        <f t="shared" si="8"/>
        <v/>
      </c>
    </row>
    <row r="730" spans="7:7">
      <c r="G730" t="str">
        <f t="shared" si="8"/>
        <v/>
      </c>
    </row>
    <row r="731" spans="7:7">
      <c r="G731" t="str">
        <f t="shared" si="8"/>
        <v/>
      </c>
    </row>
    <row r="732" spans="7:7">
      <c r="G732" t="str">
        <f t="shared" si="8"/>
        <v/>
      </c>
    </row>
    <row r="733" spans="7:7">
      <c r="G733" t="str">
        <f t="shared" si="8"/>
        <v/>
      </c>
    </row>
    <row r="734" spans="7:7">
      <c r="G734" t="str">
        <f t="shared" si="8"/>
        <v/>
      </c>
    </row>
    <row r="735" spans="7:7">
      <c r="G735" t="str">
        <f t="shared" si="8"/>
        <v/>
      </c>
    </row>
    <row r="736" spans="7:7">
      <c r="G736" t="str">
        <f t="shared" si="8"/>
        <v/>
      </c>
    </row>
    <row r="737" spans="7:7">
      <c r="G737" t="str">
        <f t="shared" si="8"/>
        <v/>
      </c>
    </row>
    <row r="738" spans="7:7">
      <c r="G738" t="str">
        <f t="shared" si="8"/>
        <v/>
      </c>
    </row>
    <row r="739" spans="7:7">
      <c r="G739" t="str">
        <f t="shared" si="8"/>
        <v/>
      </c>
    </row>
    <row r="740" spans="7:7">
      <c r="G740" t="str">
        <f t="shared" si="8"/>
        <v/>
      </c>
    </row>
    <row r="741" spans="7:7">
      <c r="G741" t="str">
        <f t="shared" si="8"/>
        <v/>
      </c>
    </row>
    <row r="742" spans="7:7">
      <c r="G742" t="str">
        <f t="shared" si="8"/>
        <v/>
      </c>
    </row>
    <row r="743" spans="7:7">
      <c r="G743" t="str">
        <f t="shared" si="8"/>
        <v/>
      </c>
    </row>
    <row r="744" spans="7:7">
      <c r="G744" t="str">
        <f t="shared" si="8"/>
        <v/>
      </c>
    </row>
    <row r="745" spans="7:7">
      <c r="G745" t="str">
        <f t="shared" si="8"/>
        <v/>
      </c>
    </row>
    <row r="746" spans="7:7">
      <c r="G746" t="str">
        <f t="shared" si="8"/>
        <v/>
      </c>
    </row>
    <row r="747" spans="7:7">
      <c r="G747" t="str">
        <f t="shared" si="8"/>
        <v/>
      </c>
    </row>
    <row r="748" spans="7:7">
      <c r="G748" t="str">
        <f t="shared" si="8"/>
        <v/>
      </c>
    </row>
    <row r="749" spans="7:7">
      <c r="G749" t="str">
        <f t="shared" si="8"/>
        <v/>
      </c>
    </row>
    <row r="750" spans="7:7">
      <c r="G750" t="str">
        <f t="shared" si="8"/>
        <v/>
      </c>
    </row>
    <row r="751" spans="7:7">
      <c r="G751" t="str">
        <f t="shared" si="8"/>
        <v/>
      </c>
    </row>
    <row r="752" spans="7:7">
      <c r="G752" t="str">
        <f t="shared" si="8"/>
        <v/>
      </c>
    </row>
    <row r="753" spans="7:7">
      <c r="G753" t="str">
        <f t="shared" si="8"/>
        <v/>
      </c>
    </row>
    <row r="754" spans="7:7">
      <c r="G754" t="str">
        <f t="shared" si="8"/>
        <v/>
      </c>
    </row>
    <row r="755" spans="7:7">
      <c r="G755" t="str">
        <f t="shared" si="8"/>
        <v/>
      </c>
    </row>
    <row r="756" spans="7:7">
      <c r="G756" t="str">
        <f t="shared" si="8"/>
        <v/>
      </c>
    </row>
    <row r="757" spans="7:7">
      <c r="G757" t="str">
        <f t="shared" si="8"/>
        <v/>
      </c>
    </row>
    <row r="758" spans="7:7">
      <c r="G758" t="str">
        <f t="shared" si="8"/>
        <v/>
      </c>
    </row>
    <row r="759" spans="7:7">
      <c r="G759" t="str">
        <f t="shared" si="8"/>
        <v/>
      </c>
    </row>
    <row r="760" spans="7:7">
      <c r="G760" t="str">
        <f t="shared" si="8"/>
        <v/>
      </c>
    </row>
    <row r="761" spans="7:7">
      <c r="G761" t="str">
        <f t="shared" si="8"/>
        <v/>
      </c>
    </row>
    <row r="762" spans="7:7">
      <c r="G762" t="str">
        <f t="shared" si="8"/>
        <v/>
      </c>
    </row>
    <row r="763" spans="7:7">
      <c r="G763" t="str">
        <f t="shared" si="8"/>
        <v/>
      </c>
    </row>
    <row r="764" spans="7:7">
      <c r="G764" t="str">
        <f t="shared" si="8"/>
        <v/>
      </c>
    </row>
    <row r="765" spans="7:7">
      <c r="G765" t="str">
        <f t="shared" si="8"/>
        <v/>
      </c>
    </row>
    <row r="766" spans="7:7">
      <c r="G766" t="str">
        <f t="shared" si="8"/>
        <v/>
      </c>
    </row>
    <row r="767" spans="7:7">
      <c r="G767" t="str">
        <f t="shared" si="8"/>
        <v/>
      </c>
    </row>
    <row r="768" spans="7:7">
      <c r="G768" t="str">
        <f t="shared" si="8"/>
        <v/>
      </c>
    </row>
    <row r="769" spans="7:7">
      <c r="G769" t="str">
        <f t="shared" ref="G769:G832" si="9">REPLACE(F769,1,1,UPPER(LEFT(F769,1)))</f>
        <v/>
      </c>
    </row>
    <row r="770" spans="7:7">
      <c r="G770" t="str">
        <f t="shared" si="9"/>
        <v/>
      </c>
    </row>
    <row r="771" spans="7:7">
      <c r="G771" t="str">
        <f t="shared" si="9"/>
        <v/>
      </c>
    </row>
    <row r="772" spans="7:7">
      <c r="G772" t="str">
        <f t="shared" si="9"/>
        <v/>
      </c>
    </row>
    <row r="773" spans="7:7">
      <c r="G773" t="str">
        <f t="shared" si="9"/>
        <v/>
      </c>
    </row>
    <row r="774" spans="7:7">
      <c r="G774" t="str">
        <f t="shared" si="9"/>
        <v/>
      </c>
    </row>
    <row r="775" spans="7:7">
      <c r="G775" t="str">
        <f t="shared" si="9"/>
        <v/>
      </c>
    </row>
    <row r="776" spans="7:7">
      <c r="G776" t="str">
        <f t="shared" si="9"/>
        <v/>
      </c>
    </row>
    <row r="777" spans="7:7">
      <c r="G777" t="str">
        <f t="shared" si="9"/>
        <v/>
      </c>
    </row>
    <row r="778" spans="7:7">
      <c r="G778" t="str">
        <f t="shared" si="9"/>
        <v/>
      </c>
    </row>
    <row r="779" spans="7:7">
      <c r="G779" t="str">
        <f t="shared" si="9"/>
        <v/>
      </c>
    </row>
    <row r="780" spans="7:7">
      <c r="G780" t="str">
        <f t="shared" si="9"/>
        <v/>
      </c>
    </row>
    <row r="781" spans="7:7">
      <c r="G781" t="str">
        <f t="shared" si="9"/>
        <v/>
      </c>
    </row>
    <row r="782" spans="7:7">
      <c r="G782" t="str">
        <f t="shared" si="9"/>
        <v/>
      </c>
    </row>
    <row r="783" spans="7:7">
      <c r="G783" t="str">
        <f t="shared" si="9"/>
        <v/>
      </c>
    </row>
    <row r="784" spans="7:7">
      <c r="G784" t="str">
        <f t="shared" si="9"/>
        <v/>
      </c>
    </row>
    <row r="785" spans="7:7">
      <c r="G785" t="str">
        <f t="shared" si="9"/>
        <v/>
      </c>
    </row>
    <row r="786" spans="7:7">
      <c r="G786" t="str">
        <f t="shared" si="9"/>
        <v/>
      </c>
    </row>
    <row r="787" spans="7:7">
      <c r="G787" t="str">
        <f t="shared" si="9"/>
        <v/>
      </c>
    </row>
    <row r="788" spans="7:7">
      <c r="G788" t="str">
        <f t="shared" si="9"/>
        <v/>
      </c>
    </row>
    <row r="789" spans="7:7">
      <c r="G789" t="str">
        <f t="shared" si="9"/>
        <v/>
      </c>
    </row>
    <row r="790" spans="7:7">
      <c r="G790" t="str">
        <f t="shared" si="9"/>
        <v/>
      </c>
    </row>
    <row r="791" spans="7:7">
      <c r="G791" t="str">
        <f t="shared" si="9"/>
        <v/>
      </c>
    </row>
    <row r="792" spans="7:7">
      <c r="G792" t="str">
        <f t="shared" si="9"/>
        <v/>
      </c>
    </row>
    <row r="793" spans="7:7">
      <c r="G793" t="str">
        <f t="shared" si="9"/>
        <v/>
      </c>
    </row>
    <row r="794" spans="7:7">
      <c r="G794" t="str">
        <f t="shared" si="9"/>
        <v/>
      </c>
    </row>
    <row r="795" spans="7:7">
      <c r="G795" t="str">
        <f t="shared" si="9"/>
        <v/>
      </c>
    </row>
    <row r="796" spans="7:7">
      <c r="G796" t="str">
        <f t="shared" si="9"/>
        <v/>
      </c>
    </row>
    <row r="797" spans="7:7">
      <c r="G797" t="str">
        <f t="shared" si="9"/>
        <v/>
      </c>
    </row>
    <row r="798" spans="7:7">
      <c r="G798" t="str">
        <f t="shared" si="9"/>
        <v/>
      </c>
    </row>
    <row r="799" spans="7:7">
      <c r="G799" t="str">
        <f t="shared" si="9"/>
        <v/>
      </c>
    </row>
    <row r="800" spans="7:7">
      <c r="G800" t="str">
        <f t="shared" si="9"/>
        <v/>
      </c>
    </row>
    <row r="801" spans="7:7">
      <c r="G801" t="str">
        <f t="shared" si="9"/>
        <v/>
      </c>
    </row>
    <row r="802" spans="7:7">
      <c r="G802" t="str">
        <f t="shared" si="9"/>
        <v/>
      </c>
    </row>
    <row r="803" spans="7:7">
      <c r="G803" t="str">
        <f t="shared" si="9"/>
        <v/>
      </c>
    </row>
    <row r="804" spans="7:7">
      <c r="G804" t="str">
        <f t="shared" si="9"/>
        <v/>
      </c>
    </row>
    <row r="805" spans="7:7">
      <c r="G805" t="str">
        <f t="shared" si="9"/>
        <v/>
      </c>
    </row>
    <row r="806" spans="7:7">
      <c r="G806" t="str">
        <f t="shared" si="9"/>
        <v/>
      </c>
    </row>
    <row r="807" spans="7:7">
      <c r="G807" t="str">
        <f t="shared" si="9"/>
        <v/>
      </c>
    </row>
    <row r="808" spans="7:7">
      <c r="G808" t="str">
        <f t="shared" si="9"/>
        <v/>
      </c>
    </row>
    <row r="809" spans="7:7">
      <c r="G809" t="str">
        <f t="shared" si="9"/>
        <v/>
      </c>
    </row>
    <row r="810" spans="7:7">
      <c r="G810" t="str">
        <f t="shared" si="9"/>
        <v/>
      </c>
    </row>
    <row r="811" spans="7:7">
      <c r="G811" t="str">
        <f t="shared" si="9"/>
        <v/>
      </c>
    </row>
    <row r="812" spans="7:7">
      <c r="G812" t="str">
        <f t="shared" si="9"/>
        <v/>
      </c>
    </row>
    <row r="813" spans="7:7">
      <c r="G813" t="str">
        <f t="shared" si="9"/>
        <v/>
      </c>
    </row>
    <row r="814" spans="7:7">
      <c r="G814" t="str">
        <f t="shared" si="9"/>
        <v/>
      </c>
    </row>
    <row r="815" spans="7:7">
      <c r="G815" t="str">
        <f t="shared" si="9"/>
        <v/>
      </c>
    </row>
    <row r="816" spans="7:7">
      <c r="G816" t="str">
        <f t="shared" si="9"/>
        <v/>
      </c>
    </row>
    <row r="817" spans="7:7">
      <c r="G817" t="str">
        <f t="shared" si="9"/>
        <v/>
      </c>
    </row>
    <row r="818" spans="7:7">
      <c r="G818" t="str">
        <f t="shared" si="9"/>
        <v/>
      </c>
    </row>
    <row r="819" spans="7:7">
      <c r="G819" t="str">
        <f t="shared" si="9"/>
        <v/>
      </c>
    </row>
    <row r="820" spans="7:7">
      <c r="G820" t="str">
        <f t="shared" si="9"/>
        <v/>
      </c>
    </row>
    <row r="821" spans="7:7">
      <c r="G821" t="str">
        <f t="shared" si="9"/>
        <v/>
      </c>
    </row>
    <row r="822" spans="7:7">
      <c r="G822" t="str">
        <f t="shared" si="9"/>
        <v/>
      </c>
    </row>
    <row r="823" spans="7:7">
      <c r="G823" t="str">
        <f t="shared" si="9"/>
        <v/>
      </c>
    </row>
    <row r="824" spans="7:7">
      <c r="G824" t="str">
        <f t="shared" si="9"/>
        <v/>
      </c>
    </row>
    <row r="825" spans="7:7">
      <c r="G825" t="str">
        <f t="shared" si="9"/>
        <v/>
      </c>
    </row>
    <row r="826" spans="7:7">
      <c r="G826" t="str">
        <f t="shared" si="9"/>
        <v/>
      </c>
    </row>
    <row r="827" spans="7:7">
      <c r="G827" t="str">
        <f t="shared" si="9"/>
        <v/>
      </c>
    </row>
    <row r="828" spans="7:7">
      <c r="G828" t="str">
        <f t="shared" si="9"/>
        <v/>
      </c>
    </row>
    <row r="829" spans="7:7">
      <c r="G829" t="str">
        <f t="shared" si="9"/>
        <v/>
      </c>
    </row>
    <row r="830" spans="7:7">
      <c r="G830" t="str">
        <f t="shared" si="9"/>
        <v/>
      </c>
    </row>
    <row r="831" spans="7:7">
      <c r="G831" t="str">
        <f t="shared" si="9"/>
        <v/>
      </c>
    </row>
    <row r="832" spans="7:7">
      <c r="G832" t="str">
        <f t="shared" si="9"/>
        <v/>
      </c>
    </row>
    <row r="833" spans="7:7">
      <c r="G833" t="str">
        <f t="shared" ref="G833:G896" si="10">REPLACE(F833,1,1,UPPER(LEFT(F833,1)))</f>
        <v/>
      </c>
    </row>
    <row r="834" spans="7:7">
      <c r="G834" t="str">
        <f t="shared" si="10"/>
        <v/>
      </c>
    </row>
    <row r="835" spans="7:7">
      <c r="G835" t="str">
        <f t="shared" si="10"/>
        <v/>
      </c>
    </row>
    <row r="836" spans="7:7">
      <c r="G836" t="str">
        <f t="shared" si="10"/>
        <v/>
      </c>
    </row>
    <row r="837" spans="7:7">
      <c r="G837" t="str">
        <f t="shared" si="10"/>
        <v/>
      </c>
    </row>
    <row r="838" spans="7:7">
      <c r="G838" t="str">
        <f t="shared" si="10"/>
        <v/>
      </c>
    </row>
    <row r="839" spans="7:7">
      <c r="G839" t="str">
        <f t="shared" si="10"/>
        <v/>
      </c>
    </row>
    <row r="840" spans="7:7">
      <c r="G840" t="str">
        <f t="shared" si="10"/>
        <v/>
      </c>
    </row>
    <row r="841" spans="7:7">
      <c r="G841" t="str">
        <f t="shared" si="10"/>
        <v/>
      </c>
    </row>
    <row r="842" spans="7:7">
      <c r="G842" t="str">
        <f t="shared" si="10"/>
        <v/>
      </c>
    </row>
    <row r="843" spans="7:7">
      <c r="G843" t="str">
        <f t="shared" si="10"/>
        <v/>
      </c>
    </row>
    <row r="844" spans="7:7">
      <c r="G844" t="str">
        <f t="shared" si="10"/>
        <v/>
      </c>
    </row>
    <row r="845" spans="7:7">
      <c r="G845" t="str">
        <f t="shared" si="10"/>
        <v/>
      </c>
    </row>
    <row r="846" spans="7:7">
      <c r="G846" t="str">
        <f t="shared" si="10"/>
        <v/>
      </c>
    </row>
    <row r="847" spans="7:7">
      <c r="G847" t="str">
        <f t="shared" si="10"/>
        <v/>
      </c>
    </row>
    <row r="848" spans="7:7">
      <c r="G848" t="str">
        <f t="shared" si="10"/>
        <v/>
      </c>
    </row>
    <row r="849" spans="7:7">
      <c r="G849" t="str">
        <f t="shared" si="10"/>
        <v/>
      </c>
    </row>
    <row r="850" spans="7:7">
      <c r="G850" t="str">
        <f t="shared" si="10"/>
        <v/>
      </c>
    </row>
    <row r="851" spans="7:7">
      <c r="G851" t="str">
        <f t="shared" si="10"/>
        <v/>
      </c>
    </row>
    <row r="852" spans="7:7">
      <c r="G852" t="str">
        <f t="shared" si="10"/>
        <v/>
      </c>
    </row>
    <row r="853" spans="7:7">
      <c r="G853" t="str">
        <f t="shared" si="10"/>
        <v/>
      </c>
    </row>
    <row r="854" spans="7:7">
      <c r="G854" t="str">
        <f t="shared" si="10"/>
        <v/>
      </c>
    </row>
    <row r="855" spans="7:7">
      <c r="G855" t="str">
        <f t="shared" si="10"/>
        <v/>
      </c>
    </row>
    <row r="856" spans="7:7">
      <c r="G856" t="str">
        <f t="shared" si="10"/>
        <v/>
      </c>
    </row>
    <row r="857" spans="7:7">
      <c r="G857" t="str">
        <f t="shared" si="10"/>
        <v/>
      </c>
    </row>
    <row r="858" spans="7:7">
      <c r="G858" t="str">
        <f t="shared" si="10"/>
        <v/>
      </c>
    </row>
    <row r="859" spans="7:7">
      <c r="G859" t="str">
        <f t="shared" si="10"/>
        <v/>
      </c>
    </row>
    <row r="860" spans="7:7">
      <c r="G860" t="str">
        <f t="shared" si="10"/>
        <v/>
      </c>
    </row>
    <row r="861" spans="7:7">
      <c r="G861" t="str">
        <f t="shared" si="10"/>
        <v/>
      </c>
    </row>
    <row r="862" spans="7:7">
      <c r="G862" t="str">
        <f t="shared" si="10"/>
        <v/>
      </c>
    </row>
    <row r="863" spans="7:7">
      <c r="G863" t="str">
        <f t="shared" si="10"/>
        <v/>
      </c>
    </row>
    <row r="864" spans="7:7">
      <c r="G864" t="str">
        <f t="shared" si="10"/>
        <v/>
      </c>
    </row>
    <row r="865" spans="7:7">
      <c r="G865" t="str">
        <f t="shared" si="10"/>
        <v/>
      </c>
    </row>
    <row r="866" spans="7:7">
      <c r="G866" t="str">
        <f t="shared" si="10"/>
        <v/>
      </c>
    </row>
    <row r="867" spans="7:7">
      <c r="G867" t="str">
        <f t="shared" si="10"/>
        <v/>
      </c>
    </row>
    <row r="868" spans="7:7">
      <c r="G868" t="str">
        <f t="shared" si="10"/>
        <v/>
      </c>
    </row>
    <row r="869" spans="7:7">
      <c r="G869" t="str">
        <f t="shared" si="10"/>
        <v/>
      </c>
    </row>
    <row r="870" spans="7:7">
      <c r="G870" t="str">
        <f t="shared" si="10"/>
        <v/>
      </c>
    </row>
    <row r="871" spans="7:7">
      <c r="G871" t="str">
        <f t="shared" si="10"/>
        <v/>
      </c>
    </row>
    <row r="872" spans="7:7">
      <c r="G872" t="str">
        <f t="shared" si="10"/>
        <v/>
      </c>
    </row>
    <row r="873" spans="7:7">
      <c r="G873" t="str">
        <f t="shared" si="10"/>
        <v/>
      </c>
    </row>
    <row r="874" spans="7:7">
      <c r="G874" t="str">
        <f t="shared" si="10"/>
        <v/>
      </c>
    </row>
    <row r="875" spans="7:7">
      <c r="G875" t="str">
        <f t="shared" si="10"/>
        <v/>
      </c>
    </row>
    <row r="876" spans="7:7">
      <c r="G876" t="str">
        <f t="shared" si="10"/>
        <v/>
      </c>
    </row>
    <row r="877" spans="7:7">
      <c r="G877" t="str">
        <f t="shared" si="10"/>
        <v/>
      </c>
    </row>
    <row r="878" spans="7:7">
      <c r="G878" t="str">
        <f t="shared" si="10"/>
        <v/>
      </c>
    </row>
    <row r="879" spans="7:7">
      <c r="G879" t="str">
        <f t="shared" si="10"/>
        <v/>
      </c>
    </row>
    <row r="880" spans="7:7">
      <c r="G880" t="str">
        <f t="shared" si="10"/>
        <v/>
      </c>
    </row>
    <row r="881" spans="7:7">
      <c r="G881" t="str">
        <f t="shared" si="10"/>
        <v/>
      </c>
    </row>
    <row r="882" spans="7:7">
      <c r="G882" t="str">
        <f t="shared" si="10"/>
        <v/>
      </c>
    </row>
    <row r="883" spans="7:7">
      <c r="G883" t="str">
        <f t="shared" si="10"/>
        <v/>
      </c>
    </row>
    <row r="884" spans="7:7">
      <c r="G884" t="str">
        <f t="shared" si="10"/>
        <v/>
      </c>
    </row>
    <row r="885" spans="7:7">
      <c r="G885" t="str">
        <f t="shared" si="10"/>
        <v/>
      </c>
    </row>
    <row r="886" spans="7:7">
      <c r="G886" t="str">
        <f t="shared" si="10"/>
        <v/>
      </c>
    </row>
    <row r="887" spans="7:7">
      <c r="G887" t="str">
        <f t="shared" si="10"/>
        <v/>
      </c>
    </row>
    <row r="888" spans="7:7">
      <c r="G888" t="str">
        <f t="shared" si="10"/>
        <v/>
      </c>
    </row>
    <row r="889" spans="7:7">
      <c r="G889" t="str">
        <f t="shared" si="10"/>
        <v/>
      </c>
    </row>
    <row r="890" spans="7:7">
      <c r="G890" t="str">
        <f t="shared" si="10"/>
        <v/>
      </c>
    </row>
    <row r="891" spans="7:7">
      <c r="G891" t="str">
        <f t="shared" si="10"/>
        <v/>
      </c>
    </row>
    <row r="892" spans="7:7">
      <c r="G892" t="str">
        <f t="shared" si="10"/>
        <v/>
      </c>
    </row>
    <row r="893" spans="7:7">
      <c r="G893" t="str">
        <f t="shared" si="10"/>
        <v/>
      </c>
    </row>
    <row r="894" spans="7:7">
      <c r="G894" t="str">
        <f t="shared" si="10"/>
        <v/>
      </c>
    </row>
    <row r="895" spans="7:7">
      <c r="G895" t="str">
        <f t="shared" si="10"/>
        <v/>
      </c>
    </row>
    <row r="896" spans="7:7">
      <c r="G896" t="str">
        <f t="shared" si="10"/>
        <v/>
      </c>
    </row>
    <row r="897" spans="7:7">
      <c r="G897" t="str">
        <f t="shared" ref="G897:G960" si="11">REPLACE(F897,1,1,UPPER(LEFT(F897,1)))</f>
        <v/>
      </c>
    </row>
    <row r="898" spans="7:7">
      <c r="G898" t="str">
        <f t="shared" si="11"/>
        <v/>
      </c>
    </row>
    <row r="899" spans="7:7">
      <c r="G899" t="str">
        <f t="shared" si="11"/>
        <v/>
      </c>
    </row>
    <row r="900" spans="7:7">
      <c r="G900" t="str">
        <f t="shared" si="11"/>
        <v/>
      </c>
    </row>
    <row r="901" spans="7:7">
      <c r="G901" t="str">
        <f t="shared" si="11"/>
        <v/>
      </c>
    </row>
    <row r="902" spans="7:7">
      <c r="G902" t="str">
        <f t="shared" si="11"/>
        <v/>
      </c>
    </row>
    <row r="903" spans="7:7">
      <c r="G903" t="str">
        <f t="shared" si="11"/>
        <v/>
      </c>
    </row>
    <row r="904" spans="7:7">
      <c r="G904" t="str">
        <f t="shared" si="11"/>
        <v/>
      </c>
    </row>
    <row r="905" spans="7:7">
      <c r="G905" t="str">
        <f t="shared" si="11"/>
        <v/>
      </c>
    </row>
    <row r="906" spans="7:7">
      <c r="G906" t="str">
        <f t="shared" si="11"/>
        <v/>
      </c>
    </row>
    <row r="907" spans="7:7">
      <c r="G907" t="str">
        <f t="shared" si="11"/>
        <v/>
      </c>
    </row>
    <row r="908" spans="7:7">
      <c r="G908" t="str">
        <f t="shared" si="11"/>
        <v/>
      </c>
    </row>
    <row r="909" spans="7:7">
      <c r="G909" t="str">
        <f t="shared" si="11"/>
        <v/>
      </c>
    </row>
    <row r="910" spans="7:7">
      <c r="G910" t="str">
        <f t="shared" si="11"/>
        <v/>
      </c>
    </row>
    <row r="911" spans="7:7">
      <c r="G911" t="str">
        <f t="shared" si="11"/>
        <v/>
      </c>
    </row>
    <row r="912" spans="7:7">
      <c r="G912" t="str">
        <f t="shared" si="11"/>
        <v/>
      </c>
    </row>
    <row r="913" spans="7:7">
      <c r="G913" t="str">
        <f t="shared" si="11"/>
        <v/>
      </c>
    </row>
    <row r="914" spans="7:7">
      <c r="G914" t="str">
        <f t="shared" si="11"/>
        <v/>
      </c>
    </row>
    <row r="915" spans="7:7">
      <c r="G915" t="str">
        <f t="shared" si="11"/>
        <v/>
      </c>
    </row>
    <row r="916" spans="7:7">
      <c r="G916" t="str">
        <f t="shared" si="11"/>
        <v/>
      </c>
    </row>
    <row r="917" spans="7:7">
      <c r="G917" t="str">
        <f t="shared" si="11"/>
        <v/>
      </c>
    </row>
    <row r="918" spans="7:7">
      <c r="G918" t="str">
        <f t="shared" si="11"/>
        <v/>
      </c>
    </row>
    <row r="919" spans="7:7">
      <c r="G919" t="str">
        <f t="shared" si="11"/>
        <v/>
      </c>
    </row>
    <row r="920" spans="7:7">
      <c r="G920" t="str">
        <f t="shared" si="11"/>
        <v/>
      </c>
    </row>
    <row r="921" spans="7:7">
      <c r="G921" t="str">
        <f t="shared" si="11"/>
        <v/>
      </c>
    </row>
    <row r="922" spans="7:7">
      <c r="G922" t="str">
        <f t="shared" si="11"/>
        <v/>
      </c>
    </row>
    <row r="923" spans="7:7">
      <c r="G923" t="str">
        <f t="shared" si="11"/>
        <v/>
      </c>
    </row>
    <row r="924" spans="7:7">
      <c r="G924" t="str">
        <f t="shared" si="11"/>
        <v/>
      </c>
    </row>
    <row r="925" spans="7:7">
      <c r="G925" t="str">
        <f t="shared" si="11"/>
        <v/>
      </c>
    </row>
    <row r="926" spans="7:7">
      <c r="G926" t="str">
        <f t="shared" si="11"/>
        <v/>
      </c>
    </row>
    <row r="927" spans="7:7">
      <c r="G927" t="str">
        <f t="shared" si="11"/>
        <v/>
      </c>
    </row>
    <row r="928" spans="7:7">
      <c r="G928" t="str">
        <f t="shared" si="11"/>
        <v/>
      </c>
    </row>
    <row r="929" spans="7:7">
      <c r="G929" t="str">
        <f t="shared" si="11"/>
        <v/>
      </c>
    </row>
    <row r="930" spans="7:7">
      <c r="G930" t="str">
        <f t="shared" si="11"/>
        <v/>
      </c>
    </row>
    <row r="931" spans="7:7">
      <c r="G931" t="str">
        <f t="shared" si="11"/>
        <v/>
      </c>
    </row>
    <row r="932" spans="7:7">
      <c r="G932" t="str">
        <f t="shared" si="11"/>
        <v/>
      </c>
    </row>
    <row r="933" spans="7:7">
      <c r="G933" t="str">
        <f t="shared" si="11"/>
        <v/>
      </c>
    </row>
    <row r="934" spans="7:7">
      <c r="G934" t="str">
        <f t="shared" si="11"/>
        <v/>
      </c>
    </row>
    <row r="935" spans="7:7">
      <c r="G935" t="str">
        <f t="shared" si="11"/>
        <v/>
      </c>
    </row>
    <row r="936" spans="7:7">
      <c r="G936" t="str">
        <f t="shared" si="11"/>
        <v/>
      </c>
    </row>
    <row r="937" spans="7:7">
      <c r="G937" t="str">
        <f t="shared" si="11"/>
        <v/>
      </c>
    </row>
    <row r="938" spans="7:7">
      <c r="G938" t="str">
        <f t="shared" si="11"/>
        <v/>
      </c>
    </row>
    <row r="939" spans="7:7">
      <c r="G939" t="str">
        <f t="shared" si="11"/>
        <v/>
      </c>
    </row>
    <row r="940" spans="7:7">
      <c r="G940" t="str">
        <f t="shared" si="11"/>
        <v/>
      </c>
    </row>
    <row r="941" spans="7:7">
      <c r="G941" t="str">
        <f t="shared" si="11"/>
        <v/>
      </c>
    </row>
    <row r="942" spans="7:7">
      <c r="G942" t="str">
        <f t="shared" si="11"/>
        <v/>
      </c>
    </row>
    <row r="943" spans="7:7">
      <c r="G943" t="str">
        <f t="shared" si="11"/>
        <v/>
      </c>
    </row>
    <row r="944" spans="7:7">
      <c r="G944" t="str">
        <f t="shared" si="11"/>
        <v/>
      </c>
    </row>
    <row r="945" spans="7:7">
      <c r="G945" t="str">
        <f t="shared" si="11"/>
        <v/>
      </c>
    </row>
    <row r="946" spans="7:7">
      <c r="G946" t="str">
        <f t="shared" si="11"/>
        <v/>
      </c>
    </row>
    <row r="947" spans="7:7">
      <c r="G947" t="str">
        <f t="shared" si="11"/>
        <v/>
      </c>
    </row>
    <row r="948" spans="7:7">
      <c r="G948" t="str">
        <f t="shared" si="11"/>
        <v/>
      </c>
    </row>
    <row r="949" spans="7:7">
      <c r="G949" t="str">
        <f t="shared" si="11"/>
        <v/>
      </c>
    </row>
    <row r="950" spans="7:7">
      <c r="G950" t="str">
        <f t="shared" si="11"/>
        <v/>
      </c>
    </row>
    <row r="951" spans="7:7">
      <c r="G951" t="str">
        <f t="shared" si="11"/>
        <v/>
      </c>
    </row>
    <row r="952" spans="7:7">
      <c r="G952" t="str">
        <f t="shared" si="11"/>
        <v/>
      </c>
    </row>
    <row r="953" spans="7:7">
      <c r="G953" t="str">
        <f t="shared" si="11"/>
        <v/>
      </c>
    </row>
    <row r="954" spans="7:7">
      <c r="G954" t="str">
        <f t="shared" si="11"/>
        <v/>
      </c>
    </row>
    <row r="955" spans="7:7">
      <c r="G955" t="str">
        <f t="shared" si="11"/>
        <v/>
      </c>
    </row>
    <row r="956" spans="7:7">
      <c r="G956" t="str">
        <f t="shared" si="11"/>
        <v/>
      </c>
    </row>
    <row r="957" spans="7:7">
      <c r="G957" t="str">
        <f t="shared" si="11"/>
        <v/>
      </c>
    </row>
    <row r="958" spans="7:7">
      <c r="G958" t="str">
        <f t="shared" si="11"/>
        <v/>
      </c>
    </row>
    <row r="959" spans="7:7">
      <c r="G959" t="str">
        <f t="shared" si="11"/>
        <v/>
      </c>
    </row>
    <row r="960" spans="7:7">
      <c r="G960" t="str">
        <f t="shared" si="11"/>
        <v/>
      </c>
    </row>
    <row r="961" spans="7:7">
      <c r="G961" t="str">
        <f t="shared" ref="G961:G1024" si="12">REPLACE(F961,1,1,UPPER(LEFT(F961,1)))</f>
        <v/>
      </c>
    </row>
    <row r="962" spans="7:7">
      <c r="G962" t="str">
        <f t="shared" si="12"/>
        <v/>
      </c>
    </row>
    <row r="963" spans="7:7">
      <c r="G963" t="str">
        <f t="shared" si="12"/>
        <v/>
      </c>
    </row>
    <row r="964" spans="7:7">
      <c r="G964" t="str">
        <f t="shared" si="12"/>
        <v/>
      </c>
    </row>
    <row r="965" spans="7:7">
      <c r="G965" t="str">
        <f t="shared" si="12"/>
        <v/>
      </c>
    </row>
    <row r="966" spans="7:7">
      <c r="G966" t="str">
        <f t="shared" si="12"/>
        <v/>
      </c>
    </row>
    <row r="967" spans="7:7">
      <c r="G967" t="str">
        <f t="shared" si="12"/>
        <v/>
      </c>
    </row>
    <row r="968" spans="7:7">
      <c r="G968" t="str">
        <f t="shared" si="12"/>
        <v/>
      </c>
    </row>
    <row r="969" spans="7:7">
      <c r="G969" t="str">
        <f t="shared" si="12"/>
        <v/>
      </c>
    </row>
    <row r="970" spans="7:7">
      <c r="G970" t="str">
        <f t="shared" si="12"/>
        <v/>
      </c>
    </row>
    <row r="971" spans="7:7">
      <c r="G971" t="str">
        <f t="shared" si="12"/>
        <v/>
      </c>
    </row>
    <row r="972" spans="7:7">
      <c r="G972" t="str">
        <f t="shared" si="12"/>
        <v/>
      </c>
    </row>
    <row r="973" spans="7:7">
      <c r="G973" t="str">
        <f t="shared" si="12"/>
        <v/>
      </c>
    </row>
    <row r="974" spans="7:7">
      <c r="G974" t="str">
        <f t="shared" si="12"/>
        <v/>
      </c>
    </row>
    <row r="975" spans="7:7">
      <c r="G975" t="str">
        <f t="shared" si="12"/>
        <v/>
      </c>
    </row>
    <row r="976" spans="7:7">
      <c r="G976" t="str">
        <f t="shared" si="12"/>
        <v/>
      </c>
    </row>
    <row r="977" spans="7:7">
      <c r="G977" t="str">
        <f t="shared" si="12"/>
        <v/>
      </c>
    </row>
    <row r="978" spans="7:7">
      <c r="G978" t="str">
        <f t="shared" si="12"/>
        <v/>
      </c>
    </row>
    <row r="979" spans="7:7">
      <c r="G979" t="str">
        <f t="shared" si="12"/>
        <v/>
      </c>
    </row>
    <row r="980" spans="7:7">
      <c r="G980" t="str">
        <f t="shared" si="12"/>
        <v/>
      </c>
    </row>
    <row r="981" spans="7:7">
      <c r="G981" t="str">
        <f t="shared" si="12"/>
        <v/>
      </c>
    </row>
    <row r="982" spans="7:7">
      <c r="G982" t="str">
        <f t="shared" si="12"/>
        <v/>
      </c>
    </row>
    <row r="983" spans="7:7">
      <c r="G983" t="str">
        <f t="shared" si="12"/>
        <v/>
      </c>
    </row>
    <row r="984" spans="7:7">
      <c r="G984" t="str">
        <f t="shared" si="12"/>
        <v/>
      </c>
    </row>
    <row r="985" spans="7:7">
      <c r="G985" t="str">
        <f t="shared" si="12"/>
        <v/>
      </c>
    </row>
    <row r="986" spans="7:7">
      <c r="G986" t="str">
        <f t="shared" si="12"/>
        <v/>
      </c>
    </row>
    <row r="987" spans="7:7">
      <c r="G987" t="str">
        <f t="shared" si="12"/>
        <v/>
      </c>
    </row>
    <row r="988" spans="7:7">
      <c r="G988" t="str">
        <f t="shared" si="12"/>
        <v/>
      </c>
    </row>
    <row r="989" spans="7:7">
      <c r="G989" t="str">
        <f t="shared" si="12"/>
        <v/>
      </c>
    </row>
    <row r="990" spans="7:7">
      <c r="G990" t="str">
        <f t="shared" si="12"/>
        <v/>
      </c>
    </row>
    <row r="991" spans="7:7">
      <c r="G991" t="str">
        <f t="shared" si="12"/>
        <v/>
      </c>
    </row>
    <row r="992" spans="7:7">
      <c r="G992" t="str">
        <f t="shared" si="12"/>
        <v/>
      </c>
    </row>
    <row r="993" spans="7:7">
      <c r="G993" t="str">
        <f t="shared" si="12"/>
        <v/>
      </c>
    </row>
    <row r="994" spans="7:7">
      <c r="G994" t="str">
        <f t="shared" si="12"/>
        <v/>
      </c>
    </row>
    <row r="995" spans="7:7">
      <c r="G995" t="str">
        <f t="shared" si="12"/>
        <v/>
      </c>
    </row>
    <row r="996" spans="7:7">
      <c r="G996" t="str">
        <f t="shared" si="12"/>
        <v/>
      </c>
    </row>
    <row r="997" spans="7:7">
      <c r="G997" t="str">
        <f t="shared" si="12"/>
        <v/>
      </c>
    </row>
    <row r="998" spans="7:7">
      <c r="G998" t="str">
        <f t="shared" si="12"/>
        <v/>
      </c>
    </row>
    <row r="999" spans="7:7">
      <c r="G999" t="str">
        <f t="shared" si="12"/>
        <v/>
      </c>
    </row>
    <row r="1000" spans="7:7">
      <c r="G1000" t="str">
        <f t="shared" si="12"/>
        <v/>
      </c>
    </row>
    <row r="1001" spans="7:7">
      <c r="G1001" t="str">
        <f t="shared" si="12"/>
        <v/>
      </c>
    </row>
    <row r="1002" spans="7:7">
      <c r="G1002" t="str">
        <f t="shared" si="12"/>
        <v/>
      </c>
    </row>
    <row r="1003" spans="7:7">
      <c r="G1003" t="str">
        <f t="shared" si="12"/>
        <v/>
      </c>
    </row>
    <row r="1004" spans="7:7">
      <c r="G1004" t="str">
        <f t="shared" si="12"/>
        <v/>
      </c>
    </row>
    <row r="1005" spans="7:7">
      <c r="G1005" t="str">
        <f t="shared" si="12"/>
        <v/>
      </c>
    </row>
    <row r="1006" spans="7:7">
      <c r="G1006" t="str">
        <f t="shared" si="12"/>
        <v/>
      </c>
    </row>
    <row r="1007" spans="7:7">
      <c r="G1007" t="str">
        <f t="shared" si="12"/>
        <v/>
      </c>
    </row>
    <row r="1008" spans="7:7">
      <c r="G1008" t="str">
        <f t="shared" si="12"/>
        <v/>
      </c>
    </row>
    <row r="1009" spans="7:7">
      <c r="G1009" t="str">
        <f t="shared" si="12"/>
        <v/>
      </c>
    </row>
    <row r="1010" spans="7:7">
      <c r="G1010" t="str">
        <f t="shared" si="12"/>
        <v/>
      </c>
    </row>
    <row r="1011" spans="7:7">
      <c r="G1011" t="str">
        <f t="shared" si="12"/>
        <v/>
      </c>
    </row>
    <row r="1012" spans="7:7">
      <c r="G1012" t="str">
        <f t="shared" si="12"/>
        <v/>
      </c>
    </row>
    <row r="1013" spans="7:7">
      <c r="G1013" t="str">
        <f t="shared" si="12"/>
        <v/>
      </c>
    </row>
    <row r="1014" spans="7:7">
      <c r="G1014" t="str">
        <f t="shared" si="12"/>
        <v/>
      </c>
    </row>
    <row r="1015" spans="7:7">
      <c r="G1015" t="str">
        <f t="shared" si="12"/>
        <v/>
      </c>
    </row>
    <row r="1016" spans="7:7">
      <c r="G1016" t="str">
        <f t="shared" si="12"/>
        <v/>
      </c>
    </row>
    <row r="1017" spans="7:7">
      <c r="G1017" t="str">
        <f t="shared" si="12"/>
        <v/>
      </c>
    </row>
    <row r="1018" spans="7:7">
      <c r="G1018" t="str">
        <f t="shared" si="12"/>
        <v/>
      </c>
    </row>
    <row r="1019" spans="7:7">
      <c r="G1019" t="str">
        <f t="shared" si="12"/>
        <v/>
      </c>
    </row>
    <row r="1020" spans="7:7">
      <c r="G1020" t="str">
        <f t="shared" si="12"/>
        <v/>
      </c>
    </row>
    <row r="1021" spans="7:7">
      <c r="G1021" t="str">
        <f t="shared" si="12"/>
        <v/>
      </c>
    </row>
    <row r="1022" spans="7:7">
      <c r="G1022" t="str">
        <f t="shared" si="12"/>
        <v/>
      </c>
    </row>
    <row r="1023" spans="7:7">
      <c r="G1023" t="str">
        <f t="shared" si="12"/>
        <v/>
      </c>
    </row>
    <row r="1024" spans="7:7">
      <c r="G1024" t="str">
        <f t="shared" si="12"/>
        <v/>
      </c>
    </row>
    <row r="1025" spans="7:7">
      <c r="G1025" t="str">
        <f t="shared" ref="G1025:G1043" si="13">REPLACE(F1025,1,1,UPPER(LEFT(F1025,1)))</f>
        <v/>
      </c>
    </row>
    <row r="1026" spans="7:7">
      <c r="G1026" t="str">
        <f t="shared" si="13"/>
        <v/>
      </c>
    </row>
    <row r="1027" spans="7:7">
      <c r="G1027" t="str">
        <f t="shared" si="13"/>
        <v/>
      </c>
    </row>
    <row r="1028" spans="7:7">
      <c r="G1028" t="str">
        <f t="shared" si="13"/>
        <v/>
      </c>
    </row>
    <row r="1029" spans="7:7">
      <c r="G1029" t="str">
        <f t="shared" si="13"/>
        <v/>
      </c>
    </row>
    <row r="1030" spans="7:7">
      <c r="G1030" t="str">
        <f t="shared" si="13"/>
        <v/>
      </c>
    </row>
    <row r="1031" spans="7:7">
      <c r="G1031" t="str">
        <f t="shared" si="13"/>
        <v/>
      </c>
    </row>
    <row r="1032" spans="7:7">
      <c r="G1032" t="str">
        <f t="shared" si="13"/>
        <v/>
      </c>
    </row>
    <row r="1033" spans="7:7">
      <c r="G1033" t="str">
        <f t="shared" si="13"/>
        <v/>
      </c>
    </row>
    <row r="1034" spans="7:7">
      <c r="G1034" t="str">
        <f t="shared" si="13"/>
        <v/>
      </c>
    </row>
    <row r="1035" spans="7:7">
      <c r="G1035" t="str">
        <f t="shared" si="13"/>
        <v/>
      </c>
    </row>
    <row r="1036" spans="7:7">
      <c r="G1036" t="str">
        <f t="shared" si="13"/>
        <v/>
      </c>
    </row>
    <row r="1037" spans="7:7">
      <c r="G1037" t="str">
        <f t="shared" si="13"/>
        <v/>
      </c>
    </row>
    <row r="1038" spans="7:7">
      <c r="G1038" t="str">
        <f t="shared" si="13"/>
        <v/>
      </c>
    </row>
    <row r="1039" spans="7:7">
      <c r="G1039" t="str">
        <f t="shared" si="13"/>
        <v/>
      </c>
    </row>
    <row r="1040" spans="7:7">
      <c r="G1040" t="str">
        <f t="shared" si="13"/>
        <v/>
      </c>
    </row>
    <row r="1041" spans="7:7">
      <c r="G1041" t="str">
        <f t="shared" si="13"/>
        <v/>
      </c>
    </row>
    <row r="1042" spans="7:7">
      <c r="G1042" t="str">
        <f t="shared" si="13"/>
        <v/>
      </c>
    </row>
    <row r="1043" spans="7:7">
      <c r="G1043" t="str">
        <f t="shared" si="13"/>
        <v/>
      </c>
    </row>
  </sheetData>
  <mergeCells count="8">
    <mergeCell ref="A130:F130"/>
    <mergeCell ref="A253:F253"/>
    <mergeCell ref="A372:C372"/>
    <mergeCell ref="A1:F1"/>
    <mergeCell ref="I1:S1"/>
    <mergeCell ref="I2:S19"/>
    <mergeCell ref="A7:F7"/>
    <mergeCell ref="I21:S21"/>
  </mergeCells>
  <pageMargins left="0.7" right="0.7" top="0.75" bottom="0.75" header="0.3" footer="0.3"/>
  <pageSetup paperSize="9" orientation="portrait" verticalDpi="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79998168889431442"/>
  </sheetPr>
  <dimension ref="A1:R623"/>
  <sheetViews>
    <sheetView zoomScale="81" workbookViewId="0">
      <selection sqref="A1:F1"/>
    </sheetView>
  </sheetViews>
  <sheetFormatPr baseColWidth="10" defaultColWidth="9.140625" defaultRowHeight="15"/>
  <cols>
    <col min="1" max="1" width="8.85546875" bestFit="1" customWidth="1"/>
    <col min="2" max="2" width="62.5703125" bestFit="1" customWidth="1"/>
    <col min="3" max="3" width="43" customWidth="1"/>
    <col min="4" max="4" width="12.85546875" customWidth="1"/>
    <col min="5" max="5" width="45.5703125" customWidth="1"/>
    <col min="6" max="6" width="70.85546875" customWidth="1"/>
    <col min="13" max="13" width="10.7109375" bestFit="1" customWidth="1"/>
    <col min="18" max="18" width="58"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214"/>
      <c r="J2" s="6"/>
      <c r="K2" s="6"/>
      <c r="L2" s="6"/>
      <c r="M2" s="6"/>
      <c r="N2" s="6"/>
      <c r="O2" s="6"/>
      <c r="P2" s="6"/>
      <c r="Q2" s="6"/>
      <c r="R2" s="215"/>
    </row>
    <row r="3" spans="1:18">
      <c r="A3" s="216" t="s">
        <v>243</v>
      </c>
      <c r="B3" s="217" t="s">
        <v>244</v>
      </c>
      <c r="C3" s="218">
        <v>1</v>
      </c>
      <c r="D3" s="218" t="s">
        <v>245</v>
      </c>
      <c r="E3" s="218" t="s">
        <v>4963</v>
      </c>
      <c r="F3" s="232" t="s">
        <v>236</v>
      </c>
      <c r="G3" t="s">
        <v>281</v>
      </c>
      <c r="I3" s="214"/>
      <c r="J3" s="6"/>
      <c r="K3" s="6"/>
      <c r="L3" s="6"/>
      <c r="M3" s="6"/>
      <c r="N3" s="6"/>
      <c r="O3" s="6"/>
      <c r="P3" s="6"/>
      <c r="Q3" s="6"/>
      <c r="R3" s="215"/>
    </row>
    <row r="4" spans="1:18">
      <c r="A4" s="221" t="s">
        <v>243</v>
      </c>
      <c r="B4" s="222" t="s">
        <v>247</v>
      </c>
      <c r="C4" s="223">
        <v>40</v>
      </c>
      <c r="D4" s="223" t="s">
        <v>245</v>
      </c>
      <c r="E4" s="223" t="s">
        <v>248</v>
      </c>
      <c r="F4" s="234" t="s">
        <v>249</v>
      </c>
      <c r="G4" t="s">
        <v>281</v>
      </c>
      <c r="I4" s="214"/>
      <c r="J4" s="6"/>
      <c r="K4" s="6"/>
      <c r="L4" s="6"/>
      <c r="M4" s="6"/>
      <c r="N4" s="6"/>
      <c r="O4" s="6"/>
      <c r="P4" s="6"/>
      <c r="Q4" s="6"/>
      <c r="R4" s="215"/>
    </row>
    <row r="5" spans="1:18">
      <c r="A5" s="226" t="s">
        <v>250</v>
      </c>
      <c r="B5" s="227" t="s">
        <v>251</v>
      </c>
      <c r="C5" s="228">
        <v>1</v>
      </c>
      <c r="D5" s="228" t="s">
        <v>252</v>
      </c>
      <c r="E5" s="228" t="s">
        <v>253</v>
      </c>
      <c r="F5" s="255" t="s">
        <v>254</v>
      </c>
      <c r="G5" t="s">
        <v>281</v>
      </c>
      <c r="I5" s="214"/>
      <c r="J5" s="6"/>
      <c r="K5" s="6"/>
      <c r="L5" s="6"/>
      <c r="M5" s="6"/>
      <c r="N5" s="6"/>
      <c r="O5" s="6"/>
      <c r="P5" s="6"/>
      <c r="Q5" s="6"/>
      <c r="R5" s="215"/>
    </row>
    <row r="6" spans="1:18">
      <c r="A6" s="171"/>
      <c r="B6" s="171"/>
      <c r="C6" s="171"/>
      <c r="D6" s="171"/>
      <c r="E6" s="171"/>
      <c r="F6" s="171"/>
      <c r="G6" t="s">
        <v>281</v>
      </c>
      <c r="I6" s="214"/>
      <c r="J6" s="6"/>
      <c r="K6" s="6"/>
      <c r="L6" s="6"/>
      <c r="M6" s="6"/>
      <c r="N6" s="6"/>
      <c r="O6" s="6"/>
      <c r="P6" s="6"/>
      <c r="Q6" s="6"/>
      <c r="R6" s="215"/>
    </row>
    <row r="7" spans="1:18" ht="18.75">
      <c r="A7" s="769" t="s">
        <v>5742</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c r="A9" s="216" t="s">
        <v>243</v>
      </c>
      <c r="B9" s="217" t="s">
        <v>1077</v>
      </c>
      <c r="C9" s="289">
        <f>((208.12)/23352)*(0.0375)</f>
        <v>3.3421120246659818E-4</v>
      </c>
      <c r="D9" s="218" t="s">
        <v>259</v>
      </c>
      <c r="E9" s="218" t="s">
        <v>1472</v>
      </c>
      <c r="F9" s="232" t="s">
        <v>1473</v>
      </c>
      <c r="G9" t="s">
        <v>281</v>
      </c>
      <c r="I9" s="214"/>
      <c r="J9" s="6"/>
      <c r="K9" s="6"/>
      <c r="L9" s="6"/>
      <c r="M9" s="6"/>
      <c r="N9" s="6"/>
      <c r="O9" s="6"/>
      <c r="P9" s="6"/>
      <c r="Q9" s="6"/>
      <c r="R9" s="215"/>
    </row>
    <row r="10" spans="1:18">
      <c r="A10" s="221" t="s">
        <v>243</v>
      </c>
      <c r="B10" s="233" t="s">
        <v>1080</v>
      </c>
      <c r="C10" s="290" t="s">
        <v>1002</v>
      </c>
      <c r="D10" s="223" t="s">
        <v>259</v>
      </c>
      <c r="E10" s="223" t="s">
        <v>253</v>
      </c>
      <c r="F10" s="234" t="s">
        <v>1474</v>
      </c>
      <c r="G10" t="s">
        <v>281</v>
      </c>
      <c r="I10" s="214"/>
      <c r="J10" s="6"/>
      <c r="K10" s="6"/>
      <c r="L10" s="6"/>
      <c r="M10" s="6"/>
      <c r="N10" s="6"/>
      <c r="O10" s="6"/>
      <c r="P10" s="6"/>
      <c r="Q10" s="6"/>
      <c r="R10" s="215"/>
    </row>
    <row r="11" spans="1:18">
      <c r="A11" s="221" t="s">
        <v>243</v>
      </c>
      <c r="B11" s="222" t="s">
        <v>317</v>
      </c>
      <c r="C11" s="291" t="s">
        <v>1475</v>
      </c>
      <c r="D11" s="223" t="s">
        <v>259</v>
      </c>
      <c r="E11" s="223" t="s">
        <v>1476</v>
      </c>
      <c r="F11" s="234" t="s">
        <v>1832</v>
      </c>
      <c r="G11" t="s">
        <v>281</v>
      </c>
      <c r="I11" s="214"/>
      <c r="J11" s="6"/>
      <c r="K11" s="6"/>
      <c r="L11" s="6"/>
      <c r="M11" s="6"/>
      <c r="N11" s="6"/>
      <c r="O11" s="6"/>
      <c r="P11" s="6"/>
      <c r="Q11" s="6"/>
      <c r="R11" s="215"/>
    </row>
    <row r="12" spans="1:18">
      <c r="A12" s="221" t="s">
        <v>243</v>
      </c>
      <c r="B12" s="222" t="s">
        <v>1478</v>
      </c>
      <c r="C12" s="291">
        <f>(19507/36000/1000)*43</f>
        <v>2.3300027777777777E-2</v>
      </c>
      <c r="D12" s="223" t="s">
        <v>327</v>
      </c>
      <c r="E12" s="223" t="s">
        <v>1479</v>
      </c>
      <c r="F12" s="234" t="s">
        <v>1480</v>
      </c>
      <c r="G12" t="s">
        <v>281</v>
      </c>
      <c r="I12" s="214"/>
      <c r="J12" s="6"/>
      <c r="K12" s="6"/>
      <c r="L12" s="6"/>
      <c r="M12" s="6"/>
      <c r="N12" s="6"/>
      <c r="O12" s="6"/>
      <c r="P12" s="6"/>
      <c r="Q12" s="6"/>
      <c r="R12" s="215"/>
    </row>
    <row r="13" spans="1:18">
      <c r="A13" s="221" t="s">
        <v>243</v>
      </c>
      <c r="B13" s="222" t="s">
        <v>1481</v>
      </c>
      <c r="C13" s="291">
        <f>19507/36000/1000</f>
        <v>5.4186111111111112E-4</v>
      </c>
      <c r="D13" s="223" t="s">
        <v>259</v>
      </c>
      <c r="E13" s="223" t="s">
        <v>1482</v>
      </c>
      <c r="F13" s="234" t="s">
        <v>1483</v>
      </c>
      <c r="G13" t="s">
        <v>281</v>
      </c>
      <c r="I13" s="214"/>
      <c r="J13" s="6"/>
      <c r="K13" s="6"/>
      <c r="L13" s="6"/>
      <c r="M13" s="6"/>
      <c r="N13" s="6"/>
      <c r="O13" s="6"/>
      <c r="P13" s="6"/>
      <c r="Q13" s="6"/>
      <c r="R13" s="215"/>
    </row>
    <row r="14" spans="1:18">
      <c r="A14" s="221" t="s">
        <v>243</v>
      </c>
      <c r="B14" s="222" t="s">
        <v>1484</v>
      </c>
      <c r="C14" s="291" t="s">
        <v>1485</v>
      </c>
      <c r="D14" s="223" t="s">
        <v>259</v>
      </c>
      <c r="E14" s="223" t="s">
        <v>1486</v>
      </c>
      <c r="F14" s="234" t="s">
        <v>1487</v>
      </c>
      <c r="G14" t="s">
        <v>281</v>
      </c>
      <c r="I14" s="214"/>
      <c r="J14" s="6"/>
      <c r="K14" s="6"/>
      <c r="L14" s="6"/>
      <c r="M14" s="6"/>
      <c r="N14" s="6"/>
      <c r="O14" s="6"/>
      <c r="P14" s="6"/>
      <c r="Q14" s="6"/>
      <c r="R14" s="215"/>
    </row>
    <row r="15" spans="1:18">
      <c r="A15" s="221" t="s">
        <v>243</v>
      </c>
      <c r="B15" s="222" t="s">
        <v>1101</v>
      </c>
      <c r="C15" s="291">
        <f>7.118/23352</f>
        <v>3.0481329222336418E-4</v>
      </c>
      <c r="D15" s="223" t="s">
        <v>259</v>
      </c>
      <c r="E15" s="223" t="s">
        <v>1488</v>
      </c>
      <c r="F15" s="234" t="s">
        <v>1489</v>
      </c>
      <c r="G15" t="s">
        <v>281</v>
      </c>
      <c r="I15" s="214"/>
      <c r="J15" s="6"/>
      <c r="K15" s="6"/>
      <c r="L15" s="6"/>
      <c r="M15" s="6"/>
      <c r="N15" s="6"/>
      <c r="O15" s="6"/>
      <c r="P15" s="6"/>
      <c r="Q15" s="6"/>
      <c r="R15" s="215"/>
    </row>
    <row r="16" spans="1:18">
      <c r="A16" s="221" t="s">
        <v>243</v>
      </c>
      <c r="B16" s="223" t="s">
        <v>1490</v>
      </c>
      <c r="C16" s="291" t="s">
        <v>1491</v>
      </c>
      <c r="D16" s="223" t="s">
        <v>275</v>
      </c>
      <c r="E16" s="223" t="s">
        <v>260</v>
      </c>
      <c r="F16" s="234" t="s">
        <v>1492</v>
      </c>
      <c r="G16" t="s">
        <v>281</v>
      </c>
      <c r="I16" s="214"/>
      <c r="J16" s="6"/>
      <c r="K16" s="6"/>
      <c r="L16" s="6"/>
      <c r="M16" s="6"/>
      <c r="N16" s="6"/>
      <c r="O16" s="6"/>
      <c r="P16" s="6"/>
      <c r="Q16" s="6"/>
      <c r="R16" s="215"/>
    </row>
    <row r="17" spans="1:18">
      <c r="A17" s="221" t="s">
        <v>243</v>
      </c>
      <c r="B17" s="222" t="s">
        <v>1493</v>
      </c>
      <c r="C17" s="291" t="s">
        <v>1494</v>
      </c>
      <c r="D17" s="223" t="s">
        <v>259</v>
      </c>
      <c r="E17" s="223" t="s">
        <v>1495</v>
      </c>
      <c r="F17" s="234" t="s">
        <v>1487</v>
      </c>
      <c r="G17" t="s">
        <v>281</v>
      </c>
      <c r="I17" s="214"/>
      <c r="J17" s="6"/>
      <c r="K17" s="6"/>
      <c r="L17" s="6"/>
      <c r="M17" s="6"/>
      <c r="N17" s="6"/>
      <c r="O17" s="6"/>
      <c r="P17" s="6"/>
      <c r="Q17" s="6"/>
      <c r="R17" s="215"/>
    </row>
    <row r="18" spans="1:18">
      <c r="A18" s="221" t="s">
        <v>243</v>
      </c>
      <c r="B18" s="222" t="s">
        <v>1104</v>
      </c>
      <c r="C18" s="291">
        <f>-((208.12)/23352)*(0.0375)</f>
        <v>-3.3421120246659818E-4</v>
      </c>
      <c r="D18" s="223" t="s">
        <v>259</v>
      </c>
      <c r="E18" s="223" t="s">
        <v>1496</v>
      </c>
      <c r="F18" s="234" t="s">
        <v>1497</v>
      </c>
      <c r="G18" t="s">
        <v>281</v>
      </c>
      <c r="I18" s="214"/>
      <c r="J18" s="6"/>
      <c r="K18" s="6"/>
      <c r="L18" s="6"/>
      <c r="M18" s="6"/>
      <c r="N18" s="6"/>
      <c r="O18" s="6"/>
      <c r="P18" s="6"/>
      <c r="Q18" s="6"/>
      <c r="R18" s="215"/>
    </row>
    <row r="19" spans="1:18">
      <c r="A19" s="221" t="s">
        <v>243</v>
      </c>
      <c r="B19" s="222" t="s">
        <v>595</v>
      </c>
      <c r="C19" s="291">
        <f>(3692+3358)/23352</f>
        <v>0.30190133607399794</v>
      </c>
      <c r="D19" s="223" t="s">
        <v>259</v>
      </c>
      <c r="E19" s="223" t="s">
        <v>1498</v>
      </c>
      <c r="F19" s="234" t="s">
        <v>1499</v>
      </c>
      <c r="G19" t="s">
        <v>281</v>
      </c>
      <c r="I19" s="214"/>
      <c r="J19" s="6"/>
      <c r="K19" s="6"/>
      <c r="L19" s="6"/>
      <c r="M19" s="6"/>
      <c r="N19" s="6"/>
      <c r="O19" s="6"/>
      <c r="P19" s="6"/>
      <c r="Q19" s="6"/>
      <c r="R19" s="215"/>
    </row>
    <row r="20" spans="1:18">
      <c r="A20" s="221" t="s">
        <v>243</v>
      </c>
      <c r="B20" s="233" t="s">
        <v>251</v>
      </c>
      <c r="C20" s="291">
        <v>1</v>
      </c>
      <c r="D20" s="223" t="s">
        <v>259</v>
      </c>
      <c r="E20" s="223" t="s">
        <v>253</v>
      </c>
      <c r="F20" s="234" t="s">
        <v>1833</v>
      </c>
      <c r="G20" t="s">
        <v>281</v>
      </c>
      <c r="I20" s="236"/>
      <c r="J20" s="237"/>
      <c r="K20" s="237"/>
      <c r="L20" s="237"/>
      <c r="M20" s="237"/>
      <c r="N20" s="237"/>
      <c r="O20" s="237"/>
      <c r="P20" s="237"/>
      <c r="Q20" s="237"/>
      <c r="R20" s="238"/>
    </row>
    <row r="21" spans="1:18">
      <c r="A21" s="221" t="s">
        <v>243</v>
      </c>
      <c r="B21" s="222" t="s">
        <v>247</v>
      </c>
      <c r="C21" s="291" t="s">
        <v>1500</v>
      </c>
      <c r="D21" s="223" t="s">
        <v>314</v>
      </c>
      <c r="E21" s="223" t="s">
        <v>1501</v>
      </c>
      <c r="F21" s="234" t="s">
        <v>1502</v>
      </c>
      <c r="G21" t="s">
        <v>281</v>
      </c>
    </row>
    <row r="22" spans="1:18">
      <c r="A22" s="221" t="s">
        <v>243</v>
      </c>
      <c r="B22" s="222" t="s">
        <v>1503</v>
      </c>
      <c r="C22" s="291">
        <f>(120.55/23352)*0.46*0.25</f>
        <v>5.9366435423090095E-4</v>
      </c>
      <c r="D22" s="223" t="s">
        <v>259</v>
      </c>
      <c r="E22" s="223" t="s">
        <v>1504</v>
      </c>
      <c r="F22" s="234" t="s">
        <v>1505</v>
      </c>
      <c r="G22" t="s">
        <v>281</v>
      </c>
      <c r="I22" s="772" t="s">
        <v>272</v>
      </c>
      <c r="J22" s="773"/>
      <c r="K22" s="773"/>
      <c r="L22" s="773"/>
      <c r="M22" s="773"/>
      <c r="N22" s="773"/>
      <c r="O22" s="773"/>
      <c r="P22" s="773"/>
      <c r="Q22" s="773"/>
      <c r="R22" s="774"/>
    </row>
    <row r="23" spans="1:18">
      <c r="A23" s="221" t="s">
        <v>243</v>
      </c>
      <c r="B23" s="222" t="s">
        <v>1114</v>
      </c>
      <c r="C23" s="290" t="s">
        <v>1115</v>
      </c>
      <c r="D23" s="223" t="s">
        <v>259</v>
      </c>
      <c r="E23" s="223" t="s">
        <v>1506</v>
      </c>
      <c r="F23" s="234" t="s">
        <v>1497</v>
      </c>
      <c r="G23" t="s">
        <v>281</v>
      </c>
      <c r="I23" s="242"/>
      <c r="J23" s="243"/>
      <c r="K23" s="243"/>
      <c r="L23" s="243"/>
      <c r="M23" s="243"/>
      <c r="N23" s="243"/>
      <c r="O23" s="243"/>
      <c r="P23" s="243"/>
      <c r="Q23" s="243"/>
      <c r="R23" s="244"/>
    </row>
    <row r="24" spans="1:18">
      <c r="A24" s="221" t="s">
        <v>243</v>
      </c>
      <c r="B24" s="222" t="s">
        <v>941</v>
      </c>
      <c r="C24" s="291">
        <f>-(3692+3358)/23352</f>
        <v>-0.30190133607399794</v>
      </c>
      <c r="D24" s="223" t="s">
        <v>943</v>
      </c>
      <c r="E24" s="223" t="s">
        <v>1507</v>
      </c>
      <c r="F24" s="234" t="s">
        <v>1508</v>
      </c>
      <c r="G24" t="s">
        <v>281</v>
      </c>
      <c r="I24" s="214"/>
      <c r="J24" s="6"/>
      <c r="K24" s="6"/>
      <c r="L24" s="6"/>
      <c r="M24" s="6"/>
      <c r="N24" s="6"/>
      <c r="O24" s="6"/>
      <c r="P24" s="6"/>
      <c r="Q24" s="6"/>
      <c r="R24" s="215"/>
    </row>
    <row r="25" spans="1:18">
      <c r="A25" s="221" t="s">
        <v>333</v>
      </c>
      <c r="B25" s="223" t="s">
        <v>225</v>
      </c>
      <c r="C25" s="223" t="s">
        <v>1509</v>
      </c>
      <c r="D25" s="223" t="s">
        <v>259</v>
      </c>
      <c r="E25" s="223" t="s">
        <v>260</v>
      </c>
      <c r="F25" s="234" t="s">
        <v>1012</v>
      </c>
      <c r="G25" t="s">
        <v>281</v>
      </c>
      <c r="I25" s="214"/>
      <c r="J25" s="6"/>
      <c r="K25" s="6"/>
      <c r="L25" s="6"/>
      <c r="M25" s="6"/>
      <c r="N25" s="6"/>
      <c r="O25" s="6"/>
      <c r="P25" s="6"/>
      <c r="Q25" s="6"/>
      <c r="R25" s="215"/>
    </row>
    <row r="26" spans="1:18">
      <c r="A26" s="221" t="s">
        <v>333</v>
      </c>
      <c r="B26" s="223" t="s">
        <v>340</v>
      </c>
      <c r="C26" s="223" t="s">
        <v>510</v>
      </c>
      <c r="D26" s="223" t="s">
        <v>259</v>
      </c>
      <c r="E26" s="223" t="s">
        <v>260</v>
      </c>
      <c r="F26" s="234" t="s">
        <v>1012</v>
      </c>
      <c r="G26" t="s">
        <v>281</v>
      </c>
      <c r="I26" s="214"/>
      <c r="J26" s="6"/>
      <c r="K26" s="6"/>
      <c r="L26" s="6"/>
      <c r="M26" s="6"/>
      <c r="N26" s="6"/>
      <c r="O26" s="6"/>
      <c r="P26" s="6"/>
      <c r="Q26" s="6"/>
      <c r="R26" s="215"/>
    </row>
    <row r="27" spans="1:18">
      <c r="A27" s="221" t="s">
        <v>333</v>
      </c>
      <c r="B27" s="223" t="s">
        <v>179</v>
      </c>
      <c r="C27" s="223" t="s">
        <v>1510</v>
      </c>
      <c r="D27" s="223" t="s">
        <v>259</v>
      </c>
      <c r="E27" s="223" t="s">
        <v>260</v>
      </c>
      <c r="F27" s="234" t="s">
        <v>1012</v>
      </c>
      <c r="G27" t="s">
        <v>281</v>
      </c>
      <c r="I27" s="214"/>
      <c r="J27" s="6"/>
      <c r="K27" s="6"/>
      <c r="L27" s="6"/>
      <c r="M27" s="6"/>
      <c r="N27" s="6"/>
      <c r="O27" s="6"/>
      <c r="P27" s="6"/>
      <c r="Q27" s="6"/>
      <c r="R27" s="215"/>
    </row>
    <row r="28" spans="1:18">
      <c r="A28" s="221" t="s">
        <v>333</v>
      </c>
      <c r="B28" s="223" t="s">
        <v>1137</v>
      </c>
      <c r="C28" s="223" t="s">
        <v>1511</v>
      </c>
      <c r="D28" s="223" t="s">
        <v>259</v>
      </c>
      <c r="E28" s="223" t="s">
        <v>260</v>
      </c>
      <c r="F28" s="234" t="s">
        <v>1012</v>
      </c>
      <c r="G28" t="s">
        <v>281</v>
      </c>
      <c r="I28" s="214"/>
      <c r="J28" s="6"/>
      <c r="K28" s="6"/>
      <c r="L28" s="6"/>
      <c r="M28" s="6"/>
      <c r="N28" s="6"/>
      <c r="O28" s="6"/>
      <c r="P28" s="6"/>
      <c r="Q28" s="6"/>
      <c r="R28" s="215"/>
    </row>
    <row r="29" spans="1:18">
      <c r="A29" s="221" t="s">
        <v>333</v>
      </c>
      <c r="B29" s="223" t="s">
        <v>1139</v>
      </c>
      <c r="C29" s="223" t="s">
        <v>1512</v>
      </c>
      <c r="D29" s="223" t="s">
        <v>259</v>
      </c>
      <c r="E29" s="223" t="s">
        <v>260</v>
      </c>
      <c r="F29" s="234" t="s">
        <v>1012</v>
      </c>
      <c r="G29" t="s">
        <v>281</v>
      </c>
      <c r="I29" s="214"/>
      <c r="J29" s="6"/>
      <c r="K29" s="6"/>
      <c r="L29" s="6"/>
      <c r="M29" s="6"/>
      <c r="N29" s="6"/>
      <c r="O29" s="6"/>
      <c r="P29" s="6"/>
      <c r="Q29" s="6"/>
      <c r="R29" s="215"/>
    </row>
    <row r="30" spans="1:18">
      <c r="A30" s="221" t="s">
        <v>333</v>
      </c>
      <c r="B30" s="223" t="s">
        <v>188</v>
      </c>
      <c r="C30" s="223" t="s">
        <v>1513</v>
      </c>
      <c r="D30" s="223" t="s">
        <v>259</v>
      </c>
      <c r="E30" s="223" t="s">
        <v>260</v>
      </c>
      <c r="F30" s="234" t="s">
        <v>1012</v>
      </c>
      <c r="G30" t="s">
        <v>281</v>
      </c>
      <c r="I30" s="214"/>
      <c r="J30" s="6"/>
      <c r="K30" s="6"/>
      <c r="L30" s="6"/>
      <c r="M30" s="6"/>
      <c r="N30" s="6"/>
      <c r="O30" s="6"/>
      <c r="P30" s="6"/>
      <c r="Q30" s="6"/>
      <c r="R30" s="215"/>
    </row>
    <row r="31" spans="1:18">
      <c r="A31" s="221" t="s">
        <v>333</v>
      </c>
      <c r="B31" s="223" t="s">
        <v>184</v>
      </c>
      <c r="C31" s="223" t="s">
        <v>1514</v>
      </c>
      <c r="D31" s="223" t="s">
        <v>259</v>
      </c>
      <c r="E31" s="223" t="s">
        <v>260</v>
      </c>
      <c r="F31" s="234" t="s">
        <v>1012</v>
      </c>
      <c r="G31" t="s">
        <v>281</v>
      </c>
      <c r="I31" s="214"/>
      <c r="J31" s="6"/>
      <c r="K31" s="6"/>
      <c r="L31" s="6"/>
      <c r="M31" s="6"/>
      <c r="N31" s="6"/>
      <c r="O31" s="6"/>
      <c r="P31" s="6"/>
      <c r="Q31" s="6"/>
      <c r="R31" s="215"/>
    </row>
    <row r="32" spans="1:18">
      <c r="A32" s="221" t="s">
        <v>333</v>
      </c>
      <c r="B32" s="223" t="s">
        <v>192</v>
      </c>
      <c r="C32" s="223" t="s">
        <v>1515</v>
      </c>
      <c r="D32" s="223" t="s">
        <v>259</v>
      </c>
      <c r="E32" s="223" t="s">
        <v>260</v>
      </c>
      <c r="F32" s="234" t="s">
        <v>1012</v>
      </c>
      <c r="G32" t="s">
        <v>281</v>
      </c>
      <c r="I32" s="214"/>
      <c r="J32" s="6"/>
      <c r="K32" s="6"/>
      <c r="L32" s="6"/>
      <c r="M32" s="6"/>
      <c r="N32" s="6"/>
      <c r="O32" s="6"/>
      <c r="P32" s="6"/>
      <c r="Q32" s="6"/>
      <c r="R32" s="215"/>
    </row>
    <row r="33" spans="1:18">
      <c r="A33" s="221" t="s">
        <v>333</v>
      </c>
      <c r="B33" s="223" t="s">
        <v>399</v>
      </c>
      <c r="C33" s="223" t="s">
        <v>516</v>
      </c>
      <c r="D33" s="223" t="s">
        <v>259</v>
      </c>
      <c r="E33" s="223" t="s">
        <v>260</v>
      </c>
      <c r="F33" s="234" t="s">
        <v>1012</v>
      </c>
      <c r="G33" t="s">
        <v>281</v>
      </c>
      <c r="I33" s="214"/>
      <c r="J33" s="6"/>
      <c r="K33" s="6"/>
      <c r="L33" s="6"/>
      <c r="M33" s="6"/>
      <c r="N33" s="6"/>
      <c r="O33" s="6"/>
      <c r="P33" s="6"/>
      <c r="Q33" s="6"/>
      <c r="R33" s="215"/>
    </row>
    <row r="34" spans="1:18">
      <c r="A34" s="221" t="s">
        <v>250</v>
      </c>
      <c r="B34" s="233" t="s">
        <v>1019</v>
      </c>
      <c r="C34" s="235" t="s">
        <v>1516</v>
      </c>
      <c r="D34" s="223" t="s">
        <v>1517</v>
      </c>
      <c r="E34" s="223" t="s">
        <v>1518</v>
      </c>
      <c r="F34" s="234" t="s">
        <v>1519</v>
      </c>
      <c r="G34" t="s">
        <v>281</v>
      </c>
      <c r="I34" s="214"/>
      <c r="J34" s="6"/>
      <c r="K34" s="6"/>
      <c r="L34" s="6"/>
      <c r="M34" s="6"/>
      <c r="N34" s="6"/>
      <c r="O34" s="6"/>
      <c r="P34" s="6"/>
      <c r="Q34" s="6"/>
      <c r="R34" s="215"/>
    </row>
    <row r="35" spans="1:18">
      <c r="A35" s="221" t="s">
        <v>250</v>
      </c>
      <c r="B35" s="233" t="s">
        <v>1019</v>
      </c>
      <c r="C35" s="223" t="s">
        <v>983</v>
      </c>
      <c r="D35" s="223" t="s">
        <v>1517</v>
      </c>
      <c r="E35" s="223" t="s">
        <v>5746</v>
      </c>
      <c r="F35" s="234" t="s">
        <v>5747</v>
      </c>
      <c r="G35" t="s">
        <v>281</v>
      </c>
      <c r="I35" s="214"/>
      <c r="J35" s="6"/>
      <c r="K35" s="6"/>
      <c r="L35" s="6"/>
      <c r="M35" s="6"/>
      <c r="N35" s="6"/>
      <c r="O35" s="6"/>
      <c r="P35" s="6"/>
      <c r="Q35" s="6"/>
      <c r="R35" s="215"/>
    </row>
    <row r="36" spans="1:18">
      <c r="A36" s="221" t="s">
        <v>250</v>
      </c>
      <c r="B36" s="233" t="s">
        <v>1520</v>
      </c>
      <c r="C36" s="223">
        <v>0</v>
      </c>
      <c r="D36" s="223" t="s">
        <v>1517</v>
      </c>
      <c r="E36" s="223" t="s">
        <v>253</v>
      </c>
      <c r="F36" s="234" t="s">
        <v>1152</v>
      </c>
      <c r="G36" t="s">
        <v>281</v>
      </c>
      <c r="I36" s="214"/>
      <c r="J36" s="6"/>
      <c r="K36" s="6"/>
      <c r="L36" s="6"/>
      <c r="M36" s="6"/>
      <c r="N36" s="6"/>
      <c r="O36" s="6"/>
      <c r="P36" s="6"/>
      <c r="Q36" s="6"/>
      <c r="R36" s="215"/>
    </row>
    <row r="37" spans="1:18">
      <c r="A37" s="221" t="s">
        <v>333</v>
      </c>
      <c r="B37" s="223" t="s">
        <v>415</v>
      </c>
      <c r="C37" s="223" t="s">
        <v>1521</v>
      </c>
      <c r="D37" s="223" t="s">
        <v>740</v>
      </c>
      <c r="E37" s="223" t="s">
        <v>260</v>
      </c>
      <c r="F37" s="234" t="s">
        <v>1012</v>
      </c>
      <c r="G37" t="s">
        <v>281</v>
      </c>
      <c r="I37" s="214"/>
      <c r="J37" s="6"/>
      <c r="K37" s="6"/>
      <c r="L37" s="6"/>
      <c r="M37" s="6"/>
      <c r="N37" s="6"/>
      <c r="O37" s="6"/>
      <c r="P37" s="6"/>
      <c r="Q37" s="6"/>
      <c r="R37" s="215"/>
    </row>
    <row r="38" spans="1:18">
      <c r="A38" s="221" t="s">
        <v>333</v>
      </c>
      <c r="B38" s="223" t="s">
        <v>1522</v>
      </c>
      <c r="C38" s="223" t="s">
        <v>1523</v>
      </c>
      <c r="D38" s="223" t="s">
        <v>259</v>
      </c>
      <c r="E38" s="223" t="s">
        <v>1524</v>
      </c>
      <c r="F38" s="234" t="s">
        <v>1012</v>
      </c>
      <c r="G38" t="s">
        <v>281</v>
      </c>
      <c r="I38" s="214"/>
      <c r="J38" s="6"/>
      <c r="K38" s="6"/>
      <c r="L38" s="6"/>
      <c r="M38" s="6"/>
      <c r="N38" s="6"/>
      <c r="O38" s="6"/>
      <c r="P38" s="6"/>
      <c r="Q38" s="6"/>
      <c r="R38" s="215"/>
    </row>
    <row r="39" spans="1:18">
      <c r="A39" s="221" t="s">
        <v>333</v>
      </c>
      <c r="B39" s="223" t="s">
        <v>217</v>
      </c>
      <c r="C39" s="223" t="s">
        <v>1525</v>
      </c>
      <c r="D39" s="223" t="s">
        <v>259</v>
      </c>
      <c r="E39" s="223" t="s">
        <v>260</v>
      </c>
      <c r="F39" s="234" t="s">
        <v>1012</v>
      </c>
      <c r="G39" t="s">
        <v>281</v>
      </c>
      <c r="I39" s="214"/>
      <c r="J39" s="6"/>
      <c r="K39" s="6"/>
      <c r="L39" s="6"/>
      <c r="M39" s="6"/>
      <c r="N39" s="6"/>
      <c r="O39" s="6"/>
      <c r="P39" s="6"/>
      <c r="Q39" s="6"/>
      <c r="R39" s="215"/>
    </row>
    <row r="40" spans="1:18">
      <c r="A40" s="221" t="s">
        <v>333</v>
      </c>
      <c r="B40" s="223" t="s">
        <v>205</v>
      </c>
      <c r="C40" s="223" t="s">
        <v>1526</v>
      </c>
      <c r="D40" s="223" t="s">
        <v>259</v>
      </c>
      <c r="E40" s="223" t="s">
        <v>260</v>
      </c>
      <c r="F40" s="234" t="s">
        <v>1012</v>
      </c>
      <c r="G40" t="s">
        <v>281</v>
      </c>
      <c r="I40" s="214"/>
      <c r="J40" s="6"/>
      <c r="K40" s="6"/>
      <c r="L40" s="6"/>
      <c r="M40" s="6"/>
      <c r="N40" s="6"/>
      <c r="O40" s="6"/>
      <c r="P40" s="6"/>
      <c r="Q40" s="6"/>
      <c r="R40" s="215"/>
    </row>
    <row r="41" spans="1:18">
      <c r="A41" s="221" t="s">
        <v>333</v>
      </c>
      <c r="B41" s="223" t="s">
        <v>196</v>
      </c>
      <c r="C41" s="223" t="s">
        <v>1527</v>
      </c>
      <c r="D41" s="223" t="s">
        <v>259</v>
      </c>
      <c r="E41" s="223" t="s">
        <v>260</v>
      </c>
      <c r="F41" s="234" t="s">
        <v>1012</v>
      </c>
      <c r="G41" t="s">
        <v>281</v>
      </c>
      <c r="I41" s="214"/>
      <c r="J41" s="6"/>
      <c r="K41" s="6"/>
      <c r="L41" s="6"/>
      <c r="M41" s="6"/>
      <c r="N41" s="6"/>
      <c r="O41" s="6"/>
      <c r="P41" s="6"/>
      <c r="Q41" s="6"/>
      <c r="R41" s="215"/>
    </row>
    <row r="42" spans="1:18">
      <c r="A42" s="221" t="s">
        <v>333</v>
      </c>
      <c r="B42" s="223" t="s">
        <v>200</v>
      </c>
      <c r="C42" s="223" t="s">
        <v>1528</v>
      </c>
      <c r="D42" s="223" t="s">
        <v>259</v>
      </c>
      <c r="E42" s="223" t="s">
        <v>260</v>
      </c>
      <c r="F42" s="234" t="s">
        <v>1012</v>
      </c>
      <c r="G42" t="s">
        <v>281</v>
      </c>
      <c r="I42" s="214"/>
      <c r="J42" s="6"/>
      <c r="K42" s="6"/>
      <c r="L42" s="6"/>
      <c r="M42" s="6"/>
      <c r="N42" s="6"/>
      <c r="O42" s="6"/>
      <c r="P42" s="6"/>
      <c r="Q42" s="6"/>
      <c r="R42" s="215"/>
    </row>
    <row r="43" spans="1:18">
      <c r="A43" s="221" t="s">
        <v>333</v>
      </c>
      <c r="B43" s="223" t="s">
        <v>436</v>
      </c>
      <c r="C43" s="271">
        <v>3.6099999999999999E-4</v>
      </c>
      <c r="D43" s="223" t="s">
        <v>259</v>
      </c>
      <c r="E43" s="223" t="s">
        <v>5748</v>
      </c>
      <c r="F43" s="234" t="s">
        <v>1530</v>
      </c>
      <c r="G43" t="s">
        <v>281</v>
      </c>
      <c r="I43" s="214"/>
      <c r="J43" s="6"/>
      <c r="K43" s="6"/>
      <c r="L43" s="6"/>
      <c r="M43" s="6"/>
      <c r="N43" s="6"/>
      <c r="O43" s="6"/>
      <c r="P43" s="6"/>
      <c r="Q43" s="6"/>
      <c r="R43" s="215"/>
    </row>
    <row r="44" spans="1:18">
      <c r="A44" s="221" t="s">
        <v>333</v>
      </c>
      <c r="B44" s="223" t="s">
        <v>441</v>
      </c>
      <c r="C44" s="223" t="s">
        <v>1531</v>
      </c>
      <c r="D44" s="223" t="s">
        <v>259</v>
      </c>
      <c r="E44" s="223" t="s">
        <v>260</v>
      </c>
      <c r="F44" s="234" t="s">
        <v>1532</v>
      </c>
      <c r="G44" t="s">
        <v>281</v>
      </c>
      <c r="I44" s="214"/>
      <c r="J44" s="6"/>
      <c r="K44" s="6"/>
      <c r="L44" s="6"/>
      <c r="M44" s="6"/>
      <c r="N44" s="6"/>
      <c r="O44" s="6"/>
      <c r="P44" s="6"/>
      <c r="Q44" s="6"/>
      <c r="R44" s="215"/>
    </row>
    <row r="45" spans="1:18">
      <c r="A45" s="221" t="s">
        <v>333</v>
      </c>
      <c r="B45" s="223" t="s">
        <v>445</v>
      </c>
      <c r="C45" s="223" t="s">
        <v>1533</v>
      </c>
      <c r="D45" s="223" t="s">
        <v>259</v>
      </c>
      <c r="E45" s="223" t="s">
        <v>260</v>
      </c>
      <c r="F45" s="234" t="s">
        <v>1012</v>
      </c>
      <c r="G45" t="s">
        <v>281</v>
      </c>
      <c r="I45" s="214"/>
      <c r="J45" s="6"/>
      <c r="K45" s="6"/>
      <c r="L45" s="6"/>
      <c r="M45" s="6"/>
      <c r="N45" s="6"/>
      <c r="O45" s="6"/>
      <c r="P45" s="6"/>
      <c r="Q45" s="6"/>
      <c r="R45" s="215"/>
    </row>
    <row r="46" spans="1:18">
      <c r="A46" s="221" t="s">
        <v>333</v>
      </c>
      <c r="B46" s="223" t="s">
        <v>229</v>
      </c>
      <c r="C46" s="223" t="s">
        <v>1534</v>
      </c>
      <c r="D46" s="223" t="s">
        <v>259</v>
      </c>
      <c r="E46" s="223" t="s">
        <v>260</v>
      </c>
      <c r="F46" s="234" t="s">
        <v>1012</v>
      </c>
      <c r="G46" t="s">
        <v>281</v>
      </c>
      <c r="I46" s="214"/>
      <c r="J46" s="6"/>
      <c r="K46" s="6"/>
      <c r="L46" s="6"/>
      <c r="M46" s="6"/>
      <c r="N46" s="6"/>
      <c r="O46" s="6"/>
      <c r="P46" s="6"/>
      <c r="Q46" s="6"/>
      <c r="R46" s="215"/>
    </row>
    <row r="47" spans="1:18">
      <c r="A47" s="221" t="s">
        <v>250</v>
      </c>
      <c r="B47" s="233" t="s">
        <v>1535</v>
      </c>
      <c r="C47" s="223" t="s">
        <v>1536</v>
      </c>
      <c r="D47" s="223" t="s">
        <v>259</v>
      </c>
      <c r="E47" s="223" t="s">
        <v>260</v>
      </c>
      <c r="F47" s="234" t="s">
        <v>1537</v>
      </c>
      <c r="G47" t="s">
        <v>281</v>
      </c>
      <c r="I47" s="214"/>
      <c r="J47" s="6"/>
      <c r="K47" s="6"/>
      <c r="L47" s="6"/>
      <c r="M47" s="6"/>
      <c r="N47" s="6"/>
      <c r="O47" s="6"/>
      <c r="P47" s="6"/>
      <c r="Q47" s="6"/>
      <c r="R47" s="215"/>
    </row>
    <row r="48" spans="1:18">
      <c r="A48" s="221" t="s">
        <v>333</v>
      </c>
      <c r="B48" s="223" t="s">
        <v>467</v>
      </c>
      <c r="C48" s="223" t="s">
        <v>1538</v>
      </c>
      <c r="D48" s="223" t="s">
        <v>740</v>
      </c>
      <c r="E48" s="223" t="s">
        <v>260</v>
      </c>
      <c r="F48" s="234" t="s">
        <v>1012</v>
      </c>
      <c r="G48" t="s">
        <v>281</v>
      </c>
      <c r="I48" s="214"/>
      <c r="J48" s="6"/>
      <c r="K48" s="6"/>
      <c r="L48" s="6"/>
      <c r="M48" s="6"/>
      <c r="N48" s="6"/>
      <c r="O48" s="6"/>
      <c r="P48" s="6"/>
      <c r="Q48" s="6"/>
      <c r="R48" s="215"/>
    </row>
    <row r="49" spans="1:18">
      <c r="A49" s="221" t="s">
        <v>333</v>
      </c>
      <c r="B49" s="223" t="s">
        <v>209</v>
      </c>
      <c r="C49" s="223" t="s">
        <v>1539</v>
      </c>
      <c r="D49" s="223" t="s">
        <v>259</v>
      </c>
      <c r="E49" s="223" t="s">
        <v>260</v>
      </c>
      <c r="F49" s="234" t="s">
        <v>1012</v>
      </c>
      <c r="G49" t="s">
        <v>281</v>
      </c>
      <c r="I49" s="214"/>
      <c r="J49" s="6"/>
      <c r="K49" s="6"/>
      <c r="L49" s="6"/>
      <c r="M49" s="6"/>
      <c r="N49" s="6"/>
      <c r="O49" s="6"/>
      <c r="P49" s="6"/>
      <c r="Q49" s="6"/>
      <c r="R49" s="215"/>
    </row>
    <row r="50" spans="1:18">
      <c r="A50" s="262" t="s">
        <v>268</v>
      </c>
      <c r="B50" s="189" t="s">
        <v>120</v>
      </c>
      <c r="C50" s="189">
        <v>800</v>
      </c>
      <c r="D50" s="189" t="s">
        <v>1540</v>
      </c>
      <c r="E50" s="189" t="s">
        <v>5750</v>
      </c>
      <c r="F50" s="263" t="s">
        <v>1542</v>
      </c>
      <c r="G50" t="s">
        <v>281</v>
      </c>
      <c r="I50" s="214"/>
      <c r="J50" s="6"/>
      <c r="K50" s="6"/>
      <c r="L50" s="6"/>
      <c r="M50" s="6"/>
      <c r="N50" s="6"/>
      <c r="O50" s="6"/>
      <c r="P50" s="6"/>
      <c r="Q50" s="6"/>
      <c r="R50" s="215"/>
    </row>
    <row r="51" spans="1:18">
      <c r="A51" s="262" t="s">
        <v>268</v>
      </c>
      <c r="B51" s="189" t="s">
        <v>1543</v>
      </c>
      <c r="C51" s="189">
        <v>0.14699999999999999</v>
      </c>
      <c r="D51" s="189" t="s">
        <v>1544</v>
      </c>
      <c r="E51" s="189" t="s">
        <v>1545</v>
      </c>
      <c r="F51" s="263" t="s">
        <v>1546</v>
      </c>
      <c r="G51" t="s">
        <v>281</v>
      </c>
      <c r="I51" s="214"/>
      <c r="J51" s="6"/>
      <c r="K51" s="6"/>
      <c r="L51" s="6"/>
      <c r="M51" s="6"/>
      <c r="N51" s="6"/>
      <c r="O51" s="6"/>
      <c r="P51" s="6"/>
      <c r="Q51" s="6"/>
      <c r="R51" s="215"/>
    </row>
    <row r="52" spans="1:18">
      <c r="A52" s="262" t="s">
        <v>268</v>
      </c>
      <c r="B52" s="189" t="s">
        <v>95</v>
      </c>
      <c r="C52" s="189">
        <v>4.4800000000000004</v>
      </c>
      <c r="D52" s="189" t="s">
        <v>1540</v>
      </c>
      <c r="E52" s="189" t="s">
        <v>5751</v>
      </c>
      <c r="F52" s="263" t="s">
        <v>1542</v>
      </c>
      <c r="G52" t="s">
        <v>281</v>
      </c>
      <c r="I52" s="236"/>
      <c r="J52" s="237"/>
      <c r="K52" s="237"/>
      <c r="L52" s="237"/>
      <c r="M52" s="237"/>
      <c r="N52" s="237"/>
      <c r="O52" s="237"/>
      <c r="P52" s="237"/>
      <c r="Q52" s="237"/>
      <c r="R52" s="238"/>
    </row>
    <row r="53" spans="1:18">
      <c r="A53" s="262" t="s">
        <v>268</v>
      </c>
      <c r="B53" s="189" t="s">
        <v>1548</v>
      </c>
      <c r="C53" s="189">
        <v>0.26500000000000001</v>
      </c>
      <c r="D53" s="189" t="s">
        <v>1544</v>
      </c>
      <c r="E53" s="189" t="s">
        <v>1549</v>
      </c>
      <c r="F53" s="263" t="s">
        <v>1546</v>
      </c>
      <c r="G53" t="s">
        <v>281</v>
      </c>
    </row>
    <row r="54" spans="1:18">
      <c r="A54" s="262" t="s">
        <v>268</v>
      </c>
      <c r="B54" s="189" t="s">
        <v>1036</v>
      </c>
      <c r="C54" s="269">
        <v>4.5600000000000003E-4</v>
      </c>
      <c r="D54" s="189" t="s">
        <v>1544</v>
      </c>
      <c r="E54" s="189" t="s">
        <v>253</v>
      </c>
      <c r="F54" s="263" t="s">
        <v>1550</v>
      </c>
      <c r="G54" t="s">
        <v>281</v>
      </c>
      <c r="I54" s="349" t="s">
        <v>360</v>
      </c>
      <c r="J54" s="350"/>
      <c r="K54" s="350"/>
      <c r="L54" s="350"/>
      <c r="M54" s="351"/>
    </row>
    <row r="55" spans="1:18">
      <c r="A55" s="262" t="s">
        <v>268</v>
      </c>
      <c r="B55" s="189" t="s">
        <v>1551</v>
      </c>
      <c r="C55" s="189">
        <v>0.3</v>
      </c>
      <c r="D55" s="189" t="s">
        <v>1552</v>
      </c>
      <c r="E55" s="189" t="s">
        <v>1553</v>
      </c>
      <c r="F55" s="263" t="s">
        <v>1554</v>
      </c>
      <c r="G55" t="s">
        <v>281</v>
      </c>
      <c r="I55" s="242" t="s">
        <v>1468</v>
      </c>
      <c r="J55" s="243"/>
      <c r="K55" s="243"/>
      <c r="L55" s="422">
        <v>180</v>
      </c>
      <c r="M55" s="244" t="s">
        <v>363</v>
      </c>
    </row>
    <row r="56" spans="1:18">
      <c r="A56" s="262" t="s">
        <v>268</v>
      </c>
      <c r="B56" s="189" t="s">
        <v>1555</v>
      </c>
      <c r="C56" s="189">
        <v>5.8560000000000001E-2</v>
      </c>
      <c r="D56" s="189" t="s">
        <v>1544</v>
      </c>
      <c r="E56" s="189" t="s">
        <v>253</v>
      </c>
      <c r="F56" s="263" t="s">
        <v>1556</v>
      </c>
      <c r="G56" t="s">
        <v>281</v>
      </c>
      <c r="I56" s="372" t="s">
        <v>3705</v>
      </c>
      <c r="J56" s="6"/>
      <c r="K56" s="6"/>
      <c r="L56" s="423">
        <v>26.47</v>
      </c>
      <c r="M56" s="215" t="s">
        <v>363</v>
      </c>
    </row>
    <row r="57" spans="1:18">
      <c r="A57" s="262" t="s">
        <v>268</v>
      </c>
      <c r="B57" s="189" t="s">
        <v>97</v>
      </c>
      <c r="C57" s="189">
        <v>0.8</v>
      </c>
      <c r="D57" s="189" t="s">
        <v>1540</v>
      </c>
      <c r="E57" s="189" t="s">
        <v>5752</v>
      </c>
      <c r="F57" s="263" t="s">
        <v>1558</v>
      </c>
      <c r="G57" t="s">
        <v>281</v>
      </c>
      <c r="I57" s="236" t="s">
        <v>3565</v>
      </c>
      <c r="J57" s="237"/>
      <c r="K57" s="237"/>
      <c r="L57" s="424">
        <v>72</v>
      </c>
      <c r="M57" s="238" t="s">
        <v>363</v>
      </c>
    </row>
    <row r="58" spans="1:18">
      <c r="A58" s="262" t="s">
        <v>268</v>
      </c>
      <c r="B58" s="189" t="s">
        <v>1559</v>
      </c>
      <c r="C58" s="189">
        <v>0.30590000000000001</v>
      </c>
      <c r="D58" s="189" t="s">
        <v>1544</v>
      </c>
      <c r="E58" s="189" t="s">
        <v>5753</v>
      </c>
      <c r="F58" s="263" t="s">
        <v>1546</v>
      </c>
      <c r="G58" t="s">
        <v>281</v>
      </c>
    </row>
    <row r="59" spans="1:18">
      <c r="A59" s="262" t="s">
        <v>268</v>
      </c>
      <c r="B59" s="189" t="s">
        <v>90</v>
      </c>
      <c r="C59" s="189">
        <v>90.411341859999993</v>
      </c>
      <c r="D59" s="189" t="s">
        <v>1540</v>
      </c>
      <c r="E59" s="189" t="s">
        <v>5754</v>
      </c>
      <c r="F59" s="263" t="s">
        <v>1542</v>
      </c>
      <c r="G59" t="s">
        <v>281</v>
      </c>
    </row>
    <row r="60" spans="1:18">
      <c r="A60" s="262" t="s">
        <v>268</v>
      </c>
      <c r="B60" s="189" t="s">
        <v>1562</v>
      </c>
      <c r="C60" s="189">
        <v>0.95</v>
      </c>
      <c r="D60" s="189" t="s">
        <v>1544</v>
      </c>
      <c r="E60" s="189" t="s">
        <v>1563</v>
      </c>
      <c r="F60" s="263" t="s">
        <v>1546</v>
      </c>
      <c r="G60" t="s">
        <v>281</v>
      </c>
    </row>
    <row r="61" spans="1:18">
      <c r="A61" s="262" t="s">
        <v>268</v>
      </c>
      <c r="B61" s="189" t="s">
        <v>98</v>
      </c>
      <c r="C61" s="189">
        <v>1</v>
      </c>
      <c r="D61" s="189" t="s">
        <v>1540</v>
      </c>
      <c r="E61" s="189" t="s">
        <v>5755</v>
      </c>
      <c r="F61" s="263" t="s">
        <v>1542</v>
      </c>
      <c r="G61" t="s">
        <v>281</v>
      </c>
    </row>
    <row r="62" spans="1:18">
      <c r="A62" s="262" t="s">
        <v>268</v>
      </c>
      <c r="B62" s="189" t="s">
        <v>1564</v>
      </c>
      <c r="C62" s="269">
        <v>2.4690099999999999E-5</v>
      </c>
      <c r="D62" s="189" t="s">
        <v>259</v>
      </c>
      <c r="E62" s="189" t="s">
        <v>1565</v>
      </c>
      <c r="F62" s="263" t="s">
        <v>1139</v>
      </c>
      <c r="G62" t="s">
        <v>281</v>
      </c>
    </row>
    <row r="63" spans="1:18">
      <c r="A63" s="262" t="s">
        <v>268</v>
      </c>
      <c r="B63" s="189" t="s">
        <v>1566</v>
      </c>
      <c r="C63" s="189">
        <v>0.14000000000000001</v>
      </c>
      <c r="D63" s="189" t="s">
        <v>1544</v>
      </c>
      <c r="E63" s="189" t="s">
        <v>1567</v>
      </c>
      <c r="F63" s="263" t="s">
        <v>1546</v>
      </c>
      <c r="G63" t="s">
        <v>281</v>
      </c>
    </row>
    <row r="64" spans="1:18">
      <c r="A64" s="262" t="s">
        <v>268</v>
      </c>
      <c r="B64" s="189" t="s">
        <v>99</v>
      </c>
      <c r="C64" s="189">
        <v>21.6</v>
      </c>
      <c r="D64" s="189" t="s">
        <v>1540</v>
      </c>
      <c r="E64" s="189" t="s">
        <v>5756</v>
      </c>
      <c r="F64" s="263" t="s">
        <v>1542</v>
      </c>
      <c r="G64" t="s">
        <v>281</v>
      </c>
    </row>
    <row r="65" spans="1:7">
      <c r="A65" s="262" t="s">
        <v>268</v>
      </c>
      <c r="B65" s="189" t="s">
        <v>1569</v>
      </c>
      <c r="C65" s="189">
        <v>0.10965999999999999</v>
      </c>
      <c r="D65" s="189" t="s">
        <v>1544</v>
      </c>
      <c r="E65" s="189" t="s">
        <v>5757</v>
      </c>
      <c r="F65" s="263" t="s">
        <v>1546</v>
      </c>
      <c r="G65" t="s">
        <v>281</v>
      </c>
    </row>
    <row r="66" spans="1:7">
      <c r="A66" s="262" t="s">
        <v>268</v>
      </c>
      <c r="B66" s="189" t="s">
        <v>100</v>
      </c>
      <c r="C66" s="189">
        <v>44</v>
      </c>
      <c r="D66" s="189" t="s">
        <v>1540</v>
      </c>
      <c r="E66" s="189" t="s">
        <v>5758</v>
      </c>
      <c r="F66" s="263" t="s">
        <v>1542</v>
      </c>
      <c r="G66" t="s">
        <v>281</v>
      </c>
    </row>
    <row r="67" spans="1:7">
      <c r="A67" s="262" t="s">
        <v>268</v>
      </c>
      <c r="B67" s="189" t="s">
        <v>1572</v>
      </c>
      <c r="C67" s="189">
        <v>0.11375</v>
      </c>
      <c r="D67" s="189" t="s">
        <v>1544</v>
      </c>
      <c r="E67" s="189" t="s">
        <v>5759</v>
      </c>
      <c r="F67" s="263" t="s">
        <v>1546</v>
      </c>
      <c r="G67" t="s">
        <v>281</v>
      </c>
    </row>
    <row r="68" spans="1:7">
      <c r="A68" s="262" t="s">
        <v>268</v>
      </c>
      <c r="B68" s="189" t="s">
        <v>983</v>
      </c>
      <c r="C68" s="189">
        <v>0.4204</v>
      </c>
      <c r="D68" s="189" t="s">
        <v>1577</v>
      </c>
      <c r="E68" s="189" t="s">
        <v>5957</v>
      </c>
      <c r="F68" s="263" t="s">
        <v>1579</v>
      </c>
      <c r="G68" t="s">
        <v>281</v>
      </c>
    </row>
    <row r="69" spans="1:7">
      <c r="A69" s="262" t="s">
        <v>268</v>
      </c>
      <c r="B69" s="189" t="s">
        <v>1580</v>
      </c>
      <c r="C69" s="189">
        <v>0.18066753399999999</v>
      </c>
      <c r="D69" s="189" t="s">
        <v>1577</v>
      </c>
      <c r="E69" s="189" t="s">
        <v>1581</v>
      </c>
      <c r="F69" s="263" t="s">
        <v>1519</v>
      </c>
      <c r="G69" t="s">
        <v>281</v>
      </c>
    </row>
    <row r="70" spans="1:7">
      <c r="A70" s="262" t="s">
        <v>268</v>
      </c>
      <c r="B70" s="189" t="s">
        <v>118</v>
      </c>
      <c r="C70" s="189">
        <v>628</v>
      </c>
      <c r="D70" s="189" t="s">
        <v>1540</v>
      </c>
      <c r="E70" s="189" t="s">
        <v>5761</v>
      </c>
      <c r="F70" s="263" t="s">
        <v>1542</v>
      </c>
      <c r="G70" t="s">
        <v>281</v>
      </c>
    </row>
    <row r="71" spans="1:7">
      <c r="A71" s="262" t="s">
        <v>268</v>
      </c>
      <c r="B71" s="189" t="s">
        <v>1583</v>
      </c>
      <c r="C71" s="189">
        <v>0.05</v>
      </c>
      <c r="D71" s="189" t="s">
        <v>1544</v>
      </c>
      <c r="E71" s="189" t="s">
        <v>1584</v>
      </c>
      <c r="F71" s="263" t="s">
        <v>1546</v>
      </c>
      <c r="G71" t="s">
        <v>281</v>
      </c>
    </row>
    <row r="72" spans="1:7">
      <c r="A72" s="262" t="s">
        <v>268</v>
      </c>
      <c r="B72" s="189" t="s">
        <v>1585</v>
      </c>
      <c r="C72" s="269">
        <v>6.1090000000000005E-7</v>
      </c>
      <c r="D72" s="189" t="s">
        <v>259</v>
      </c>
      <c r="E72" s="189" t="s">
        <v>1586</v>
      </c>
      <c r="F72" s="263" t="s">
        <v>1587</v>
      </c>
      <c r="G72" t="s">
        <v>281</v>
      </c>
    </row>
    <row r="73" spans="1:7">
      <c r="A73" s="262" t="s">
        <v>268</v>
      </c>
      <c r="B73" s="189" t="s">
        <v>101</v>
      </c>
      <c r="C73" s="189">
        <v>8.4000000000000005E-2</v>
      </c>
      <c r="D73" s="189" t="s">
        <v>1540</v>
      </c>
      <c r="E73" s="189" t="s">
        <v>5762</v>
      </c>
      <c r="F73" s="263" t="s">
        <v>1542</v>
      </c>
      <c r="G73" t="s">
        <v>281</v>
      </c>
    </row>
    <row r="74" spans="1:7">
      <c r="A74" s="262" t="s">
        <v>268</v>
      </c>
      <c r="B74" s="189" t="s">
        <v>1589</v>
      </c>
      <c r="C74" s="189">
        <v>0.91300000000000003</v>
      </c>
      <c r="D74" s="189" t="s">
        <v>1544</v>
      </c>
      <c r="E74" s="189" t="s">
        <v>5763</v>
      </c>
      <c r="F74" s="263" t="s">
        <v>1546</v>
      </c>
      <c r="G74" t="s">
        <v>281</v>
      </c>
    </row>
    <row r="75" spans="1:7">
      <c r="A75" s="262" t="s">
        <v>268</v>
      </c>
      <c r="B75" s="189" t="s">
        <v>121</v>
      </c>
      <c r="C75" s="189">
        <v>560</v>
      </c>
      <c r="D75" s="189" t="s">
        <v>1540</v>
      </c>
      <c r="E75" s="189" t="s">
        <v>5764</v>
      </c>
      <c r="F75" s="263" t="s">
        <v>1542</v>
      </c>
      <c r="G75" t="s">
        <v>281</v>
      </c>
    </row>
    <row r="76" spans="1:7">
      <c r="A76" s="262" t="s">
        <v>268</v>
      </c>
      <c r="B76" s="189" t="s">
        <v>1592</v>
      </c>
      <c r="C76" s="189">
        <v>0.33200000000000002</v>
      </c>
      <c r="D76" s="189" t="s">
        <v>1544</v>
      </c>
      <c r="E76" s="189" t="s">
        <v>253</v>
      </c>
      <c r="F76" s="263" t="s">
        <v>1546</v>
      </c>
      <c r="G76" t="s">
        <v>281</v>
      </c>
    </row>
    <row r="77" spans="1:7">
      <c r="A77" s="262" t="s">
        <v>268</v>
      </c>
      <c r="B77" s="189" t="s">
        <v>1593</v>
      </c>
      <c r="C77" s="189">
        <v>30</v>
      </c>
      <c r="D77" s="189" t="s">
        <v>545</v>
      </c>
      <c r="E77" s="189" t="s">
        <v>1594</v>
      </c>
      <c r="F77" s="263" t="s">
        <v>1595</v>
      </c>
      <c r="G77" t="s">
        <v>281</v>
      </c>
    </row>
    <row r="78" spans="1:7">
      <c r="A78" s="262" t="s">
        <v>268</v>
      </c>
      <c r="B78" s="189" t="s">
        <v>87</v>
      </c>
      <c r="C78" s="189">
        <v>3373.2846460000001</v>
      </c>
      <c r="D78" s="189" t="s">
        <v>1540</v>
      </c>
      <c r="E78" s="189" t="s">
        <v>5765</v>
      </c>
      <c r="F78" s="263" t="s">
        <v>1542</v>
      </c>
      <c r="G78" t="s">
        <v>281</v>
      </c>
    </row>
    <row r="79" spans="1:7">
      <c r="A79" s="262" t="s">
        <v>268</v>
      </c>
      <c r="B79" s="189" t="s">
        <v>552</v>
      </c>
      <c r="C79" s="269">
        <v>3.1199999999999999E-5</v>
      </c>
      <c r="D79" s="189" t="s">
        <v>1604</v>
      </c>
      <c r="E79" s="189" t="s">
        <v>1605</v>
      </c>
      <c r="F79" s="263" t="s">
        <v>1606</v>
      </c>
      <c r="G79" t="s">
        <v>281</v>
      </c>
    </row>
    <row r="80" spans="1:7">
      <c r="A80" s="262" t="s">
        <v>268</v>
      </c>
      <c r="B80" s="189" t="s">
        <v>104</v>
      </c>
      <c r="C80" s="189">
        <v>8</v>
      </c>
      <c r="D80" s="189" t="s">
        <v>1540</v>
      </c>
      <c r="E80" s="189" t="s">
        <v>5766</v>
      </c>
      <c r="F80" s="263" t="s">
        <v>1558</v>
      </c>
      <c r="G80" t="s">
        <v>281</v>
      </c>
    </row>
    <row r="81" spans="1:7">
      <c r="A81" s="262" t="s">
        <v>268</v>
      </c>
      <c r="B81" s="189" t="s">
        <v>1608</v>
      </c>
      <c r="C81" s="189">
        <v>2.1000000000000001E-2</v>
      </c>
      <c r="D81" s="189" t="s">
        <v>973</v>
      </c>
      <c r="E81" s="189" t="s">
        <v>1609</v>
      </c>
      <c r="F81" s="263" t="s">
        <v>1546</v>
      </c>
      <c r="G81" t="s">
        <v>281</v>
      </c>
    </row>
    <row r="82" spans="1:7">
      <c r="A82" s="262" t="s">
        <v>268</v>
      </c>
      <c r="B82" s="189" t="s">
        <v>88</v>
      </c>
      <c r="C82" s="189">
        <v>112</v>
      </c>
      <c r="D82" s="189" t="s">
        <v>1540</v>
      </c>
      <c r="E82" s="189" t="s">
        <v>5767</v>
      </c>
      <c r="F82" s="263" t="s">
        <v>1542</v>
      </c>
      <c r="G82" t="s">
        <v>281</v>
      </c>
    </row>
    <row r="83" spans="1:7">
      <c r="A83" s="262" t="s">
        <v>268</v>
      </c>
      <c r="B83" s="189" t="s">
        <v>1613</v>
      </c>
      <c r="C83" s="189">
        <v>7.0000000000000007E-2</v>
      </c>
      <c r="D83" s="189" t="s">
        <v>973</v>
      </c>
      <c r="E83" s="189" t="s">
        <v>253</v>
      </c>
      <c r="F83" s="263" t="s">
        <v>1614</v>
      </c>
      <c r="G83" t="s">
        <v>281</v>
      </c>
    </row>
    <row r="84" spans="1:7">
      <c r="A84" s="262" t="s">
        <v>268</v>
      </c>
      <c r="B84" s="189" t="s">
        <v>105</v>
      </c>
      <c r="C84" s="189">
        <v>11.2</v>
      </c>
      <c r="D84" s="189" t="s">
        <v>1540</v>
      </c>
      <c r="E84" s="189" t="s">
        <v>5768</v>
      </c>
      <c r="F84" s="263" t="s">
        <v>1542</v>
      </c>
      <c r="G84" t="s">
        <v>281</v>
      </c>
    </row>
    <row r="85" spans="1:7">
      <c r="A85" s="262" t="s">
        <v>268</v>
      </c>
      <c r="B85" s="189" t="s">
        <v>1616</v>
      </c>
      <c r="C85" s="189">
        <v>0.18432999999999999</v>
      </c>
      <c r="D85" s="189" t="s">
        <v>973</v>
      </c>
      <c r="E85" s="189" t="s">
        <v>5769</v>
      </c>
      <c r="F85" s="263" t="s">
        <v>1614</v>
      </c>
      <c r="G85" t="s">
        <v>281</v>
      </c>
    </row>
    <row r="86" spans="1:7">
      <c r="A86" s="262" t="s">
        <v>268</v>
      </c>
      <c r="B86" s="189" t="s">
        <v>1618</v>
      </c>
      <c r="C86" s="269">
        <v>1.4240700000000001E-5</v>
      </c>
      <c r="D86" s="189" t="s">
        <v>1619</v>
      </c>
      <c r="E86" s="189" t="s">
        <v>1620</v>
      </c>
      <c r="F86" s="263" t="s">
        <v>1621</v>
      </c>
      <c r="G86" t="s">
        <v>281</v>
      </c>
    </row>
    <row r="87" spans="1:7">
      <c r="A87" s="262" t="s">
        <v>268</v>
      </c>
      <c r="B87" s="189" t="s">
        <v>1535</v>
      </c>
      <c r="C87" s="189">
        <v>0.248183503</v>
      </c>
      <c r="D87" s="189" t="s">
        <v>1622</v>
      </c>
      <c r="E87" s="189" t="s">
        <v>253</v>
      </c>
      <c r="F87" s="263" t="s">
        <v>1623</v>
      </c>
      <c r="G87" t="s">
        <v>281</v>
      </c>
    </row>
    <row r="88" spans="1:7">
      <c r="A88" s="262" t="s">
        <v>268</v>
      </c>
      <c r="B88" s="189" t="s">
        <v>86</v>
      </c>
      <c r="C88" s="189">
        <v>225.91361950000001</v>
      </c>
      <c r="D88" s="189" t="s">
        <v>1540</v>
      </c>
      <c r="E88" s="189" t="s">
        <v>5770</v>
      </c>
      <c r="F88" s="263" t="s">
        <v>1542</v>
      </c>
      <c r="G88" t="s">
        <v>281</v>
      </c>
    </row>
    <row r="89" spans="1:7">
      <c r="A89" s="262" t="s">
        <v>268</v>
      </c>
      <c r="B89" s="189" t="s">
        <v>1625</v>
      </c>
      <c r="C89" s="189">
        <v>0.378</v>
      </c>
      <c r="D89" s="189" t="s">
        <v>1544</v>
      </c>
      <c r="E89" s="189" t="s">
        <v>253</v>
      </c>
      <c r="F89" s="263" t="s">
        <v>1614</v>
      </c>
      <c r="G89" t="s">
        <v>281</v>
      </c>
    </row>
    <row r="90" spans="1:7">
      <c r="A90" s="262" t="s">
        <v>268</v>
      </c>
      <c r="B90" s="189" t="s">
        <v>117</v>
      </c>
      <c r="C90" s="189">
        <v>53268.621370000001</v>
      </c>
      <c r="D90" s="189" t="s">
        <v>1540</v>
      </c>
      <c r="E90" s="189" t="s">
        <v>5771</v>
      </c>
      <c r="F90" s="263" t="s">
        <v>1542</v>
      </c>
      <c r="G90" t="s">
        <v>281</v>
      </c>
    </row>
    <row r="91" spans="1:7">
      <c r="A91" s="262" t="s">
        <v>268</v>
      </c>
      <c r="B91" s="189" t="s">
        <v>1626</v>
      </c>
      <c r="C91" s="189">
        <v>5.5799999999999999E-3</v>
      </c>
      <c r="D91" s="189" t="s">
        <v>973</v>
      </c>
      <c r="E91" s="189" t="s">
        <v>253</v>
      </c>
      <c r="F91" s="263" t="s">
        <v>1614</v>
      </c>
      <c r="G91" t="s">
        <v>281</v>
      </c>
    </row>
    <row r="92" spans="1:7">
      <c r="A92" s="262" t="s">
        <v>268</v>
      </c>
      <c r="B92" s="189" t="s">
        <v>559</v>
      </c>
      <c r="C92" s="189">
        <v>10000</v>
      </c>
      <c r="D92" s="189" t="s">
        <v>560</v>
      </c>
      <c r="E92" s="189" t="s">
        <v>253</v>
      </c>
      <c r="F92" s="263" t="s">
        <v>1627</v>
      </c>
      <c r="G92" t="s">
        <v>281</v>
      </c>
    </row>
    <row r="93" spans="1:7">
      <c r="A93" s="262" t="s">
        <v>268</v>
      </c>
      <c r="B93" s="189" t="s">
        <v>1628</v>
      </c>
      <c r="C93" s="189">
        <v>35000</v>
      </c>
      <c r="D93" s="189" t="s">
        <v>560</v>
      </c>
      <c r="E93" s="189" t="s">
        <v>253</v>
      </c>
      <c r="F93" s="263" t="s">
        <v>1629</v>
      </c>
      <c r="G93" t="s">
        <v>281</v>
      </c>
    </row>
    <row r="94" spans="1:7">
      <c r="A94" s="262" t="s">
        <v>268</v>
      </c>
      <c r="B94" s="189" t="s">
        <v>1630</v>
      </c>
      <c r="C94" s="189">
        <v>25</v>
      </c>
      <c r="D94" s="189" t="s">
        <v>962</v>
      </c>
      <c r="E94" s="189" t="s">
        <v>1631</v>
      </c>
      <c r="F94" s="263" t="s">
        <v>1632</v>
      </c>
      <c r="G94" t="s">
        <v>281</v>
      </c>
    </row>
    <row r="95" spans="1:7">
      <c r="A95" s="262" t="s">
        <v>268</v>
      </c>
      <c r="B95" s="189" t="s">
        <v>1633</v>
      </c>
      <c r="C95" s="189">
        <v>0.2</v>
      </c>
      <c r="D95" s="189" t="s">
        <v>1544</v>
      </c>
      <c r="E95" s="189" t="s">
        <v>253</v>
      </c>
      <c r="F95" s="263" t="s">
        <v>1634</v>
      </c>
      <c r="G95" t="s">
        <v>281</v>
      </c>
    </row>
    <row r="96" spans="1:7">
      <c r="A96" s="262" t="s">
        <v>268</v>
      </c>
      <c r="B96" s="189" t="s">
        <v>1635</v>
      </c>
      <c r="C96" s="189">
        <v>0.1</v>
      </c>
      <c r="D96" s="189" t="s">
        <v>1544</v>
      </c>
      <c r="E96" s="189" t="s">
        <v>253</v>
      </c>
      <c r="F96" s="263" t="s">
        <v>1636</v>
      </c>
      <c r="G96" t="s">
        <v>281</v>
      </c>
    </row>
    <row r="97" spans="1:7">
      <c r="A97" s="262" t="s">
        <v>268</v>
      </c>
      <c r="B97" s="189" t="s">
        <v>110</v>
      </c>
      <c r="C97" s="189">
        <v>76.8</v>
      </c>
      <c r="D97" s="189" t="s">
        <v>1540</v>
      </c>
      <c r="E97" s="189" t="s">
        <v>5772</v>
      </c>
      <c r="F97" s="263" t="s">
        <v>1542</v>
      </c>
      <c r="G97" t="s">
        <v>281</v>
      </c>
    </row>
    <row r="98" spans="1:7">
      <c r="A98" s="262" t="s">
        <v>268</v>
      </c>
      <c r="B98" s="189" t="s">
        <v>1638</v>
      </c>
      <c r="C98" s="189">
        <v>0.18</v>
      </c>
      <c r="D98" s="189" t="s">
        <v>973</v>
      </c>
      <c r="E98" s="189" t="s">
        <v>5773</v>
      </c>
      <c r="F98" s="263" t="s">
        <v>1614</v>
      </c>
      <c r="G98" t="s">
        <v>281</v>
      </c>
    </row>
    <row r="99" spans="1:7">
      <c r="A99" s="262" t="s">
        <v>268</v>
      </c>
      <c r="B99" s="189" t="s">
        <v>1640</v>
      </c>
      <c r="C99" s="189" t="s">
        <v>1641</v>
      </c>
      <c r="D99" s="189" t="s">
        <v>259</v>
      </c>
      <c r="E99" s="264"/>
      <c r="F99" s="263" t="s">
        <v>1642</v>
      </c>
      <c r="G99" t="s">
        <v>281</v>
      </c>
    </row>
    <row r="100" spans="1:7">
      <c r="A100" s="262" t="s">
        <v>268</v>
      </c>
      <c r="B100" s="189" t="s">
        <v>1643</v>
      </c>
      <c r="C100" s="189" t="s">
        <v>1644</v>
      </c>
      <c r="D100" s="189" t="s">
        <v>259</v>
      </c>
      <c r="E100" s="264"/>
      <c r="F100" s="263" t="s">
        <v>1642</v>
      </c>
      <c r="G100" t="s">
        <v>281</v>
      </c>
    </row>
    <row r="101" spans="1:7">
      <c r="A101" s="262" t="s">
        <v>268</v>
      </c>
      <c r="B101" s="189" t="s">
        <v>1645</v>
      </c>
      <c r="C101" s="189" t="s">
        <v>1646</v>
      </c>
      <c r="D101" s="189" t="s">
        <v>259</v>
      </c>
      <c r="E101" s="264"/>
      <c r="F101" s="263" t="s">
        <v>1642</v>
      </c>
      <c r="G101" t="s">
        <v>281</v>
      </c>
    </row>
    <row r="102" spans="1:7">
      <c r="A102" s="262" t="s">
        <v>268</v>
      </c>
      <c r="B102" s="189" t="s">
        <v>1138</v>
      </c>
      <c r="C102" s="189" t="s">
        <v>1647</v>
      </c>
      <c r="D102" s="189" t="s">
        <v>259</v>
      </c>
      <c r="E102" s="264"/>
      <c r="F102" s="263" t="s">
        <v>1648</v>
      </c>
      <c r="G102" t="s">
        <v>281</v>
      </c>
    </row>
    <row r="103" spans="1:7">
      <c r="A103" s="262" t="s">
        <v>268</v>
      </c>
      <c r="B103" s="189" t="s">
        <v>1649</v>
      </c>
      <c r="C103" s="189" t="s">
        <v>1650</v>
      </c>
      <c r="D103" s="189" t="s">
        <v>259</v>
      </c>
      <c r="E103" s="264"/>
      <c r="F103" s="263" t="s">
        <v>1651</v>
      </c>
      <c r="G103" t="s">
        <v>281</v>
      </c>
    </row>
    <row r="104" spans="1:7">
      <c r="A104" s="262" t="s">
        <v>268</v>
      </c>
      <c r="B104" s="189" t="s">
        <v>1652</v>
      </c>
      <c r="C104" s="189" t="s">
        <v>1653</v>
      </c>
      <c r="D104" s="189" t="s">
        <v>259</v>
      </c>
      <c r="E104" s="264"/>
      <c r="F104" s="263" t="s">
        <v>1642</v>
      </c>
      <c r="G104" t="s">
        <v>281</v>
      </c>
    </row>
    <row r="105" spans="1:7">
      <c r="A105" s="262" t="s">
        <v>268</v>
      </c>
      <c r="B105" s="189" t="s">
        <v>1654</v>
      </c>
      <c r="C105" s="189" t="s">
        <v>1655</v>
      </c>
      <c r="D105" s="189" t="s">
        <v>259</v>
      </c>
      <c r="E105" s="264"/>
      <c r="F105" s="263" t="s">
        <v>1656</v>
      </c>
      <c r="G105" t="s">
        <v>281</v>
      </c>
    </row>
    <row r="106" spans="1:7">
      <c r="A106" s="262" t="s">
        <v>268</v>
      </c>
      <c r="B106" s="189" t="s">
        <v>1657</v>
      </c>
      <c r="C106" s="189" t="s">
        <v>1658</v>
      </c>
      <c r="D106" s="189" t="s">
        <v>259</v>
      </c>
      <c r="E106" s="264"/>
      <c r="F106" s="263" t="s">
        <v>1642</v>
      </c>
      <c r="G106" t="s">
        <v>281</v>
      </c>
    </row>
    <row r="107" spans="1:7">
      <c r="A107" s="262" t="s">
        <v>268</v>
      </c>
      <c r="B107" s="189" t="s">
        <v>1659</v>
      </c>
      <c r="C107" s="189" t="s">
        <v>1660</v>
      </c>
      <c r="D107" s="189" t="s">
        <v>259</v>
      </c>
      <c r="E107" s="264"/>
      <c r="F107" s="263" t="s">
        <v>1642</v>
      </c>
      <c r="G107" t="s">
        <v>281</v>
      </c>
    </row>
    <row r="108" spans="1:7">
      <c r="A108" s="262" t="s">
        <v>268</v>
      </c>
      <c r="B108" s="189" t="s">
        <v>571</v>
      </c>
      <c r="C108" s="189" t="s">
        <v>1661</v>
      </c>
      <c r="D108" s="189" t="s">
        <v>259</v>
      </c>
      <c r="E108" s="264"/>
      <c r="F108" s="263" t="s">
        <v>1662</v>
      </c>
      <c r="G108" t="s">
        <v>281</v>
      </c>
    </row>
    <row r="109" spans="1:7">
      <c r="A109" s="262" t="s">
        <v>268</v>
      </c>
      <c r="B109" s="189" t="s">
        <v>574</v>
      </c>
      <c r="C109" s="189" t="s">
        <v>1663</v>
      </c>
      <c r="D109" s="189" t="s">
        <v>259</v>
      </c>
      <c r="E109" s="264"/>
      <c r="F109" s="263" t="s">
        <v>1662</v>
      </c>
      <c r="G109" t="s">
        <v>281</v>
      </c>
    </row>
    <row r="110" spans="1:7">
      <c r="A110" s="262" t="s">
        <v>268</v>
      </c>
      <c r="B110" s="189" t="s">
        <v>1665</v>
      </c>
      <c r="C110" s="189" t="s">
        <v>1666</v>
      </c>
      <c r="D110" s="189" t="s">
        <v>259</v>
      </c>
      <c r="E110" s="264"/>
      <c r="F110" s="263" t="s">
        <v>1642</v>
      </c>
      <c r="G110" t="s">
        <v>281</v>
      </c>
    </row>
    <row r="111" spans="1:7">
      <c r="A111" s="262" t="s">
        <v>268</v>
      </c>
      <c r="B111" s="189" t="s">
        <v>1667</v>
      </c>
      <c r="C111" s="189" t="s">
        <v>1668</v>
      </c>
      <c r="D111" s="189" t="s">
        <v>740</v>
      </c>
      <c r="E111" s="264"/>
      <c r="F111" s="263" t="s">
        <v>1669</v>
      </c>
      <c r="G111" t="s">
        <v>281</v>
      </c>
    </row>
    <row r="112" spans="1:7">
      <c r="A112" s="262" t="s">
        <v>268</v>
      </c>
      <c r="B112" s="189" t="s">
        <v>1670</v>
      </c>
      <c r="C112" s="189" t="s">
        <v>1671</v>
      </c>
      <c r="D112" s="189" t="s">
        <v>259</v>
      </c>
      <c r="E112" s="264"/>
      <c r="F112" s="263" t="s">
        <v>1642</v>
      </c>
      <c r="G112" t="s">
        <v>281</v>
      </c>
    </row>
    <row r="113" spans="1:7">
      <c r="A113" s="262" t="s">
        <v>268</v>
      </c>
      <c r="B113" s="189" t="s">
        <v>1672</v>
      </c>
      <c r="C113" s="189" t="s">
        <v>1673</v>
      </c>
      <c r="D113" s="189" t="s">
        <v>259</v>
      </c>
      <c r="E113" s="264"/>
      <c r="F113" s="263" t="s">
        <v>1642</v>
      </c>
      <c r="G113" t="s">
        <v>281</v>
      </c>
    </row>
    <row r="114" spans="1:7">
      <c r="A114" s="262" t="s">
        <v>268</v>
      </c>
      <c r="B114" s="189" t="s">
        <v>1096</v>
      </c>
      <c r="C114" s="189" t="s">
        <v>1674</v>
      </c>
      <c r="D114" s="189" t="s">
        <v>259</v>
      </c>
      <c r="E114" s="264"/>
      <c r="F114" s="263" t="s">
        <v>1675</v>
      </c>
      <c r="G114" t="s">
        <v>281</v>
      </c>
    </row>
    <row r="115" spans="1:7">
      <c r="A115" s="262" t="s">
        <v>268</v>
      </c>
      <c r="B115" s="189" t="s">
        <v>1676</v>
      </c>
      <c r="C115" s="189" t="s">
        <v>1677</v>
      </c>
      <c r="D115" s="189" t="s">
        <v>1678</v>
      </c>
      <c r="E115" s="264"/>
      <c r="F115" s="263" t="s">
        <v>1679</v>
      </c>
      <c r="G115" t="s">
        <v>281</v>
      </c>
    </row>
    <row r="116" spans="1:7">
      <c r="A116" s="262" t="s">
        <v>268</v>
      </c>
      <c r="B116" s="189" t="s">
        <v>1680</v>
      </c>
      <c r="C116" s="189" t="s">
        <v>3737</v>
      </c>
      <c r="D116" s="189" t="s">
        <v>270</v>
      </c>
      <c r="E116" s="264"/>
      <c r="F116" s="263" t="s">
        <v>1682</v>
      </c>
      <c r="G116" t="s">
        <v>281</v>
      </c>
    </row>
    <row r="117" spans="1:7">
      <c r="A117" s="262" t="s">
        <v>268</v>
      </c>
      <c r="B117" s="189" t="s">
        <v>1683</v>
      </c>
      <c r="C117" s="189" t="s">
        <v>1684</v>
      </c>
      <c r="D117" s="189" t="s">
        <v>259</v>
      </c>
      <c r="E117" s="264"/>
      <c r="F117" s="263" t="s">
        <v>1685</v>
      </c>
      <c r="G117" t="s">
        <v>281</v>
      </c>
    </row>
    <row r="118" spans="1:7">
      <c r="A118" s="262" t="s">
        <v>268</v>
      </c>
      <c r="B118" s="189" t="s">
        <v>1686</v>
      </c>
      <c r="C118" s="189" t="s">
        <v>1687</v>
      </c>
      <c r="D118" s="189" t="s">
        <v>259</v>
      </c>
      <c r="E118" s="264"/>
      <c r="F118" s="263" t="s">
        <v>1642</v>
      </c>
      <c r="G118" t="s">
        <v>281</v>
      </c>
    </row>
    <row r="119" spans="1:7">
      <c r="A119" s="262" t="s">
        <v>268</v>
      </c>
      <c r="B119" s="189" t="s">
        <v>1688</v>
      </c>
      <c r="C119" s="189" t="s">
        <v>1689</v>
      </c>
      <c r="D119" s="189" t="s">
        <v>259</v>
      </c>
      <c r="E119" s="264"/>
      <c r="F119" s="263" t="s">
        <v>1642</v>
      </c>
      <c r="G119" t="s">
        <v>281</v>
      </c>
    </row>
    <row r="120" spans="1:7">
      <c r="A120" s="262" t="s">
        <v>268</v>
      </c>
      <c r="B120" s="189" t="s">
        <v>1690</v>
      </c>
      <c r="C120" s="189" t="s">
        <v>1691</v>
      </c>
      <c r="D120" s="189" t="s">
        <v>259</v>
      </c>
      <c r="E120" s="264"/>
      <c r="F120" s="263" t="s">
        <v>1642</v>
      </c>
      <c r="G120" t="s">
        <v>281</v>
      </c>
    </row>
    <row r="121" spans="1:7">
      <c r="A121" s="262" t="s">
        <v>268</v>
      </c>
      <c r="B121" s="189" t="s">
        <v>1692</v>
      </c>
      <c r="C121" s="189" t="s">
        <v>1693</v>
      </c>
      <c r="D121" s="189" t="s">
        <v>275</v>
      </c>
      <c r="E121" s="264"/>
      <c r="F121" s="263" t="s">
        <v>1694</v>
      </c>
      <c r="G121" t="s">
        <v>281</v>
      </c>
    </row>
    <row r="122" spans="1:7">
      <c r="A122" s="262" t="s">
        <v>268</v>
      </c>
      <c r="B122" s="189" t="s">
        <v>1695</v>
      </c>
      <c r="C122" s="189" t="s">
        <v>1696</v>
      </c>
      <c r="D122" s="189" t="s">
        <v>259</v>
      </c>
      <c r="E122" s="264"/>
      <c r="F122" s="263" t="s">
        <v>1642</v>
      </c>
      <c r="G122" t="s">
        <v>281</v>
      </c>
    </row>
    <row r="123" spans="1:7">
      <c r="A123" s="262" t="s">
        <v>268</v>
      </c>
      <c r="B123" s="189" t="s">
        <v>1697</v>
      </c>
      <c r="C123" s="189" t="s">
        <v>5774</v>
      </c>
      <c r="D123" s="189" t="s">
        <v>740</v>
      </c>
      <c r="E123" s="264"/>
      <c r="F123" s="263" t="s">
        <v>5775</v>
      </c>
      <c r="G123" t="s">
        <v>281</v>
      </c>
    </row>
    <row r="124" spans="1:7">
      <c r="A124" s="262" t="s">
        <v>268</v>
      </c>
      <c r="B124" s="189" t="s">
        <v>921</v>
      </c>
      <c r="C124" s="189" t="s">
        <v>1700</v>
      </c>
      <c r="D124" s="189" t="s">
        <v>973</v>
      </c>
      <c r="E124" s="264"/>
      <c r="F124" s="263" t="s">
        <v>1701</v>
      </c>
      <c r="G124" t="s">
        <v>281</v>
      </c>
    </row>
    <row r="125" spans="1:7">
      <c r="A125" s="262" t="s">
        <v>268</v>
      </c>
      <c r="B125" s="189" t="s">
        <v>1282</v>
      </c>
      <c r="C125" s="189" t="s">
        <v>1702</v>
      </c>
      <c r="D125" s="189" t="s">
        <v>259</v>
      </c>
      <c r="E125" s="264"/>
      <c r="F125" s="263" t="s">
        <v>1703</v>
      </c>
      <c r="G125" t="s">
        <v>281</v>
      </c>
    </row>
    <row r="126" spans="1:7">
      <c r="A126" s="239" t="s">
        <v>268</v>
      </c>
      <c r="B126" s="240" t="s">
        <v>1704</v>
      </c>
      <c r="C126" s="240" t="s">
        <v>1705</v>
      </c>
      <c r="D126" s="240" t="s">
        <v>259</v>
      </c>
      <c r="E126" s="265"/>
      <c r="F126" s="241" t="s">
        <v>1642</v>
      </c>
      <c r="G126" t="s">
        <v>281</v>
      </c>
    </row>
    <row r="127" spans="1:7">
      <c r="G127" t="s">
        <v>281</v>
      </c>
    </row>
    <row r="128" spans="1:7" ht="18.75">
      <c r="A128" s="769" t="s">
        <v>5958</v>
      </c>
      <c r="B128" s="770"/>
      <c r="C128" s="770"/>
      <c r="D128" s="770"/>
      <c r="E128" s="770"/>
      <c r="F128" s="771"/>
      <c r="G128" t="s">
        <v>281</v>
      </c>
    </row>
    <row r="129" spans="1:7">
      <c r="A129" s="211" t="s">
        <v>238</v>
      </c>
      <c r="B129" s="212" t="s">
        <v>239</v>
      </c>
      <c r="C129" s="212" t="s">
        <v>240</v>
      </c>
      <c r="D129" s="212" t="s">
        <v>134</v>
      </c>
      <c r="E129" s="212" t="s">
        <v>241</v>
      </c>
      <c r="F129" s="213" t="s">
        <v>242</v>
      </c>
      <c r="G129" t="s">
        <v>281</v>
      </c>
    </row>
    <row r="130" spans="1:7">
      <c r="A130" s="216" t="s">
        <v>243</v>
      </c>
      <c r="B130" s="231" t="s">
        <v>1001</v>
      </c>
      <c r="C130" s="267" t="s">
        <v>1002</v>
      </c>
      <c r="D130" s="218" t="s">
        <v>259</v>
      </c>
      <c r="E130" s="218" t="s">
        <v>1003</v>
      </c>
      <c r="F130" s="232" t="s">
        <v>1004</v>
      </c>
      <c r="G130" t="s">
        <v>281</v>
      </c>
    </row>
    <row r="131" spans="1:7">
      <c r="A131" s="221" t="s">
        <v>243</v>
      </c>
      <c r="B131" s="233" t="s">
        <v>1535</v>
      </c>
      <c r="C131" s="223">
        <v>1</v>
      </c>
      <c r="D131" s="223" t="s">
        <v>259</v>
      </c>
      <c r="E131" s="223" t="s">
        <v>253</v>
      </c>
      <c r="F131" s="234" t="s">
        <v>3738</v>
      </c>
      <c r="G131" t="s">
        <v>281</v>
      </c>
    </row>
    <row r="132" spans="1:7">
      <c r="A132" s="221" t="s">
        <v>243</v>
      </c>
      <c r="B132" s="222" t="s">
        <v>1005</v>
      </c>
      <c r="C132" s="223">
        <v>0.01</v>
      </c>
      <c r="D132" s="223" t="s">
        <v>259</v>
      </c>
      <c r="E132" s="223" t="s">
        <v>1006</v>
      </c>
      <c r="F132" s="234" t="s">
        <v>1007</v>
      </c>
      <c r="G132" t="s">
        <v>281</v>
      </c>
    </row>
    <row r="133" spans="1:7">
      <c r="A133" s="221" t="s">
        <v>243</v>
      </c>
      <c r="B133" s="222" t="s">
        <v>866</v>
      </c>
      <c r="C133" s="271">
        <v>8.3999999999999995E-5</v>
      </c>
      <c r="D133" s="223" t="s">
        <v>259</v>
      </c>
      <c r="E133" s="223" t="s">
        <v>1009</v>
      </c>
      <c r="F133" s="234" t="s">
        <v>1010</v>
      </c>
      <c r="G133" t="s">
        <v>281</v>
      </c>
    </row>
    <row r="134" spans="1:7">
      <c r="A134" s="221" t="s">
        <v>243</v>
      </c>
      <c r="B134" s="222" t="s">
        <v>5959</v>
      </c>
      <c r="C134" s="271">
        <v>-8.3999999999999995E-5</v>
      </c>
      <c r="D134" s="223" t="s">
        <v>259</v>
      </c>
      <c r="E134" s="223" t="s">
        <v>3224</v>
      </c>
      <c r="F134" s="234" t="s">
        <v>5960</v>
      </c>
      <c r="G134" t="s">
        <v>281</v>
      </c>
    </row>
    <row r="135" spans="1:7">
      <c r="A135" s="221" t="s">
        <v>333</v>
      </c>
      <c r="B135" s="223" t="s">
        <v>225</v>
      </c>
      <c r="C135" s="223" t="s">
        <v>173</v>
      </c>
      <c r="D135" s="223" t="s">
        <v>259</v>
      </c>
      <c r="E135" s="223" t="s">
        <v>5961</v>
      </c>
      <c r="F135" s="234" t="s">
        <v>1012</v>
      </c>
      <c r="G135" t="s">
        <v>281</v>
      </c>
    </row>
    <row r="136" spans="1:7">
      <c r="A136" s="221" t="s">
        <v>333</v>
      </c>
      <c r="B136" s="223" t="s">
        <v>174</v>
      </c>
      <c r="C136" s="223" t="s">
        <v>228</v>
      </c>
      <c r="D136" s="223" t="s">
        <v>259</v>
      </c>
      <c r="E136" s="223" t="s">
        <v>5962</v>
      </c>
      <c r="F136" s="234" t="s">
        <v>1012</v>
      </c>
      <c r="G136" t="s">
        <v>281</v>
      </c>
    </row>
    <row r="137" spans="1:7">
      <c r="A137" s="221" t="s">
        <v>333</v>
      </c>
      <c r="B137" s="223" t="s">
        <v>179</v>
      </c>
      <c r="C137" s="223" t="s">
        <v>178</v>
      </c>
      <c r="D137" s="223" t="s">
        <v>259</v>
      </c>
      <c r="E137" s="223" t="s">
        <v>5963</v>
      </c>
      <c r="F137" s="234" t="s">
        <v>1012</v>
      </c>
      <c r="G137" t="s">
        <v>281</v>
      </c>
    </row>
    <row r="138" spans="1:7">
      <c r="A138" s="221" t="s">
        <v>333</v>
      </c>
      <c r="B138" s="223" t="s">
        <v>221</v>
      </c>
      <c r="C138" s="223" t="s">
        <v>183</v>
      </c>
      <c r="D138" s="223" t="s">
        <v>259</v>
      </c>
      <c r="E138" s="223" t="s">
        <v>5964</v>
      </c>
      <c r="F138" s="234" t="s">
        <v>1012</v>
      </c>
      <c r="G138" t="s">
        <v>281</v>
      </c>
    </row>
    <row r="139" spans="1:7">
      <c r="A139" s="221" t="s">
        <v>333</v>
      </c>
      <c r="B139" s="223" t="s">
        <v>188</v>
      </c>
      <c r="C139" s="223" t="s">
        <v>187</v>
      </c>
      <c r="D139" s="223" t="s">
        <v>259</v>
      </c>
      <c r="E139" s="223" t="s">
        <v>5965</v>
      </c>
      <c r="F139" s="234" t="s">
        <v>1012</v>
      </c>
      <c r="G139" t="s">
        <v>281</v>
      </c>
    </row>
    <row r="140" spans="1:7">
      <c r="A140" s="221" t="s">
        <v>333</v>
      </c>
      <c r="B140" s="223" t="s">
        <v>184</v>
      </c>
      <c r="C140" s="223" t="s">
        <v>191</v>
      </c>
      <c r="D140" s="223" t="s">
        <v>259</v>
      </c>
      <c r="E140" s="223" t="s">
        <v>5966</v>
      </c>
      <c r="F140" s="234" t="s">
        <v>1012</v>
      </c>
      <c r="G140" t="s">
        <v>281</v>
      </c>
    </row>
    <row r="141" spans="1:7">
      <c r="A141" s="221" t="s">
        <v>333</v>
      </c>
      <c r="B141" s="223" t="s">
        <v>192</v>
      </c>
      <c r="C141" s="223" t="s">
        <v>195</v>
      </c>
      <c r="D141" s="223" t="s">
        <v>259</v>
      </c>
      <c r="E141" s="223" t="s">
        <v>5967</v>
      </c>
      <c r="F141" s="234" t="s">
        <v>1012</v>
      </c>
      <c r="G141" t="s">
        <v>281</v>
      </c>
    </row>
    <row r="142" spans="1:7">
      <c r="A142" s="221" t="s">
        <v>250</v>
      </c>
      <c r="B142" s="233" t="s">
        <v>1019</v>
      </c>
      <c r="C142" s="235" t="s">
        <v>952</v>
      </c>
      <c r="D142" s="223" t="s">
        <v>408</v>
      </c>
      <c r="E142" s="223" t="s">
        <v>260</v>
      </c>
      <c r="F142" s="234" t="s">
        <v>1020</v>
      </c>
      <c r="G142" t="s">
        <v>281</v>
      </c>
    </row>
    <row r="143" spans="1:7">
      <c r="A143" s="221" t="s">
        <v>250</v>
      </c>
      <c r="B143" s="233" t="s">
        <v>3739</v>
      </c>
      <c r="C143" s="223" t="s">
        <v>1708</v>
      </c>
      <c r="D143" s="223" t="s">
        <v>259</v>
      </c>
      <c r="E143" s="223" t="s">
        <v>253</v>
      </c>
      <c r="F143" s="234" t="s">
        <v>2241</v>
      </c>
      <c r="G143" t="s">
        <v>281</v>
      </c>
    </row>
    <row r="144" spans="1:7">
      <c r="A144" s="221" t="s">
        <v>333</v>
      </c>
      <c r="B144" s="223" t="s">
        <v>217</v>
      </c>
      <c r="C144" s="223" t="s">
        <v>199</v>
      </c>
      <c r="D144" s="223" t="s">
        <v>259</v>
      </c>
      <c r="E144" s="223" t="s">
        <v>5968</v>
      </c>
      <c r="F144" s="234" t="s">
        <v>1012</v>
      </c>
      <c r="G144" t="s">
        <v>281</v>
      </c>
    </row>
    <row r="145" spans="1:9">
      <c r="A145" s="221" t="s">
        <v>333</v>
      </c>
      <c r="B145" s="223" t="s">
        <v>205</v>
      </c>
      <c r="C145" s="223" t="s">
        <v>204</v>
      </c>
      <c r="D145" s="223" t="s">
        <v>259</v>
      </c>
      <c r="E145" s="223" t="s">
        <v>5969</v>
      </c>
      <c r="F145" s="234" t="s">
        <v>1012</v>
      </c>
      <c r="G145" t="s">
        <v>281</v>
      </c>
      <c r="I145" s="204"/>
    </row>
    <row r="146" spans="1:9">
      <c r="A146" s="221" t="s">
        <v>333</v>
      </c>
      <c r="B146" s="223" t="s">
        <v>196</v>
      </c>
      <c r="C146" s="223" t="s">
        <v>208</v>
      </c>
      <c r="D146" s="223" t="s">
        <v>259</v>
      </c>
      <c r="E146" s="223" t="s">
        <v>5970</v>
      </c>
      <c r="F146" s="234" t="s">
        <v>1012</v>
      </c>
      <c r="G146" t="s">
        <v>281</v>
      </c>
    </row>
    <row r="147" spans="1:9">
      <c r="A147" s="221" t="s">
        <v>333</v>
      </c>
      <c r="B147" s="223" t="s">
        <v>200</v>
      </c>
      <c r="C147" s="223" t="s">
        <v>212</v>
      </c>
      <c r="D147" s="223" t="s">
        <v>259</v>
      </c>
      <c r="E147" s="223" t="s">
        <v>5971</v>
      </c>
      <c r="F147" s="234" t="s">
        <v>1012</v>
      </c>
      <c r="G147" t="s">
        <v>281</v>
      </c>
      <c r="I147" s="204"/>
    </row>
    <row r="148" spans="1:9">
      <c r="A148" s="221" t="s">
        <v>333</v>
      </c>
      <c r="B148" s="223" t="s">
        <v>441</v>
      </c>
      <c r="C148" s="271">
        <v>4.8199999999999999E-5</v>
      </c>
      <c r="D148" s="223" t="s">
        <v>259</v>
      </c>
      <c r="E148" s="223" t="s">
        <v>5972</v>
      </c>
      <c r="F148" s="234" t="s">
        <v>1012</v>
      </c>
      <c r="G148" t="s">
        <v>281</v>
      </c>
      <c r="I148" s="204"/>
    </row>
    <row r="149" spans="1:9">
      <c r="A149" s="221" t="s">
        <v>333</v>
      </c>
      <c r="B149" s="223" t="s">
        <v>443</v>
      </c>
      <c r="C149" s="271">
        <v>1.36E-5</v>
      </c>
      <c r="D149" s="223" t="s">
        <v>259</v>
      </c>
      <c r="E149" s="223" t="s">
        <v>5973</v>
      </c>
      <c r="F149" s="234" t="s">
        <v>1012</v>
      </c>
      <c r="G149" t="s">
        <v>281</v>
      </c>
      <c r="I149" s="204"/>
    </row>
    <row r="150" spans="1:9">
      <c r="A150" s="221" t="s">
        <v>333</v>
      </c>
      <c r="B150" s="223" t="s">
        <v>445</v>
      </c>
      <c r="C150" s="271">
        <v>2.9099999999999999E-5</v>
      </c>
      <c r="D150" s="223" t="s">
        <v>259</v>
      </c>
      <c r="E150" s="223" t="s">
        <v>5974</v>
      </c>
      <c r="F150" s="234" t="s">
        <v>1012</v>
      </c>
      <c r="G150" t="s">
        <v>281</v>
      </c>
      <c r="I150" s="204"/>
    </row>
    <row r="151" spans="1:9">
      <c r="A151" s="221" t="s">
        <v>333</v>
      </c>
      <c r="B151" s="223" t="s">
        <v>449</v>
      </c>
      <c r="C151" s="223" t="s">
        <v>220</v>
      </c>
      <c r="D151" s="223" t="s">
        <v>259</v>
      </c>
      <c r="E151" s="223" t="s">
        <v>5975</v>
      </c>
      <c r="F151" s="234" t="s">
        <v>1012</v>
      </c>
      <c r="G151" t="s">
        <v>281</v>
      </c>
    </row>
    <row r="152" spans="1:9">
      <c r="A152" s="221" t="s">
        <v>333</v>
      </c>
      <c r="B152" s="223" t="s">
        <v>229</v>
      </c>
      <c r="C152" s="223" t="s">
        <v>224</v>
      </c>
      <c r="D152" s="223" t="s">
        <v>259</v>
      </c>
      <c r="E152" s="223" t="s">
        <v>5976</v>
      </c>
      <c r="F152" s="234" t="s">
        <v>1012</v>
      </c>
      <c r="G152" t="s">
        <v>281</v>
      </c>
      <c r="I152" s="204"/>
    </row>
    <row r="153" spans="1:9">
      <c r="A153" s="221" t="s">
        <v>333</v>
      </c>
      <c r="B153" s="223" t="s">
        <v>213</v>
      </c>
      <c r="C153" s="223" t="s">
        <v>1033</v>
      </c>
      <c r="D153" s="223" t="s">
        <v>259</v>
      </c>
      <c r="E153" s="223" t="s">
        <v>5977</v>
      </c>
      <c r="F153" s="234" t="s">
        <v>1012</v>
      </c>
      <c r="G153" t="s">
        <v>281</v>
      </c>
    </row>
    <row r="154" spans="1:9">
      <c r="A154" s="221" t="s">
        <v>333</v>
      </c>
      <c r="B154" s="223" t="s">
        <v>209</v>
      </c>
      <c r="C154" s="223" t="s">
        <v>216</v>
      </c>
      <c r="D154" s="223" t="s">
        <v>259</v>
      </c>
      <c r="E154" s="223" t="s">
        <v>5978</v>
      </c>
      <c r="F154" s="234" t="s">
        <v>1012</v>
      </c>
      <c r="G154" t="s">
        <v>281</v>
      </c>
      <c r="I154" s="204"/>
    </row>
    <row r="155" spans="1:9">
      <c r="A155" s="262" t="s">
        <v>268</v>
      </c>
      <c r="B155" s="189" t="s">
        <v>1036</v>
      </c>
      <c r="C155" s="189">
        <v>4.4999999999999997E-3</v>
      </c>
      <c r="D155" s="189" t="s">
        <v>259</v>
      </c>
      <c r="E155" s="189" t="s">
        <v>253</v>
      </c>
      <c r="F155" s="263" t="s">
        <v>1004</v>
      </c>
      <c r="G155" t="s">
        <v>281</v>
      </c>
      <c r="I155" s="204"/>
    </row>
    <row r="156" spans="1:9">
      <c r="A156" s="262" t="s">
        <v>268</v>
      </c>
      <c r="B156" s="189" t="s">
        <v>1037</v>
      </c>
      <c r="C156" s="189">
        <v>2.7482409999999998E-3</v>
      </c>
      <c r="D156" s="189" t="s">
        <v>773</v>
      </c>
      <c r="E156" s="189" t="s">
        <v>253</v>
      </c>
      <c r="F156" s="263" t="s">
        <v>2242</v>
      </c>
      <c r="G156" t="s">
        <v>281</v>
      </c>
      <c r="I156" s="204"/>
    </row>
    <row r="157" spans="1:9">
      <c r="A157" s="262" t="s">
        <v>268</v>
      </c>
      <c r="B157" s="189" t="s">
        <v>1039</v>
      </c>
      <c r="C157" s="189">
        <v>1.3261100000000001E-5</v>
      </c>
      <c r="D157" s="189" t="s">
        <v>773</v>
      </c>
      <c r="E157" s="189" t="s">
        <v>253</v>
      </c>
      <c r="F157" s="263" t="s">
        <v>2242</v>
      </c>
      <c r="G157" t="s">
        <v>281</v>
      </c>
    </row>
    <row r="158" spans="1:9">
      <c r="A158" s="262" t="s">
        <v>268</v>
      </c>
      <c r="B158" s="189" t="s">
        <v>1040</v>
      </c>
      <c r="C158" s="189">
        <v>1.2081949999999999E-2</v>
      </c>
      <c r="D158" s="189" t="s">
        <v>773</v>
      </c>
      <c r="E158" s="189" t="s">
        <v>253</v>
      </c>
      <c r="F158" s="263" t="s">
        <v>2242</v>
      </c>
      <c r="G158" t="s">
        <v>281</v>
      </c>
      <c r="I158" s="204"/>
    </row>
    <row r="159" spans="1:9">
      <c r="A159" s="262" t="s">
        <v>268</v>
      </c>
      <c r="B159" s="189" t="s">
        <v>1041</v>
      </c>
      <c r="C159" s="189">
        <v>2.2359699999999999E-6</v>
      </c>
      <c r="D159" s="189" t="s">
        <v>773</v>
      </c>
      <c r="E159" s="189" t="s">
        <v>253</v>
      </c>
      <c r="F159" s="263" t="s">
        <v>2242</v>
      </c>
      <c r="G159" t="s">
        <v>281</v>
      </c>
    </row>
    <row r="160" spans="1:9">
      <c r="A160" s="262" t="s">
        <v>268</v>
      </c>
      <c r="B160" s="189" t="s">
        <v>1042</v>
      </c>
      <c r="C160" s="189">
        <v>3.4634900000000001E-6</v>
      </c>
      <c r="D160" s="189" t="s">
        <v>773</v>
      </c>
      <c r="E160" s="189" t="s">
        <v>253</v>
      </c>
      <c r="F160" s="263" t="s">
        <v>2242</v>
      </c>
      <c r="G160" t="s">
        <v>281</v>
      </c>
    </row>
    <row r="161" spans="1:9">
      <c r="A161" s="262" t="s">
        <v>268</v>
      </c>
      <c r="B161" s="189" t="s">
        <v>1043</v>
      </c>
      <c r="C161" s="189">
        <v>2.86874E-4</v>
      </c>
      <c r="D161" s="189" t="s">
        <v>773</v>
      </c>
      <c r="E161" s="189" t="s">
        <v>253</v>
      </c>
      <c r="F161" s="263" t="s">
        <v>2242</v>
      </c>
      <c r="G161" t="s">
        <v>281</v>
      </c>
      <c r="I161" s="204"/>
    </row>
    <row r="162" spans="1:9">
      <c r="A162" s="262" t="s">
        <v>268</v>
      </c>
      <c r="B162" s="189" t="s">
        <v>1044</v>
      </c>
      <c r="C162" s="189">
        <v>1.57045E-4</v>
      </c>
      <c r="D162" s="189" t="s">
        <v>773</v>
      </c>
      <c r="E162" s="189" t="s">
        <v>253</v>
      </c>
      <c r="F162" s="263" t="s">
        <v>2242</v>
      </c>
      <c r="G162" t="s">
        <v>281</v>
      </c>
    </row>
    <row r="163" spans="1:9">
      <c r="A163" s="262" t="s">
        <v>268</v>
      </c>
      <c r="B163" s="189" t="s">
        <v>1045</v>
      </c>
      <c r="C163" s="189">
        <v>2.4026970000000001E-3</v>
      </c>
      <c r="D163" s="189" t="s">
        <v>773</v>
      </c>
      <c r="E163" s="189" t="s">
        <v>253</v>
      </c>
      <c r="F163" s="263" t="s">
        <v>2242</v>
      </c>
      <c r="G163" t="s">
        <v>281</v>
      </c>
      <c r="I163" s="204"/>
    </row>
    <row r="164" spans="1:9">
      <c r="A164" s="262" t="s">
        <v>268</v>
      </c>
      <c r="B164" s="189" t="s">
        <v>1046</v>
      </c>
      <c r="C164" s="189">
        <v>2.94316E-8</v>
      </c>
      <c r="D164" s="189" t="s">
        <v>773</v>
      </c>
      <c r="E164" s="189" t="s">
        <v>253</v>
      </c>
      <c r="F164" s="263" t="s">
        <v>2242</v>
      </c>
      <c r="G164" t="s">
        <v>281</v>
      </c>
    </row>
    <row r="165" spans="1:9">
      <c r="A165" s="262" t="s">
        <v>268</v>
      </c>
      <c r="B165" s="189" t="s">
        <v>1047</v>
      </c>
      <c r="C165" s="189">
        <v>1.5065390000000001E-3</v>
      </c>
      <c r="D165" s="189" t="s">
        <v>773</v>
      </c>
      <c r="E165" s="189" t="s">
        <v>253</v>
      </c>
      <c r="F165" s="263" t="s">
        <v>2242</v>
      </c>
      <c r="G165" t="s">
        <v>281</v>
      </c>
    </row>
    <row r="166" spans="1:9">
      <c r="A166" s="262" t="s">
        <v>268</v>
      </c>
      <c r="B166" s="189" t="s">
        <v>1048</v>
      </c>
      <c r="C166" s="189">
        <v>3.1541899999999997E-5</v>
      </c>
      <c r="D166" s="189" t="s">
        <v>773</v>
      </c>
      <c r="E166" s="189" t="s">
        <v>253</v>
      </c>
      <c r="F166" s="263" t="s">
        <v>2242</v>
      </c>
      <c r="G166" t="s">
        <v>281</v>
      </c>
    </row>
    <row r="167" spans="1:9">
      <c r="A167" s="262" t="s">
        <v>268</v>
      </c>
      <c r="B167" s="189" t="s">
        <v>1049</v>
      </c>
      <c r="C167" s="189">
        <v>4.1948499999999999E-4</v>
      </c>
      <c r="D167" s="189" t="s">
        <v>773</v>
      </c>
      <c r="E167" s="189" t="s">
        <v>253</v>
      </c>
      <c r="F167" s="263" t="s">
        <v>2242</v>
      </c>
      <c r="G167" t="s">
        <v>281</v>
      </c>
    </row>
    <row r="168" spans="1:9">
      <c r="A168" s="262" t="s">
        <v>268</v>
      </c>
      <c r="B168" s="189" t="s">
        <v>1050</v>
      </c>
      <c r="C168" s="189">
        <v>3.6792899999999998E-5</v>
      </c>
      <c r="D168" s="189" t="s">
        <v>773</v>
      </c>
      <c r="E168" s="189" t="s">
        <v>253</v>
      </c>
      <c r="F168" s="263" t="s">
        <v>2242</v>
      </c>
      <c r="G168" t="s">
        <v>281</v>
      </c>
    </row>
    <row r="169" spans="1:9">
      <c r="A169" s="262" t="s">
        <v>268</v>
      </c>
      <c r="B169" s="189" t="s">
        <v>1051</v>
      </c>
      <c r="C169" s="189">
        <v>0.21429441699999999</v>
      </c>
      <c r="D169" s="189" t="s">
        <v>773</v>
      </c>
      <c r="E169" s="189" t="s">
        <v>253</v>
      </c>
      <c r="F169" s="263" t="s">
        <v>2242</v>
      </c>
      <c r="G169" t="s">
        <v>281</v>
      </c>
    </row>
    <row r="170" spans="1:9">
      <c r="A170" s="262" t="s">
        <v>268</v>
      </c>
      <c r="B170" s="189" t="s">
        <v>1052</v>
      </c>
      <c r="C170" s="189">
        <v>2.5362399999999998E-4</v>
      </c>
      <c r="D170" s="189" t="s">
        <v>773</v>
      </c>
      <c r="E170" s="189" t="s">
        <v>253</v>
      </c>
      <c r="F170" s="263" t="s">
        <v>2242</v>
      </c>
      <c r="G170" t="s">
        <v>281</v>
      </c>
    </row>
    <row r="171" spans="1:9">
      <c r="A171" s="262" t="s">
        <v>268</v>
      </c>
      <c r="B171" s="189" t="s">
        <v>1053</v>
      </c>
      <c r="C171" s="189">
        <v>0.9</v>
      </c>
      <c r="D171" s="189" t="s">
        <v>270</v>
      </c>
      <c r="E171" s="189" t="s">
        <v>253</v>
      </c>
      <c r="F171" s="263" t="s">
        <v>2245</v>
      </c>
      <c r="G171" t="s">
        <v>281</v>
      </c>
    </row>
    <row r="172" spans="1:9">
      <c r="A172" s="262" t="s">
        <v>268</v>
      </c>
      <c r="B172" s="189" t="s">
        <v>983</v>
      </c>
      <c r="C172" s="189">
        <v>9.6000000000000002E-2</v>
      </c>
      <c r="D172" s="189" t="s">
        <v>408</v>
      </c>
      <c r="E172" s="189" t="s">
        <v>1054</v>
      </c>
      <c r="F172" s="263" t="s">
        <v>1020</v>
      </c>
      <c r="G172" t="s">
        <v>281</v>
      </c>
    </row>
    <row r="173" spans="1:9">
      <c r="A173" s="262" t="s">
        <v>268</v>
      </c>
      <c r="B173" s="189" t="s">
        <v>1987</v>
      </c>
      <c r="C173" s="269">
        <v>5.2899999999999997E-9</v>
      </c>
      <c r="D173" s="189" t="s">
        <v>275</v>
      </c>
      <c r="E173" s="189" t="s">
        <v>5262</v>
      </c>
      <c r="F173" s="263" t="s">
        <v>2247</v>
      </c>
      <c r="G173" t="s">
        <v>281</v>
      </c>
    </row>
    <row r="174" spans="1:9">
      <c r="A174" s="262" t="s">
        <v>268</v>
      </c>
      <c r="B174" s="189" t="s">
        <v>660</v>
      </c>
      <c r="C174" s="189">
        <v>1</v>
      </c>
      <c r="D174" s="189" t="s">
        <v>259</v>
      </c>
      <c r="E174" s="189" t="s">
        <v>253</v>
      </c>
      <c r="F174" s="263" t="s">
        <v>2248</v>
      </c>
      <c r="G174" t="s">
        <v>281</v>
      </c>
    </row>
    <row r="175" spans="1:9">
      <c r="A175" s="262" t="s">
        <v>268</v>
      </c>
      <c r="B175" s="189" t="s">
        <v>1056</v>
      </c>
      <c r="C175" s="269">
        <v>9.09E-5</v>
      </c>
      <c r="D175" s="189" t="s">
        <v>259</v>
      </c>
      <c r="E175" s="189" t="s">
        <v>253</v>
      </c>
      <c r="F175" s="263" t="s">
        <v>1057</v>
      </c>
      <c r="G175" t="s">
        <v>281</v>
      </c>
    </row>
    <row r="176" spans="1:9">
      <c r="A176" s="262" t="s">
        <v>268</v>
      </c>
      <c r="B176" s="189" t="s">
        <v>120</v>
      </c>
      <c r="C176" s="189" t="s">
        <v>1058</v>
      </c>
      <c r="D176" s="189" t="s">
        <v>259</v>
      </c>
      <c r="E176" s="264"/>
      <c r="F176" s="263" t="s">
        <v>1012</v>
      </c>
      <c r="G176" t="s">
        <v>281</v>
      </c>
    </row>
    <row r="177" spans="1:7">
      <c r="A177" s="262" t="s">
        <v>268</v>
      </c>
      <c r="B177" s="189" t="s">
        <v>95</v>
      </c>
      <c r="C177" s="189" t="s">
        <v>1059</v>
      </c>
      <c r="D177" s="189" t="s">
        <v>259</v>
      </c>
      <c r="E177" s="264"/>
      <c r="F177" s="263" t="s">
        <v>1012</v>
      </c>
      <c r="G177" t="s">
        <v>281</v>
      </c>
    </row>
    <row r="178" spans="1:7">
      <c r="A178" s="262" t="s">
        <v>268</v>
      </c>
      <c r="B178" s="189" t="s">
        <v>119</v>
      </c>
      <c r="C178" s="189" t="s">
        <v>1060</v>
      </c>
      <c r="D178" s="189" t="s">
        <v>259</v>
      </c>
      <c r="E178" s="264"/>
      <c r="F178" s="263" t="s">
        <v>1012</v>
      </c>
      <c r="G178" t="s">
        <v>281</v>
      </c>
    </row>
    <row r="179" spans="1:7">
      <c r="A179" s="262" t="s">
        <v>268</v>
      </c>
      <c r="B179" s="189" t="s">
        <v>97</v>
      </c>
      <c r="C179" s="189" t="s">
        <v>1061</v>
      </c>
      <c r="D179" s="189" t="s">
        <v>259</v>
      </c>
      <c r="E179" s="264"/>
      <c r="F179" s="263" t="s">
        <v>1012</v>
      </c>
      <c r="G179" t="s">
        <v>281</v>
      </c>
    </row>
    <row r="180" spans="1:7">
      <c r="A180" s="262" t="s">
        <v>268</v>
      </c>
      <c r="B180" s="189" t="s">
        <v>98</v>
      </c>
      <c r="C180" s="189" t="s">
        <v>1062</v>
      </c>
      <c r="D180" s="189" t="s">
        <v>259</v>
      </c>
      <c r="E180" s="264"/>
      <c r="F180" s="263" t="s">
        <v>1012</v>
      </c>
      <c r="G180" t="s">
        <v>281</v>
      </c>
    </row>
    <row r="181" spans="1:7">
      <c r="A181" s="262" t="s">
        <v>268</v>
      </c>
      <c r="B181" s="189" t="s">
        <v>99</v>
      </c>
      <c r="C181" s="189" t="s">
        <v>1063</v>
      </c>
      <c r="D181" s="189" t="s">
        <v>259</v>
      </c>
      <c r="E181" s="264"/>
      <c r="F181" s="263" t="s">
        <v>1012</v>
      </c>
      <c r="G181" t="s">
        <v>281</v>
      </c>
    </row>
    <row r="182" spans="1:7">
      <c r="A182" s="262" t="s">
        <v>268</v>
      </c>
      <c r="B182" s="189" t="s">
        <v>100</v>
      </c>
      <c r="C182" s="189" t="s">
        <v>1064</v>
      </c>
      <c r="D182" s="189" t="s">
        <v>259</v>
      </c>
      <c r="E182" s="264"/>
      <c r="F182" s="263" t="s">
        <v>1012</v>
      </c>
      <c r="G182" t="s">
        <v>281</v>
      </c>
    </row>
    <row r="183" spans="1:7">
      <c r="A183" s="262" t="s">
        <v>268</v>
      </c>
      <c r="B183" s="189" t="s">
        <v>118</v>
      </c>
      <c r="C183" s="189" t="s">
        <v>1065</v>
      </c>
      <c r="D183" s="189" t="s">
        <v>259</v>
      </c>
      <c r="E183" s="264"/>
      <c r="F183" s="263" t="s">
        <v>1012</v>
      </c>
      <c r="G183" t="s">
        <v>281</v>
      </c>
    </row>
    <row r="184" spans="1:7">
      <c r="A184" s="262" t="s">
        <v>268</v>
      </c>
      <c r="B184" s="189" t="s">
        <v>101</v>
      </c>
      <c r="C184" s="189" t="s">
        <v>1066</v>
      </c>
      <c r="D184" s="189" t="s">
        <v>259</v>
      </c>
      <c r="E184" s="264"/>
      <c r="F184" s="263" t="s">
        <v>1012</v>
      </c>
      <c r="G184" t="s">
        <v>281</v>
      </c>
    </row>
    <row r="185" spans="1:7">
      <c r="A185" s="262" t="s">
        <v>268</v>
      </c>
      <c r="B185" s="189" t="s">
        <v>121</v>
      </c>
      <c r="C185" s="189" t="s">
        <v>1067</v>
      </c>
      <c r="D185" s="189" t="s">
        <v>259</v>
      </c>
      <c r="E185" s="264"/>
      <c r="F185" s="263" t="s">
        <v>1012</v>
      </c>
      <c r="G185" t="s">
        <v>281</v>
      </c>
    </row>
    <row r="186" spans="1:7">
      <c r="A186" s="262" t="s">
        <v>268</v>
      </c>
      <c r="B186" s="189" t="s">
        <v>104</v>
      </c>
      <c r="C186" s="189" t="s">
        <v>1068</v>
      </c>
      <c r="D186" s="189" t="s">
        <v>259</v>
      </c>
      <c r="E186" s="264"/>
      <c r="F186" s="263" t="s">
        <v>1012</v>
      </c>
      <c r="G186" t="s">
        <v>281</v>
      </c>
    </row>
    <row r="187" spans="1:7">
      <c r="A187" s="262" t="s">
        <v>268</v>
      </c>
      <c r="B187" s="189" t="s">
        <v>1710</v>
      </c>
      <c r="C187" s="189" t="s">
        <v>3740</v>
      </c>
      <c r="D187" s="189" t="s">
        <v>259</v>
      </c>
      <c r="E187" s="264"/>
      <c r="F187" s="263" t="s">
        <v>2249</v>
      </c>
      <c r="G187" t="s">
        <v>281</v>
      </c>
    </row>
    <row r="188" spans="1:7">
      <c r="A188" s="262" t="s">
        <v>268</v>
      </c>
      <c r="B188" s="189" t="s">
        <v>88</v>
      </c>
      <c r="C188" s="189" t="s">
        <v>1072</v>
      </c>
      <c r="D188" s="189" t="s">
        <v>259</v>
      </c>
      <c r="E188" s="264"/>
      <c r="F188" s="263" t="s">
        <v>1012</v>
      </c>
      <c r="G188" t="s">
        <v>281</v>
      </c>
    </row>
    <row r="189" spans="1:7">
      <c r="A189" s="262" t="s">
        <v>268</v>
      </c>
      <c r="B189" s="189" t="s">
        <v>105</v>
      </c>
      <c r="C189" s="189" t="s">
        <v>1073</v>
      </c>
      <c r="D189" s="189" t="s">
        <v>259</v>
      </c>
      <c r="E189" s="264"/>
      <c r="F189" s="263" t="s">
        <v>1012</v>
      </c>
      <c r="G189" t="s">
        <v>281</v>
      </c>
    </row>
    <row r="190" spans="1:7">
      <c r="A190" s="262" t="s">
        <v>268</v>
      </c>
      <c r="B190" s="189" t="s">
        <v>117</v>
      </c>
      <c r="C190" s="189" t="s">
        <v>1074</v>
      </c>
      <c r="D190" s="189" t="s">
        <v>259</v>
      </c>
      <c r="E190" s="264"/>
      <c r="F190" s="263" t="s">
        <v>1012</v>
      </c>
      <c r="G190" t="s">
        <v>281</v>
      </c>
    </row>
    <row r="191" spans="1:7">
      <c r="A191" s="239" t="s">
        <v>268</v>
      </c>
      <c r="B191" s="240" t="s">
        <v>110</v>
      </c>
      <c r="C191" s="240" t="s">
        <v>1075</v>
      </c>
      <c r="D191" s="240" t="s">
        <v>259</v>
      </c>
      <c r="E191" s="265"/>
      <c r="F191" s="241" t="s">
        <v>1012</v>
      </c>
      <c r="G191" t="s">
        <v>281</v>
      </c>
    </row>
    <row r="192" spans="1:7">
      <c r="G192" t="s">
        <v>281</v>
      </c>
    </row>
    <row r="193" spans="1:10" ht="18.75">
      <c r="A193" s="769" t="s">
        <v>5979</v>
      </c>
      <c r="B193" s="770"/>
      <c r="C193" s="770"/>
      <c r="D193" s="770"/>
      <c r="E193" s="770"/>
      <c r="F193" s="771"/>
      <c r="G193" t="s">
        <v>281</v>
      </c>
    </row>
    <row r="194" spans="1:10">
      <c r="A194" s="211" t="s">
        <v>238</v>
      </c>
      <c r="B194" s="212" t="s">
        <v>239</v>
      </c>
      <c r="C194" s="212" t="s">
        <v>240</v>
      </c>
      <c r="D194" s="212" t="s">
        <v>134</v>
      </c>
      <c r="E194" s="212" t="s">
        <v>241</v>
      </c>
      <c r="F194" s="213" t="s">
        <v>242</v>
      </c>
      <c r="G194" t="s">
        <v>281</v>
      </c>
    </row>
    <row r="195" spans="1:10">
      <c r="A195" s="221" t="s">
        <v>243</v>
      </c>
      <c r="B195" s="222" t="s">
        <v>1077</v>
      </c>
      <c r="C195" s="223">
        <v>1.1800000000000001E-3</v>
      </c>
      <c r="D195" s="223" t="s">
        <v>259</v>
      </c>
      <c r="E195" s="223" t="s">
        <v>1078</v>
      </c>
      <c r="F195" s="234" t="s">
        <v>1079</v>
      </c>
      <c r="G195" t="s">
        <v>281</v>
      </c>
    </row>
    <row r="196" spans="1:10">
      <c r="A196" s="221" t="s">
        <v>243</v>
      </c>
      <c r="B196" s="233" t="s">
        <v>1080</v>
      </c>
      <c r="C196" s="223" t="s">
        <v>1002</v>
      </c>
      <c r="D196" s="223" t="s">
        <v>259</v>
      </c>
      <c r="E196" s="223" t="s">
        <v>253</v>
      </c>
      <c r="F196" s="234" t="s">
        <v>1081</v>
      </c>
      <c r="G196" t="s">
        <v>281</v>
      </c>
    </row>
    <row r="197" spans="1:10">
      <c r="A197" s="221" t="s">
        <v>243</v>
      </c>
      <c r="B197" s="386" t="s">
        <v>1082</v>
      </c>
      <c r="C197" s="223" t="s">
        <v>1083</v>
      </c>
      <c r="D197" s="223" t="s">
        <v>504</v>
      </c>
      <c r="E197" s="223" t="s">
        <v>253</v>
      </c>
      <c r="F197" s="234" t="s">
        <v>1084</v>
      </c>
      <c r="G197" t="s">
        <v>281</v>
      </c>
    </row>
    <row r="198" spans="1:10">
      <c r="A198" s="221" t="s">
        <v>243</v>
      </c>
      <c r="B198" s="222" t="s">
        <v>317</v>
      </c>
      <c r="C198" s="223">
        <v>1.03E-2</v>
      </c>
      <c r="D198" s="223" t="s">
        <v>259</v>
      </c>
      <c r="E198" s="223" t="s">
        <v>5980</v>
      </c>
      <c r="F198" s="234" t="s">
        <v>5599</v>
      </c>
      <c r="G198" t="s">
        <v>281</v>
      </c>
    </row>
    <row r="199" spans="1:10">
      <c r="A199" s="221" t="s">
        <v>243</v>
      </c>
      <c r="B199" s="273" t="s">
        <v>1087</v>
      </c>
      <c r="C199" s="223" t="s">
        <v>1088</v>
      </c>
      <c r="D199" s="223" t="s">
        <v>275</v>
      </c>
      <c r="E199" s="223" t="s">
        <v>253</v>
      </c>
      <c r="F199" s="234" t="s">
        <v>1089</v>
      </c>
      <c r="G199" t="s">
        <v>281</v>
      </c>
      <c r="I199" s="204"/>
    </row>
    <row r="200" spans="1:10">
      <c r="A200" s="221" t="s">
        <v>243</v>
      </c>
      <c r="B200" s="222" t="s">
        <v>1090</v>
      </c>
      <c r="C200" s="223" t="s">
        <v>915</v>
      </c>
      <c r="D200" s="223" t="s">
        <v>275</v>
      </c>
      <c r="E200" s="223" t="s">
        <v>1091</v>
      </c>
      <c r="F200" s="234" t="s">
        <v>1092</v>
      </c>
      <c r="G200" t="s">
        <v>281</v>
      </c>
      <c r="I200" s="204"/>
      <c r="J200" s="204"/>
    </row>
    <row r="201" spans="1:10">
      <c r="A201" s="221" t="s">
        <v>243</v>
      </c>
      <c r="B201" s="222" t="s">
        <v>1093</v>
      </c>
      <c r="C201" s="223" t="s">
        <v>915</v>
      </c>
      <c r="D201" s="223" t="s">
        <v>275</v>
      </c>
      <c r="E201" s="223" t="s">
        <v>1091</v>
      </c>
      <c r="F201" s="234" t="s">
        <v>1092</v>
      </c>
      <c r="G201" t="s">
        <v>281</v>
      </c>
      <c r="I201" s="204"/>
      <c r="J201" s="204"/>
    </row>
    <row r="202" spans="1:10">
      <c r="A202" s="221" t="s">
        <v>243</v>
      </c>
      <c r="B202" s="222" t="s">
        <v>1094</v>
      </c>
      <c r="C202" s="223" t="s">
        <v>915</v>
      </c>
      <c r="D202" s="223" t="s">
        <v>275</v>
      </c>
      <c r="E202" s="223" t="s">
        <v>1091</v>
      </c>
      <c r="F202" s="234" t="s">
        <v>1092</v>
      </c>
      <c r="G202" t="s">
        <v>281</v>
      </c>
      <c r="I202" s="204"/>
    </row>
    <row r="203" spans="1:10">
      <c r="A203" s="223" t="s">
        <v>243</v>
      </c>
      <c r="B203" s="222" t="s">
        <v>1120</v>
      </c>
      <c r="C203" s="223">
        <v>1.3953333E-2</v>
      </c>
      <c r="D203" s="223" t="s">
        <v>259</v>
      </c>
      <c r="E203" s="223" t="s">
        <v>1121</v>
      </c>
      <c r="F203" s="234" t="s">
        <v>1122</v>
      </c>
      <c r="G203" t="s">
        <v>281</v>
      </c>
    </row>
    <row r="204" spans="1:10">
      <c r="A204" s="223" t="s">
        <v>243</v>
      </c>
      <c r="B204" s="222" t="s">
        <v>1123</v>
      </c>
      <c r="C204" s="223">
        <v>9.3333299999999995E-4</v>
      </c>
      <c r="D204" s="223" t="s">
        <v>259</v>
      </c>
      <c r="E204" s="223" t="s">
        <v>1124</v>
      </c>
      <c r="F204" s="234" t="s">
        <v>1122</v>
      </c>
      <c r="G204" t="s">
        <v>281</v>
      </c>
      <c r="I204" s="204"/>
    </row>
    <row r="205" spans="1:10">
      <c r="A205" s="223" t="s">
        <v>243</v>
      </c>
      <c r="B205" s="222" t="s">
        <v>1125</v>
      </c>
      <c r="C205" s="223">
        <v>8.5714299999999993E-6</v>
      </c>
      <c r="D205" s="223" t="s">
        <v>259</v>
      </c>
      <c r="E205" s="223" t="s">
        <v>1126</v>
      </c>
      <c r="F205" s="234" t="s">
        <v>1122</v>
      </c>
      <c r="G205" t="s">
        <v>281</v>
      </c>
      <c r="I205" s="204"/>
    </row>
    <row r="206" spans="1:10">
      <c r="A206" s="221" t="s">
        <v>243</v>
      </c>
      <c r="B206" s="233" t="s">
        <v>3739</v>
      </c>
      <c r="C206" s="223">
        <v>1</v>
      </c>
      <c r="D206" s="223" t="s">
        <v>259</v>
      </c>
      <c r="E206" s="223" t="s">
        <v>253</v>
      </c>
      <c r="F206" s="234" t="s">
        <v>587</v>
      </c>
      <c r="G206" t="s">
        <v>281</v>
      </c>
      <c r="I206" s="204"/>
    </row>
    <row r="207" spans="1:10">
      <c r="A207" s="221" t="s">
        <v>243</v>
      </c>
      <c r="B207" s="222" t="s">
        <v>1095</v>
      </c>
      <c r="C207" s="223" t="s">
        <v>1096</v>
      </c>
      <c r="D207" s="223" t="s">
        <v>259</v>
      </c>
      <c r="E207" s="223" t="s">
        <v>5981</v>
      </c>
      <c r="F207" s="234" t="s">
        <v>1098</v>
      </c>
      <c r="G207" t="s">
        <v>281</v>
      </c>
      <c r="I207" s="204"/>
    </row>
    <row r="208" spans="1:10">
      <c r="A208" s="221" t="s">
        <v>243</v>
      </c>
      <c r="B208" s="222" t="s">
        <v>866</v>
      </c>
      <c r="C208" s="223">
        <v>2.34818813314592E-4</v>
      </c>
      <c r="D208" s="223" t="s">
        <v>259</v>
      </c>
      <c r="E208" s="223" t="s">
        <v>1099</v>
      </c>
      <c r="F208" s="234" t="s">
        <v>1100</v>
      </c>
      <c r="G208" t="s">
        <v>281</v>
      </c>
    </row>
    <row r="209" spans="1:9">
      <c r="A209" s="221" t="s">
        <v>243</v>
      </c>
      <c r="B209" s="222" t="s">
        <v>1101</v>
      </c>
      <c r="C209" s="223">
        <v>1.019048E-3</v>
      </c>
      <c r="D209" s="223" t="s">
        <v>259</v>
      </c>
      <c r="E209" s="223" t="s">
        <v>1102</v>
      </c>
      <c r="F209" s="234" t="s">
        <v>1103</v>
      </c>
      <c r="G209" t="s">
        <v>281</v>
      </c>
    </row>
    <row r="210" spans="1:9">
      <c r="A210" s="221" t="s">
        <v>243</v>
      </c>
      <c r="B210" s="222" t="s">
        <v>1104</v>
      </c>
      <c r="C210" s="223">
        <v>-1.1800000000000001E-3</v>
      </c>
      <c r="D210" s="223" t="s">
        <v>259</v>
      </c>
      <c r="E210" s="223" t="s">
        <v>1105</v>
      </c>
      <c r="F210" s="234" t="s">
        <v>1106</v>
      </c>
      <c r="G210" t="s">
        <v>281</v>
      </c>
      <c r="I210" s="204"/>
    </row>
    <row r="211" spans="1:9">
      <c r="A211" s="221" t="s">
        <v>243</v>
      </c>
      <c r="B211" s="222" t="s">
        <v>247</v>
      </c>
      <c r="C211" s="223" t="s">
        <v>1107</v>
      </c>
      <c r="D211" s="223" t="s">
        <v>245</v>
      </c>
      <c r="E211" s="223" t="s">
        <v>5601</v>
      </c>
      <c r="F211" s="234" t="s">
        <v>1109</v>
      </c>
      <c r="G211" t="s">
        <v>281</v>
      </c>
      <c r="I211" s="204"/>
    </row>
    <row r="212" spans="1:9">
      <c r="A212" s="221" t="s">
        <v>243</v>
      </c>
      <c r="B212" s="222" t="s">
        <v>1110</v>
      </c>
      <c r="C212" s="223" t="s">
        <v>1111</v>
      </c>
      <c r="D212" s="223" t="s">
        <v>259</v>
      </c>
      <c r="E212" s="223" t="s">
        <v>5982</v>
      </c>
      <c r="F212" s="234" t="s">
        <v>1113</v>
      </c>
      <c r="G212" t="s">
        <v>281</v>
      </c>
      <c r="I212" s="204"/>
    </row>
    <row r="213" spans="1:9">
      <c r="A213" s="221" t="s">
        <v>243</v>
      </c>
      <c r="B213" s="222" t="s">
        <v>1114</v>
      </c>
      <c r="C213" s="223" t="s">
        <v>1115</v>
      </c>
      <c r="D213" s="223" t="s">
        <v>259</v>
      </c>
      <c r="E213" s="223" t="s">
        <v>5603</v>
      </c>
      <c r="F213" s="234" t="s">
        <v>1117</v>
      </c>
      <c r="G213" t="s">
        <v>281</v>
      </c>
    </row>
    <row r="214" spans="1:9">
      <c r="A214" s="221" t="s">
        <v>243</v>
      </c>
      <c r="B214" s="222" t="s">
        <v>869</v>
      </c>
      <c r="C214" s="223">
        <v>-2.34818813314592E-4</v>
      </c>
      <c r="D214" s="223" t="s">
        <v>259</v>
      </c>
      <c r="E214" s="223" t="s">
        <v>1118</v>
      </c>
      <c r="F214" s="234" t="s">
        <v>1119</v>
      </c>
      <c r="G214" t="s">
        <v>281</v>
      </c>
    </row>
    <row r="215" spans="1:9">
      <c r="A215" s="221" t="s">
        <v>333</v>
      </c>
      <c r="B215" s="223" t="s">
        <v>225</v>
      </c>
      <c r="C215" s="223">
        <v>1.904E-9</v>
      </c>
      <c r="D215" s="223" t="s">
        <v>259</v>
      </c>
      <c r="E215" s="223" t="s">
        <v>5983</v>
      </c>
      <c r="F215" s="234" t="s">
        <v>1128</v>
      </c>
      <c r="G215" t="s">
        <v>281</v>
      </c>
    </row>
    <row r="216" spans="1:9">
      <c r="A216" s="221" t="s">
        <v>333</v>
      </c>
      <c r="B216" s="223" t="s">
        <v>225</v>
      </c>
      <c r="C216" s="223">
        <v>1.9039999999999997E-8</v>
      </c>
      <c r="D216" s="223" t="s">
        <v>259</v>
      </c>
      <c r="E216" s="223" t="s">
        <v>5984</v>
      </c>
      <c r="F216" s="234" t="s">
        <v>1130</v>
      </c>
      <c r="G216" t="s">
        <v>281</v>
      </c>
    </row>
    <row r="217" spans="1:9">
      <c r="A217" s="221" t="s">
        <v>333</v>
      </c>
      <c r="B217" s="223" t="s">
        <v>174</v>
      </c>
      <c r="C217" s="223">
        <v>8.8399999999999997E-8</v>
      </c>
      <c r="D217" s="223" t="s">
        <v>259</v>
      </c>
      <c r="E217" s="223" t="s">
        <v>5985</v>
      </c>
      <c r="F217" s="234" t="s">
        <v>1128</v>
      </c>
      <c r="G217" t="s">
        <v>281</v>
      </c>
    </row>
    <row r="218" spans="1:9">
      <c r="A218" s="221" t="s">
        <v>333</v>
      </c>
      <c r="B218" s="223" t="s">
        <v>174</v>
      </c>
      <c r="C218" s="223">
        <v>3.9694999999999997E-16</v>
      </c>
      <c r="D218" s="223" t="s">
        <v>259</v>
      </c>
      <c r="E218" s="223" t="s">
        <v>5986</v>
      </c>
      <c r="F218" s="234" t="s">
        <v>1130</v>
      </c>
      <c r="G218" t="s">
        <v>281</v>
      </c>
    </row>
    <row r="219" spans="1:9">
      <c r="A219" s="221" t="s">
        <v>333</v>
      </c>
      <c r="B219" s="223" t="s">
        <v>179</v>
      </c>
      <c r="C219" s="223">
        <v>9.6900000000000007E-10</v>
      </c>
      <c r="D219" s="223" t="s">
        <v>259</v>
      </c>
      <c r="E219" s="223" t="s">
        <v>5987</v>
      </c>
      <c r="F219" s="234" t="s">
        <v>1128</v>
      </c>
      <c r="G219" t="s">
        <v>281</v>
      </c>
    </row>
    <row r="220" spans="1:9">
      <c r="A220" s="221" t="s">
        <v>333</v>
      </c>
      <c r="B220" s="223" t="s">
        <v>179</v>
      </c>
      <c r="C220" s="223">
        <v>9.6899999999999996E-11</v>
      </c>
      <c r="D220" s="223" t="s">
        <v>259</v>
      </c>
      <c r="E220" s="223" t="s">
        <v>5988</v>
      </c>
      <c r="F220" s="234" t="s">
        <v>1130</v>
      </c>
      <c r="G220" t="s">
        <v>281</v>
      </c>
    </row>
    <row r="221" spans="1:9">
      <c r="A221" s="221" t="s">
        <v>333</v>
      </c>
      <c r="B221" s="223" t="s">
        <v>221</v>
      </c>
      <c r="C221" s="223">
        <v>8.0834999999999994E-5</v>
      </c>
      <c r="D221" s="223" t="s">
        <v>259</v>
      </c>
      <c r="E221" s="223" t="s">
        <v>5989</v>
      </c>
      <c r="F221" s="234" t="s">
        <v>1128</v>
      </c>
      <c r="G221" t="s">
        <v>281</v>
      </c>
    </row>
    <row r="222" spans="1:9">
      <c r="A222" s="221" t="s">
        <v>333</v>
      </c>
      <c r="B222" s="223" t="s">
        <v>221</v>
      </c>
      <c r="C222" s="223">
        <v>8.0834999999999994E-5</v>
      </c>
      <c r="D222" s="223" t="s">
        <v>259</v>
      </c>
      <c r="E222" s="223" t="s">
        <v>5989</v>
      </c>
      <c r="F222" s="234" t="s">
        <v>1130</v>
      </c>
      <c r="G222" t="s">
        <v>281</v>
      </c>
    </row>
    <row r="223" spans="1:9">
      <c r="A223" s="221" t="s">
        <v>333</v>
      </c>
      <c r="B223" s="223" t="s">
        <v>1137</v>
      </c>
      <c r="C223" s="223" t="s">
        <v>1138</v>
      </c>
      <c r="D223" s="223" t="s">
        <v>259</v>
      </c>
      <c r="E223" s="223" t="s">
        <v>260</v>
      </c>
      <c r="F223" s="234" t="s">
        <v>1128</v>
      </c>
      <c r="G223" t="s">
        <v>281</v>
      </c>
    </row>
    <row r="224" spans="1:9">
      <c r="A224" s="221" t="s">
        <v>333</v>
      </c>
      <c r="B224" s="223" t="s">
        <v>1139</v>
      </c>
      <c r="C224" s="223" t="s">
        <v>1140</v>
      </c>
      <c r="D224" s="223" t="s">
        <v>259</v>
      </c>
      <c r="E224" s="223" t="s">
        <v>260</v>
      </c>
      <c r="F224" s="234" t="s">
        <v>1128</v>
      </c>
      <c r="G224" t="s">
        <v>281</v>
      </c>
    </row>
    <row r="225" spans="1:7">
      <c r="A225" s="221" t="s">
        <v>333</v>
      </c>
      <c r="B225" s="223" t="s">
        <v>188</v>
      </c>
      <c r="C225" s="223">
        <v>2.1335000000000001E-7</v>
      </c>
      <c r="D225" s="223" t="s">
        <v>259</v>
      </c>
      <c r="E225" s="223" t="s">
        <v>5990</v>
      </c>
      <c r="F225" s="234" t="s">
        <v>1128</v>
      </c>
      <c r="G225" t="s">
        <v>281</v>
      </c>
    </row>
    <row r="226" spans="1:7">
      <c r="A226" s="221" t="s">
        <v>333</v>
      </c>
      <c r="B226" s="223" t="s">
        <v>188</v>
      </c>
      <c r="C226" s="223">
        <v>1.8955E-8</v>
      </c>
      <c r="D226" s="223" t="s">
        <v>259</v>
      </c>
      <c r="E226" s="223" t="s">
        <v>5991</v>
      </c>
      <c r="F226" s="234" t="s">
        <v>1130</v>
      </c>
      <c r="G226" t="s">
        <v>281</v>
      </c>
    </row>
    <row r="227" spans="1:7">
      <c r="A227" s="221" t="s">
        <v>333</v>
      </c>
      <c r="B227" s="223" t="s">
        <v>184</v>
      </c>
      <c r="C227" s="223">
        <v>5.3549999999999998E-9</v>
      </c>
      <c r="D227" s="223" t="s">
        <v>259</v>
      </c>
      <c r="E227" s="223" t="s">
        <v>5992</v>
      </c>
      <c r="F227" s="234" t="s">
        <v>1128</v>
      </c>
      <c r="G227" t="s">
        <v>281</v>
      </c>
    </row>
    <row r="228" spans="1:7">
      <c r="A228" s="221" t="s">
        <v>333</v>
      </c>
      <c r="B228" s="223" t="s">
        <v>184</v>
      </c>
      <c r="C228" s="223">
        <v>2.9240000000000001E-11</v>
      </c>
      <c r="D228" s="223" t="s">
        <v>259</v>
      </c>
      <c r="E228" s="223" t="s">
        <v>5993</v>
      </c>
      <c r="F228" s="234" t="s">
        <v>1130</v>
      </c>
      <c r="G228" t="s">
        <v>281</v>
      </c>
    </row>
    <row r="229" spans="1:7">
      <c r="A229" s="221" t="s">
        <v>333</v>
      </c>
      <c r="B229" s="223" t="s">
        <v>192</v>
      </c>
      <c r="C229" s="223">
        <v>1.2239999999999999E-8</v>
      </c>
      <c r="D229" s="223" t="s">
        <v>259</v>
      </c>
      <c r="E229" s="223" t="s">
        <v>5994</v>
      </c>
      <c r="F229" s="234" t="s">
        <v>1128</v>
      </c>
      <c r="G229" t="s">
        <v>281</v>
      </c>
    </row>
    <row r="230" spans="1:7">
      <c r="A230" s="221" t="s">
        <v>333</v>
      </c>
      <c r="B230" s="223" t="s">
        <v>192</v>
      </c>
      <c r="C230" s="223">
        <v>1.2239999999999999E-8</v>
      </c>
      <c r="D230" s="223" t="s">
        <v>259</v>
      </c>
      <c r="E230" s="223" t="s">
        <v>5995</v>
      </c>
      <c r="F230" s="234" t="s">
        <v>1130</v>
      </c>
      <c r="G230" t="s">
        <v>281</v>
      </c>
    </row>
    <row r="231" spans="1:7">
      <c r="A231" s="221" t="s">
        <v>333</v>
      </c>
      <c r="B231" s="223" t="s">
        <v>399</v>
      </c>
      <c r="C231" s="223" t="s">
        <v>1162</v>
      </c>
      <c r="D231" s="223" t="s">
        <v>259</v>
      </c>
      <c r="E231" s="223" t="s">
        <v>5996</v>
      </c>
      <c r="F231" s="234" t="s">
        <v>1148</v>
      </c>
      <c r="G231" t="s">
        <v>281</v>
      </c>
    </row>
    <row r="232" spans="1:7">
      <c r="A232" s="333" t="s">
        <v>250</v>
      </c>
      <c r="B232" s="233" t="s">
        <v>1019</v>
      </c>
      <c r="C232" s="223" t="s">
        <v>1149</v>
      </c>
      <c r="D232" s="223" t="s">
        <v>408</v>
      </c>
      <c r="E232" s="223" t="s">
        <v>253</v>
      </c>
      <c r="F232" s="234" t="s">
        <v>1150</v>
      </c>
      <c r="G232" t="s">
        <v>281</v>
      </c>
    </row>
    <row r="233" spans="1:7">
      <c r="A233" s="333" t="s">
        <v>250</v>
      </c>
      <c r="B233" s="233" t="s">
        <v>1151</v>
      </c>
      <c r="C233" s="223" t="s">
        <v>818</v>
      </c>
      <c r="D233" s="223" t="s">
        <v>408</v>
      </c>
      <c r="E233" s="223" t="s">
        <v>253</v>
      </c>
      <c r="F233" s="234" t="s">
        <v>1152</v>
      </c>
      <c r="G233" t="s">
        <v>281</v>
      </c>
    </row>
    <row r="234" spans="1:7">
      <c r="A234" s="221" t="s">
        <v>333</v>
      </c>
      <c r="B234" s="223" t="s">
        <v>415</v>
      </c>
      <c r="C234" s="223" t="s">
        <v>1153</v>
      </c>
      <c r="D234" s="223" t="s">
        <v>259</v>
      </c>
      <c r="E234" s="223" t="s">
        <v>260</v>
      </c>
      <c r="F234" s="234" t="s">
        <v>1128</v>
      </c>
      <c r="G234" t="s">
        <v>281</v>
      </c>
    </row>
    <row r="235" spans="1:7">
      <c r="A235" s="221" t="s">
        <v>333</v>
      </c>
      <c r="B235" s="223" t="s">
        <v>217</v>
      </c>
      <c r="C235" s="223">
        <v>3.6635E-9</v>
      </c>
      <c r="D235" s="223" t="s">
        <v>259</v>
      </c>
      <c r="E235" s="223" t="s">
        <v>5997</v>
      </c>
      <c r="F235" s="234" t="s">
        <v>1128</v>
      </c>
      <c r="G235" t="s">
        <v>281</v>
      </c>
    </row>
    <row r="236" spans="1:7">
      <c r="A236" s="221" t="s">
        <v>333</v>
      </c>
      <c r="B236" s="223" t="s">
        <v>217</v>
      </c>
      <c r="C236" s="223">
        <v>3.6635000000000003E-8</v>
      </c>
      <c r="D236" s="223" t="s">
        <v>259</v>
      </c>
      <c r="E236" s="223" t="s">
        <v>5998</v>
      </c>
      <c r="F236" s="234" t="s">
        <v>1130</v>
      </c>
      <c r="G236" t="s">
        <v>281</v>
      </c>
    </row>
    <row r="237" spans="1:7">
      <c r="A237" s="221" t="s">
        <v>333</v>
      </c>
      <c r="B237" s="223" t="s">
        <v>205</v>
      </c>
      <c r="C237" s="223">
        <v>2.5755000000000001E-9</v>
      </c>
      <c r="D237" s="223" t="s">
        <v>259</v>
      </c>
      <c r="E237" s="223" t="s">
        <v>5999</v>
      </c>
      <c r="F237" s="234" t="s">
        <v>1128</v>
      </c>
      <c r="G237" t="s">
        <v>281</v>
      </c>
    </row>
    <row r="238" spans="1:7">
      <c r="A238" s="221" t="s">
        <v>333</v>
      </c>
      <c r="B238" s="223" t="s">
        <v>205</v>
      </c>
      <c r="C238" s="223">
        <v>2.5755000000000001E-9</v>
      </c>
      <c r="D238" s="223" t="s">
        <v>259</v>
      </c>
      <c r="E238" s="223" t="s">
        <v>6000</v>
      </c>
      <c r="F238" s="234" t="s">
        <v>1130</v>
      </c>
      <c r="G238" t="s">
        <v>281</v>
      </c>
    </row>
    <row r="239" spans="1:7">
      <c r="A239" s="221" t="s">
        <v>333</v>
      </c>
      <c r="B239" s="223" t="s">
        <v>196</v>
      </c>
      <c r="C239" s="223">
        <v>7.0974999999999995E-10</v>
      </c>
      <c r="D239" s="223" t="s">
        <v>259</v>
      </c>
      <c r="E239" s="223" t="s">
        <v>6001</v>
      </c>
      <c r="F239" s="234" t="s">
        <v>1128</v>
      </c>
      <c r="G239" t="s">
        <v>281</v>
      </c>
    </row>
    <row r="240" spans="1:7">
      <c r="A240" s="221" t="s">
        <v>333</v>
      </c>
      <c r="B240" s="223" t="s">
        <v>196</v>
      </c>
      <c r="C240" s="223">
        <v>1.2665000000000001E-11</v>
      </c>
      <c r="D240" s="223" t="s">
        <v>259</v>
      </c>
      <c r="E240" s="223" t="s">
        <v>6002</v>
      </c>
      <c r="F240" s="234" t="s">
        <v>1130</v>
      </c>
      <c r="G240" t="s">
        <v>281</v>
      </c>
    </row>
    <row r="241" spans="1:7">
      <c r="A241" s="221" t="s">
        <v>333</v>
      </c>
      <c r="B241" s="223" t="s">
        <v>427</v>
      </c>
      <c r="C241" s="223" t="s">
        <v>568</v>
      </c>
      <c r="D241" s="223" t="s">
        <v>259</v>
      </c>
      <c r="E241" s="223" t="s">
        <v>260</v>
      </c>
      <c r="F241" s="234" t="s">
        <v>1128</v>
      </c>
      <c r="G241" t="s">
        <v>281</v>
      </c>
    </row>
    <row r="242" spans="1:7">
      <c r="A242" s="221" t="s">
        <v>333</v>
      </c>
      <c r="B242" s="223" t="s">
        <v>200</v>
      </c>
      <c r="C242" s="223">
        <v>3.3659999999999998E-8</v>
      </c>
      <c r="D242" s="223" t="s">
        <v>259</v>
      </c>
      <c r="E242" s="223" t="s">
        <v>6003</v>
      </c>
      <c r="F242" s="234" t="s">
        <v>1128</v>
      </c>
      <c r="G242" t="s">
        <v>281</v>
      </c>
    </row>
    <row r="243" spans="1:7">
      <c r="A243" s="221" t="s">
        <v>333</v>
      </c>
      <c r="B243" s="223" t="s">
        <v>200</v>
      </c>
      <c r="C243" s="223">
        <v>1.1899999999999998E-9</v>
      </c>
      <c r="D243" s="223" t="s">
        <v>259</v>
      </c>
      <c r="E243" s="223" t="s">
        <v>6004</v>
      </c>
      <c r="F243" s="234" t="s">
        <v>1130</v>
      </c>
      <c r="G243" t="s">
        <v>281</v>
      </c>
    </row>
    <row r="244" spans="1:7">
      <c r="A244" s="221" t="s">
        <v>333</v>
      </c>
      <c r="B244" s="223" t="s">
        <v>436</v>
      </c>
      <c r="C244" s="223" t="s">
        <v>1162</v>
      </c>
      <c r="D244" s="223" t="s">
        <v>259</v>
      </c>
      <c r="E244" s="223" t="s">
        <v>260</v>
      </c>
      <c r="F244" s="234" t="s">
        <v>1128</v>
      </c>
      <c r="G244" t="s">
        <v>281</v>
      </c>
    </row>
    <row r="245" spans="1:7">
      <c r="A245" s="221" t="s">
        <v>333</v>
      </c>
      <c r="B245" s="223" t="s">
        <v>439</v>
      </c>
      <c r="C245" s="271">
        <v>5.6300000000000003E-6</v>
      </c>
      <c r="D245" s="223" t="s">
        <v>259</v>
      </c>
      <c r="E245" s="223" t="s">
        <v>1163</v>
      </c>
      <c r="F245" s="234" t="s">
        <v>887</v>
      </c>
      <c r="G245" t="s">
        <v>281</v>
      </c>
    </row>
    <row r="246" spans="1:7">
      <c r="A246" s="221" t="s">
        <v>333</v>
      </c>
      <c r="B246" s="223" t="s">
        <v>441</v>
      </c>
      <c r="C246" s="223" t="s">
        <v>1164</v>
      </c>
      <c r="D246" s="223" t="s">
        <v>259</v>
      </c>
      <c r="E246" s="223" t="s">
        <v>260</v>
      </c>
      <c r="F246" s="234" t="s">
        <v>1128</v>
      </c>
      <c r="G246" t="s">
        <v>281</v>
      </c>
    </row>
    <row r="247" spans="1:7">
      <c r="A247" s="221" t="s">
        <v>333</v>
      </c>
      <c r="B247" s="223" t="s">
        <v>452</v>
      </c>
      <c r="C247" s="223">
        <v>3.6209999999999999E-7</v>
      </c>
      <c r="D247" s="223" t="s">
        <v>259</v>
      </c>
      <c r="E247" s="223" t="s">
        <v>6005</v>
      </c>
      <c r="F247" s="234" t="s">
        <v>1128</v>
      </c>
      <c r="G247" t="s">
        <v>281</v>
      </c>
    </row>
    <row r="248" spans="1:7">
      <c r="A248" s="221" t="s">
        <v>333</v>
      </c>
      <c r="B248" s="223" t="s">
        <v>452</v>
      </c>
      <c r="C248" s="223">
        <v>3.9439999999999994E-8</v>
      </c>
      <c r="D248" s="223" t="s">
        <v>259</v>
      </c>
      <c r="E248" s="223" t="s">
        <v>6006</v>
      </c>
      <c r="F248" s="234" t="s">
        <v>1130</v>
      </c>
      <c r="G248" t="s">
        <v>281</v>
      </c>
    </row>
    <row r="249" spans="1:7">
      <c r="A249" s="221" t="s">
        <v>333</v>
      </c>
      <c r="B249" s="223" t="s">
        <v>229</v>
      </c>
      <c r="C249" s="223">
        <v>6.3324999999999999E-6</v>
      </c>
      <c r="D249" s="223" t="s">
        <v>259</v>
      </c>
      <c r="E249" s="223" t="s">
        <v>6007</v>
      </c>
      <c r="F249" s="234" t="s">
        <v>1128</v>
      </c>
      <c r="G249" t="s">
        <v>281</v>
      </c>
    </row>
    <row r="250" spans="1:7">
      <c r="A250" s="221" t="s">
        <v>333</v>
      </c>
      <c r="B250" s="223" t="s">
        <v>229</v>
      </c>
      <c r="C250" s="223">
        <v>6.3324999999999999E-6</v>
      </c>
      <c r="D250" s="223" t="s">
        <v>259</v>
      </c>
      <c r="E250" s="223" t="s">
        <v>6007</v>
      </c>
      <c r="F250" s="234" t="s">
        <v>1130</v>
      </c>
      <c r="G250" t="s">
        <v>281</v>
      </c>
    </row>
    <row r="251" spans="1:7">
      <c r="A251" s="221" t="s">
        <v>333</v>
      </c>
      <c r="B251" s="223" t="s">
        <v>1168</v>
      </c>
      <c r="C251" s="223" t="s">
        <v>1169</v>
      </c>
      <c r="D251" s="223" t="s">
        <v>504</v>
      </c>
      <c r="E251" s="223" t="s">
        <v>260</v>
      </c>
      <c r="F251" s="234" t="s">
        <v>1170</v>
      </c>
      <c r="G251" t="s">
        <v>281</v>
      </c>
    </row>
    <row r="252" spans="1:7">
      <c r="A252" s="221" t="s">
        <v>333</v>
      </c>
      <c r="B252" s="223" t="s">
        <v>213</v>
      </c>
      <c r="C252" s="223">
        <v>2.8389999999999999E-7</v>
      </c>
      <c r="D252" s="223" t="s">
        <v>259</v>
      </c>
      <c r="E252" s="223" t="s">
        <v>6008</v>
      </c>
      <c r="F252" s="234" t="s">
        <v>1128</v>
      </c>
      <c r="G252" t="s">
        <v>281</v>
      </c>
    </row>
    <row r="253" spans="1:7">
      <c r="A253" s="221" t="s">
        <v>333</v>
      </c>
      <c r="B253" s="223" t="s">
        <v>213</v>
      </c>
      <c r="C253" s="223">
        <v>2.8389999999999999E-7</v>
      </c>
      <c r="D253" s="223" t="s">
        <v>259</v>
      </c>
      <c r="E253" s="223" t="s">
        <v>6008</v>
      </c>
      <c r="F253" s="234" t="s">
        <v>1130</v>
      </c>
      <c r="G253" t="s">
        <v>281</v>
      </c>
    </row>
    <row r="254" spans="1:7">
      <c r="A254" s="221" t="s">
        <v>333</v>
      </c>
      <c r="B254" s="223" t="s">
        <v>467</v>
      </c>
      <c r="C254" s="223" t="s">
        <v>1172</v>
      </c>
      <c r="D254" s="223" t="s">
        <v>259</v>
      </c>
      <c r="E254" s="223" t="s">
        <v>260</v>
      </c>
      <c r="F254" s="234" t="s">
        <v>1128</v>
      </c>
      <c r="G254" t="s">
        <v>281</v>
      </c>
    </row>
    <row r="255" spans="1:7">
      <c r="A255" s="221" t="s">
        <v>333</v>
      </c>
      <c r="B255" s="223" t="s">
        <v>209</v>
      </c>
      <c r="C255" s="223">
        <v>1.4449999999999998E-7</v>
      </c>
      <c r="D255" s="223" t="s">
        <v>259</v>
      </c>
      <c r="E255" s="223" t="s">
        <v>6009</v>
      </c>
      <c r="F255" s="234" t="s">
        <v>1128</v>
      </c>
      <c r="G255" t="s">
        <v>281</v>
      </c>
    </row>
    <row r="256" spans="1:7">
      <c r="A256" s="221" t="s">
        <v>333</v>
      </c>
      <c r="B256" s="223" t="s">
        <v>209</v>
      </c>
      <c r="C256" s="223">
        <v>1.445E-8</v>
      </c>
      <c r="D256" s="223" t="s">
        <v>259</v>
      </c>
      <c r="E256" s="223" t="s">
        <v>6010</v>
      </c>
      <c r="F256" s="234" t="s">
        <v>1130</v>
      </c>
      <c r="G256" t="s">
        <v>281</v>
      </c>
    </row>
    <row r="257" spans="1:7">
      <c r="A257" s="325" t="s">
        <v>268</v>
      </c>
      <c r="B257" s="189" t="s">
        <v>1175</v>
      </c>
      <c r="C257" s="189">
        <v>0.91</v>
      </c>
      <c r="D257" s="189" t="s">
        <v>270</v>
      </c>
      <c r="E257" s="189" t="s">
        <v>253</v>
      </c>
      <c r="F257" s="263" t="s">
        <v>1176</v>
      </c>
      <c r="G257" t="s">
        <v>281</v>
      </c>
    </row>
    <row r="258" spans="1:7">
      <c r="A258" s="325" t="s">
        <v>268</v>
      </c>
      <c r="B258" s="189" t="s">
        <v>1177</v>
      </c>
      <c r="C258" s="189">
        <v>0.83699999999999997</v>
      </c>
      <c r="D258" s="189" t="s">
        <v>270</v>
      </c>
      <c r="E258" s="189" t="s">
        <v>253</v>
      </c>
      <c r="F258" s="263" t="s">
        <v>1178</v>
      </c>
      <c r="G258" t="s">
        <v>281</v>
      </c>
    </row>
    <row r="259" spans="1:7">
      <c r="A259" s="325" t="s">
        <v>268</v>
      </c>
      <c r="B259" s="189" t="s">
        <v>1179</v>
      </c>
      <c r="C259" s="189">
        <v>0.9</v>
      </c>
      <c r="D259" s="189" t="s">
        <v>270</v>
      </c>
      <c r="E259" s="189" t="s">
        <v>253</v>
      </c>
      <c r="F259" s="263" t="s">
        <v>5592</v>
      </c>
      <c r="G259" t="s">
        <v>281</v>
      </c>
    </row>
    <row r="260" spans="1:7">
      <c r="A260" s="325" t="s">
        <v>268</v>
      </c>
      <c r="B260" s="189" t="s">
        <v>1036</v>
      </c>
      <c r="C260" s="189">
        <v>0.52157600000000004</v>
      </c>
      <c r="D260" s="189" t="s">
        <v>1181</v>
      </c>
      <c r="E260" s="189" t="s">
        <v>253</v>
      </c>
      <c r="F260" s="263" t="s">
        <v>1182</v>
      </c>
      <c r="G260" t="s">
        <v>281</v>
      </c>
    </row>
    <row r="261" spans="1:7">
      <c r="A261" s="325" t="s">
        <v>268</v>
      </c>
      <c r="B261" s="189" t="s">
        <v>1183</v>
      </c>
      <c r="C261" s="189">
        <v>9.3724000000000002E-2</v>
      </c>
      <c r="D261" s="189" t="s">
        <v>1181</v>
      </c>
      <c r="E261" s="294" t="s">
        <v>253</v>
      </c>
      <c r="F261" s="263" t="s">
        <v>1184</v>
      </c>
      <c r="G261" t="s">
        <v>281</v>
      </c>
    </row>
    <row r="262" spans="1:7">
      <c r="A262" s="325" t="s">
        <v>268</v>
      </c>
      <c r="B262" s="189" t="s">
        <v>1185</v>
      </c>
      <c r="C262" s="189">
        <v>1.4E-3</v>
      </c>
      <c r="D262" s="189" t="s">
        <v>973</v>
      </c>
      <c r="E262" s="189" t="s">
        <v>1186</v>
      </c>
      <c r="F262" s="263" t="s">
        <v>1187</v>
      </c>
      <c r="G262" t="s">
        <v>281</v>
      </c>
    </row>
    <row r="263" spans="1:7">
      <c r="A263" s="325" t="s">
        <v>268</v>
      </c>
      <c r="B263" s="189" t="s">
        <v>1188</v>
      </c>
      <c r="C263" s="269">
        <v>6.1299999999999999E-5</v>
      </c>
      <c r="D263" s="189" t="s">
        <v>773</v>
      </c>
      <c r="E263" s="294" t="s">
        <v>253</v>
      </c>
      <c r="F263" s="263" t="s">
        <v>1189</v>
      </c>
      <c r="G263" t="s">
        <v>281</v>
      </c>
    </row>
    <row r="264" spans="1:7">
      <c r="A264" s="325" t="s">
        <v>268</v>
      </c>
      <c r="B264" s="189" t="s">
        <v>1190</v>
      </c>
      <c r="C264" s="189">
        <v>1.0071000000000001</v>
      </c>
      <c r="D264" s="189" t="s">
        <v>1191</v>
      </c>
      <c r="E264" s="294" t="s">
        <v>253</v>
      </c>
      <c r="F264" s="263" t="s">
        <v>1192</v>
      </c>
      <c r="G264" t="s">
        <v>281</v>
      </c>
    </row>
    <row r="265" spans="1:7">
      <c r="A265" s="325" t="s">
        <v>268</v>
      </c>
      <c r="B265" s="189" t="s">
        <v>1193</v>
      </c>
      <c r="C265" s="189">
        <v>2.1000000000000001E-2</v>
      </c>
      <c r="D265" s="294" t="s">
        <v>973</v>
      </c>
      <c r="E265" s="189" t="s">
        <v>1194</v>
      </c>
      <c r="F265" s="263" t="s">
        <v>1195</v>
      </c>
      <c r="G265" t="s">
        <v>281</v>
      </c>
    </row>
    <row r="266" spans="1:7">
      <c r="A266" s="325" t="s">
        <v>268</v>
      </c>
      <c r="B266" s="189" t="s">
        <v>1196</v>
      </c>
      <c r="C266" s="189">
        <v>0.15</v>
      </c>
      <c r="D266" s="189" t="s">
        <v>973</v>
      </c>
      <c r="E266" s="189" t="s">
        <v>253</v>
      </c>
      <c r="F266" s="263" t="s">
        <v>1197</v>
      </c>
      <c r="G266" t="s">
        <v>281</v>
      </c>
    </row>
    <row r="267" spans="1:7">
      <c r="A267" s="325" t="s">
        <v>268</v>
      </c>
      <c r="B267" s="189" t="s">
        <v>1162</v>
      </c>
      <c r="C267" s="189">
        <v>5.6968999999999998E-4</v>
      </c>
      <c r="D267" s="189" t="s">
        <v>1181</v>
      </c>
      <c r="E267" s="189" t="s">
        <v>6011</v>
      </c>
      <c r="F267" s="263" t="s">
        <v>1199</v>
      </c>
      <c r="G267" t="s">
        <v>281</v>
      </c>
    </row>
    <row r="268" spans="1:7">
      <c r="A268" s="325" t="s">
        <v>268</v>
      </c>
      <c r="B268" s="189" t="s">
        <v>1200</v>
      </c>
      <c r="C268" s="189">
        <v>0.98</v>
      </c>
      <c r="D268" s="189" t="s">
        <v>973</v>
      </c>
      <c r="E268" s="189" t="s">
        <v>1201</v>
      </c>
      <c r="F268" s="263" t="s">
        <v>1170</v>
      </c>
      <c r="G268" t="s">
        <v>281</v>
      </c>
    </row>
    <row r="269" spans="1:7">
      <c r="A269" s="325" t="s">
        <v>268</v>
      </c>
      <c r="B269" s="189" t="s">
        <v>1202</v>
      </c>
      <c r="C269" s="189">
        <v>0.37</v>
      </c>
      <c r="D269" s="189" t="s">
        <v>973</v>
      </c>
      <c r="E269" s="189" t="s">
        <v>253</v>
      </c>
      <c r="F269" s="263" t="s">
        <v>1203</v>
      </c>
      <c r="G269" t="s">
        <v>281</v>
      </c>
    </row>
    <row r="270" spans="1:7">
      <c r="A270" s="325" t="s">
        <v>268</v>
      </c>
      <c r="B270" s="189" t="s">
        <v>1204</v>
      </c>
      <c r="C270" s="189">
        <v>0.53</v>
      </c>
      <c r="D270" s="189" t="s">
        <v>973</v>
      </c>
      <c r="E270" s="189" t="s">
        <v>253</v>
      </c>
      <c r="F270" s="263" t="s">
        <v>1205</v>
      </c>
      <c r="G270" t="s">
        <v>281</v>
      </c>
    </row>
    <row r="271" spans="1:7">
      <c r="A271" s="325" t="s">
        <v>268</v>
      </c>
      <c r="B271" s="189" t="s">
        <v>1206</v>
      </c>
      <c r="C271" s="189">
        <v>0.79086999999999996</v>
      </c>
      <c r="D271" s="189" t="s">
        <v>973</v>
      </c>
      <c r="E271" s="189" t="s">
        <v>253</v>
      </c>
      <c r="F271" s="263" t="s">
        <v>1207</v>
      </c>
      <c r="G271" t="s">
        <v>281</v>
      </c>
    </row>
    <row r="272" spans="1:7">
      <c r="A272" s="325" t="s">
        <v>268</v>
      </c>
      <c r="B272" s="189" t="s">
        <v>1208</v>
      </c>
      <c r="C272" s="189">
        <v>22.301300000000001</v>
      </c>
      <c r="D272" s="189" t="s">
        <v>1209</v>
      </c>
      <c r="E272" s="189" t="s">
        <v>253</v>
      </c>
      <c r="F272" s="295" t="s">
        <v>1210</v>
      </c>
      <c r="G272" t="s">
        <v>281</v>
      </c>
    </row>
    <row r="273" spans="1:7">
      <c r="A273" s="325" t="s">
        <v>268</v>
      </c>
      <c r="B273" s="189" t="s">
        <v>1211</v>
      </c>
      <c r="C273" s="189">
        <v>20</v>
      </c>
      <c r="D273" s="294" t="s">
        <v>545</v>
      </c>
      <c r="E273" s="189" t="s">
        <v>1212</v>
      </c>
      <c r="F273" s="263" t="s">
        <v>1213</v>
      </c>
      <c r="G273" t="s">
        <v>281</v>
      </c>
    </row>
    <row r="274" spans="1:7">
      <c r="A274" s="325" t="s">
        <v>268</v>
      </c>
      <c r="B274" s="189" t="s">
        <v>1214</v>
      </c>
      <c r="C274" s="189">
        <v>80000</v>
      </c>
      <c r="D274" s="294" t="s">
        <v>898</v>
      </c>
      <c r="E274" s="189" t="s">
        <v>899</v>
      </c>
      <c r="F274" s="263" t="s">
        <v>1215</v>
      </c>
      <c r="G274" t="s">
        <v>281</v>
      </c>
    </row>
    <row r="275" spans="1:7">
      <c r="A275" s="325" t="s">
        <v>268</v>
      </c>
      <c r="B275" s="189" t="s">
        <v>88</v>
      </c>
      <c r="C275" s="189">
        <v>608</v>
      </c>
      <c r="D275" s="294" t="s">
        <v>904</v>
      </c>
      <c r="E275" s="189" t="s">
        <v>253</v>
      </c>
      <c r="F275" s="263" t="s">
        <v>1216</v>
      </c>
      <c r="G275" t="s">
        <v>281</v>
      </c>
    </row>
    <row r="276" spans="1:7">
      <c r="A276" s="325" t="s">
        <v>268</v>
      </c>
      <c r="B276" s="189" t="s">
        <v>906</v>
      </c>
      <c r="C276" s="189">
        <v>160</v>
      </c>
      <c r="D276" s="294" t="s">
        <v>904</v>
      </c>
      <c r="E276" s="189" t="s">
        <v>253</v>
      </c>
      <c r="F276" s="263" t="s">
        <v>1217</v>
      </c>
      <c r="G276" t="s">
        <v>281</v>
      </c>
    </row>
    <row r="277" spans="1:7">
      <c r="A277" s="325" t="s">
        <v>268</v>
      </c>
      <c r="B277" s="189" t="s">
        <v>1218</v>
      </c>
      <c r="C277" s="189">
        <v>2</v>
      </c>
      <c r="D277" s="189" t="s">
        <v>1219</v>
      </c>
      <c r="E277" s="189" t="s">
        <v>1220</v>
      </c>
      <c r="F277" s="295" t="s">
        <v>1221</v>
      </c>
      <c r="G277" t="s">
        <v>281</v>
      </c>
    </row>
    <row r="278" spans="1:7">
      <c r="A278" s="325" t="s">
        <v>268</v>
      </c>
      <c r="B278" s="189" t="s">
        <v>1222</v>
      </c>
      <c r="C278" s="189">
        <v>3.1482999999999999</v>
      </c>
      <c r="D278" s="189" t="s">
        <v>1223</v>
      </c>
      <c r="E278" s="189" t="s">
        <v>253</v>
      </c>
      <c r="F278" s="263" t="s">
        <v>1224</v>
      </c>
      <c r="G278" t="s">
        <v>281</v>
      </c>
    </row>
    <row r="279" spans="1:7">
      <c r="A279" s="325" t="s">
        <v>268</v>
      </c>
      <c r="B279" s="189" t="s">
        <v>1225</v>
      </c>
      <c r="C279" s="189">
        <v>255</v>
      </c>
      <c r="D279" s="294" t="s">
        <v>904</v>
      </c>
      <c r="E279" s="189" t="s">
        <v>253</v>
      </c>
      <c r="F279" s="263" t="s">
        <v>1226</v>
      </c>
      <c r="G279" t="s">
        <v>281</v>
      </c>
    </row>
    <row r="280" spans="1:7">
      <c r="A280" s="325" t="s">
        <v>268</v>
      </c>
      <c r="B280" s="189" t="s">
        <v>1227</v>
      </c>
      <c r="C280" s="189">
        <v>2.9881999999999999E-4</v>
      </c>
      <c r="D280" s="189" t="s">
        <v>1181</v>
      </c>
      <c r="E280" s="189" t="s">
        <v>253</v>
      </c>
      <c r="F280" s="263" t="s">
        <v>1228</v>
      </c>
      <c r="G280" t="s">
        <v>281</v>
      </c>
    </row>
    <row r="281" spans="1:7">
      <c r="A281" s="325" t="s">
        <v>268</v>
      </c>
      <c r="B281" s="189" t="s">
        <v>1229</v>
      </c>
      <c r="C281" s="189">
        <v>0.15</v>
      </c>
      <c r="D281" s="294" t="s">
        <v>973</v>
      </c>
      <c r="E281" s="189" t="s">
        <v>1230</v>
      </c>
      <c r="F281" s="263" t="s">
        <v>1231</v>
      </c>
      <c r="G281" t="s">
        <v>281</v>
      </c>
    </row>
    <row r="282" spans="1:7">
      <c r="A282" s="325" t="s">
        <v>268</v>
      </c>
      <c r="B282" s="189" t="s">
        <v>1232</v>
      </c>
      <c r="C282" s="189">
        <v>1.9983</v>
      </c>
      <c r="D282" s="189" t="s">
        <v>1233</v>
      </c>
      <c r="E282" s="189" t="s">
        <v>253</v>
      </c>
      <c r="F282" s="295" t="s">
        <v>1234</v>
      </c>
      <c r="G282" t="s">
        <v>281</v>
      </c>
    </row>
    <row r="283" spans="1:7">
      <c r="A283" s="325" t="s">
        <v>268</v>
      </c>
      <c r="B283" s="189" t="s">
        <v>1138</v>
      </c>
      <c r="C283" s="189" t="s">
        <v>1235</v>
      </c>
      <c r="D283" s="269" t="s">
        <v>1181</v>
      </c>
      <c r="E283" s="264"/>
      <c r="F283" s="263" t="s">
        <v>1236</v>
      </c>
      <c r="G283" t="s">
        <v>281</v>
      </c>
    </row>
    <row r="284" spans="1:7">
      <c r="A284" s="325" t="s">
        <v>268</v>
      </c>
      <c r="B284" s="189" t="s">
        <v>1237</v>
      </c>
      <c r="C284" s="189" t="s">
        <v>1238</v>
      </c>
      <c r="D284" s="269" t="s">
        <v>1181</v>
      </c>
      <c r="E284" s="264"/>
      <c r="F284" s="263" t="s">
        <v>1239</v>
      </c>
      <c r="G284" t="s">
        <v>281</v>
      </c>
    </row>
    <row r="285" spans="1:7">
      <c r="A285" s="325" t="s">
        <v>268</v>
      </c>
      <c r="B285" s="189" t="s">
        <v>983</v>
      </c>
      <c r="C285" s="189" t="s">
        <v>1240</v>
      </c>
      <c r="D285" s="269" t="s">
        <v>1241</v>
      </c>
      <c r="E285" s="264"/>
      <c r="F285" s="263" t="s">
        <v>1242</v>
      </c>
      <c r="G285" t="s">
        <v>281</v>
      </c>
    </row>
    <row r="286" spans="1:7">
      <c r="A286" s="325" t="s">
        <v>268</v>
      </c>
      <c r="B286" s="189" t="s">
        <v>568</v>
      </c>
      <c r="C286" s="189" t="s">
        <v>1243</v>
      </c>
      <c r="D286" s="269" t="s">
        <v>1181</v>
      </c>
      <c r="E286" s="264"/>
      <c r="F286" s="263" t="s">
        <v>1244</v>
      </c>
      <c r="G286" t="s">
        <v>281</v>
      </c>
    </row>
    <row r="287" spans="1:7">
      <c r="A287" s="325" t="s">
        <v>268</v>
      </c>
      <c r="B287" s="189" t="s">
        <v>1245</v>
      </c>
      <c r="C287" s="189" t="s">
        <v>1246</v>
      </c>
      <c r="D287" s="269" t="s">
        <v>1181</v>
      </c>
      <c r="E287" s="264"/>
      <c r="F287" s="263" t="s">
        <v>1247</v>
      </c>
      <c r="G287" t="s">
        <v>281</v>
      </c>
    </row>
    <row r="288" spans="1:7">
      <c r="A288" s="325" t="s">
        <v>268</v>
      </c>
      <c r="B288" s="189" t="s">
        <v>1153</v>
      </c>
      <c r="C288" s="189" t="s">
        <v>1248</v>
      </c>
      <c r="D288" s="269" t="s">
        <v>1181</v>
      </c>
      <c r="E288" s="264"/>
      <c r="F288" s="263" t="s">
        <v>1249</v>
      </c>
      <c r="G288" t="s">
        <v>281</v>
      </c>
    </row>
    <row r="289" spans="1:7">
      <c r="A289" s="325" t="s">
        <v>268</v>
      </c>
      <c r="B289" s="189" t="s">
        <v>1164</v>
      </c>
      <c r="C289" s="189" t="s">
        <v>1250</v>
      </c>
      <c r="D289" s="269" t="s">
        <v>1181</v>
      </c>
      <c r="E289" s="264"/>
      <c r="F289" s="263" t="s">
        <v>1251</v>
      </c>
      <c r="G289" t="s">
        <v>281</v>
      </c>
    </row>
    <row r="290" spans="1:7">
      <c r="A290" s="325" t="s">
        <v>268</v>
      </c>
      <c r="B290" s="189" t="s">
        <v>1172</v>
      </c>
      <c r="C290" s="189" t="s">
        <v>1252</v>
      </c>
      <c r="D290" s="269" t="s">
        <v>1181</v>
      </c>
      <c r="E290" s="264"/>
      <c r="F290" s="263" t="s">
        <v>1253</v>
      </c>
      <c r="G290" t="s">
        <v>281</v>
      </c>
    </row>
    <row r="291" spans="1:7">
      <c r="A291" s="325" t="s">
        <v>268</v>
      </c>
      <c r="B291" s="189" t="s">
        <v>818</v>
      </c>
      <c r="C291" s="189" t="s">
        <v>1254</v>
      </c>
      <c r="D291" s="269" t="s">
        <v>1241</v>
      </c>
      <c r="E291" s="264"/>
      <c r="F291" s="263" t="s">
        <v>1255</v>
      </c>
      <c r="G291" t="s">
        <v>281</v>
      </c>
    </row>
    <row r="292" spans="1:7">
      <c r="A292" s="325" t="s">
        <v>268</v>
      </c>
      <c r="B292" s="189" t="s">
        <v>1256</v>
      </c>
      <c r="C292" s="189" t="s">
        <v>1257</v>
      </c>
      <c r="D292" s="189" t="s">
        <v>1258</v>
      </c>
      <c r="E292" s="326"/>
      <c r="F292" s="263" t="s">
        <v>1259</v>
      </c>
      <c r="G292" t="s">
        <v>281</v>
      </c>
    </row>
    <row r="293" spans="1:7">
      <c r="A293" s="325" t="s">
        <v>268</v>
      </c>
      <c r="B293" s="189" t="s">
        <v>1096</v>
      </c>
      <c r="C293" s="189" t="s">
        <v>1260</v>
      </c>
      <c r="D293" s="269" t="s">
        <v>1181</v>
      </c>
      <c r="E293" s="264"/>
      <c r="F293" s="263" t="s">
        <v>1261</v>
      </c>
      <c r="G293" t="s">
        <v>281</v>
      </c>
    </row>
    <row r="294" spans="1:7">
      <c r="A294" s="325" t="s">
        <v>268</v>
      </c>
      <c r="B294" s="189" t="s">
        <v>1262</v>
      </c>
      <c r="C294" s="189" t="s">
        <v>1263</v>
      </c>
      <c r="D294" s="269" t="s">
        <v>973</v>
      </c>
      <c r="E294" s="264"/>
      <c r="F294" s="263" t="s">
        <v>1264</v>
      </c>
      <c r="G294" t="s">
        <v>281</v>
      </c>
    </row>
    <row r="295" spans="1:7">
      <c r="A295" s="325" t="s">
        <v>268</v>
      </c>
      <c r="B295" s="189" t="s">
        <v>1265</v>
      </c>
      <c r="C295" s="189" t="s">
        <v>5594</v>
      </c>
      <c r="D295" s="279" t="s">
        <v>1267</v>
      </c>
      <c r="E295" s="264"/>
      <c r="F295" s="263" t="s">
        <v>1268</v>
      </c>
      <c r="G295" t="s">
        <v>281</v>
      </c>
    </row>
    <row r="296" spans="1:7">
      <c r="A296" s="325" t="s">
        <v>268</v>
      </c>
      <c r="B296" s="189" t="s">
        <v>915</v>
      </c>
      <c r="C296" s="189" t="s">
        <v>1269</v>
      </c>
      <c r="D296" s="269" t="s">
        <v>275</v>
      </c>
      <c r="E296" s="264"/>
      <c r="F296" s="263" t="s">
        <v>1270</v>
      </c>
      <c r="G296" t="s">
        <v>281</v>
      </c>
    </row>
    <row r="297" spans="1:7">
      <c r="A297" s="325" t="s">
        <v>268</v>
      </c>
      <c r="B297" s="189" t="s">
        <v>1271</v>
      </c>
      <c r="C297" s="189" t="s">
        <v>1272</v>
      </c>
      <c r="D297" s="269" t="s">
        <v>275</v>
      </c>
      <c r="E297" s="264"/>
      <c r="F297" s="263" t="s">
        <v>1273</v>
      </c>
      <c r="G297" t="s">
        <v>281</v>
      </c>
    </row>
    <row r="298" spans="1:7">
      <c r="A298" s="325" t="s">
        <v>268</v>
      </c>
      <c r="B298" s="189" t="s">
        <v>918</v>
      </c>
      <c r="C298" s="189" t="s">
        <v>1274</v>
      </c>
      <c r="D298" s="269" t="s">
        <v>1275</v>
      </c>
      <c r="E298" s="264"/>
      <c r="F298" s="263" t="s">
        <v>1276</v>
      </c>
      <c r="G298" t="s">
        <v>281</v>
      </c>
    </row>
    <row r="299" spans="1:7">
      <c r="A299" s="325" t="s">
        <v>268</v>
      </c>
      <c r="B299" s="189" t="s">
        <v>1277</v>
      </c>
      <c r="C299" s="189" t="s">
        <v>922</v>
      </c>
      <c r="D299" s="189" t="s">
        <v>973</v>
      </c>
      <c r="E299" s="264"/>
      <c r="F299" s="263" t="s">
        <v>6012</v>
      </c>
      <c r="G299" t="s">
        <v>281</v>
      </c>
    </row>
    <row r="300" spans="1:7">
      <c r="A300" s="325" t="s">
        <v>268</v>
      </c>
      <c r="B300" s="189" t="s">
        <v>1279</v>
      </c>
      <c r="C300" s="189" t="s">
        <v>1280</v>
      </c>
      <c r="D300" s="189" t="s">
        <v>973</v>
      </c>
      <c r="E300" s="264"/>
      <c r="F300" s="263" t="s">
        <v>1281</v>
      </c>
      <c r="G300" t="s">
        <v>281</v>
      </c>
    </row>
    <row r="301" spans="1:7">
      <c r="A301" s="327" t="s">
        <v>268</v>
      </c>
      <c r="B301" s="240" t="s">
        <v>1282</v>
      </c>
      <c r="C301" s="240" t="s">
        <v>1283</v>
      </c>
      <c r="D301" s="270" t="s">
        <v>1181</v>
      </c>
      <c r="E301" s="265"/>
      <c r="F301" s="241" t="s">
        <v>1117</v>
      </c>
      <c r="G301" t="s">
        <v>281</v>
      </c>
    </row>
    <row r="302" spans="1:7">
      <c r="G302" t="s">
        <v>281</v>
      </c>
    </row>
    <row r="303" spans="1:7" ht="18.75">
      <c r="A303" s="769" t="s">
        <v>1001</v>
      </c>
      <c r="B303" s="770"/>
      <c r="C303" s="770"/>
      <c r="D303" s="770"/>
      <c r="E303" s="770"/>
      <c r="F303" s="771"/>
      <c r="G303" t="s">
        <v>281</v>
      </c>
    </row>
    <row r="304" spans="1:7">
      <c r="A304" s="407" t="s">
        <v>238</v>
      </c>
      <c r="B304" s="408" t="s">
        <v>239</v>
      </c>
      <c r="C304" s="408" t="s">
        <v>240</v>
      </c>
      <c r="D304" s="408" t="s">
        <v>134</v>
      </c>
      <c r="E304" s="408" t="s">
        <v>241</v>
      </c>
      <c r="F304" s="409" t="s">
        <v>242</v>
      </c>
      <c r="G304" t="s">
        <v>281</v>
      </c>
    </row>
    <row r="305" spans="1:7">
      <c r="A305" s="313" t="s">
        <v>243</v>
      </c>
      <c r="B305" s="314" t="s">
        <v>1284</v>
      </c>
      <c r="C305" s="315">
        <v>3.68029E-5</v>
      </c>
      <c r="D305" s="315" t="s">
        <v>259</v>
      </c>
      <c r="E305" s="315" t="s">
        <v>5874</v>
      </c>
      <c r="F305" s="316" t="s">
        <v>1286</v>
      </c>
      <c r="G305" t="s">
        <v>281</v>
      </c>
    </row>
    <row r="306" spans="1:7">
      <c r="A306" s="355" t="s">
        <v>243</v>
      </c>
      <c r="B306" s="361" t="s">
        <v>1287</v>
      </c>
      <c r="C306" s="4">
        <v>1.4749799999999999E-6</v>
      </c>
      <c r="D306" s="4" t="s">
        <v>259</v>
      </c>
      <c r="E306" s="4" t="s">
        <v>1288</v>
      </c>
      <c r="F306" s="363" t="s">
        <v>1289</v>
      </c>
      <c r="G306" t="s">
        <v>281</v>
      </c>
    </row>
    <row r="307" spans="1:7">
      <c r="A307" s="355" t="s">
        <v>243</v>
      </c>
      <c r="B307" s="361" t="s">
        <v>317</v>
      </c>
      <c r="C307" s="4">
        <v>3.9686700000000002E-4</v>
      </c>
      <c r="D307" s="4" t="s">
        <v>259</v>
      </c>
      <c r="E307" s="4" t="s">
        <v>5875</v>
      </c>
      <c r="F307" s="363" t="s">
        <v>1291</v>
      </c>
      <c r="G307" t="s">
        <v>281</v>
      </c>
    </row>
    <row r="308" spans="1:7">
      <c r="A308" s="355" t="s">
        <v>243</v>
      </c>
      <c r="B308" s="361" t="s">
        <v>294</v>
      </c>
      <c r="C308" s="4">
        <v>1.09798E-8</v>
      </c>
      <c r="D308" s="4" t="s">
        <v>259</v>
      </c>
      <c r="E308" s="4" t="s">
        <v>5876</v>
      </c>
      <c r="F308" s="363" t="s">
        <v>1291</v>
      </c>
      <c r="G308" t="s">
        <v>281</v>
      </c>
    </row>
    <row r="309" spans="1:7">
      <c r="A309" s="355" t="s">
        <v>243</v>
      </c>
      <c r="B309" s="361" t="s">
        <v>1293</v>
      </c>
      <c r="C309" s="4">
        <v>1.04336E-6</v>
      </c>
      <c r="D309" s="4" t="s">
        <v>259</v>
      </c>
      <c r="E309" s="4" t="s">
        <v>5877</v>
      </c>
      <c r="F309" s="363" t="s">
        <v>1291</v>
      </c>
      <c r="G309" t="s">
        <v>281</v>
      </c>
    </row>
    <row r="310" spans="1:7">
      <c r="A310" s="355" t="s">
        <v>243</v>
      </c>
      <c r="B310" s="361" t="s">
        <v>1295</v>
      </c>
      <c r="C310" s="4">
        <v>1.4289999999999999E-7</v>
      </c>
      <c r="D310" s="4" t="s">
        <v>504</v>
      </c>
      <c r="E310" s="4" t="s">
        <v>1296</v>
      </c>
      <c r="F310" s="363" t="s">
        <v>1297</v>
      </c>
      <c r="G310" t="s">
        <v>281</v>
      </c>
    </row>
    <row r="311" spans="1:7">
      <c r="A311" s="355" t="s">
        <v>243</v>
      </c>
      <c r="B311" s="361" t="s">
        <v>1298</v>
      </c>
      <c r="C311" s="4">
        <v>4.8386542999999997E-2</v>
      </c>
      <c r="D311" s="4" t="s">
        <v>327</v>
      </c>
      <c r="E311" s="4" t="s">
        <v>1299</v>
      </c>
      <c r="F311" s="363" t="s">
        <v>1300</v>
      </c>
      <c r="G311" t="s">
        <v>281</v>
      </c>
    </row>
    <row r="312" spans="1:7">
      <c r="A312" s="355" t="s">
        <v>243</v>
      </c>
      <c r="B312" s="361" t="s">
        <v>1301</v>
      </c>
      <c r="C312" s="4">
        <v>2.3044039999999999E-3</v>
      </c>
      <c r="D312" s="4" t="s">
        <v>408</v>
      </c>
      <c r="E312" s="4" t="s">
        <v>5878</v>
      </c>
      <c r="F312" s="363" t="s">
        <v>1291</v>
      </c>
      <c r="G312" t="s">
        <v>281</v>
      </c>
    </row>
    <row r="313" spans="1:7">
      <c r="A313" s="355" t="s">
        <v>243</v>
      </c>
      <c r="B313" s="361" t="s">
        <v>1303</v>
      </c>
      <c r="C313" s="4">
        <v>2.668433E-3</v>
      </c>
      <c r="D313" s="4" t="s">
        <v>408</v>
      </c>
      <c r="E313" s="4" t="s">
        <v>5879</v>
      </c>
      <c r="F313" s="363" t="s">
        <v>1305</v>
      </c>
      <c r="G313" t="s">
        <v>281</v>
      </c>
    </row>
    <row r="314" spans="1:7">
      <c r="A314" s="355" t="s">
        <v>243</v>
      </c>
      <c r="B314" s="361" t="s">
        <v>1306</v>
      </c>
      <c r="C314" s="4">
        <v>3.8774600000000001E-4</v>
      </c>
      <c r="D314" s="4" t="s">
        <v>504</v>
      </c>
      <c r="E314" s="4" t="s">
        <v>1307</v>
      </c>
      <c r="F314" s="363" t="s">
        <v>1308</v>
      </c>
      <c r="G314" t="s">
        <v>281</v>
      </c>
    </row>
    <row r="315" spans="1:7">
      <c r="A315" s="355" t="s">
        <v>243</v>
      </c>
      <c r="B315" s="361" t="s">
        <v>1309</v>
      </c>
      <c r="C315" s="4">
        <v>3.8774600000000001E-4</v>
      </c>
      <c r="D315" s="4" t="s">
        <v>504</v>
      </c>
      <c r="E315" s="4" t="s">
        <v>1307</v>
      </c>
      <c r="F315" s="363" t="s">
        <v>1308</v>
      </c>
      <c r="G315" t="s">
        <v>281</v>
      </c>
    </row>
    <row r="316" spans="1:7">
      <c r="A316" s="355" t="s">
        <v>243</v>
      </c>
      <c r="B316" s="361" t="s">
        <v>1310</v>
      </c>
      <c r="C316" s="4">
        <v>8.4939100000000001E-5</v>
      </c>
      <c r="D316" s="4" t="s">
        <v>259</v>
      </c>
      <c r="E316" s="4" t="s">
        <v>1311</v>
      </c>
      <c r="F316" s="363" t="s">
        <v>1312</v>
      </c>
      <c r="G316" t="s">
        <v>281</v>
      </c>
    </row>
    <row r="317" spans="1:7">
      <c r="A317" s="355" t="s">
        <v>243</v>
      </c>
      <c r="B317" s="361" t="s">
        <v>1313</v>
      </c>
      <c r="C317" s="4">
        <v>0.16014249999999999</v>
      </c>
      <c r="D317" s="4" t="s">
        <v>259</v>
      </c>
      <c r="E317" s="4" t="s">
        <v>1314</v>
      </c>
      <c r="F317" s="363" t="s">
        <v>1315</v>
      </c>
      <c r="G317" t="s">
        <v>281</v>
      </c>
    </row>
    <row r="318" spans="1:7">
      <c r="A318" s="355" t="s">
        <v>243</v>
      </c>
      <c r="B318" s="361" t="s">
        <v>326</v>
      </c>
      <c r="C318" s="4">
        <v>7.6880029999999997E-3</v>
      </c>
      <c r="D318" s="4" t="s">
        <v>327</v>
      </c>
      <c r="E318" s="4" t="s">
        <v>5880</v>
      </c>
      <c r="F318" s="363" t="s">
        <v>1317</v>
      </c>
      <c r="G318" t="s">
        <v>281</v>
      </c>
    </row>
    <row r="319" spans="1:7">
      <c r="A319" s="355" t="s">
        <v>243</v>
      </c>
      <c r="B319" s="361" t="s">
        <v>1318</v>
      </c>
      <c r="C319" s="4">
        <v>7.3075179999999998E-3</v>
      </c>
      <c r="D319" s="4" t="s">
        <v>327</v>
      </c>
      <c r="E319" s="4" t="s">
        <v>5881</v>
      </c>
      <c r="F319" s="363" t="s">
        <v>1320</v>
      </c>
      <c r="G319" t="s">
        <v>281</v>
      </c>
    </row>
    <row r="320" spans="1:7">
      <c r="A320" s="355" t="s">
        <v>243</v>
      </c>
      <c r="B320" s="361" t="s">
        <v>1321</v>
      </c>
      <c r="C320" s="4">
        <v>1.3442890000000001E-2</v>
      </c>
      <c r="D320" s="4" t="s">
        <v>327</v>
      </c>
      <c r="E320" s="4" t="s">
        <v>5882</v>
      </c>
      <c r="F320" s="363" t="s">
        <v>1291</v>
      </c>
      <c r="G320" t="s">
        <v>281</v>
      </c>
    </row>
    <row r="321" spans="1:7">
      <c r="A321" s="355" t="s">
        <v>243</v>
      </c>
      <c r="B321" s="361" t="s">
        <v>300</v>
      </c>
      <c r="C321" s="4">
        <v>6.5878500000000002E-9</v>
      </c>
      <c r="D321" s="4" t="s">
        <v>259</v>
      </c>
      <c r="E321" s="4" t="s">
        <v>5883</v>
      </c>
      <c r="F321" s="363" t="s">
        <v>1291</v>
      </c>
      <c r="G321" t="s">
        <v>281</v>
      </c>
    </row>
    <row r="322" spans="1:7">
      <c r="A322" s="355" t="s">
        <v>243</v>
      </c>
      <c r="B322" s="361" t="s">
        <v>288</v>
      </c>
      <c r="C322" s="4">
        <v>1.8763100000000001E-4</v>
      </c>
      <c r="D322" s="4" t="s">
        <v>259</v>
      </c>
      <c r="E322" s="4" t="s">
        <v>5884</v>
      </c>
      <c r="F322" s="363" t="s">
        <v>1291</v>
      </c>
      <c r="G322" t="s">
        <v>281</v>
      </c>
    </row>
    <row r="323" spans="1:7">
      <c r="A323" s="355" t="s">
        <v>243</v>
      </c>
      <c r="B323" s="361" t="s">
        <v>1325</v>
      </c>
      <c r="C323" s="4">
        <v>1.36172E-4</v>
      </c>
      <c r="D323" s="4" t="s">
        <v>259</v>
      </c>
      <c r="E323" s="4" t="s">
        <v>5885</v>
      </c>
      <c r="F323" s="363" t="s">
        <v>1286</v>
      </c>
      <c r="G323" t="s">
        <v>281</v>
      </c>
    </row>
    <row r="324" spans="1:7">
      <c r="A324" s="355" t="s">
        <v>243</v>
      </c>
      <c r="B324" s="361" t="s">
        <v>282</v>
      </c>
      <c r="C324" s="4">
        <v>4.0071300000000001E-12</v>
      </c>
      <c r="D324" s="4" t="s">
        <v>275</v>
      </c>
      <c r="E324" s="4" t="s">
        <v>5886</v>
      </c>
      <c r="F324" s="363" t="s">
        <v>1291</v>
      </c>
      <c r="G324" t="s">
        <v>281</v>
      </c>
    </row>
    <row r="325" spans="1:7">
      <c r="A325" s="355" t="s">
        <v>243</v>
      </c>
      <c r="B325" s="361" t="s">
        <v>1328</v>
      </c>
      <c r="C325" s="4">
        <v>2.3874999999999999E-3</v>
      </c>
      <c r="D325" s="4" t="s">
        <v>259</v>
      </c>
      <c r="E325" s="4" t="s">
        <v>1329</v>
      </c>
      <c r="F325" s="363" t="s">
        <v>1330</v>
      </c>
      <c r="G325" t="s">
        <v>281</v>
      </c>
    </row>
    <row r="326" spans="1:7">
      <c r="A326" s="355" t="s">
        <v>243</v>
      </c>
      <c r="B326" s="361" t="s">
        <v>1331</v>
      </c>
      <c r="C326" s="4">
        <v>2.68492E-4</v>
      </c>
      <c r="D326" s="4" t="s">
        <v>259</v>
      </c>
      <c r="E326" s="4" t="s">
        <v>1332</v>
      </c>
      <c r="F326" s="363" t="s">
        <v>1333</v>
      </c>
      <c r="G326" t="s">
        <v>281</v>
      </c>
    </row>
    <row r="327" spans="1:7">
      <c r="A327" s="355" t="s">
        <v>243</v>
      </c>
      <c r="B327" s="361" t="s">
        <v>1334</v>
      </c>
      <c r="C327" s="4">
        <v>2.2348199999999999E-7</v>
      </c>
      <c r="D327" s="4" t="s">
        <v>259</v>
      </c>
      <c r="E327" s="4" t="s">
        <v>1335</v>
      </c>
      <c r="F327" s="363" t="s">
        <v>1289</v>
      </c>
      <c r="G327" t="s">
        <v>281</v>
      </c>
    </row>
    <row r="328" spans="1:7">
      <c r="A328" s="355" t="s">
        <v>243</v>
      </c>
      <c r="B328" s="361" t="s">
        <v>1336</v>
      </c>
      <c r="C328" s="4">
        <v>2.2348199999999999E-7</v>
      </c>
      <c r="D328" s="4" t="s">
        <v>259</v>
      </c>
      <c r="E328" s="4" t="s">
        <v>1335</v>
      </c>
      <c r="F328" s="363" t="s">
        <v>1289</v>
      </c>
      <c r="G328" t="s">
        <v>281</v>
      </c>
    </row>
    <row r="329" spans="1:7">
      <c r="A329" s="355" t="s">
        <v>243</v>
      </c>
      <c r="B329" s="361" t="s">
        <v>1337</v>
      </c>
      <c r="C329" s="4">
        <v>1.6028540000000001E-2</v>
      </c>
      <c r="D329" s="4" t="s">
        <v>259</v>
      </c>
      <c r="E329" s="4" t="s">
        <v>5887</v>
      </c>
      <c r="F329" s="363" t="s">
        <v>1291</v>
      </c>
      <c r="G329" t="s">
        <v>281</v>
      </c>
    </row>
    <row r="330" spans="1:7">
      <c r="A330" s="355" t="s">
        <v>243</v>
      </c>
      <c r="B330" s="361" t="s">
        <v>320</v>
      </c>
      <c r="C330" s="4">
        <v>9.9216699999999996E-4</v>
      </c>
      <c r="D330" s="4" t="s">
        <v>259</v>
      </c>
      <c r="E330" s="4" t="s">
        <v>5888</v>
      </c>
      <c r="F330" s="363" t="s">
        <v>1291</v>
      </c>
      <c r="G330" t="s">
        <v>281</v>
      </c>
    </row>
    <row r="331" spans="1:7">
      <c r="A331" s="355" t="s">
        <v>243</v>
      </c>
      <c r="B331" s="361" t="s">
        <v>323</v>
      </c>
      <c r="C331" s="4">
        <v>1.0679908E-2</v>
      </c>
      <c r="D331" s="4" t="s">
        <v>259</v>
      </c>
      <c r="E331" s="4" t="s">
        <v>5889</v>
      </c>
      <c r="F331" s="363" t="s">
        <v>1291</v>
      </c>
      <c r="G331" t="s">
        <v>281</v>
      </c>
    </row>
    <row r="332" spans="1:7">
      <c r="A332" s="355" t="s">
        <v>243</v>
      </c>
      <c r="B332" s="361" t="s">
        <v>308</v>
      </c>
      <c r="C332" s="4">
        <v>8.2826100000000002E-9</v>
      </c>
      <c r="D332" s="4" t="s">
        <v>259</v>
      </c>
      <c r="E332" s="4" t="s">
        <v>5890</v>
      </c>
      <c r="F332" s="363" t="s">
        <v>1291</v>
      </c>
      <c r="G332" t="s">
        <v>281</v>
      </c>
    </row>
    <row r="333" spans="1:7">
      <c r="A333" s="355" t="s">
        <v>243</v>
      </c>
      <c r="B333" s="361" t="s">
        <v>1342</v>
      </c>
      <c r="C333" s="4">
        <v>8.7158099999999995E-6</v>
      </c>
      <c r="D333" s="4" t="s">
        <v>259</v>
      </c>
      <c r="E333" s="4" t="s">
        <v>1343</v>
      </c>
      <c r="F333" s="363" t="s">
        <v>1289</v>
      </c>
      <c r="G333" t="s">
        <v>281</v>
      </c>
    </row>
    <row r="334" spans="1:7">
      <c r="A334" s="355" t="s">
        <v>243</v>
      </c>
      <c r="B334" s="361" t="s">
        <v>274</v>
      </c>
      <c r="C334" s="4">
        <v>2.0670100000000001E-12</v>
      </c>
      <c r="D334" s="4" t="s">
        <v>275</v>
      </c>
      <c r="E334" s="4" t="s">
        <v>5891</v>
      </c>
      <c r="F334" s="363" t="s">
        <v>1291</v>
      </c>
      <c r="G334" t="s">
        <v>281</v>
      </c>
    </row>
    <row r="335" spans="1:7">
      <c r="A335" s="355" t="s">
        <v>243</v>
      </c>
      <c r="B335" s="361" t="s">
        <v>1345</v>
      </c>
      <c r="C335" s="4">
        <v>6.68659E-5</v>
      </c>
      <c r="D335" s="4" t="s">
        <v>259</v>
      </c>
      <c r="E335" s="4" t="s">
        <v>1346</v>
      </c>
      <c r="F335" s="363" t="s">
        <v>1289</v>
      </c>
      <c r="G335" t="s">
        <v>281</v>
      </c>
    </row>
    <row r="336" spans="1:7">
      <c r="A336" s="355" t="s">
        <v>243</v>
      </c>
      <c r="B336" s="361" t="s">
        <v>1347</v>
      </c>
      <c r="C336" s="4">
        <v>9.5353199999999993E-10</v>
      </c>
      <c r="D336" s="4" t="s">
        <v>1348</v>
      </c>
      <c r="E336" s="4" t="s">
        <v>5671</v>
      </c>
      <c r="F336" s="363" t="s">
        <v>1286</v>
      </c>
      <c r="G336" t="s">
        <v>281</v>
      </c>
    </row>
    <row r="337" spans="1:7">
      <c r="A337" s="355" t="s">
        <v>243</v>
      </c>
      <c r="B337" s="361" t="s">
        <v>278</v>
      </c>
      <c r="C337" s="4">
        <v>1.89865E-11</v>
      </c>
      <c r="D337" s="4" t="s">
        <v>275</v>
      </c>
      <c r="E337" s="4" t="s">
        <v>5892</v>
      </c>
      <c r="F337" s="363" t="s">
        <v>1291</v>
      </c>
      <c r="G337" t="s">
        <v>281</v>
      </c>
    </row>
    <row r="338" spans="1:7">
      <c r="A338" s="355" t="s">
        <v>243</v>
      </c>
      <c r="B338" s="361" t="s">
        <v>305</v>
      </c>
      <c r="C338" s="4">
        <v>4.5684000000000001E-8</v>
      </c>
      <c r="D338" s="4" t="s">
        <v>259</v>
      </c>
      <c r="E338" s="4" t="s">
        <v>5893</v>
      </c>
      <c r="F338" s="363" t="s">
        <v>1291</v>
      </c>
      <c r="G338" t="s">
        <v>281</v>
      </c>
    </row>
    <row r="339" spans="1:7">
      <c r="A339" s="355" t="s">
        <v>243</v>
      </c>
      <c r="B339" s="361" t="s">
        <v>1352</v>
      </c>
      <c r="C339" s="4">
        <v>3.0393599999999998E-6</v>
      </c>
      <c r="D339" s="4" t="s">
        <v>259</v>
      </c>
      <c r="E339" s="4" t="s">
        <v>1353</v>
      </c>
      <c r="F339" s="363" t="s">
        <v>1289</v>
      </c>
      <c r="G339" t="s">
        <v>281</v>
      </c>
    </row>
    <row r="340" spans="1:7">
      <c r="A340" s="355" t="s">
        <v>243</v>
      </c>
      <c r="B340" s="361" t="s">
        <v>1354</v>
      </c>
      <c r="C340" s="4">
        <v>8.9392900000000006E-8</v>
      </c>
      <c r="D340" s="4" t="s">
        <v>259</v>
      </c>
      <c r="E340" s="4" t="s">
        <v>1355</v>
      </c>
      <c r="F340" s="363" t="s">
        <v>1289</v>
      </c>
      <c r="G340" t="s">
        <v>281</v>
      </c>
    </row>
    <row r="341" spans="1:7">
      <c r="A341" s="355" t="s">
        <v>243</v>
      </c>
      <c r="B341" s="361" t="s">
        <v>595</v>
      </c>
      <c r="C341" s="4">
        <v>1.8577190000000001E-3</v>
      </c>
      <c r="D341" s="4" t="s">
        <v>259</v>
      </c>
      <c r="E341" s="4" t="s">
        <v>1356</v>
      </c>
      <c r="F341" s="363" t="s">
        <v>1289</v>
      </c>
      <c r="G341" t="s">
        <v>281</v>
      </c>
    </row>
    <row r="342" spans="1:7">
      <c r="A342" s="355" t="s">
        <v>243</v>
      </c>
      <c r="B342" s="361" t="s">
        <v>247</v>
      </c>
      <c r="C342" s="4">
        <v>8.0995999999999998E-4</v>
      </c>
      <c r="D342" s="4" t="s">
        <v>314</v>
      </c>
      <c r="E342" s="4" t="s">
        <v>5894</v>
      </c>
      <c r="F342" s="363" t="s">
        <v>316</v>
      </c>
      <c r="G342" t="s">
        <v>281</v>
      </c>
    </row>
    <row r="343" spans="1:7">
      <c r="A343" s="355" t="s">
        <v>243</v>
      </c>
      <c r="B343" s="361" t="s">
        <v>1358</v>
      </c>
      <c r="C343" s="4">
        <v>2.49005E-11</v>
      </c>
      <c r="D343" s="4" t="s">
        <v>275</v>
      </c>
      <c r="E343" s="4" t="s">
        <v>5679</v>
      </c>
      <c r="F343" s="363" t="s">
        <v>1286</v>
      </c>
      <c r="G343" t="s">
        <v>281</v>
      </c>
    </row>
    <row r="344" spans="1:7">
      <c r="A344" s="355" t="s">
        <v>333</v>
      </c>
      <c r="B344" s="4" t="s">
        <v>225</v>
      </c>
      <c r="C344" s="4">
        <v>2.7837000000000002E-7</v>
      </c>
      <c r="D344" s="4" t="s">
        <v>259</v>
      </c>
      <c r="E344" s="4" t="s">
        <v>5895</v>
      </c>
      <c r="F344" s="363" t="s">
        <v>1361</v>
      </c>
      <c r="G344" t="s">
        <v>281</v>
      </c>
    </row>
    <row r="345" spans="1:7">
      <c r="A345" s="355" t="s">
        <v>333</v>
      </c>
      <c r="B345" s="4" t="s">
        <v>225</v>
      </c>
      <c r="C345" s="4">
        <v>4.5844999999999998E-8</v>
      </c>
      <c r="D345" s="4" t="s">
        <v>259</v>
      </c>
      <c r="E345" s="4" t="s">
        <v>5896</v>
      </c>
      <c r="F345" s="363" t="s">
        <v>1363</v>
      </c>
      <c r="G345" t="s">
        <v>281</v>
      </c>
    </row>
    <row r="346" spans="1:7">
      <c r="A346" s="355" t="s">
        <v>333</v>
      </c>
      <c r="B346" s="4" t="s">
        <v>225</v>
      </c>
      <c r="C346" s="4">
        <v>1.3544403999999999E-2</v>
      </c>
      <c r="D346" s="4" t="s">
        <v>259</v>
      </c>
      <c r="E346" s="4" t="s">
        <v>5897</v>
      </c>
      <c r="F346" s="363" t="s">
        <v>1365</v>
      </c>
      <c r="G346" t="s">
        <v>281</v>
      </c>
    </row>
    <row r="347" spans="1:7">
      <c r="A347" s="355" t="s">
        <v>333</v>
      </c>
      <c r="B347" s="4" t="s">
        <v>225</v>
      </c>
      <c r="C347" s="4">
        <v>1.1012999999999999E-5</v>
      </c>
      <c r="D347" s="4" t="s">
        <v>259</v>
      </c>
      <c r="E347" s="4" t="s">
        <v>5898</v>
      </c>
      <c r="F347" s="363" t="s">
        <v>1361</v>
      </c>
      <c r="G347" t="s">
        <v>281</v>
      </c>
    </row>
    <row r="348" spans="1:7">
      <c r="A348" s="355" t="s">
        <v>333</v>
      </c>
      <c r="B348" s="4" t="s">
        <v>174</v>
      </c>
      <c r="C348" s="4">
        <v>1.0387900000000001E-9</v>
      </c>
      <c r="D348" s="4" t="s">
        <v>259</v>
      </c>
      <c r="E348" s="4" t="s">
        <v>5899</v>
      </c>
      <c r="F348" s="363" t="s">
        <v>1361</v>
      </c>
      <c r="G348" t="s">
        <v>281</v>
      </c>
    </row>
    <row r="349" spans="1:7">
      <c r="A349" s="355" t="s">
        <v>333</v>
      </c>
      <c r="B349" s="4" t="s">
        <v>174</v>
      </c>
      <c r="C349" s="4">
        <v>5.17279E-8</v>
      </c>
      <c r="D349" s="4" t="s">
        <v>259</v>
      </c>
      <c r="E349" s="4" t="s">
        <v>5900</v>
      </c>
      <c r="F349" s="363" t="s">
        <v>1363</v>
      </c>
      <c r="G349" t="s">
        <v>281</v>
      </c>
    </row>
    <row r="350" spans="1:7">
      <c r="A350" s="355" t="s">
        <v>333</v>
      </c>
      <c r="B350" s="4" t="s">
        <v>347</v>
      </c>
      <c r="C350" s="4">
        <v>7.2832999999999999E-5</v>
      </c>
      <c r="D350" s="4" t="s">
        <v>259</v>
      </c>
      <c r="E350" s="4" t="s">
        <v>5901</v>
      </c>
      <c r="F350" s="363" t="s">
        <v>1365</v>
      </c>
      <c r="G350" t="s">
        <v>281</v>
      </c>
    </row>
    <row r="351" spans="1:7">
      <c r="A351" s="355" t="s">
        <v>333</v>
      </c>
      <c r="B351" s="4" t="s">
        <v>347</v>
      </c>
      <c r="C351" s="4">
        <v>3.2515799999999998E-6</v>
      </c>
      <c r="D351" s="4" t="s">
        <v>259</v>
      </c>
      <c r="E351" s="4" t="s">
        <v>5902</v>
      </c>
      <c r="F351" s="363" t="s">
        <v>1361</v>
      </c>
      <c r="G351" t="s">
        <v>281</v>
      </c>
    </row>
    <row r="352" spans="1:7">
      <c r="A352" s="355" t="s">
        <v>250</v>
      </c>
      <c r="B352" s="345" t="s">
        <v>1080</v>
      </c>
      <c r="C352" s="4">
        <v>-1</v>
      </c>
      <c r="D352" s="4" t="s">
        <v>259</v>
      </c>
      <c r="E352" s="4" t="s">
        <v>253</v>
      </c>
      <c r="F352" s="363" t="s">
        <v>587</v>
      </c>
      <c r="G352" t="s">
        <v>281</v>
      </c>
    </row>
    <row r="353" spans="1:7">
      <c r="A353" s="355" t="s">
        <v>333</v>
      </c>
      <c r="B353" s="4" t="s">
        <v>179</v>
      </c>
      <c r="C353" s="4">
        <v>1.7649500000000001E-11</v>
      </c>
      <c r="D353" s="4" t="s">
        <v>259</v>
      </c>
      <c r="E353" s="4" t="s">
        <v>5903</v>
      </c>
      <c r="F353" s="363" t="s">
        <v>1361</v>
      </c>
      <c r="G353" t="s">
        <v>281</v>
      </c>
    </row>
    <row r="354" spans="1:7">
      <c r="A354" s="355" t="s">
        <v>333</v>
      </c>
      <c r="B354" s="4" t="s">
        <v>179</v>
      </c>
      <c r="C354" s="4">
        <v>4.3033999999999998E-9</v>
      </c>
      <c r="D354" s="4" t="s">
        <v>259</v>
      </c>
      <c r="E354" s="4" t="s">
        <v>5904</v>
      </c>
      <c r="F354" s="363" t="s">
        <v>1363</v>
      </c>
      <c r="G354" t="s">
        <v>281</v>
      </c>
    </row>
    <row r="355" spans="1:7">
      <c r="A355" s="355" t="s">
        <v>333</v>
      </c>
      <c r="B355" s="4" t="s">
        <v>368</v>
      </c>
      <c r="C355" s="4">
        <v>1.29493E-5</v>
      </c>
      <c r="D355" s="4" t="s">
        <v>259</v>
      </c>
      <c r="E355" s="4" t="s">
        <v>5905</v>
      </c>
      <c r="F355" s="363" t="s">
        <v>1365</v>
      </c>
      <c r="G355" t="s">
        <v>281</v>
      </c>
    </row>
    <row r="356" spans="1:7">
      <c r="A356" s="355" t="s">
        <v>333</v>
      </c>
      <c r="B356" s="4" t="s">
        <v>368</v>
      </c>
      <c r="C356" s="4">
        <v>3.2774100000000002E-7</v>
      </c>
      <c r="D356" s="4" t="s">
        <v>259</v>
      </c>
      <c r="E356" s="4" t="s">
        <v>5906</v>
      </c>
      <c r="F356" s="363" t="s">
        <v>1361</v>
      </c>
      <c r="G356" t="s">
        <v>281</v>
      </c>
    </row>
    <row r="357" spans="1:7">
      <c r="A357" s="355" t="s">
        <v>333</v>
      </c>
      <c r="B357" s="4" t="s">
        <v>221</v>
      </c>
      <c r="C357" s="4">
        <v>2.92937E-7</v>
      </c>
      <c r="D357" s="4" t="s">
        <v>259</v>
      </c>
      <c r="E357" s="4" t="s">
        <v>5907</v>
      </c>
      <c r="F357" s="363" t="s">
        <v>1361</v>
      </c>
      <c r="G357" t="s">
        <v>281</v>
      </c>
    </row>
    <row r="358" spans="1:7">
      <c r="A358" s="355" t="s">
        <v>333</v>
      </c>
      <c r="B358" s="4" t="s">
        <v>221</v>
      </c>
      <c r="C358" s="4">
        <v>4.4782E-7</v>
      </c>
      <c r="D358" s="4" t="s">
        <v>259</v>
      </c>
      <c r="E358" s="4" t="s">
        <v>5908</v>
      </c>
      <c r="F358" s="363" t="s">
        <v>1363</v>
      </c>
      <c r="G358" t="s">
        <v>281</v>
      </c>
    </row>
    <row r="359" spans="1:7">
      <c r="A359" s="355" t="s">
        <v>333</v>
      </c>
      <c r="B359" s="4" t="s">
        <v>371</v>
      </c>
      <c r="C359" s="4">
        <v>4.9346044999999998E-2</v>
      </c>
      <c r="D359" s="4" t="s">
        <v>259</v>
      </c>
      <c r="E359" s="4" t="s">
        <v>5909</v>
      </c>
      <c r="F359" s="363" t="s">
        <v>1365</v>
      </c>
      <c r="G359" t="s">
        <v>281</v>
      </c>
    </row>
    <row r="360" spans="1:7">
      <c r="A360" s="355" t="s">
        <v>333</v>
      </c>
      <c r="B360" s="4" t="s">
        <v>371</v>
      </c>
      <c r="C360" s="4">
        <v>1.61622E-3</v>
      </c>
      <c r="D360" s="4" t="s">
        <v>259</v>
      </c>
      <c r="E360" s="4" t="s">
        <v>5910</v>
      </c>
      <c r="F360" s="363" t="s">
        <v>1361</v>
      </c>
      <c r="G360" t="s">
        <v>281</v>
      </c>
    </row>
    <row r="361" spans="1:7">
      <c r="A361" s="355" t="s">
        <v>333</v>
      </c>
      <c r="B361" s="4" t="s">
        <v>1379</v>
      </c>
      <c r="C361" s="4">
        <v>3.5727600000000001E-6</v>
      </c>
      <c r="D361" s="4" t="s">
        <v>259</v>
      </c>
      <c r="E361" s="4" t="s">
        <v>5911</v>
      </c>
      <c r="F361" s="363" t="s">
        <v>1361</v>
      </c>
      <c r="G361" t="s">
        <v>281</v>
      </c>
    </row>
    <row r="362" spans="1:7">
      <c r="A362" s="355" t="s">
        <v>333</v>
      </c>
      <c r="B362" s="4" t="s">
        <v>378</v>
      </c>
      <c r="C362" s="4">
        <v>1.6089609999999999E-3</v>
      </c>
      <c r="D362" s="4" t="s">
        <v>259</v>
      </c>
      <c r="E362" s="4" t="s">
        <v>5912</v>
      </c>
      <c r="F362" s="363" t="s">
        <v>1365</v>
      </c>
      <c r="G362" t="s">
        <v>281</v>
      </c>
    </row>
    <row r="363" spans="1:7">
      <c r="A363" s="355" t="s">
        <v>333</v>
      </c>
      <c r="B363" s="4" t="s">
        <v>378</v>
      </c>
      <c r="C363" s="4">
        <v>3.637445E-3</v>
      </c>
      <c r="D363" s="4" t="s">
        <v>259</v>
      </c>
      <c r="E363" s="4" t="s">
        <v>5913</v>
      </c>
      <c r="F363" s="363" t="s">
        <v>1383</v>
      </c>
      <c r="G363" t="s">
        <v>281</v>
      </c>
    </row>
    <row r="364" spans="1:7">
      <c r="A364" s="355" t="s">
        <v>333</v>
      </c>
      <c r="B364" s="4" t="s">
        <v>188</v>
      </c>
      <c r="C364" s="4">
        <v>1.52276E-13</v>
      </c>
      <c r="D364" s="4" t="s">
        <v>259</v>
      </c>
      <c r="E364" s="4" t="s">
        <v>5914</v>
      </c>
      <c r="F364" s="363" t="s">
        <v>1361</v>
      </c>
      <c r="G364" t="s">
        <v>281</v>
      </c>
    </row>
    <row r="365" spans="1:7">
      <c r="A365" s="355" t="s">
        <v>333</v>
      </c>
      <c r="B365" s="4" t="s">
        <v>188</v>
      </c>
      <c r="C365" s="4">
        <v>1.0453999999999999E-9</v>
      </c>
      <c r="D365" s="4" t="s">
        <v>259</v>
      </c>
      <c r="E365" s="4" t="s">
        <v>5915</v>
      </c>
      <c r="F365" s="363" t="s">
        <v>1363</v>
      </c>
      <c r="G365" t="s">
        <v>281</v>
      </c>
    </row>
    <row r="366" spans="1:7">
      <c r="A366" s="355" t="s">
        <v>333</v>
      </c>
      <c r="B366" s="4" t="s">
        <v>382</v>
      </c>
      <c r="C366" s="4">
        <v>7.1400000000000001E-5</v>
      </c>
      <c r="D366" s="4" t="s">
        <v>259</v>
      </c>
      <c r="E366" s="4" t="s">
        <v>5916</v>
      </c>
      <c r="F366" s="363" t="s">
        <v>1365</v>
      </c>
      <c r="G366" t="s">
        <v>281</v>
      </c>
    </row>
    <row r="367" spans="1:7">
      <c r="A367" s="355" t="s">
        <v>333</v>
      </c>
      <c r="B367" s="4" t="s">
        <v>382</v>
      </c>
      <c r="C367" s="4">
        <v>2.1892600000000001E-6</v>
      </c>
      <c r="D367" s="4" t="s">
        <v>259</v>
      </c>
      <c r="E367" s="4" t="s">
        <v>5917</v>
      </c>
      <c r="F367" s="363" t="s">
        <v>1361</v>
      </c>
      <c r="G367" t="s">
        <v>281</v>
      </c>
    </row>
    <row r="368" spans="1:7">
      <c r="A368" s="355" t="s">
        <v>333</v>
      </c>
      <c r="B368" s="4" t="s">
        <v>385</v>
      </c>
      <c r="C368" s="4">
        <v>6.5636400000000003E-9</v>
      </c>
      <c r="D368" s="4" t="s">
        <v>259</v>
      </c>
      <c r="E368" s="4" t="s">
        <v>5918</v>
      </c>
      <c r="F368" s="363" t="s">
        <v>1361</v>
      </c>
      <c r="G368" t="s">
        <v>281</v>
      </c>
    </row>
    <row r="369" spans="1:7">
      <c r="A369" s="355" t="s">
        <v>333</v>
      </c>
      <c r="B369" s="4" t="s">
        <v>192</v>
      </c>
      <c r="C369" s="4">
        <v>2.8229500000000001E-10</v>
      </c>
      <c r="D369" s="4" t="s">
        <v>259</v>
      </c>
      <c r="E369" s="4" t="s">
        <v>5919</v>
      </c>
      <c r="F369" s="363" t="s">
        <v>1361</v>
      </c>
      <c r="G369" t="s">
        <v>281</v>
      </c>
    </row>
    <row r="370" spans="1:7">
      <c r="A370" s="355" t="s">
        <v>333</v>
      </c>
      <c r="B370" s="4" t="s">
        <v>192</v>
      </c>
      <c r="C370" s="4">
        <v>2.8229500000000001E-10</v>
      </c>
      <c r="D370" s="4" t="s">
        <v>259</v>
      </c>
      <c r="E370" s="4" t="s">
        <v>5919</v>
      </c>
      <c r="F370" s="363" t="s">
        <v>1363</v>
      </c>
      <c r="G370" t="s">
        <v>281</v>
      </c>
    </row>
    <row r="371" spans="1:7">
      <c r="A371" s="355" t="s">
        <v>333</v>
      </c>
      <c r="B371" s="4" t="s">
        <v>394</v>
      </c>
      <c r="C371" s="4">
        <v>7.4738099999999998E-4</v>
      </c>
      <c r="D371" s="4" t="s">
        <v>259</v>
      </c>
      <c r="E371" s="4" t="s">
        <v>5920</v>
      </c>
      <c r="F371" s="363" t="s">
        <v>1365</v>
      </c>
      <c r="G371" t="s">
        <v>281</v>
      </c>
    </row>
    <row r="372" spans="1:7">
      <c r="A372" s="355" t="s">
        <v>333</v>
      </c>
      <c r="B372" s="4" t="s">
        <v>394</v>
      </c>
      <c r="C372" s="4">
        <v>2.5630100000000001E-7</v>
      </c>
      <c r="D372" s="4" t="s">
        <v>259</v>
      </c>
      <c r="E372" s="4" t="s">
        <v>5921</v>
      </c>
      <c r="F372" s="363" t="s">
        <v>1361</v>
      </c>
      <c r="G372" t="s">
        <v>281</v>
      </c>
    </row>
    <row r="373" spans="1:7">
      <c r="A373" s="355" t="s">
        <v>333</v>
      </c>
      <c r="B373" s="4" t="s">
        <v>415</v>
      </c>
      <c r="C373" s="4">
        <v>5.0670900000000003E-5</v>
      </c>
      <c r="D373" s="4" t="s">
        <v>259</v>
      </c>
      <c r="E373" s="4" t="s">
        <v>5922</v>
      </c>
      <c r="F373" s="363" t="s">
        <v>1363</v>
      </c>
      <c r="G373" t="s">
        <v>281</v>
      </c>
    </row>
    <row r="374" spans="1:7">
      <c r="A374" s="355" t="s">
        <v>333</v>
      </c>
      <c r="B374" s="4" t="s">
        <v>217</v>
      </c>
      <c r="C374" s="4">
        <v>4.46259E-9</v>
      </c>
      <c r="D374" s="4" t="s">
        <v>259</v>
      </c>
      <c r="E374" s="4" t="s">
        <v>5923</v>
      </c>
      <c r="F374" s="363" t="s">
        <v>1361</v>
      </c>
      <c r="G374" t="s">
        <v>281</v>
      </c>
    </row>
    <row r="375" spans="1:7">
      <c r="A375" s="355" t="s">
        <v>333</v>
      </c>
      <c r="B375" s="4" t="s">
        <v>217</v>
      </c>
      <c r="C375" s="4">
        <v>9.88873E-9</v>
      </c>
      <c r="D375" s="4" t="s">
        <v>259</v>
      </c>
      <c r="E375" s="4" t="s">
        <v>5924</v>
      </c>
      <c r="F375" s="363" t="s">
        <v>1363</v>
      </c>
      <c r="G375" t="s">
        <v>281</v>
      </c>
    </row>
    <row r="376" spans="1:7">
      <c r="A376" s="355" t="s">
        <v>333</v>
      </c>
      <c r="B376" s="4" t="s">
        <v>418</v>
      </c>
      <c r="C376" s="4">
        <v>1.0695876999999999E-2</v>
      </c>
      <c r="D376" s="4" t="s">
        <v>259</v>
      </c>
      <c r="E376" s="4" t="s">
        <v>5925</v>
      </c>
      <c r="F376" s="363" t="s">
        <v>1365</v>
      </c>
      <c r="G376" t="s">
        <v>281</v>
      </c>
    </row>
    <row r="377" spans="1:7">
      <c r="A377" s="355" t="s">
        <v>333</v>
      </c>
      <c r="B377" s="4" t="s">
        <v>418</v>
      </c>
      <c r="C377" s="4">
        <v>2.01199E-5</v>
      </c>
      <c r="D377" s="4" t="s">
        <v>259</v>
      </c>
      <c r="E377" s="4" t="s">
        <v>5926</v>
      </c>
      <c r="F377" s="363" t="s">
        <v>1361</v>
      </c>
      <c r="G377" t="s">
        <v>281</v>
      </c>
    </row>
    <row r="378" spans="1:7">
      <c r="A378" s="355" t="s">
        <v>333</v>
      </c>
      <c r="B378" s="4" t="s">
        <v>205</v>
      </c>
      <c r="C378" s="4">
        <v>1.0008199999999999E-11</v>
      </c>
      <c r="D378" s="4" t="s">
        <v>259</v>
      </c>
      <c r="E378" s="4" t="s">
        <v>5927</v>
      </c>
      <c r="F378" s="363" t="s">
        <v>1361</v>
      </c>
      <c r="G378" t="s">
        <v>281</v>
      </c>
    </row>
    <row r="379" spans="1:7">
      <c r="A379" s="355" t="s">
        <v>333</v>
      </c>
      <c r="B379" s="4" t="s">
        <v>205</v>
      </c>
      <c r="C379" s="4">
        <v>1.00872E-10</v>
      </c>
      <c r="D379" s="4" t="s">
        <v>259</v>
      </c>
      <c r="E379" s="4" t="s">
        <v>5928</v>
      </c>
      <c r="F379" s="363" t="s">
        <v>1363</v>
      </c>
      <c r="G379" t="s">
        <v>281</v>
      </c>
    </row>
    <row r="380" spans="1:7">
      <c r="A380" s="355" t="s">
        <v>333</v>
      </c>
      <c r="B380" s="4" t="s">
        <v>205</v>
      </c>
      <c r="C380" s="4">
        <v>1.9006000000000001E-4</v>
      </c>
      <c r="D380" s="4" t="s">
        <v>259</v>
      </c>
      <c r="E380" s="4" t="s">
        <v>5929</v>
      </c>
      <c r="F380" s="363" t="s">
        <v>1365</v>
      </c>
      <c r="G380" t="s">
        <v>281</v>
      </c>
    </row>
    <row r="381" spans="1:7">
      <c r="A381" s="355" t="s">
        <v>333</v>
      </c>
      <c r="B381" s="4" t="s">
        <v>205</v>
      </c>
      <c r="C381" s="4">
        <v>3.3264900000000002E-8</v>
      </c>
      <c r="D381" s="4" t="s">
        <v>259</v>
      </c>
      <c r="E381" s="4" t="s">
        <v>5930</v>
      </c>
      <c r="F381" s="363" t="s">
        <v>1361</v>
      </c>
      <c r="G381" t="s">
        <v>281</v>
      </c>
    </row>
    <row r="382" spans="1:7">
      <c r="A382" s="355" t="s">
        <v>333</v>
      </c>
      <c r="B382" s="4" t="s">
        <v>196</v>
      </c>
      <c r="C382" s="4">
        <v>4.4672100000000001E-14</v>
      </c>
      <c r="D382" s="4" t="s">
        <v>259</v>
      </c>
      <c r="E382" s="4" t="s">
        <v>5931</v>
      </c>
      <c r="F382" s="363" t="s">
        <v>1361</v>
      </c>
      <c r="G382" t="s">
        <v>281</v>
      </c>
    </row>
    <row r="383" spans="1:7">
      <c r="A383" s="355" t="s">
        <v>333</v>
      </c>
      <c r="B383" s="4" t="s">
        <v>196</v>
      </c>
      <c r="C383" s="4">
        <v>1.05544E-8</v>
      </c>
      <c r="D383" s="4" t="s">
        <v>259</v>
      </c>
      <c r="E383" s="4" t="s">
        <v>5932</v>
      </c>
      <c r="F383" s="363" t="s">
        <v>1363</v>
      </c>
      <c r="G383" t="s">
        <v>281</v>
      </c>
    </row>
    <row r="384" spans="1:7">
      <c r="A384" s="355" t="s">
        <v>333</v>
      </c>
      <c r="B384" s="4" t="s">
        <v>196</v>
      </c>
      <c r="C384" s="4">
        <v>1.39158E-6</v>
      </c>
      <c r="D384" s="4" t="s">
        <v>259</v>
      </c>
      <c r="E384" s="4" t="s">
        <v>5933</v>
      </c>
      <c r="F384" s="363" t="s">
        <v>1365</v>
      </c>
      <c r="G384" t="s">
        <v>281</v>
      </c>
    </row>
    <row r="385" spans="1:7">
      <c r="A385" s="355" t="s">
        <v>333</v>
      </c>
      <c r="B385" s="4" t="s">
        <v>196</v>
      </c>
      <c r="C385" s="4">
        <v>8.3508899999999995E-9</v>
      </c>
      <c r="D385" s="4" t="s">
        <v>259</v>
      </c>
      <c r="E385" s="4" t="s">
        <v>5934</v>
      </c>
      <c r="F385" s="363" t="s">
        <v>1361</v>
      </c>
      <c r="G385" t="s">
        <v>281</v>
      </c>
    </row>
    <row r="386" spans="1:7">
      <c r="A386" s="355" t="s">
        <v>333</v>
      </c>
      <c r="B386" s="4" t="s">
        <v>1405</v>
      </c>
      <c r="C386" s="4">
        <v>1.02295E-7</v>
      </c>
      <c r="D386" s="4" t="s">
        <v>259</v>
      </c>
      <c r="E386" s="4" t="s">
        <v>5935</v>
      </c>
      <c r="F386" s="363" t="s">
        <v>1361</v>
      </c>
      <c r="G386" t="s">
        <v>281</v>
      </c>
    </row>
    <row r="387" spans="1:7">
      <c r="A387" s="355" t="s">
        <v>333</v>
      </c>
      <c r="B387" s="4" t="s">
        <v>200</v>
      </c>
      <c r="C387" s="4">
        <v>3.6230100000000002E-14</v>
      </c>
      <c r="D387" s="4" t="s">
        <v>259</v>
      </c>
      <c r="E387" s="4" t="s">
        <v>5936</v>
      </c>
      <c r="F387" s="363" t="s">
        <v>1361</v>
      </c>
      <c r="G387" t="s">
        <v>281</v>
      </c>
    </row>
    <row r="388" spans="1:7">
      <c r="A388" s="355" t="s">
        <v>333</v>
      </c>
      <c r="B388" s="4" t="s">
        <v>200</v>
      </c>
      <c r="C388" s="4">
        <v>5.3319500000000004E-10</v>
      </c>
      <c r="D388" s="4" t="s">
        <v>259</v>
      </c>
      <c r="E388" s="4" t="s">
        <v>5937</v>
      </c>
      <c r="F388" s="363" t="s">
        <v>1363</v>
      </c>
      <c r="G388" t="s">
        <v>281</v>
      </c>
    </row>
    <row r="389" spans="1:7">
      <c r="A389" s="355" t="s">
        <v>333</v>
      </c>
      <c r="B389" s="4" t="s">
        <v>430</v>
      </c>
      <c r="C389" s="4">
        <v>1.3461199999999999E-4</v>
      </c>
      <c r="D389" s="4" t="s">
        <v>259</v>
      </c>
      <c r="E389" s="4" t="s">
        <v>5938</v>
      </c>
      <c r="F389" s="363" t="s">
        <v>1365</v>
      </c>
      <c r="G389" t="s">
        <v>281</v>
      </c>
    </row>
    <row r="390" spans="1:7">
      <c r="A390" s="355" t="s">
        <v>333</v>
      </c>
      <c r="B390" s="4" t="s">
        <v>430</v>
      </c>
      <c r="C390" s="4">
        <v>1.2938499999999999E-6</v>
      </c>
      <c r="D390" s="4" t="s">
        <v>259</v>
      </c>
      <c r="E390" s="4" t="s">
        <v>5939</v>
      </c>
      <c r="F390" s="363" t="s">
        <v>1361</v>
      </c>
      <c r="G390" t="s">
        <v>281</v>
      </c>
    </row>
    <row r="391" spans="1:7">
      <c r="A391" s="355" t="s">
        <v>333</v>
      </c>
      <c r="B391" s="4" t="s">
        <v>1411</v>
      </c>
      <c r="C391" s="4">
        <v>2.5000000000000001E-4</v>
      </c>
      <c r="D391" s="4" t="s">
        <v>1412</v>
      </c>
      <c r="E391" s="4" t="s">
        <v>1413</v>
      </c>
      <c r="F391" s="363" t="s">
        <v>1414</v>
      </c>
      <c r="G391" t="s">
        <v>281</v>
      </c>
    </row>
    <row r="392" spans="1:7">
      <c r="A392" s="355" t="s">
        <v>333</v>
      </c>
      <c r="B392" s="4" t="s">
        <v>1415</v>
      </c>
      <c r="C392" s="4">
        <v>1.5E-3</v>
      </c>
      <c r="D392" s="4" t="s">
        <v>1412</v>
      </c>
      <c r="E392" s="4" t="s">
        <v>1416</v>
      </c>
      <c r="F392" s="363" t="s">
        <v>1417</v>
      </c>
      <c r="G392" t="s">
        <v>281</v>
      </c>
    </row>
    <row r="393" spans="1:7">
      <c r="A393" s="355" t="s">
        <v>333</v>
      </c>
      <c r="B393" s="4" t="s">
        <v>1418</v>
      </c>
      <c r="C393" s="4">
        <v>2.5000000000000001E-4</v>
      </c>
      <c r="D393" s="4" t="s">
        <v>1412</v>
      </c>
      <c r="E393" s="4" t="s">
        <v>1413</v>
      </c>
      <c r="F393" s="363" t="s">
        <v>1419</v>
      </c>
      <c r="G393" t="s">
        <v>281</v>
      </c>
    </row>
    <row r="394" spans="1:7">
      <c r="A394" s="355" t="s">
        <v>333</v>
      </c>
      <c r="B394" s="4" t="s">
        <v>1420</v>
      </c>
      <c r="C394" s="4">
        <v>1.8500000000000001E-3</v>
      </c>
      <c r="D394" s="4" t="s">
        <v>1412</v>
      </c>
      <c r="E394" s="4" t="s">
        <v>1421</v>
      </c>
      <c r="F394" s="363" t="s">
        <v>1422</v>
      </c>
      <c r="G394" t="s">
        <v>281</v>
      </c>
    </row>
    <row r="395" spans="1:7">
      <c r="A395" s="355" t="s">
        <v>333</v>
      </c>
      <c r="B395" s="4" t="s">
        <v>449</v>
      </c>
      <c r="C395" s="4">
        <v>3.8863500000000002E-4</v>
      </c>
      <c r="D395" s="4" t="s">
        <v>259</v>
      </c>
      <c r="E395" s="4" t="s">
        <v>5940</v>
      </c>
      <c r="F395" s="363" t="s">
        <v>1365</v>
      </c>
      <c r="G395" t="s">
        <v>281</v>
      </c>
    </row>
    <row r="396" spans="1:7">
      <c r="A396" s="355" t="s">
        <v>333</v>
      </c>
      <c r="B396" s="4" t="s">
        <v>449</v>
      </c>
      <c r="C396" s="4">
        <v>3.0980199999999999E-5</v>
      </c>
      <c r="D396" s="4" t="s">
        <v>259</v>
      </c>
      <c r="E396" s="4" t="s">
        <v>5941</v>
      </c>
      <c r="F396" s="363" t="s">
        <v>1361</v>
      </c>
      <c r="G396" t="s">
        <v>281</v>
      </c>
    </row>
    <row r="397" spans="1:7">
      <c r="A397" s="355" t="s">
        <v>333</v>
      </c>
      <c r="B397" s="4" t="s">
        <v>452</v>
      </c>
      <c r="C397" s="4">
        <v>1.8223200000000001E-8</v>
      </c>
      <c r="D397" s="4" t="s">
        <v>259</v>
      </c>
      <c r="E397" s="4" t="s">
        <v>5942</v>
      </c>
      <c r="F397" s="363" t="s">
        <v>1361</v>
      </c>
      <c r="G397" t="s">
        <v>281</v>
      </c>
    </row>
    <row r="398" spans="1:7">
      <c r="A398" s="355" t="s">
        <v>333</v>
      </c>
      <c r="B398" s="4" t="s">
        <v>229</v>
      </c>
      <c r="C398" s="4">
        <v>4.6937500000000001E-7</v>
      </c>
      <c r="D398" s="4" t="s">
        <v>259</v>
      </c>
      <c r="E398" s="4" t="s">
        <v>5943</v>
      </c>
      <c r="F398" s="363" t="s">
        <v>1363</v>
      </c>
      <c r="G398" t="s">
        <v>281</v>
      </c>
    </row>
    <row r="399" spans="1:7">
      <c r="A399" s="355" t="s">
        <v>333</v>
      </c>
      <c r="B399" s="4" t="s">
        <v>455</v>
      </c>
      <c r="C399" s="4">
        <v>7.6392029999999998E-3</v>
      </c>
      <c r="D399" s="4" t="s">
        <v>259</v>
      </c>
      <c r="E399" s="4" t="s">
        <v>5944</v>
      </c>
      <c r="F399" s="363" t="s">
        <v>1365</v>
      </c>
      <c r="G399" t="s">
        <v>281</v>
      </c>
    </row>
    <row r="400" spans="1:7">
      <c r="A400" s="355" t="s">
        <v>333</v>
      </c>
      <c r="B400" s="4" t="s">
        <v>455</v>
      </c>
      <c r="C400" s="4">
        <v>1.8775E-3</v>
      </c>
      <c r="D400" s="4" t="s">
        <v>259</v>
      </c>
      <c r="E400" s="4" t="s">
        <v>5945</v>
      </c>
      <c r="F400" s="363" t="s">
        <v>1383</v>
      </c>
      <c r="G400" t="s">
        <v>281</v>
      </c>
    </row>
    <row r="401" spans="1:7">
      <c r="A401" s="355" t="s">
        <v>333</v>
      </c>
      <c r="B401" s="4" t="s">
        <v>213</v>
      </c>
      <c r="C401" s="4">
        <v>1.1933899999999999E-5</v>
      </c>
      <c r="D401" s="4" t="s">
        <v>259</v>
      </c>
      <c r="E401" s="4" t="s">
        <v>5946</v>
      </c>
      <c r="F401" s="363" t="s">
        <v>1361</v>
      </c>
      <c r="G401" t="s">
        <v>281</v>
      </c>
    </row>
    <row r="402" spans="1:7">
      <c r="A402" s="355" t="s">
        <v>333</v>
      </c>
      <c r="B402" s="4" t="s">
        <v>213</v>
      </c>
      <c r="C402" s="4">
        <v>1.3632999999999999E-6</v>
      </c>
      <c r="D402" s="4" t="s">
        <v>259</v>
      </c>
      <c r="E402" s="4" t="s">
        <v>5947</v>
      </c>
      <c r="F402" s="363" t="s">
        <v>1363</v>
      </c>
      <c r="G402" t="s">
        <v>281</v>
      </c>
    </row>
    <row r="403" spans="1:7">
      <c r="A403" s="355" t="s">
        <v>333</v>
      </c>
      <c r="B403" s="4" t="s">
        <v>213</v>
      </c>
      <c r="C403" s="4">
        <v>5.5251400000000004E-3</v>
      </c>
      <c r="D403" s="4" t="s">
        <v>259</v>
      </c>
      <c r="E403" s="4" t="s">
        <v>5948</v>
      </c>
      <c r="F403" s="363" t="s">
        <v>1365</v>
      </c>
      <c r="G403" t="s">
        <v>281</v>
      </c>
    </row>
    <row r="404" spans="1:7">
      <c r="A404" s="355" t="s">
        <v>333</v>
      </c>
      <c r="B404" s="4" t="s">
        <v>213</v>
      </c>
      <c r="C404" s="4">
        <v>3.2814200000000002E-4</v>
      </c>
      <c r="D404" s="4" t="s">
        <v>259</v>
      </c>
      <c r="E404" s="4" t="s">
        <v>5949</v>
      </c>
      <c r="F404" s="363" t="s">
        <v>1361</v>
      </c>
      <c r="G404" t="s">
        <v>281</v>
      </c>
    </row>
    <row r="405" spans="1:7">
      <c r="A405" s="355" t="s">
        <v>333</v>
      </c>
      <c r="B405" s="4" t="s">
        <v>464</v>
      </c>
      <c r="C405" s="4">
        <v>1.1708E-4</v>
      </c>
      <c r="D405" s="4" t="s">
        <v>259</v>
      </c>
      <c r="E405" s="4" t="s">
        <v>5950</v>
      </c>
      <c r="F405" s="363" t="s">
        <v>1383</v>
      </c>
      <c r="G405" t="s">
        <v>281</v>
      </c>
    </row>
    <row r="406" spans="1:7">
      <c r="A406" s="355" t="s">
        <v>333</v>
      </c>
      <c r="B406" s="4" t="s">
        <v>1434</v>
      </c>
      <c r="C406" s="4">
        <v>5.0000000000000002E-5</v>
      </c>
      <c r="D406" s="4" t="s">
        <v>1435</v>
      </c>
      <c r="E406" s="4" t="s">
        <v>1436</v>
      </c>
      <c r="F406" s="363" t="s">
        <v>1437</v>
      </c>
      <c r="G406" t="s">
        <v>281</v>
      </c>
    </row>
    <row r="407" spans="1:7">
      <c r="A407" s="355" t="s">
        <v>333</v>
      </c>
      <c r="B407" s="4" t="s">
        <v>1438</v>
      </c>
      <c r="C407" s="4">
        <v>6.0000000000000002E-5</v>
      </c>
      <c r="D407" s="4" t="s">
        <v>1435</v>
      </c>
      <c r="E407" s="4" t="s">
        <v>1439</v>
      </c>
      <c r="F407" s="363" t="s">
        <v>1440</v>
      </c>
      <c r="G407" t="s">
        <v>281</v>
      </c>
    </row>
    <row r="408" spans="1:7">
      <c r="A408" s="355" t="s">
        <v>333</v>
      </c>
      <c r="B408" s="4" t="s">
        <v>1441</v>
      </c>
      <c r="C408" s="4">
        <v>5.0000000000000002E-5</v>
      </c>
      <c r="D408" s="4" t="s">
        <v>1435</v>
      </c>
      <c r="E408" s="4" t="s">
        <v>1436</v>
      </c>
      <c r="F408" s="363" t="s">
        <v>1442</v>
      </c>
      <c r="G408" t="s">
        <v>281</v>
      </c>
    </row>
    <row r="409" spans="1:7">
      <c r="A409" s="355" t="s">
        <v>333</v>
      </c>
      <c r="B409" s="4" t="s">
        <v>1443</v>
      </c>
      <c r="C409" s="4">
        <v>5.0000000000000002E-5</v>
      </c>
      <c r="D409" s="4" t="s">
        <v>1435</v>
      </c>
      <c r="E409" s="4" t="s">
        <v>1436</v>
      </c>
      <c r="F409" s="363" t="s">
        <v>1444</v>
      </c>
      <c r="G409" t="s">
        <v>281</v>
      </c>
    </row>
    <row r="410" spans="1:7">
      <c r="A410" s="355" t="s">
        <v>333</v>
      </c>
      <c r="B410" s="4" t="s">
        <v>1445</v>
      </c>
      <c r="C410" s="4">
        <v>5.0000000000000002E-5</v>
      </c>
      <c r="D410" s="4" t="s">
        <v>1435</v>
      </c>
      <c r="E410" s="4" t="s">
        <v>1436</v>
      </c>
      <c r="F410" s="363" t="s">
        <v>1446</v>
      </c>
      <c r="G410" t="s">
        <v>281</v>
      </c>
    </row>
    <row r="411" spans="1:7">
      <c r="A411" s="355" t="s">
        <v>333</v>
      </c>
      <c r="B411" s="4" t="s">
        <v>1447</v>
      </c>
      <c r="C411" s="4">
        <v>5.0000000000000002E-5</v>
      </c>
      <c r="D411" s="4" t="s">
        <v>1435</v>
      </c>
      <c r="E411" s="4" t="s">
        <v>1436</v>
      </c>
      <c r="F411" s="363" t="s">
        <v>1448</v>
      </c>
      <c r="G411" t="s">
        <v>281</v>
      </c>
    </row>
    <row r="412" spans="1:7">
      <c r="A412" s="355" t="s">
        <v>333</v>
      </c>
      <c r="B412" s="4" t="s">
        <v>1449</v>
      </c>
      <c r="C412" s="4">
        <v>1.0000000000000001E-5</v>
      </c>
      <c r="D412" s="4" t="s">
        <v>1435</v>
      </c>
      <c r="E412" s="4" t="s">
        <v>1450</v>
      </c>
      <c r="F412" s="363" t="s">
        <v>1451</v>
      </c>
      <c r="G412" t="s">
        <v>281</v>
      </c>
    </row>
    <row r="413" spans="1:7">
      <c r="A413" s="355" t="s">
        <v>333</v>
      </c>
      <c r="B413" s="4" t="s">
        <v>482</v>
      </c>
      <c r="C413" s="4">
        <v>9.9216699999999996E-4</v>
      </c>
      <c r="D413" s="4" t="s">
        <v>259</v>
      </c>
      <c r="E413" s="4" t="s">
        <v>5951</v>
      </c>
      <c r="F413" s="363" t="s">
        <v>1305</v>
      </c>
      <c r="G413" t="s">
        <v>281</v>
      </c>
    </row>
    <row r="414" spans="1:7">
      <c r="A414" s="355" t="s">
        <v>333</v>
      </c>
      <c r="B414" s="4" t="s">
        <v>1453</v>
      </c>
      <c r="C414" s="4">
        <v>6.7852499999999995E-5</v>
      </c>
      <c r="D414" s="4" t="s">
        <v>259</v>
      </c>
      <c r="E414" s="4" t="s">
        <v>5737</v>
      </c>
      <c r="F414" s="363" t="s">
        <v>1286</v>
      </c>
      <c r="G414" t="s">
        <v>281</v>
      </c>
    </row>
    <row r="415" spans="1:7">
      <c r="A415" s="355" t="s">
        <v>333</v>
      </c>
      <c r="B415" s="4" t="s">
        <v>1455</v>
      </c>
      <c r="C415" s="4">
        <v>6.7852499999999995E-5</v>
      </c>
      <c r="D415" s="4" t="s">
        <v>259</v>
      </c>
      <c r="E415" s="4" t="s">
        <v>5737</v>
      </c>
      <c r="F415" s="363" t="s">
        <v>1286</v>
      </c>
      <c r="G415" t="s">
        <v>281</v>
      </c>
    </row>
    <row r="416" spans="1:7">
      <c r="A416" s="355" t="s">
        <v>333</v>
      </c>
      <c r="B416" s="4" t="s">
        <v>209</v>
      </c>
      <c r="C416" s="4">
        <v>1.88308E-10</v>
      </c>
      <c r="D416" s="4" t="s">
        <v>259</v>
      </c>
      <c r="E416" s="4" t="s">
        <v>5952</v>
      </c>
      <c r="F416" s="363" t="s">
        <v>1361</v>
      </c>
      <c r="G416" t="s">
        <v>281</v>
      </c>
    </row>
    <row r="417" spans="1:7">
      <c r="A417" s="355" t="s">
        <v>333</v>
      </c>
      <c r="B417" s="4" t="s">
        <v>209</v>
      </c>
      <c r="C417" s="4">
        <v>3.70749E-9</v>
      </c>
      <c r="D417" s="4" t="s">
        <v>259</v>
      </c>
      <c r="E417" s="4" t="s">
        <v>5953</v>
      </c>
      <c r="F417" s="363" t="s">
        <v>1363</v>
      </c>
      <c r="G417" t="s">
        <v>281</v>
      </c>
    </row>
    <row r="418" spans="1:7">
      <c r="A418" s="355" t="s">
        <v>333</v>
      </c>
      <c r="B418" s="4" t="s">
        <v>486</v>
      </c>
      <c r="C418" s="4">
        <v>1.2887040000000001E-3</v>
      </c>
      <c r="D418" s="4" t="s">
        <v>259</v>
      </c>
      <c r="E418" s="4" t="s">
        <v>5954</v>
      </c>
      <c r="F418" s="363" t="s">
        <v>1365</v>
      </c>
      <c r="G418" t="s">
        <v>281</v>
      </c>
    </row>
    <row r="419" spans="1:7">
      <c r="A419" s="357" t="s">
        <v>333</v>
      </c>
      <c r="B419" s="364" t="s">
        <v>486</v>
      </c>
      <c r="C419" s="364">
        <v>5.1590500000000002E-6</v>
      </c>
      <c r="D419" s="364" t="s">
        <v>259</v>
      </c>
      <c r="E419" s="364" t="s">
        <v>5955</v>
      </c>
      <c r="F419" s="366" t="s">
        <v>1361</v>
      </c>
      <c r="G419" t="s">
        <v>281</v>
      </c>
    </row>
    <row r="420" spans="1:7">
      <c r="G420" t="s">
        <v>281</v>
      </c>
    </row>
    <row r="421" spans="1:7" ht="18.75" customHeight="1">
      <c r="A421" s="790" t="s">
        <v>1460</v>
      </c>
      <c r="B421" s="791"/>
      <c r="C421" s="791"/>
      <c r="D421" s="791"/>
      <c r="E421" s="791"/>
      <c r="F421" s="792"/>
      <c r="G421" t="s">
        <v>281</v>
      </c>
    </row>
    <row r="422" spans="1:7">
      <c r="A422" s="286" t="s">
        <v>238</v>
      </c>
      <c r="B422" s="287" t="s">
        <v>239</v>
      </c>
      <c r="C422" s="287" t="s">
        <v>240</v>
      </c>
      <c r="D422" s="287" t="s">
        <v>134</v>
      </c>
      <c r="E422" s="287" t="s">
        <v>241</v>
      </c>
      <c r="F422" s="288" t="s">
        <v>242</v>
      </c>
      <c r="G422" t="s">
        <v>281</v>
      </c>
    </row>
    <row r="423" spans="1:7">
      <c r="A423" s="387" t="s">
        <v>845</v>
      </c>
      <c r="B423" s="386" t="s">
        <v>1082</v>
      </c>
      <c r="C423" s="388">
        <v>1</v>
      </c>
      <c r="D423" s="388" t="s">
        <v>504</v>
      </c>
      <c r="E423" s="388" t="s">
        <v>253</v>
      </c>
      <c r="F423" s="389" t="s">
        <v>1461</v>
      </c>
      <c r="G423" t="s">
        <v>281</v>
      </c>
    </row>
    <row r="424" spans="1:7">
      <c r="A424" s="390" t="s">
        <v>333</v>
      </c>
      <c r="B424" s="391" t="s">
        <v>376</v>
      </c>
      <c r="C424" s="392">
        <v>5.5579999999999999E-8</v>
      </c>
      <c r="D424" s="391" t="s">
        <v>259</v>
      </c>
      <c r="E424" s="391" t="s">
        <v>847</v>
      </c>
      <c r="F424" s="393" t="s">
        <v>848</v>
      </c>
      <c r="G424" t="s">
        <v>281</v>
      </c>
    </row>
    <row r="425" spans="1:7">
      <c r="A425" s="390" t="s">
        <v>333</v>
      </c>
      <c r="B425" s="391" t="s">
        <v>427</v>
      </c>
      <c r="C425" s="392">
        <v>4.1800000000000002E-4</v>
      </c>
      <c r="D425" s="391" t="s">
        <v>259</v>
      </c>
      <c r="E425" s="391" t="s">
        <v>849</v>
      </c>
      <c r="F425" s="393" t="s">
        <v>850</v>
      </c>
      <c r="G425" t="s">
        <v>281</v>
      </c>
    </row>
    <row r="426" spans="1:7">
      <c r="A426" s="390" t="s">
        <v>333</v>
      </c>
      <c r="B426" s="391" t="s">
        <v>436</v>
      </c>
      <c r="C426" s="392">
        <v>4.5330000000000002E-7</v>
      </c>
      <c r="D426" s="391" t="s">
        <v>259</v>
      </c>
      <c r="E426" s="391" t="s">
        <v>851</v>
      </c>
      <c r="F426" s="393" t="s">
        <v>852</v>
      </c>
      <c r="G426" t="s">
        <v>281</v>
      </c>
    </row>
    <row r="427" spans="1:7">
      <c r="A427" s="390" t="s">
        <v>333</v>
      </c>
      <c r="B427" s="391" t="s">
        <v>441</v>
      </c>
      <c r="C427" s="392">
        <v>8.4900000000000005E-7</v>
      </c>
      <c r="D427" s="391" t="s">
        <v>259</v>
      </c>
      <c r="E427" s="391" t="s">
        <v>853</v>
      </c>
      <c r="F427" s="393" t="s">
        <v>854</v>
      </c>
      <c r="G427" t="s">
        <v>281</v>
      </c>
    </row>
    <row r="428" spans="1:7">
      <c r="A428" s="394" t="s">
        <v>333</v>
      </c>
      <c r="B428" s="395" t="s">
        <v>467</v>
      </c>
      <c r="C428" s="396">
        <v>9.2109999999999996E-8</v>
      </c>
      <c r="D428" s="395" t="s">
        <v>259</v>
      </c>
      <c r="E428" s="395" t="s">
        <v>855</v>
      </c>
      <c r="F428" s="397" t="s">
        <v>856</v>
      </c>
      <c r="G428" t="s">
        <v>281</v>
      </c>
    </row>
    <row r="429" spans="1:7">
      <c r="G429" t="s">
        <v>281</v>
      </c>
    </row>
    <row r="430" spans="1:7">
      <c r="G430" t="s">
        <v>281</v>
      </c>
    </row>
    <row r="431" spans="1:7">
      <c r="A431" s="812" t="s">
        <v>489</v>
      </c>
      <c r="B431" s="813"/>
      <c r="C431" s="814"/>
      <c r="G431" t="s">
        <v>281</v>
      </c>
    </row>
    <row r="432" spans="1:7">
      <c r="A432" s="179" t="s">
        <v>5956</v>
      </c>
      <c r="B432" s="180"/>
      <c r="C432" s="258">
        <v>0.44286712398373979</v>
      </c>
      <c r="G432" t="s">
        <v>281</v>
      </c>
    </row>
    <row r="433" spans="1:7">
      <c r="A433" s="167" t="s">
        <v>1462</v>
      </c>
      <c r="B433" s="177"/>
      <c r="C433" s="259">
        <v>0.55713287601626016</v>
      </c>
      <c r="G433" t="s">
        <v>281</v>
      </c>
    </row>
    <row r="434" spans="1:7">
      <c r="A434" s="157" t="s">
        <v>5075</v>
      </c>
      <c r="B434" s="171"/>
      <c r="C434" s="274">
        <v>-0.51079136690647486</v>
      </c>
      <c r="G434" t="s">
        <v>281</v>
      </c>
    </row>
    <row r="435" spans="1:7">
      <c r="A435" s="167" t="s">
        <v>2596</v>
      </c>
      <c r="B435" s="177"/>
      <c r="C435" s="259">
        <v>-0.48920863309352519</v>
      </c>
      <c r="G435" t="s">
        <v>281</v>
      </c>
    </row>
    <row r="436" spans="1:7">
      <c r="G436" t="s">
        <v>281</v>
      </c>
    </row>
    <row r="437" spans="1:7">
      <c r="G437" t="s">
        <v>281</v>
      </c>
    </row>
    <row r="438" spans="1:7">
      <c r="G438" t="s">
        <v>281</v>
      </c>
    </row>
    <row r="439" spans="1:7">
      <c r="G439" t="s">
        <v>281</v>
      </c>
    </row>
    <row r="440" spans="1:7">
      <c r="G440" t="s">
        <v>281</v>
      </c>
    </row>
    <row r="441" spans="1:7">
      <c r="G441" t="s">
        <v>281</v>
      </c>
    </row>
    <row r="442" spans="1:7">
      <c r="G442" t="s">
        <v>281</v>
      </c>
    </row>
    <row r="443" spans="1:7">
      <c r="G443" t="s">
        <v>281</v>
      </c>
    </row>
    <row r="444" spans="1:7">
      <c r="G444" t="s">
        <v>281</v>
      </c>
    </row>
    <row r="445" spans="1:7">
      <c r="G445" t="s">
        <v>281</v>
      </c>
    </row>
    <row r="446" spans="1:7">
      <c r="G446" t="s">
        <v>281</v>
      </c>
    </row>
    <row r="447" spans="1:7">
      <c r="G447" t="s">
        <v>281</v>
      </c>
    </row>
    <row r="448" spans="1:7">
      <c r="G448" t="s">
        <v>281</v>
      </c>
    </row>
    <row r="449" spans="7:7">
      <c r="G449" t="s">
        <v>281</v>
      </c>
    </row>
    <row r="450" spans="7:7">
      <c r="G450" t="s">
        <v>281</v>
      </c>
    </row>
    <row r="451" spans="7:7">
      <c r="G451" t="s">
        <v>281</v>
      </c>
    </row>
    <row r="452" spans="7:7">
      <c r="G452" t="s">
        <v>281</v>
      </c>
    </row>
    <row r="453" spans="7:7">
      <c r="G453" t="s">
        <v>281</v>
      </c>
    </row>
    <row r="454" spans="7:7">
      <c r="G454" t="s">
        <v>281</v>
      </c>
    </row>
    <row r="455" spans="7:7">
      <c r="G455" t="s">
        <v>281</v>
      </c>
    </row>
    <row r="456" spans="7:7">
      <c r="G456" t="s">
        <v>281</v>
      </c>
    </row>
    <row r="457" spans="7:7">
      <c r="G457" t="s">
        <v>281</v>
      </c>
    </row>
    <row r="458" spans="7:7">
      <c r="G458" t="s">
        <v>281</v>
      </c>
    </row>
    <row r="459" spans="7:7">
      <c r="G459" t="s">
        <v>281</v>
      </c>
    </row>
    <row r="460" spans="7:7">
      <c r="G460" t="s">
        <v>281</v>
      </c>
    </row>
    <row r="461" spans="7:7">
      <c r="G461" t="s">
        <v>281</v>
      </c>
    </row>
    <row r="462" spans="7:7">
      <c r="G462" t="s">
        <v>281</v>
      </c>
    </row>
    <row r="463" spans="7:7">
      <c r="G463" t="s">
        <v>281</v>
      </c>
    </row>
    <row r="464" spans="7:7">
      <c r="G464" t="s">
        <v>281</v>
      </c>
    </row>
    <row r="465" spans="7:7">
      <c r="G465" t="s">
        <v>281</v>
      </c>
    </row>
    <row r="466" spans="7:7">
      <c r="G466" t="s">
        <v>281</v>
      </c>
    </row>
    <row r="467" spans="7:7">
      <c r="G467" t="s">
        <v>281</v>
      </c>
    </row>
    <row r="468" spans="7:7">
      <c r="G468" t="s">
        <v>281</v>
      </c>
    </row>
    <row r="469" spans="7:7">
      <c r="G469" t="s">
        <v>281</v>
      </c>
    </row>
    <row r="470" spans="7:7">
      <c r="G470" t="s">
        <v>281</v>
      </c>
    </row>
    <row r="471" spans="7:7">
      <c r="G471" t="s">
        <v>281</v>
      </c>
    </row>
    <row r="472" spans="7:7">
      <c r="G472" t="s">
        <v>281</v>
      </c>
    </row>
    <row r="473" spans="7:7">
      <c r="G473" t="s">
        <v>281</v>
      </c>
    </row>
    <row r="474" spans="7:7">
      <c r="G474" t="s">
        <v>281</v>
      </c>
    </row>
    <row r="475" spans="7:7">
      <c r="G475" t="s">
        <v>281</v>
      </c>
    </row>
    <row r="476" spans="7:7">
      <c r="G476" t="s">
        <v>281</v>
      </c>
    </row>
    <row r="477" spans="7:7">
      <c r="G477" t="s">
        <v>281</v>
      </c>
    </row>
    <row r="478" spans="7:7">
      <c r="G478" t="s">
        <v>281</v>
      </c>
    </row>
    <row r="479" spans="7:7">
      <c r="G479" t="s">
        <v>281</v>
      </c>
    </row>
    <row r="480" spans="7:7">
      <c r="G480" t="s">
        <v>281</v>
      </c>
    </row>
    <row r="481" spans="7:7">
      <c r="G481" t="s">
        <v>281</v>
      </c>
    </row>
    <row r="482" spans="7:7">
      <c r="G482" t="s">
        <v>281</v>
      </c>
    </row>
    <row r="483" spans="7:7">
      <c r="G483" t="s">
        <v>281</v>
      </c>
    </row>
    <row r="484" spans="7:7">
      <c r="G484" t="s">
        <v>281</v>
      </c>
    </row>
    <row r="485" spans="7:7">
      <c r="G485" t="s">
        <v>281</v>
      </c>
    </row>
    <row r="486" spans="7:7">
      <c r="G486" t="s">
        <v>281</v>
      </c>
    </row>
    <row r="487" spans="7:7">
      <c r="G487" t="s">
        <v>281</v>
      </c>
    </row>
    <row r="488" spans="7:7">
      <c r="G488" t="s">
        <v>281</v>
      </c>
    </row>
    <row r="489" spans="7:7">
      <c r="G489" t="s">
        <v>281</v>
      </c>
    </row>
    <row r="490" spans="7:7">
      <c r="G490" t="s">
        <v>281</v>
      </c>
    </row>
    <row r="491" spans="7:7">
      <c r="G491" t="s">
        <v>281</v>
      </c>
    </row>
    <row r="492" spans="7:7">
      <c r="G492" t="s">
        <v>281</v>
      </c>
    </row>
    <row r="493" spans="7:7">
      <c r="G493" t="s">
        <v>281</v>
      </c>
    </row>
    <row r="494" spans="7:7">
      <c r="G494" t="s">
        <v>281</v>
      </c>
    </row>
    <row r="495" spans="7:7">
      <c r="G495" t="s">
        <v>281</v>
      </c>
    </row>
    <row r="496" spans="7:7">
      <c r="G496" t="s">
        <v>281</v>
      </c>
    </row>
    <row r="497" spans="7:7">
      <c r="G497" t="s">
        <v>281</v>
      </c>
    </row>
    <row r="498" spans="7:7">
      <c r="G498" t="s">
        <v>281</v>
      </c>
    </row>
    <row r="499" spans="7:7">
      <c r="G499" t="s">
        <v>281</v>
      </c>
    </row>
    <row r="500" spans="7:7">
      <c r="G500" t="s">
        <v>281</v>
      </c>
    </row>
    <row r="501" spans="7:7">
      <c r="G501" t="s">
        <v>281</v>
      </c>
    </row>
    <row r="502" spans="7:7">
      <c r="G502" t="s">
        <v>281</v>
      </c>
    </row>
    <row r="503" spans="7:7">
      <c r="G503" t="s">
        <v>281</v>
      </c>
    </row>
    <row r="504" spans="7:7">
      <c r="G504" t="s">
        <v>281</v>
      </c>
    </row>
    <row r="505" spans="7:7">
      <c r="G505" t="s">
        <v>281</v>
      </c>
    </row>
    <row r="506" spans="7:7">
      <c r="G506" t="s">
        <v>281</v>
      </c>
    </row>
    <row r="507" spans="7:7">
      <c r="G507" t="s">
        <v>281</v>
      </c>
    </row>
    <row r="508" spans="7:7">
      <c r="G508" t="s">
        <v>281</v>
      </c>
    </row>
    <row r="509" spans="7:7">
      <c r="G509" t="s">
        <v>281</v>
      </c>
    </row>
    <row r="510" spans="7:7">
      <c r="G510" t="s">
        <v>281</v>
      </c>
    </row>
    <row r="511" spans="7:7">
      <c r="G511" t="s">
        <v>281</v>
      </c>
    </row>
    <row r="512" spans="7:7">
      <c r="G512" t="s">
        <v>281</v>
      </c>
    </row>
    <row r="513" spans="7:7">
      <c r="G513" t="s">
        <v>281</v>
      </c>
    </row>
    <row r="514" spans="7:7">
      <c r="G514" t="s">
        <v>281</v>
      </c>
    </row>
    <row r="515" spans="7:7">
      <c r="G515" t="s">
        <v>281</v>
      </c>
    </row>
    <row r="516" spans="7:7">
      <c r="G516" t="s">
        <v>281</v>
      </c>
    </row>
    <row r="517" spans="7:7">
      <c r="G517" t="s">
        <v>281</v>
      </c>
    </row>
    <row r="518" spans="7:7">
      <c r="G518" t="s">
        <v>281</v>
      </c>
    </row>
    <row r="519" spans="7:7">
      <c r="G519" t="s">
        <v>281</v>
      </c>
    </row>
    <row r="520" spans="7:7">
      <c r="G520" t="s">
        <v>281</v>
      </c>
    </row>
    <row r="521" spans="7:7">
      <c r="G521" t="s">
        <v>281</v>
      </c>
    </row>
    <row r="522" spans="7:7">
      <c r="G522" t="s">
        <v>281</v>
      </c>
    </row>
    <row r="523" spans="7:7">
      <c r="G523" t="s">
        <v>281</v>
      </c>
    </row>
    <row r="524" spans="7:7">
      <c r="G524" t="s">
        <v>281</v>
      </c>
    </row>
    <row r="525" spans="7:7">
      <c r="G525" t="s">
        <v>281</v>
      </c>
    </row>
    <row r="526" spans="7:7">
      <c r="G526" t="s">
        <v>281</v>
      </c>
    </row>
    <row r="527" spans="7:7">
      <c r="G527" t="s">
        <v>281</v>
      </c>
    </row>
    <row r="528" spans="7:7">
      <c r="G528" t="s">
        <v>281</v>
      </c>
    </row>
    <row r="529" spans="7:7">
      <c r="G529" t="s">
        <v>281</v>
      </c>
    </row>
    <row r="530" spans="7:7">
      <c r="G530" t="s">
        <v>281</v>
      </c>
    </row>
    <row r="531" spans="7:7">
      <c r="G531" t="s">
        <v>281</v>
      </c>
    </row>
    <row r="532" spans="7:7">
      <c r="G532" t="s">
        <v>281</v>
      </c>
    </row>
    <row r="533" spans="7:7">
      <c r="G533" t="s">
        <v>281</v>
      </c>
    </row>
    <row r="534" spans="7:7">
      <c r="G534" t="s">
        <v>281</v>
      </c>
    </row>
    <row r="535" spans="7:7">
      <c r="G535" t="s">
        <v>281</v>
      </c>
    </row>
    <row r="536" spans="7:7">
      <c r="G536" t="s">
        <v>281</v>
      </c>
    </row>
    <row r="537" spans="7:7">
      <c r="G537" t="s">
        <v>281</v>
      </c>
    </row>
    <row r="538" spans="7:7">
      <c r="G538" t="s">
        <v>281</v>
      </c>
    </row>
    <row r="539" spans="7:7">
      <c r="G539" t="s">
        <v>281</v>
      </c>
    </row>
    <row r="540" spans="7:7">
      <c r="G540" t="s">
        <v>281</v>
      </c>
    </row>
    <row r="541" spans="7:7">
      <c r="G541" t="s">
        <v>281</v>
      </c>
    </row>
    <row r="542" spans="7:7">
      <c r="G542" t="s">
        <v>281</v>
      </c>
    </row>
    <row r="543" spans="7:7">
      <c r="G543" t="s">
        <v>281</v>
      </c>
    </row>
    <row r="544" spans="7:7">
      <c r="G544" t="s">
        <v>281</v>
      </c>
    </row>
    <row r="545" spans="7:7">
      <c r="G545" t="s">
        <v>281</v>
      </c>
    </row>
    <row r="546" spans="7:7">
      <c r="G546" t="s">
        <v>281</v>
      </c>
    </row>
    <row r="547" spans="7:7">
      <c r="G547" t="s">
        <v>281</v>
      </c>
    </row>
    <row r="548" spans="7:7">
      <c r="G548" t="s">
        <v>281</v>
      </c>
    </row>
    <row r="549" spans="7:7">
      <c r="G549" t="s">
        <v>281</v>
      </c>
    </row>
    <row r="550" spans="7:7">
      <c r="G550" t="s">
        <v>281</v>
      </c>
    </row>
    <row r="551" spans="7:7">
      <c r="G551" t="s">
        <v>281</v>
      </c>
    </row>
    <row r="552" spans="7:7">
      <c r="G552" t="s">
        <v>281</v>
      </c>
    </row>
    <row r="553" spans="7:7">
      <c r="G553" t="s">
        <v>281</v>
      </c>
    </row>
    <row r="554" spans="7:7">
      <c r="G554" t="s">
        <v>281</v>
      </c>
    </row>
    <row r="555" spans="7:7">
      <c r="G555" t="s">
        <v>281</v>
      </c>
    </row>
    <row r="556" spans="7:7">
      <c r="G556" t="s">
        <v>281</v>
      </c>
    </row>
    <row r="557" spans="7:7">
      <c r="G557" t="s">
        <v>281</v>
      </c>
    </row>
    <row r="558" spans="7:7">
      <c r="G558" t="s">
        <v>281</v>
      </c>
    </row>
    <row r="559" spans="7:7">
      <c r="G559" t="s">
        <v>281</v>
      </c>
    </row>
    <row r="560" spans="7:7">
      <c r="G560" t="s">
        <v>281</v>
      </c>
    </row>
    <row r="561" spans="7:7">
      <c r="G561" t="s">
        <v>281</v>
      </c>
    </row>
    <row r="562" spans="7:7">
      <c r="G562" t="s">
        <v>281</v>
      </c>
    </row>
    <row r="563" spans="7:7">
      <c r="G563" t="s">
        <v>281</v>
      </c>
    </row>
    <row r="564" spans="7:7">
      <c r="G564" t="s">
        <v>281</v>
      </c>
    </row>
    <row r="565" spans="7:7">
      <c r="G565" t="s">
        <v>281</v>
      </c>
    </row>
    <row r="566" spans="7:7">
      <c r="G566" t="s">
        <v>281</v>
      </c>
    </row>
    <row r="567" spans="7:7">
      <c r="G567" t="s">
        <v>281</v>
      </c>
    </row>
    <row r="568" spans="7:7">
      <c r="G568" t="s">
        <v>281</v>
      </c>
    </row>
    <row r="569" spans="7:7">
      <c r="G569" t="s">
        <v>281</v>
      </c>
    </row>
    <row r="570" spans="7:7">
      <c r="G570" t="s">
        <v>281</v>
      </c>
    </row>
    <row r="571" spans="7:7">
      <c r="G571" t="s">
        <v>281</v>
      </c>
    </row>
    <row r="572" spans="7:7">
      <c r="G572" t="s">
        <v>281</v>
      </c>
    </row>
    <row r="573" spans="7:7">
      <c r="G573" t="s">
        <v>281</v>
      </c>
    </row>
    <row r="574" spans="7:7">
      <c r="G574" t="s">
        <v>281</v>
      </c>
    </row>
    <row r="575" spans="7:7">
      <c r="G575" t="s">
        <v>281</v>
      </c>
    </row>
    <row r="576" spans="7:7">
      <c r="G576" t="s">
        <v>281</v>
      </c>
    </row>
    <row r="577" spans="7:7">
      <c r="G577" t="s">
        <v>281</v>
      </c>
    </row>
    <row r="578" spans="7:7">
      <c r="G578" t="s">
        <v>281</v>
      </c>
    </row>
    <row r="579" spans="7:7">
      <c r="G579" t="s">
        <v>281</v>
      </c>
    </row>
    <row r="580" spans="7:7">
      <c r="G580" t="s">
        <v>281</v>
      </c>
    </row>
    <row r="581" spans="7:7">
      <c r="G581" t="s">
        <v>281</v>
      </c>
    </row>
    <row r="582" spans="7:7">
      <c r="G582" t="s">
        <v>281</v>
      </c>
    </row>
    <row r="583" spans="7:7">
      <c r="G583" t="s">
        <v>281</v>
      </c>
    </row>
    <row r="584" spans="7:7">
      <c r="G584" t="s">
        <v>281</v>
      </c>
    </row>
    <row r="585" spans="7:7">
      <c r="G585" t="s">
        <v>281</v>
      </c>
    </row>
    <row r="586" spans="7:7">
      <c r="G586" t="s">
        <v>281</v>
      </c>
    </row>
    <row r="587" spans="7:7">
      <c r="G587" t="s">
        <v>281</v>
      </c>
    </row>
    <row r="588" spans="7:7">
      <c r="G588" t="s">
        <v>281</v>
      </c>
    </row>
    <row r="589" spans="7:7">
      <c r="G589" t="s">
        <v>281</v>
      </c>
    </row>
    <row r="590" spans="7:7">
      <c r="G590" t="s">
        <v>281</v>
      </c>
    </row>
    <row r="591" spans="7:7">
      <c r="G591" t="s">
        <v>281</v>
      </c>
    </row>
    <row r="592" spans="7:7">
      <c r="G592" t="s">
        <v>281</v>
      </c>
    </row>
    <row r="593" spans="7:7">
      <c r="G593" t="s">
        <v>281</v>
      </c>
    </row>
    <row r="594" spans="7:7">
      <c r="G594" t="s">
        <v>281</v>
      </c>
    </row>
    <row r="595" spans="7:7">
      <c r="G595" t="s">
        <v>281</v>
      </c>
    </row>
    <row r="596" spans="7:7">
      <c r="G596" t="s">
        <v>281</v>
      </c>
    </row>
    <row r="597" spans="7:7">
      <c r="G597" t="s">
        <v>281</v>
      </c>
    </row>
    <row r="598" spans="7:7">
      <c r="G598" t="s">
        <v>281</v>
      </c>
    </row>
    <row r="599" spans="7:7">
      <c r="G599" t="s">
        <v>281</v>
      </c>
    </row>
    <row r="600" spans="7:7">
      <c r="G600" t="s">
        <v>281</v>
      </c>
    </row>
    <row r="601" spans="7:7">
      <c r="G601" t="s">
        <v>281</v>
      </c>
    </row>
    <row r="602" spans="7:7">
      <c r="G602" t="s">
        <v>281</v>
      </c>
    </row>
    <row r="603" spans="7:7">
      <c r="G603" t="s">
        <v>281</v>
      </c>
    </row>
    <row r="604" spans="7:7">
      <c r="G604" t="s">
        <v>281</v>
      </c>
    </row>
    <row r="605" spans="7:7">
      <c r="G605" t="s">
        <v>281</v>
      </c>
    </row>
    <row r="606" spans="7:7">
      <c r="G606" t="s">
        <v>281</v>
      </c>
    </row>
    <row r="607" spans="7:7">
      <c r="G607" t="s">
        <v>281</v>
      </c>
    </row>
    <row r="608" spans="7:7">
      <c r="G608" t="s">
        <v>281</v>
      </c>
    </row>
    <row r="609" spans="7:7">
      <c r="G609" t="s">
        <v>281</v>
      </c>
    </row>
    <row r="610" spans="7:7">
      <c r="G610" t="s">
        <v>281</v>
      </c>
    </row>
    <row r="611" spans="7:7">
      <c r="G611" t="s">
        <v>281</v>
      </c>
    </row>
    <row r="612" spans="7:7">
      <c r="G612" t="s">
        <v>281</v>
      </c>
    </row>
    <row r="613" spans="7:7">
      <c r="G613" t="s">
        <v>281</v>
      </c>
    </row>
    <row r="614" spans="7:7">
      <c r="G614" t="s">
        <v>281</v>
      </c>
    </row>
    <row r="615" spans="7:7">
      <c r="G615" t="s">
        <v>281</v>
      </c>
    </row>
    <row r="616" spans="7:7">
      <c r="G616" t="s">
        <v>281</v>
      </c>
    </row>
    <row r="617" spans="7:7">
      <c r="G617" t="s">
        <v>281</v>
      </c>
    </row>
    <row r="618" spans="7:7">
      <c r="G618" t="s">
        <v>281</v>
      </c>
    </row>
    <row r="619" spans="7:7">
      <c r="G619" t="s">
        <v>281</v>
      </c>
    </row>
    <row r="620" spans="7:7">
      <c r="G620" t="s">
        <v>281</v>
      </c>
    </row>
    <row r="621" spans="7:7">
      <c r="G621" t="s">
        <v>281</v>
      </c>
    </row>
    <row r="622" spans="7:7">
      <c r="G622" t="s">
        <v>281</v>
      </c>
    </row>
    <row r="623" spans="7:7">
      <c r="G623" t="s">
        <v>281</v>
      </c>
    </row>
  </sheetData>
  <mergeCells count="9">
    <mergeCell ref="A193:F193"/>
    <mergeCell ref="A303:F303"/>
    <mergeCell ref="A421:F421"/>
    <mergeCell ref="A431:C431"/>
    <mergeCell ref="A1:F1"/>
    <mergeCell ref="I1:R1"/>
    <mergeCell ref="A7:F7"/>
    <mergeCell ref="I22:R22"/>
    <mergeCell ref="A128:F128"/>
  </mergeCells>
  <pageMargins left="0.7" right="0.7" top="0.75" bottom="0.75" header="0.3" footer="0.3"/>
  <pageSetup paperSize="9" orientation="portrait" verticalDpi="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0" tint="-0.34998626667073579"/>
  </sheetPr>
  <dimension ref="A1:U367"/>
  <sheetViews>
    <sheetView workbookViewId="0">
      <selection sqref="A1:F1"/>
    </sheetView>
  </sheetViews>
  <sheetFormatPr baseColWidth="10" defaultColWidth="9.140625" defaultRowHeight="15"/>
  <cols>
    <col min="1" max="1" width="8.85546875" bestFit="1" customWidth="1"/>
    <col min="2" max="2" width="55.42578125" customWidth="1"/>
    <col min="3" max="3" width="46.28515625" customWidth="1"/>
    <col min="4" max="4" width="18.42578125" customWidth="1"/>
    <col min="5" max="5" width="46.140625" customWidth="1"/>
    <col min="6" max="6" width="82.7109375" customWidth="1"/>
  </cols>
  <sheetData>
    <row r="1" spans="1:21" ht="21">
      <c r="A1" s="827" t="s">
        <v>6013</v>
      </c>
      <c r="B1" s="828"/>
      <c r="C1" s="828"/>
      <c r="D1" s="828"/>
      <c r="E1" s="828"/>
      <c r="F1" s="829"/>
      <c r="I1" s="772" t="s">
        <v>237</v>
      </c>
      <c r="J1" s="773"/>
      <c r="K1" s="773"/>
      <c r="L1" s="773"/>
      <c r="M1" s="773"/>
      <c r="N1" s="773"/>
      <c r="O1" s="773"/>
      <c r="P1" s="773"/>
      <c r="Q1" s="773"/>
      <c r="R1" s="773"/>
      <c r="S1" s="773"/>
      <c r="T1" s="773"/>
      <c r="U1" s="774"/>
    </row>
    <row r="2" spans="1:21">
      <c r="A2" s="211" t="s">
        <v>238</v>
      </c>
      <c r="B2" s="212" t="s">
        <v>239</v>
      </c>
      <c r="C2" s="212" t="s">
        <v>240</v>
      </c>
      <c r="D2" s="212" t="s">
        <v>134</v>
      </c>
      <c r="E2" s="212" t="s">
        <v>241</v>
      </c>
      <c r="F2" s="213" t="s">
        <v>242</v>
      </c>
      <c r="I2" s="214"/>
      <c r="J2" s="6"/>
      <c r="K2" s="6"/>
      <c r="L2" s="6"/>
      <c r="M2" s="6"/>
      <c r="N2" s="6"/>
      <c r="O2" s="6"/>
      <c r="P2" s="6"/>
      <c r="Q2" s="6"/>
      <c r="R2" s="6"/>
      <c r="S2" s="6"/>
      <c r="T2" s="6"/>
      <c r="U2" s="215"/>
    </row>
    <row r="3" spans="1:21">
      <c r="A3" s="425" t="s">
        <v>858</v>
      </c>
      <c r="B3" s="217" t="s">
        <v>6014</v>
      </c>
      <c r="C3" s="426" t="s">
        <v>6015</v>
      </c>
      <c r="D3" s="426" t="s">
        <v>1904</v>
      </c>
      <c r="E3" s="426" t="s">
        <v>2213</v>
      </c>
      <c r="F3" s="427" t="s">
        <v>6016</v>
      </c>
      <c r="G3" s="428" t="s">
        <v>281</v>
      </c>
      <c r="I3" s="214"/>
      <c r="J3" s="6"/>
      <c r="K3" s="6"/>
      <c r="L3" s="6"/>
      <c r="M3" s="6"/>
      <c r="N3" s="6"/>
      <c r="O3" s="6"/>
      <c r="P3" s="6"/>
      <c r="Q3" s="6"/>
      <c r="R3" s="6"/>
      <c r="S3" s="6"/>
      <c r="T3" s="6"/>
      <c r="U3" s="215"/>
    </row>
    <row r="4" spans="1:21">
      <c r="A4" s="429" t="s">
        <v>858</v>
      </c>
      <c r="B4" s="222" t="s">
        <v>6017</v>
      </c>
      <c r="C4" s="273" t="s">
        <v>6018</v>
      </c>
      <c r="D4" s="273" t="s">
        <v>252</v>
      </c>
      <c r="E4" s="273" t="s">
        <v>6019</v>
      </c>
      <c r="F4" s="430" t="s">
        <v>6020</v>
      </c>
      <c r="G4" s="428" t="s">
        <v>281</v>
      </c>
      <c r="I4" s="214"/>
      <c r="J4" s="6"/>
      <c r="K4" s="6"/>
      <c r="L4" s="6"/>
      <c r="M4" s="6"/>
      <c r="N4" s="6"/>
      <c r="O4" s="6"/>
      <c r="P4" s="6"/>
      <c r="Q4" s="6"/>
      <c r="R4" s="6"/>
      <c r="S4" s="6"/>
      <c r="T4" s="6"/>
      <c r="U4" s="215"/>
    </row>
    <row r="5" spans="1:21">
      <c r="A5" s="429" t="s">
        <v>6021</v>
      </c>
      <c r="B5" s="233" t="s">
        <v>6022</v>
      </c>
      <c r="C5" s="273">
        <v>1</v>
      </c>
      <c r="D5" s="273" t="s">
        <v>256</v>
      </c>
      <c r="E5" s="273" t="s">
        <v>253</v>
      </c>
      <c r="F5" s="430" t="s">
        <v>6023</v>
      </c>
      <c r="G5" s="428" t="s">
        <v>281</v>
      </c>
      <c r="I5" s="214"/>
      <c r="J5" s="6"/>
      <c r="K5" s="6"/>
      <c r="L5" s="6"/>
      <c r="M5" s="6"/>
      <c r="N5" s="6"/>
      <c r="O5" s="6"/>
      <c r="P5" s="6"/>
      <c r="Q5" s="6"/>
      <c r="R5" s="6"/>
      <c r="S5" s="6"/>
      <c r="T5" s="6"/>
      <c r="U5" s="215"/>
    </row>
    <row r="6" spans="1:21">
      <c r="A6" s="262" t="s">
        <v>268</v>
      </c>
      <c r="B6" s="189" t="s">
        <v>6024</v>
      </c>
      <c r="C6" s="189">
        <v>15.8</v>
      </c>
      <c r="D6" s="189" t="s">
        <v>6025</v>
      </c>
      <c r="E6" s="189" t="s">
        <v>253</v>
      </c>
      <c r="F6" s="263" t="s">
        <v>6026</v>
      </c>
      <c r="G6" s="428" t="s">
        <v>281</v>
      </c>
      <c r="I6" s="214"/>
      <c r="J6" s="6"/>
      <c r="K6" s="6"/>
      <c r="L6" s="6"/>
      <c r="M6" s="6"/>
      <c r="N6" s="6"/>
      <c r="O6" s="6"/>
      <c r="P6" s="6"/>
      <c r="Q6" s="6"/>
      <c r="R6" s="6"/>
      <c r="S6" s="6"/>
      <c r="T6" s="6"/>
      <c r="U6" s="215"/>
    </row>
    <row r="7" spans="1:21">
      <c r="A7" s="262" t="s">
        <v>268</v>
      </c>
      <c r="B7" s="189" t="s">
        <v>961</v>
      </c>
      <c r="C7" s="189">
        <v>0.02</v>
      </c>
      <c r="D7" s="189" t="s">
        <v>270</v>
      </c>
      <c r="E7" s="189" t="s">
        <v>253</v>
      </c>
      <c r="F7" s="263" t="s">
        <v>6027</v>
      </c>
      <c r="G7" s="428" t="s">
        <v>281</v>
      </c>
      <c r="I7" s="214"/>
      <c r="J7" s="6"/>
      <c r="K7" s="6"/>
      <c r="L7" s="6"/>
      <c r="M7" s="6"/>
      <c r="N7" s="6"/>
      <c r="O7" s="6"/>
      <c r="P7" s="6"/>
      <c r="Q7" s="6"/>
      <c r="R7" s="6"/>
      <c r="S7" s="6"/>
      <c r="T7" s="6"/>
      <c r="U7" s="215"/>
    </row>
    <row r="8" spans="1:21">
      <c r="A8" s="262" t="s">
        <v>268</v>
      </c>
      <c r="B8" s="189" t="s">
        <v>6028</v>
      </c>
      <c r="C8" s="189">
        <v>0.04</v>
      </c>
      <c r="D8" s="189" t="s">
        <v>270</v>
      </c>
      <c r="E8" s="189" t="s">
        <v>253</v>
      </c>
      <c r="F8" s="263" t="s">
        <v>6029</v>
      </c>
      <c r="G8" s="428" t="s">
        <v>281</v>
      </c>
      <c r="I8" s="214"/>
      <c r="J8" s="6"/>
      <c r="K8" s="6"/>
      <c r="L8" s="6"/>
      <c r="M8" s="6"/>
      <c r="N8" s="6"/>
      <c r="O8" s="6"/>
      <c r="P8" s="6"/>
      <c r="Q8" s="6"/>
      <c r="R8" s="6"/>
      <c r="S8" s="6"/>
      <c r="T8" s="6"/>
      <c r="U8" s="215"/>
    </row>
    <row r="9" spans="1:21">
      <c r="A9" s="262" t="s">
        <v>268</v>
      </c>
      <c r="B9" s="189" t="s">
        <v>688</v>
      </c>
      <c r="C9" s="189">
        <v>99.5</v>
      </c>
      <c r="D9" s="189" t="s">
        <v>2021</v>
      </c>
      <c r="E9" s="189" t="s">
        <v>6030</v>
      </c>
      <c r="F9" s="263" t="s">
        <v>6031</v>
      </c>
      <c r="G9" s="428" t="s">
        <v>281</v>
      </c>
      <c r="I9" s="214"/>
      <c r="J9" s="6"/>
      <c r="K9" s="6"/>
      <c r="L9" s="6"/>
      <c r="M9" s="6"/>
      <c r="N9" s="6"/>
      <c r="O9" s="6"/>
      <c r="P9" s="6"/>
      <c r="Q9" s="6"/>
      <c r="R9" s="6"/>
      <c r="S9" s="6"/>
      <c r="T9" s="6"/>
      <c r="U9" s="215"/>
    </row>
    <row r="10" spans="1:21">
      <c r="A10" s="262" t="s">
        <v>268</v>
      </c>
      <c r="B10" s="189" t="s">
        <v>6032</v>
      </c>
      <c r="C10" s="189">
        <v>0.04</v>
      </c>
      <c r="D10" s="189" t="s">
        <v>6033</v>
      </c>
      <c r="E10" s="189" t="s">
        <v>253</v>
      </c>
      <c r="F10" s="263" t="s">
        <v>6034</v>
      </c>
      <c r="G10" s="428" t="s">
        <v>281</v>
      </c>
      <c r="I10" s="214"/>
      <c r="J10" s="6"/>
      <c r="K10" s="6"/>
      <c r="L10" s="6"/>
      <c r="M10" s="6"/>
      <c r="N10" s="6"/>
      <c r="O10" s="6"/>
      <c r="P10" s="6"/>
      <c r="Q10" s="6"/>
      <c r="R10" s="6"/>
      <c r="S10" s="6"/>
      <c r="T10" s="6"/>
      <c r="U10" s="215"/>
    </row>
    <row r="11" spans="1:21">
      <c r="A11" s="262" t="s">
        <v>268</v>
      </c>
      <c r="B11" s="189" t="s">
        <v>6035</v>
      </c>
      <c r="C11" s="189">
        <v>2.6</v>
      </c>
      <c r="D11" s="189" t="s">
        <v>773</v>
      </c>
      <c r="E11" s="189" t="s">
        <v>253</v>
      </c>
      <c r="F11" s="263" t="s">
        <v>6020</v>
      </c>
      <c r="G11" s="428" t="s">
        <v>281</v>
      </c>
      <c r="I11" s="214"/>
      <c r="J11" s="6"/>
      <c r="K11" s="6"/>
      <c r="L11" s="6"/>
      <c r="M11" s="6"/>
      <c r="N11" s="6"/>
      <c r="O11" s="6"/>
      <c r="P11" s="6"/>
      <c r="Q11" s="6"/>
      <c r="R11" s="6"/>
      <c r="S11" s="6"/>
      <c r="T11" s="6"/>
      <c r="U11" s="215"/>
    </row>
    <row r="12" spans="1:21">
      <c r="A12" s="262" t="s">
        <v>268</v>
      </c>
      <c r="B12" s="189" t="s">
        <v>6036</v>
      </c>
      <c r="C12" s="189">
        <v>1000</v>
      </c>
      <c r="D12" s="189" t="s">
        <v>259</v>
      </c>
      <c r="E12" s="189" t="s">
        <v>253</v>
      </c>
      <c r="F12" s="263" t="s">
        <v>6037</v>
      </c>
      <c r="G12" s="428" t="s">
        <v>281</v>
      </c>
      <c r="I12" s="214"/>
      <c r="J12" s="6"/>
      <c r="K12" s="6"/>
      <c r="L12" s="6"/>
      <c r="M12" s="6"/>
      <c r="N12" s="6"/>
      <c r="O12" s="6"/>
      <c r="P12" s="6"/>
      <c r="Q12" s="6"/>
      <c r="R12" s="6"/>
      <c r="S12" s="6"/>
      <c r="T12" s="6"/>
      <c r="U12" s="215"/>
    </row>
    <row r="13" spans="1:21">
      <c r="A13" s="262" t="s">
        <v>268</v>
      </c>
      <c r="B13" s="189" t="s">
        <v>983</v>
      </c>
      <c r="C13" s="189" t="s">
        <v>6038</v>
      </c>
      <c r="D13" s="269" t="s">
        <v>6039</v>
      </c>
      <c r="E13" s="431"/>
      <c r="F13" s="263" t="s">
        <v>6040</v>
      </c>
      <c r="G13" s="428" t="s">
        <v>281</v>
      </c>
      <c r="I13" s="214"/>
      <c r="J13" s="6"/>
      <c r="K13" s="6"/>
      <c r="L13" s="6"/>
      <c r="M13" s="6"/>
      <c r="N13" s="6"/>
      <c r="O13" s="6"/>
      <c r="P13" s="6"/>
      <c r="Q13" s="6"/>
      <c r="R13" s="6"/>
      <c r="S13" s="6"/>
      <c r="T13" s="6"/>
      <c r="U13" s="215"/>
    </row>
    <row r="14" spans="1:21">
      <c r="A14" s="262" t="s">
        <v>268</v>
      </c>
      <c r="B14" s="189" t="s">
        <v>2040</v>
      </c>
      <c r="C14" s="189" t="s">
        <v>6041</v>
      </c>
      <c r="D14" s="269" t="s">
        <v>6039</v>
      </c>
      <c r="E14" s="431"/>
      <c r="F14" s="263" t="s">
        <v>6042</v>
      </c>
      <c r="G14" s="428" t="s">
        <v>281</v>
      </c>
      <c r="I14" s="214"/>
      <c r="J14" s="6"/>
      <c r="K14" s="6"/>
      <c r="L14" s="6"/>
      <c r="M14" s="6"/>
      <c r="N14" s="6"/>
      <c r="O14" s="6"/>
      <c r="P14" s="6"/>
      <c r="Q14" s="6"/>
      <c r="R14" s="6"/>
      <c r="S14" s="6"/>
      <c r="T14" s="6"/>
      <c r="U14" s="215"/>
    </row>
    <row r="15" spans="1:21">
      <c r="A15" s="239" t="s">
        <v>268</v>
      </c>
      <c r="B15" s="240" t="s">
        <v>6043</v>
      </c>
      <c r="C15" s="240" t="s">
        <v>6044</v>
      </c>
      <c r="D15" s="270" t="s">
        <v>6045</v>
      </c>
      <c r="E15" s="432"/>
      <c r="F15" s="241" t="s">
        <v>6046</v>
      </c>
      <c r="G15" s="428" t="s">
        <v>281</v>
      </c>
      <c r="I15" s="214"/>
      <c r="J15" s="6"/>
      <c r="K15" s="6"/>
      <c r="L15" s="6"/>
      <c r="M15" s="6"/>
      <c r="N15" s="6"/>
      <c r="O15" s="6"/>
      <c r="P15" s="6"/>
      <c r="Q15" s="6"/>
      <c r="R15" s="6"/>
      <c r="S15" s="6"/>
      <c r="T15" s="6"/>
      <c r="U15" s="215"/>
    </row>
    <row r="16" spans="1:21">
      <c r="G16" s="428" t="s">
        <v>281</v>
      </c>
      <c r="I16" s="214"/>
      <c r="J16" s="6"/>
      <c r="K16" s="6"/>
      <c r="L16" s="6"/>
      <c r="M16" s="6"/>
      <c r="N16" s="6"/>
      <c r="O16" s="6"/>
      <c r="P16" s="6"/>
      <c r="Q16" s="6"/>
      <c r="R16" s="6"/>
      <c r="S16" s="6"/>
      <c r="T16" s="6"/>
      <c r="U16" s="215"/>
    </row>
    <row r="17" spans="1:21" ht="21">
      <c r="A17" s="827" t="s">
        <v>6047</v>
      </c>
      <c r="B17" s="828"/>
      <c r="C17" s="828"/>
      <c r="D17" s="828"/>
      <c r="E17" s="828"/>
      <c r="F17" s="829"/>
      <c r="G17" s="428" t="s">
        <v>281</v>
      </c>
      <c r="I17" s="214"/>
      <c r="J17" s="6"/>
      <c r="K17" s="6"/>
      <c r="L17" s="6"/>
      <c r="M17" s="6"/>
      <c r="N17" s="6"/>
      <c r="O17" s="6"/>
      <c r="P17" s="6"/>
      <c r="Q17" s="6"/>
      <c r="R17" s="6"/>
      <c r="S17" s="6"/>
      <c r="T17" s="6"/>
      <c r="U17" s="215"/>
    </row>
    <row r="18" spans="1:21">
      <c r="A18" s="211" t="s">
        <v>238</v>
      </c>
      <c r="B18" s="212" t="s">
        <v>239</v>
      </c>
      <c r="C18" s="212" t="s">
        <v>240</v>
      </c>
      <c r="D18" s="212" t="s">
        <v>134</v>
      </c>
      <c r="E18" s="212" t="s">
        <v>241</v>
      </c>
      <c r="F18" s="213" t="s">
        <v>242</v>
      </c>
      <c r="G18" s="428" t="s">
        <v>281</v>
      </c>
      <c r="I18" s="214"/>
      <c r="J18" s="6"/>
      <c r="K18" s="6"/>
      <c r="L18" s="6"/>
      <c r="M18" s="6"/>
      <c r="N18" s="6"/>
      <c r="O18" s="6"/>
      <c r="P18" s="6"/>
      <c r="Q18" s="6"/>
      <c r="R18" s="6"/>
      <c r="S18" s="6"/>
      <c r="T18" s="6"/>
      <c r="U18" s="215"/>
    </row>
    <row r="19" spans="1:21">
      <c r="A19" s="216" t="s">
        <v>858</v>
      </c>
      <c r="B19" s="217" t="s">
        <v>326</v>
      </c>
      <c r="C19" s="218" t="s">
        <v>818</v>
      </c>
      <c r="D19" s="218" t="s">
        <v>1904</v>
      </c>
      <c r="E19" s="218" t="s">
        <v>253</v>
      </c>
      <c r="F19" s="232" t="s">
        <v>6048</v>
      </c>
      <c r="G19" s="428" t="s">
        <v>281</v>
      </c>
      <c r="I19" s="236"/>
      <c r="J19" s="237"/>
      <c r="K19" s="237"/>
      <c r="L19" s="237"/>
      <c r="M19" s="237"/>
      <c r="N19" s="237"/>
      <c r="O19" s="237"/>
      <c r="P19" s="237"/>
      <c r="Q19" s="237"/>
      <c r="R19" s="237"/>
      <c r="S19" s="237"/>
      <c r="T19" s="237"/>
      <c r="U19" s="238"/>
    </row>
    <row r="20" spans="1:21">
      <c r="A20" s="221" t="s">
        <v>858</v>
      </c>
      <c r="B20" s="233" t="s">
        <v>6049</v>
      </c>
      <c r="C20" s="223">
        <v>1</v>
      </c>
      <c r="D20" s="223" t="s">
        <v>252</v>
      </c>
      <c r="E20" s="223" t="s">
        <v>253</v>
      </c>
      <c r="F20" s="234" t="s">
        <v>6050</v>
      </c>
      <c r="G20" s="428" t="s">
        <v>281</v>
      </c>
    </row>
    <row r="21" spans="1:21">
      <c r="A21" s="221" t="s">
        <v>6021</v>
      </c>
      <c r="B21" s="233" t="s">
        <v>6051</v>
      </c>
      <c r="C21" s="223">
        <v>1</v>
      </c>
      <c r="D21" s="223" t="s">
        <v>252</v>
      </c>
      <c r="E21" s="223" t="s">
        <v>253</v>
      </c>
      <c r="F21" s="430" t="s">
        <v>6052</v>
      </c>
      <c r="G21" s="428" t="s">
        <v>281</v>
      </c>
      <c r="I21" s="772" t="s">
        <v>272</v>
      </c>
      <c r="J21" s="773"/>
      <c r="K21" s="773"/>
      <c r="L21" s="773"/>
      <c r="M21" s="773"/>
      <c r="N21" s="773"/>
      <c r="O21" s="773"/>
      <c r="P21" s="773"/>
      <c r="Q21" s="773"/>
      <c r="R21" s="773"/>
      <c r="S21" s="773"/>
      <c r="T21" s="773"/>
      <c r="U21" s="774"/>
    </row>
    <row r="22" spans="1:21">
      <c r="A22" s="239" t="s">
        <v>268</v>
      </c>
      <c r="B22" s="240" t="s">
        <v>818</v>
      </c>
      <c r="C22" s="240" t="s">
        <v>6053</v>
      </c>
      <c r="D22" s="240" t="s">
        <v>6054</v>
      </c>
      <c r="E22" s="432"/>
      <c r="F22" s="241" t="s">
        <v>6055</v>
      </c>
      <c r="G22" s="428" t="s">
        <v>281</v>
      </c>
      <c r="I22" s="242"/>
      <c r="J22" s="243"/>
      <c r="K22" s="243"/>
      <c r="L22" s="243"/>
      <c r="M22" s="243"/>
      <c r="N22" s="243"/>
      <c r="O22" s="243"/>
      <c r="P22" s="243"/>
      <c r="Q22" s="243"/>
      <c r="R22" s="243"/>
      <c r="S22" s="243"/>
      <c r="T22" s="243"/>
      <c r="U22" s="244"/>
    </row>
    <row r="23" spans="1:21">
      <c r="G23" s="428" t="s">
        <v>281</v>
      </c>
      <c r="I23" s="214"/>
      <c r="J23" s="6"/>
      <c r="K23" s="6"/>
      <c r="L23" s="6"/>
      <c r="M23" s="6"/>
      <c r="N23" s="6"/>
      <c r="O23" s="6"/>
      <c r="P23" s="6"/>
      <c r="Q23" s="6"/>
      <c r="R23" s="6"/>
      <c r="S23" s="6"/>
      <c r="T23" s="6"/>
      <c r="U23" s="215"/>
    </row>
    <row r="24" spans="1:21" ht="21">
      <c r="A24" s="827" t="s">
        <v>6056</v>
      </c>
      <c r="B24" s="828"/>
      <c r="C24" s="828"/>
      <c r="D24" s="828"/>
      <c r="E24" s="828"/>
      <c r="F24" s="829"/>
      <c r="G24" s="428" t="s">
        <v>281</v>
      </c>
      <c r="I24" s="214"/>
      <c r="J24" s="6"/>
      <c r="K24" s="6"/>
      <c r="L24" s="6"/>
      <c r="M24" s="6"/>
      <c r="N24" s="6"/>
      <c r="O24" s="6"/>
      <c r="P24" s="6"/>
      <c r="Q24" s="6"/>
      <c r="R24" s="6"/>
      <c r="S24" s="6"/>
      <c r="T24" s="6"/>
      <c r="U24" s="215"/>
    </row>
    <row r="25" spans="1:21">
      <c r="A25" s="211" t="s">
        <v>238</v>
      </c>
      <c r="B25" s="212" t="s">
        <v>239</v>
      </c>
      <c r="C25" s="212" t="s">
        <v>240</v>
      </c>
      <c r="D25" s="212" t="s">
        <v>134</v>
      </c>
      <c r="E25" s="212" t="s">
        <v>241</v>
      </c>
      <c r="F25" s="213" t="s">
        <v>242</v>
      </c>
      <c r="G25" s="428" t="s">
        <v>281</v>
      </c>
      <c r="I25" s="214"/>
      <c r="J25" s="6"/>
      <c r="K25" s="6"/>
      <c r="L25" s="6"/>
      <c r="M25" s="6"/>
      <c r="N25" s="6"/>
      <c r="O25" s="6"/>
      <c r="P25" s="6"/>
      <c r="Q25" s="6"/>
      <c r="R25" s="6"/>
      <c r="S25" s="6"/>
      <c r="T25" s="6"/>
      <c r="U25" s="215"/>
    </row>
    <row r="26" spans="1:21">
      <c r="A26" s="216" t="s">
        <v>858</v>
      </c>
      <c r="B26" s="217" t="s">
        <v>6057</v>
      </c>
      <c r="C26" s="218" t="s">
        <v>1491</v>
      </c>
      <c r="D26" s="218" t="s">
        <v>275</v>
      </c>
      <c r="E26" s="426" t="s">
        <v>2213</v>
      </c>
      <c r="F26" s="232" t="s">
        <v>6058</v>
      </c>
      <c r="G26" s="428" t="s">
        <v>281</v>
      </c>
      <c r="I26" s="214"/>
      <c r="J26" s="6"/>
      <c r="K26" s="6"/>
      <c r="L26" s="6"/>
      <c r="M26" s="6"/>
      <c r="N26" s="6"/>
      <c r="O26" s="6"/>
      <c r="P26" s="6"/>
      <c r="Q26" s="6"/>
      <c r="R26" s="6"/>
      <c r="S26" s="6"/>
      <c r="T26" s="6"/>
      <c r="U26" s="215"/>
    </row>
    <row r="27" spans="1:21">
      <c r="A27" s="221" t="s">
        <v>858</v>
      </c>
      <c r="B27" s="233" t="s">
        <v>6059</v>
      </c>
      <c r="C27" s="223" t="s">
        <v>682</v>
      </c>
      <c r="D27" s="223" t="s">
        <v>504</v>
      </c>
      <c r="E27" s="273" t="s">
        <v>2213</v>
      </c>
      <c r="F27" s="234" t="s">
        <v>6060</v>
      </c>
      <c r="G27" s="428" t="s">
        <v>281</v>
      </c>
      <c r="I27" s="214"/>
      <c r="J27" s="6"/>
      <c r="K27" s="6"/>
      <c r="L27" s="6"/>
      <c r="M27" s="6"/>
      <c r="N27" s="6"/>
      <c r="O27" s="6"/>
      <c r="P27" s="6"/>
      <c r="Q27" s="6"/>
      <c r="R27" s="6"/>
      <c r="S27" s="6"/>
      <c r="T27" s="6"/>
      <c r="U27" s="215"/>
    </row>
    <row r="28" spans="1:21">
      <c r="A28" s="221" t="s">
        <v>858</v>
      </c>
      <c r="B28" s="222" t="s">
        <v>6014</v>
      </c>
      <c r="C28" s="223" t="s">
        <v>6061</v>
      </c>
      <c r="D28" s="223" t="s">
        <v>408</v>
      </c>
      <c r="E28" s="273" t="s">
        <v>2213</v>
      </c>
      <c r="F28" s="234" t="s">
        <v>6062</v>
      </c>
      <c r="G28" s="428" t="s">
        <v>281</v>
      </c>
      <c r="I28" s="214"/>
      <c r="J28" s="6"/>
      <c r="K28" s="6"/>
      <c r="L28" s="6"/>
      <c r="M28" s="6"/>
      <c r="N28" s="6"/>
      <c r="O28" s="6"/>
      <c r="P28" s="6"/>
      <c r="Q28" s="6"/>
      <c r="R28" s="6"/>
      <c r="S28" s="6"/>
      <c r="T28" s="6"/>
      <c r="U28" s="215"/>
    </row>
    <row r="29" spans="1:21">
      <c r="A29" s="221" t="s">
        <v>858</v>
      </c>
      <c r="B29" s="222" t="s">
        <v>591</v>
      </c>
      <c r="C29" s="223" t="s">
        <v>592</v>
      </c>
      <c r="D29" s="223" t="s">
        <v>259</v>
      </c>
      <c r="E29" s="273" t="s">
        <v>2213</v>
      </c>
      <c r="F29" s="234" t="s">
        <v>6063</v>
      </c>
      <c r="G29" s="428" t="s">
        <v>281</v>
      </c>
      <c r="I29" s="214"/>
      <c r="J29" s="6"/>
      <c r="K29" s="6"/>
      <c r="L29" s="6"/>
      <c r="M29" s="6"/>
      <c r="N29" s="6"/>
      <c r="O29" s="6"/>
      <c r="P29" s="6"/>
      <c r="Q29" s="6"/>
      <c r="R29" s="6"/>
      <c r="S29" s="6"/>
      <c r="T29" s="6"/>
      <c r="U29" s="215"/>
    </row>
    <row r="30" spans="1:21">
      <c r="A30" s="221" t="s">
        <v>858</v>
      </c>
      <c r="B30" s="233" t="s">
        <v>6064</v>
      </c>
      <c r="C30" s="223" t="s">
        <v>586</v>
      </c>
      <c r="D30" s="223" t="s">
        <v>259</v>
      </c>
      <c r="E30" s="273" t="s">
        <v>253</v>
      </c>
      <c r="F30" s="234" t="s">
        <v>6065</v>
      </c>
      <c r="G30" s="428" t="s">
        <v>281</v>
      </c>
      <c r="I30" s="214"/>
      <c r="J30" s="6"/>
      <c r="K30" s="6"/>
      <c r="L30" s="6"/>
      <c r="M30" s="6"/>
      <c r="N30" s="6"/>
      <c r="O30" s="6"/>
      <c r="P30" s="6"/>
      <c r="Q30" s="6"/>
      <c r="R30" s="6"/>
      <c r="S30" s="6"/>
      <c r="T30" s="6"/>
      <c r="U30" s="215"/>
    </row>
    <row r="31" spans="1:21">
      <c r="A31" s="221" t="s">
        <v>858</v>
      </c>
      <c r="B31" s="222" t="s">
        <v>326</v>
      </c>
      <c r="C31" s="433" t="s">
        <v>818</v>
      </c>
      <c r="D31" s="223" t="s">
        <v>408</v>
      </c>
      <c r="E31" s="273" t="s">
        <v>2213</v>
      </c>
      <c r="F31" s="434" t="s">
        <v>6066</v>
      </c>
      <c r="G31" s="428" t="s">
        <v>281</v>
      </c>
      <c r="I31" s="214"/>
      <c r="J31" s="6"/>
      <c r="K31" s="6"/>
      <c r="L31" s="6"/>
      <c r="M31" s="6"/>
      <c r="N31" s="6"/>
      <c r="O31" s="6"/>
      <c r="P31" s="6"/>
      <c r="Q31" s="6"/>
      <c r="R31" s="6"/>
      <c r="S31" s="6"/>
      <c r="T31" s="6"/>
      <c r="U31" s="215"/>
    </row>
    <row r="32" spans="1:21">
      <c r="A32" s="221" t="s">
        <v>333</v>
      </c>
      <c r="B32" s="223" t="s">
        <v>340</v>
      </c>
      <c r="C32" s="223" t="s">
        <v>6067</v>
      </c>
      <c r="D32" s="223" t="s">
        <v>259</v>
      </c>
      <c r="E32" s="273" t="s">
        <v>2213</v>
      </c>
      <c r="F32" s="234" t="s">
        <v>6068</v>
      </c>
      <c r="G32" s="428" t="s">
        <v>281</v>
      </c>
      <c r="I32" s="214"/>
      <c r="J32" s="6"/>
      <c r="K32" s="6"/>
      <c r="L32" s="6"/>
      <c r="M32" s="6"/>
      <c r="N32" s="6"/>
      <c r="O32" s="6"/>
      <c r="P32" s="6"/>
      <c r="Q32" s="6"/>
      <c r="R32" s="6"/>
      <c r="S32" s="6"/>
      <c r="T32" s="6"/>
      <c r="U32" s="215"/>
    </row>
    <row r="33" spans="1:21">
      <c r="A33" s="221" t="s">
        <v>845</v>
      </c>
      <c r="B33" s="233" t="s">
        <v>6069</v>
      </c>
      <c r="C33" s="223" t="s">
        <v>6070</v>
      </c>
      <c r="D33" s="223" t="s">
        <v>259</v>
      </c>
      <c r="E33" s="273" t="s">
        <v>2213</v>
      </c>
      <c r="F33" s="234" t="s">
        <v>6071</v>
      </c>
      <c r="G33" s="428" t="s">
        <v>281</v>
      </c>
      <c r="I33" s="214"/>
      <c r="J33" s="6"/>
      <c r="K33" s="6"/>
      <c r="L33" s="6"/>
      <c r="M33" s="6"/>
      <c r="N33" s="6"/>
      <c r="O33" s="6"/>
      <c r="P33" s="6"/>
      <c r="Q33" s="6"/>
      <c r="R33" s="6"/>
      <c r="S33" s="6"/>
      <c r="T33" s="6"/>
      <c r="U33" s="215"/>
    </row>
    <row r="34" spans="1:21">
      <c r="A34" s="221" t="s">
        <v>333</v>
      </c>
      <c r="B34" s="223" t="s">
        <v>610</v>
      </c>
      <c r="C34" s="223" t="s">
        <v>6072</v>
      </c>
      <c r="D34" s="223" t="s">
        <v>259</v>
      </c>
      <c r="E34" s="273" t="s">
        <v>2213</v>
      </c>
      <c r="F34" s="234" t="s">
        <v>6073</v>
      </c>
      <c r="G34" s="428" t="s">
        <v>281</v>
      </c>
      <c r="I34" s="214"/>
      <c r="J34" s="6"/>
      <c r="K34" s="6"/>
      <c r="L34" s="6"/>
      <c r="M34" s="6"/>
      <c r="N34" s="6"/>
      <c r="O34" s="6"/>
      <c r="P34" s="6"/>
      <c r="Q34" s="6"/>
      <c r="R34" s="6"/>
      <c r="S34" s="6"/>
      <c r="T34" s="6"/>
      <c r="U34" s="215"/>
    </row>
    <row r="35" spans="1:21">
      <c r="A35" s="221" t="s">
        <v>333</v>
      </c>
      <c r="B35" s="223" t="s">
        <v>2003</v>
      </c>
      <c r="C35" s="223" t="s">
        <v>6074</v>
      </c>
      <c r="D35" s="223" t="s">
        <v>259</v>
      </c>
      <c r="E35" s="273" t="s">
        <v>2213</v>
      </c>
      <c r="F35" s="234" t="s">
        <v>883</v>
      </c>
      <c r="G35" s="428" t="s">
        <v>281</v>
      </c>
      <c r="I35" s="214"/>
      <c r="J35" s="6"/>
      <c r="K35" s="6"/>
      <c r="L35" s="6"/>
      <c r="M35" s="6"/>
      <c r="N35" s="6"/>
      <c r="O35" s="6"/>
      <c r="P35" s="6"/>
      <c r="Q35" s="6"/>
      <c r="R35" s="6"/>
      <c r="S35" s="6"/>
      <c r="T35" s="6"/>
      <c r="U35" s="215"/>
    </row>
    <row r="36" spans="1:21">
      <c r="A36" s="221" t="s">
        <v>333</v>
      </c>
      <c r="B36" s="223" t="s">
        <v>439</v>
      </c>
      <c r="C36" s="223" t="s">
        <v>6075</v>
      </c>
      <c r="D36" s="223" t="s">
        <v>259</v>
      </c>
      <c r="E36" s="273" t="s">
        <v>2213</v>
      </c>
      <c r="F36" s="234" t="s">
        <v>887</v>
      </c>
      <c r="G36" s="428" t="s">
        <v>281</v>
      </c>
      <c r="I36" s="214"/>
      <c r="J36" s="6"/>
      <c r="K36" s="6"/>
      <c r="L36" s="6"/>
      <c r="M36" s="6"/>
      <c r="N36" s="6"/>
      <c r="O36" s="6"/>
      <c r="P36" s="6"/>
      <c r="Q36" s="6"/>
      <c r="R36" s="6"/>
      <c r="S36" s="6"/>
      <c r="T36" s="6"/>
      <c r="U36" s="215"/>
    </row>
    <row r="37" spans="1:21">
      <c r="A37" s="262" t="s">
        <v>268</v>
      </c>
      <c r="B37" s="189" t="s">
        <v>6024</v>
      </c>
      <c r="C37" s="189">
        <v>15.8</v>
      </c>
      <c r="D37" s="189" t="s">
        <v>6025</v>
      </c>
      <c r="E37" s="189" t="s">
        <v>253</v>
      </c>
      <c r="F37" s="263" t="s">
        <v>6076</v>
      </c>
      <c r="G37" s="428" t="s">
        <v>281</v>
      </c>
      <c r="I37" s="214"/>
      <c r="J37" s="6"/>
      <c r="K37" s="6"/>
      <c r="L37" s="6"/>
      <c r="M37" s="6"/>
      <c r="N37" s="6"/>
      <c r="O37" s="6"/>
      <c r="P37" s="6"/>
      <c r="Q37" s="6"/>
      <c r="R37" s="6"/>
      <c r="S37" s="6"/>
      <c r="T37" s="6"/>
      <c r="U37" s="215"/>
    </row>
    <row r="38" spans="1:21">
      <c r="A38" s="262" t="s">
        <v>268</v>
      </c>
      <c r="B38" s="189" t="s">
        <v>6077</v>
      </c>
      <c r="C38" s="189">
        <v>0.65</v>
      </c>
      <c r="D38" s="189" t="s">
        <v>270</v>
      </c>
      <c r="E38" s="189" t="s">
        <v>6078</v>
      </c>
      <c r="F38" s="263" t="s">
        <v>6079</v>
      </c>
      <c r="G38" s="428" t="s">
        <v>281</v>
      </c>
      <c r="I38" s="214"/>
      <c r="J38" s="6"/>
      <c r="K38" s="6"/>
      <c r="L38" s="6"/>
      <c r="M38" s="6"/>
      <c r="N38" s="6"/>
      <c r="O38" s="6"/>
      <c r="P38" s="6"/>
      <c r="Q38" s="6"/>
      <c r="R38" s="6"/>
      <c r="S38" s="6"/>
      <c r="T38" s="6"/>
      <c r="U38" s="215"/>
    </row>
    <row r="39" spans="1:21">
      <c r="A39" s="262" t="s">
        <v>268</v>
      </c>
      <c r="B39" s="189" t="s">
        <v>623</v>
      </c>
      <c r="C39" s="189">
        <v>0.04</v>
      </c>
      <c r="D39" s="189" t="s">
        <v>270</v>
      </c>
      <c r="E39" s="189" t="s">
        <v>253</v>
      </c>
      <c r="F39" s="263" t="s">
        <v>6080</v>
      </c>
      <c r="G39" s="428" t="s">
        <v>281</v>
      </c>
      <c r="I39" s="214"/>
      <c r="J39" s="6"/>
      <c r="K39" s="6"/>
      <c r="L39" s="6"/>
      <c r="M39" s="6"/>
      <c r="N39" s="6"/>
      <c r="O39" s="6"/>
      <c r="P39" s="6"/>
      <c r="Q39" s="6"/>
      <c r="R39" s="6"/>
      <c r="S39" s="6"/>
      <c r="T39" s="6"/>
      <c r="U39" s="215"/>
    </row>
    <row r="40" spans="1:21">
      <c r="A40" s="262" t="s">
        <v>268</v>
      </c>
      <c r="B40" s="189" t="s">
        <v>628</v>
      </c>
      <c r="C40" s="189">
        <v>1.95</v>
      </c>
      <c r="D40" s="189" t="s">
        <v>6081</v>
      </c>
      <c r="E40" s="189" t="s">
        <v>6082</v>
      </c>
      <c r="F40" s="263" t="s">
        <v>6083</v>
      </c>
      <c r="G40" s="428" t="s">
        <v>281</v>
      </c>
      <c r="I40" s="214"/>
      <c r="J40" s="6"/>
      <c r="K40" s="6"/>
      <c r="L40" s="6"/>
      <c r="M40" s="6"/>
      <c r="N40" s="6"/>
      <c r="O40" s="6"/>
      <c r="P40" s="6"/>
      <c r="Q40" s="6"/>
      <c r="R40" s="6"/>
      <c r="S40" s="6"/>
      <c r="T40" s="6"/>
      <c r="U40" s="215"/>
    </row>
    <row r="41" spans="1:21">
      <c r="A41" s="262" t="s">
        <v>268</v>
      </c>
      <c r="B41" s="189" t="s">
        <v>6084</v>
      </c>
      <c r="C41" s="189">
        <v>600000</v>
      </c>
      <c r="D41" s="189" t="s">
        <v>6085</v>
      </c>
      <c r="E41" s="189" t="s">
        <v>253</v>
      </c>
      <c r="F41" s="263" t="s">
        <v>6086</v>
      </c>
      <c r="G41" s="428" t="s">
        <v>281</v>
      </c>
      <c r="I41" s="214"/>
      <c r="J41" s="6"/>
      <c r="K41" s="6"/>
      <c r="L41" s="6"/>
      <c r="M41" s="6"/>
      <c r="N41" s="6"/>
      <c r="O41" s="6"/>
      <c r="P41" s="6"/>
      <c r="Q41" s="6"/>
      <c r="R41" s="6"/>
      <c r="S41" s="6"/>
      <c r="T41" s="6"/>
      <c r="U41" s="215"/>
    </row>
    <row r="42" spans="1:21">
      <c r="A42" s="262" t="s">
        <v>268</v>
      </c>
      <c r="B42" s="189" t="s">
        <v>631</v>
      </c>
      <c r="C42" s="189">
        <v>14.79</v>
      </c>
      <c r="D42" s="189" t="s">
        <v>6087</v>
      </c>
      <c r="E42" s="189" t="s">
        <v>253</v>
      </c>
      <c r="F42" s="263" t="s">
        <v>6088</v>
      </c>
      <c r="G42" s="428" t="s">
        <v>281</v>
      </c>
      <c r="I42" s="214"/>
      <c r="J42" s="6"/>
      <c r="K42" s="6"/>
      <c r="L42" s="6"/>
      <c r="M42" s="6"/>
      <c r="N42" s="6"/>
      <c r="O42" s="6"/>
      <c r="P42" s="6"/>
      <c r="Q42" s="6"/>
      <c r="R42" s="6"/>
      <c r="S42" s="6"/>
      <c r="T42" s="6"/>
      <c r="U42" s="215"/>
    </row>
    <row r="43" spans="1:21">
      <c r="A43" s="262" t="s">
        <v>268</v>
      </c>
      <c r="B43" s="189" t="s">
        <v>634</v>
      </c>
      <c r="C43" s="189">
        <v>3.1130000000000001E-2</v>
      </c>
      <c r="D43" s="189" t="s">
        <v>1241</v>
      </c>
      <c r="E43" s="189" t="s">
        <v>253</v>
      </c>
      <c r="F43" s="263" t="s">
        <v>6089</v>
      </c>
      <c r="G43" s="428" t="s">
        <v>281</v>
      </c>
      <c r="I43" s="214"/>
      <c r="J43" s="6"/>
      <c r="K43" s="6"/>
      <c r="L43" s="6"/>
      <c r="M43" s="6"/>
      <c r="N43" s="6"/>
      <c r="O43" s="6"/>
      <c r="P43" s="6"/>
      <c r="Q43" s="6"/>
      <c r="R43" s="6"/>
      <c r="S43" s="6"/>
      <c r="T43" s="6"/>
      <c r="U43" s="215"/>
    </row>
    <row r="44" spans="1:21">
      <c r="A44" s="262" t="s">
        <v>268</v>
      </c>
      <c r="B44" s="189" t="s">
        <v>643</v>
      </c>
      <c r="C44" s="189">
        <v>8.7500000000000008E-3</v>
      </c>
      <c r="D44" s="189" t="s">
        <v>270</v>
      </c>
      <c r="E44" s="189" t="s">
        <v>6090</v>
      </c>
      <c r="F44" s="263" t="s">
        <v>6091</v>
      </c>
      <c r="G44" s="428" t="s">
        <v>281</v>
      </c>
      <c r="I44" s="214"/>
      <c r="J44" s="6"/>
      <c r="K44" s="6"/>
      <c r="L44" s="6"/>
      <c r="M44" s="6"/>
      <c r="N44" s="6"/>
      <c r="O44" s="6"/>
      <c r="P44" s="6"/>
      <c r="Q44" s="6"/>
      <c r="R44" s="6"/>
      <c r="S44" s="6"/>
      <c r="T44" s="6"/>
      <c r="U44" s="215"/>
    </row>
    <row r="45" spans="1:21">
      <c r="A45" s="262" t="s">
        <v>268</v>
      </c>
      <c r="B45" s="189" t="s">
        <v>646</v>
      </c>
      <c r="C45" s="189">
        <v>25</v>
      </c>
      <c r="D45" s="189" t="s">
        <v>545</v>
      </c>
      <c r="E45" s="189" t="s">
        <v>6092</v>
      </c>
      <c r="F45" s="263" t="s">
        <v>1595</v>
      </c>
      <c r="G45" s="428" t="s">
        <v>281</v>
      </c>
      <c r="I45" s="214"/>
      <c r="J45" s="6"/>
      <c r="K45" s="6"/>
      <c r="L45" s="6"/>
      <c r="M45" s="6"/>
      <c r="N45" s="6"/>
      <c r="O45" s="6"/>
      <c r="P45" s="6"/>
      <c r="Q45" s="6"/>
      <c r="R45" s="6"/>
      <c r="S45" s="6"/>
      <c r="T45" s="6"/>
      <c r="U45" s="215"/>
    </row>
    <row r="46" spans="1:21">
      <c r="A46" s="262" t="s">
        <v>268</v>
      </c>
      <c r="B46" s="189" t="s">
        <v>649</v>
      </c>
      <c r="C46" s="189">
        <v>16.04</v>
      </c>
      <c r="D46" s="189" t="s">
        <v>650</v>
      </c>
      <c r="E46" s="189" t="s">
        <v>253</v>
      </c>
      <c r="F46" s="263" t="s">
        <v>2486</v>
      </c>
      <c r="G46" s="428" t="s">
        <v>281</v>
      </c>
      <c r="I46" s="214"/>
      <c r="J46" s="6"/>
      <c r="K46" s="6"/>
      <c r="L46" s="6"/>
      <c r="M46" s="6"/>
      <c r="N46" s="6"/>
      <c r="O46" s="6"/>
      <c r="P46" s="6"/>
      <c r="Q46" s="6"/>
      <c r="R46" s="6"/>
      <c r="S46" s="6"/>
      <c r="T46" s="6"/>
      <c r="U46" s="215"/>
    </row>
    <row r="47" spans="1:21">
      <c r="A47" s="262" t="s">
        <v>268</v>
      </c>
      <c r="B47" s="189" t="s">
        <v>652</v>
      </c>
      <c r="C47" s="189">
        <v>44.01</v>
      </c>
      <c r="D47" s="189" t="s">
        <v>650</v>
      </c>
      <c r="E47" s="189" t="s">
        <v>253</v>
      </c>
      <c r="F47" s="263" t="s">
        <v>6093</v>
      </c>
      <c r="G47" s="428" t="s">
        <v>281</v>
      </c>
      <c r="I47" s="214"/>
      <c r="J47" s="6"/>
      <c r="K47" s="6"/>
      <c r="L47" s="6"/>
      <c r="M47" s="6"/>
      <c r="N47" s="6"/>
      <c r="O47" s="6"/>
      <c r="P47" s="6"/>
      <c r="Q47" s="6"/>
      <c r="R47" s="6"/>
      <c r="S47" s="6"/>
      <c r="T47" s="6"/>
      <c r="U47" s="215"/>
    </row>
    <row r="48" spans="1:21">
      <c r="A48" s="262" t="s">
        <v>268</v>
      </c>
      <c r="B48" s="189" t="s">
        <v>6094</v>
      </c>
      <c r="C48" s="189">
        <v>18.010000000000002</v>
      </c>
      <c r="D48" s="189" t="s">
        <v>650</v>
      </c>
      <c r="E48" s="189" t="s">
        <v>253</v>
      </c>
      <c r="F48" s="263" t="s">
        <v>6095</v>
      </c>
      <c r="G48" s="428" t="s">
        <v>281</v>
      </c>
      <c r="I48" s="214"/>
      <c r="J48" s="6"/>
      <c r="K48" s="6"/>
      <c r="L48" s="6"/>
      <c r="M48" s="6"/>
      <c r="N48" s="6"/>
      <c r="O48" s="6"/>
      <c r="P48" s="6"/>
      <c r="Q48" s="6"/>
      <c r="R48" s="6"/>
      <c r="S48" s="6"/>
      <c r="T48" s="6"/>
      <c r="U48" s="215"/>
    </row>
    <row r="49" spans="1:21">
      <c r="A49" s="262" t="s">
        <v>268</v>
      </c>
      <c r="B49" s="189" t="s">
        <v>654</v>
      </c>
      <c r="C49" s="189">
        <v>34.1</v>
      </c>
      <c r="D49" s="189" t="s">
        <v>650</v>
      </c>
      <c r="E49" s="189" t="s">
        <v>253</v>
      </c>
      <c r="F49" s="263" t="s">
        <v>6096</v>
      </c>
      <c r="G49" s="428" t="s">
        <v>281</v>
      </c>
      <c r="I49" s="214"/>
      <c r="J49" s="6"/>
      <c r="K49" s="6"/>
      <c r="L49" s="6"/>
      <c r="M49" s="6"/>
      <c r="N49" s="6"/>
      <c r="O49" s="6"/>
      <c r="P49" s="6"/>
      <c r="Q49" s="6"/>
      <c r="R49" s="6"/>
      <c r="S49" s="6"/>
      <c r="T49" s="6"/>
      <c r="U49" s="215"/>
    </row>
    <row r="50" spans="1:21">
      <c r="A50" s="262" t="s">
        <v>268</v>
      </c>
      <c r="B50" s="189" t="s">
        <v>656</v>
      </c>
      <c r="C50" s="189">
        <v>17</v>
      </c>
      <c r="D50" s="189" t="s">
        <v>650</v>
      </c>
      <c r="E50" s="189" t="s">
        <v>253</v>
      </c>
      <c r="F50" s="263" t="s">
        <v>6097</v>
      </c>
      <c r="G50" s="428" t="s">
        <v>281</v>
      </c>
      <c r="I50" s="214"/>
      <c r="J50" s="6"/>
      <c r="K50" s="6"/>
      <c r="L50" s="6"/>
      <c r="M50" s="6"/>
      <c r="N50" s="6"/>
      <c r="O50" s="6"/>
      <c r="P50" s="6"/>
      <c r="Q50" s="6"/>
      <c r="R50" s="6"/>
      <c r="S50" s="6"/>
      <c r="T50" s="6"/>
      <c r="U50" s="215"/>
    </row>
    <row r="51" spans="1:21">
      <c r="A51" s="262" t="s">
        <v>268</v>
      </c>
      <c r="B51" s="189" t="s">
        <v>6098</v>
      </c>
      <c r="C51" s="189">
        <v>0.68600000000000005</v>
      </c>
      <c r="D51" s="189" t="s">
        <v>270</v>
      </c>
      <c r="E51" s="189" t="s">
        <v>6099</v>
      </c>
      <c r="F51" s="263" t="s">
        <v>6100</v>
      </c>
      <c r="G51" s="428" t="s">
        <v>281</v>
      </c>
      <c r="I51" s="214"/>
      <c r="J51" s="6"/>
      <c r="K51" s="6"/>
      <c r="L51" s="6"/>
      <c r="M51" s="6"/>
      <c r="N51" s="6"/>
      <c r="O51" s="6"/>
      <c r="P51" s="6"/>
      <c r="Q51" s="6"/>
      <c r="R51" s="6"/>
      <c r="S51" s="6"/>
      <c r="T51" s="6"/>
      <c r="U51" s="215"/>
    </row>
    <row r="52" spans="1:21">
      <c r="A52" s="262" t="s">
        <v>268</v>
      </c>
      <c r="B52" s="189" t="s">
        <v>6101</v>
      </c>
      <c r="C52" s="189">
        <v>0.48</v>
      </c>
      <c r="D52" s="189" t="s">
        <v>270</v>
      </c>
      <c r="E52" s="189" t="s">
        <v>6102</v>
      </c>
      <c r="F52" s="263" t="s">
        <v>6103</v>
      </c>
      <c r="G52" s="428" t="s">
        <v>281</v>
      </c>
      <c r="I52" s="214"/>
      <c r="J52" s="6"/>
      <c r="K52" s="6"/>
      <c r="L52" s="6"/>
      <c r="M52" s="6"/>
      <c r="N52" s="6"/>
      <c r="O52" s="6"/>
      <c r="P52" s="6"/>
      <c r="Q52" s="6"/>
      <c r="R52" s="6"/>
      <c r="S52" s="6"/>
      <c r="T52" s="6"/>
      <c r="U52" s="215"/>
    </row>
    <row r="53" spans="1:21">
      <c r="A53" s="262" t="s">
        <v>268</v>
      </c>
      <c r="B53" s="189" t="s">
        <v>6104</v>
      </c>
      <c r="C53" s="189">
        <v>1</v>
      </c>
      <c r="D53" s="189" t="s">
        <v>6105</v>
      </c>
      <c r="E53" s="189" t="s">
        <v>6106</v>
      </c>
      <c r="F53" s="263" t="s">
        <v>6107</v>
      </c>
      <c r="G53" s="428" t="s">
        <v>281</v>
      </c>
      <c r="I53" s="214"/>
      <c r="J53" s="6"/>
      <c r="K53" s="6"/>
      <c r="L53" s="6"/>
      <c r="M53" s="6"/>
      <c r="N53" s="6"/>
      <c r="O53" s="6"/>
      <c r="P53" s="6"/>
      <c r="Q53" s="6"/>
      <c r="R53" s="6"/>
      <c r="S53" s="6"/>
      <c r="T53" s="6"/>
      <c r="U53" s="215"/>
    </row>
    <row r="54" spans="1:21">
      <c r="A54" s="262" t="s">
        <v>268</v>
      </c>
      <c r="B54" s="189" t="s">
        <v>6108</v>
      </c>
      <c r="C54" s="189">
        <v>50000</v>
      </c>
      <c r="D54" s="189" t="s">
        <v>6085</v>
      </c>
      <c r="E54" s="189" t="s">
        <v>253</v>
      </c>
      <c r="F54" s="263" t="s">
        <v>6109</v>
      </c>
      <c r="G54" s="428" t="s">
        <v>281</v>
      </c>
      <c r="I54" s="214"/>
      <c r="J54" s="6"/>
      <c r="K54" s="6"/>
      <c r="L54" s="6"/>
      <c r="M54" s="6"/>
      <c r="N54" s="6"/>
      <c r="O54" s="6"/>
      <c r="P54" s="6"/>
      <c r="Q54" s="6"/>
      <c r="R54" s="6"/>
      <c r="S54" s="6"/>
      <c r="T54" s="6"/>
      <c r="U54" s="215"/>
    </row>
    <row r="55" spans="1:21">
      <c r="A55" s="262" t="s">
        <v>268</v>
      </c>
      <c r="B55" s="189" t="s">
        <v>669</v>
      </c>
      <c r="C55" s="189">
        <v>500</v>
      </c>
      <c r="D55" s="189" t="s">
        <v>670</v>
      </c>
      <c r="E55" s="189" t="s">
        <v>6110</v>
      </c>
      <c r="F55" s="263" t="s">
        <v>6111</v>
      </c>
      <c r="G55" s="428" t="s">
        <v>281</v>
      </c>
      <c r="I55" s="236"/>
      <c r="J55" s="237"/>
      <c r="K55" s="237"/>
      <c r="L55" s="237"/>
      <c r="M55" s="237"/>
      <c r="N55" s="237"/>
      <c r="O55" s="237"/>
      <c r="P55" s="237"/>
      <c r="Q55" s="237"/>
      <c r="R55" s="237"/>
      <c r="S55" s="237"/>
      <c r="T55" s="237"/>
      <c r="U55" s="238"/>
    </row>
    <row r="56" spans="1:21">
      <c r="A56" s="262" t="s">
        <v>268</v>
      </c>
      <c r="B56" s="189" t="s">
        <v>673</v>
      </c>
      <c r="C56" s="189">
        <v>300</v>
      </c>
      <c r="D56" s="189" t="s">
        <v>670</v>
      </c>
      <c r="E56" s="189" t="s">
        <v>6112</v>
      </c>
      <c r="F56" s="263" t="s">
        <v>6113</v>
      </c>
      <c r="G56" s="428" t="s">
        <v>281</v>
      </c>
    </row>
    <row r="57" spans="1:21">
      <c r="A57" s="262" t="s">
        <v>268</v>
      </c>
      <c r="B57" s="189" t="s">
        <v>660</v>
      </c>
      <c r="C57" s="189">
        <v>1</v>
      </c>
      <c r="D57" s="189" t="s">
        <v>259</v>
      </c>
      <c r="E57" s="189" t="s">
        <v>253</v>
      </c>
      <c r="F57" s="263" t="s">
        <v>6114</v>
      </c>
      <c r="G57" s="428" t="s">
        <v>281</v>
      </c>
      <c r="I57" s="775" t="s">
        <v>6115</v>
      </c>
      <c r="J57" s="776"/>
      <c r="K57" s="776"/>
      <c r="L57" s="776"/>
      <c r="M57" s="777"/>
    </row>
    <row r="58" spans="1:21">
      <c r="A58" s="262" t="s">
        <v>268</v>
      </c>
      <c r="B58" s="189" t="s">
        <v>676</v>
      </c>
      <c r="C58" s="189">
        <v>22.4</v>
      </c>
      <c r="D58" s="189" t="s">
        <v>677</v>
      </c>
      <c r="E58" s="189" t="s">
        <v>253</v>
      </c>
      <c r="F58" s="263" t="s">
        <v>6116</v>
      </c>
      <c r="G58" s="428" t="s">
        <v>281</v>
      </c>
      <c r="I58" s="179" t="s">
        <v>6117</v>
      </c>
      <c r="J58" s="180"/>
      <c r="K58" s="180"/>
      <c r="L58" s="180">
        <v>2.04</v>
      </c>
      <c r="M58" s="181" t="s">
        <v>6118</v>
      </c>
    </row>
    <row r="59" spans="1:21">
      <c r="A59" s="262" t="s">
        <v>268</v>
      </c>
      <c r="B59" s="189" t="s">
        <v>682</v>
      </c>
      <c r="C59" s="189" t="s">
        <v>6119</v>
      </c>
      <c r="D59" s="189" t="s">
        <v>6120</v>
      </c>
      <c r="E59" s="435"/>
      <c r="F59" s="263" t="s">
        <v>6121</v>
      </c>
      <c r="G59" s="428" t="s">
        <v>281</v>
      </c>
      <c r="I59" s="157" t="s">
        <v>3414</v>
      </c>
      <c r="J59" s="171"/>
      <c r="K59" s="171"/>
      <c r="L59" s="171">
        <v>0.98</v>
      </c>
      <c r="M59" s="172" t="s">
        <v>6118</v>
      </c>
    </row>
    <row r="60" spans="1:21">
      <c r="A60" s="262" t="s">
        <v>268</v>
      </c>
      <c r="B60" s="189" t="s">
        <v>6122</v>
      </c>
      <c r="C60" s="189" t="s">
        <v>6123</v>
      </c>
      <c r="D60" s="269" t="s">
        <v>6045</v>
      </c>
      <c r="E60" s="431"/>
      <c r="F60" s="263" t="s">
        <v>687</v>
      </c>
      <c r="G60" s="428" t="s">
        <v>281</v>
      </c>
      <c r="I60" s="167" t="s">
        <v>6124</v>
      </c>
      <c r="J60" s="177"/>
      <c r="K60" s="177"/>
      <c r="L60" s="177">
        <v>0.77</v>
      </c>
      <c r="M60" s="178" t="s">
        <v>6118</v>
      </c>
    </row>
    <row r="61" spans="1:21">
      <c r="A61" s="262" t="s">
        <v>268</v>
      </c>
      <c r="B61" s="189" t="s">
        <v>6028</v>
      </c>
      <c r="C61" s="189" t="s">
        <v>6125</v>
      </c>
      <c r="D61" s="189" t="s">
        <v>270</v>
      </c>
      <c r="E61" s="431"/>
      <c r="F61" s="263" t="s">
        <v>6126</v>
      </c>
      <c r="G61" s="428" t="s">
        <v>281</v>
      </c>
    </row>
    <row r="62" spans="1:21">
      <c r="A62" s="262" t="s">
        <v>268</v>
      </c>
      <c r="B62" s="189" t="s">
        <v>983</v>
      </c>
      <c r="C62" s="189" t="s">
        <v>6127</v>
      </c>
      <c r="D62" s="189" t="s">
        <v>6039</v>
      </c>
      <c r="E62" s="431"/>
      <c r="F62" s="263" t="s">
        <v>6128</v>
      </c>
      <c r="G62" s="428" t="s">
        <v>281</v>
      </c>
    </row>
    <row r="63" spans="1:21">
      <c r="A63" s="262" t="s">
        <v>268</v>
      </c>
      <c r="B63" s="189" t="s">
        <v>6129</v>
      </c>
      <c r="C63" s="189" t="s">
        <v>6130</v>
      </c>
      <c r="D63" s="269" t="s">
        <v>259</v>
      </c>
      <c r="E63" s="431"/>
      <c r="F63" s="263" t="s">
        <v>6131</v>
      </c>
      <c r="G63" s="428" t="s">
        <v>281</v>
      </c>
    </row>
    <row r="64" spans="1:21">
      <c r="A64" s="262" t="s">
        <v>268</v>
      </c>
      <c r="B64" s="189" t="s">
        <v>818</v>
      </c>
      <c r="C64" s="189" t="s">
        <v>6132</v>
      </c>
      <c r="D64" s="189" t="s">
        <v>408</v>
      </c>
      <c r="E64" s="431"/>
      <c r="F64" s="263" t="s">
        <v>6133</v>
      </c>
      <c r="G64" s="428" t="s">
        <v>281</v>
      </c>
    </row>
    <row r="65" spans="1:7">
      <c r="A65" s="262" t="s">
        <v>268</v>
      </c>
      <c r="B65" s="189" t="s">
        <v>694</v>
      </c>
      <c r="C65" s="189" t="s">
        <v>695</v>
      </c>
      <c r="D65" s="269" t="s">
        <v>259</v>
      </c>
      <c r="E65" s="431"/>
      <c r="F65" s="263" t="s">
        <v>6134</v>
      </c>
      <c r="G65" s="428" t="s">
        <v>281</v>
      </c>
    </row>
    <row r="66" spans="1:7">
      <c r="A66" s="262" t="s">
        <v>268</v>
      </c>
      <c r="B66" s="189" t="s">
        <v>6135</v>
      </c>
      <c r="C66" s="189" t="s">
        <v>6136</v>
      </c>
      <c r="D66" s="189" t="s">
        <v>259</v>
      </c>
      <c r="E66" s="431"/>
      <c r="F66" s="263" t="s">
        <v>6137</v>
      </c>
      <c r="G66" s="428" t="s">
        <v>281</v>
      </c>
    </row>
    <row r="67" spans="1:7">
      <c r="A67" s="262" t="s">
        <v>268</v>
      </c>
      <c r="B67" s="189" t="s">
        <v>6138</v>
      </c>
      <c r="C67" s="189" t="s">
        <v>6139</v>
      </c>
      <c r="D67" s="269" t="s">
        <v>259</v>
      </c>
      <c r="E67" s="431"/>
      <c r="F67" s="263" t="s">
        <v>6140</v>
      </c>
      <c r="G67" s="428" t="s">
        <v>281</v>
      </c>
    </row>
    <row r="68" spans="1:7">
      <c r="A68" s="262" t="s">
        <v>268</v>
      </c>
      <c r="B68" s="189" t="s">
        <v>6141</v>
      </c>
      <c r="C68" s="189" t="s">
        <v>6142</v>
      </c>
      <c r="D68" s="189" t="s">
        <v>2034</v>
      </c>
      <c r="E68" s="431"/>
      <c r="F68" s="263" t="s">
        <v>6143</v>
      </c>
      <c r="G68" s="428" t="s">
        <v>281</v>
      </c>
    </row>
    <row r="69" spans="1:7">
      <c r="A69" s="262" t="s">
        <v>268</v>
      </c>
      <c r="B69" s="189" t="s">
        <v>6144</v>
      </c>
      <c r="C69" s="189" t="s">
        <v>6145</v>
      </c>
      <c r="D69" s="269" t="s">
        <v>259</v>
      </c>
      <c r="E69" s="431"/>
      <c r="F69" s="263" t="s">
        <v>6146</v>
      </c>
      <c r="G69" s="428" t="s">
        <v>281</v>
      </c>
    </row>
    <row r="70" spans="1:7">
      <c r="A70" s="262" t="s">
        <v>268</v>
      </c>
      <c r="B70" s="189" t="s">
        <v>6147</v>
      </c>
      <c r="C70" s="189" t="s">
        <v>6148</v>
      </c>
      <c r="D70" s="269" t="s">
        <v>259</v>
      </c>
      <c r="E70" s="431"/>
      <c r="F70" s="263" t="s">
        <v>6149</v>
      </c>
      <c r="G70" s="428" t="s">
        <v>281</v>
      </c>
    </row>
    <row r="71" spans="1:7">
      <c r="A71" s="262" t="s">
        <v>268</v>
      </c>
      <c r="B71" s="189" t="s">
        <v>1692</v>
      </c>
      <c r="C71" s="189" t="s">
        <v>6150</v>
      </c>
      <c r="D71" s="269" t="s">
        <v>270</v>
      </c>
      <c r="E71" s="431"/>
      <c r="F71" s="263" t="s">
        <v>6151</v>
      </c>
      <c r="G71" s="428" t="s">
        <v>281</v>
      </c>
    </row>
    <row r="72" spans="1:7">
      <c r="A72" s="239" t="s">
        <v>268</v>
      </c>
      <c r="B72" s="240" t="s">
        <v>6152</v>
      </c>
      <c r="C72" s="240" t="s">
        <v>6153</v>
      </c>
      <c r="D72" s="240" t="s">
        <v>1544</v>
      </c>
      <c r="E72" s="432"/>
      <c r="F72" s="241" t="s">
        <v>6154</v>
      </c>
      <c r="G72" s="428" t="s">
        <v>281</v>
      </c>
    </row>
    <row r="73" spans="1:7">
      <c r="G73" s="428" t="s">
        <v>281</v>
      </c>
    </row>
    <row r="74" spans="1:7" ht="21">
      <c r="A74" s="827" t="s">
        <v>6155</v>
      </c>
      <c r="B74" s="828"/>
      <c r="C74" s="828"/>
      <c r="D74" s="828"/>
      <c r="E74" s="828"/>
      <c r="F74" s="829"/>
      <c r="G74" s="428" t="s">
        <v>281</v>
      </c>
    </row>
    <row r="75" spans="1:7">
      <c r="A75" s="211" t="s">
        <v>238</v>
      </c>
      <c r="B75" s="212" t="s">
        <v>239</v>
      </c>
      <c r="C75" s="212" t="s">
        <v>240</v>
      </c>
      <c r="D75" s="212" t="s">
        <v>134</v>
      </c>
      <c r="E75" s="212" t="s">
        <v>241</v>
      </c>
      <c r="F75" s="213" t="s">
        <v>242</v>
      </c>
      <c r="G75" s="428" t="s">
        <v>281</v>
      </c>
    </row>
    <row r="76" spans="1:7">
      <c r="A76" s="216" t="s">
        <v>858</v>
      </c>
      <c r="B76" s="231" t="s">
        <v>6156</v>
      </c>
      <c r="C76" s="218" t="s">
        <v>833</v>
      </c>
      <c r="D76" s="218" t="s">
        <v>504</v>
      </c>
      <c r="E76" s="426" t="s">
        <v>2213</v>
      </c>
      <c r="F76" s="232" t="s">
        <v>6157</v>
      </c>
      <c r="G76" s="428" t="s">
        <v>281</v>
      </c>
    </row>
    <row r="77" spans="1:7">
      <c r="A77" s="221" t="s">
        <v>858</v>
      </c>
      <c r="B77" s="233" t="s">
        <v>6158</v>
      </c>
      <c r="C77" s="223" t="s">
        <v>6159</v>
      </c>
      <c r="D77" s="223" t="s">
        <v>504</v>
      </c>
      <c r="E77" s="273" t="s">
        <v>2213</v>
      </c>
      <c r="F77" s="234" t="s">
        <v>6160</v>
      </c>
      <c r="G77" s="428" t="s">
        <v>281</v>
      </c>
    </row>
    <row r="78" spans="1:7">
      <c r="A78" s="221" t="s">
        <v>6021</v>
      </c>
      <c r="B78" s="233" t="s">
        <v>6059</v>
      </c>
      <c r="C78" s="223">
        <v>1</v>
      </c>
      <c r="D78" s="223" t="s">
        <v>504</v>
      </c>
      <c r="E78" s="273" t="s">
        <v>253</v>
      </c>
      <c r="F78" s="234" t="s">
        <v>6161</v>
      </c>
      <c r="G78" s="428" t="s">
        <v>281</v>
      </c>
    </row>
    <row r="79" spans="1:7">
      <c r="A79" s="262" t="s">
        <v>268</v>
      </c>
      <c r="B79" s="189" t="s">
        <v>838</v>
      </c>
      <c r="C79" s="189">
        <v>0.02</v>
      </c>
      <c r="D79" s="189" t="s">
        <v>270</v>
      </c>
      <c r="E79" s="189" t="s">
        <v>6162</v>
      </c>
      <c r="F79" s="263" t="s">
        <v>6163</v>
      </c>
      <c r="G79" s="428" t="s">
        <v>281</v>
      </c>
    </row>
    <row r="80" spans="1:7">
      <c r="A80" s="239" t="s">
        <v>268</v>
      </c>
      <c r="B80" s="240" t="s">
        <v>841</v>
      </c>
      <c r="C80" s="240" t="s">
        <v>842</v>
      </c>
      <c r="D80" s="240" t="s">
        <v>270</v>
      </c>
      <c r="E80" s="432"/>
      <c r="F80" s="241" t="s">
        <v>6164</v>
      </c>
      <c r="G80" s="428" t="s">
        <v>281</v>
      </c>
    </row>
    <row r="81" spans="1:7">
      <c r="G81" s="428" t="s">
        <v>281</v>
      </c>
    </row>
    <row r="82" spans="1:7" ht="21">
      <c r="A82" s="827" t="s">
        <v>6165</v>
      </c>
      <c r="B82" s="828"/>
      <c r="C82" s="828"/>
      <c r="D82" s="828"/>
      <c r="E82" s="828"/>
      <c r="F82" s="829"/>
      <c r="G82" s="428" t="s">
        <v>281</v>
      </c>
    </row>
    <row r="83" spans="1:7">
      <c r="A83" s="211" t="s">
        <v>238</v>
      </c>
      <c r="B83" s="212" t="s">
        <v>239</v>
      </c>
      <c r="C83" s="212" t="s">
        <v>240</v>
      </c>
      <c r="D83" s="212" t="s">
        <v>134</v>
      </c>
      <c r="E83" s="212" t="s">
        <v>241</v>
      </c>
      <c r="F83" s="213" t="s">
        <v>242</v>
      </c>
      <c r="G83" s="428" t="s">
        <v>281</v>
      </c>
    </row>
    <row r="84" spans="1:7">
      <c r="A84" s="216" t="s">
        <v>845</v>
      </c>
      <c r="B84" s="231" t="s">
        <v>832</v>
      </c>
      <c r="C84" s="218">
        <v>1</v>
      </c>
      <c r="D84" s="218" t="s">
        <v>504</v>
      </c>
      <c r="E84" s="218" t="s">
        <v>253</v>
      </c>
      <c r="F84" s="232" t="s">
        <v>846</v>
      </c>
      <c r="G84" s="428" t="s">
        <v>281</v>
      </c>
    </row>
    <row r="85" spans="1:7">
      <c r="A85" s="221" t="s">
        <v>333</v>
      </c>
      <c r="B85" s="223" t="s">
        <v>376</v>
      </c>
      <c r="C85" s="271">
        <v>5.5579999999999999E-8</v>
      </c>
      <c r="D85" s="223" t="s">
        <v>259</v>
      </c>
      <c r="E85" s="223" t="s">
        <v>847</v>
      </c>
      <c r="F85" s="234" t="s">
        <v>848</v>
      </c>
      <c r="G85" s="428" t="s">
        <v>281</v>
      </c>
    </row>
    <row r="86" spans="1:7">
      <c r="A86" s="221" t="s">
        <v>333</v>
      </c>
      <c r="B86" s="223" t="s">
        <v>427</v>
      </c>
      <c r="C86" s="271">
        <v>4.1800000000000002E-4</v>
      </c>
      <c r="D86" s="223" t="s">
        <v>259</v>
      </c>
      <c r="E86" s="223" t="s">
        <v>849</v>
      </c>
      <c r="F86" s="234" t="s">
        <v>850</v>
      </c>
      <c r="G86" s="428" t="s">
        <v>281</v>
      </c>
    </row>
    <row r="87" spans="1:7">
      <c r="A87" s="221" t="s">
        <v>333</v>
      </c>
      <c r="B87" s="223" t="s">
        <v>436</v>
      </c>
      <c r="C87" s="271">
        <v>4.5330000000000002E-7</v>
      </c>
      <c r="D87" s="223" t="s">
        <v>259</v>
      </c>
      <c r="E87" s="223" t="s">
        <v>851</v>
      </c>
      <c r="F87" s="234" t="s">
        <v>852</v>
      </c>
      <c r="G87" s="428" t="s">
        <v>281</v>
      </c>
    </row>
    <row r="88" spans="1:7">
      <c r="A88" s="221" t="s">
        <v>333</v>
      </c>
      <c r="B88" s="223" t="s">
        <v>441</v>
      </c>
      <c r="C88" s="271">
        <v>8.4900000000000005E-7</v>
      </c>
      <c r="D88" s="223" t="s">
        <v>259</v>
      </c>
      <c r="E88" s="223" t="s">
        <v>853</v>
      </c>
      <c r="F88" s="234" t="s">
        <v>854</v>
      </c>
      <c r="G88" s="428" t="s">
        <v>281</v>
      </c>
    </row>
    <row r="89" spans="1:7">
      <c r="A89" s="226" t="s">
        <v>333</v>
      </c>
      <c r="B89" s="228" t="s">
        <v>467</v>
      </c>
      <c r="C89" s="272">
        <v>9.2109999999999996E-8</v>
      </c>
      <c r="D89" s="228" t="s">
        <v>259</v>
      </c>
      <c r="E89" s="228" t="s">
        <v>855</v>
      </c>
      <c r="F89" s="255" t="s">
        <v>856</v>
      </c>
      <c r="G89" s="428" t="s">
        <v>281</v>
      </c>
    </row>
    <row r="90" spans="1:7">
      <c r="G90" s="428" t="s">
        <v>281</v>
      </c>
    </row>
    <row r="91" spans="1:7" ht="21">
      <c r="A91" s="827" t="s">
        <v>6166</v>
      </c>
      <c r="B91" s="828"/>
      <c r="C91" s="828"/>
      <c r="D91" s="828"/>
      <c r="E91" s="828"/>
      <c r="F91" s="829"/>
      <c r="G91" s="428" t="s">
        <v>281</v>
      </c>
    </row>
    <row r="92" spans="1:7">
      <c r="A92" s="211" t="s">
        <v>238</v>
      </c>
      <c r="B92" s="212" t="s">
        <v>239</v>
      </c>
      <c r="C92" s="212" t="s">
        <v>240</v>
      </c>
      <c r="D92" s="212" t="s">
        <v>134</v>
      </c>
      <c r="E92" s="212" t="s">
        <v>241</v>
      </c>
      <c r="F92" s="213" t="s">
        <v>242</v>
      </c>
      <c r="G92" s="428" t="s">
        <v>281</v>
      </c>
    </row>
    <row r="93" spans="1:7">
      <c r="A93" s="216" t="s">
        <v>858</v>
      </c>
      <c r="B93" s="217" t="s">
        <v>859</v>
      </c>
      <c r="C93" s="218" t="s">
        <v>860</v>
      </c>
      <c r="D93" s="218" t="s">
        <v>275</v>
      </c>
      <c r="E93" s="218" t="s">
        <v>6167</v>
      </c>
      <c r="F93" s="232" t="s">
        <v>861</v>
      </c>
      <c r="G93" s="428" t="s">
        <v>281</v>
      </c>
    </row>
    <row r="94" spans="1:7">
      <c r="A94" s="221" t="s">
        <v>858</v>
      </c>
      <c r="B94" s="222" t="s">
        <v>862</v>
      </c>
      <c r="C94" s="223" t="s">
        <v>860</v>
      </c>
      <c r="D94" s="223" t="s">
        <v>275</v>
      </c>
      <c r="E94" s="223" t="s">
        <v>6167</v>
      </c>
      <c r="F94" s="234" t="s">
        <v>863</v>
      </c>
      <c r="G94" s="428" t="s">
        <v>281</v>
      </c>
    </row>
    <row r="95" spans="1:7">
      <c r="A95" s="221" t="s">
        <v>858</v>
      </c>
      <c r="B95" s="222" t="s">
        <v>864</v>
      </c>
      <c r="C95" s="223" t="s">
        <v>860</v>
      </c>
      <c r="D95" s="223" t="s">
        <v>275</v>
      </c>
      <c r="E95" s="223" t="s">
        <v>6167</v>
      </c>
      <c r="F95" s="234" t="s">
        <v>865</v>
      </c>
      <c r="G95" s="428" t="s">
        <v>281</v>
      </c>
    </row>
    <row r="96" spans="1:7">
      <c r="A96" s="221" t="s">
        <v>858</v>
      </c>
      <c r="B96" s="222" t="s">
        <v>866</v>
      </c>
      <c r="C96" s="271">
        <v>2.34818813314592E-4</v>
      </c>
      <c r="D96" s="223" t="s">
        <v>259</v>
      </c>
      <c r="E96" s="223" t="s">
        <v>867</v>
      </c>
      <c r="F96" s="234" t="s">
        <v>868</v>
      </c>
      <c r="G96" s="428" t="s">
        <v>281</v>
      </c>
    </row>
    <row r="97" spans="1:10">
      <c r="A97" s="221" t="s">
        <v>858</v>
      </c>
      <c r="B97" s="222" t="s">
        <v>869</v>
      </c>
      <c r="C97" s="271">
        <v>-2.34818813314592E-4</v>
      </c>
      <c r="D97" s="223" t="s">
        <v>259</v>
      </c>
      <c r="E97" s="223" t="s">
        <v>870</v>
      </c>
      <c r="F97" s="234" t="s">
        <v>871</v>
      </c>
      <c r="G97" s="428" t="s">
        <v>281</v>
      </c>
    </row>
    <row r="98" spans="1:10">
      <c r="A98" s="221" t="s">
        <v>858</v>
      </c>
      <c r="B98" s="222" t="s">
        <v>6014</v>
      </c>
      <c r="C98" s="235" t="s">
        <v>727</v>
      </c>
      <c r="D98" s="223" t="s">
        <v>408</v>
      </c>
      <c r="E98" s="273" t="s">
        <v>2213</v>
      </c>
      <c r="F98" s="234" t="s">
        <v>881</v>
      </c>
      <c r="G98" s="428" t="s">
        <v>281</v>
      </c>
    </row>
    <row r="99" spans="1:10">
      <c r="A99" s="221" t="s">
        <v>858</v>
      </c>
      <c r="B99" s="222" t="s">
        <v>326</v>
      </c>
      <c r="C99" s="235" t="s">
        <v>952</v>
      </c>
      <c r="D99" s="223" t="s">
        <v>408</v>
      </c>
      <c r="E99" s="273" t="s">
        <v>2213</v>
      </c>
      <c r="F99" s="234" t="s">
        <v>880</v>
      </c>
      <c r="G99" s="428" t="s">
        <v>281</v>
      </c>
    </row>
    <row r="100" spans="1:10">
      <c r="A100" s="221" t="s">
        <v>845</v>
      </c>
      <c r="B100" s="233" t="s">
        <v>6158</v>
      </c>
      <c r="C100" s="223" t="s">
        <v>924</v>
      </c>
      <c r="D100" s="223" t="s">
        <v>504</v>
      </c>
      <c r="E100" s="223" t="s">
        <v>253</v>
      </c>
      <c r="F100" s="234" t="s">
        <v>874</v>
      </c>
      <c r="G100" s="428" t="s">
        <v>281</v>
      </c>
    </row>
    <row r="101" spans="1:10">
      <c r="A101" s="221" t="s">
        <v>333</v>
      </c>
      <c r="B101" s="223" t="s">
        <v>376</v>
      </c>
      <c r="C101" s="223">
        <v>1.4400000000000001E-3</v>
      </c>
      <c r="D101" s="223" t="s">
        <v>259</v>
      </c>
      <c r="E101" s="223" t="s">
        <v>6168</v>
      </c>
      <c r="F101" s="234" t="s">
        <v>876</v>
      </c>
      <c r="G101" s="428" t="s">
        <v>281</v>
      </c>
    </row>
    <row r="102" spans="1:10">
      <c r="A102" s="221" t="s">
        <v>333</v>
      </c>
      <c r="B102" s="223" t="s">
        <v>399</v>
      </c>
      <c r="C102" s="271">
        <v>1.9568384388558899E-5</v>
      </c>
      <c r="D102" s="223" t="s">
        <v>259</v>
      </c>
      <c r="E102" s="223" t="s">
        <v>6169</v>
      </c>
      <c r="F102" s="234" t="s">
        <v>878</v>
      </c>
      <c r="G102" s="428" t="s">
        <v>281</v>
      </c>
    </row>
    <row r="103" spans="1:10">
      <c r="A103" s="221" t="s">
        <v>333</v>
      </c>
      <c r="B103" s="223" t="s">
        <v>1908</v>
      </c>
      <c r="C103" s="271">
        <v>1.65E-4</v>
      </c>
      <c r="D103" s="223" t="s">
        <v>259</v>
      </c>
      <c r="E103" s="223" t="s">
        <v>6170</v>
      </c>
      <c r="F103" s="234" t="s">
        <v>6171</v>
      </c>
      <c r="G103" s="428" t="s">
        <v>281</v>
      </c>
    </row>
    <row r="104" spans="1:10">
      <c r="A104" s="221" t="s">
        <v>333</v>
      </c>
      <c r="B104" s="223" t="s">
        <v>427</v>
      </c>
      <c r="C104" s="271">
        <v>6.6200000000000005E-4</v>
      </c>
      <c r="D104" s="223" t="s">
        <v>259</v>
      </c>
      <c r="E104" s="223" t="s">
        <v>6172</v>
      </c>
      <c r="F104" s="234" t="s">
        <v>883</v>
      </c>
      <c r="G104" s="428" t="s">
        <v>281</v>
      </c>
      <c r="J104" s="204"/>
    </row>
    <row r="105" spans="1:10">
      <c r="A105" s="221" t="s">
        <v>333</v>
      </c>
      <c r="B105" s="223" t="s">
        <v>436</v>
      </c>
      <c r="C105" s="271">
        <v>9.7300000000000002E-4</v>
      </c>
      <c r="D105" s="223" t="s">
        <v>259</v>
      </c>
      <c r="E105" s="223" t="s">
        <v>6173</v>
      </c>
      <c r="F105" s="234" t="s">
        <v>885</v>
      </c>
      <c r="G105" s="428" t="s">
        <v>281</v>
      </c>
    </row>
    <row r="106" spans="1:10">
      <c r="A106" s="221" t="s">
        <v>333</v>
      </c>
      <c r="B106" s="223" t="s">
        <v>439</v>
      </c>
      <c r="C106" s="271">
        <v>1.56547075108678E-5</v>
      </c>
      <c r="D106" s="223" t="s">
        <v>259</v>
      </c>
      <c r="E106" s="223" t="s">
        <v>6174</v>
      </c>
      <c r="F106" s="234" t="s">
        <v>887</v>
      </c>
      <c r="G106" s="428" t="s">
        <v>281</v>
      </c>
      <c r="J106" s="204"/>
    </row>
    <row r="107" spans="1:10">
      <c r="A107" s="221" t="s">
        <v>333</v>
      </c>
      <c r="B107" s="223" t="s">
        <v>888</v>
      </c>
      <c r="C107" s="271">
        <v>5.4791476287951101E-11</v>
      </c>
      <c r="D107" s="223" t="s">
        <v>259</v>
      </c>
      <c r="E107" s="223" t="s">
        <v>6175</v>
      </c>
      <c r="F107" s="234" t="s">
        <v>890</v>
      </c>
      <c r="G107" s="428" t="s">
        <v>281</v>
      </c>
      <c r="J107" s="204"/>
    </row>
    <row r="108" spans="1:10">
      <c r="A108" s="221" t="s">
        <v>333</v>
      </c>
      <c r="B108" s="223" t="s">
        <v>467</v>
      </c>
      <c r="C108" s="271">
        <v>3.3100000000000002E-4</v>
      </c>
      <c r="D108" s="223" t="s">
        <v>259</v>
      </c>
      <c r="E108" s="223" t="s">
        <v>6176</v>
      </c>
      <c r="F108" s="234" t="s">
        <v>892</v>
      </c>
      <c r="G108" s="428" t="s">
        <v>281</v>
      </c>
    </row>
    <row r="109" spans="1:10">
      <c r="A109" s="262" t="s">
        <v>268</v>
      </c>
      <c r="B109" s="189" t="s">
        <v>6177</v>
      </c>
      <c r="C109" s="189">
        <v>0.75</v>
      </c>
      <c r="D109" s="189" t="s">
        <v>270</v>
      </c>
      <c r="E109" s="189" t="s">
        <v>6178</v>
      </c>
      <c r="F109" s="263" t="s">
        <v>6179</v>
      </c>
      <c r="G109" s="428" t="s">
        <v>281</v>
      </c>
    </row>
    <row r="110" spans="1:10">
      <c r="A110" s="262" t="s">
        <v>268</v>
      </c>
      <c r="B110" s="189" t="s">
        <v>625</v>
      </c>
      <c r="C110" s="189">
        <v>0.37</v>
      </c>
      <c r="D110" s="189" t="s">
        <v>270</v>
      </c>
      <c r="E110" s="189" t="s">
        <v>6180</v>
      </c>
      <c r="F110" s="263" t="s">
        <v>2873</v>
      </c>
      <c r="G110" s="428" t="s">
        <v>281</v>
      </c>
    </row>
    <row r="111" spans="1:10">
      <c r="A111" s="262" t="s">
        <v>268</v>
      </c>
      <c r="B111" s="189" t="s">
        <v>911</v>
      </c>
      <c r="C111" s="189">
        <v>0.53</v>
      </c>
      <c r="D111" s="189" t="s">
        <v>270</v>
      </c>
      <c r="E111" s="189" t="s">
        <v>253</v>
      </c>
      <c r="F111" s="263" t="s">
        <v>897</v>
      </c>
      <c r="G111" s="428" t="s">
        <v>281</v>
      </c>
    </row>
    <row r="112" spans="1:10">
      <c r="A112" s="262" t="s">
        <v>268</v>
      </c>
      <c r="B112" s="189" t="s">
        <v>983</v>
      </c>
      <c r="C112" s="189">
        <v>1</v>
      </c>
      <c r="D112" s="189" t="s">
        <v>1904</v>
      </c>
      <c r="E112" s="189" t="s">
        <v>253</v>
      </c>
      <c r="F112" s="263" t="s">
        <v>6181</v>
      </c>
      <c r="G112" s="428" t="s">
        <v>281</v>
      </c>
    </row>
    <row r="113" spans="1:7">
      <c r="A113" s="262" t="s">
        <v>268</v>
      </c>
      <c r="B113" s="189" t="s">
        <v>636</v>
      </c>
      <c r="C113" s="189">
        <v>10</v>
      </c>
      <c r="D113" s="189" t="s">
        <v>637</v>
      </c>
      <c r="E113" s="189" t="s">
        <v>253</v>
      </c>
      <c r="F113" s="263" t="s">
        <v>6182</v>
      </c>
      <c r="G113" s="428" t="s">
        <v>281</v>
      </c>
    </row>
    <row r="114" spans="1:7">
      <c r="A114" s="262" t="s">
        <v>268</v>
      </c>
      <c r="B114" s="189" t="s">
        <v>646</v>
      </c>
      <c r="C114" s="189">
        <v>15</v>
      </c>
      <c r="D114" s="189" t="s">
        <v>545</v>
      </c>
      <c r="E114" s="189" t="s">
        <v>6183</v>
      </c>
      <c r="F114" s="263" t="s">
        <v>1595</v>
      </c>
      <c r="G114" s="428" t="s">
        <v>281</v>
      </c>
    </row>
    <row r="115" spans="1:7">
      <c r="A115" s="262" t="s">
        <v>268</v>
      </c>
      <c r="B115" s="189" t="s">
        <v>6184</v>
      </c>
      <c r="C115" s="189">
        <v>0.65</v>
      </c>
      <c r="D115" s="189" t="s">
        <v>6185</v>
      </c>
      <c r="E115" s="189" t="s">
        <v>6186</v>
      </c>
      <c r="F115" s="263" t="s">
        <v>6187</v>
      </c>
      <c r="G115" s="428" t="s">
        <v>281</v>
      </c>
    </row>
    <row r="116" spans="1:7">
      <c r="A116" s="262" t="s">
        <v>268</v>
      </c>
      <c r="B116" s="189" t="s">
        <v>88</v>
      </c>
      <c r="C116" s="189">
        <v>500</v>
      </c>
      <c r="D116" s="189" t="s">
        <v>6188</v>
      </c>
      <c r="E116" s="189" t="s">
        <v>253</v>
      </c>
      <c r="F116" s="263" t="s">
        <v>6189</v>
      </c>
      <c r="G116" s="428" t="s">
        <v>281</v>
      </c>
    </row>
    <row r="117" spans="1:7">
      <c r="A117" s="262" t="s">
        <v>268</v>
      </c>
      <c r="B117" s="189" t="s">
        <v>906</v>
      </c>
      <c r="C117" s="189">
        <v>160</v>
      </c>
      <c r="D117" s="189" t="s">
        <v>6188</v>
      </c>
      <c r="E117" s="189" t="s">
        <v>253</v>
      </c>
      <c r="F117" s="263" t="s">
        <v>6190</v>
      </c>
      <c r="G117" s="428" t="s">
        <v>281</v>
      </c>
    </row>
    <row r="118" spans="1:7">
      <c r="A118" s="262" t="s">
        <v>268</v>
      </c>
      <c r="B118" s="189" t="s">
        <v>818</v>
      </c>
      <c r="C118" s="189" t="s">
        <v>6191</v>
      </c>
      <c r="D118" s="189" t="s">
        <v>1904</v>
      </c>
      <c r="E118" s="431"/>
      <c r="F118" s="263" t="s">
        <v>6192</v>
      </c>
      <c r="G118" s="428" t="s">
        <v>281</v>
      </c>
    </row>
    <row r="119" spans="1:7">
      <c r="A119" s="262" t="s">
        <v>268</v>
      </c>
      <c r="B119" s="189" t="s">
        <v>915</v>
      </c>
      <c r="C119" s="189" t="s">
        <v>6193</v>
      </c>
      <c r="D119" s="189" t="s">
        <v>270</v>
      </c>
      <c r="E119" s="431"/>
      <c r="F119" s="263" t="s">
        <v>6194</v>
      </c>
      <c r="G119" s="428" t="s">
        <v>281</v>
      </c>
    </row>
    <row r="120" spans="1:7">
      <c r="A120" s="262" t="s">
        <v>268</v>
      </c>
      <c r="B120" s="189" t="s">
        <v>918</v>
      </c>
      <c r="C120" s="189" t="s">
        <v>6195</v>
      </c>
      <c r="D120" s="189" t="s">
        <v>270</v>
      </c>
      <c r="E120" s="431"/>
      <c r="F120" s="263" t="s">
        <v>6196</v>
      </c>
      <c r="G120" s="428" t="s">
        <v>281</v>
      </c>
    </row>
    <row r="121" spans="1:7">
      <c r="A121" s="262" t="s">
        <v>268</v>
      </c>
      <c r="B121" s="189" t="s">
        <v>921</v>
      </c>
      <c r="C121" s="189" t="s">
        <v>922</v>
      </c>
      <c r="D121" s="189" t="s">
        <v>270</v>
      </c>
      <c r="E121" s="431"/>
      <c r="F121" s="263" t="s">
        <v>6197</v>
      </c>
      <c r="G121" s="428" t="s">
        <v>281</v>
      </c>
    </row>
    <row r="122" spans="1:7">
      <c r="A122" s="239" t="s">
        <v>268</v>
      </c>
      <c r="B122" s="240" t="s">
        <v>924</v>
      </c>
      <c r="C122" s="240" t="s">
        <v>6198</v>
      </c>
      <c r="D122" s="240" t="s">
        <v>6199</v>
      </c>
      <c r="E122" s="432"/>
      <c r="F122" s="241" t="s">
        <v>6200</v>
      </c>
      <c r="G122" s="428" t="s">
        <v>281</v>
      </c>
    </row>
    <row r="123" spans="1:7">
      <c r="G123" s="428" t="s">
        <v>281</v>
      </c>
    </row>
    <row r="124" spans="1:7" ht="21">
      <c r="A124" s="827" t="s">
        <v>6201</v>
      </c>
      <c r="B124" s="828"/>
      <c r="C124" s="828"/>
      <c r="D124" s="828"/>
      <c r="E124" s="828"/>
      <c r="F124" s="829"/>
      <c r="G124" s="428" t="s">
        <v>281</v>
      </c>
    </row>
    <row r="125" spans="1:7">
      <c r="A125" s="211" t="s">
        <v>238</v>
      </c>
      <c r="B125" s="212" t="s">
        <v>239</v>
      </c>
      <c r="C125" s="212" t="s">
        <v>240</v>
      </c>
      <c r="D125" s="212" t="s">
        <v>134</v>
      </c>
      <c r="E125" s="212" t="s">
        <v>241</v>
      </c>
      <c r="F125" s="213" t="s">
        <v>242</v>
      </c>
      <c r="G125" s="428" t="s">
        <v>281</v>
      </c>
    </row>
    <row r="126" spans="1:7">
      <c r="A126" s="216" t="s">
        <v>858</v>
      </c>
      <c r="B126" s="231" t="s">
        <v>6069</v>
      </c>
      <c r="C126" s="218" t="s">
        <v>586</v>
      </c>
      <c r="D126" s="218" t="s">
        <v>259</v>
      </c>
      <c r="E126" s="426" t="s">
        <v>2213</v>
      </c>
      <c r="F126" s="232" t="s">
        <v>6071</v>
      </c>
      <c r="G126" s="428" t="s">
        <v>281</v>
      </c>
    </row>
    <row r="127" spans="1:7">
      <c r="A127" s="221" t="s">
        <v>858</v>
      </c>
      <c r="B127" s="222" t="s">
        <v>6014</v>
      </c>
      <c r="C127" s="223" t="s">
        <v>6061</v>
      </c>
      <c r="D127" s="223" t="s">
        <v>408</v>
      </c>
      <c r="E127" s="273" t="s">
        <v>2213</v>
      </c>
      <c r="F127" s="234" t="s">
        <v>6202</v>
      </c>
      <c r="G127" s="428" t="s">
        <v>281</v>
      </c>
    </row>
    <row r="128" spans="1:7">
      <c r="A128" s="221" t="s">
        <v>858</v>
      </c>
      <c r="B128" s="222" t="s">
        <v>6017</v>
      </c>
      <c r="C128" s="223" t="s">
        <v>6018</v>
      </c>
      <c r="D128" s="223" t="s">
        <v>259</v>
      </c>
      <c r="E128" s="273" t="s">
        <v>2213</v>
      </c>
      <c r="F128" s="234" t="s">
        <v>6203</v>
      </c>
      <c r="G128" s="428" t="s">
        <v>281</v>
      </c>
    </row>
    <row r="129" spans="1:7">
      <c r="A129" s="221" t="s">
        <v>845</v>
      </c>
      <c r="B129" s="233" t="s">
        <v>6204</v>
      </c>
      <c r="C129" s="223" t="s">
        <v>2001</v>
      </c>
      <c r="D129" s="223" t="s">
        <v>259</v>
      </c>
      <c r="E129" s="273" t="s">
        <v>2213</v>
      </c>
      <c r="F129" s="234" t="s">
        <v>6205</v>
      </c>
      <c r="G129" s="428" t="s">
        <v>281</v>
      </c>
    </row>
    <row r="130" spans="1:7">
      <c r="A130" s="262" t="s">
        <v>268</v>
      </c>
      <c r="B130" s="189" t="s">
        <v>6206</v>
      </c>
      <c r="C130" s="189">
        <v>0.04</v>
      </c>
      <c r="D130" s="189" t="s">
        <v>270</v>
      </c>
      <c r="E130" s="189" t="s">
        <v>253</v>
      </c>
      <c r="F130" s="263" t="s">
        <v>6207</v>
      </c>
      <c r="G130" s="428" t="s">
        <v>281</v>
      </c>
    </row>
    <row r="131" spans="1:7">
      <c r="A131" s="262" t="s">
        <v>268</v>
      </c>
      <c r="B131" s="189" t="s">
        <v>6028</v>
      </c>
      <c r="C131" s="189">
        <v>0.25</v>
      </c>
      <c r="D131" s="189" t="s">
        <v>270</v>
      </c>
      <c r="E131" s="189" t="s">
        <v>253</v>
      </c>
      <c r="F131" s="263" t="s">
        <v>6208</v>
      </c>
      <c r="G131" s="428" t="s">
        <v>281</v>
      </c>
    </row>
    <row r="132" spans="1:7">
      <c r="A132" s="262" t="s">
        <v>268</v>
      </c>
      <c r="B132" s="189" t="s">
        <v>628</v>
      </c>
      <c r="C132" s="189">
        <v>58</v>
      </c>
      <c r="D132" s="189" t="s">
        <v>2021</v>
      </c>
      <c r="E132" s="189" t="s">
        <v>6209</v>
      </c>
      <c r="F132" s="263" t="s">
        <v>6210</v>
      </c>
      <c r="G132" s="428" t="s">
        <v>281</v>
      </c>
    </row>
    <row r="133" spans="1:7">
      <c r="A133" s="262" t="s">
        <v>268</v>
      </c>
      <c r="B133" s="189" t="s">
        <v>6035</v>
      </c>
      <c r="C133" s="189">
        <v>8.08</v>
      </c>
      <c r="D133" s="189" t="s">
        <v>6211</v>
      </c>
      <c r="E133" s="189" t="s">
        <v>6212</v>
      </c>
      <c r="F133" s="263" t="s">
        <v>6046</v>
      </c>
      <c r="G133" s="428" t="s">
        <v>281</v>
      </c>
    </row>
    <row r="134" spans="1:7">
      <c r="A134" s="262" t="s">
        <v>268</v>
      </c>
      <c r="B134" s="189" t="s">
        <v>6098</v>
      </c>
      <c r="C134" s="189">
        <v>0.68600000000000005</v>
      </c>
      <c r="D134" s="189" t="s">
        <v>1544</v>
      </c>
      <c r="E134" s="189" t="s">
        <v>6213</v>
      </c>
      <c r="F134" s="263" t="s">
        <v>6214</v>
      </c>
      <c r="G134" s="428" t="s">
        <v>281</v>
      </c>
    </row>
    <row r="135" spans="1:7">
      <c r="A135" s="262" t="s">
        <v>268</v>
      </c>
      <c r="B135" s="189" t="s">
        <v>6101</v>
      </c>
      <c r="C135" s="189">
        <v>0.47749999999999998</v>
      </c>
      <c r="D135" s="189" t="s">
        <v>270</v>
      </c>
      <c r="E135" s="189" t="s">
        <v>6215</v>
      </c>
      <c r="F135" s="263" t="s">
        <v>6103</v>
      </c>
      <c r="G135" s="428" t="s">
        <v>281</v>
      </c>
    </row>
    <row r="136" spans="1:7">
      <c r="A136" s="262" t="s">
        <v>268</v>
      </c>
      <c r="B136" s="189" t="s">
        <v>660</v>
      </c>
      <c r="C136" s="189">
        <v>1</v>
      </c>
      <c r="D136" s="189" t="s">
        <v>259</v>
      </c>
      <c r="E136" s="189" t="s">
        <v>253</v>
      </c>
      <c r="F136" s="263" t="s">
        <v>2106</v>
      </c>
      <c r="G136" s="428" t="s">
        <v>281</v>
      </c>
    </row>
    <row r="137" spans="1:7">
      <c r="A137" s="262" t="s">
        <v>268</v>
      </c>
      <c r="B137" s="189" t="s">
        <v>961</v>
      </c>
      <c r="C137" s="189" t="s">
        <v>6216</v>
      </c>
      <c r="D137" s="269" t="s">
        <v>270</v>
      </c>
      <c r="E137" s="431"/>
      <c r="F137" s="263" t="s">
        <v>6217</v>
      </c>
      <c r="G137" s="428" t="s">
        <v>281</v>
      </c>
    </row>
    <row r="138" spans="1:7">
      <c r="A138" s="262" t="s">
        <v>268</v>
      </c>
      <c r="B138" s="189" t="s">
        <v>983</v>
      </c>
      <c r="C138" s="189" t="s">
        <v>6218</v>
      </c>
      <c r="D138" s="189" t="s">
        <v>6054</v>
      </c>
      <c r="E138" s="431"/>
      <c r="F138" s="263" t="s">
        <v>6219</v>
      </c>
      <c r="G138" s="428" t="s">
        <v>281</v>
      </c>
    </row>
    <row r="139" spans="1:7">
      <c r="A139" s="262" t="s">
        <v>268</v>
      </c>
      <c r="B139" s="189" t="s">
        <v>6043</v>
      </c>
      <c r="C139" s="189" t="s">
        <v>6220</v>
      </c>
      <c r="D139" s="269" t="s">
        <v>6221</v>
      </c>
      <c r="E139" s="431"/>
      <c r="F139" s="263" t="s">
        <v>6222</v>
      </c>
      <c r="G139" s="428" t="s">
        <v>281</v>
      </c>
    </row>
    <row r="140" spans="1:7">
      <c r="A140" s="239" t="s">
        <v>268</v>
      </c>
      <c r="B140" s="240" t="s">
        <v>2047</v>
      </c>
      <c r="C140" s="240" t="s">
        <v>6223</v>
      </c>
      <c r="D140" s="240" t="s">
        <v>259</v>
      </c>
      <c r="E140" s="432"/>
      <c r="F140" s="241" t="s">
        <v>6205</v>
      </c>
      <c r="G140" s="428" t="s">
        <v>281</v>
      </c>
    </row>
    <row r="141" spans="1:7">
      <c r="G141" s="428" t="s">
        <v>281</v>
      </c>
    </row>
    <row r="142" spans="1:7" ht="21">
      <c r="A142" s="827" t="s">
        <v>6224</v>
      </c>
      <c r="B142" s="828"/>
      <c r="C142" s="828"/>
      <c r="D142" s="828"/>
      <c r="E142" s="828"/>
      <c r="F142" s="829"/>
      <c r="G142" s="428" t="s">
        <v>281</v>
      </c>
    </row>
    <row r="143" spans="1:7">
      <c r="A143" s="211" t="s">
        <v>238</v>
      </c>
      <c r="B143" s="212" t="s">
        <v>239</v>
      </c>
      <c r="C143" s="212" t="s">
        <v>240</v>
      </c>
      <c r="D143" s="212" t="s">
        <v>134</v>
      </c>
      <c r="E143" s="212" t="s">
        <v>241</v>
      </c>
      <c r="F143" s="213" t="s">
        <v>242</v>
      </c>
      <c r="G143" s="428" t="s">
        <v>281</v>
      </c>
    </row>
    <row r="144" spans="1:7">
      <c r="A144" s="216" t="s">
        <v>858</v>
      </c>
      <c r="B144" s="217" t="s">
        <v>6225</v>
      </c>
      <c r="C144" s="267" t="s">
        <v>708</v>
      </c>
      <c r="D144" s="218" t="s">
        <v>259</v>
      </c>
      <c r="E144" s="426" t="s">
        <v>2213</v>
      </c>
      <c r="F144" s="232" t="s">
        <v>6226</v>
      </c>
      <c r="G144" s="428" t="s">
        <v>281</v>
      </c>
    </row>
    <row r="145" spans="1:7">
      <c r="A145" s="221" t="s">
        <v>858</v>
      </c>
      <c r="B145" s="222" t="s">
        <v>6227</v>
      </c>
      <c r="C145" s="235" t="s">
        <v>711</v>
      </c>
      <c r="D145" s="223" t="s">
        <v>259</v>
      </c>
      <c r="E145" s="273" t="s">
        <v>2213</v>
      </c>
      <c r="F145" s="234" t="s">
        <v>6228</v>
      </c>
      <c r="G145" s="428" t="s">
        <v>281</v>
      </c>
    </row>
    <row r="146" spans="1:7">
      <c r="A146" s="221" t="s">
        <v>858</v>
      </c>
      <c r="B146" s="222" t="s">
        <v>6229</v>
      </c>
      <c r="C146" s="235" t="s">
        <v>713</v>
      </c>
      <c r="D146" s="223" t="s">
        <v>259</v>
      </c>
      <c r="E146" s="273" t="s">
        <v>2213</v>
      </c>
      <c r="F146" s="234" t="s">
        <v>6230</v>
      </c>
      <c r="G146" s="428" t="s">
        <v>281</v>
      </c>
    </row>
    <row r="147" spans="1:7">
      <c r="A147" s="221" t="s">
        <v>858</v>
      </c>
      <c r="B147" s="233" t="s">
        <v>6204</v>
      </c>
      <c r="C147" s="223">
        <v>1</v>
      </c>
      <c r="D147" s="223" t="s">
        <v>259</v>
      </c>
      <c r="E147" s="223" t="s">
        <v>253</v>
      </c>
      <c r="F147" s="234" t="s">
        <v>6231</v>
      </c>
      <c r="G147" s="428" t="s">
        <v>281</v>
      </c>
    </row>
    <row r="148" spans="1:7">
      <c r="A148" s="221" t="s">
        <v>333</v>
      </c>
      <c r="B148" s="223" t="s">
        <v>225</v>
      </c>
      <c r="C148" s="223" t="s">
        <v>717</v>
      </c>
      <c r="D148" s="223" t="s">
        <v>259</v>
      </c>
      <c r="E148" s="273" t="s">
        <v>2213</v>
      </c>
      <c r="F148" s="234" t="s">
        <v>6232</v>
      </c>
      <c r="G148" s="428" t="s">
        <v>281</v>
      </c>
    </row>
    <row r="149" spans="1:7">
      <c r="A149" s="221" t="s">
        <v>333</v>
      </c>
      <c r="B149" s="223" t="s">
        <v>340</v>
      </c>
      <c r="C149" s="223" t="s">
        <v>719</v>
      </c>
      <c r="D149" s="223" t="s">
        <v>259</v>
      </c>
      <c r="E149" s="273" t="s">
        <v>2213</v>
      </c>
      <c r="F149" s="234" t="s">
        <v>6233</v>
      </c>
      <c r="G149" s="428" t="s">
        <v>281</v>
      </c>
    </row>
    <row r="150" spans="1:7">
      <c r="A150" s="221" t="s">
        <v>333</v>
      </c>
      <c r="B150" s="223" t="s">
        <v>6234</v>
      </c>
      <c r="C150" s="223" t="s">
        <v>6235</v>
      </c>
      <c r="D150" s="223" t="s">
        <v>259</v>
      </c>
      <c r="E150" s="273" t="s">
        <v>2213</v>
      </c>
      <c r="F150" s="234" t="s">
        <v>6232</v>
      </c>
      <c r="G150" s="428" t="s">
        <v>281</v>
      </c>
    </row>
    <row r="151" spans="1:7">
      <c r="A151" s="221" t="s">
        <v>333</v>
      </c>
      <c r="B151" s="223" t="s">
        <v>174</v>
      </c>
      <c r="C151" s="223" t="s">
        <v>721</v>
      </c>
      <c r="D151" s="223" t="s">
        <v>259</v>
      </c>
      <c r="E151" s="273" t="s">
        <v>2213</v>
      </c>
      <c r="F151" s="234" t="s">
        <v>6232</v>
      </c>
      <c r="G151" s="428" t="s">
        <v>281</v>
      </c>
    </row>
    <row r="152" spans="1:7">
      <c r="A152" s="221" t="s">
        <v>333</v>
      </c>
      <c r="B152" s="223" t="s">
        <v>179</v>
      </c>
      <c r="C152" s="223" t="s">
        <v>722</v>
      </c>
      <c r="D152" s="223" t="s">
        <v>259</v>
      </c>
      <c r="E152" s="273" t="s">
        <v>2213</v>
      </c>
      <c r="F152" s="234" t="s">
        <v>6232</v>
      </c>
      <c r="G152" s="428" t="s">
        <v>281</v>
      </c>
    </row>
    <row r="153" spans="1:7">
      <c r="A153" s="221" t="s">
        <v>333</v>
      </c>
      <c r="B153" s="223" t="s">
        <v>221</v>
      </c>
      <c r="C153" s="223" t="s">
        <v>6236</v>
      </c>
      <c r="D153" s="223" t="s">
        <v>259</v>
      </c>
      <c r="E153" s="273" t="s">
        <v>2213</v>
      </c>
      <c r="F153" s="234" t="s">
        <v>6232</v>
      </c>
      <c r="G153" s="428" t="s">
        <v>281</v>
      </c>
    </row>
    <row r="154" spans="1:7">
      <c r="A154" s="221" t="s">
        <v>333</v>
      </c>
      <c r="B154" s="223" t="s">
        <v>168</v>
      </c>
      <c r="C154" s="223" t="s">
        <v>6237</v>
      </c>
      <c r="D154" s="223" t="s">
        <v>259</v>
      </c>
      <c r="E154" s="273" t="s">
        <v>2213</v>
      </c>
      <c r="F154" s="234" t="s">
        <v>6232</v>
      </c>
      <c r="G154" s="428" t="s">
        <v>281</v>
      </c>
    </row>
    <row r="155" spans="1:7">
      <c r="A155" s="221" t="s">
        <v>333</v>
      </c>
      <c r="B155" s="223" t="s">
        <v>188</v>
      </c>
      <c r="C155" s="223" t="s">
        <v>723</v>
      </c>
      <c r="D155" s="223" t="s">
        <v>259</v>
      </c>
      <c r="E155" s="273" t="s">
        <v>2213</v>
      </c>
      <c r="F155" s="234" t="s">
        <v>6232</v>
      </c>
      <c r="G155" s="428" t="s">
        <v>281</v>
      </c>
    </row>
    <row r="156" spans="1:7">
      <c r="A156" s="221" t="s">
        <v>333</v>
      </c>
      <c r="B156" s="223" t="s">
        <v>184</v>
      </c>
      <c r="C156" s="223" t="s">
        <v>724</v>
      </c>
      <c r="D156" s="223" t="s">
        <v>259</v>
      </c>
      <c r="E156" s="273" t="s">
        <v>2213</v>
      </c>
      <c r="F156" s="234" t="s">
        <v>6232</v>
      </c>
      <c r="G156" s="428" t="s">
        <v>281</v>
      </c>
    </row>
    <row r="157" spans="1:7">
      <c r="A157" s="221" t="s">
        <v>333</v>
      </c>
      <c r="B157" s="223" t="s">
        <v>192</v>
      </c>
      <c r="C157" s="223" t="s">
        <v>725</v>
      </c>
      <c r="D157" s="223" t="s">
        <v>259</v>
      </c>
      <c r="E157" s="273" t="s">
        <v>2213</v>
      </c>
      <c r="F157" s="234" t="s">
        <v>6232</v>
      </c>
      <c r="G157" s="428" t="s">
        <v>281</v>
      </c>
    </row>
    <row r="158" spans="1:7">
      <c r="A158" s="221" t="s">
        <v>333</v>
      </c>
      <c r="B158" s="223" t="s">
        <v>399</v>
      </c>
      <c r="C158" s="223" t="s">
        <v>516</v>
      </c>
      <c r="D158" s="223" t="s">
        <v>259</v>
      </c>
      <c r="E158" s="273" t="s">
        <v>2213</v>
      </c>
      <c r="F158" s="234" t="s">
        <v>6233</v>
      </c>
      <c r="G158" s="428" t="s">
        <v>281</v>
      </c>
    </row>
    <row r="159" spans="1:7">
      <c r="A159" s="221" t="s">
        <v>333</v>
      </c>
      <c r="B159" s="223" t="s">
        <v>217</v>
      </c>
      <c r="C159" s="223" t="s">
        <v>729</v>
      </c>
      <c r="D159" s="223" t="s">
        <v>259</v>
      </c>
      <c r="E159" s="273" t="s">
        <v>2213</v>
      </c>
      <c r="F159" s="234" t="s">
        <v>6232</v>
      </c>
      <c r="G159" s="428" t="s">
        <v>281</v>
      </c>
    </row>
    <row r="160" spans="1:7">
      <c r="A160" s="221" t="s">
        <v>333</v>
      </c>
      <c r="B160" s="223" t="s">
        <v>205</v>
      </c>
      <c r="C160" s="223" t="s">
        <v>730</v>
      </c>
      <c r="D160" s="223" t="s">
        <v>259</v>
      </c>
      <c r="E160" s="273" t="s">
        <v>2213</v>
      </c>
      <c r="F160" s="234" t="s">
        <v>6232</v>
      </c>
      <c r="G160" s="428" t="s">
        <v>281</v>
      </c>
    </row>
    <row r="161" spans="1:7">
      <c r="A161" s="221" t="s">
        <v>333</v>
      </c>
      <c r="B161" s="223" t="s">
        <v>196</v>
      </c>
      <c r="C161" s="223" t="s">
        <v>732</v>
      </c>
      <c r="D161" s="223" t="s">
        <v>259</v>
      </c>
      <c r="E161" s="273" t="s">
        <v>2213</v>
      </c>
      <c r="F161" s="234" t="s">
        <v>6232</v>
      </c>
      <c r="G161" s="428" t="s">
        <v>281</v>
      </c>
    </row>
    <row r="162" spans="1:7">
      <c r="A162" s="221" t="s">
        <v>333</v>
      </c>
      <c r="B162" s="223" t="s">
        <v>200</v>
      </c>
      <c r="C162" s="223" t="s">
        <v>733</v>
      </c>
      <c r="D162" s="223" t="s">
        <v>259</v>
      </c>
      <c r="E162" s="273" t="s">
        <v>2213</v>
      </c>
      <c r="F162" s="234" t="s">
        <v>6232</v>
      </c>
      <c r="G162" s="428" t="s">
        <v>281</v>
      </c>
    </row>
    <row r="163" spans="1:7">
      <c r="A163" s="221" t="s">
        <v>333</v>
      </c>
      <c r="B163" s="223" t="s">
        <v>433</v>
      </c>
      <c r="C163" s="223" t="s">
        <v>736</v>
      </c>
      <c r="D163" s="223" t="s">
        <v>259</v>
      </c>
      <c r="E163" s="273" t="s">
        <v>2213</v>
      </c>
      <c r="F163" s="234" t="s">
        <v>6238</v>
      </c>
      <c r="G163" s="428" t="s">
        <v>281</v>
      </c>
    </row>
    <row r="164" spans="1:7">
      <c r="A164" s="221" t="s">
        <v>333</v>
      </c>
      <c r="B164" s="223" t="s">
        <v>433</v>
      </c>
      <c r="C164" s="223" t="s">
        <v>734</v>
      </c>
      <c r="D164" s="223" t="s">
        <v>259</v>
      </c>
      <c r="E164" s="273" t="s">
        <v>2213</v>
      </c>
      <c r="F164" s="234" t="s">
        <v>6239</v>
      </c>
      <c r="G164" s="428" t="s">
        <v>281</v>
      </c>
    </row>
    <row r="165" spans="1:7">
      <c r="A165" s="221" t="s">
        <v>333</v>
      </c>
      <c r="B165" s="223" t="s">
        <v>1930</v>
      </c>
      <c r="C165" s="223" t="s">
        <v>6240</v>
      </c>
      <c r="D165" s="223" t="s">
        <v>259</v>
      </c>
      <c r="E165" s="273" t="s">
        <v>2213</v>
      </c>
      <c r="F165" s="234" t="s">
        <v>6232</v>
      </c>
      <c r="G165" s="428" t="s">
        <v>281</v>
      </c>
    </row>
    <row r="166" spans="1:7">
      <c r="A166" s="221" t="s">
        <v>333</v>
      </c>
      <c r="B166" s="223" t="s">
        <v>449</v>
      </c>
      <c r="C166" s="223" t="s">
        <v>738</v>
      </c>
      <c r="D166" s="223" t="s">
        <v>259</v>
      </c>
      <c r="E166" s="273" t="s">
        <v>2213</v>
      </c>
      <c r="F166" s="234" t="s">
        <v>6232</v>
      </c>
      <c r="G166" s="428" t="s">
        <v>281</v>
      </c>
    </row>
    <row r="167" spans="1:7">
      <c r="A167" s="221" t="s">
        <v>333</v>
      </c>
      <c r="B167" s="223" t="s">
        <v>6241</v>
      </c>
      <c r="C167" s="223" t="s">
        <v>6242</v>
      </c>
      <c r="D167" s="223" t="s">
        <v>259</v>
      </c>
      <c r="E167" s="273" t="s">
        <v>2213</v>
      </c>
      <c r="F167" s="234" t="s">
        <v>6232</v>
      </c>
      <c r="G167" s="428" t="s">
        <v>281</v>
      </c>
    </row>
    <row r="168" spans="1:7">
      <c r="A168" s="221" t="s">
        <v>333</v>
      </c>
      <c r="B168" s="223" t="s">
        <v>6243</v>
      </c>
      <c r="C168" s="223" t="s">
        <v>6244</v>
      </c>
      <c r="D168" s="223" t="s">
        <v>259</v>
      </c>
      <c r="E168" s="273" t="s">
        <v>2213</v>
      </c>
      <c r="F168" s="234" t="s">
        <v>6232</v>
      </c>
      <c r="G168" s="428" t="s">
        <v>281</v>
      </c>
    </row>
    <row r="169" spans="1:7">
      <c r="A169" s="221" t="s">
        <v>333</v>
      </c>
      <c r="B169" s="223" t="s">
        <v>6245</v>
      </c>
      <c r="C169" s="223" t="s">
        <v>6246</v>
      </c>
      <c r="D169" s="223" t="s">
        <v>259</v>
      </c>
      <c r="E169" s="273" t="s">
        <v>2213</v>
      </c>
      <c r="F169" s="234" t="s">
        <v>6232</v>
      </c>
      <c r="G169" s="428" t="s">
        <v>281</v>
      </c>
    </row>
    <row r="170" spans="1:7">
      <c r="A170" s="221" t="s">
        <v>333</v>
      </c>
      <c r="B170" s="223" t="s">
        <v>229</v>
      </c>
      <c r="C170" s="223" t="s">
        <v>6247</v>
      </c>
      <c r="D170" s="223" t="s">
        <v>259</v>
      </c>
      <c r="E170" s="273" t="s">
        <v>2213</v>
      </c>
      <c r="F170" s="234" t="s">
        <v>6232</v>
      </c>
      <c r="G170" s="428" t="s">
        <v>281</v>
      </c>
    </row>
    <row r="171" spans="1:7">
      <c r="A171" s="221" t="s">
        <v>333</v>
      </c>
      <c r="B171" s="223" t="s">
        <v>6248</v>
      </c>
      <c r="C171" s="223" t="s">
        <v>738</v>
      </c>
      <c r="D171" s="223" t="s">
        <v>259</v>
      </c>
      <c r="E171" s="273" t="s">
        <v>2213</v>
      </c>
      <c r="F171" s="234" t="s">
        <v>6232</v>
      </c>
      <c r="G171" s="428" t="s">
        <v>281</v>
      </c>
    </row>
    <row r="172" spans="1:7">
      <c r="A172" s="221" t="s">
        <v>333</v>
      </c>
      <c r="B172" s="223" t="s">
        <v>158</v>
      </c>
      <c r="C172" s="223" t="s">
        <v>6249</v>
      </c>
      <c r="D172" s="223" t="s">
        <v>259</v>
      </c>
      <c r="E172" s="273" t="s">
        <v>2213</v>
      </c>
      <c r="F172" s="234" t="s">
        <v>6232</v>
      </c>
      <c r="G172" s="428" t="s">
        <v>281</v>
      </c>
    </row>
    <row r="173" spans="1:7">
      <c r="A173" s="221" t="s">
        <v>333</v>
      </c>
      <c r="B173" s="223" t="s">
        <v>6250</v>
      </c>
      <c r="C173" s="223" t="s">
        <v>6251</v>
      </c>
      <c r="D173" s="223" t="s">
        <v>259</v>
      </c>
      <c r="E173" s="273" t="s">
        <v>2213</v>
      </c>
      <c r="F173" s="234" t="s">
        <v>6232</v>
      </c>
      <c r="G173" s="428" t="s">
        <v>281</v>
      </c>
    </row>
    <row r="174" spans="1:7">
      <c r="A174" s="221" t="s">
        <v>333</v>
      </c>
      <c r="B174" s="223" t="s">
        <v>209</v>
      </c>
      <c r="C174" s="223" t="s">
        <v>741</v>
      </c>
      <c r="D174" s="223" t="s">
        <v>259</v>
      </c>
      <c r="E174" s="273" t="s">
        <v>2213</v>
      </c>
      <c r="F174" s="234" t="s">
        <v>6232</v>
      </c>
      <c r="G174" s="428" t="s">
        <v>281</v>
      </c>
    </row>
    <row r="175" spans="1:7">
      <c r="A175" s="262" t="s">
        <v>268</v>
      </c>
      <c r="B175" s="189" t="s">
        <v>120</v>
      </c>
      <c r="C175" s="189">
        <v>16000</v>
      </c>
      <c r="D175" s="436" t="s">
        <v>742</v>
      </c>
      <c r="E175" s="189" t="s">
        <v>6252</v>
      </c>
      <c r="F175" s="263" t="s">
        <v>6253</v>
      </c>
      <c r="G175" s="428" t="s">
        <v>281</v>
      </c>
    </row>
    <row r="176" spans="1:7">
      <c r="A176" s="262" t="s">
        <v>268</v>
      </c>
      <c r="B176" s="189" t="s">
        <v>340</v>
      </c>
      <c r="C176" s="189">
        <v>0.5</v>
      </c>
      <c r="D176" s="436" t="s">
        <v>270</v>
      </c>
      <c r="E176" s="189" t="s">
        <v>253</v>
      </c>
      <c r="F176" s="263" t="s">
        <v>745</v>
      </c>
      <c r="G176" s="428" t="s">
        <v>281</v>
      </c>
    </row>
    <row r="177" spans="1:7">
      <c r="A177" s="262" t="s">
        <v>268</v>
      </c>
      <c r="B177" s="189" t="s">
        <v>6254</v>
      </c>
      <c r="C177" s="189">
        <v>155.06</v>
      </c>
      <c r="D177" s="436" t="s">
        <v>742</v>
      </c>
      <c r="E177" s="189" t="s">
        <v>6255</v>
      </c>
      <c r="F177" s="263" t="s">
        <v>6253</v>
      </c>
      <c r="G177" s="428" t="s">
        <v>281</v>
      </c>
    </row>
    <row r="178" spans="1:7">
      <c r="A178" s="262" t="s">
        <v>268</v>
      </c>
      <c r="B178" s="189" t="s">
        <v>95</v>
      </c>
      <c r="C178" s="189">
        <v>68</v>
      </c>
      <c r="D178" s="436" t="s">
        <v>742</v>
      </c>
      <c r="E178" s="189" t="s">
        <v>6256</v>
      </c>
      <c r="F178" s="263" t="s">
        <v>6253</v>
      </c>
      <c r="G178" s="428" t="s">
        <v>281</v>
      </c>
    </row>
    <row r="179" spans="1:7">
      <c r="A179" s="262" t="s">
        <v>268</v>
      </c>
      <c r="B179" s="189" t="s">
        <v>119</v>
      </c>
      <c r="C179" s="189">
        <v>71000</v>
      </c>
      <c r="D179" s="436" t="s">
        <v>742</v>
      </c>
      <c r="E179" s="189" t="s">
        <v>6257</v>
      </c>
      <c r="F179" s="263" t="s">
        <v>6253</v>
      </c>
      <c r="G179" s="428" t="s">
        <v>281</v>
      </c>
    </row>
    <row r="180" spans="1:7">
      <c r="A180" s="262" t="s">
        <v>268</v>
      </c>
      <c r="B180" s="189" t="s">
        <v>97</v>
      </c>
      <c r="C180" s="189">
        <v>6.35</v>
      </c>
      <c r="D180" s="436" t="s">
        <v>742</v>
      </c>
      <c r="E180" s="189" t="s">
        <v>6258</v>
      </c>
      <c r="F180" s="263" t="s">
        <v>6253</v>
      </c>
      <c r="G180" s="428" t="s">
        <v>281</v>
      </c>
    </row>
    <row r="181" spans="1:7">
      <c r="A181" s="262" t="s">
        <v>268</v>
      </c>
      <c r="B181" s="189" t="s">
        <v>90</v>
      </c>
      <c r="C181" s="189">
        <v>11000</v>
      </c>
      <c r="D181" s="436" t="s">
        <v>742</v>
      </c>
      <c r="E181" s="189" t="s">
        <v>6259</v>
      </c>
      <c r="F181" s="263" t="s">
        <v>6253</v>
      </c>
      <c r="G181" s="428" t="s">
        <v>281</v>
      </c>
    </row>
    <row r="182" spans="1:7">
      <c r="A182" s="262" t="s">
        <v>268</v>
      </c>
      <c r="B182" s="189" t="s">
        <v>98</v>
      </c>
      <c r="C182" s="189">
        <v>8</v>
      </c>
      <c r="D182" s="436" t="s">
        <v>742</v>
      </c>
      <c r="E182" s="189" t="s">
        <v>6260</v>
      </c>
      <c r="F182" s="263" t="s">
        <v>6253</v>
      </c>
      <c r="G182" s="428" t="s">
        <v>281</v>
      </c>
    </row>
    <row r="183" spans="1:7">
      <c r="A183" s="262" t="s">
        <v>268</v>
      </c>
      <c r="B183" s="189" t="s">
        <v>99</v>
      </c>
      <c r="C183" s="189">
        <v>145</v>
      </c>
      <c r="D183" s="436" t="s">
        <v>742</v>
      </c>
      <c r="E183" s="189" t="s">
        <v>6261</v>
      </c>
      <c r="F183" s="263" t="s">
        <v>6253</v>
      </c>
      <c r="G183" s="428" t="s">
        <v>281</v>
      </c>
    </row>
    <row r="184" spans="1:7">
      <c r="A184" s="262" t="s">
        <v>268</v>
      </c>
      <c r="B184" s="189" t="s">
        <v>750</v>
      </c>
      <c r="C184" s="189">
        <v>0.25</v>
      </c>
      <c r="D184" s="436" t="s">
        <v>270</v>
      </c>
      <c r="E184" s="189" t="s">
        <v>253</v>
      </c>
      <c r="F184" s="263" t="s">
        <v>6262</v>
      </c>
      <c r="G184" s="428" t="s">
        <v>281</v>
      </c>
    </row>
    <row r="185" spans="1:7">
      <c r="A185" s="262" t="s">
        <v>268</v>
      </c>
      <c r="B185" s="189" t="s">
        <v>100</v>
      </c>
      <c r="C185" s="189">
        <v>800</v>
      </c>
      <c r="D185" s="436" t="s">
        <v>742</v>
      </c>
      <c r="E185" s="189" t="s">
        <v>6263</v>
      </c>
      <c r="F185" s="263" t="s">
        <v>6253</v>
      </c>
      <c r="G185" s="428" t="s">
        <v>281</v>
      </c>
    </row>
    <row r="186" spans="1:7">
      <c r="A186" s="262" t="s">
        <v>268</v>
      </c>
      <c r="B186" s="189" t="s">
        <v>623</v>
      </c>
      <c r="C186" s="189">
        <v>0.25</v>
      </c>
      <c r="D186" s="436" t="s">
        <v>270</v>
      </c>
      <c r="E186" s="189" t="s">
        <v>253</v>
      </c>
      <c r="F186" s="263" t="s">
        <v>6264</v>
      </c>
      <c r="G186" s="428" t="s">
        <v>281</v>
      </c>
    </row>
    <row r="187" spans="1:7">
      <c r="A187" s="262" t="s">
        <v>268</v>
      </c>
      <c r="B187" s="189" t="s">
        <v>118</v>
      </c>
      <c r="C187" s="189">
        <v>32470</v>
      </c>
      <c r="D187" s="436" t="s">
        <v>742</v>
      </c>
      <c r="E187" s="189" t="s">
        <v>6265</v>
      </c>
      <c r="F187" s="263" t="s">
        <v>6253</v>
      </c>
      <c r="G187" s="428" t="s">
        <v>281</v>
      </c>
    </row>
    <row r="188" spans="1:7">
      <c r="A188" s="262" t="s">
        <v>268</v>
      </c>
      <c r="B188" s="189" t="s">
        <v>101</v>
      </c>
      <c r="C188" s="189">
        <v>3</v>
      </c>
      <c r="D188" s="436" t="s">
        <v>742</v>
      </c>
      <c r="E188" s="189" t="s">
        <v>6266</v>
      </c>
      <c r="F188" s="263" t="s">
        <v>6253</v>
      </c>
      <c r="G188" s="428" t="s">
        <v>281</v>
      </c>
    </row>
    <row r="189" spans="1:7">
      <c r="A189" s="262" t="s">
        <v>268</v>
      </c>
      <c r="B189" s="189" t="s">
        <v>121</v>
      </c>
      <c r="C189" s="189">
        <v>3750</v>
      </c>
      <c r="D189" s="436" t="s">
        <v>742</v>
      </c>
      <c r="E189" s="189" t="s">
        <v>6267</v>
      </c>
      <c r="F189" s="263" t="s">
        <v>6253</v>
      </c>
      <c r="G189" s="428" t="s">
        <v>281</v>
      </c>
    </row>
    <row r="190" spans="1:7">
      <c r="A190" s="262" t="s">
        <v>268</v>
      </c>
      <c r="B190" s="189" t="s">
        <v>758</v>
      </c>
      <c r="C190" s="189">
        <v>1.2500000000000001E-2</v>
      </c>
      <c r="D190" s="436" t="s">
        <v>270</v>
      </c>
      <c r="E190" s="189" t="s">
        <v>3449</v>
      </c>
      <c r="F190" s="263" t="s">
        <v>760</v>
      </c>
      <c r="G190" s="428" t="s">
        <v>281</v>
      </c>
    </row>
    <row r="191" spans="1:7">
      <c r="A191" s="262" t="s">
        <v>268</v>
      </c>
      <c r="B191" s="189" t="s">
        <v>104</v>
      </c>
      <c r="C191" s="189">
        <v>77</v>
      </c>
      <c r="D191" s="436" t="s">
        <v>742</v>
      </c>
      <c r="E191" s="189" t="s">
        <v>6268</v>
      </c>
      <c r="F191" s="263" t="s">
        <v>6253</v>
      </c>
      <c r="G191" s="428" t="s">
        <v>281</v>
      </c>
    </row>
    <row r="192" spans="1:7">
      <c r="A192" s="262" t="s">
        <v>268</v>
      </c>
      <c r="B192" s="189" t="s">
        <v>433</v>
      </c>
      <c r="C192" s="189">
        <v>0</v>
      </c>
      <c r="D192" s="436" t="s">
        <v>270</v>
      </c>
      <c r="E192" s="189" t="s">
        <v>253</v>
      </c>
      <c r="F192" s="263" t="s">
        <v>762</v>
      </c>
      <c r="G192" s="428" t="s">
        <v>281</v>
      </c>
    </row>
    <row r="193" spans="1:7">
      <c r="A193" s="262" t="s">
        <v>268</v>
      </c>
      <c r="B193" s="189" t="s">
        <v>769</v>
      </c>
      <c r="C193" s="189">
        <v>0.5</v>
      </c>
      <c r="D193" s="436" t="s">
        <v>270</v>
      </c>
      <c r="E193" s="189" t="s">
        <v>253</v>
      </c>
      <c r="F193" s="263" t="s">
        <v>770</v>
      </c>
      <c r="G193" s="428" t="s">
        <v>281</v>
      </c>
    </row>
    <row r="194" spans="1:7">
      <c r="A194" s="262" t="s">
        <v>268</v>
      </c>
      <c r="B194" s="189" t="s">
        <v>88</v>
      </c>
      <c r="C194" s="189">
        <v>25623</v>
      </c>
      <c r="D194" s="436" t="s">
        <v>742</v>
      </c>
      <c r="E194" s="189" t="s">
        <v>6269</v>
      </c>
      <c r="F194" s="263" t="s">
        <v>6253</v>
      </c>
      <c r="G194" s="428" t="s">
        <v>281</v>
      </c>
    </row>
    <row r="195" spans="1:7">
      <c r="A195" s="262" t="s">
        <v>268</v>
      </c>
      <c r="B195" s="189" t="s">
        <v>4846</v>
      </c>
      <c r="C195" s="189">
        <v>8.32</v>
      </c>
      <c r="D195" s="436" t="s">
        <v>742</v>
      </c>
      <c r="E195" s="189" t="s">
        <v>253</v>
      </c>
      <c r="F195" s="263" t="s">
        <v>6253</v>
      </c>
      <c r="G195" s="428" t="s">
        <v>281</v>
      </c>
    </row>
    <row r="196" spans="1:7">
      <c r="A196" s="262" t="s">
        <v>268</v>
      </c>
      <c r="B196" s="189" t="s">
        <v>105</v>
      </c>
      <c r="C196" s="189">
        <v>29.6</v>
      </c>
      <c r="D196" s="436" t="s">
        <v>742</v>
      </c>
      <c r="E196" s="189" t="s">
        <v>6270</v>
      </c>
      <c r="F196" s="263" t="s">
        <v>6253</v>
      </c>
      <c r="G196" s="428" t="s">
        <v>281</v>
      </c>
    </row>
    <row r="197" spans="1:7">
      <c r="A197" s="262" t="s">
        <v>268</v>
      </c>
      <c r="B197" s="189" t="s">
        <v>6271</v>
      </c>
      <c r="C197" s="189">
        <v>5.1999999999999998E-2</v>
      </c>
      <c r="D197" s="436" t="s">
        <v>742</v>
      </c>
      <c r="E197" s="189" t="s">
        <v>6272</v>
      </c>
      <c r="F197" s="263" t="s">
        <v>6253</v>
      </c>
      <c r="G197" s="428" t="s">
        <v>281</v>
      </c>
    </row>
    <row r="198" spans="1:7">
      <c r="A198" s="262" t="s">
        <v>268</v>
      </c>
      <c r="B198" s="189" t="s">
        <v>6273</v>
      </c>
      <c r="C198" s="189">
        <v>0.55000000000000004</v>
      </c>
      <c r="D198" s="436" t="s">
        <v>742</v>
      </c>
      <c r="E198" s="189" t="s">
        <v>253</v>
      </c>
      <c r="F198" s="263" t="s">
        <v>6253</v>
      </c>
      <c r="G198" s="428" t="s">
        <v>281</v>
      </c>
    </row>
    <row r="199" spans="1:7">
      <c r="A199" s="262" t="s">
        <v>268</v>
      </c>
      <c r="B199" s="189" t="s">
        <v>6274</v>
      </c>
      <c r="C199" s="189">
        <v>27.5</v>
      </c>
      <c r="D199" s="436" t="s">
        <v>742</v>
      </c>
      <c r="E199" s="189" t="s">
        <v>253</v>
      </c>
      <c r="F199" s="263" t="s">
        <v>6253</v>
      </c>
      <c r="G199" s="428" t="s">
        <v>281</v>
      </c>
    </row>
    <row r="200" spans="1:7">
      <c r="A200" s="262" t="s">
        <v>268</v>
      </c>
      <c r="B200" s="189" t="s">
        <v>86</v>
      </c>
      <c r="C200" s="189">
        <v>9000</v>
      </c>
      <c r="D200" s="436" t="s">
        <v>742</v>
      </c>
      <c r="E200" s="189" t="s">
        <v>6275</v>
      </c>
      <c r="F200" s="263" t="s">
        <v>6253</v>
      </c>
      <c r="G200" s="428" t="s">
        <v>281</v>
      </c>
    </row>
    <row r="201" spans="1:7">
      <c r="A201" s="262" t="s">
        <v>268</v>
      </c>
      <c r="B201" s="189" t="s">
        <v>6276</v>
      </c>
      <c r="C201" s="189">
        <v>23.222999999999999</v>
      </c>
      <c r="D201" s="436" t="s">
        <v>742</v>
      </c>
      <c r="E201" s="189" t="s">
        <v>253</v>
      </c>
      <c r="F201" s="263" t="s">
        <v>6253</v>
      </c>
      <c r="G201" s="428" t="s">
        <v>281</v>
      </c>
    </row>
    <row r="202" spans="1:7">
      <c r="A202" s="262" t="s">
        <v>268</v>
      </c>
      <c r="B202" s="189" t="s">
        <v>3455</v>
      </c>
      <c r="C202" s="189">
        <v>4.4121E-2</v>
      </c>
      <c r="D202" s="189" t="s">
        <v>773</v>
      </c>
      <c r="E202" s="189" t="s">
        <v>6277</v>
      </c>
      <c r="F202" s="263" t="s">
        <v>6253</v>
      </c>
      <c r="G202" s="428" t="s">
        <v>281</v>
      </c>
    </row>
    <row r="203" spans="1:7">
      <c r="A203" s="262" t="s">
        <v>268</v>
      </c>
      <c r="B203" s="189" t="s">
        <v>110</v>
      </c>
      <c r="C203" s="189">
        <v>787</v>
      </c>
      <c r="D203" s="436" t="s">
        <v>742</v>
      </c>
      <c r="E203" s="189" t="s">
        <v>6278</v>
      </c>
      <c r="F203" s="263" t="s">
        <v>6253</v>
      </c>
      <c r="G203" s="428" t="s">
        <v>281</v>
      </c>
    </row>
    <row r="204" spans="1:7">
      <c r="A204" s="262" t="s">
        <v>268</v>
      </c>
      <c r="B204" s="189" t="s">
        <v>780</v>
      </c>
      <c r="C204" s="189" t="s">
        <v>6279</v>
      </c>
      <c r="D204" s="189" t="s">
        <v>259</v>
      </c>
      <c r="E204" s="431"/>
      <c r="F204" s="263" t="s">
        <v>782</v>
      </c>
      <c r="G204" s="428" t="s">
        <v>281</v>
      </c>
    </row>
    <row r="205" spans="1:7">
      <c r="A205" s="262" t="s">
        <v>268</v>
      </c>
      <c r="B205" s="189" t="s">
        <v>783</v>
      </c>
      <c r="C205" s="189" t="s">
        <v>6280</v>
      </c>
      <c r="D205" s="189" t="s">
        <v>259</v>
      </c>
      <c r="E205" s="431"/>
      <c r="F205" s="263" t="s">
        <v>785</v>
      </c>
      <c r="G205" s="428" t="s">
        <v>281</v>
      </c>
    </row>
    <row r="206" spans="1:7">
      <c r="A206" s="262" t="s">
        <v>268</v>
      </c>
      <c r="B206" s="189" t="s">
        <v>6281</v>
      </c>
      <c r="C206" s="189" t="s">
        <v>6282</v>
      </c>
      <c r="D206" s="189" t="s">
        <v>259</v>
      </c>
      <c r="E206" s="431"/>
      <c r="F206" s="263" t="s">
        <v>782</v>
      </c>
      <c r="G206" s="428" t="s">
        <v>281</v>
      </c>
    </row>
    <row r="207" spans="1:7">
      <c r="A207" s="262" t="s">
        <v>268</v>
      </c>
      <c r="B207" s="189" t="s">
        <v>786</v>
      </c>
      <c r="C207" s="189" t="s">
        <v>6283</v>
      </c>
      <c r="D207" s="189" t="s">
        <v>259</v>
      </c>
      <c r="E207" s="431"/>
      <c r="F207" s="263" t="s">
        <v>782</v>
      </c>
      <c r="G207" s="428" t="s">
        <v>281</v>
      </c>
    </row>
    <row r="208" spans="1:7">
      <c r="A208" s="262" t="s">
        <v>268</v>
      </c>
      <c r="B208" s="189" t="s">
        <v>6284</v>
      </c>
      <c r="C208" s="189" t="s">
        <v>6285</v>
      </c>
      <c r="D208" s="189" t="s">
        <v>259</v>
      </c>
      <c r="E208" s="431"/>
      <c r="F208" s="263" t="s">
        <v>782</v>
      </c>
      <c r="G208" s="428" t="s">
        <v>281</v>
      </c>
    </row>
    <row r="209" spans="1:7">
      <c r="A209" s="262" t="s">
        <v>268</v>
      </c>
      <c r="B209" s="189" t="s">
        <v>788</v>
      </c>
      <c r="C209" s="189" t="s">
        <v>6286</v>
      </c>
      <c r="D209" s="189" t="s">
        <v>259</v>
      </c>
      <c r="E209" s="431"/>
      <c r="F209" s="263" t="s">
        <v>782</v>
      </c>
      <c r="G209" s="428" t="s">
        <v>281</v>
      </c>
    </row>
    <row r="210" spans="1:7">
      <c r="A210" s="262" t="s">
        <v>268</v>
      </c>
      <c r="B210" s="189" t="s">
        <v>3463</v>
      </c>
      <c r="C210" s="189" t="s">
        <v>6287</v>
      </c>
      <c r="D210" s="189" t="s">
        <v>259</v>
      </c>
      <c r="E210" s="431"/>
      <c r="F210" s="263" t="s">
        <v>782</v>
      </c>
      <c r="G210" s="428" t="s">
        <v>281</v>
      </c>
    </row>
    <row r="211" spans="1:7">
      <c r="A211" s="262" t="s">
        <v>268</v>
      </c>
      <c r="B211" s="189" t="s">
        <v>790</v>
      </c>
      <c r="C211" s="189" t="s">
        <v>6288</v>
      </c>
      <c r="D211" s="189" t="s">
        <v>259</v>
      </c>
      <c r="E211" s="431"/>
      <c r="F211" s="263" t="s">
        <v>782</v>
      </c>
      <c r="G211" s="428" t="s">
        <v>281</v>
      </c>
    </row>
    <row r="212" spans="1:7">
      <c r="A212" s="262" t="s">
        <v>268</v>
      </c>
      <c r="B212" s="189" t="s">
        <v>792</v>
      </c>
      <c r="C212" s="189" t="s">
        <v>6289</v>
      </c>
      <c r="D212" s="189" t="s">
        <v>259</v>
      </c>
      <c r="E212" s="431"/>
      <c r="F212" s="263" t="s">
        <v>782</v>
      </c>
      <c r="G212" s="428" t="s">
        <v>281</v>
      </c>
    </row>
    <row r="213" spans="1:7">
      <c r="A213" s="262" t="s">
        <v>268</v>
      </c>
      <c r="B213" s="189" t="s">
        <v>794</v>
      </c>
      <c r="C213" s="189" t="s">
        <v>6290</v>
      </c>
      <c r="D213" s="189" t="s">
        <v>259</v>
      </c>
      <c r="E213" s="431"/>
      <c r="F213" s="263" t="s">
        <v>782</v>
      </c>
      <c r="G213" s="428" t="s">
        <v>281</v>
      </c>
    </row>
    <row r="214" spans="1:7">
      <c r="A214" s="262" t="s">
        <v>268</v>
      </c>
      <c r="B214" s="189" t="s">
        <v>796</v>
      </c>
      <c r="C214" s="189" t="s">
        <v>6291</v>
      </c>
      <c r="D214" s="189" t="s">
        <v>259</v>
      </c>
      <c r="E214" s="431"/>
      <c r="F214" s="263" t="s">
        <v>782</v>
      </c>
      <c r="G214" s="428" t="s">
        <v>281</v>
      </c>
    </row>
    <row r="215" spans="1:7">
      <c r="A215" s="262" t="s">
        <v>268</v>
      </c>
      <c r="B215" s="189" t="s">
        <v>798</v>
      </c>
      <c r="C215" s="189" t="s">
        <v>6292</v>
      </c>
      <c r="D215" s="189" t="s">
        <v>259</v>
      </c>
      <c r="E215" s="431"/>
      <c r="F215" s="263" t="s">
        <v>782</v>
      </c>
      <c r="G215" s="428" t="s">
        <v>281</v>
      </c>
    </row>
    <row r="216" spans="1:7">
      <c r="A216" s="262" t="s">
        <v>268</v>
      </c>
      <c r="B216" s="189" t="s">
        <v>739</v>
      </c>
      <c r="C216" s="189" t="s">
        <v>6293</v>
      </c>
      <c r="D216" s="189" t="s">
        <v>259</v>
      </c>
      <c r="E216" s="431"/>
      <c r="F216" s="263" t="s">
        <v>782</v>
      </c>
      <c r="G216" s="428" t="s">
        <v>281</v>
      </c>
    </row>
    <row r="217" spans="1:7">
      <c r="A217" s="262" t="s">
        <v>268</v>
      </c>
      <c r="B217" s="189" t="s">
        <v>571</v>
      </c>
      <c r="C217" s="189" t="s">
        <v>6294</v>
      </c>
      <c r="D217" s="189" t="s">
        <v>259</v>
      </c>
      <c r="E217" s="431"/>
      <c r="F217" s="263" t="s">
        <v>785</v>
      </c>
      <c r="G217" s="428" t="s">
        <v>281</v>
      </c>
    </row>
    <row r="218" spans="1:7">
      <c r="A218" s="262" t="s">
        <v>268</v>
      </c>
      <c r="B218" s="189" t="s">
        <v>802</v>
      </c>
      <c r="C218" s="189" t="s">
        <v>6295</v>
      </c>
      <c r="D218" s="189" t="s">
        <v>259</v>
      </c>
      <c r="E218" s="431"/>
      <c r="F218" s="263" t="s">
        <v>782</v>
      </c>
      <c r="G218" s="428" t="s">
        <v>281</v>
      </c>
    </row>
    <row r="219" spans="1:7">
      <c r="A219" s="262" t="s">
        <v>268</v>
      </c>
      <c r="B219" s="189" t="s">
        <v>804</v>
      </c>
      <c r="C219" s="189" t="s">
        <v>6296</v>
      </c>
      <c r="D219" s="189" t="s">
        <v>259</v>
      </c>
      <c r="E219" s="431"/>
      <c r="F219" s="263" t="s">
        <v>6297</v>
      </c>
      <c r="G219" s="428" t="s">
        <v>281</v>
      </c>
    </row>
    <row r="220" spans="1:7">
      <c r="A220" s="262" t="s">
        <v>268</v>
      </c>
      <c r="B220" s="189" t="s">
        <v>807</v>
      </c>
      <c r="C220" s="189" t="s">
        <v>6298</v>
      </c>
      <c r="D220" s="189" t="s">
        <v>259</v>
      </c>
      <c r="E220" s="431"/>
      <c r="F220" s="263" t="s">
        <v>3471</v>
      </c>
      <c r="G220" s="428" t="s">
        <v>281</v>
      </c>
    </row>
    <row r="221" spans="1:7">
      <c r="A221" s="262" t="s">
        <v>268</v>
      </c>
      <c r="B221" s="189" t="s">
        <v>810</v>
      </c>
      <c r="C221" s="189" t="s">
        <v>6299</v>
      </c>
      <c r="D221" s="189" t="s">
        <v>259</v>
      </c>
      <c r="E221" s="431"/>
      <c r="F221" s="263" t="s">
        <v>782</v>
      </c>
      <c r="G221" s="428" t="s">
        <v>281</v>
      </c>
    </row>
    <row r="222" spans="1:7">
      <c r="A222" s="262" t="s">
        <v>268</v>
      </c>
      <c r="B222" s="189" t="s">
        <v>6300</v>
      </c>
      <c r="C222" s="189" t="s">
        <v>6301</v>
      </c>
      <c r="D222" s="189" t="s">
        <v>259</v>
      </c>
      <c r="E222" s="431"/>
      <c r="F222" s="263" t="s">
        <v>782</v>
      </c>
      <c r="G222" s="428" t="s">
        <v>281</v>
      </c>
    </row>
    <row r="223" spans="1:7">
      <c r="A223" s="262" t="s">
        <v>268</v>
      </c>
      <c r="B223" s="189" t="s">
        <v>812</v>
      </c>
      <c r="C223" s="189" t="s">
        <v>6302</v>
      </c>
      <c r="D223" s="189" t="s">
        <v>259</v>
      </c>
      <c r="E223" s="431"/>
      <c r="F223" s="263" t="s">
        <v>782</v>
      </c>
      <c r="G223" s="428" t="s">
        <v>281</v>
      </c>
    </row>
    <row r="224" spans="1:7">
      <c r="A224" s="262" t="s">
        <v>268</v>
      </c>
      <c r="B224" s="189" t="s">
        <v>6303</v>
      </c>
      <c r="C224" s="189" t="s">
        <v>6304</v>
      </c>
      <c r="D224" s="189" t="s">
        <v>259</v>
      </c>
      <c r="E224" s="431"/>
      <c r="F224" s="263" t="s">
        <v>782</v>
      </c>
      <c r="G224" s="428" t="s">
        <v>281</v>
      </c>
    </row>
    <row r="225" spans="1:7">
      <c r="A225" s="262" t="s">
        <v>268</v>
      </c>
      <c r="B225" s="189" t="s">
        <v>6305</v>
      </c>
      <c r="C225" s="189" t="s">
        <v>6306</v>
      </c>
      <c r="D225" s="189" t="s">
        <v>259</v>
      </c>
      <c r="E225" s="431"/>
      <c r="F225" s="263" t="s">
        <v>782</v>
      </c>
      <c r="G225" s="428" t="s">
        <v>281</v>
      </c>
    </row>
    <row r="226" spans="1:7">
      <c r="A226" s="262" t="s">
        <v>268</v>
      </c>
      <c r="B226" s="189" t="s">
        <v>6307</v>
      </c>
      <c r="C226" s="189" t="s">
        <v>6308</v>
      </c>
      <c r="D226" s="189" t="s">
        <v>259</v>
      </c>
      <c r="E226" s="431"/>
      <c r="F226" s="263" t="s">
        <v>782</v>
      </c>
      <c r="G226" s="428" t="s">
        <v>281</v>
      </c>
    </row>
    <row r="227" spans="1:7">
      <c r="A227" s="262" t="s">
        <v>268</v>
      </c>
      <c r="B227" s="189" t="s">
        <v>6309</v>
      </c>
      <c r="C227" s="189" t="s">
        <v>6310</v>
      </c>
      <c r="D227" s="189" t="s">
        <v>259</v>
      </c>
      <c r="E227" s="431"/>
      <c r="F227" s="263" t="s">
        <v>782</v>
      </c>
      <c r="G227" s="428" t="s">
        <v>281</v>
      </c>
    </row>
    <row r="228" spans="1:7">
      <c r="A228" s="262" t="s">
        <v>268</v>
      </c>
      <c r="B228" s="189" t="s">
        <v>6311</v>
      </c>
      <c r="C228" s="189" t="s">
        <v>6312</v>
      </c>
      <c r="D228" s="189" t="s">
        <v>259</v>
      </c>
      <c r="E228" s="431"/>
      <c r="F228" s="263" t="s">
        <v>782</v>
      </c>
      <c r="G228" s="428" t="s">
        <v>281</v>
      </c>
    </row>
    <row r="229" spans="1:7">
      <c r="A229" s="262" t="s">
        <v>268</v>
      </c>
      <c r="B229" s="189" t="s">
        <v>816</v>
      </c>
      <c r="C229" s="189" t="s">
        <v>6313</v>
      </c>
      <c r="D229" s="189" t="s">
        <v>259</v>
      </c>
      <c r="E229" s="431"/>
      <c r="F229" s="263" t="s">
        <v>782</v>
      </c>
      <c r="G229" s="428" t="s">
        <v>281</v>
      </c>
    </row>
    <row r="230" spans="1:7">
      <c r="A230" s="262" t="s">
        <v>268</v>
      </c>
      <c r="B230" s="189" t="s">
        <v>821</v>
      </c>
      <c r="C230" s="189" t="s">
        <v>6314</v>
      </c>
      <c r="D230" s="189" t="s">
        <v>259</v>
      </c>
      <c r="E230" s="431"/>
      <c r="F230" s="263" t="s">
        <v>823</v>
      </c>
      <c r="G230" s="428" t="s">
        <v>281</v>
      </c>
    </row>
    <row r="231" spans="1:7">
      <c r="A231" s="262" t="s">
        <v>268</v>
      </c>
      <c r="B231" s="189" t="s">
        <v>824</v>
      </c>
      <c r="C231" s="189" t="s">
        <v>6315</v>
      </c>
      <c r="D231" s="189" t="s">
        <v>259</v>
      </c>
      <c r="E231" s="431"/>
      <c r="F231" s="263" t="s">
        <v>826</v>
      </c>
      <c r="G231" s="428" t="s">
        <v>281</v>
      </c>
    </row>
    <row r="232" spans="1:7">
      <c r="A232" s="239" t="s">
        <v>268</v>
      </c>
      <c r="B232" s="240" t="s">
        <v>827</v>
      </c>
      <c r="C232" s="240" t="s">
        <v>6316</v>
      </c>
      <c r="D232" s="240" t="s">
        <v>259</v>
      </c>
      <c r="E232" s="432"/>
      <c r="F232" s="241" t="s">
        <v>829</v>
      </c>
      <c r="G232" s="428" t="s">
        <v>281</v>
      </c>
    </row>
    <row r="233" spans="1:7">
      <c r="G233" s="428" t="s">
        <v>281</v>
      </c>
    </row>
    <row r="234" spans="1:7">
      <c r="G234" s="428" t="s">
        <v>281</v>
      </c>
    </row>
    <row r="235" spans="1:7">
      <c r="A235" s="787" t="s">
        <v>489</v>
      </c>
      <c r="B235" s="788"/>
      <c r="C235" s="789"/>
      <c r="G235" s="428" t="s">
        <v>281</v>
      </c>
    </row>
    <row r="236" spans="1:7">
      <c r="A236" s="179" t="s">
        <v>927</v>
      </c>
      <c r="B236" s="280"/>
      <c r="C236" s="281">
        <v>0.94067796610169496</v>
      </c>
      <c r="G236" s="428" t="s">
        <v>281</v>
      </c>
    </row>
    <row r="237" spans="1:7">
      <c r="A237" s="167" t="s">
        <v>3279</v>
      </c>
      <c r="B237" s="283"/>
      <c r="C237" s="284">
        <v>5.9322033898305038E-2</v>
      </c>
      <c r="G237" s="428" t="s">
        <v>281</v>
      </c>
    </row>
    <row r="238" spans="1:7">
      <c r="A238" s="157" t="s">
        <v>929</v>
      </c>
      <c r="B238" s="191"/>
      <c r="C238" s="282">
        <v>-0.66101694915254239</v>
      </c>
      <c r="G238" s="428" t="s">
        <v>281</v>
      </c>
    </row>
    <row r="239" spans="1:7">
      <c r="A239" s="157" t="s">
        <v>930</v>
      </c>
      <c r="B239" s="191"/>
      <c r="C239" s="282">
        <v>-0.27966101694915257</v>
      </c>
      <c r="G239" s="428" t="s">
        <v>281</v>
      </c>
    </row>
    <row r="240" spans="1:7">
      <c r="A240" s="167" t="s">
        <v>1465</v>
      </c>
      <c r="B240" s="283"/>
      <c r="C240" s="284">
        <v>-5.9322033898305086E-2</v>
      </c>
      <c r="G240" s="428" t="s">
        <v>281</v>
      </c>
    </row>
    <row r="241" spans="5:7">
      <c r="G241" s="428" t="s">
        <v>281</v>
      </c>
    </row>
    <row r="242" spans="5:7">
      <c r="G242" s="428" t="s">
        <v>281</v>
      </c>
    </row>
    <row r="243" spans="5:7">
      <c r="G243" s="428" t="s">
        <v>281</v>
      </c>
    </row>
    <row r="244" spans="5:7">
      <c r="G244" s="428" t="s">
        <v>281</v>
      </c>
    </row>
    <row r="245" spans="5:7" ht="15.75">
      <c r="E245" s="437"/>
      <c r="G245" s="428" t="s">
        <v>281</v>
      </c>
    </row>
    <row r="246" spans="5:7">
      <c r="G246" s="428" t="s">
        <v>281</v>
      </c>
    </row>
    <row r="247" spans="5:7">
      <c r="G247" s="428" t="s">
        <v>281</v>
      </c>
    </row>
    <row r="248" spans="5:7">
      <c r="G248" s="428" t="s">
        <v>281</v>
      </c>
    </row>
    <row r="249" spans="5:7">
      <c r="G249" s="428" t="s">
        <v>281</v>
      </c>
    </row>
    <row r="250" spans="5:7">
      <c r="G250" s="428" t="s">
        <v>281</v>
      </c>
    </row>
    <row r="251" spans="5:7">
      <c r="G251" s="428" t="s">
        <v>281</v>
      </c>
    </row>
    <row r="252" spans="5:7">
      <c r="G252" s="428" t="s">
        <v>281</v>
      </c>
    </row>
    <row r="253" spans="5:7">
      <c r="G253" s="428" t="s">
        <v>281</v>
      </c>
    </row>
    <row r="254" spans="5:7">
      <c r="G254" s="428" t="s">
        <v>281</v>
      </c>
    </row>
    <row r="255" spans="5:7">
      <c r="G255" s="428" t="s">
        <v>281</v>
      </c>
    </row>
    <row r="256" spans="5:7">
      <c r="G256" s="428" t="s">
        <v>281</v>
      </c>
    </row>
    <row r="257" spans="7:7">
      <c r="G257" s="428" t="s">
        <v>281</v>
      </c>
    </row>
    <row r="258" spans="7:7">
      <c r="G258" s="428" t="s">
        <v>281</v>
      </c>
    </row>
    <row r="259" spans="7:7">
      <c r="G259" s="428" t="s">
        <v>281</v>
      </c>
    </row>
    <row r="260" spans="7:7">
      <c r="G260" s="428" t="s">
        <v>281</v>
      </c>
    </row>
    <row r="261" spans="7:7">
      <c r="G261" s="428" t="s">
        <v>281</v>
      </c>
    </row>
    <row r="262" spans="7:7">
      <c r="G262" s="428" t="s">
        <v>281</v>
      </c>
    </row>
    <row r="263" spans="7:7">
      <c r="G263" s="428" t="s">
        <v>281</v>
      </c>
    </row>
    <row r="264" spans="7:7">
      <c r="G264" s="428" t="s">
        <v>281</v>
      </c>
    </row>
    <row r="265" spans="7:7">
      <c r="G265" s="428" t="s">
        <v>281</v>
      </c>
    </row>
    <row r="266" spans="7:7">
      <c r="G266" s="428" t="s">
        <v>281</v>
      </c>
    </row>
    <row r="267" spans="7:7">
      <c r="G267" s="428" t="s">
        <v>281</v>
      </c>
    </row>
    <row r="268" spans="7:7">
      <c r="G268" s="428" t="s">
        <v>281</v>
      </c>
    </row>
    <row r="269" spans="7:7">
      <c r="G269" s="428" t="s">
        <v>281</v>
      </c>
    </row>
    <row r="270" spans="7:7">
      <c r="G270" s="428" t="s">
        <v>281</v>
      </c>
    </row>
    <row r="271" spans="7:7">
      <c r="G271" s="428" t="s">
        <v>281</v>
      </c>
    </row>
    <row r="272" spans="7:7">
      <c r="G272" s="428" t="s">
        <v>281</v>
      </c>
    </row>
    <row r="273" spans="7:7">
      <c r="G273" s="428" t="s">
        <v>281</v>
      </c>
    </row>
    <row r="274" spans="7:7">
      <c r="G274" s="428" t="s">
        <v>281</v>
      </c>
    </row>
    <row r="275" spans="7:7">
      <c r="G275" s="428" t="s">
        <v>281</v>
      </c>
    </row>
    <row r="276" spans="7:7">
      <c r="G276" s="428" t="s">
        <v>281</v>
      </c>
    </row>
    <row r="277" spans="7:7">
      <c r="G277" s="428" t="s">
        <v>281</v>
      </c>
    </row>
    <row r="278" spans="7:7">
      <c r="G278" s="428" t="s">
        <v>281</v>
      </c>
    </row>
    <row r="279" spans="7:7">
      <c r="G279" s="428" t="s">
        <v>281</v>
      </c>
    </row>
    <row r="280" spans="7:7">
      <c r="G280" s="428" t="s">
        <v>281</v>
      </c>
    </row>
    <row r="281" spans="7:7">
      <c r="G281" s="428" t="s">
        <v>281</v>
      </c>
    </row>
    <row r="282" spans="7:7">
      <c r="G282" s="428" t="s">
        <v>281</v>
      </c>
    </row>
    <row r="283" spans="7:7">
      <c r="G283" s="428" t="s">
        <v>281</v>
      </c>
    </row>
    <row r="284" spans="7:7">
      <c r="G284" s="428" t="s">
        <v>281</v>
      </c>
    </row>
    <row r="285" spans="7:7">
      <c r="G285" s="428" t="s">
        <v>281</v>
      </c>
    </row>
    <row r="286" spans="7:7">
      <c r="G286" s="428" t="s">
        <v>281</v>
      </c>
    </row>
    <row r="287" spans="7:7">
      <c r="G287" s="428" t="s">
        <v>281</v>
      </c>
    </row>
    <row r="288" spans="7:7">
      <c r="G288" s="428" t="s">
        <v>281</v>
      </c>
    </row>
    <row r="289" spans="7:7">
      <c r="G289" s="428" t="s">
        <v>281</v>
      </c>
    </row>
    <row r="290" spans="7:7">
      <c r="G290" s="428" t="s">
        <v>281</v>
      </c>
    </row>
    <row r="291" spans="7:7">
      <c r="G291" s="428" t="s">
        <v>281</v>
      </c>
    </row>
    <row r="292" spans="7:7">
      <c r="G292" s="428" t="s">
        <v>281</v>
      </c>
    </row>
    <row r="293" spans="7:7">
      <c r="G293" s="428" t="s">
        <v>281</v>
      </c>
    </row>
    <row r="294" spans="7:7">
      <c r="G294" s="428" t="s">
        <v>281</v>
      </c>
    </row>
    <row r="295" spans="7:7">
      <c r="G295" s="428" t="s">
        <v>281</v>
      </c>
    </row>
    <row r="296" spans="7:7">
      <c r="G296" s="428" t="s">
        <v>281</v>
      </c>
    </row>
    <row r="297" spans="7:7">
      <c r="G297" s="428" t="s">
        <v>281</v>
      </c>
    </row>
    <row r="298" spans="7:7">
      <c r="G298" s="428" t="s">
        <v>281</v>
      </c>
    </row>
    <row r="299" spans="7:7">
      <c r="G299" s="428" t="s">
        <v>281</v>
      </c>
    </row>
    <row r="300" spans="7:7">
      <c r="G300" s="428" t="s">
        <v>281</v>
      </c>
    </row>
    <row r="301" spans="7:7">
      <c r="G301" s="428" t="s">
        <v>281</v>
      </c>
    </row>
    <row r="302" spans="7:7">
      <c r="G302" s="428" t="s">
        <v>281</v>
      </c>
    </row>
    <row r="303" spans="7:7">
      <c r="G303" s="428" t="s">
        <v>281</v>
      </c>
    </row>
    <row r="304" spans="7:7">
      <c r="G304" s="428" t="s">
        <v>281</v>
      </c>
    </row>
    <row r="305" spans="7:7">
      <c r="G305" s="428" t="s">
        <v>281</v>
      </c>
    </row>
    <row r="306" spans="7:7">
      <c r="G306" s="428" t="s">
        <v>281</v>
      </c>
    </row>
    <row r="307" spans="7:7">
      <c r="G307" s="428" t="s">
        <v>281</v>
      </c>
    </row>
    <row r="308" spans="7:7">
      <c r="G308" s="428" t="s">
        <v>281</v>
      </c>
    </row>
    <row r="309" spans="7:7">
      <c r="G309" s="428" t="s">
        <v>281</v>
      </c>
    </row>
    <row r="310" spans="7:7">
      <c r="G310" s="428" t="s">
        <v>281</v>
      </c>
    </row>
    <row r="311" spans="7:7">
      <c r="G311" s="428" t="s">
        <v>281</v>
      </c>
    </row>
    <row r="312" spans="7:7">
      <c r="G312" s="428" t="s">
        <v>281</v>
      </c>
    </row>
    <row r="313" spans="7:7">
      <c r="G313" s="428" t="s">
        <v>281</v>
      </c>
    </row>
    <row r="314" spans="7:7">
      <c r="G314" s="428" t="s">
        <v>281</v>
      </c>
    </row>
    <row r="315" spans="7:7">
      <c r="G315" s="428" t="s">
        <v>281</v>
      </c>
    </row>
    <row r="316" spans="7:7">
      <c r="G316" s="428" t="s">
        <v>281</v>
      </c>
    </row>
    <row r="317" spans="7:7">
      <c r="G317" s="428" t="s">
        <v>281</v>
      </c>
    </row>
    <row r="318" spans="7:7">
      <c r="G318" s="428" t="s">
        <v>281</v>
      </c>
    </row>
    <row r="319" spans="7:7">
      <c r="G319" s="428" t="s">
        <v>281</v>
      </c>
    </row>
    <row r="320" spans="7:7">
      <c r="G320" s="428" t="s">
        <v>281</v>
      </c>
    </row>
    <row r="321" spans="7:7">
      <c r="G321" s="428" t="s">
        <v>281</v>
      </c>
    </row>
    <row r="322" spans="7:7">
      <c r="G322" s="428" t="s">
        <v>281</v>
      </c>
    </row>
    <row r="323" spans="7:7">
      <c r="G323" s="428" t="s">
        <v>281</v>
      </c>
    </row>
    <row r="324" spans="7:7">
      <c r="G324" s="428" t="s">
        <v>281</v>
      </c>
    </row>
    <row r="325" spans="7:7">
      <c r="G325" s="428" t="s">
        <v>281</v>
      </c>
    </row>
    <row r="326" spans="7:7">
      <c r="G326" s="428" t="s">
        <v>281</v>
      </c>
    </row>
    <row r="327" spans="7:7">
      <c r="G327" s="428" t="s">
        <v>281</v>
      </c>
    </row>
    <row r="328" spans="7:7">
      <c r="G328" s="428" t="s">
        <v>281</v>
      </c>
    </row>
    <row r="329" spans="7:7">
      <c r="G329" s="428" t="s">
        <v>281</v>
      </c>
    </row>
    <row r="330" spans="7:7">
      <c r="G330" s="428" t="s">
        <v>281</v>
      </c>
    </row>
    <row r="331" spans="7:7">
      <c r="G331" s="428" t="s">
        <v>281</v>
      </c>
    </row>
    <row r="332" spans="7:7">
      <c r="G332" s="428" t="s">
        <v>281</v>
      </c>
    </row>
    <row r="333" spans="7:7">
      <c r="G333" s="428" t="s">
        <v>281</v>
      </c>
    </row>
    <row r="334" spans="7:7">
      <c r="G334" s="428" t="s">
        <v>281</v>
      </c>
    </row>
    <row r="335" spans="7:7">
      <c r="G335" s="428" t="s">
        <v>281</v>
      </c>
    </row>
    <row r="336" spans="7:7">
      <c r="G336" s="428" t="s">
        <v>281</v>
      </c>
    </row>
    <row r="337" spans="7:7">
      <c r="G337" s="428" t="s">
        <v>281</v>
      </c>
    </row>
    <row r="338" spans="7:7">
      <c r="G338" s="428" t="s">
        <v>281</v>
      </c>
    </row>
    <row r="339" spans="7:7">
      <c r="G339" s="428" t="s">
        <v>281</v>
      </c>
    </row>
    <row r="340" spans="7:7">
      <c r="G340" s="428" t="s">
        <v>281</v>
      </c>
    </row>
    <row r="341" spans="7:7">
      <c r="G341" s="428" t="s">
        <v>281</v>
      </c>
    </row>
    <row r="342" spans="7:7">
      <c r="G342" s="428" t="s">
        <v>281</v>
      </c>
    </row>
    <row r="343" spans="7:7">
      <c r="G343" s="428" t="s">
        <v>281</v>
      </c>
    </row>
    <row r="344" spans="7:7">
      <c r="G344" s="428" t="s">
        <v>281</v>
      </c>
    </row>
    <row r="345" spans="7:7">
      <c r="G345" s="428" t="s">
        <v>281</v>
      </c>
    </row>
    <row r="346" spans="7:7">
      <c r="G346" s="428" t="s">
        <v>281</v>
      </c>
    </row>
    <row r="347" spans="7:7">
      <c r="G347" s="428" t="s">
        <v>281</v>
      </c>
    </row>
    <row r="348" spans="7:7">
      <c r="G348" s="428" t="s">
        <v>281</v>
      </c>
    </row>
    <row r="349" spans="7:7">
      <c r="G349" s="428" t="s">
        <v>281</v>
      </c>
    </row>
    <row r="350" spans="7:7">
      <c r="G350" s="428" t="s">
        <v>281</v>
      </c>
    </row>
    <row r="351" spans="7:7">
      <c r="G351" s="428" t="s">
        <v>281</v>
      </c>
    </row>
    <row r="352" spans="7:7">
      <c r="G352" s="428" t="s">
        <v>281</v>
      </c>
    </row>
    <row r="353" spans="7:7">
      <c r="G353" s="428" t="s">
        <v>281</v>
      </c>
    </row>
    <row r="354" spans="7:7">
      <c r="G354" s="428" t="s">
        <v>281</v>
      </c>
    </row>
    <row r="355" spans="7:7">
      <c r="G355" s="428" t="s">
        <v>281</v>
      </c>
    </row>
    <row r="356" spans="7:7">
      <c r="G356" s="428" t="s">
        <v>281</v>
      </c>
    </row>
    <row r="357" spans="7:7">
      <c r="G357" s="428" t="s">
        <v>281</v>
      </c>
    </row>
    <row r="358" spans="7:7">
      <c r="G358" s="428" t="s">
        <v>281</v>
      </c>
    </row>
    <row r="359" spans="7:7">
      <c r="G359" s="428" t="s">
        <v>281</v>
      </c>
    </row>
    <row r="360" spans="7:7">
      <c r="G360" s="428" t="s">
        <v>281</v>
      </c>
    </row>
    <row r="361" spans="7:7">
      <c r="G361" s="428" t="s">
        <v>281</v>
      </c>
    </row>
    <row r="362" spans="7:7">
      <c r="G362" s="428" t="s">
        <v>281</v>
      </c>
    </row>
    <row r="363" spans="7:7">
      <c r="G363" s="428" t="s">
        <v>281</v>
      </c>
    </row>
    <row r="364" spans="7:7">
      <c r="G364" s="428" t="s">
        <v>281</v>
      </c>
    </row>
    <row r="365" spans="7:7">
      <c r="G365" s="428" t="s">
        <v>281</v>
      </c>
    </row>
    <row r="366" spans="7:7">
      <c r="G366" s="428" t="s">
        <v>281</v>
      </c>
    </row>
    <row r="367" spans="7:7">
      <c r="G367" s="428" t="s">
        <v>281</v>
      </c>
    </row>
  </sheetData>
  <mergeCells count="12">
    <mergeCell ref="A142:F142"/>
    <mergeCell ref="A235:C235"/>
    <mergeCell ref="I57:M57"/>
    <mergeCell ref="A74:F74"/>
    <mergeCell ref="A82:F82"/>
    <mergeCell ref="A91:F91"/>
    <mergeCell ref="A124:F124"/>
    <mergeCell ref="A1:F1"/>
    <mergeCell ref="I1:U1"/>
    <mergeCell ref="A17:F17"/>
    <mergeCell ref="I21:U21"/>
    <mergeCell ref="A24:F24"/>
  </mergeCells>
  <pageMargins left="0.7" right="0.7" top="0.75" bottom="0.75" header="0.3" footer="0.3"/>
  <pageSetup paperSize="9" orientation="portrait" verticalDpi="0"/>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theme="0" tint="-0.34998626667073579"/>
  </sheetPr>
  <dimension ref="A1:U489"/>
  <sheetViews>
    <sheetView zoomScale="115" workbookViewId="0">
      <selection sqref="A1:F1"/>
    </sheetView>
  </sheetViews>
  <sheetFormatPr baseColWidth="10" defaultColWidth="9.140625" defaultRowHeight="15"/>
  <cols>
    <col min="1" max="1" width="10.85546875" customWidth="1"/>
    <col min="2" max="2" width="38.28515625" customWidth="1"/>
    <col min="3" max="3" width="40.5703125" customWidth="1"/>
    <col min="4" max="4" width="13" customWidth="1"/>
    <col min="5" max="5" width="39.7109375" customWidth="1"/>
    <col min="6" max="6" width="72.140625" customWidth="1"/>
  </cols>
  <sheetData>
    <row r="1" spans="1:21" ht="21">
      <c r="A1" s="827" t="s">
        <v>6013</v>
      </c>
      <c r="B1" s="828"/>
      <c r="C1" s="828"/>
      <c r="D1" s="828"/>
      <c r="E1" s="828"/>
      <c r="F1" s="829"/>
      <c r="I1" s="772" t="s">
        <v>237</v>
      </c>
      <c r="J1" s="773"/>
      <c r="K1" s="773"/>
      <c r="L1" s="773"/>
      <c r="M1" s="773"/>
      <c r="N1" s="773"/>
      <c r="O1" s="773"/>
      <c r="P1" s="773"/>
      <c r="Q1" s="773"/>
      <c r="R1" s="773"/>
      <c r="S1" s="773"/>
      <c r="T1" s="773"/>
      <c r="U1" s="774"/>
    </row>
    <row r="2" spans="1:21">
      <c r="A2" s="211" t="s">
        <v>238</v>
      </c>
      <c r="B2" s="212" t="s">
        <v>239</v>
      </c>
      <c r="C2" s="212" t="s">
        <v>240</v>
      </c>
      <c r="D2" s="212" t="s">
        <v>134</v>
      </c>
      <c r="E2" s="212" t="s">
        <v>241</v>
      </c>
      <c r="F2" s="213" t="s">
        <v>242</v>
      </c>
      <c r="I2" s="214"/>
      <c r="J2" s="6"/>
      <c r="K2" s="6"/>
      <c r="L2" s="6"/>
      <c r="M2" s="6"/>
      <c r="N2" s="6"/>
      <c r="O2" s="6"/>
      <c r="P2" s="6"/>
      <c r="Q2" s="6"/>
      <c r="R2" s="6"/>
      <c r="S2" s="6"/>
      <c r="T2" s="6"/>
      <c r="U2" s="215"/>
    </row>
    <row r="3" spans="1:21">
      <c r="A3" s="425" t="s">
        <v>858</v>
      </c>
      <c r="B3" s="217" t="s">
        <v>6014</v>
      </c>
      <c r="C3" s="426" t="s">
        <v>6015</v>
      </c>
      <c r="D3" s="426" t="s">
        <v>1904</v>
      </c>
      <c r="E3" s="426" t="s">
        <v>2213</v>
      </c>
      <c r="F3" s="427" t="s">
        <v>6016</v>
      </c>
      <c r="G3" s="428" t="s">
        <v>281</v>
      </c>
      <c r="I3" s="214"/>
      <c r="J3" s="6"/>
      <c r="K3" s="6"/>
      <c r="L3" s="6"/>
      <c r="M3" s="6"/>
      <c r="N3" s="6"/>
      <c r="O3" s="6"/>
      <c r="P3" s="6"/>
      <c r="Q3" s="6"/>
      <c r="R3" s="6"/>
      <c r="S3" s="6"/>
      <c r="T3" s="6"/>
      <c r="U3" s="215"/>
    </row>
    <row r="4" spans="1:21">
      <c r="A4" s="429" t="s">
        <v>858</v>
      </c>
      <c r="B4" s="222" t="s">
        <v>6017</v>
      </c>
      <c r="C4" s="273" t="s">
        <v>6018</v>
      </c>
      <c r="D4" s="273" t="s">
        <v>252</v>
      </c>
      <c r="E4" s="273" t="s">
        <v>6019</v>
      </c>
      <c r="F4" s="430" t="s">
        <v>6020</v>
      </c>
      <c r="G4" s="428" t="s">
        <v>281</v>
      </c>
      <c r="I4" s="214"/>
      <c r="J4" s="6"/>
      <c r="K4" s="6"/>
      <c r="L4" s="6"/>
      <c r="M4" s="6"/>
      <c r="N4" s="6"/>
      <c r="O4" s="6"/>
      <c r="P4" s="6"/>
      <c r="Q4" s="6"/>
      <c r="R4" s="6"/>
      <c r="S4" s="6"/>
      <c r="T4" s="6"/>
      <c r="U4" s="215"/>
    </row>
    <row r="5" spans="1:21">
      <c r="A5" s="429" t="s">
        <v>6021</v>
      </c>
      <c r="B5" s="233" t="s">
        <v>6022</v>
      </c>
      <c r="C5" s="273">
        <v>1</v>
      </c>
      <c r="D5" s="273" t="s">
        <v>256</v>
      </c>
      <c r="E5" s="273" t="s">
        <v>253</v>
      </c>
      <c r="F5" s="430" t="s">
        <v>6023</v>
      </c>
      <c r="G5" s="428" t="s">
        <v>281</v>
      </c>
      <c r="I5" s="214"/>
      <c r="J5" s="6"/>
      <c r="K5" s="6"/>
      <c r="L5" s="6"/>
      <c r="M5" s="6"/>
      <c r="N5" s="6"/>
      <c r="O5" s="6"/>
      <c r="P5" s="6"/>
      <c r="Q5" s="6"/>
      <c r="R5" s="6"/>
      <c r="S5" s="6"/>
      <c r="T5" s="6"/>
      <c r="U5" s="215"/>
    </row>
    <row r="6" spans="1:21">
      <c r="A6" s="262" t="s">
        <v>268</v>
      </c>
      <c r="B6" s="189" t="s">
        <v>6024</v>
      </c>
      <c r="C6" s="189">
        <v>15.8</v>
      </c>
      <c r="D6" s="189" t="s">
        <v>6025</v>
      </c>
      <c r="E6" s="189" t="s">
        <v>253</v>
      </c>
      <c r="F6" s="263" t="s">
        <v>6026</v>
      </c>
      <c r="G6" s="428" t="s">
        <v>281</v>
      </c>
      <c r="I6" s="214"/>
      <c r="J6" s="6"/>
      <c r="K6" s="6"/>
      <c r="L6" s="6"/>
      <c r="M6" s="6"/>
      <c r="N6" s="6"/>
      <c r="O6" s="6"/>
      <c r="P6" s="6"/>
      <c r="Q6" s="6"/>
      <c r="R6" s="6"/>
      <c r="S6" s="6"/>
      <c r="T6" s="6"/>
      <c r="U6" s="215"/>
    </row>
    <row r="7" spans="1:21">
      <c r="A7" s="262" t="s">
        <v>268</v>
      </c>
      <c r="B7" s="189" t="s">
        <v>961</v>
      </c>
      <c r="C7" s="189">
        <v>0.02</v>
      </c>
      <c r="D7" s="189" t="s">
        <v>270</v>
      </c>
      <c r="E7" s="189" t="s">
        <v>253</v>
      </c>
      <c r="F7" s="263" t="s">
        <v>6027</v>
      </c>
      <c r="G7" s="428" t="s">
        <v>281</v>
      </c>
      <c r="I7" s="214"/>
      <c r="J7" s="6"/>
      <c r="K7" s="6"/>
      <c r="L7" s="6"/>
      <c r="M7" s="6"/>
      <c r="N7" s="6"/>
      <c r="O7" s="6"/>
      <c r="P7" s="6"/>
      <c r="Q7" s="6"/>
      <c r="R7" s="6"/>
      <c r="S7" s="6"/>
      <c r="T7" s="6"/>
      <c r="U7" s="215"/>
    </row>
    <row r="8" spans="1:21">
      <c r="A8" s="262" t="s">
        <v>268</v>
      </c>
      <c r="B8" s="189" t="s">
        <v>6028</v>
      </c>
      <c r="C8" s="189">
        <v>0.04</v>
      </c>
      <c r="D8" s="189" t="s">
        <v>270</v>
      </c>
      <c r="E8" s="189" t="s">
        <v>253</v>
      </c>
      <c r="F8" s="263" t="s">
        <v>6029</v>
      </c>
      <c r="G8" s="428" t="s">
        <v>281</v>
      </c>
      <c r="I8" s="214"/>
      <c r="J8" s="6"/>
      <c r="K8" s="6"/>
      <c r="L8" s="6"/>
      <c r="M8" s="6"/>
      <c r="N8" s="6"/>
      <c r="O8" s="6"/>
      <c r="P8" s="6"/>
      <c r="Q8" s="6"/>
      <c r="R8" s="6"/>
      <c r="S8" s="6"/>
      <c r="T8" s="6"/>
      <c r="U8" s="215"/>
    </row>
    <row r="9" spans="1:21">
      <c r="A9" s="262" t="s">
        <v>268</v>
      </c>
      <c r="B9" s="189" t="s">
        <v>688</v>
      </c>
      <c r="C9" s="189">
        <v>99.5</v>
      </c>
      <c r="D9" s="189" t="s">
        <v>2021</v>
      </c>
      <c r="E9" s="189" t="s">
        <v>6030</v>
      </c>
      <c r="F9" s="263" t="s">
        <v>6031</v>
      </c>
      <c r="G9" s="428" t="s">
        <v>281</v>
      </c>
      <c r="I9" s="214"/>
      <c r="J9" s="6"/>
      <c r="K9" s="6"/>
      <c r="L9" s="6"/>
      <c r="M9" s="6"/>
      <c r="N9" s="6"/>
      <c r="O9" s="6"/>
      <c r="P9" s="6"/>
      <c r="Q9" s="6"/>
      <c r="R9" s="6"/>
      <c r="S9" s="6"/>
      <c r="T9" s="6"/>
      <c r="U9" s="215"/>
    </row>
    <row r="10" spans="1:21">
      <c r="A10" s="262" t="s">
        <v>268</v>
      </c>
      <c r="B10" s="189" t="s">
        <v>6032</v>
      </c>
      <c r="C10" s="189">
        <v>0.04</v>
      </c>
      <c r="D10" s="189" t="s">
        <v>6033</v>
      </c>
      <c r="E10" s="189" t="s">
        <v>253</v>
      </c>
      <c r="F10" s="263" t="s">
        <v>6034</v>
      </c>
      <c r="G10" s="428" t="s">
        <v>281</v>
      </c>
      <c r="I10" s="214"/>
      <c r="J10" s="6"/>
      <c r="K10" s="6"/>
      <c r="L10" s="6"/>
      <c r="M10" s="6"/>
      <c r="N10" s="6"/>
      <c r="O10" s="6"/>
      <c r="P10" s="6"/>
      <c r="Q10" s="6"/>
      <c r="R10" s="6"/>
      <c r="S10" s="6"/>
      <c r="T10" s="6"/>
      <c r="U10" s="215"/>
    </row>
    <row r="11" spans="1:21">
      <c r="A11" s="262" t="s">
        <v>268</v>
      </c>
      <c r="B11" s="189" t="s">
        <v>6035</v>
      </c>
      <c r="C11" s="189">
        <v>2.6</v>
      </c>
      <c r="D11" s="189" t="s">
        <v>773</v>
      </c>
      <c r="E11" s="189" t="s">
        <v>253</v>
      </c>
      <c r="F11" s="263" t="s">
        <v>6020</v>
      </c>
      <c r="G11" s="428" t="s">
        <v>281</v>
      </c>
      <c r="I11" s="214"/>
      <c r="J11" s="6"/>
      <c r="K11" s="6"/>
      <c r="L11" s="6"/>
      <c r="M11" s="6"/>
      <c r="N11" s="6"/>
      <c r="O11" s="6"/>
      <c r="P11" s="6"/>
      <c r="Q11" s="6"/>
      <c r="R11" s="6"/>
      <c r="S11" s="6"/>
      <c r="T11" s="6"/>
      <c r="U11" s="215"/>
    </row>
    <row r="12" spans="1:21">
      <c r="A12" s="262" t="s">
        <v>268</v>
      </c>
      <c r="B12" s="189" t="s">
        <v>6036</v>
      </c>
      <c r="C12" s="189">
        <v>1000</v>
      </c>
      <c r="D12" s="189" t="s">
        <v>259</v>
      </c>
      <c r="E12" s="189" t="s">
        <v>253</v>
      </c>
      <c r="F12" s="263" t="s">
        <v>6037</v>
      </c>
      <c r="G12" s="428" t="s">
        <v>281</v>
      </c>
      <c r="I12" s="214"/>
      <c r="J12" s="6"/>
      <c r="K12" s="6"/>
      <c r="L12" s="6"/>
      <c r="M12" s="6"/>
      <c r="N12" s="6"/>
      <c r="O12" s="6"/>
      <c r="P12" s="6"/>
      <c r="Q12" s="6"/>
      <c r="R12" s="6"/>
      <c r="S12" s="6"/>
      <c r="T12" s="6"/>
      <c r="U12" s="215"/>
    </row>
    <row r="13" spans="1:21">
      <c r="A13" s="262" t="s">
        <v>268</v>
      </c>
      <c r="B13" s="189" t="s">
        <v>983</v>
      </c>
      <c r="C13" s="189" t="s">
        <v>6038</v>
      </c>
      <c r="D13" s="269" t="s">
        <v>6039</v>
      </c>
      <c r="E13" s="431"/>
      <c r="F13" s="263" t="s">
        <v>6040</v>
      </c>
      <c r="G13" s="428" t="s">
        <v>281</v>
      </c>
      <c r="I13" s="214"/>
      <c r="J13" s="6"/>
      <c r="K13" s="6"/>
      <c r="L13" s="6"/>
      <c r="M13" s="6"/>
      <c r="N13" s="6"/>
      <c r="O13" s="6"/>
      <c r="P13" s="6"/>
      <c r="Q13" s="6"/>
      <c r="R13" s="6"/>
      <c r="S13" s="6"/>
      <c r="T13" s="6"/>
      <c r="U13" s="215"/>
    </row>
    <row r="14" spans="1:21">
      <c r="A14" s="262" t="s">
        <v>268</v>
      </c>
      <c r="B14" s="189" t="s">
        <v>2040</v>
      </c>
      <c r="C14" s="189" t="s">
        <v>6041</v>
      </c>
      <c r="D14" s="269" t="s">
        <v>6039</v>
      </c>
      <c r="E14" s="431"/>
      <c r="F14" s="263" t="s">
        <v>6042</v>
      </c>
      <c r="G14" s="428" t="s">
        <v>281</v>
      </c>
      <c r="I14" s="214"/>
      <c r="J14" s="6"/>
      <c r="K14" s="6"/>
      <c r="L14" s="6"/>
      <c r="M14" s="6"/>
      <c r="N14" s="6"/>
      <c r="O14" s="6"/>
      <c r="P14" s="6"/>
      <c r="Q14" s="6"/>
      <c r="R14" s="6"/>
      <c r="S14" s="6"/>
      <c r="T14" s="6"/>
      <c r="U14" s="215"/>
    </row>
    <row r="15" spans="1:21">
      <c r="A15" s="239" t="s">
        <v>268</v>
      </c>
      <c r="B15" s="240" t="s">
        <v>6043</v>
      </c>
      <c r="C15" s="240" t="s">
        <v>6044</v>
      </c>
      <c r="D15" s="270" t="s">
        <v>6045</v>
      </c>
      <c r="E15" s="432"/>
      <c r="F15" s="241" t="s">
        <v>6046</v>
      </c>
      <c r="G15" s="428" t="s">
        <v>281</v>
      </c>
      <c r="I15" s="214"/>
      <c r="J15" s="6"/>
      <c r="K15" s="6"/>
      <c r="L15" s="6"/>
      <c r="M15" s="6"/>
      <c r="N15" s="6"/>
      <c r="O15" s="6"/>
      <c r="P15" s="6"/>
      <c r="Q15" s="6"/>
      <c r="R15" s="6"/>
      <c r="S15" s="6"/>
      <c r="T15" s="6"/>
      <c r="U15" s="215"/>
    </row>
    <row r="16" spans="1:21">
      <c r="G16" s="428" t="s">
        <v>281</v>
      </c>
      <c r="I16" s="214"/>
      <c r="J16" s="6"/>
      <c r="K16" s="6"/>
      <c r="L16" s="6"/>
      <c r="M16" s="6"/>
      <c r="N16" s="6"/>
      <c r="O16" s="6"/>
      <c r="P16" s="6"/>
      <c r="Q16" s="6"/>
      <c r="R16" s="6"/>
      <c r="S16" s="6"/>
      <c r="T16" s="6"/>
      <c r="U16" s="215"/>
    </row>
    <row r="17" spans="1:21" ht="21">
      <c r="A17" s="827" t="s">
        <v>6056</v>
      </c>
      <c r="B17" s="828"/>
      <c r="C17" s="828"/>
      <c r="D17" s="828"/>
      <c r="E17" s="828"/>
      <c r="F17" s="829"/>
      <c r="G17" s="428" t="s">
        <v>281</v>
      </c>
      <c r="I17" s="214"/>
      <c r="J17" s="6"/>
      <c r="K17" s="6"/>
      <c r="L17" s="6"/>
      <c r="M17" s="6"/>
      <c r="N17" s="6"/>
      <c r="O17" s="6"/>
      <c r="P17" s="6"/>
      <c r="Q17" s="6"/>
      <c r="R17" s="6"/>
      <c r="S17" s="6"/>
      <c r="T17" s="6"/>
      <c r="U17" s="215"/>
    </row>
    <row r="18" spans="1:21">
      <c r="A18" s="211" t="s">
        <v>238</v>
      </c>
      <c r="B18" s="212" t="s">
        <v>239</v>
      </c>
      <c r="C18" s="212" t="s">
        <v>240</v>
      </c>
      <c r="D18" s="212" t="s">
        <v>134</v>
      </c>
      <c r="E18" s="212" t="s">
        <v>241</v>
      </c>
      <c r="F18" s="213" t="s">
        <v>242</v>
      </c>
      <c r="G18" s="428" t="s">
        <v>281</v>
      </c>
      <c r="I18" s="214"/>
      <c r="J18" s="6"/>
      <c r="K18" s="6"/>
      <c r="L18" s="6"/>
      <c r="M18" s="6"/>
      <c r="N18" s="6"/>
      <c r="O18" s="6"/>
      <c r="P18" s="6"/>
      <c r="Q18" s="6"/>
      <c r="R18" s="6"/>
      <c r="S18" s="6"/>
      <c r="T18" s="6"/>
      <c r="U18" s="215"/>
    </row>
    <row r="19" spans="1:21">
      <c r="A19" s="216" t="s">
        <v>858</v>
      </c>
      <c r="B19" s="217" t="s">
        <v>6057</v>
      </c>
      <c r="C19" s="218" t="s">
        <v>1491</v>
      </c>
      <c r="D19" s="218" t="s">
        <v>275</v>
      </c>
      <c r="E19" s="426" t="s">
        <v>2213</v>
      </c>
      <c r="F19" s="232" t="s">
        <v>6058</v>
      </c>
      <c r="G19" s="428" t="s">
        <v>281</v>
      </c>
      <c r="I19" s="236"/>
      <c r="J19" s="237"/>
      <c r="K19" s="237"/>
      <c r="L19" s="237"/>
      <c r="M19" s="237"/>
      <c r="N19" s="237"/>
      <c r="O19" s="237"/>
      <c r="P19" s="237"/>
      <c r="Q19" s="237"/>
      <c r="R19" s="237"/>
      <c r="S19" s="237"/>
      <c r="T19" s="237"/>
      <c r="U19" s="238"/>
    </row>
    <row r="20" spans="1:21">
      <c r="A20" s="221" t="s">
        <v>858</v>
      </c>
      <c r="B20" s="233" t="s">
        <v>6059</v>
      </c>
      <c r="C20" s="223" t="s">
        <v>682</v>
      </c>
      <c r="D20" s="223" t="s">
        <v>504</v>
      </c>
      <c r="E20" s="273" t="s">
        <v>2213</v>
      </c>
      <c r="F20" s="234" t="s">
        <v>6060</v>
      </c>
      <c r="G20" s="428" t="s">
        <v>281</v>
      </c>
    </row>
    <row r="21" spans="1:21">
      <c r="A21" s="221" t="s">
        <v>858</v>
      </c>
      <c r="B21" s="222" t="s">
        <v>6014</v>
      </c>
      <c r="C21" s="223" t="s">
        <v>6061</v>
      </c>
      <c r="D21" s="223" t="s">
        <v>408</v>
      </c>
      <c r="E21" s="273" t="s">
        <v>2213</v>
      </c>
      <c r="F21" s="234" t="s">
        <v>6062</v>
      </c>
      <c r="G21" s="428" t="s">
        <v>281</v>
      </c>
      <c r="I21" s="772" t="s">
        <v>272</v>
      </c>
      <c r="J21" s="773"/>
      <c r="K21" s="773"/>
      <c r="L21" s="773"/>
      <c r="M21" s="773"/>
      <c r="N21" s="773"/>
      <c r="O21" s="773"/>
      <c r="P21" s="773"/>
      <c r="Q21" s="773"/>
      <c r="R21" s="773"/>
      <c r="S21" s="773"/>
      <c r="T21" s="773"/>
      <c r="U21" s="774"/>
    </row>
    <row r="22" spans="1:21">
      <c r="A22" s="221" t="s">
        <v>858</v>
      </c>
      <c r="B22" s="222" t="s">
        <v>591</v>
      </c>
      <c r="C22" s="223" t="s">
        <v>592</v>
      </c>
      <c r="D22" s="223" t="s">
        <v>259</v>
      </c>
      <c r="E22" s="273" t="s">
        <v>2213</v>
      </c>
      <c r="F22" s="234" t="s">
        <v>6063</v>
      </c>
      <c r="G22" s="428" t="s">
        <v>281</v>
      </c>
      <c r="I22" s="383"/>
      <c r="J22" s="384"/>
      <c r="K22" s="243"/>
      <c r="L22" s="243"/>
      <c r="M22" s="243"/>
      <c r="N22" s="243"/>
      <c r="O22" s="243"/>
      <c r="P22" s="243"/>
      <c r="Q22" s="243"/>
      <c r="R22" s="243"/>
      <c r="S22" s="243"/>
      <c r="T22" s="243"/>
      <c r="U22" s="244"/>
    </row>
    <row r="23" spans="1:21">
      <c r="A23" s="221" t="s">
        <v>858</v>
      </c>
      <c r="B23" s="233" t="s">
        <v>6049</v>
      </c>
      <c r="C23" s="223" t="s">
        <v>586</v>
      </c>
      <c r="D23" s="223" t="s">
        <v>259</v>
      </c>
      <c r="E23" s="273" t="s">
        <v>253</v>
      </c>
      <c r="F23" s="234" t="s">
        <v>6023</v>
      </c>
      <c r="G23" s="428" t="s">
        <v>281</v>
      </c>
      <c r="I23" s="214"/>
      <c r="J23" s="6"/>
      <c r="K23" s="6"/>
      <c r="L23" s="6"/>
      <c r="M23" s="6"/>
      <c r="N23" s="6"/>
      <c r="O23" s="6"/>
      <c r="P23" s="6"/>
      <c r="Q23" s="6"/>
      <c r="R23" s="6"/>
      <c r="S23" s="6"/>
      <c r="T23" s="6"/>
      <c r="U23" s="215"/>
    </row>
    <row r="24" spans="1:21">
      <c r="A24" s="221" t="s">
        <v>858</v>
      </c>
      <c r="B24" s="222" t="s">
        <v>326</v>
      </c>
      <c r="C24" s="223" t="s">
        <v>818</v>
      </c>
      <c r="D24" s="223" t="s">
        <v>408</v>
      </c>
      <c r="E24" s="273" t="s">
        <v>2213</v>
      </c>
      <c r="F24" s="234" t="s">
        <v>6089</v>
      </c>
      <c r="G24" s="428" t="s">
        <v>281</v>
      </c>
      <c r="I24" s="214"/>
      <c r="J24" s="6"/>
      <c r="K24" s="6"/>
      <c r="L24" s="6"/>
      <c r="M24" s="6"/>
      <c r="N24" s="6"/>
      <c r="O24" s="6"/>
      <c r="P24" s="6"/>
      <c r="Q24" s="6"/>
      <c r="R24" s="6"/>
      <c r="S24" s="6"/>
      <c r="T24" s="6"/>
      <c r="U24" s="215"/>
    </row>
    <row r="25" spans="1:21">
      <c r="A25" s="221" t="s">
        <v>333</v>
      </c>
      <c r="B25" s="223" t="s">
        <v>340</v>
      </c>
      <c r="C25" s="223" t="s">
        <v>6067</v>
      </c>
      <c r="D25" s="299" t="s">
        <v>259</v>
      </c>
      <c r="E25" s="273" t="s">
        <v>2213</v>
      </c>
      <c r="F25" s="234" t="s">
        <v>6317</v>
      </c>
      <c r="G25" s="428" t="s">
        <v>281</v>
      </c>
      <c r="I25" s="214"/>
      <c r="J25" s="6"/>
      <c r="K25" s="6"/>
      <c r="L25" s="6"/>
      <c r="M25" s="6"/>
      <c r="N25" s="6"/>
      <c r="O25" s="6"/>
      <c r="P25" s="6"/>
      <c r="Q25" s="6"/>
      <c r="R25" s="6"/>
      <c r="S25" s="6"/>
      <c r="T25" s="6"/>
      <c r="U25" s="215"/>
    </row>
    <row r="26" spans="1:21">
      <c r="A26" s="221" t="s">
        <v>845</v>
      </c>
      <c r="B26" s="233" t="s">
        <v>6069</v>
      </c>
      <c r="C26" s="223" t="s">
        <v>6070</v>
      </c>
      <c r="D26" s="223" t="s">
        <v>259</v>
      </c>
      <c r="E26" s="273" t="s">
        <v>2213</v>
      </c>
      <c r="F26" s="234" t="s">
        <v>6071</v>
      </c>
      <c r="G26" s="428" t="s">
        <v>281</v>
      </c>
      <c r="I26" s="214"/>
      <c r="J26" s="6"/>
      <c r="K26" s="6"/>
      <c r="L26" s="6"/>
      <c r="M26" s="6"/>
      <c r="N26" s="6"/>
      <c r="O26" s="6"/>
      <c r="P26" s="6"/>
      <c r="Q26" s="6"/>
      <c r="R26" s="6"/>
      <c r="S26" s="6"/>
      <c r="T26" s="6"/>
      <c r="U26" s="215"/>
    </row>
    <row r="27" spans="1:21">
      <c r="A27" s="221" t="s">
        <v>333</v>
      </c>
      <c r="B27" s="223" t="s">
        <v>610</v>
      </c>
      <c r="C27" s="223" t="s">
        <v>6072</v>
      </c>
      <c r="D27" s="223" t="s">
        <v>259</v>
      </c>
      <c r="E27" s="273" t="s">
        <v>2213</v>
      </c>
      <c r="F27" s="234" t="s">
        <v>6073</v>
      </c>
      <c r="G27" s="428" t="s">
        <v>281</v>
      </c>
      <c r="I27" s="214"/>
      <c r="J27" s="6"/>
      <c r="K27" s="6"/>
      <c r="L27" s="6"/>
      <c r="M27" s="6"/>
      <c r="N27" s="6"/>
      <c r="O27" s="6"/>
      <c r="P27" s="6"/>
      <c r="Q27" s="6"/>
      <c r="R27" s="6"/>
      <c r="S27" s="6"/>
      <c r="T27" s="6"/>
      <c r="U27" s="215"/>
    </row>
    <row r="28" spans="1:21">
      <c r="A28" s="221" t="s">
        <v>333</v>
      </c>
      <c r="B28" s="223" t="s">
        <v>2003</v>
      </c>
      <c r="C28" s="223" t="s">
        <v>6074</v>
      </c>
      <c r="D28" s="223" t="s">
        <v>259</v>
      </c>
      <c r="E28" s="273" t="s">
        <v>2213</v>
      </c>
      <c r="F28" s="234" t="s">
        <v>883</v>
      </c>
      <c r="G28" s="428" t="s">
        <v>281</v>
      </c>
      <c r="I28" s="214"/>
      <c r="J28" s="6"/>
      <c r="K28" s="6"/>
      <c r="L28" s="6"/>
      <c r="M28" s="6"/>
      <c r="N28" s="6"/>
      <c r="O28" s="6"/>
      <c r="P28" s="6"/>
      <c r="Q28" s="6"/>
      <c r="R28" s="6"/>
      <c r="S28" s="6"/>
      <c r="T28" s="6"/>
      <c r="U28" s="215"/>
    </row>
    <row r="29" spans="1:21">
      <c r="A29" s="221" t="s">
        <v>333</v>
      </c>
      <c r="B29" s="223" t="s">
        <v>439</v>
      </c>
      <c r="C29" s="223" t="s">
        <v>6075</v>
      </c>
      <c r="D29" s="223" t="s">
        <v>259</v>
      </c>
      <c r="E29" s="273" t="s">
        <v>2213</v>
      </c>
      <c r="F29" s="234" t="s">
        <v>887</v>
      </c>
      <c r="G29" s="428" t="s">
        <v>281</v>
      </c>
      <c r="I29" s="214"/>
      <c r="J29" s="6"/>
      <c r="K29" s="6"/>
      <c r="L29" s="6"/>
      <c r="M29" s="6"/>
      <c r="N29" s="6"/>
      <c r="O29" s="6"/>
      <c r="P29" s="6"/>
      <c r="Q29" s="6"/>
      <c r="R29" s="6"/>
      <c r="S29" s="6"/>
      <c r="T29" s="6"/>
      <c r="U29" s="215"/>
    </row>
    <row r="30" spans="1:21">
      <c r="A30" s="262" t="s">
        <v>268</v>
      </c>
      <c r="B30" s="189" t="s">
        <v>6024</v>
      </c>
      <c r="C30" s="189">
        <v>15.8</v>
      </c>
      <c r="D30" s="189" t="s">
        <v>6025</v>
      </c>
      <c r="E30" s="189" t="s">
        <v>253</v>
      </c>
      <c r="F30" s="263" t="s">
        <v>6076</v>
      </c>
      <c r="G30" s="428" t="s">
        <v>281</v>
      </c>
      <c r="I30" s="214"/>
      <c r="J30" s="6"/>
      <c r="K30" s="6"/>
      <c r="L30" s="6"/>
      <c r="M30" s="6"/>
      <c r="N30" s="6"/>
      <c r="O30" s="6"/>
      <c r="P30" s="6"/>
      <c r="Q30" s="6"/>
      <c r="R30" s="6"/>
      <c r="S30" s="6"/>
      <c r="T30" s="6"/>
      <c r="U30" s="215"/>
    </row>
    <row r="31" spans="1:21">
      <c r="A31" s="262" t="s">
        <v>268</v>
      </c>
      <c r="B31" s="189" t="s">
        <v>6077</v>
      </c>
      <c r="C31" s="189">
        <v>0.65</v>
      </c>
      <c r="D31" s="189" t="s">
        <v>270</v>
      </c>
      <c r="E31" s="189" t="s">
        <v>6078</v>
      </c>
      <c r="F31" s="263" t="s">
        <v>6079</v>
      </c>
      <c r="G31" s="428" t="s">
        <v>281</v>
      </c>
      <c r="I31" s="214"/>
      <c r="J31" s="6"/>
      <c r="K31" s="6"/>
      <c r="L31" s="6"/>
      <c r="M31" s="6"/>
      <c r="N31" s="6"/>
      <c r="O31" s="6"/>
      <c r="P31" s="6"/>
      <c r="Q31" s="6"/>
      <c r="R31" s="6"/>
      <c r="S31" s="6"/>
      <c r="T31" s="6"/>
      <c r="U31" s="215"/>
    </row>
    <row r="32" spans="1:21">
      <c r="A32" s="262" t="s">
        <v>268</v>
      </c>
      <c r="B32" s="189" t="s">
        <v>623</v>
      </c>
      <c r="C32" s="189">
        <v>0.04</v>
      </c>
      <c r="D32" s="189" t="s">
        <v>270</v>
      </c>
      <c r="E32" s="189" t="s">
        <v>253</v>
      </c>
      <c r="F32" s="263" t="s">
        <v>6080</v>
      </c>
      <c r="G32" s="428" t="s">
        <v>281</v>
      </c>
      <c r="I32" s="214"/>
      <c r="J32" s="6"/>
      <c r="K32" s="6"/>
      <c r="L32" s="6"/>
      <c r="M32" s="6"/>
      <c r="N32" s="6"/>
      <c r="O32" s="6"/>
      <c r="P32" s="6"/>
      <c r="Q32" s="6"/>
      <c r="R32" s="6"/>
      <c r="S32" s="6"/>
      <c r="T32" s="6"/>
      <c r="U32" s="215"/>
    </row>
    <row r="33" spans="1:21">
      <c r="A33" s="262" t="s">
        <v>268</v>
      </c>
      <c r="B33" s="189" t="s">
        <v>628</v>
      </c>
      <c r="C33" s="189">
        <v>1.95</v>
      </c>
      <c r="D33" s="189" t="s">
        <v>6081</v>
      </c>
      <c r="E33" s="189" t="s">
        <v>6082</v>
      </c>
      <c r="F33" s="263" t="s">
        <v>6083</v>
      </c>
      <c r="G33" s="428" t="s">
        <v>281</v>
      </c>
      <c r="I33" s="214"/>
      <c r="J33" s="6"/>
      <c r="K33" s="6"/>
      <c r="L33" s="6"/>
      <c r="M33" s="6"/>
      <c r="N33" s="6"/>
      <c r="O33" s="6"/>
      <c r="P33" s="6"/>
      <c r="Q33" s="6"/>
      <c r="R33" s="6"/>
      <c r="S33" s="6"/>
      <c r="T33" s="6"/>
      <c r="U33" s="215"/>
    </row>
    <row r="34" spans="1:21">
      <c r="A34" s="262" t="s">
        <v>268</v>
      </c>
      <c r="B34" s="189" t="s">
        <v>6084</v>
      </c>
      <c r="C34" s="189">
        <v>600000</v>
      </c>
      <c r="D34" s="189" t="s">
        <v>6085</v>
      </c>
      <c r="E34" s="189" t="s">
        <v>253</v>
      </c>
      <c r="F34" s="263" t="s">
        <v>6086</v>
      </c>
      <c r="G34" s="428" t="s">
        <v>281</v>
      </c>
      <c r="I34" s="214"/>
      <c r="J34" s="6"/>
      <c r="K34" s="6"/>
      <c r="L34" s="6"/>
      <c r="M34" s="6"/>
      <c r="N34" s="6"/>
      <c r="O34" s="6"/>
      <c r="P34" s="6"/>
      <c r="Q34" s="6"/>
      <c r="R34" s="6"/>
      <c r="S34" s="6"/>
      <c r="T34" s="6"/>
      <c r="U34" s="215"/>
    </row>
    <row r="35" spans="1:21">
      <c r="A35" s="262" t="s">
        <v>268</v>
      </c>
      <c r="B35" s="189" t="s">
        <v>631</v>
      </c>
      <c r="C35" s="189">
        <v>14.79</v>
      </c>
      <c r="D35" s="189" t="s">
        <v>6087</v>
      </c>
      <c r="E35" s="189" t="s">
        <v>253</v>
      </c>
      <c r="F35" s="263" t="s">
        <v>6088</v>
      </c>
      <c r="G35" s="428" t="s">
        <v>281</v>
      </c>
      <c r="I35" s="214"/>
      <c r="J35" s="6"/>
      <c r="K35" s="6"/>
      <c r="L35" s="6"/>
      <c r="M35" s="6"/>
      <c r="N35" s="6"/>
      <c r="O35" s="6"/>
      <c r="P35" s="6"/>
      <c r="Q35" s="6"/>
      <c r="R35" s="6"/>
      <c r="S35" s="6"/>
      <c r="T35" s="6"/>
      <c r="U35" s="215"/>
    </row>
    <row r="36" spans="1:21">
      <c r="A36" s="262" t="s">
        <v>268</v>
      </c>
      <c r="B36" s="189" t="s">
        <v>634</v>
      </c>
      <c r="C36" s="189">
        <v>3.1130000000000001E-2</v>
      </c>
      <c r="D36" s="189" t="s">
        <v>1241</v>
      </c>
      <c r="E36" s="189" t="s">
        <v>253</v>
      </c>
      <c r="F36" s="263" t="s">
        <v>6089</v>
      </c>
      <c r="G36" s="428" t="s">
        <v>281</v>
      </c>
      <c r="I36" s="214"/>
      <c r="J36" s="6"/>
      <c r="K36" s="6"/>
      <c r="L36" s="6"/>
      <c r="M36" s="6"/>
      <c r="N36" s="6"/>
      <c r="O36" s="6"/>
      <c r="P36" s="6"/>
      <c r="Q36" s="6"/>
      <c r="R36" s="6"/>
      <c r="S36" s="6"/>
      <c r="T36" s="6"/>
      <c r="U36" s="215"/>
    </row>
    <row r="37" spans="1:21">
      <c r="A37" s="262" t="s">
        <v>268</v>
      </c>
      <c r="B37" s="189" t="s">
        <v>643</v>
      </c>
      <c r="C37" s="189">
        <v>8.7500000000000008E-3</v>
      </c>
      <c r="D37" s="189" t="s">
        <v>270</v>
      </c>
      <c r="E37" s="189" t="s">
        <v>6090</v>
      </c>
      <c r="F37" s="263" t="s">
        <v>6091</v>
      </c>
      <c r="G37" s="428" t="s">
        <v>281</v>
      </c>
      <c r="I37" s="214"/>
      <c r="J37" s="6"/>
      <c r="K37" s="6"/>
      <c r="L37" s="6"/>
      <c r="M37" s="6"/>
      <c r="N37" s="6"/>
      <c r="O37" s="6"/>
      <c r="P37" s="6"/>
      <c r="Q37" s="6"/>
      <c r="R37" s="6"/>
      <c r="S37" s="6"/>
      <c r="T37" s="6"/>
      <c r="U37" s="215"/>
    </row>
    <row r="38" spans="1:21">
      <c r="A38" s="262" t="s">
        <v>268</v>
      </c>
      <c r="B38" s="189" t="s">
        <v>646</v>
      </c>
      <c r="C38" s="189">
        <v>25</v>
      </c>
      <c r="D38" s="189" t="s">
        <v>545</v>
      </c>
      <c r="E38" s="189" t="s">
        <v>6092</v>
      </c>
      <c r="F38" s="263" t="s">
        <v>1595</v>
      </c>
      <c r="G38" s="428" t="s">
        <v>281</v>
      </c>
      <c r="I38" s="214"/>
      <c r="J38" s="6"/>
      <c r="K38" s="6"/>
      <c r="L38" s="6"/>
      <c r="M38" s="6"/>
      <c r="N38" s="6"/>
      <c r="O38" s="6"/>
      <c r="P38" s="6"/>
      <c r="Q38" s="6"/>
      <c r="R38" s="6"/>
      <c r="S38" s="6"/>
      <c r="T38" s="6"/>
      <c r="U38" s="215"/>
    </row>
    <row r="39" spans="1:21">
      <c r="A39" s="262" t="s">
        <v>268</v>
      </c>
      <c r="B39" s="189" t="s">
        <v>649</v>
      </c>
      <c r="C39" s="189">
        <v>16.04</v>
      </c>
      <c r="D39" s="189" t="s">
        <v>650</v>
      </c>
      <c r="E39" s="189" t="s">
        <v>253</v>
      </c>
      <c r="F39" s="263" t="s">
        <v>2486</v>
      </c>
      <c r="G39" s="428" t="s">
        <v>281</v>
      </c>
      <c r="I39" s="214"/>
      <c r="J39" s="6"/>
      <c r="K39" s="6"/>
      <c r="L39" s="6"/>
      <c r="M39" s="6"/>
      <c r="N39" s="6"/>
      <c r="O39" s="6"/>
      <c r="P39" s="6"/>
      <c r="Q39" s="6"/>
      <c r="R39" s="6"/>
      <c r="S39" s="6"/>
      <c r="T39" s="6"/>
      <c r="U39" s="215"/>
    </row>
    <row r="40" spans="1:21">
      <c r="A40" s="262" t="s">
        <v>268</v>
      </c>
      <c r="B40" s="189" t="s">
        <v>652</v>
      </c>
      <c r="C40" s="189">
        <v>44.01</v>
      </c>
      <c r="D40" s="189" t="s">
        <v>650</v>
      </c>
      <c r="E40" s="189" t="s">
        <v>253</v>
      </c>
      <c r="F40" s="263" t="s">
        <v>6093</v>
      </c>
      <c r="G40" s="428" t="s">
        <v>281</v>
      </c>
      <c r="I40" s="214"/>
      <c r="J40" s="6"/>
      <c r="K40" s="6"/>
      <c r="L40" s="6"/>
      <c r="M40" s="6"/>
      <c r="N40" s="6"/>
      <c r="O40" s="6"/>
      <c r="P40" s="6"/>
      <c r="Q40" s="6"/>
      <c r="R40" s="6"/>
      <c r="S40" s="6"/>
      <c r="T40" s="6"/>
      <c r="U40" s="215"/>
    </row>
    <row r="41" spans="1:21">
      <c r="A41" s="262" t="s">
        <v>268</v>
      </c>
      <c r="B41" s="189" t="s">
        <v>6094</v>
      </c>
      <c r="C41" s="189">
        <v>18.010000000000002</v>
      </c>
      <c r="D41" s="189" t="s">
        <v>650</v>
      </c>
      <c r="E41" s="189" t="s">
        <v>253</v>
      </c>
      <c r="F41" s="263" t="s">
        <v>6095</v>
      </c>
      <c r="G41" s="428" t="s">
        <v>281</v>
      </c>
      <c r="I41" s="214"/>
      <c r="J41" s="6"/>
      <c r="K41" s="6"/>
      <c r="L41" s="6"/>
      <c r="M41" s="6"/>
      <c r="N41" s="6"/>
      <c r="O41" s="6"/>
      <c r="P41" s="6"/>
      <c r="Q41" s="6"/>
      <c r="R41" s="6"/>
      <c r="S41" s="6"/>
      <c r="T41" s="6"/>
      <c r="U41" s="215"/>
    </row>
    <row r="42" spans="1:21">
      <c r="A42" s="262" t="s">
        <v>268</v>
      </c>
      <c r="B42" s="189" t="s">
        <v>654</v>
      </c>
      <c r="C42" s="189">
        <v>34.1</v>
      </c>
      <c r="D42" s="189" t="s">
        <v>650</v>
      </c>
      <c r="E42" s="189" t="s">
        <v>253</v>
      </c>
      <c r="F42" s="263" t="s">
        <v>6096</v>
      </c>
      <c r="G42" s="428" t="s">
        <v>281</v>
      </c>
      <c r="I42" s="236"/>
      <c r="J42" s="237"/>
      <c r="K42" s="237"/>
      <c r="L42" s="237"/>
      <c r="M42" s="237"/>
      <c r="N42" s="237"/>
      <c r="O42" s="237"/>
      <c r="P42" s="237"/>
      <c r="Q42" s="237"/>
      <c r="R42" s="237"/>
      <c r="S42" s="237"/>
      <c r="T42" s="237"/>
      <c r="U42" s="238"/>
    </row>
    <row r="43" spans="1:21">
      <c r="A43" s="262" t="s">
        <v>268</v>
      </c>
      <c r="B43" s="189" t="s">
        <v>656</v>
      </c>
      <c r="C43" s="189">
        <v>17</v>
      </c>
      <c r="D43" s="189" t="s">
        <v>650</v>
      </c>
      <c r="E43" s="189" t="s">
        <v>253</v>
      </c>
      <c r="F43" s="263" t="s">
        <v>6097</v>
      </c>
      <c r="G43" s="428" t="s">
        <v>281</v>
      </c>
    </row>
    <row r="44" spans="1:21">
      <c r="A44" s="262" t="s">
        <v>268</v>
      </c>
      <c r="B44" s="189" t="s">
        <v>6098</v>
      </c>
      <c r="C44" s="189">
        <v>0.68600000000000005</v>
      </c>
      <c r="D44" s="189" t="s">
        <v>270</v>
      </c>
      <c r="E44" s="189" t="s">
        <v>6099</v>
      </c>
      <c r="F44" s="263" t="s">
        <v>6100</v>
      </c>
      <c r="G44" s="428" t="s">
        <v>281</v>
      </c>
      <c r="I44" s="775" t="s">
        <v>6115</v>
      </c>
      <c r="J44" s="776"/>
      <c r="K44" s="776"/>
      <c r="L44" s="776"/>
      <c r="M44" s="777"/>
    </row>
    <row r="45" spans="1:21">
      <c r="A45" s="262" t="s">
        <v>268</v>
      </c>
      <c r="B45" s="189" t="s">
        <v>6101</v>
      </c>
      <c r="C45" s="189">
        <v>0.48</v>
      </c>
      <c r="D45" s="189" t="s">
        <v>270</v>
      </c>
      <c r="E45" s="189" t="s">
        <v>6102</v>
      </c>
      <c r="F45" s="263" t="s">
        <v>6103</v>
      </c>
      <c r="G45" s="428" t="s">
        <v>281</v>
      </c>
      <c r="I45" s="179" t="s">
        <v>6117</v>
      </c>
      <c r="J45" s="180"/>
      <c r="K45" s="180"/>
      <c r="L45" s="180">
        <v>2.04</v>
      </c>
      <c r="M45" s="181" t="s">
        <v>6118</v>
      </c>
    </row>
    <row r="46" spans="1:21">
      <c r="A46" s="262" t="s">
        <v>268</v>
      </c>
      <c r="B46" s="189" t="s">
        <v>6104</v>
      </c>
      <c r="C46" s="189">
        <v>1</v>
      </c>
      <c r="D46" s="189" t="s">
        <v>6105</v>
      </c>
      <c r="E46" s="189" t="s">
        <v>6106</v>
      </c>
      <c r="F46" s="263" t="s">
        <v>6107</v>
      </c>
      <c r="G46" s="428" t="s">
        <v>281</v>
      </c>
      <c r="I46" s="157" t="s">
        <v>3414</v>
      </c>
      <c r="J46" s="171"/>
      <c r="K46" s="171"/>
      <c r="L46" s="171">
        <v>0.98</v>
      </c>
      <c r="M46" s="172" t="s">
        <v>6118</v>
      </c>
    </row>
    <row r="47" spans="1:21">
      <c r="A47" s="262" t="s">
        <v>268</v>
      </c>
      <c r="B47" s="189" t="s">
        <v>6108</v>
      </c>
      <c r="C47" s="189">
        <v>50000</v>
      </c>
      <c r="D47" s="189" t="s">
        <v>6085</v>
      </c>
      <c r="E47" s="189" t="s">
        <v>253</v>
      </c>
      <c r="F47" s="263" t="s">
        <v>6109</v>
      </c>
      <c r="G47" s="428" t="s">
        <v>281</v>
      </c>
      <c r="I47" s="157" t="s">
        <v>6124</v>
      </c>
      <c r="J47" s="171"/>
      <c r="K47" s="171"/>
      <c r="L47" s="171">
        <v>0.77</v>
      </c>
      <c r="M47" s="172" t="s">
        <v>6118</v>
      </c>
    </row>
    <row r="48" spans="1:21">
      <c r="A48" s="262" t="s">
        <v>268</v>
      </c>
      <c r="B48" s="189" t="s">
        <v>669</v>
      </c>
      <c r="C48" s="189">
        <v>500</v>
      </c>
      <c r="D48" s="189" t="s">
        <v>670</v>
      </c>
      <c r="E48" s="189" t="s">
        <v>6110</v>
      </c>
      <c r="F48" s="263" t="s">
        <v>6111</v>
      </c>
      <c r="G48" s="428" t="s">
        <v>281</v>
      </c>
      <c r="I48" s="157" t="s">
        <v>960</v>
      </c>
      <c r="J48" s="171"/>
      <c r="K48" s="171"/>
      <c r="L48" s="171">
        <v>1.19</v>
      </c>
      <c r="M48" s="172" t="s">
        <v>6118</v>
      </c>
    </row>
    <row r="49" spans="1:13">
      <c r="A49" s="262" t="s">
        <v>268</v>
      </c>
      <c r="B49" s="189" t="s">
        <v>673</v>
      </c>
      <c r="C49" s="189">
        <v>300</v>
      </c>
      <c r="D49" s="189" t="s">
        <v>670</v>
      </c>
      <c r="E49" s="189" t="s">
        <v>6112</v>
      </c>
      <c r="F49" s="263" t="s">
        <v>6113</v>
      </c>
      <c r="G49" s="428" t="s">
        <v>281</v>
      </c>
      <c r="I49" s="167" t="s">
        <v>6318</v>
      </c>
      <c r="J49" s="177"/>
      <c r="K49" s="177"/>
      <c r="L49" s="177">
        <v>0.35</v>
      </c>
      <c r="M49" s="178" t="s">
        <v>6118</v>
      </c>
    </row>
    <row r="50" spans="1:13">
      <c r="A50" s="262" t="s">
        <v>268</v>
      </c>
      <c r="B50" s="189" t="s">
        <v>660</v>
      </c>
      <c r="C50" s="189">
        <v>1</v>
      </c>
      <c r="D50" s="189" t="s">
        <v>259</v>
      </c>
      <c r="E50" s="189" t="s">
        <v>253</v>
      </c>
      <c r="F50" s="263" t="s">
        <v>6114</v>
      </c>
      <c r="G50" s="428" t="s">
        <v>281</v>
      </c>
      <c r="I50" s="256" t="s">
        <v>3321</v>
      </c>
      <c r="J50" s="335"/>
      <c r="K50" s="335"/>
      <c r="L50" s="335">
        <v>5.0999999999999996</v>
      </c>
      <c r="M50" s="438" t="s">
        <v>6118</v>
      </c>
    </row>
    <row r="51" spans="1:13">
      <c r="A51" s="262" t="s">
        <v>268</v>
      </c>
      <c r="B51" s="189" t="s">
        <v>676</v>
      </c>
      <c r="C51" s="189">
        <v>22.4</v>
      </c>
      <c r="D51" s="189" t="s">
        <v>677</v>
      </c>
      <c r="E51" s="189" t="s">
        <v>253</v>
      </c>
      <c r="F51" s="263" t="s">
        <v>6116</v>
      </c>
      <c r="G51" s="428" t="s">
        <v>281</v>
      </c>
    </row>
    <row r="52" spans="1:13">
      <c r="A52" s="262" t="s">
        <v>268</v>
      </c>
      <c r="B52" s="189" t="s">
        <v>682</v>
      </c>
      <c r="C52" s="189" t="s">
        <v>6119</v>
      </c>
      <c r="D52" s="189" t="s">
        <v>6120</v>
      </c>
      <c r="E52" s="435"/>
      <c r="F52" s="263" t="s">
        <v>6121</v>
      </c>
      <c r="G52" s="428" t="s">
        <v>281</v>
      </c>
    </row>
    <row r="53" spans="1:13">
      <c r="A53" s="262" t="s">
        <v>268</v>
      </c>
      <c r="B53" s="189" t="s">
        <v>6122</v>
      </c>
      <c r="C53" s="189" t="s">
        <v>6123</v>
      </c>
      <c r="D53" s="269" t="s">
        <v>6045</v>
      </c>
      <c r="E53" s="431"/>
      <c r="F53" s="263" t="s">
        <v>687</v>
      </c>
      <c r="G53" s="428" t="s">
        <v>281</v>
      </c>
    </row>
    <row r="54" spans="1:13">
      <c r="A54" s="262" t="s">
        <v>268</v>
      </c>
      <c r="B54" s="189" t="s">
        <v>6028</v>
      </c>
      <c r="C54" s="189" t="s">
        <v>6125</v>
      </c>
      <c r="D54" s="189" t="s">
        <v>270</v>
      </c>
      <c r="E54" s="431"/>
      <c r="F54" s="263" t="s">
        <v>6126</v>
      </c>
      <c r="G54" s="428" t="s">
        <v>281</v>
      </c>
    </row>
    <row r="55" spans="1:13">
      <c r="A55" s="262" t="s">
        <v>268</v>
      </c>
      <c r="B55" s="189" t="s">
        <v>983</v>
      </c>
      <c r="C55" s="189" t="s">
        <v>6127</v>
      </c>
      <c r="D55" s="189" t="s">
        <v>6039</v>
      </c>
      <c r="E55" s="431"/>
      <c r="F55" s="263" t="s">
        <v>6128</v>
      </c>
      <c r="G55" s="428" t="s">
        <v>281</v>
      </c>
    </row>
    <row r="56" spans="1:13">
      <c r="A56" s="262" t="s">
        <v>268</v>
      </c>
      <c r="B56" s="189" t="s">
        <v>6129</v>
      </c>
      <c r="C56" s="189" t="s">
        <v>6130</v>
      </c>
      <c r="D56" s="269" t="s">
        <v>259</v>
      </c>
      <c r="E56" s="431"/>
      <c r="F56" s="263" t="s">
        <v>6131</v>
      </c>
      <c r="G56" s="428" t="s">
        <v>281</v>
      </c>
    </row>
    <row r="57" spans="1:13">
      <c r="A57" s="262" t="s">
        <v>268</v>
      </c>
      <c r="B57" s="189" t="s">
        <v>818</v>
      </c>
      <c r="C57" s="189" t="s">
        <v>6132</v>
      </c>
      <c r="D57" s="189" t="s">
        <v>408</v>
      </c>
      <c r="E57" s="431"/>
      <c r="F57" s="263" t="s">
        <v>6133</v>
      </c>
      <c r="G57" s="428" t="s">
        <v>281</v>
      </c>
    </row>
    <row r="58" spans="1:13">
      <c r="A58" s="262" t="s">
        <v>268</v>
      </c>
      <c r="B58" s="189" t="s">
        <v>694</v>
      </c>
      <c r="C58" s="189" t="s">
        <v>695</v>
      </c>
      <c r="D58" s="269" t="s">
        <v>259</v>
      </c>
      <c r="E58" s="431"/>
      <c r="F58" s="263" t="s">
        <v>6134</v>
      </c>
      <c r="G58" s="428" t="s">
        <v>281</v>
      </c>
    </row>
    <row r="59" spans="1:13">
      <c r="A59" s="262" t="s">
        <v>268</v>
      </c>
      <c r="B59" s="189" t="s">
        <v>6135</v>
      </c>
      <c r="C59" s="189" t="s">
        <v>6136</v>
      </c>
      <c r="D59" s="189" t="s">
        <v>259</v>
      </c>
      <c r="E59" s="431"/>
      <c r="F59" s="263" t="s">
        <v>6137</v>
      </c>
      <c r="G59" s="428" t="s">
        <v>281</v>
      </c>
    </row>
    <row r="60" spans="1:13">
      <c r="A60" s="262" t="s">
        <v>268</v>
      </c>
      <c r="B60" s="189" t="s">
        <v>6138</v>
      </c>
      <c r="C60" s="189" t="s">
        <v>6139</v>
      </c>
      <c r="D60" s="269" t="s">
        <v>259</v>
      </c>
      <c r="E60" s="431"/>
      <c r="F60" s="263" t="s">
        <v>6140</v>
      </c>
      <c r="G60" s="428" t="s">
        <v>281</v>
      </c>
    </row>
    <row r="61" spans="1:13">
      <c r="A61" s="262" t="s">
        <v>268</v>
      </c>
      <c r="B61" s="189" t="s">
        <v>6141</v>
      </c>
      <c r="C61" s="189" t="s">
        <v>6142</v>
      </c>
      <c r="D61" s="189" t="s">
        <v>2034</v>
      </c>
      <c r="E61" s="431"/>
      <c r="F61" s="263" t="s">
        <v>6143</v>
      </c>
      <c r="G61" s="428" t="s">
        <v>281</v>
      </c>
    </row>
    <row r="62" spans="1:13">
      <c r="A62" s="262" t="s">
        <v>268</v>
      </c>
      <c r="B62" s="189" t="s">
        <v>6144</v>
      </c>
      <c r="C62" s="189" t="s">
        <v>6145</v>
      </c>
      <c r="D62" s="269" t="s">
        <v>259</v>
      </c>
      <c r="E62" s="431"/>
      <c r="F62" s="263" t="s">
        <v>6146</v>
      </c>
      <c r="G62" s="428" t="s">
        <v>281</v>
      </c>
    </row>
    <row r="63" spans="1:13">
      <c r="A63" s="262" t="s">
        <v>268</v>
      </c>
      <c r="B63" s="189" t="s">
        <v>6147</v>
      </c>
      <c r="C63" s="189" t="s">
        <v>6148</v>
      </c>
      <c r="D63" s="269" t="s">
        <v>259</v>
      </c>
      <c r="E63" s="431"/>
      <c r="F63" s="263" t="s">
        <v>6149</v>
      </c>
      <c r="G63" s="428" t="s">
        <v>281</v>
      </c>
    </row>
    <row r="64" spans="1:13">
      <c r="A64" s="262" t="s">
        <v>268</v>
      </c>
      <c r="B64" s="189" t="s">
        <v>1692</v>
      </c>
      <c r="C64" s="189" t="s">
        <v>6150</v>
      </c>
      <c r="D64" s="269" t="s">
        <v>270</v>
      </c>
      <c r="E64" s="431"/>
      <c r="F64" s="263" t="s">
        <v>6151</v>
      </c>
      <c r="G64" s="428" t="s">
        <v>281</v>
      </c>
    </row>
    <row r="65" spans="1:7">
      <c r="A65" s="239" t="s">
        <v>268</v>
      </c>
      <c r="B65" s="240" t="s">
        <v>6152</v>
      </c>
      <c r="C65" s="240" t="s">
        <v>6153</v>
      </c>
      <c r="D65" s="240" t="s">
        <v>1544</v>
      </c>
      <c r="E65" s="432"/>
      <c r="F65" s="241" t="s">
        <v>6154</v>
      </c>
      <c r="G65" s="428" t="s">
        <v>281</v>
      </c>
    </row>
    <row r="66" spans="1:7">
      <c r="G66" s="428" t="s">
        <v>281</v>
      </c>
    </row>
    <row r="67" spans="1:7" ht="21">
      <c r="A67" s="827" t="s">
        <v>6155</v>
      </c>
      <c r="B67" s="828"/>
      <c r="C67" s="828"/>
      <c r="D67" s="828"/>
      <c r="E67" s="828"/>
      <c r="F67" s="829"/>
      <c r="G67" s="428" t="s">
        <v>281</v>
      </c>
    </row>
    <row r="68" spans="1:7">
      <c r="A68" s="211" t="s">
        <v>238</v>
      </c>
      <c r="B68" s="212" t="s">
        <v>239</v>
      </c>
      <c r="C68" s="212" t="s">
        <v>240</v>
      </c>
      <c r="D68" s="212" t="s">
        <v>134</v>
      </c>
      <c r="E68" s="212" t="s">
        <v>241</v>
      </c>
      <c r="F68" s="213" t="s">
        <v>242</v>
      </c>
      <c r="G68" s="428" t="s">
        <v>281</v>
      </c>
    </row>
    <row r="69" spans="1:7">
      <c r="A69" s="216" t="s">
        <v>858</v>
      </c>
      <c r="B69" s="231" t="s">
        <v>6156</v>
      </c>
      <c r="C69" s="218" t="s">
        <v>833</v>
      </c>
      <c r="D69" s="218" t="s">
        <v>4507</v>
      </c>
      <c r="E69" s="426" t="s">
        <v>2213</v>
      </c>
      <c r="F69" s="232" t="s">
        <v>6319</v>
      </c>
      <c r="G69" s="428" t="s">
        <v>281</v>
      </c>
    </row>
    <row r="70" spans="1:7">
      <c r="A70" s="221" t="s">
        <v>858</v>
      </c>
      <c r="B70" s="233" t="s">
        <v>6158</v>
      </c>
      <c r="C70" s="223" t="s">
        <v>6159</v>
      </c>
      <c r="D70" s="223" t="s">
        <v>4507</v>
      </c>
      <c r="E70" s="273" t="s">
        <v>2213</v>
      </c>
      <c r="F70" s="234" t="s">
        <v>6160</v>
      </c>
      <c r="G70" s="428" t="s">
        <v>281</v>
      </c>
    </row>
    <row r="71" spans="1:7">
      <c r="A71" s="221" t="s">
        <v>6021</v>
      </c>
      <c r="B71" s="233" t="s">
        <v>6059</v>
      </c>
      <c r="C71" s="223">
        <v>1</v>
      </c>
      <c r="D71" s="223" t="s">
        <v>4507</v>
      </c>
      <c r="E71" s="273" t="s">
        <v>253</v>
      </c>
      <c r="F71" s="234" t="s">
        <v>6161</v>
      </c>
      <c r="G71" s="428" t="s">
        <v>281</v>
      </c>
    </row>
    <row r="72" spans="1:7">
      <c r="A72" s="262" t="s">
        <v>268</v>
      </c>
      <c r="B72" s="189" t="s">
        <v>838</v>
      </c>
      <c r="C72" s="189">
        <v>0.02</v>
      </c>
      <c r="D72" s="189" t="s">
        <v>270</v>
      </c>
      <c r="E72" s="189" t="s">
        <v>6162</v>
      </c>
      <c r="F72" s="263" t="s">
        <v>6163</v>
      </c>
      <c r="G72" s="428" t="s">
        <v>281</v>
      </c>
    </row>
    <row r="73" spans="1:7">
      <c r="A73" s="239" t="s">
        <v>268</v>
      </c>
      <c r="B73" s="240" t="s">
        <v>841</v>
      </c>
      <c r="C73" s="240" t="s">
        <v>842</v>
      </c>
      <c r="D73" s="240" t="s">
        <v>270</v>
      </c>
      <c r="E73" s="432"/>
      <c r="F73" s="241" t="s">
        <v>6164</v>
      </c>
      <c r="G73" s="428" t="s">
        <v>281</v>
      </c>
    </row>
    <row r="74" spans="1:7">
      <c r="G74" s="428" t="s">
        <v>281</v>
      </c>
    </row>
    <row r="75" spans="1:7" ht="21">
      <c r="A75" s="827" t="s">
        <v>6165</v>
      </c>
      <c r="B75" s="828"/>
      <c r="C75" s="828"/>
      <c r="D75" s="828"/>
      <c r="E75" s="828"/>
      <c r="F75" s="829"/>
      <c r="G75" s="428" t="s">
        <v>281</v>
      </c>
    </row>
    <row r="76" spans="1:7">
      <c r="A76" s="211" t="s">
        <v>238</v>
      </c>
      <c r="B76" s="212" t="s">
        <v>239</v>
      </c>
      <c r="C76" s="212" t="s">
        <v>240</v>
      </c>
      <c r="D76" s="212" t="s">
        <v>134</v>
      </c>
      <c r="E76" s="212" t="s">
        <v>241</v>
      </c>
      <c r="F76" s="213" t="s">
        <v>242</v>
      </c>
      <c r="G76" s="428" t="s">
        <v>281</v>
      </c>
    </row>
    <row r="77" spans="1:7">
      <c r="A77" s="216" t="s">
        <v>845</v>
      </c>
      <c r="B77" s="231" t="s">
        <v>832</v>
      </c>
      <c r="C77" s="218">
        <v>1</v>
      </c>
      <c r="D77" s="218" t="s">
        <v>4507</v>
      </c>
      <c r="E77" s="218" t="s">
        <v>253</v>
      </c>
      <c r="F77" s="232" t="s">
        <v>846</v>
      </c>
      <c r="G77" s="428" t="s">
        <v>281</v>
      </c>
    </row>
    <row r="78" spans="1:7">
      <c r="A78" s="221" t="s">
        <v>333</v>
      </c>
      <c r="B78" s="223" t="s">
        <v>376</v>
      </c>
      <c r="C78" s="271">
        <v>5.5579999999999999E-8</v>
      </c>
      <c r="D78" s="223" t="s">
        <v>252</v>
      </c>
      <c r="E78" s="223" t="s">
        <v>847</v>
      </c>
      <c r="F78" s="234" t="s">
        <v>848</v>
      </c>
      <c r="G78" s="428" t="s">
        <v>281</v>
      </c>
    </row>
    <row r="79" spans="1:7">
      <c r="A79" s="221" t="s">
        <v>333</v>
      </c>
      <c r="B79" s="223" t="s">
        <v>427</v>
      </c>
      <c r="C79" s="271">
        <v>4.1800000000000002E-4</v>
      </c>
      <c r="D79" s="223" t="s">
        <v>252</v>
      </c>
      <c r="E79" s="223" t="s">
        <v>849</v>
      </c>
      <c r="F79" s="234" t="s">
        <v>850</v>
      </c>
      <c r="G79" s="428" t="s">
        <v>281</v>
      </c>
    </row>
    <row r="80" spans="1:7">
      <c r="A80" s="221" t="s">
        <v>333</v>
      </c>
      <c r="B80" s="223" t="s">
        <v>436</v>
      </c>
      <c r="C80" s="271">
        <v>4.5330000000000002E-7</v>
      </c>
      <c r="D80" s="223" t="s">
        <v>252</v>
      </c>
      <c r="E80" s="223" t="s">
        <v>851</v>
      </c>
      <c r="F80" s="234" t="s">
        <v>852</v>
      </c>
      <c r="G80" s="428" t="s">
        <v>281</v>
      </c>
    </row>
    <row r="81" spans="1:7">
      <c r="A81" s="221" t="s">
        <v>333</v>
      </c>
      <c r="B81" s="223" t="s">
        <v>441</v>
      </c>
      <c r="C81" s="271">
        <v>8.4900000000000005E-7</v>
      </c>
      <c r="D81" s="223" t="s">
        <v>252</v>
      </c>
      <c r="E81" s="223" t="s">
        <v>853</v>
      </c>
      <c r="F81" s="234" t="s">
        <v>854</v>
      </c>
      <c r="G81" s="428" t="s">
        <v>281</v>
      </c>
    </row>
    <row r="82" spans="1:7">
      <c r="A82" s="226" t="s">
        <v>333</v>
      </c>
      <c r="B82" s="228" t="s">
        <v>467</v>
      </c>
      <c r="C82" s="272">
        <v>9.2109999999999996E-8</v>
      </c>
      <c r="D82" s="228" t="s">
        <v>252</v>
      </c>
      <c r="E82" s="228" t="s">
        <v>855</v>
      </c>
      <c r="F82" s="255" t="s">
        <v>856</v>
      </c>
      <c r="G82" s="428" t="s">
        <v>281</v>
      </c>
    </row>
    <row r="83" spans="1:7">
      <c r="G83" s="428" t="s">
        <v>281</v>
      </c>
    </row>
    <row r="84" spans="1:7" ht="21">
      <c r="A84" s="827" t="s">
        <v>6166</v>
      </c>
      <c r="B84" s="828"/>
      <c r="C84" s="828"/>
      <c r="D84" s="828"/>
      <c r="E84" s="828"/>
      <c r="F84" s="829"/>
      <c r="G84" s="428" t="s">
        <v>281</v>
      </c>
    </row>
    <row r="85" spans="1:7">
      <c r="A85" s="211" t="s">
        <v>238</v>
      </c>
      <c r="B85" s="212" t="s">
        <v>239</v>
      </c>
      <c r="C85" s="212" t="s">
        <v>240</v>
      </c>
      <c r="D85" s="212" t="s">
        <v>134</v>
      </c>
      <c r="E85" s="212" t="s">
        <v>241</v>
      </c>
      <c r="F85" s="213" t="s">
        <v>242</v>
      </c>
      <c r="G85" s="428" t="s">
        <v>281</v>
      </c>
    </row>
    <row r="86" spans="1:7">
      <c r="A86" s="216" t="s">
        <v>858</v>
      </c>
      <c r="B86" s="217" t="s">
        <v>859</v>
      </c>
      <c r="C86" s="218" t="s">
        <v>860</v>
      </c>
      <c r="D86" s="218" t="s">
        <v>275</v>
      </c>
      <c r="E86" s="218" t="s">
        <v>6167</v>
      </c>
      <c r="F86" s="232" t="s">
        <v>861</v>
      </c>
      <c r="G86" s="428" t="s">
        <v>281</v>
      </c>
    </row>
    <row r="87" spans="1:7">
      <c r="A87" s="221" t="s">
        <v>858</v>
      </c>
      <c r="B87" s="222" t="s">
        <v>862</v>
      </c>
      <c r="C87" s="223" t="s">
        <v>860</v>
      </c>
      <c r="D87" s="223" t="s">
        <v>275</v>
      </c>
      <c r="E87" s="223" t="s">
        <v>6167</v>
      </c>
      <c r="F87" s="234" t="s">
        <v>863</v>
      </c>
      <c r="G87" s="428" t="s">
        <v>281</v>
      </c>
    </row>
    <row r="88" spans="1:7">
      <c r="A88" s="221" t="s">
        <v>858</v>
      </c>
      <c r="B88" s="222" t="s">
        <v>864</v>
      </c>
      <c r="C88" s="223" t="s">
        <v>860</v>
      </c>
      <c r="D88" s="223" t="s">
        <v>275</v>
      </c>
      <c r="E88" s="223" t="s">
        <v>6167</v>
      </c>
      <c r="F88" s="234" t="s">
        <v>865</v>
      </c>
      <c r="G88" s="428" t="s">
        <v>281</v>
      </c>
    </row>
    <row r="89" spans="1:7">
      <c r="A89" s="221" t="s">
        <v>858</v>
      </c>
      <c r="B89" s="222" t="s">
        <v>866</v>
      </c>
      <c r="C89" s="271">
        <v>2.34818813314592E-4</v>
      </c>
      <c r="D89" s="223" t="s">
        <v>259</v>
      </c>
      <c r="E89" s="223" t="s">
        <v>867</v>
      </c>
      <c r="F89" s="234" t="s">
        <v>868</v>
      </c>
      <c r="G89" s="428" t="s">
        <v>281</v>
      </c>
    </row>
    <row r="90" spans="1:7">
      <c r="A90" s="221" t="s">
        <v>858</v>
      </c>
      <c r="B90" s="222" t="s">
        <v>869</v>
      </c>
      <c r="C90" s="271">
        <v>-2.34818813314592E-4</v>
      </c>
      <c r="D90" s="223" t="s">
        <v>259</v>
      </c>
      <c r="E90" s="223" t="s">
        <v>870</v>
      </c>
      <c r="F90" s="234" t="s">
        <v>871</v>
      </c>
      <c r="G90" s="428" t="s">
        <v>281</v>
      </c>
    </row>
    <row r="91" spans="1:7">
      <c r="A91" s="221" t="s">
        <v>858</v>
      </c>
      <c r="B91" s="222" t="s">
        <v>6014</v>
      </c>
      <c r="C91" s="235" t="s">
        <v>952</v>
      </c>
      <c r="D91" s="223" t="s">
        <v>408</v>
      </c>
      <c r="E91" s="273" t="s">
        <v>2213</v>
      </c>
      <c r="F91" s="234" t="s">
        <v>6320</v>
      </c>
      <c r="G91" s="428" t="s">
        <v>281</v>
      </c>
    </row>
    <row r="92" spans="1:7">
      <c r="A92" s="221" t="s">
        <v>858</v>
      </c>
      <c r="B92" s="222" t="s">
        <v>326</v>
      </c>
      <c r="C92" s="235" t="s">
        <v>727</v>
      </c>
      <c r="D92" s="223" t="s">
        <v>408</v>
      </c>
      <c r="E92" s="273" t="s">
        <v>2213</v>
      </c>
      <c r="F92" s="234" t="s">
        <v>6321</v>
      </c>
      <c r="G92" s="428" t="s">
        <v>281</v>
      </c>
    </row>
    <row r="93" spans="1:7">
      <c r="A93" s="221" t="s">
        <v>845</v>
      </c>
      <c r="B93" s="233" t="s">
        <v>6158</v>
      </c>
      <c r="C93" s="223" t="s">
        <v>924</v>
      </c>
      <c r="D93" s="223" t="s">
        <v>504</v>
      </c>
      <c r="E93" s="223" t="s">
        <v>253</v>
      </c>
      <c r="F93" s="234" t="s">
        <v>874</v>
      </c>
      <c r="G93" s="428" t="s">
        <v>281</v>
      </c>
    </row>
    <row r="94" spans="1:7">
      <c r="A94" s="221" t="s">
        <v>333</v>
      </c>
      <c r="B94" s="223" t="s">
        <v>376</v>
      </c>
      <c r="C94" s="223">
        <v>1.4400000000000001E-3</v>
      </c>
      <c r="D94" s="223" t="s">
        <v>259</v>
      </c>
      <c r="E94" s="223" t="s">
        <v>6168</v>
      </c>
      <c r="F94" s="234" t="s">
        <v>876</v>
      </c>
      <c r="G94" s="428" t="s">
        <v>281</v>
      </c>
    </row>
    <row r="95" spans="1:7">
      <c r="A95" s="221" t="s">
        <v>333</v>
      </c>
      <c r="B95" s="223" t="s">
        <v>399</v>
      </c>
      <c r="C95" s="271">
        <v>1.9568384388558899E-5</v>
      </c>
      <c r="D95" s="223" t="s">
        <v>259</v>
      </c>
      <c r="E95" s="223" t="s">
        <v>6169</v>
      </c>
      <c r="F95" s="234" t="s">
        <v>6322</v>
      </c>
      <c r="G95" s="428" t="s">
        <v>281</v>
      </c>
    </row>
    <row r="96" spans="1:7">
      <c r="A96" s="221" t="s">
        <v>333</v>
      </c>
      <c r="B96" s="223" t="s">
        <v>1908</v>
      </c>
      <c r="C96" s="271">
        <v>1.65E-4</v>
      </c>
      <c r="D96" s="223" t="s">
        <v>259</v>
      </c>
      <c r="E96" s="223" t="s">
        <v>6170</v>
      </c>
      <c r="F96" s="234" t="s">
        <v>6171</v>
      </c>
      <c r="G96" s="428" t="s">
        <v>281</v>
      </c>
    </row>
    <row r="97" spans="1:7">
      <c r="A97" s="221" t="s">
        <v>333</v>
      </c>
      <c r="B97" s="223" t="s">
        <v>427</v>
      </c>
      <c r="C97" s="271">
        <v>6.6200000000000005E-4</v>
      </c>
      <c r="D97" s="223" t="s">
        <v>259</v>
      </c>
      <c r="E97" s="223" t="s">
        <v>6172</v>
      </c>
      <c r="F97" s="234" t="s">
        <v>883</v>
      </c>
      <c r="G97" s="428" t="s">
        <v>281</v>
      </c>
    </row>
    <row r="98" spans="1:7">
      <c r="A98" s="221" t="s">
        <v>333</v>
      </c>
      <c r="B98" s="223" t="s">
        <v>436</v>
      </c>
      <c r="C98" s="271">
        <v>9.7300000000000002E-4</v>
      </c>
      <c r="D98" s="223" t="s">
        <v>259</v>
      </c>
      <c r="E98" s="223" t="s">
        <v>6173</v>
      </c>
      <c r="F98" s="234" t="s">
        <v>885</v>
      </c>
      <c r="G98" s="428" t="s">
        <v>281</v>
      </c>
    </row>
    <row r="99" spans="1:7">
      <c r="A99" s="221" t="s">
        <v>333</v>
      </c>
      <c r="B99" s="223" t="s">
        <v>439</v>
      </c>
      <c r="C99" s="271">
        <v>1.56547075108678E-5</v>
      </c>
      <c r="D99" s="223" t="s">
        <v>259</v>
      </c>
      <c r="E99" s="223" t="s">
        <v>6174</v>
      </c>
      <c r="F99" s="234" t="s">
        <v>887</v>
      </c>
      <c r="G99" s="428" t="s">
        <v>281</v>
      </c>
    </row>
    <row r="100" spans="1:7">
      <c r="A100" s="221" t="s">
        <v>333</v>
      </c>
      <c r="B100" s="223" t="s">
        <v>888</v>
      </c>
      <c r="C100" s="271">
        <v>5.4791476287951101E-11</v>
      </c>
      <c r="D100" s="223" t="s">
        <v>259</v>
      </c>
      <c r="E100" s="223" t="s">
        <v>6175</v>
      </c>
      <c r="F100" s="234" t="s">
        <v>890</v>
      </c>
      <c r="G100" s="428" t="s">
        <v>281</v>
      </c>
    </row>
    <row r="101" spans="1:7">
      <c r="A101" s="221" t="s">
        <v>333</v>
      </c>
      <c r="B101" s="223" t="s">
        <v>467</v>
      </c>
      <c r="C101" s="271">
        <v>3.3100000000000002E-4</v>
      </c>
      <c r="D101" s="223" t="s">
        <v>259</v>
      </c>
      <c r="E101" s="223" t="s">
        <v>6176</v>
      </c>
      <c r="F101" s="234" t="s">
        <v>892</v>
      </c>
      <c r="G101" s="428" t="s">
        <v>281</v>
      </c>
    </row>
    <row r="102" spans="1:7">
      <c r="A102" s="262" t="s">
        <v>268</v>
      </c>
      <c r="B102" s="189" t="s">
        <v>6177</v>
      </c>
      <c r="C102" s="189">
        <v>0.75</v>
      </c>
      <c r="D102" s="189" t="s">
        <v>270</v>
      </c>
      <c r="E102" s="189" t="s">
        <v>6178</v>
      </c>
      <c r="F102" s="263" t="s">
        <v>6179</v>
      </c>
      <c r="G102" s="428" t="s">
        <v>281</v>
      </c>
    </row>
    <row r="103" spans="1:7">
      <c r="A103" s="262" t="s">
        <v>268</v>
      </c>
      <c r="B103" s="189" t="s">
        <v>625</v>
      </c>
      <c r="C103" s="189">
        <v>0.37</v>
      </c>
      <c r="D103" s="189" t="s">
        <v>270</v>
      </c>
      <c r="E103" s="189" t="s">
        <v>6180</v>
      </c>
      <c r="F103" s="263" t="s">
        <v>2873</v>
      </c>
      <c r="G103" s="428" t="s">
        <v>281</v>
      </c>
    </row>
    <row r="104" spans="1:7">
      <c r="A104" s="262" t="s">
        <v>268</v>
      </c>
      <c r="B104" s="189" t="s">
        <v>911</v>
      </c>
      <c r="C104" s="189">
        <v>0.53</v>
      </c>
      <c r="D104" s="189" t="s">
        <v>270</v>
      </c>
      <c r="E104" s="189" t="s">
        <v>253</v>
      </c>
      <c r="F104" s="263" t="s">
        <v>897</v>
      </c>
      <c r="G104" s="428" t="s">
        <v>281</v>
      </c>
    </row>
    <row r="105" spans="1:7">
      <c r="A105" s="262" t="s">
        <v>268</v>
      </c>
      <c r="B105" s="189" t="s">
        <v>983</v>
      </c>
      <c r="C105" s="189">
        <v>1</v>
      </c>
      <c r="D105" s="189" t="s">
        <v>1904</v>
      </c>
      <c r="E105" s="189" t="s">
        <v>253</v>
      </c>
      <c r="F105" s="263" t="s">
        <v>6181</v>
      </c>
      <c r="G105" s="428" t="s">
        <v>281</v>
      </c>
    </row>
    <row r="106" spans="1:7">
      <c r="A106" s="262" t="s">
        <v>268</v>
      </c>
      <c r="B106" s="189" t="s">
        <v>636</v>
      </c>
      <c r="C106" s="189">
        <v>10</v>
      </c>
      <c r="D106" s="189" t="s">
        <v>637</v>
      </c>
      <c r="E106" s="189" t="s">
        <v>253</v>
      </c>
      <c r="F106" s="263" t="s">
        <v>6182</v>
      </c>
      <c r="G106" s="428" t="s">
        <v>281</v>
      </c>
    </row>
    <row r="107" spans="1:7">
      <c r="A107" s="262" t="s">
        <v>268</v>
      </c>
      <c r="B107" s="189" t="s">
        <v>646</v>
      </c>
      <c r="C107" s="189">
        <v>15</v>
      </c>
      <c r="D107" s="189" t="s">
        <v>545</v>
      </c>
      <c r="E107" s="189" t="s">
        <v>6183</v>
      </c>
      <c r="F107" s="263" t="s">
        <v>1595</v>
      </c>
      <c r="G107" s="428" t="s">
        <v>281</v>
      </c>
    </row>
    <row r="108" spans="1:7">
      <c r="A108" s="262" t="s">
        <v>268</v>
      </c>
      <c r="B108" s="189" t="s">
        <v>6184</v>
      </c>
      <c r="C108" s="189">
        <v>0.65</v>
      </c>
      <c r="D108" s="189" t="s">
        <v>6185</v>
      </c>
      <c r="E108" s="189" t="s">
        <v>6186</v>
      </c>
      <c r="F108" s="263" t="s">
        <v>6187</v>
      </c>
      <c r="G108" s="428" t="s">
        <v>281</v>
      </c>
    </row>
    <row r="109" spans="1:7">
      <c r="A109" s="262" t="s">
        <v>268</v>
      </c>
      <c r="B109" s="189" t="s">
        <v>88</v>
      </c>
      <c r="C109" s="189">
        <v>500</v>
      </c>
      <c r="D109" s="189" t="s">
        <v>6188</v>
      </c>
      <c r="E109" s="189" t="s">
        <v>253</v>
      </c>
      <c r="F109" s="263" t="s">
        <v>6189</v>
      </c>
      <c r="G109" s="428" t="s">
        <v>281</v>
      </c>
    </row>
    <row r="110" spans="1:7">
      <c r="A110" s="262" t="s">
        <v>268</v>
      </c>
      <c r="B110" s="189" t="s">
        <v>906</v>
      </c>
      <c r="C110" s="189">
        <v>160</v>
      </c>
      <c r="D110" s="189" t="s">
        <v>6188</v>
      </c>
      <c r="E110" s="189" t="s">
        <v>253</v>
      </c>
      <c r="F110" s="263" t="s">
        <v>6190</v>
      </c>
      <c r="G110" s="428" t="s">
        <v>281</v>
      </c>
    </row>
    <row r="111" spans="1:7">
      <c r="A111" s="262" t="s">
        <v>268</v>
      </c>
      <c r="B111" s="189" t="s">
        <v>818</v>
      </c>
      <c r="C111" s="189" t="s">
        <v>6191</v>
      </c>
      <c r="D111" s="189" t="s">
        <v>1904</v>
      </c>
      <c r="E111" s="431"/>
      <c r="F111" s="263" t="s">
        <v>6192</v>
      </c>
      <c r="G111" s="428" t="s">
        <v>281</v>
      </c>
    </row>
    <row r="112" spans="1:7">
      <c r="A112" s="262" t="s">
        <v>268</v>
      </c>
      <c r="B112" s="189" t="s">
        <v>915</v>
      </c>
      <c r="C112" s="189" t="s">
        <v>6193</v>
      </c>
      <c r="D112" s="189" t="s">
        <v>270</v>
      </c>
      <c r="E112" s="431"/>
      <c r="F112" s="263" t="s">
        <v>6194</v>
      </c>
      <c r="G112" s="428" t="s">
        <v>281</v>
      </c>
    </row>
    <row r="113" spans="1:7">
      <c r="A113" s="262" t="s">
        <v>268</v>
      </c>
      <c r="B113" s="189" t="s">
        <v>918</v>
      </c>
      <c r="C113" s="189" t="s">
        <v>6195</v>
      </c>
      <c r="D113" s="189" t="s">
        <v>270</v>
      </c>
      <c r="E113" s="431"/>
      <c r="F113" s="263" t="s">
        <v>6196</v>
      </c>
      <c r="G113" s="428" t="s">
        <v>281</v>
      </c>
    </row>
    <row r="114" spans="1:7">
      <c r="A114" s="262" t="s">
        <v>268</v>
      </c>
      <c r="B114" s="189" t="s">
        <v>921</v>
      </c>
      <c r="C114" s="189" t="s">
        <v>922</v>
      </c>
      <c r="D114" s="189" t="s">
        <v>270</v>
      </c>
      <c r="E114" s="431"/>
      <c r="F114" s="263" t="s">
        <v>6197</v>
      </c>
      <c r="G114" s="428" t="s">
        <v>281</v>
      </c>
    </row>
    <row r="115" spans="1:7">
      <c r="A115" s="239" t="s">
        <v>268</v>
      </c>
      <c r="B115" s="240" t="s">
        <v>924</v>
      </c>
      <c r="C115" s="240" t="s">
        <v>6198</v>
      </c>
      <c r="D115" s="240" t="s">
        <v>6199</v>
      </c>
      <c r="E115" s="432"/>
      <c r="F115" s="241" t="s">
        <v>6200</v>
      </c>
      <c r="G115" s="428" t="s">
        <v>281</v>
      </c>
    </row>
    <row r="116" spans="1:7">
      <c r="G116" s="428" t="s">
        <v>281</v>
      </c>
    </row>
    <row r="117" spans="1:7" ht="21">
      <c r="A117" s="827" t="s">
        <v>6201</v>
      </c>
      <c r="B117" s="828"/>
      <c r="C117" s="828"/>
      <c r="D117" s="828"/>
      <c r="E117" s="828"/>
      <c r="F117" s="829"/>
      <c r="G117" s="428" t="s">
        <v>281</v>
      </c>
    </row>
    <row r="118" spans="1:7">
      <c r="A118" s="211" t="s">
        <v>238</v>
      </c>
      <c r="B118" s="212" t="s">
        <v>239</v>
      </c>
      <c r="C118" s="212" t="s">
        <v>240</v>
      </c>
      <c r="D118" s="212" t="s">
        <v>134</v>
      </c>
      <c r="E118" s="212" t="s">
        <v>241</v>
      </c>
      <c r="F118" s="213" t="s">
        <v>242</v>
      </c>
      <c r="G118" s="428" t="s">
        <v>281</v>
      </c>
    </row>
    <row r="119" spans="1:7">
      <c r="A119" s="216" t="s">
        <v>858</v>
      </c>
      <c r="B119" s="231" t="s">
        <v>6069</v>
      </c>
      <c r="C119" s="218" t="s">
        <v>586</v>
      </c>
      <c r="D119" s="218" t="s">
        <v>259</v>
      </c>
      <c r="E119" s="426" t="s">
        <v>2213</v>
      </c>
      <c r="F119" s="232" t="s">
        <v>6071</v>
      </c>
      <c r="G119" s="428" t="s">
        <v>281</v>
      </c>
    </row>
    <row r="120" spans="1:7">
      <c r="A120" s="221" t="s">
        <v>858</v>
      </c>
      <c r="B120" s="222" t="s">
        <v>6014</v>
      </c>
      <c r="C120" s="223" t="s">
        <v>6061</v>
      </c>
      <c r="D120" s="223" t="s">
        <v>408</v>
      </c>
      <c r="E120" s="273" t="s">
        <v>2213</v>
      </c>
      <c r="F120" s="234" t="s">
        <v>6202</v>
      </c>
      <c r="G120" s="428" t="s">
        <v>281</v>
      </c>
    </row>
    <row r="121" spans="1:7">
      <c r="A121" s="221" t="s">
        <v>858</v>
      </c>
      <c r="B121" s="222" t="s">
        <v>6017</v>
      </c>
      <c r="C121" s="223" t="s">
        <v>6018</v>
      </c>
      <c r="D121" s="223" t="s">
        <v>259</v>
      </c>
      <c r="E121" s="273" t="s">
        <v>2213</v>
      </c>
      <c r="F121" s="234" t="s">
        <v>6203</v>
      </c>
      <c r="G121" s="428" t="s">
        <v>281</v>
      </c>
    </row>
    <row r="122" spans="1:7">
      <c r="A122" s="221" t="s">
        <v>845</v>
      </c>
      <c r="B122" s="233" t="s">
        <v>6204</v>
      </c>
      <c r="C122" s="223" t="s">
        <v>2001</v>
      </c>
      <c r="D122" s="223" t="s">
        <v>259</v>
      </c>
      <c r="E122" s="273" t="s">
        <v>2213</v>
      </c>
      <c r="F122" s="234" t="s">
        <v>6205</v>
      </c>
      <c r="G122" s="428" t="s">
        <v>281</v>
      </c>
    </row>
    <row r="123" spans="1:7">
      <c r="A123" s="262" t="s">
        <v>268</v>
      </c>
      <c r="B123" s="189" t="s">
        <v>6206</v>
      </c>
      <c r="C123" s="189">
        <v>0.04</v>
      </c>
      <c r="D123" s="189" t="s">
        <v>270</v>
      </c>
      <c r="E123" s="189" t="s">
        <v>253</v>
      </c>
      <c r="F123" s="263" t="s">
        <v>6207</v>
      </c>
      <c r="G123" s="428" t="s">
        <v>281</v>
      </c>
    </row>
    <row r="124" spans="1:7">
      <c r="A124" s="262" t="s">
        <v>268</v>
      </c>
      <c r="B124" s="189" t="s">
        <v>6028</v>
      </c>
      <c r="C124" s="189">
        <v>0.25</v>
      </c>
      <c r="D124" s="189" t="s">
        <v>270</v>
      </c>
      <c r="E124" s="189" t="s">
        <v>6323</v>
      </c>
      <c r="F124" s="263" t="s">
        <v>6208</v>
      </c>
      <c r="G124" s="428" t="s">
        <v>281</v>
      </c>
    </row>
    <row r="125" spans="1:7">
      <c r="A125" s="262" t="s">
        <v>268</v>
      </c>
      <c r="B125" s="189" t="s">
        <v>628</v>
      </c>
      <c r="C125" s="189">
        <v>58</v>
      </c>
      <c r="D125" s="189" t="s">
        <v>2021</v>
      </c>
      <c r="E125" s="189" t="s">
        <v>6209</v>
      </c>
      <c r="F125" s="263" t="s">
        <v>6210</v>
      </c>
      <c r="G125" s="428" t="s">
        <v>281</v>
      </c>
    </row>
    <row r="126" spans="1:7">
      <c r="A126" s="262" t="s">
        <v>268</v>
      </c>
      <c r="B126" s="189" t="s">
        <v>6035</v>
      </c>
      <c r="C126" s="189">
        <v>8.08</v>
      </c>
      <c r="D126" s="189" t="s">
        <v>6211</v>
      </c>
      <c r="E126" s="189" t="s">
        <v>6212</v>
      </c>
      <c r="F126" s="263" t="s">
        <v>6046</v>
      </c>
      <c r="G126" s="428" t="s">
        <v>281</v>
      </c>
    </row>
    <row r="127" spans="1:7">
      <c r="A127" s="262" t="s">
        <v>268</v>
      </c>
      <c r="B127" s="189" t="s">
        <v>6098</v>
      </c>
      <c r="C127" s="189">
        <v>0.68600000000000005</v>
      </c>
      <c r="D127" s="189" t="s">
        <v>1544</v>
      </c>
      <c r="E127" s="189" t="s">
        <v>6213</v>
      </c>
      <c r="F127" s="263" t="s">
        <v>6214</v>
      </c>
      <c r="G127" s="428" t="s">
        <v>281</v>
      </c>
    </row>
    <row r="128" spans="1:7">
      <c r="A128" s="262" t="s">
        <v>268</v>
      </c>
      <c r="B128" s="189" t="s">
        <v>6101</v>
      </c>
      <c r="C128" s="189">
        <v>0.47749999999999998</v>
      </c>
      <c r="D128" s="189" t="s">
        <v>270</v>
      </c>
      <c r="E128" s="189" t="s">
        <v>6215</v>
      </c>
      <c r="F128" s="263" t="s">
        <v>6103</v>
      </c>
      <c r="G128" s="428" t="s">
        <v>281</v>
      </c>
    </row>
    <row r="129" spans="1:7">
      <c r="A129" s="262" t="s">
        <v>268</v>
      </c>
      <c r="B129" s="189" t="s">
        <v>660</v>
      </c>
      <c r="C129" s="189">
        <v>1</v>
      </c>
      <c r="D129" s="189" t="s">
        <v>259</v>
      </c>
      <c r="E129" s="189" t="s">
        <v>253</v>
      </c>
      <c r="F129" s="263" t="s">
        <v>2106</v>
      </c>
      <c r="G129" s="428" t="s">
        <v>281</v>
      </c>
    </row>
    <row r="130" spans="1:7">
      <c r="A130" s="262" t="s">
        <v>268</v>
      </c>
      <c r="B130" s="189" t="s">
        <v>961</v>
      </c>
      <c r="C130" s="189" t="s">
        <v>6216</v>
      </c>
      <c r="D130" s="269" t="s">
        <v>270</v>
      </c>
      <c r="E130" s="431"/>
      <c r="F130" s="263" t="s">
        <v>6217</v>
      </c>
      <c r="G130" s="428" t="s">
        <v>281</v>
      </c>
    </row>
    <row r="131" spans="1:7">
      <c r="A131" s="262" t="s">
        <v>268</v>
      </c>
      <c r="B131" s="189" t="s">
        <v>983</v>
      </c>
      <c r="C131" s="189" t="s">
        <v>6218</v>
      </c>
      <c r="D131" s="189" t="s">
        <v>6054</v>
      </c>
      <c r="E131" s="431"/>
      <c r="F131" s="263" t="s">
        <v>6219</v>
      </c>
      <c r="G131" s="428" t="s">
        <v>281</v>
      </c>
    </row>
    <row r="132" spans="1:7">
      <c r="A132" s="262" t="s">
        <v>268</v>
      </c>
      <c r="B132" s="189" t="s">
        <v>6043</v>
      </c>
      <c r="C132" s="189" t="s">
        <v>6220</v>
      </c>
      <c r="D132" s="269" t="s">
        <v>6221</v>
      </c>
      <c r="E132" s="431"/>
      <c r="F132" s="263" t="s">
        <v>6222</v>
      </c>
      <c r="G132" s="428" t="s">
        <v>281</v>
      </c>
    </row>
    <row r="133" spans="1:7">
      <c r="A133" s="239" t="s">
        <v>268</v>
      </c>
      <c r="B133" s="240" t="s">
        <v>2047</v>
      </c>
      <c r="C133" s="240" t="s">
        <v>6223</v>
      </c>
      <c r="D133" s="240" t="s">
        <v>259</v>
      </c>
      <c r="E133" s="432"/>
      <c r="F133" s="241" t="s">
        <v>6205</v>
      </c>
      <c r="G133" s="428" t="s">
        <v>281</v>
      </c>
    </row>
    <row r="134" spans="1:7">
      <c r="G134" s="428" t="s">
        <v>281</v>
      </c>
    </row>
    <row r="135" spans="1:7" ht="21">
      <c r="A135" s="827" t="s">
        <v>6324</v>
      </c>
      <c r="B135" s="828"/>
      <c r="C135" s="828"/>
      <c r="D135" s="828"/>
      <c r="E135" s="828"/>
      <c r="F135" s="829"/>
      <c r="G135" s="428" t="s">
        <v>281</v>
      </c>
    </row>
    <row r="136" spans="1:7">
      <c r="A136" s="211" t="s">
        <v>238</v>
      </c>
      <c r="B136" s="212" t="s">
        <v>239</v>
      </c>
      <c r="C136" s="212" t="s">
        <v>240</v>
      </c>
      <c r="D136" s="212" t="s">
        <v>134</v>
      </c>
      <c r="E136" s="212" t="s">
        <v>241</v>
      </c>
      <c r="F136" s="213" t="s">
        <v>242</v>
      </c>
      <c r="G136" s="428" t="s">
        <v>281</v>
      </c>
    </row>
    <row r="137" spans="1:7">
      <c r="A137" s="216" t="s">
        <v>858</v>
      </c>
      <c r="B137" s="231" t="s">
        <v>6204</v>
      </c>
      <c r="C137" s="218">
        <v>1</v>
      </c>
      <c r="D137" s="218" t="s">
        <v>256</v>
      </c>
      <c r="E137" s="218" t="s">
        <v>253</v>
      </c>
      <c r="F137" s="232" t="s">
        <v>6325</v>
      </c>
      <c r="G137" s="428" t="s">
        <v>281</v>
      </c>
    </row>
    <row r="138" spans="1:7">
      <c r="A138" s="221" t="s">
        <v>858</v>
      </c>
      <c r="B138" s="222" t="s">
        <v>1836</v>
      </c>
      <c r="C138" s="223" t="s">
        <v>6326</v>
      </c>
      <c r="D138" s="223" t="s">
        <v>6327</v>
      </c>
      <c r="E138" s="223" t="s">
        <v>2213</v>
      </c>
      <c r="F138" s="234" t="s">
        <v>6328</v>
      </c>
      <c r="G138" s="428" t="s">
        <v>281</v>
      </c>
    </row>
    <row r="139" spans="1:7">
      <c r="A139" s="221" t="s">
        <v>845</v>
      </c>
      <c r="B139" s="233" t="s">
        <v>6329</v>
      </c>
      <c r="C139" s="223">
        <v>1</v>
      </c>
      <c r="D139" s="223" t="s">
        <v>256</v>
      </c>
      <c r="E139" s="223" t="s">
        <v>253</v>
      </c>
      <c r="F139" s="234" t="s">
        <v>6330</v>
      </c>
      <c r="G139" s="428" t="s">
        <v>281</v>
      </c>
    </row>
    <row r="140" spans="1:7">
      <c r="A140" s="239" t="s">
        <v>268</v>
      </c>
      <c r="B140" s="240" t="s">
        <v>1574</v>
      </c>
      <c r="C140" s="240">
        <v>50</v>
      </c>
      <c r="D140" s="240" t="s">
        <v>4523</v>
      </c>
      <c r="E140" s="240" t="s">
        <v>6331</v>
      </c>
      <c r="F140" s="241" t="s">
        <v>6332</v>
      </c>
      <c r="G140" s="428" t="s">
        <v>281</v>
      </c>
    </row>
    <row r="141" spans="1:7">
      <c r="G141" s="428" t="s">
        <v>281</v>
      </c>
    </row>
    <row r="142" spans="1:7" ht="21">
      <c r="A142" s="827" t="s">
        <v>6333</v>
      </c>
      <c r="B142" s="828"/>
      <c r="C142" s="828"/>
      <c r="D142" s="828"/>
      <c r="E142" s="828"/>
      <c r="F142" s="829"/>
      <c r="G142" s="428" t="s">
        <v>281</v>
      </c>
    </row>
    <row r="143" spans="1:7">
      <c r="A143" s="211" t="s">
        <v>238</v>
      </c>
      <c r="B143" s="212" t="s">
        <v>239</v>
      </c>
      <c r="C143" s="212" t="s">
        <v>240</v>
      </c>
      <c r="D143" s="212" t="s">
        <v>134</v>
      </c>
      <c r="E143" s="212" t="s">
        <v>241</v>
      </c>
      <c r="F143" s="213" t="s">
        <v>242</v>
      </c>
      <c r="G143" s="428" t="s">
        <v>281</v>
      </c>
    </row>
    <row r="144" spans="1:7">
      <c r="A144" s="216" t="s">
        <v>858</v>
      </c>
      <c r="B144" s="231" t="s">
        <v>6329</v>
      </c>
      <c r="C144" s="218" t="s">
        <v>586</v>
      </c>
      <c r="D144" s="218" t="s">
        <v>259</v>
      </c>
      <c r="E144" s="218" t="s">
        <v>253</v>
      </c>
      <c r="F144" s="232" t="s">
        <v>6334</v>
      </c>
      <c r="G144" s="428" t="s">
        <v>281</v>
      </c>
    </row>
    <row r="145" spans="1:7">
      <c r="A145" s="221" t="s">
        <v>858</v>
      </c>
      <c r="B145" s="222" t="s">
        <v>507</v>
      </c>
      <c r="C145" s="223" t="s">
        <v>939</v>
      </c>
      <c r="D145" s="223" t="s">
        <v>259</v>
      </c>
      <c r="E145" s="273" t="s">
        <v>2213</v>
      </c>
      <c r="F145" s="234" t="s">
        <v>6335</v>
      </c>
      <c r="G145" s="428" t="s">
        <v>281</v>
      </c>
    </row>
    <row r="146" spans="1:7">
      <c r="A146" s="221" t="s">
        <v>858</v>
      </c>
      <c r="B146" s="222" t="s">
        <v>941</v>
      </c>
      <c r="C146" s="235" t="s">
        <v>6336</v>
      </c>
      <c r="D146" s="223" t="s">
        <v>943</v>
      </c>
      <c r="E146" s="223" t="s">
        <v>253</v>
      </c>
      <c r="F146" s="234" t="s">
        <v>6337</v>
      </c>
      <c r="G146" s="428" t="s">
        <v>281</v>
      </c>
    </row>
    <row r="147" spans="1:7">
      <c r="A147" s="221" t="s">
        <v>858</v>
      </c>
      <c r="B147" s="222" t="s">
        <v>6338</v>
      </c>
      <c r="C147" s="223" t="s">
        <v>6339</v>
      </c>
      <c r="D147" s="223" t="s">
        <v>259</v>
      </c>
      <c r="E147" s="223" t="s">
        <v>6340</v>
      </c>
      <c r="F147" s="234" t="s">
        <v>6341</v>
      </c>
      <c r="G147" s="428" t="s">
        <v>281</v>
      </c>
    </row>
    <row r="148" spans="1:7">
      <c r="A148" s="221" t="s">
        <v>858</v>
      </c>
      <c r="B148" s="222" t="s">
        <v>6342</v>
      </c>
      <c r="C148" s="235" t="s">
        <v>708</v>
      </c>
      <c r="D148" s="223" t="s">
        <v>259</v>
      </c>
      <c r="E148" s="273" t="s">
        <v>2213</v>
      </c>
      <c r="F148" s="234" t="s">
        <v>6343</v>
      </c>
      <c r="G148" s="428" t="s">
        <v>281</v>
      </c>
    </row>
    <row r="149" spans="1:7">
      <c r="A149" s="221" t="s">
        <v>858</v>
      </c>
      <c r="B149" s="222" t="s">
        <v>6014</v>
      </c>
      <c r="C149" s="235" t="s">
        <v>983</v>
      </c>
      <c r="D149" s="223" t="s">
        <v>408</v>
      </c>
      <c r="E149" s="273" t="s">
        <v>2213</v>
      </c>
      <c r="F149" s="234" t="s">
        <v>6344</v>
      </c>
      <c r="G149" s="428" t="s">
        <v>281</v>
      </c>
    </row>
    <row r="150" spans="1:7">
      <c r="A150" s="221" t="s">
        <v>858</v>
      </c>
      <c r="B150" s="222" t="s">
        <v>326</v>
      </c>
      <c r="C150" s="235" t="s">
        <v>818</v>
      </c>
      <c r="D150" s="223" t="s">
        <v>408</v>
      </c>
      <c r="E150" s="273" t="s">
        <v>2213</v>
      </c>
      <c r="F150" s="234" t="s">
        <v>6345</v>
      </c>
      <c r="G150" s="428" t="s">
        <v>281</v>
      </c>
    </row>
    <row r="151" spans="1:7">
      <c r="A151" s="221" t="s">
        <v>333</v>
      </c>
      <c r="B151" s="273" t="s">
        <v>340</v>
      </c>
      <c r="C151" s="223" t="s">
        <v>599</v>
      </c>
      <c r="D151" s="223" t="s">
        <v>259</v>
      </c>
      <c r="E151" s="223" t="s">
        <v>6346</v>
      </c>
      <c r="F151" s="234" t="s">
        <v>6347</v>
      </c>
      <c r="G151" s="428" t="s">
        <v>281</v>
      </c>
    </row>
    <row r="152" spans="1:7">
      <c r="A152" s="221" t="s">
        <v>333</v>
      </c>
      <c r="B152" s="273" t="s">
        <v>2003</v>
      </c>
      <c r="C152" s="223" t="s">
        <v>613</v>
      </c>
      <c r="D152" s="223" t="s">
        <v>259</v>
      </c>
      <c r="E152" s="273" t="s">
        <v>6348</v>
      </c>
      <c r="F152" s="234" t="s">
        <v>6349</v>
      </c>
      <c r="G152" s="428" t="s">
        <v>281</v>
      </c>
    </row>
    <row r="153" spans="1:7">
      <c r="A153" s="221" t="s">
        <v>333</v>
      </c>
      <c r="B153" s="273" t="s">
        <v>439</v>
      </c>
      <c r="C153" s="223" t="s">
        <v>577</v>
      </c>
      <c r="D153" s="223" t="s">
        <v>259</v>
      </c>
      <c r="E153" s="273" t="s">
        <v>6350</v>
      </c>
      <c r="F153" s="234" t="s">
        <v>6351</v>
      </c>
      <c r="G153" s="428" t="s">
        <v>281</v>
      </c>
    </row>
    <row r="154" spans="1:7">
      <c r="A154" s="221" t="s">
        <v>845</v>
      </c>
      <c r="B154" s="233" t="s">
        <v>6352</v>
      </c>
      <c r="C154" s="223" t="s">
        <v>1069</v>
      </c>
      <c r="D154" s="223" t="s">
        <v>259</v>
      </c>
      <c r="E154" s="223" t="s">
        <v>253</v>
      </c>
      <c r="F154" s="234" t="s">
        <v>6353</v>
      </c>
      <c r="G154" s="428" t="s">
        <v>281</v>
      </c>
    </row>
    <row r="155" spans="1:7">
      <c r="A155" s="262" t="s">
        <v>268</v>
      </c>
      <c r="B155" s="189" t="s">
        <v>522</v>
      </c>
      <c r="C155" s="189">
        <v>0.95</v>
      </c>
      <c r="D155" s="189" t="s">
        <v>270</v>
      </c>
      <c r="E155" s="189" t="s">
        <v>3498</v>
      </c>
      <c r="F155" s="263" t="s">
        <v>6354</v>
      </c>
      <c r="G155" s="428" t="s">
        <v>281</v>
      </c>
    </row>
    <row r="156" spans="1:7">
      <c r="A156" s="262" t="s">
        <v>268</v>
      </c>
      <c r="B156" s="189" t="s">
        <v>528</v>
      </c>
      <c r="C156" s="189">
        <v>0.72</v>
      </c>
      <c r="D156" s="189" t="s">
        <v>270</v>
      </c>
      <c r="E156" s="189" t="s">
        <v>958</v>
      </c>
      <c r="F156" s="263" t="s">
        <v>6355</v>
      </c>
      <c r="G156" s="428" t="s">
        <v>281</v>
      </c>
    </row>
    <row r="157" spans="1:7">
      <c r="A157" s="262" t="s">
        <v>268</v>
      </c>
      <c r="B157" s="189" t="s">
        <v>2479</v>
      </c>
      <c r="C157" s="269">
        <v>1.1E-5</v>
      </c>
      <c r="D157" s="189" t="s">
        <v>2480</v>
      </c>
      <c r="E157" s="189" t="s">
        <v>2481</v>
      </c>
      <c r="F157" s="263" t="s">
        <v>6356</v>
      </c>
      <c r="G157" s="428" t="s">
        <v>281</v>
      </c>
    </row>
    <row r="158" spans="1:7">
      <c r="A158" s="262" t="s">
        <v>268</v>
      </c>
      <c r="B158" s="189" t="s">
        <v>961</v>
      </c>
      <c r="C158" s="189">
        <v>0.25</v>
      </c>
      <c r="D158" s="189" t="s">
        <v>270</v>
      </c>
      <c r="E158" s="189" t="s">
        <v>253</v>
      </c>
      <c r="F158" s="263" t="s">
        <v>6357</v>
      </c>
      <c r="G158" s="428" t="s">
        <v>281</v>
      </c>
    </row>
    <row r="159" spans="1:7">
      <c r="A159" s="262" t="s">
        <v>268</v>
      </c>
      <c r="B159" s="189" t="s">
        <v>6028</v>
      </c>
      <c r="C159" s="189">
        <v>0.4</v>
      </c>
      <c r="D159" s="189" t="s">
        <v>270</v>
      </c>
      <c r="E159" s="189" t="s">
        <v>253</v>
      </c>
      <c r="F159" s="263" t="s">
        <v>6358</v>
      </c>
      <c r="G159" s="428" t="s">
        <v>281</v>
      </c>
    </row>
    <row r="160" spans="1:7">
      <c r="A160" s="262" t="s">
        <v>268</v>
      </c>
      <c r="B160" s="189" t="s">
        <v>969</v>
      </c>
      <c r="C160" s="189">
        <v>920</v>
      </c>
      <c r="D160" s="189" t="s">
        <v>6359</v>
      </c>
      <c r="E160" s="189" t="s">
        <v>970</v>
      </c>
      <c r="F160" s="263" t="s">
        <v>971</v>
      </c>
      <c r="G160" s="428" t="s">
        <v>281</v>
      </c>
    </row>
    <row r="161" spans="1:7">
      <c r="A161" s="262" t="s">
        <v>268</v>
      </c>
      <c r="B161" s="189" t="s">
        <v>6360</v>
      </c>
      <c r="C161" s="189">
        <v>60</v>
      </c>
      <c r="D161" s="189" t="s">
        <v>6359</v>
      </c>
      <c r="E161" s="189" t="s">
        <v>967</v>
      </c>
      <c r="F161" s="263" t="s">
        <v>953</v>
      </c>
      <c r="G161" s="428" t="s">
        <v>281</v>
      </c>
    </row>
    <row r="162" spans="1:7">
      <c r="A162" s="262" t="s">
        <v>268</v>
      </c>
      <c r="B162" s="189" t="s">
        <v>649</v>
      </c>
      <c r="C162" s="189">
        <v>16.04</v>
      </c>
      <c r="D162" s="189" t="s">
        <v>650</v>
      </c>
      <c r="E162" s="189" t="s">
        <v>253</v>
      </c>
      <c r="F162" s="263" t="s">
        <v>6361</v>
      </c>
      <c r="G162" s="428" t="s">
        <v>281</v>
      </c>
    </row>
    <row r="163" spans="1:7">
      <c r="A163" s="262" t="s">
        <v>268</v>
      </c>
      <c r="B163" s="189" t="s">
        <v>660</v>
      </c>
      <c r="C163" s="189">
        <v>1</v>
      </c>
      <c r="D163" s="189" t="s">
        <v>259</v>
      </c>
      <c r="E163" s="189" t="s">
        <v>253</v>
      </c>
      <c r="F163" s="263" t="s">
        <v>6362</v>
      </c>
      <c r="G163" s="428" t="s">
        <v>281</v>
      </c>
    </row>
    <row r="164" spans="1:7">
      <c r="A164" s="262" t="s">
        <v>268</v>
      </c>
      <c r="B164" s="189" t="s">
        <v>555</v>
      </c>
      <c r="C164" s="189">
        <v>576</v>
      </c>
      <c r="D164" s="189" t="s">
        <v>2480</v>
      </c>
      <c r="E164" s="189" t="s">
        <v>2489</v>
      </c>
      <c r="F164" s="263" t="s">
        <v>6363</v>
      </c>
      <c r="G164" s="428" t="s">
        <v>281</v>
      </c>
    </row>
    <row r="165" spans="1:7">
      <c r="A165" s="262" t="s">
        <v>268</v>
      </c>
      <c r="B165" s="189" t="s">
        <v>6364</v>
      </c>
      <c r="C165" s="189">
        <v>4.4000000000000004</v>
      </c>
      <c r="D165" s="189" t="s">
        <v>6365</v>
      </c>
      <c r="E165" s="189" t="s">
        <v>253</v>
      </c>
      <c r="F165" s="263" t="s">
        <v>6366</v>
      </c>
      <c r="G165" s="428" t="s">
        <v>281</v>
      </c>
    </row>
    <row r="166" spans="1:7">
      <c r="A166" s="262" t="s">
        <v>268</v>
      </c>
      <c r="B166" s="189" t="s">
        <v>956</v>
      </c>
      <c r="C166" s="189">
        <v>0.06</v>
      </c>
      <c r="D166" s="189" t="s">
        <v>270</v>
      </c>
      <c r="E166" s="189" t="s">
        <v>253</v>
      </c>
      <c r="F166" s="263" t="s">
        <v>6367</v>
      </c>
      <c r="G166" s="428" t="s">
        <v>281</v>
      </c>
    </row>
    <row r="167" spans="1:7">
      <c r="A167" s="262" t="s">
        <v>268</v>
      </c>
      <c r="B167" s="189" t="s">
        <v>6368</v>
      </c>
      <c r="C167" s="269">
        <v>8.8800000000000001E-4</v>
      </c>
      <c r="D167" s="189" t="s">
        <v>6369</v>
      </c>
      <c r="E167" s="189" t="s">
        <v>253</v>
      </c>
      <c r="F167" s="263" t="s">
        <v>506</v>
      </c>
      <c r="G167" s="428" t="s">
        <v>281</v>
      </c>
    </row>
    <row r="168" spans="1:7">
      <c r="A168" s="262" t="s">
        <v>268</v>
      </c>
      <c r="B168" s="189" t="s">
        <v>676</v>
      </c>
      <c r="C168" s="189">
        <v>22.4</v>
      </c>
      <c r="D168" s="189" t="s">
        <v>6370</v>
      </c>
      <c r="E168" s="189" t="s">
        <v>253</v>
      </c>
      <c r="F168" s="263" t="s">
        <v>6371</v>
      </c>
      <c r="G168" s="428" t="s">
        <v>281</v>
      </c>
    </row>
    <row r="169" spans="1:7">
      <c r="A169" s="262" t="s">
        <v>268</v>
      </c>
      <c r="B169" s="189" t="s">
        <v>613</v>
      </c>
      <c r="C169" s="189" t="s">
        <v>6372</v>
      </c>
      <c r="D169" s="189" t="s">
        <v>259</v>
      </c>
      <c r="E169" s="431"/>
      <c r="F169" s="263" t="s">
        <v>6373</v>
      </c>
      <c r="G169" s="428" t="s">
        <v>281</v>
      </c>
    </row>
    <row r="170" spans="1:7">
      <c r="A170" s="262" t="s">
        <v>268</v>
      </c>
      <c r="B170" s="189" t="s">
        <v>983</v>
      </c>
      <c r="C170" s="189" t="s">
        <v>6374</v>
      </c>
      <c r="D170" s="189" t="s">
        <v>408</v>
      </c>
      <c r="E170" s="431"/>
      <c r="F170" s="263" t="s">
        <v>953</v>
      </c>
      <c r="G170" s="428" t="s">
        <v>281</v>
      </c>
    </row>
    <row r="171" spans="1:7">
      <c r="A171" s="262" t="s">
        <v>268</v>
      </c>
      <c r="B171" s="189" t="s">
        <v>577</v>
      </c>
      <c r="C171" s="189" t="s">
        <v>6375</v>
      </c>
      <c r="D171" s="189" t="s">
        <v>259</v>
      </c>
      <c r="E171" s="431"/>
      <c r="F171" s="263" t="s">
        <v>6376</v>
      </c>
      <c r="G171" s="428" t="s">
        <v>281</v>
      </c>
    </row>
    <row r="172" spans="1:7">
      <c r="A172" s="262" t="s">
        <v>268</v>
      </c>
      <c r="B172" s="189" t="s">
        <v>986</v>
      </c>
      <c r="C172" s="189" t="s">
        <v>6377</v>
      </c>
      <c r="D172" s="189" t="s">
        <v>259</v>
      </c>
      <c r="E172" s="431"/>
      <c r="F172" s="263" t="s">
        <v>6378</v>
      </c>
      <c r="G172" s="428" t="s">
        <v>281</v>
      </c>
    </row>
    <row r="173" spans="1:7">
      <c r="A173" s="262" t="s">
        <v>268</v>
      </c>
      <c r="B173" s="189" t="s">
        <v>818</v>
      </c>
      <c r="C173" s="189" t="s">
        <v>6379</v>
      </c>
      <c r="D173" s="189" t="s">
        <v>408</v>
      </c>
      <c r="E173" s="431"/>
      <c r="F173" s="263" t="s">
        <v>6380</v>
      </c>
      <c r="G173" s="428" t="s">
        <v>281</v>
      </c>
    </row>
    <row r="174" spans="1:7">
      <c r="A174" s="262" t="s">
        <v>268</v>
      </c>
      <c r="B174" s="189" t="s">
        <v>6381</v>
      </c>
      <c r="C174" s="189" t="s">
        <v>6382</v>
      </c>
      <c r="D174" s="189" t="s">
        <v>259</v>
      </c>
      <c r="E174" s="431"/>
      <c r="F174" s="263" t="s">
        <v>6383</v>
      </c>
      <c r="G174" s="428" t="s">
        <v>281</v>
      </c>
    </row>
    <row r="175" spans="1:7">
      <c r="A175" s="262" t="s">
        <v>268</v>
      </c>
      <c r="B175" s="189" t="s">
        <v>824</v>
      </c>
      <c r="C175" s="189" t="s">
        <v>6384</v>
      </c>
      <c r="D175" s="189" t="s">
        <v>259</v>
      </c>
      <c r="E175" s="431"/>
      <c r="F175" s="263" t="s">
        <v>6385</v>
      </c>
      <c r="G175" s="428" t="s">
        <v>281</v>
      </c>
    </row>
    <row r="176" spans="1:7">
      <c r="A176" s="262" t="s">
        <v>268</v>
      </c>
      <c r="B176" s="189" t="s">
        <v>1069</v>
      </c>
      <c r="C176" s="189" t="s">
        <v>6386</v>
      </c>
      <c r="D176" s="189" t="s">
        <v>259</v>
      </c>
      <c r="E176" s="431"/>
      <c r="F176" s="263" t="s">
        <v>6387</v>
      </c>
      <c r="G176" s="428" t="s">
        <v>281</v>
      </c>
    </row>
    <row r="177" spans="1:7">
      <c r="A177" s="262" t="s">
        <v>268</v>
      </c>
      <c r="B177" s="189" t="s">
        <v>703</v>
      </c>
      <c r="C177" s="189" t="s">
        <v>6388</v>
      </c>
      <c r="D177" s="189" t="s">
        <v>259</v>
      </c>
      <c r="E177" s="431"/>
      <c r="F177" s="263" t="s">
        <v>6389</v>
      </c>
      <c r="G177" s="428" t="s">
        <v>281</v>
      </c>
    </row>
    <row r="178" spans="1:7">
      <c r="A178" s="239" t="s">
        <v>268</v>
      </c>
      <c r="B178" s="240" t="s">
        <v>599</v>
      </c>
      <c r="C178" s="240" t="s">
        <v>6390</v>
      </c>
      <c r="D178" s="240" t="s">
        <v>259</v>
      </c>
      <c r="E178" s="432"/>
      <c r="F178" s="241" t="s">
        <v>6391</v>
      </c>
      <c r="G178" s="428" t="s">
        <v>281</v>
      </c>
    </row>
    <row r="179" spans="1:7">
      <c r="G179" s="428" t="s">
        <v>281</v>
      </c>
    </row>
    <row r="180" spans="1:7" ht="21">
      <c r="A180" s="827" t="s">
        <v>6392</v>
      </c>
      <c r="B180" s="828"/>
      <c r="C180" s="828"/>
      <c r="D180" s="828"/>
      <c r="E180" s="828"/>
      <c r="F180" s="829"/>
      <c r="G180" s="428" t="s">
        <v>281</v>
      </c>
    </row>
    <row r="181" spans="1:7">
      <c r="A181" s="211" t="s">
        <v>238</v>
      </c>
      <c r="B181" s="212" t="s">
        <v>239</v>
      </c>
      <c r="C181" s="212" t="s">
        <v>240</v>
      </c>
      <c r="D181" s="212" t="s">
        <v>134</v>
      </c>
      <c r="E181" s="212" t="s">
        <v>241</v>
      </c>
      <c r="F181" s="213" t="s">
        <v>242</v>
      </c>
      <c r="G181" s="428" t="s">
        <v>281</v>
      </c>
    </row>
    <row r="182" spans="1:7">
      <c r="A182" s="216" t="s">
        <v>858</v>
      </c>
      <c r="B182" s="217" t="s">
        <v>311</v>
      </c>
      <c r="C182" s="439">
        <v>2.1292110000000002E-3</v>
      </c>
      <c r="D182" s="218" t="s">
        <v>259</v>
      </c>
      <c r="E182" s="218" t="s">
        <v>6393</v>
      </c>
      <c r="F182" s="232" t="s">
        <v>313</v>
      </c>
      <c r="G182" s="428" t="s">
        <v>281</v>
      </c>
    </row>
    <row r="183" spans="1:7">
      <c r="A183" s="221" t="s">
        <v>858</v>
      </c>
      <c r="B183" s="222" t="s">
        <v>285</v>
      </c>
      <c r="C183" s="271">
        <v>6.0817900000000001E-6</v>
      </c>
      <c r="D183" s="223" t="s">
        <v>259</v>
      </c>
      <c r="E183" s="223" t="s">
        <v>6394</v>
      </c>
      <c r="F183" s="234" t="s">
        <v>287</v>
      </c>
      <c r="G183" s="428" t="s">
        <v>281</v>
      </c>
    </row>
    <row r="184" spans="1:7">
      <c r="A184" s="221" t="s">
        <v>858</v>
      </c>
      <c r="B184" s="222" t="s">
        <v>317</v>
      </c>
      <c r="C184" s="271">
        <v>9.2591570000000005E-3</v>
      </c>
      <c r="D184" s="223" t="s">
        <v>259</v>
      </c>
      <c r="E184" s="223" t="s">
        <v>6395</v>
      </c>
      <c r="F184" s="234" t="s">
        <v>319</v>
      </c>
      <c r="G184" s="428" t="s">
        <v>281</v>
      </c>
    </row>
    <row r="185" spans="1:7">
      <c r="A185" s="221" t="s">
        <v>858</v>
      </c>
      <c r="B185" s="222" t="s">
        <v>294</v>
      </c>
      <c r="C185" s="271">
        <v>9.9141099999999998E-5</v>
      </c>
      <c r="D185" s="223" t="s">
        <v>259</v>
      </c>
      <c r="E185" s="223" t="s">
        <v>6396</v>
      </c>
      <c r="F185" s="234" t="s">
        <v>296</v>
      </c>
      <c r="G185" s="428" t="s">
        <v>281</v>
      </c>
    </row>
    <row r="186" spans="1:7">
      <c r="A186" s="221" t="s">
        <v>858</v>
      </c>
      <c r="B186" s="222" t="s">
        <v>291</v>
      </c>
      <c r="C186" s="271">
        <v>2.7224599999999999E-6</v>
      </c>
      <c r="D186" s="223" t="s">
        <v>259</v>
      </c>
      <c r="E186" s="223" t="s">
        <v>6397</v>
      </c>
      <c r="F186" s="234" t="s">
        <v>293</v>
      </c>
      <c r="G186" s="428" t="s">
        <v>281</v>
      </c>
    </row>
    <row r="187" spans="1:7">
      <c r="A187" s="221" t="s">
        <v>858</v>
      </c>
      <c r="B187" s="222" t="s">
        <v>326</v>
      </c>
      <c r="C187" s="271">
        <v>0.398161298</v>
      </c>
      <c r="D187" s="223" t="s">
        <v>327</v>
      </c>
      <c r="E187" s="223" t="s">
        <v>6398</v>
      </c>
      <c r="F187" s="234" t="s">
        <v>329</v>
      </c>
      <c r="G187" s="428" t="s">
        <v>281</v>
      </c>
    </row>
    <row r="188" spans="1:7">
      <c r="A188" s="221" t="s">
        <v>858</v>
      </c>
      <c r="B188" s="222" t="s">
        <v>300</v>
      </c>
      <c r="C188" s="271">
        <v>6.6699100000000002E-4</v>
      </c>
      <c r="D188" s="223" t="s">
        <v>259</v>
      </c>
      <c r="E188" s="223" t="s">
        <v>6399</v>
      </c>
      <c r="F188" s="234" t="s">
        <v>290</v>
      </c>
      <c r="G188" s="428" t="s">
        <v>281</v>
      </c>
    </row>
    <row r="189" spans="1:7">
      <c r="A189" s="221" t="s">
        <v>858</v>
      </c>
      <c r="B189" s="222" t="s">
        <v>302</v>
      </c>
      <c r="C189" s="271">
        <v>1.631289E-3</v>
      </c>
      <c r="D189" s="223" t="s">
        <v>259</v>
      </c>
      <c r="E189" s="223" t="s">
        <v>6400</v>
      </c>
      <c r="F189" s="234" t="s">
        <v>304</v>
      </c>
      <c r="G189" s="428" t="s">
        <v>281</v>
      </c>
    </row>
    <row r="190" spans="1:7">
      <c r="A190" s="221" t="s">
        <v>858</v>
      </c>
      <c r="B190" s="222" t="s">
        <v>288</v>
      </c>
      <c r="C190" s="271">
        <v>4.45481E-6</v>
      </c>
      <c r="D190" s="223" t="s">
        <v>259</v>
      </c>
      <c r="E190" s="223" t="s">
        <v>6401</v>
      </c>
      <c r="F190" s="234" t="s">
        <v>290</v>
      </c>
      <c r="G190" s="428" t="s">
        <v>281</v>
      </c>
    </row>
    <row r="191" spans="1:7">
      <c r="A191" s="221" t="s">
        <v>858</v>
      </c>
      <c r="B191" s="222" t="s">
        <v>282</v>
      </c>
      <c r="C191" s="223" t="s">
        <v>6402</v>
      </c>
      <c r="D191" s="223" t="s">
        <v>275</v>
      </c>
      <c r="E191" s="223" t="s">
        <v>6403</v>
      </c>
      <c r="F191" s="234" t="s">
        <v>6404</v>
      </c>
      <c r="G191" s="428" t="s">
        <v>281</v>
      </c>
    </row>
    <row r="192" spans="1:7">
      <c r="A192" s="221" t="s">
        <v>858</v>
      </c>
      <c r="B192" s="233" t="s">
        <v>6405</v>
      </c>
      <c r="C192" s="271">
        <v>1.03E-2</v>
      </c>
      <c r="D192" s="223" t="s">
        <v>259</v>
      </c>
      <c r="E192" s="223" t="s">
        <v>253</v>
      </c>
      <c r="F192" s="234" t="s">
        <v>6406</v>
      </c>
      <c r="G192" s="428" t="s">
        <v>281</v>
      </c>
    </row>
    <row r="193" spans="1:7">
      <c r="A193" s="221" t="s">
        <v>858</v>
      </c>
      <c r="B193" s="222" t="s">
        <v>320</v>
      </c>
      <c r="C193" s="271">
        <v>4.6151083000000002E-2</v>
      </c>
      <c r="D193" s="223" t="s">
        <v>259</v>
      </c>
      <c r="E193" s="223" t="s">
        <v>6407</v>
      </c>
      <c r="F193" s="234" t="s">
        <v>322</v>
      </c>
      <c r="G193" s="428" t="s">
        <v>281</v>
      </c>
    </row>
    <row r="194" spans="1:7">
      <c r="A194" s="221" t="s">
        <v>858</v>
      </c>
      <c r="B194" s="222" t="s">
        <v>323</v>
      </c>
      <c r="C194" s="271">
        <v>0.32918477400000001</v>
      </c>
      <c r="D194" s="223" t="s">
        <v>259</v>
      </c>
      <c r="E194" s="223" t="s">
        <v>6408</v>
      </c>
      <c r="F194" s="234" t="s">
        <v>325</v>
      </c>
      <c r="G194" s="428" t="s">
        <v>281</v>
      </c>
    </row>
    <row r="195" spans="1:7">
      <c r="A195" s="221" t="s">
        <v>858</v>
      </c>
      <c r="B195" s="222" t="s">
        <v>308</v>
      </c>
      <c r="C195" s="271">
        <v>1.574467E-3</v>
      </c>
      <c r="D195" s="223" t="s">
        <v>259</v>
      </c>
      <c r="E195" s="223" t="s">
        <v>6409</v>
      </c>
      <c r="F195" s="234" t="s">
        <v>310</v>
      </c>
      <c r="G195" s="428" t="s">
        <v>281</v>
      </c>
    </row>
    <row r="196" spans="1:7">
      <c r="A196" s="221" t="s">
        <v>858</v>
      </c>
      <c r="B196" s="222" t="s">
        <v>274</v>
      </c>
      <c r="C196" s="271">
        <v>9.6148100000000001E-11</v>
      </c>
      <c r="D196" s="223" t="s">
        <v>275</v>
      </c>
      <c r="E196" s="223" t="s">
        <v>6410</v>
      </c>
      <c r="F196" s="234" t="s">
        <v>277</v>
      </c>
      <c r="G196" s="428" t="s">
        <v>281</v>
      </c>
    </row>
    <row r="197" spans="1:7">
      <c r="A197" s="221" t="s">
        <v>858</v>
      </c>
      <c r="B197" s="233" t="s">
        <v>6352</v>
      </c>
      <c r="C197" s="271">
        <v>1</v>
      </c>
      <c r="D197" s="223" t="s">
        <v>259</v>
      </c>
      <c r="E197" s="223" t="s">
        <v>253</v>
      </c>
      <c r="F197" s="234" t="s">
        <v>6411</v>
      </c>
      <c r="G197" s="428" t="s">
        <v>281</v>
      </c>
    </row>
    <row r="198" spans="1:7">
      <c r="A198" s="221" t="s">
        <v>858</v>
      </c>
      <c r="B198" s="222" t="s">
        <v>278</v>
      </c>
      <c r="C198" s="271">
        <v>5.8521700000000005E-10</v>
      </c>
      <c r="D198" s="223" t="s">
        <v>275</v>
      </c>
      <c r="E198" s="223" t="s">
        <v>6412</v>
      </c>
      <c r="F198" s="234" t="s">
        <v>280</v>
      </c>
      <c r="G198" s="428" t="s">
        <v>281</v>
      </c>
    </row>
    <row r="199" spans="1:7">
      <c r="A199" s="221" t="s">
        <v>858</v>
      </c>
      <c r="B199" s="222" t="s">
        <v>305</v>
      </c>
      <c r="C199" s="271">
        <v>2.2002089999999998E-3</v>
      </c>
      <c r="D199" s="223" t="s">
        <v>259</v>
      </c>
      <c r="E199" s="223" t="s">
        <v>6413</v>
      </c>
      <c r="F199" s="234" t="s">
        <v>307</v>
      </c>
      <c r="G199" s="428" t="s">
        <v>281</v>
      </c>
    </row>
    <row r="200" spans="1:7">
      <c r="A200" s="221" t="s">
        <v>858</v>
      </c>
      <c r="B200" s="222" t="s">
        <v>297</v>
      </c>
      <c r="C200" s="271">
        <v>1.3339999999999999E-4</v>
      </c>
      <c r="D200" s="223" t="s">
        <v>259</v>
      </c>
      <c r="E200" s="223" t="s">
        <v>6414</v>
      </c>
      <c r="F200" s="234" t="s">
        <v>299</v>
      </c>
      <c r="G200" s="428" t="s">
        <v>281</v>
      </c>
    </row>
    <row r="201" spans="1:7">
      <c r="A201" s="221" t="s">
        <v>858</v>
      </c>
      <c r="B201" s="222" t="s">
        <v>247</v>
      </c>
      <c r="C201" s="271">
        <v>1.4608746000000001E-2</v>
      </c>
      <c r="D201" s="223" t="s">
        <v>314</v>
      </c>
      <c r="E201" s="223" t="s">
        <v>6415</v>
      </c>
      <c r="F201" s="234" t="s">
        <v>316</v>
      </c>
      <c r="G201" s="428" t="s">
        <v>281</v>
      </c>
    </row>
    <row r="202" spans="1:7">
      <c r="A202" s="221" t="s">
        <v>858</v>
      </c>
      <c r="B202" s="222" t="s">
        <v>330</v>
      </c>
      <c r="C202" s="271">
        <v>1.1753088780000001</v>
      </c>
      <c r="D202" s="223" t="s">
        <v>259</v>
      </c>
      <c r="E202" s="223" t="s">
        <v>6416</v>
      </c>
      <c r="F202" s="234" t="s">
        <v>332</v>
      </c>
      <c r="G202" s="428" t="s">
        <v>281</v>
      </c>
    </row>
    <row r="203" spans="1:7">
      <c r="A203" s="221" t="s">
        <v>858</v>
      </c>
      <c r="B203" s="222" t="s">
        <v>6014</v>
      </c>
      <c r="C203" s="271">
        <v>-0.03</v>
      </c>
      <c r="D203" s="223" t="s">
        <v>408</v>
      </c>
      <c r="E203" s="223" t="s">
        <v>6417</v>
      </c>
      <c r="F203" s="234" t="s">
        <v>6418</v>
      </c>
      <c r="G203" s="428" t="s">
        <v>281</v>
      </c>
    </row>
    <row r="204" spans="1:7">
      <c r="A204" s="221" t="s">
        <v>858</v>
      </c>
      <c r="B204" s="222" t="s">
        <v>326</v>
      </c>
      <c r="C204" s="271">
        <v>-0.72099999999999997</v>
      </c>
      <c r="D204" s="223" t="s">
        <v>408</v>
      </c>
      <c r="E204" s="223" t="s">
        <v>6419</v>
      </c>
      <c r="F204" s="234" t="s">
        <v>6420</v>
      </c>
      <c r="G204" s="428" t="s">
        <v>281</v>
      </c>
    </row>
    <row r="205" spans="1:7">
      <c r="A205" s="221" t="s">
        <v>333</v>
      </c>
      <c r="B205" s="223" t="s">
        <v>225</v>
      </c>
      <c r="C205" s="271">
        <v>5.2180199999999997E-9</v>
      </c>
      <c r="D205" s="223" t="s">
        <v>259</v>
      </c>
      <c r="E205" s="223" t="s">
        <v>6421</v>
      </c>
      <c r="F205" s="234" t="s">
        <v>335</v>
      </c>
      <c r="G205" s="428" t="s">
        <v>281</v>
      </c>
    </row>
    <row r="206" spans="1:7">
      <c r="A206" s="221" t="s">
        <v>333</v>
      </c>
      <c r="B206" s="223" t="s">
        <v>225</v>
      </c>
      <c r="C206" s="271">
        <v>4.9901980000000004E-3</v>
      </c>
      <c r="D206" s="223" t="s">
        <v>259</v>
      </c>
      <c r="E206" s="223" t="s">
        <v>6422</v>
      </c>
      <c r="F206" s="234" t="s">
        <v>337</v>
      </c>
      <c r="G206" s="428" t="s">
        <v>281</v>
      </c>
    </row>
    <row r="207" spans="1:7">
      <c r="A207" s="221" t="s">
        <v>333</v>
      </c>
      <c r="B207" s="223" t="s">
        <v>225</v>
      </c>
      <c r="C207" s="271">
        <v>5.5804099999999996E-7</v>
      </c>
      <c r="D207" s="271" t="s">
        <v>259</v>
      </c>
      <c r="E207" s="223" t="s">
        <v>6423</v>
      </c>
      <c r="F207" s="234" t="s">
        <v>339</v>
      </c>
      <c r="G207" s="428" t="s">
        <v>281</v>
      </c>
    </row>
    <row r="208" spans="1:7">
      <c r="A208" s="221" t="s">
        <v>333</v>
      </c>
      <c r="B208" s="223" t="s">
        <v>340</v>
      </c>
      <c r="C208" s="271">
        <v>2.5034099999999999E-6</v>
      </c>
      <c r="D208" s="223" t="s">
        <v>259</v>
      </c>
      <c r="E208" s="223" t="s">
        <v>6424</v>
      </c>
      <c r="F208" s="234" t="s">
        <v>342</v>
      </c>
      <c r="G208" s="428" t="s">
        <v>281</v>
      </c>
    </row>
    <row r="209" spans="1:7">
      <c r="A209" s="221" t="s">
        <v>333</v>
      </c>
      <c r="B209" s="223" t="s">
        <v>343</v>
      </c>
      <c r="C209" s="271">
        <v>1.4154299999999999E-9</v>
      </c>
      <c r="D209" s="223" t="s">
        <v>259</v>
      </c>
      <c r="E209" s="223" t="s">
        <v>6425</v>
      </c>
      <c r="F209" s="234" t="s">
        <v>337</v>
      </c>
      <c r="G209" s="428" t="s">
        <v>281</v>
      </c>
    </row>
    <row r="210" spans="1:7">
      <c r="A210" s="221" t="s">
        <v>333</v>
      </c>
      <c r="B210" s="223" t="s">
        <v>343</v>
      </c>
      <c r="C210" s="271">
        <v>7.7109600000000002E-10</v>
      </c>
      <c r="D210" s="223" t="s">
        <v>259</v>
      </c>
      <c r="E210" s="223" t="s">
        <v>6426</v>
      </c>
      <c r="F210" s="234" t="s">
        <v>339</v>
      </c>
      <c r="G210" s="428" t="s">
        <v>281</v>
      </c>
    </row>
    <row r="211" spans="1:7">
      <c r="A211" s="221" t="s">
        <v>333</v>
      </c>
      <c r="B211" s="223" t="s">
        <v>174</v>
      </c>
      <c r="C211" s="271">
        <v>2.1306500000000001E-7</v>
      </c>
      <c r="D211" s="223" t="s">
        <v>259</v>
      </c>
      <c r="E211" s="223" t="s">
        <v>6427</v>
      </c>
      <c r="F211" s="234" t="s">
        <v>335</v>
      </c>
      <c r="G211" s="428" t="s">
        <v>281</v>
      </c>
    </row>
    <row r="212" spans="1:7">
      <c r="A212" s="221" t="s">
        <v>333</v>
      </c>
      <c r="B212" s="223" t="s">
        <v>347</v>
      </c>
      <c r="C212" s="271">
        <v>1.6582599999999999E-5</v>
      </c>
      <c r="D212" s="223" t="s">
        <v>259</v>
      </c>
      <c r="E212" s="223" t="s">
        <v>6428</v>
      </c>
      <c r="F212" s="234" t="s">
        <v>337</v>
      </c>
      <c r="G212" s="428" t="s">
        <v>281</v>
      </c>
    </row>
    <row r="213" spans="1:7">
      <c r="A213" s="221" t="s">
        <v>333</v>
      </c>
      <c r="B213" s="223" t="s">
        <v>347</v>
      </c>
      <c r="C213" s="271">
        <v>1.02392E-5</v>
      </c>
      <c r="D213" s="223" t="s">
        <v>259</v>
      </c>
      <c r="E213" s="223" t="s">
        <v>6429</v>
      </c>
      <c r="F213" s="234" t="s">
        <v>339</v>
      </c>
      <c r="G213" s="428" t="s">
        <v>281</v>
      </c>
    </row>
    <row r="214" spans="1:7">
      <c r="A214" s="221" t="s">
        <v>333</v>
      </c>
      <c r="B214" s="223" t="s">
        <v>350</v>
      </c>
      <c r="C214" s="271">
        <v>4.0105500000000001E-8</v>
      </c>
      <c r="D214" s="223" t="s">
        <v>259</v>
      </c>
      <c r="E214" s="223" t="s">
        <v>6430</v>
      </c>
      <c r="F214" s="234" t="s">
        <v>352</v>
      </c>
      <c r="G214" s="428" t="s">
        <v>281</v>
      </c>
    </row>
    <row r="215" spans="1:7">
      <c r="A215" s="221" t="s">
        <v>333</v>
      </c>
      <c r="B215" s="223" t="s">
        <v>353</v>
      </c>
      <c r="C215" s="271">
        <v>8.3858499999999995E-11</v>
      </c>
      <c r="D215" s="223" t="s">
        <v>259</v>
      </c>
      <c r="E215" s="223" t="s">
        <v>6431</v>
      </c>
      <c r="F215" s="234" t="s">
        <v>352</v>
      </c>
      <c r="G215" s="428" t="s">
        <v>281</v>
      </c>
    </row>
    <row r="216" spans="1:7">
      <c r="A216" s="221" t="s">
        <v>333</v>
      </c>
      <c r="B216" s="223" t="s">
        <v>355</v>
      </c>
      <c r="C216" s="271">
        <v>2.1189099999999999E-10</v>
      </c>
      <c r="D216" s="223" t="s">
        <v>259</v>
      </c>
      <c r="E216" s="223" t="s">
        <v>6432</v>
      </c>
      <c r="F216" s="234" t="s">
        <v>352</v>
      </c>
      <c r="G216" s="428" t="s">
        <v>281</v>
      </c>
    </row>
    <row r="217" spans="1:7">
      <c r="A217" s="221" t="s">
        <v>333</v>
      </c>
      <c r="B217" s="223" t="s">
        <v>357</v>
      </c>
      <c r="C217" s="271">
        <v>8.9247599999999996E-13</v>
      </c>
      <c r="D217" s="223" t="s">
        <v>259</v>
      </c>
      <c r="E217" s="223" t="s">
        <v>6433</v>
      </c>
      <c r="F217" s="234" t="s">
        <v>359</v>
      </c>
      <c r="G217" s="428" t="s">
        <v>281</v>
      </c>
    </row>
    <row r="218" spans="1:7">
      <c r="A218" s="221" t="s">
        <v>333</v>
      </c>
      <c r="B218" s="223" t="s">
        <v>364</v>
      </c>
      <c r="C218" s="271">
        <v>3.6667200000000002E-4</v>
      </c>
      <c r="D218" s="223" t="s">
        <v>259</v>
      </c>
      <c r="E218" s="223" t="s">
        <v>6434</v>
      </c>
      <c r="F218" s="234" t="s">
        <v>337</v>
      </c>
      <c r="G218" s="428" t="s">
        <v>281</v>
      </c>
    </row>
    <row r="219" spans="1:7">
      <c r="A219" s="221" t="s">
        <v>333</v>
      </c>
      <c r="B219" s="223" t="s">
        <v>364</v>
      </c>
      <c r="C219" s="271">
        <v>1.12538E-4</v>
      </c>
      <c r="D219" s="223" t="s">
        <v>259</v>
      </c>
      <c r="E219" s="223" t="s">
        <v>6435</v>
      </c>
      <c r="F219" s="234" t="s">
        <v>339</v>
      </c>
      <c r="G219" s="428" t="s">
        <v>281</v>
      </c>
    </row>
    <row r="220" spans="1:7">
      <c r="A220" s="221" t="s">
        <v>333</v>
      </c>
      <c r="B220" s="223" t="s">
        <v>179</v>
      </c>
      <c r="C220" s="271">
        <v>1.29466E-9</v>
      </c>
      <c r="D220" s="223" t="s">
        <v>259</v>
      </c>
      <c r="E220" s="223" t="s">
        <v>6436</v>
      </c>
      <c r="F220" s="234" t="s">
        <v>335</v>
      </c>
      <c r="G220" s="428" t="s">
        <v>281</v>
      </c>
    </row>
    <row r="221" spans="1:7">
      <c r="A221" s="221" t="s">
        <v>333</v>
      </c>
      <c r="B221" s="223" t="s">
        <v>368</v>
      </c>
      <c r="C221" s="271">
        <v>4.0724799999999999E-7</v>
      </c>
      <c r="D221" s="223" t="s">
        <v>259</v>
      </c>
      <c r="E221" s="223" t="s">
        <v>6437</v>
      </c>
      <c r="F221" s="234" t="s">
        <v>337</v>
      </c>
      <c r="G221" s="428" t="s">
        <v>281</v>
      </c>
    </row>
    <row r="222" spans="1:7">
      <c r="A222" s="221" t="s">
        <v>333</v>
      </c>
      <c r="B222" s="223" t="s">
        <v>368</v>
      </c>
      <c r="C222" s="271">
        <v>4.5148599999999998E-10</v>
      </c>
      <c r="D222" s="223" t="s">
        <v>259</v>
      </c>
      <c r="E222" s="223" t="s">
        <v>6438</v>
      </c>
      <c r="F222" s="234" t="s">
        <v>339</v>
      </c>
      <c r="G222" s="428" t="s">
        <v>281</v>
      </c>
    </row>
    <row r="223" spans="1:7">
      <c r="A223" s="221" t="s">
        <v>333</v>
      </c>
      <c r="B223" s="223" t="s">
        <v>221</v>
      </c>
      <c r="C223" s="271">
        <v>2.2350399999999999E-4</v>
      </c>
      <c r="D223" s="223" t="s">
        <v>259</v>
      </c>
      <c r="E223" s="223" t="s">
        <v>6439</v>
      </c>
      <c r="F223" s="234" t="s">
        <v>335</v>
      </c>
      <c r="G223" s="428" t="s">
        <v>281</v>
      </c>
    </row>
    <row r="224" spans="1:7">
      <c r="A224" s="221" t="s">
        <v>333</v>
      </c>
      <c r="B224" s="223" t="s">
        <v>371</v>
      </c>
      <c r="C224" s="271">
        <v>2.4167095E-2</v>
      </c>
      <c r="D224" s="223" t="s">
        <v>259</v>
      </c>
      <c r="E224" s="223" t="s">
        <v>6440</v>
      </c>
      <c r="F224" s="234" t="s">
        <v>337</v>
      </c>
      <c r="G224" s="428" t="s">
        <v>281</v>
      </c>
    </row>
    <row r="225" spans="1:7">
      <c r="A225" s="221" t="s">
        <v>333</v>
      </c>
      <c r="B225" s="223" t="s">
        <v>371</v>
      </c>
      <c r="C225" s="271">
        <v>5.1055000000000002E-4</v>
      </c>
      <c r="D225" s="223" t="s">
        <v>259</v>
      </c>
      <c r="E225" s="223" t="s">
        <v>6441</v>
      </c>
      <c r="F225" s="234" t="s">
        <v>339</v>
      </c>
      <c r="G225" s="428" t="s">
        <v>281</v>
      </c>
    </row>
    <row r="226" spans="1:7">
      <c r="A226" s="221" t="s">
        <v>333</v>
      </c>
      <c r="B226" s="223" t="s">
        <v>374</v>
      </c>
      <c r="C226" s="271">
        <v>0.55121825099999999</v>
      </c>
      <c r="D226" s="223" t="s">
        <v>259</v>
      </c>
      <c r="E226" s="223" t="s">
        <v>6442</v>
      </c>
      <c r="F226" s="234" t="s">
        <v>335</v>
      </c>
      <c r="G226" s="428" t="s">
        <v>281</v>
      </c>
    </row>
    <row r="227" spans="1:7">
      <c r="A227" s="221" t="s">
        <v>333</v>
      </c>
      <c r="B227" s="223" t="s">
        <v>376</v>
      </c>
      <c r="C227" s="271">
        <v>6.8174699999999996E-5</v>
      </c>
      <c r="D227" s="223" t="s">
        <v>259</v>
      </c>
      <c r="E227" s="223" t="s">
        <v>6443</v>
      </c>
      <c r="F227" s="234" t="s">
        <v>359</v>
      </c>
      <c r="G227" s="428" t="s">
        <v>281</v>
      </c>
    </row>
    <row r="228" spans="1:7">
      <c r="A228" s="221" t="s">
        <v>333</v>
      </c>
      <c r="B228" s="223" t="s">
        <v>378</v>
      </c>
      <c r="C228" s="271">
        <v>5.5424100000000002E-4</v>
      </c>
      <c r="D228" s="223" t="s">
        <v>259</v>
      </c>
      <c r="E228" s="223" t="s">
        <v>6444</v>
      </c>
      <c r="F228" s="234" t="s">
        <v>337</v>
      </c>
      <c r="G228" s="428" t="s">
        <v>281</v>
      </c>
    </row>
    <row r="229" spans="1:7">
      <c r="A229" s="221" t="s">
        <v>333</v>
      </c>
      <c r="B229" s="223" t="s">
        <v>378</v>
      </c>
      <c r="C229" s="271">
        <v>3.7372379999999999E-3</v>
      </c>
      <c r="D229" s="223" t="s">
        <v>259</v>
      </c>
      <c r="E229" s="223" t="s">
        <v>6445</v>
      </c>
      <c r="F229" s="234" t="s">
        <v>339</v>
      </c>
      <c r="G229" s="428" t="s">
        <v>281</v>
      </c>
    </row>
    <row r="230" spans="1:7">
      <c r="A230" s="221" t="s">
        <v>333</v>
      </c>
      <c r="B230" s="223" t="s">
        <v>188</v>
      </c>
      <c r="C230" s="271">
        <v>5.0733500000000002E-8</v>
      </c>
      <c r="D230" s="223" t="s">
        <v>259</v>
      </c>
      <c r="E230" s="223" t="s">
        <v>6446</v>
      </c>
      <c r="F230" s="234" t="s">
        <v>335</v>
      </c>
      <c r="G230" s="428" t="s">
        <v>281</v>
      </c>
    </row>
    <row r="231" spans="1:7">
      <c r="A231" s="221" t="s">
        <v>333</v>
      </c>
      <c r="B231" s="223" t="s">
        <v>382</v>
      </c>
      <c r="C231" s="271">
        <v>3.0973399999999998E-6</v>
      </c>
      <c r="D231" s="223" t="s">
        <v>259</v>
      </c>
      <c r="E231" s="223" t="s">
        <v>6447</v>
      </c>
      <c r="F231" s="234" t="s">
        <v>337</v>
      </c>
      <c r="G231" s="428" t="s">
        <v>281</v>
      </c>
    </row>
    <row r="232" spans="1:7">
      <c r="A232" s="221" t="s">
        <v>333</v>
      </c>
      <c r="B232" s="223" t="s">
        <v>382</v>
      </c>
      <c r="C232" s="271">
        <v>8.9218299999999996E-7</v>
      </c>
      <c r="D232" s="223" t="s">
        <v>259</v>
      </c>
      <c r="E232" s="223" t="s">
        <v>6448</v>
      </c>
      <c r="F232" s="234" t="s">
        <v>339</v>
      </c>
      <c r="G232" s="428" t="s">
        <v>281</v>
      </c>
    </row>
    <row r="233" spans="1:7">
      <c r="A233" s="221" t="s">
        <v>333</v>
      </c>
      <c r="B233" s="223" t="s">
        <v>385</v>
      </c>
      <c r="C233" s="271">
        <v>7.5428400000000004E-9</v>
      </c>
      <c r="D233" s="223" t="s">
        <v>259</v>
      </c>
      <c r="E233" s="223" t="s">
        <v>6449</v>
      </c>
      <c r="F233" s="234" t="s">
        <v>339</v>
      </c>
      <c r="G233" s="428" t="s">
        <v>281</v>
      </c>
    </row>
    <row r="234" spans="1:7">
      <c r="A234" s="221" t="s">
        <v>333</v>
      </c>
      <c r="B234" s="223" t="s">
        <v>184</v>
      </c>
      <c r="C234" s="271">
        <v>5.8197699999999996E-9</v>
      </c>
      <c r="D234" s="223" t="s">
        <v>259</v>
      </c>
      <c r="E234" s="223" t="s">
        <v>6450</v>
      </c>
      <c r="F234" s="234" t="s">
        <v>335</v>
      </c>
      <c r="G234" s="428" t="s">
        <v>281</v>
      </c>
    </row>
    <row r="235" spans="1:7">
      <c r="A235" s="221" t="s">
        <v>333</v>
      </c>
      <c r="B235" s="223" t="s">
        <v>184</v>
      </c>
      <c r="C235" s="271">
        <v>2.80651E-6</v>
      </c>
      <c r="D235" s="223" t="s">
        <v>259</v>
      </c>
      <c r="E235" s="223" t="s">
        <v>6451</v>
      </c>
      <c r="F235" s="234" t="s">
        <v>337</v>
      </c>
      <c r="G235" s="428" t="s">
        <v>281</v>
      </c>
    </row>
    <row r="236" spans="1:7">
      <c r="A236" s="221" t="s">
        <v>333</v>
      </c>
      <c r="B236" s="223" t="s">
        <v>184</v>
      </c>
      <c r="C236" s="271">
        <v>5.3901300000000001E-10</v>
      </c>
      <c r="D236" s="223" t="s">
        <v>259</v>
      </c>
      <c r="E236" s="223" t="s">
        <v>6452</v>
      </c>
      <c r="F236" s="234" t="s">
        <v>339</v>
      </c>
      <c r="G236" s="428" t="s">
        <v>281</v>
      </c>
    </row>
    <row r="237" spans="1:7">
      <c r="A237" s="221" t="s">
        <v>333</v>
      </c>
      <c r="B237" s="223" t="s">
        <v>390</v>
      </c>
      <c r="C237" s="271">
        <v>1.1209849999999999E-3</v>
      </c>
      <c r="D237" s="223" t="s">
        <v>259</v>
      </c>
      <c r="E237" s="223" t="s">
        <v>6453</v>
      </c>
      <c r="F237" s="234" t="s">
        <v>337</v>
      </c>
      <c r="G237" s="428" t="s">
        <v>281</v>
      </c>
    </row>
    <row r="238" spans="1:7">
      <c r="A238" s="221" t="s">
        <v>333</v>
      </c>
      <c r="B238" s="223" t="s">
        <v>390</v>
      </c>
      <c r="C238" s="271">
        <v>1.15E-4</v>
      </c>
      <c r="D238" s="223" t="s">
        <v>259</v>
      </c>
      <c r="E238" s="223" t="s">
        <v>6454</v>
      </c>
      <c r="F238" s="234" t="s">
        <v>339</v>
      </c>
      <c r="G238" s="428" t="s">
        <v>281</v>
      </c>
    </row>
    <row r="239" spans="1:7">
      <c r="A239" s="221" t="s">
        <v>333</v>
      </c>
      <c r="B239" s="223" t="s">
        <v>192</v>
      </c>
      <c r="C239" s="271">
        <v>1.0837E-8</v>
      </c>
      <c r="D239" s="223" t="s">
        <v>259</v>
      </c>
      <c r="E239" s="223" t="s">
        <v>6455</v>
      </c>
      <c r="F239" s="234" t="s">
        <v>335</v>
      </c>
      <c r="G239" s="428" t="s">
        <v>281</v>
      </c>
    </row>
    <row r="240" spans="1:7">
      <c r="A240" s="221" t="s">
        <v>333</v>
      </c>
      <c r="B240" s="223" t="s">
        <v>394</v>
      </c>
      <c r="C240" s="271">
        <v>1.1147299999999999E-4</v>
      </c>
      <c r="D240" s="223" t="s">
        <v>259</v>
      </c>
      <c r="E240" s="223" t="s">
        <v>6456</v>
      </c>
      <c r="F240" s="234" t="s">
        <v>337</v>
      </c>
      <c r="G240" s="428" t="s">
        <v>281</v>
      </c>
    </row>
    <row r="241" spans="1:7">
      <c r="A241" s="221" t="s">
        <v>333</v>
      </c>
      <c r="B241" s="223" t="s">
        <v>394</v>
      </c>
      <c r="C241" s="271">
        <v>1.0242199999999999E-8</v>
      </c>
      <c r="D241" s="223" t="s">
        <v>259</v>
      </c>
      <c r="E241" s="223" t="s">
        <v>6457</v>
      </c>
      <c r="F241" s="234" t="s">
        <v>339</v>
      </c>
      <c r="G241" s="428" t="s">
        <v>281</v>
      </c>
    </row>
    <row r="242" spans="1:7">
      <c r="A242" s="221" t="s">
        <v>333</v>
      </c>
      <c r="B242" s="223" t="s">
        <v>397</v>
      </c>
      <c r="C242" s="271">
        <v>5.65504E-5</v>
      </c>
      <c r="D242" s="223" t="s">
        <v>259</v>
      </c>
      <c r="E242" s="223" t="s">
        <v>6458</v>
      </c>
      <c r="F242" s="234" t="s">
        <v>342</v>
      </c>
      <c r="G242" s="428" t="s">
        <v>281</v>
      </c>
    </row>
    <row r="243" spans="1:7">
      <c r="A243" s="221" t="s">
        <v>333</v>
      </c>
      <c r="B243" s="223" t="s">
        <v>399</v>
      </c>
      <c r="C243" s="271">
        <v>2.6321999999999999E-4</v>
      </c>
      <c r="D243" s="223" t="s">
        <v>259</v>
      </c>
      <c r="E243" s="223" t="s">
        <v>6459</v>
      </c>
      <c r="F243" s="234" t="s">
        <v>401</v>
      </c>
      <c r="G243" s="428" t="s">
        <v>281</v>
      </c>
    </row>
    <row r="244" spans="1:7">
      <c r="A244" s="221" t="s">
        <v>333</v>
      </c>
      <c r="B244" s="223" t="s">
        <v>402</v>
      </c>
      <c r="C244" s="271">
        <v>8.0205600000000003E-14</v>
      </c>
      <c r="D244" s="223" t="s">
        <v>259</v>
      </c>
      <c r="E244" s="223" t="s">
        <v>6460</v>
      </c>
      <c r="F244" s="234" t="s">
        <v>359</v>
      </c>
      <c r="G244" s="428" t="s">
        <v>281</v>
      </c>
    </row>
    <row r="245" spans="1:7">
      <c r="A245" s="221" t="s">
        <v>333</v>
      </c>
      <c r="B245" s="223" t="s">
        <v>404</v>
      </c>
      <c r="C245" s="271">
        <v>4.4357700000000001E-4</v>
      </c>
      <c r="D245" s="223" t="s">
        <v>259</v>
      </c>
      <c r="E245" s="223" t="s">
        <v>6461</v>
      </c>
      <c r="F245" s="234" t="s">
        <v>337</v>
      </c>
      <c r="G245" s="428" t="s">
        <v>281</v>
      </c>
    </row>
    <row r="246" spans="1:7">
      <c r="A246" s="221" t="s">
        <v>333</v>
      </c>
      <c r="B246" s="223" t="s">
        <v>404</v>
      </c>
      <c r="C246" s="271">
        <v>5.0158599999999998E-5</v>
      </c>
      <c r="D246" s="223" t="s">
        <v>259</v>
      </c>
      <c r="E246" s="223" t="s">
        <v>6462</v>
      </c>
      <c r="F246" s="234" t="s">
        <v>339</v>
      </c>
      <c r="G246" s="428" t="s">
        <v>281</v>
      </c>
    </row>
    <row r="247" spans="1:7">
      <c r="A247" s="221" t="s">
        <v>333</v>
      </c>
      <c r="B247" s="223" t="s">
        <v>415</v>
      </c>
      <c r="C247" s="271">
        <v>2.5108799999999998E-6</v>
      </c>
      <c r="D247" s="223" t="s">
        <v>259</v>
      </c>
      <c r="E247" s="223" t="s">
        <v>6463</v>
      </c>
      <c r="F247" s="234" t="s">
        <v>335</v>
      </c>
      <c r="G247" s="428" t="s">
        <v>281</v>
      </c>
    </row>
    <row r="248" spans="1:7">
      <c r="A248" s="221" t="s">
        <v>333</v>
      </c>
      <c r="B248" s="223" t="s">
        <v>217</v>
      </c>
      <c r="C248" s="271">
        <v>2.3276599999999999E-8</v>
      </c>
      <c r="D248" s="223" t="s">
        <v>259</v>
      </c>
      <c r="E248" s="223" t="s">
        <v>6464</v>
      </c>
      <c r="F248" s="234" t="s">
        <v>335</v>
      </c>
      <c r="G248" s="428" t="s">
        <v>281</v>
      </c>
    </row>
    <row r="249" spans="1:7">
      <c r="A249" s="221" t="s">
        <v>333</v>
      </c>
      <c r="B249" s="223" t="s">
        <v>418</v>
      </c>
      <c r="C249" s="271">
        <v>6.6468780000000002E-3</v>
      </c>
      <c r="D249" s="223" t="s">
        <v>259</v>
      </c>
      <c r="E249" s="223" t="s">
        <v>6465</v>
      </c>
      <c r="F249" s="234" t="s">
        <v>337</v>
      </c>
      <c r="G249" s="428" t="s">
        <v>281</v>
      </c>
    </row>
    <row r="250" spans="1:7">
      <c r="A250" s="221" t="s">
        <v>333</v>
      </c>
      <c r="B250" s="223" t="s">
        <v>418</v>
      </c>
      <c r="C250" s="271">
        <v>2.4996499999999998E-7</v>
      </c>
      <c r="D250" s="223" t="s">
        <v>259</v>
      </c>
      <c r="E250" s="223" t="s">
        <v>6466</v>
      </c>
      <c r="F250" s="234" t="s">
        <v>339</v>
      </c>
      <c r="G250" s="428" t="s">
        <v>281</v>
      </c>
    </row>
    <row r="251" spans="1:7">
      <c r="A251" s="221" t="s">
        <v>333</v>
      </c>
      <c r="B251" s="223" t="s">
        <v>205</v>
      </c>
      <c r="C251" s="271">
        <v>6.0635500000000002E-9</v>
      </c>
      <c r="D251" s="223" t="s">
        <v>259</v>
      </c>
      <c r="E251" s="223" t="s">
        <v>6467</v>
      </c>
      <c r="F251" s="234" t="s">
        <v>335</v>
      </c>
      <c r="G251" s="428" t="s">
        <v>281</v>
      </c>
    </row>
    <row r="252" spans="1:7">
      <c r="A252" s="221" t="s">
        <v>333</v>
      </c>
      <c r="B252" s="223" t="s">
        <v>205</v>
      </c>
      <c r="C252" s="271">
        <v>5.1821699999999999E-5</v>
      </c>
      <c r="D252" s="223" t="s">
        <v>259</v>
      </c>
      <c r="E252" s="223" t="s">
        <v>6468</v>
      </c>
      <c r="F252" s="234" t="s">
        <v>337</v>
      </c>
      <c r="G252" s="428" t="s">
        <v>281</v>
      </c>
    </row>
    <row r="253" spans="1:7">
      <c r="A253" s="221" t="s">
        <v>333</v>
      </c>
      <c r="B253" s="223" t="s">
        <v>205</v>
      </c>
      <c r="C253" s="271">
        <v>5.0129499999999997E-9</v>
      </c>
      <c r="D253" s="223" t="s">
        <v>259</v>
      </c>
      <c r="E253" s="223" t="s">
        <v>6469</v>
      </c>
      <c r="F253" s="234" t="s">
        <v>339</v>
      </c>
      <c r="G253" s="428" t="s">
        <v>281</v>
      </c>
    </row>
    <row r="254" spans="1:7">
      <c r="A254" s="221" t="s">
        <v>333</v>
      </c>
      <c r="B254" s="223" t="s">
        <v>196</v>
      </c>
      <c r="C254" s="271">
        <v>3.4024500000000001E-8</v>
      </c>
      <c r="D254" s="223" t="s">
        <v>259</v>
      </c>
      <c r="E254" s="223" t="s">
        <v>6470</v>
      </c>
      <c r="F254" s="234" t="s">
        <v>335</v>
      </c>
      <c r="G254" s="428" t="s">
        <v>281</v>
      </c>
    </row>
    <row r="255" spans="1:7">
      <c r="A255" s="221" t="s">
        <v>333</v>
      </c>
      <c r="B255" s="223" t="s">
        <v>196</v>
      </c>
      <c r="C255" s="271">
        <v>2.5200999999999999E-7</v>
      </c>
      <c r="D255" s="223" t="s">
        <v>259</v>
      </c>
      <c r="E255" s="223" t="s">
        <v>6471</v>
      </c>
      <c r="F255" s="234" t="s">
        <v>337</v>
      </c>
      <c r="G255" s="428" t="s">
        <v>281</v>
      </c>
    </row>
    <row r="256" spans="1:7">
      <c r="A256" s="221" t="s">
        <v>333</v>
      </c>
      <c r="B256" s="223" t="s">
        <v>196</v>
      </c>
      <c r="C256" s="271">
        <v>6.3852400000000002E-9</v>
      </c>
      <c r="D256" s="223" t="s">
        <v>259</v>
      </c>
      <c r="E256" s="223" t="s">
        <v>6472</v>
      </c>
      <c r="F256" s="234" t="s">
        <v>339</v>
      </c>
      <c r="G256" s="428" t="s">
        <v>281</v>
      </c>
    </row>
    <row r="257" spans="1:7">
      <c r="A257" s="221" t="s">
        <v>333</v>
      </c>
      <c r="B257" s="223" t="s">
        <v>427</v>
      </c>
      <c r="C257" s="271">
        <v>6.0158300000000005E-7</v>
      </c>
      <c r="D257" s="223" t="s">
        <v>259</v>
      </c>
      <c r="E257" s="223" t="s">
        <v>6473</v>
      </c>
      <c r="F257" s="234" t="s">
        <v>359</v>
      </c>
      <c r="G257" s="428" t="s">
        <v>281</v>
      </c>
    </row>
    <row r="258" spans="1:7">
      <c r="A258" s="221" t="s">
        <v>333</v>
      </c>
      <c r="B258" s="223" t="s">
        <v>200</v>
      </c>
      <c r="C258" s="271">
        <v>3.8691699999999997E-8</v>
      </c>
      <c r="D258" s="223" t="s">
        <v>259</v>
      </c>
      <c r="E258" s="223" t="s">
        <v>6474</v>
      </c>
      <c r="F258" s="234" t="s">
        <v>335</v>
      </c>
      <c r="G258" s="428" t="s">
        <v>281</v>
      </c>
    </row>
    <row r="259" spans="1:7">
      <c r="A259" s="221" t="s">
        <v>333</v>
      </c>
      <c r="B259" s="223" t="s">
        <v>430</v>
      </c>
      <c r="C259" s="271">
        <v>3.01648E-5</v>
      </c>
      <c r="D259" s="223" t="s">
        <v>259</v>
      </c>
      <c r="E259" s="223" t="s">
        <v>6475</v>
      </c>
      <c r="F259" s="234" t="s">
        <v>337</v>
      </c>
      <c r="G259" s="428" t="s">
        <v>281</v>
      </c>
    </row>
    <row r="260" spans="1:7">
      <c r="A260" s="221" t="s">
        <v>333</v>
      </c>
      <c r="B260" s="223" t="s">
        <v>430</v>
      </c>
      <c r="C260" s="271">
        <v>2.04731E-8</v>
      </c>
      <c r="D260" s="223" t="s">
        <v>259</v>
      </c>
      <c r="E260" s="223" t="s">
        <v>6476</v>
      </c>
      <c r="F260" s="234" t="s">
        <v>339</v>
      </c>
      <c r="G260" s="428" t="s">
        <v>281</v>
      </c>
    </row>
    <row r="261" spans="1:7">
      <c r="A261" s="221" t="s">
        <v>333</v>
      </c>
      <c r="B261" s="223" t="s">
        <v>433</v>
      </c>
      <c r="C261" s="271">
        <v>6.3298900000000003E-4</v>
      </c>
      <c r="D261" s="223" t="s">
        <v>259</v>
      </c>
      <c r="E261" s="223" t="s">
        <v>6477</v>
      </c>
      <c r="F261" s="234" t="s">
        <v>337</v>
      </c>
      <c r="G261" s="428" t="s">
        <v>281</v>
      </c>
    </row>
    <row r="262" spans="1:7">
      <c r="A262" s="221" t="s">
        <v>333</v>
      </c>
      <c r="B262" s="223" t="s">
        <v>433</v>
      </c>
      <c r="C262" s="271">
        <v>2.2673999999999999E-4</v>
      </c>
      <c r="D262" s="223" t="s">
        <v>259</v>
      </c>
      <c r="E262" s="223" t="s">
        <v>6478</v>
      </c>
      <c r="F262" s="234" t="s">
        <v>339</v>
      </c>
      <c r="G262" s="428" t="s">
        <v>281</v>
      </c>
    </row>
    <row r="263" spans="1:7">
      <c r="A263" s="221" t="s">
        <v>333</v>
      </c>
      <c r="B263" s="223" t="s">
        <v>436</v>
      </c>
      <c r="C263" s="271">
        <v>4.9546680000000002E-4</v>
      </c>
      <c r="D263" s="223" t="s">
        <v>259</v>
      </c>
      <c r="E263" s="223" t="s">
        <v>6479</v>
      </c>
      <c r="F263" s="234" t="s">
        <v>438</v>
      </c>
      <c r="G263" s="428" t="s">
        <v>281</v>
      </c>
    </row>
    <row r="264" spans="1:7">
      <c r="A264" s="221" t="s">
        <v>333</v>
      </c>
      <c r="B264" s="223" t="s">
        <v>439</v>
      </c>
      <c r="C264" s="271">
        <v>1.8251900000000001E-6</v>
      </c>
      <c r="D264" s="223" t="s">
        <v>259</v>
      </c>
      <c r="E264" s="223" t="s">
        <v>6480</v>
      </c>
      <c r="F264" s="234" t="s">
        <v>352</v>
      </c>
      <c r="G264" s="428" t="s">
        <v>281</v>
      </c>
    </row>
    <row r="265" spans="1:7">
      <c r="A265" s="221" t="s">
        <v>333</v>
      </c>
      <c r="B265" s="223" t="s">
        <v>441</v>
      </c>
      <c r="C265" s="271">
        <v>4.78827E-6</v>
      </c>
      <c r="D265" s="223" t="s">
        <v>259</v>
      </c>
      <c r="E265" s="223" t="s">
        <v>6481</v>
      </c>
      <c r="F265" s="234" t="s">
        <v>359</v>
      </c>
      <c r="G265" s="428" t="s">
        <v>281</v>
      </c>
    </row>
    <row r="266" spans="1:7">
      <c r="A266" s="221" t="s">
        <v>333</v>
      </c>
      <c r="B266" s="223" t="s">
        <v>445</v>
      </c>
      <c r="C266" s="271">
        <v>2.4061700000000001E-8</v>
      </c>
      <c r="D266" s="223" t="s">
        <v>259</v>
      </c>
      <c r="E266" s="223" t="s">
        <v>6482</v>
      </c>
      <c r="F266" s="234" t="s">
        <v>359</v>
      </c>
      <c r="G266" s="428" t="s">
        <v>281</v>
      </c>
    </row>
    <row r="267" spans="1:7">
      <c r="A267" s="221" t="s">
        <v>333</v>
      </c>
      <c r="B267" s="223" t="s">
        <v>447</v>
      </c>
      <c r="C267" s="271">
        <v>1.7465399999999999E-11</v>
      </c>
      <c r="D267" s="223" t="s">
        <v>259</v>
      </c>
      <c r="E267" s="223" t="s">
        <v>6483</v>
      </c>
      <c r="F267" s="234" t="s">
        <v>352</v>
      </c>
      <c r="G267" s="428" t="s">
        <v>281</v>
      </c>
    </row>
    <row r="268" spans="1:7">
      <c r="A268" s="221" t="s">
        <v>333</v>
      </c>
      <c r="B268" s="223" t="s">
        <v>449</v>
      </c>
      <c r="C268" s="271">
        <v>9.2176499999999995E-4</v>
      </c>
      <c r="D268" s="223" t="s">
        <v>259</v>
      </c>
      <c r="E268" s="223" t="s">
        <v>6484</v>
      </c>
      <c r="F268" s="234" t="s">
        <v>337</v>
      </c>
      <c r="G268" s="428" t="s">
        <v>281</v>
      </c>
    </row>
    <row r="269" spans="1:7">
      <c r="A269" s="221" t="s">
        <v>333</v>
      </c>
      <c r="B269" s="223" t="s">
        <v>449</v>
      </c>
      <c r="C269" s="271">
        <v>1.5260600000000001E-5</v>
      </c>
      <c r="D269" s="223" t="s">
        <v>259</v>
      </c>
      <c r="E269" s="223" t="s">
        <v>6485</v>
      </c>
      <c r="F269" s="234" t="s">
        <v>339</v>
      </c>
      <c r="G269" s="428" t="s">
        <v>281</v>
      </c>
    </row>
    <row r="270" spans="1:7">
      <c r="A270" s="221" t="s">
        <v>333</v>
      </c>
      <c r="B270" s="223" t="s">
        <v>452</v>
      </c>
      <c r="C270" s="271">
        <v>1.0415699999999999E-5</v>
      </c>
      <c r="D270" s="223" t="s">
        <v>259</v>
      </c>
      <c r="E270" s="223" t="s">
        <v>6486</v>
      </c>
      <c r="F270" s="234" t="s">
        <v>335</v>
      </c>
      <c r="G270" s="428" t="s">
        <v>281</v>
      </c>
    </row>
    <row r="271" spans="1:7">
      <c r="A271" s="221" t="s">
        <v>333</v>
      </c>
      <c r="B271" s="223" t="s">
        <v>229</v>
      </c>
      <c r="C271" s="271">
        <v>7.4107500000000002E-6</v>
      </c>
      <c r="D271" s="223" t="s">
        <v>259</v>
      </c>
      <c r="E271" s="223" t="s">
        <v>6487</v>
      </c>
      <c r="F271" s="234" t="s">
        <v>335</v>
      </c>
      <c r="G271" s="428" t="s">
        <v>281</v>
      </c>
    </row>
    <row r="272" spans="1:7">
      <c r="A272" s="221" t="s">
        <v>333</v>
      </c>
      <c r="B272" s="223" t="s">
        <v>455</v>
      </c>
      <c r="C272" s="271">
        <v>1.0762980000000001E-3</v>
      </c>
      <c r="D272" s="223" t="s">
        <v>259</v>
      </c>
      <c r="E272" s="223" t="s">
        <v>6488</v>
      </c>
      <c r="F272" s="234" t="s">
        <v>337</v>
      </c>
      <c r="G272" s="428" t="s">
        <v>281</v>
      </c>
    </row>
    <row r="273" spans="1:7">
      <c r="A273" s="221" t="s">
        <v>333</v>
      </c>
      <c r="B273" s="223" t="s">
        <v>455</v>
      </c>
      <c r="C273" s="271">
        <v>4.0674999999999999E-4</v>
      </c>
      <c r="D273" s="223" t="s">
        <v>259</v>
      </c>
      <c r="E273" s="223" t="s">
        <v>6489</v>
      </c>
      <c r="F273" s="234" t="s">
        <v>339</v>
      </c>
      <c r="G273" s="428" t="s">
        <v>281</v>
      </c>
    </row>
    <row r="274" spans="1:7">
      <c r="A274" s="221" t="s">
        <v>333</v>
      </c>
      <c r="B274" s="223" t="s">
        <v>213</v>
      </c>
      <c r="C274" s="271">
        <v>1.4863900000000001E-7</v>
      </c>
      <c r="D274" s="223" t="s">
        <v>259</v>
      </c>
      <c r="E274" s="223" t="s">
        <v>6490</v>
      </c>
      <c r="F274" s="234" t="s">
        <v>335</v>
      </c>
      <c r="G274" s="428" t="s">
        <v>281</v>
      </c>
    </row>
    <row r="275" spans="1:7">
      <c r="A275" s="221" t="s">
        <v>333</v>
      </c>
      <c r="B275" s="223" t="s">
        <v>213</v>
      </c>
      <c r="C275" s="271">
        <v>6.5129640000000004E-3</v>
      </c>
      <c r="D275" s="223" t="s">
        <v>259</v>
      </c>
      <c r="E275" s="223" t="s">
        <v>6491</v>
      </c>
      <c r="F275" s="234" t="s">
        <v>337</v>
      </c>
      <c r="G275" s="428" t="s">
        <v>281</v>
      </c>
    </row>
    <row r="276" spans="1:7">
      <c r="A276" s="221" t="s">
        <v>333</v>
      </c>
      <c r="B276" s="223" t="s">
        <v>213</v>
      </c>
      <c r="C276" s="271">
        <v>2.1412000000000001E-5</v>
      </c>
      <c r="D276" s="223" t="s">
        <v>259</v>
      </c>
      <c r="E276" s="223" t="s">
        <v>6492</v>
      </c>
      <c r="F276" s="234" t="s">
        <v>339</v>
      </c>
      <c r="G276" s="428" t="s">
        <v>281</v>
      </c>
    </row>
    <row r="277" spans="1:7">
      <c r="A277" s="221" t="s">
        <v>250</v>
      </c>
      <c r="B277" s="223" t="s">
        <v>461</v>
      </c>
      <c r="C277" s="271">
        <v>1.0522300000000001E-4</v>
      </c>
      <c r="D277" s="223" t="s">
        <v>259</v>
      </c>
      <c r="E277" s="223" t="s">
        <v>6493</v>
      </c>
      <c r="F277" s="234" t="s">
        <v>463</v>
      </c>
      <c r="G277" s="428" t="s">
        <v>281</v>
      </c>
    </row>
    <row r="278" spans="1:7">
      <c r="A278" s="221" t="s">
        <v>333</v>
      </c>
      <c r="B278" s="223" t="s">
        <v>464</v>
      </c>
      <c r="C278" s="271">
        <v>8.7151620000000003E-3</v>
      </c>
      <c r="D278" s="223" t="s">
        <v>259</v>
      </c>
      <c r="E278" s="223" t="s">
        <v>6494</v>
      </c>
      <c r="F278" s="234" t="s">
        <v>337</v>
      </c>
      <c r="G278" s="428" t="s">
        <v>281</v>
      </c>
    </row>
    <row r="279" spans="1:7">
      <c r="A279" s="221" t="s">
        <v>333</v>
      </c>
      <c r="B279" s="223" t="s">
        <v>464</v>
      </c>
      <c r="C279" s="271">
        <v>1.489546E-3</v>
      </c>
      <c r="D279" s="223" t="s">
        <v>259</v>
      </c>
      <c r="E279" s="223" t="s">
        <v>6495</v>
      </c>
      <c r="F279" s="234" t="s">
        <v>339</v>
      </c>
      <c r="G279" s="428" t="s">
        <v>281</v>
      </c>
    </row>
    <row r="280" spans="1:7">
      <c r="A280" s="221" t="s">
        <v>333</v>
      </c>
      <c r="B280" s="223" t="s">
        <v>467</v>
      </c>
      <c r="C280" s="271">
        <v>3.8763900000000003E-5</v>
      </c>
      <c r="D280" s="223" t="s">
        <v>259</v>
      </c>
      <c r="E280" s="223" t="s">
        <v>6496</v>
      </c>
      <c r="F280" s="234" t="s">
        <v>335</v>
      </c>
      <c r="G280" s="428" t="s">
        <v>281</v>
      </c>
    </row>
    <row r="281" spans="1:7">
      <c r="A281" s="221" t="s">
        <v>333</v>
      </c>
      <c r="B281" s="223" t="s">
        <v>469</v>
      </c>
      <c r="C281" s="271">
        <v>1.73022E-9</v>
      </c>
      <c r="D281" s="223" t="s">
        <v>259</v>
      </c>
      <c r="E281" s="223" t="s">
        <v>6497</v>
      </c>
      <c r="F281" s="234" t="s">
        <v>337</v>
      </c>
      <c r="G281" s="428" t="s">
        <v>281</v>
      </c>
    </row>
    <row r="282" spans="1:7">
      <c r="A282" s="221" t="s">
        <v>333</v>
      </c>
      <c r="B282" s="223" t="s">
        <v>469</v>
      </c>
      <c r="C282" s="271">
        <v>2.8885199999999999E-12</v>
      </c>
      <c r="D282" s="223" t="s">
        <v>259</v>
      </c>
      <c r="E282" s="223" t="s">
        <v>6498</v>
      </c>
      <c r="F282" s="234" t="s">
        <v>339</v>
      </c>
      <c r="G282" s="428" t="s">
        <v>281</v>
      </c>
    </row>
    <row r="283" spans="1:7">
      <c r="A283" s="221" t="s">
        <v>333</v>
      </c>
      <c r="B283" s="223" t="s">
        <v>472</v>
      </c>
      <c r="C283" s="271">
        <v>6.2514700000000003E-10</v>
      </c>
      <c r="D283" s="223" t="s">
        <v>259</v>
      </c>
      <c r="E283" s="223" t="s">
        <v>6499</v>
      </c>
      <c r="F283" s="234" t="s">
        <v>337</v>
      </c>
      <c r="G283" s="428" t="s">
        <v>281</v>
      </c>
    </row>
    <row r="284" spans="1:7">
      <c r="A284" s="221" t="s">
        <v>333</v>
      </c>
      <c r="B284" s="223" t="s">
        <v>472</v>
      </c>
      <c r="C284" s="271">
        <v>1.0436499999999999E-12</v>
      </c>
      <c r="D284" s="223" t="s">
        <v>259</v>
      </c>
      <c r="E284" s="223" t="s">
        <v>6500</v>
      </c>
      <c r="F284" s="234" t="s">
        <v>339</v>
      </c>
      <c r="G284" s="428" t="s">
        <v>281</v>
      </c>
    </row>
    <row r="285" spans="1:7">
      <c r="A285" s="221" t="s">
        <v>333</v>
      </c>
      <c r="B285" s="223" t="s">
        <v>475</v>
      </c>
      <c r="C285" s="271">
        <v>4.4357700000000001E-4</v>
      </c>
      <c r="D285" s="223" t="s">
        <v>259</v>
      </c>
      <c r="E285" s="223" t="s">
        <v>6461</v>
      </c>
      <c r="F285" s="234" t="s">
        <v>337</v>
      </c>
      <c r="G285" s="428" t="s">
        <v>281</v>
      </c>
    </row>
    <row r="286" spans="1:7">
      <c r="A286" s="221" t="s">
        <v>333</v>
      </c>
      <c r="B286" s="223" t="s">
        <v>475</v>
      </c>
      <c r="C286" s="271">
        <v>5.01596E-5</v>
      </c>
      <c r="D286" s="223" t="s">
        <v>259</v>
      </c>
      <c r="E286" s="223" t="s">
        <v>6501</v>
      </c>
      <c r="F286" s="234" t="s">
        <v>339</v>
      </c>
      <c r="G286" s="428" t="s">
        <v>281</v>
      </c>
    </row>
    <row r="287" spans="1:7">
      <c r="A287" s="221" t="s">
        <v>333</v>
      </c>
      <c r="B287" s="223" t="s">
        <v>477</v>
      </c>
      <c r="C287" s="271">
        <v>8.0211000000000003E-8</v>
      </c>
      <c r="D287" s="223" t="s">
        <v>259</v>
      </c>
      <c r="E287" s="223" t="s">
        <v>6502</v>
      </c>
      <c r="F287" s="234" t="s">
        <v>352</v>
      </c>
      <c r="G287" s="428" t="s">
        <v>281</v>
      </c>
    </row>
    <row r="288" spans="1:7">
      <c r="A288" s="221" t="s">
        <v>333</v>
      </c>
      <c r="B288" s="223" t="s">
        <v>479</v>
      </c>
      <c r="C288" s="271">
        <v>4.4126599999999998E-7</v>
      </c>
      <c r="D288" s="223" t="s">
        <v>259</v>
      </c>
      <c r="E288" s="223" t="s">
        <v>6503</v>
      </c>
      <c r="F288" s="234" t="s">
        <v>337</v>
      </c>
      <c r="G288" s="428" t="s">
        <v>281</v>
      </c>
    </row>
    <row r="289" spans="1:7">
      <c r="A289" s="221" t="s">
        <v>333</v>
      </c>
      <c r="B289" s="223" t="s">
        <v>479</v>
      </c>
      <c r="C289" s="271">
        <v>1.4089699999999999E-9</v>
      </c>
      <c r="D289" s="223" t="s">
        <v>259</v>
      </c>
      <c r="E289" s="223" t="s">
        <v>6504</v>
      </c>
      <c r="F289" s="234" t="s">
        <v>339</v>
      </c>
      <c r="G289" s="428" t="s">
        <v>281</v>
      </c>
    </row>
    <row r="290" spans="1:7">
      <c r="A290" s="221" t="s">
        <v>250</v>
      </c>
      <c r="B290" s="223" t="s">
        <v>482</v>
      </c>
      <c r="C290" s="271">
        <v>2.3147892999999999E-2</v>
      </c>
      <c r="D290" s="223" t="s">
        <v>259</v>
      </c>
      <c r="E290" s="223" t="s">
        <v>6505</v>
      </c>
      <c r="F290" s="234" t="s">
        <v>484</v>
      </c>
      <c r="G290" s="428" t="s">
        <v>281</v>
      </c>
    </row>
    <row r="291" spans="1:7">
      <c r="A291" s="221" t="s">
        <v>333</v>
      </c>
      <c r="B291" s="223" t="s">
        <v>209</v>
      </c>
      <c r="C291" s="271">
        <v>2.11E-7</v>
      </c>
      <c r="D291" s="223" t="s">
        <v>259</v>
      </c>
      <c r="E291" s="223" t="s">
        <v>6506</v>
      </c>
      <c r="F291" s="234" t="s">
        <v>335</v>
      </c>
      <c r="G291" s="428" t="s">
        <v>281</v>
      </c>
    </row>
    <row r="292" spans="1:7">
      <c r="A292" s="221" t="s">
        <v>333</v>
      </c>
      <c r="B292" s="223" t="s">
        <v>486</v>
      </c>
      <c r="C292" s="271">
        <v>1.41357E-4</v>
      </c>
      <c r="D292" s="223" t="s">
        <v>259</v>
      </c>
      <c r="E292" s="223" t="s">
        <v>6507</v>
      </c>
      <c r="F292" s="234" t="s">
        <v>337</v>
      </c>
      <c r="G292" s="428" t="s">
        <v>281</v>
      </c>
    </row>
    <row r="293" spans="1:7">
      <c r="A293" s="221" t="s">
        <v>333</v>
      </c>
      <c r="B293" s="223" t="s">
        <v>486</v>
      </c>
      <c r="C293" s="271">
        <v>1.9238099999999999E-8</v>
      </c>
      <c r="D293" s="223" t="s">
        <v>259</v>
      </c>
      <c r="E293" s="223" t="s">
        <v>6508</v>
      </c>
      <c r="F293" s="234" t="s">
        <v>339</v>
      </c>
      <c r="G293" s="428" t="s">
        <v>281</v>
      </c>
    </row>
    <row r="294" spans="1:7">
      <c r="A294" s="262" t="s">
        <v>268</v>
      </c>
      <c r="B294" s="189" t="s">
        <v>6509</v>
      </c>
      <c r="C294" s="440" t="s">
        <v>6510</v>
      </c>
      <c r="D294" s="189" t="s">
        <v>560</v>
      </c>
      <c r="E294" s="189" t="s">
        <v>253</v>
      </c>
      <c r="F294" s="263" t="s">
        <v>6511</v>
      </c>
      <c r="G294" s="428" t="s">
        <v>281</v>
      </c>
    </row>
    <row r="295" spans="1:7">
      <c r="A295" s="262" t="s">
        <v>268</v>
      </c>
      <c r="B295" s="189" t="s">
        <v>6512</v>
      </c>
      <c r="C295" s="440">
        <v>80000</v>
      </c>
      <c r="D295" s="189" t="s">
        <v>560</v>
      </c>
      <c r="E295" s="189" t="s">
        <v>253</v>
      </c>
      <c r="F295" s="263" t="s">
        <v>6513</v>
      </c>
      <c r="G295" s="428" t="s">
        <v>281</v>
      </c>
    </row>
    <row r="296" spans="1:7">
      <c r="A296" s="262" t="s">
        <v>268</v>
      </c>
      <c r="B296" s="189" t="s">
        <v>6514</v>
      </c>
      <c r="C296" s="440">
        <v>25</v>
      </c>
      <c r="D296" s="189" t="s">
        <v>545</v>
      </c>
      <c r="E296" s="189" t="s">
        <v>253</v>
      </c>
      <c r="F296" s="263" t="s">
        <v>6515</v>
      </c>
      <c r="G296" s="428" t="s">
        <v>281</v>
      </c>
    </row>
    <row r="297" spans="1:7">
      <c r="A297" s="239" t="s">
        <v>268</v>
      </c>
      <c r="B297" s="240" t="s">
        <v>921</v>
      </c>
      <c r="C297" s="270" t="s">
        <v>6516</v>
      </c>
      <c r="D297" s="240" t="s">
        <v>270</v>
      </c>
      <c r="E297" s="307"/>
      <c r="F297" s="241" t="s">
        <v>6517</v>
      </c>
      <c r="G297" s="428" t="s">
        <v>281</v>
      </c>
    </row>
    <row r="298" spans="1:7">
      <c r="G298" s="428" t="s">
        <v>281</v>
      </c>
    </row>
    <row r="299" spans="1:7">
      <c r="G299" s="428" t="s">
        <v>281</v>
      </c>
    </row>
    <row r="300" spans="1:7">
      <c r="A300" s="830" t="s">
        <v>489</v>
      </c>
      <c r="B300" s="831"/>
      <c r="C300" s="831"/>
      <c r="G300" s="428" t="s">
        <v>281</v>
      </c>
    </row>
    <row r="301" spans="1:7">
      <c r="A301" s="179" t="s">
        <v>927</v>
      </c>
      <c r="B301" s="280"/>
      <c r="C301" s="281">
        <v>0.48156182212581344</v>
      </c>
      <c r="G301" s="428" t="s">
        <v>281</v>
      </c>
    </row>
    <row r="302" spans="1:7">
      <c r="A302" s="157" t="s">
        <v>490</v>
      </c>
      <c r="B302" s="191"/>
      <c r="C302" s="282">
        <v>0.51843817787418656</v>
      </c>
      <c r="G302" s="428" t="s">
        <v>281</v>
      </c>
    </row>
    <row r="303" spans="1:7">
      <c r="A303" s="179" t="s">
        <v>929</v>
      </c>
      <c r="B303" s="280"/>
      <c r="C303" s="281">
        <v>-0.33839479392624733</v>
      </c>
      <c r="G303" s="428" t="s">
        <v>281</v>
      </c>
    </row>
    <row r="304" spans="1:7">
      <c r="A304" s="157" t="s">
        <v>6518</v>
      </c>
      <c r="B304" s="191"/>
      <c r="C304" s="282">
        <v>-0.44034707158351416</v>
      </c>
      <c r="G304" s="428" t="s">
        <v>281</v>
      </c>
    </row>
    <row r="305" spans="1:7">
      <c r="A305" s="167" t="s">
        <v>2596</v>
      </c>
      <c r="B305" s="283"/>
      <c r="C305" s="284">
        <v>-0.22125813449023862</v>
      </c>
      <c r="G305" s="428" t="s">
        <v>281</v>
      </c>
    </row>
    <row r="306" spans="1:7">
      <c r="G306" s="428" t="s">
        <v>281</v>
      </c>
    </row>
    <row r="307" spans="1:7">
      <c r="G307" s="428" t="s">
        <v>281</v>
      </c>
    </row>
    <row r="308" spans="1:7">
      <c r="G308" s="428" t="s">
        <v>281</v>
      </c>
    </row>
    <row r="309" spans="1:7">
      <c r="G309" s="428" t="s">
        <v>281</v>
      </c>
    </row>
    <row r="310" spans="1:7">
      <c r="G310" s="428" t="s">
        <v>281</v>
      </c>
    </row>
    <row r="311" spans="1:7">
      <c r="G311" s="428" t="s">
        <v>281</v>
      </c>
    </row>
    <row r="312" spans="1:7">
      <c r="G312" s="428" t="s">
        <v>281</v>
      </c>
    </row>
    <row r="313" spans="1:7">
      <c r="G313" s="428" t="s">
        <v>281</v>
      </c>
    </row>
    <row r="314" spans="1:7">
      <c r="G314" s="428" t="s">
        <v>281</v>
      </c>
    </row>
    <row r="315" spans="1:7">
      <c r="G315" s="428" t="s">
        <v>281</v>
      </c>
    </row>
    <row r="316" spans="1:7">
      <c r="G316" s="428" t="s">
        <v>281</v>
      </c>
    </row>
    <row r="317" spans="1:7">
      <c r="G317" s="428" t="s">
        <v>281</v>
      </c>
    </row>
    <row r="318" spans="1:7">
      <c r="G318" s="428" t="s">
        <v>281</v>
      </c>
    </row>
    <row r="319" spans="1:7">
      <c r="G319" s="428" t="s">
        <v>281</v>
      </c>
    </row>
    <row r="320" spans="1:7">
      <c r="G320" s="428" t="s">
        <v>281</v>
      </c>
    </row>
    <row r="321" spans="7:7">
      <c r="G321" s="428" t="s">
        <v>281</v>
      </c>
    </row>
    <row r="322" spans="7:7">
      <c r="G322" s="428" t="s">
        <v>281</v>
      </c>
    </row>
    <row r="323" spans="7:7">
      <c r="G323" s="428" t="s">
        <v>281</v>
      </c>
    </row>
    <row r="324" spans="7:7">
      <c r="G324" s="428" t="s">
        <v>281</v>
      </c>
    </row>
    <row r="325" spans="7:7">
      <c r="G325" s="428" t="s">
        <v>281</v>
      </c>
    </row>
    <row r="326" spans="7:7">
      <c r="G326" s="428" t="s">
        <v>281</v>
      </c>
    </row>
    <row r="327" spans="7:7">
      <c r="G327" s="428" t="s">
        <v>281</v>
      </c>
    </row>
    <row r="328" spans="7:7">
      <c r="G328" s="428" t="s">
        <v>281</v>
      </c>
    </row>
    <row r="329" spans="7:7">
      <c r="G329" s="428" t="s">
        <v>281</v>
      </c>
    </row>
    <row r="330" spans="7:7">
      <c r="G330" s="428" t="s">
        <v>281</v>
      </c>
    </row>
    <row r="331" spans="7:7">
      <c r="G331" s="428" t="s">
        <v>281</v>
      </c>
    </row>
    <row r="332" spans="7:7">
      <c r="G332" s="428" t="s">
        <v>281</v>
      </c>
    </row>
    <row r="333" spans="7:7">
      <c r="G333" s="428" t="s">
        <v>281</v>
      </c>
    </row>
    <row r="334" spans="7:7">
      <c r="G334" s="428" t="s">
        <v>281</v>
      </c>
    </row>
    <row r="335" spans="7:7">
      <c r="G335" s="428" t="s">
        <v>281</v>
      </c>
    </row>
    <row r="336" spans="7:7">
      <c r="G336" s="428" t="s">
        <v>281</v>
      </c>
    </row>
    <row r="337" spans="7:7">
      <c r="G337" s="428" t="s">
        <v>281</v>
      </c>
    </row>
    <row r="338" spans="7:7">
      <c r="G338" s="428" t="s">
        <v>281</v>
      </c>
    </row>
    <row r="339" spans="7:7">
      <c r="G339" s="428" t="s">
        <v>281</v>
      </c>
    </row>
    <row r="340" spans="7:7">
      <c r="G340" s="428" t="s">
        <v>281</v>
      </c>
    </row>
    <row r="341" spans="7:7">
      <c r="G341" s="428" t="s">
        <v>281</v>
      </c>
    </row>
    <row r="342" spans="7:7">
      <c r="G342" s="428" t="s">
        <v>281</v>
      </c>
    </row>
    <row r="343" spans="7:7">
      <c r="G343" s="428" t="s">
        <v>281</v>
      </c>
    </row>
    <row r="344" spans="7:7">
      <c r="G344" s="428" t="s">
        <v>281</v>
      </c>
    </row>
    <row r="345" spans="7:7">
      <c r="G345" s="428" t="s">
        <v>281</v>
      </c>
    </row>
    <row r="346" spans="7:7">
      <c r="G346" s="428" t="s">
        <v>281</v>
      </c>
    </row>
    <row r="347" spans="7:7">
      <c r="G347" s="428" t="s">
        <v>281</v>
      </c>
    </row>
    <row r="348" spans="7:7">
      <c r="G348" s="428" t="s">
        <v>281</v>
      </c>
    </row>
    <row r="349" spans="7:7">
      <c r="G349" s="428" t="s">
        <v>281</v>
      </c>
    </row>
    <row r="350" spans="7:7">
      <c r="G350" s="428" t="s">
        <v>281</v>
      </c>
    </row>
    <row r="351" spans="7:7">
      <c r="G351" s="428" t="s">
        <v>281</v>
      </c>
    </row>
    <row r="352" spans="7:7">
      <c r="G352" s="428" t="s">
        <v>281</v>
      </c>
    </row>
    <row r="353" spans="7:7">
      <c r="G353" s="428" t="s">
        <v>281</v>
      </c>
    </row>
    <row r="354" spans="7:7">
      <c r="G354" s="428" t="s">
        <v>281</v>
      </c>
    </row>
    <row r="355" spans="7:7">
      <c r="G355" s="428" t="s">
        <v>281</v>
      </c>
    </row>
    <row r="356" spans="7:7">
      <c r="G356" s="428" t="s">
        <v>281</v>
      </c>
    </row>
    <row r="357" spans="7:7">
      <c r="G357" s="428" t="s">
        <v>281</v>
      </c>
    </row>
    <row r="358" spans="7:7">
      <c r="G358" s="428" t="s">
        <v>281</v>
      </c>
    </row>
    <row r="359" spans="7:7">
      <c r="G359" s="428" t="s">
        <v>281</v>
      </c>
    </row>
    <row r="360" spans="7:7">
      <c r="G360" s="428" t="s">
        <v>281</v>
      </c>
    </row>
    <row r="361" spans="7:7">
      <c r="G361" s="428" t="s">
        <v>281</v>
      </c>
    </row>
    <row r="362" spans="7:7">
      <c r="G362" s="428" t="s">
        <v>281</v>
      </c>
    </row>
    <row r="363" spans="7:7">
      <c r="G363" s="428" t="s">
        <v>281</v>
      </c>
    </row>
    <row r="364" spans="7:7">
      <c r="G364" s="428" t="s">
        <v>281</v>
      </c>
    </row>
    <row r="365" spans="7:7">
      <c r="G365" s="428" t="s">
        <v>281</v>
      </c>
    </row>
    <row r="366" spans="7:7">
      <c r="G366" s="428" t="s">
        <v>281</v>
      </c>
    </row>
    <row r="367" spans="7:7">
      <c r="G367" s="428" t="s">
        <v>281</v>
      </c>
    </row>
    <row r="368" spans="7:7">
      <c r="G368" s="428" t="s">
        <v>281</v>
      </c>
    </row>
    <row r="369" spans="7:7">
      <c r="G369" s="428" t="s">
        <v>281</v>
      </c>
    </row>
    <row r="370" spans="7:7">
      <c r="G370" s="428" t="s">
        <v>281</v>
      </c>
    </row>
    <row r="371" spans="7:7">
      <c r="G371" s="428" t="s">
        <v>281</v>
      </c>
    </row>
    <row r="372" spans="7:7">
      <c r="G372" s="428" t="s">
        <v>281</v>
      </c>
    </row>
    <row r="373" spans="7:7">
      <c r="G373" s="428" t="s">
        <v>281</v>
      </c>
    </row>
    <row r="374" spans="7:7">
      <c r="G374" s="428" t="s">
        <v>281</v>
      </c>
    </row>
    <row r="375" spans="7:7">
      <c r="G375" s="428" t="s">
        <v>281</v>
      </c>
    </row>
    <row r="376" spans="7:7">
      <c r="G376" s="428" t="s">
        <v>281</v>
      </c>
    </row>
    <row r="377" spans="7:7">
      <c r="G377" s="428" t="s">
        <v>281</v>
      </c>
    </row>
    <row r="378" spans="7:7">
      <c r="G378" s="428" t="s">
        <v>281</v>
      </c>
    </row>
    <row r="379" spans="7:7">
      <c r="G379" s="428" t="s">
        <v>281</v>
      </c>
    </row>
    <row r="380" spans="7:7">
      <c r="G380" s="428" t="s">
        <v>281</v>
      </c>
    </row>
    <row r="381" spans="7:7">
      <c r="G381" s="428" t="s">
        <v>281</v>
      </c>
    </row>
    <row r="382" spans="7:7">
      <c r="G382" s="428" t="s">
        <v>281</v>
      </c>
    </row>
    <row r="383" spans="7:7">
      <c r="G383" s="428" t="s">
        <v>281</v>
      </c>
    </row>
    <row r="384" spans="7:7">
      <c r="G384" s="428" t="s">
        <v>281</v>
      </c>
    </row>
    <row r="385" spans="7:7">
      <c r="G385" s="428" t="s">
        <v>281</v>
      </c>
    </row>
    <row r="386" spans="7:7">
      <c r="G386" s="428" t="s">
        <v>281</v>
      </c>
    </row>
    <row r="387" spans="7:7">
      <c r="G387" s="428" t="s">
        <v>281</v>
      </c>
    </row>
    <row r="388" spans="7:7">
      <c r="G388" s="428" t="s">
        <v>281</v>
      </c>
    </row>
    <row r="389" spans="7:7">
      <c r="G389" s="428" t="s">
        <v>281</v>
      </c>
    </row>
    <row r="390" spans="7:7">
      <c r="G390" s="428" t="s">
        <v>281</v>
      </c>
    </row>
    <row r="391" spans="7:7">
      <c r="G391" s="428" t="s">
        <v>281</v>
      </c>
    </row>
    <row r="392" spans="7:7">
      <c r="G392" s="428" t="s">
        <v>281</v>
      </c>
    </row>
    <row r="393" spans="7:7">
      <c r="G393" s="428" t="s">
        <v>281</v>
      </c>
    </row>
    <row r="394" spans="7:7">
      <c r="G394" s="428" t="s">
        <v>281</v>
      </c>
    </row>
    <row r="395" spans="7:7">
      <c r="G395" s="428" t="s">
        <v>281</v>
      </c>
    </row>
    <row r="396" spans="7:7">
      <c r="G396" s="428" t="s">
        <v>281</v>
      </c>
    </row>
    <row r="397" spans="7:7">
      <c r="G397" s="428" t="s">
        <v>281</v>
      </c>
    </row>
    <row r="398" spans="7:7">
      <c r="G398" s="428" t="s">
        <v>281</v>
      </c>
    </row>
    <row r="399" spans="7:7">
      <c r="G399" s="428" t="s">
        <v>281</v>
      </c>
    </row>
    <row r="400" spans="7:7">
      <c r="G400" s="428" t="s">
        <v>281</v>
      </c>
    </row>
    <row r="401" spans="7:7">
      <c r="G401" s="428" t="s">
        <v>281</v>
      </c>
    </row>
    <row r="402" spans="7:7">
      <c r="G402" s="428" t="s">
        <v>281</v>
      </c>
    </row>
    <row r="403" spans="7:7">
      <c r="G403" s="428" t="s">
        <v>281</v>
      </c>
    </row>
    <row r="404" spans="7:7">
      <c r="G404" s="428" t="s">
        <v>281</v>
      </c>
    </row>
    <row r="405" spans="7:7">
      <c r="G405" s="428" t="s">
        <v>281</v>
      </c>
    </row>
    <row r="406" spans="7:7">
      <c r="G406" s="428" t="s">
        <v>281</v>
      </c>
    </row>
    <row r="407" spans="7:7">
      <c r="G407" s="428" t="s">
        <v>281</v>
      </c>
    </row>
    <row r="408" spans="7:7">
      <c r="G408" s="428" t="s">
        <v>281</v>
      </c>
    </row>
    <row r="409" spans="7:7">
      <c r="G409" s="428" t="s">
        <v>281</v>
      </c>
    </row>
    <row r="410" spans="7:7">
      <c r="G410" s="428" t="s">
        <v>281</v>
      </c>
    </row>
    <row r="411" spans="7:7">
      <c r="G411" s="428" t="s">
        <v>281</v>
      </c>
    </row>
    <row r="412" spans="7:7">
      <c r="G412" s="428" t="s">
        <v>281</v>
      </c>
    </row>
    <row r="413" spans="7:7">
      <c r="G413" s="428" t="s">
        <v>281</v>
      </c>
    </row>
    <row r="414" spans="7:7">
      <c r="G414" s="428" t="s">
        <v>281</v>
      </c>
    </row>
    <row r="415" spans="7:7">
      <c r="G415" s="428" t="s">
        <v>281</v>
      </c>
    </row>
    <row r="416" spans="7:7">
      <c r="G416" s="428" t="s">
        <v>281</v>
      </c>
    </row>
    <row r="417" spans="7:7">
      <c r="G417" s="428" t="s">
        <v>281</v>
      </c>
    </row>
    <row r="418" spans="7:7">
      <c r="G418" s="428" t="s">
        <v>281</v>
      </c>
    </row>
    <row r="419" spans="7:7">
      <c r="G419" s="428" t="s">
        <v>281</v>
      </c>
    </row>
    <row r="420" spans="7:7">
      <c r="G420" s="428" t="s">
        <v>281</v>
      </c>
    </row>
    <row r="421" spans="7:7">
      <c r="G421" s="428" t="s">
        <v>281</v>
      </c>
    </row>
    <row r="422" spans="7:7">
      <c r="G422" s="428" t="s">
        <v>281</v>
      </c>
    </row>
    <row r="423" spans="7:7">
      <c r="G423" s="428" t="s">
        <v>281</v>
      </c>
    </row>
    <row r="424" spans="7:7">
      <c r="G424" s="428" t="s">
        <v>281</v>
      </c>
    </row>
    <row r="425" spans="7:7">
      <c r="G425" s="428" t="s">
        <v>281</v>
      </c>
    </row>
    <row r="426" spans="7:7">
      <c r="G426" s="428" t="s">
        <v>281</v>
      </c>
    </row>
    <row r="427" spans="7:7">
      <c r="G427" s="428" t="s">
        <v>281</v>
      </c>
    </row>
    <row r="428" spans="7:7">
      <c r="G428" s="428" t="s">
        <v>281</v>
      </c>
    </row>
    <row r="429" spans="7:7">
      <c r="G429" s="428" t="s">
        <v>281</v>
      </c>
    </row>
    <row r="430" spans="7:7">
      <c r="G430" s="428" t="s">
        <v>281</v>
      </c>
    </row>
    <row r="431" spans="7:7">
      <c r="G431" s="428" t="s">
        <v>281</v>
      </c>
    </row>
    <row r="432" spans="7:7">
      <c r="G432" s="428" t="s">
        <v>281</v>
      </c>
    </row>
    <row r="433" spans="7:7">
      <c r="G433" s="428" t="s">
        <v>281</v>
      </c>
    </row>
    <row r="434" spans="7:7">
      <c r="G434" s="428" t="s">
        <v>281</v>
      </c>
    </row>
    <row r="435" spans="7:7">
      <c r="G435" s="428" t="s">
        <v>281</v>
      </c>
    </row>
    <row r="436" spans="7:7">
      <c r="G436" s="428" t="s">
        <v>281</v>
      </c>
    </row>
    <row r="437" spans="7:7">
      <c r="G437" s="428" t="s">
        <v>281</v>
      </c>
    </row>
    <row r="438" spans="7:7">
      <c r="G438" s="428" t="s">
        <v>281</v>
      </c>
    </row>
    <row r="439" spans="7:7">
      <c r="G439" s="428" t="s">
        <v>281</v>
      </c>
    </row>
    <row r="440" spans="7:7">
      <c r="G440" s="428" t="s">
        <v>281</v>
      </c>
    </row>
    <row r="441" spans="7:7">
      <c r="G441" s="428" t="s">
        <v>281</v>
      </c>
    </row>
    <row r="442" spans="7:7">
      <c r="G442" s="428" t="s">
        <v>281</v>
      </c>
    </row>
    <row r="443" spans="7:7">
      <c r="G443" s="428" t="s">
        <v>281</v>
      </c>
    </row>
    <row r="444" spans="7:7">
      <c r="G444" s="428" t="s">
        <v>281</v>
      </c>
    </row>
    <row r="445" spans="7:7">
      <c r="G445" s="428" t="s">
        <v>281</v>
      </c>
    </row>
    <row r="446" spans="7:7">
      <c r="G446" s="428" t="s">
        <v>281</v>
      </c>
    </row>
    <row r="447" spans="7:7">
      <c r="G447" s="428" t="s">
        <v>281</v>
      </c>
    </row>
    <row r="448" spans="7:7">
      <c r="G448" s="428" t="s">
        <v>281</v>
      </c>
    </row>
    <row r="449" spans="7:7">
      <c r="G449" s="428" t="s">
        <v>281</v>
      </c>
    </row>
    <row r="450" spans="7:7">
      <c r="G450" s="428" t="s">
        <v>281</v>
      </c>
    </row>
    <row r="451" spans="7:7">
      <c r="G451" s="428" t="s">
        <v>281</v>
      </c>
    </row>
    <row r="452" spans="7:7">
      <c r="G452" s="428" t="s">
        <v>281</v>
      </c>
    </row>
    <row r="453" spans="7:7">
      <c r="G453" s="428" t="s">
        <v>281</v>
      </c>
    </row>
    <row r="454" spans="7:7">
      <c r="G454" s="428" t="s">
        <v>281</v>
      </c>
    </row>
    <row r="455" spans="7:7">
      <c r="G455" s="428" t="s">
        <v>281</v>
      </c>
    </row>
    <row r="456" spans="7:7">
      <c r="G456" s="428" t="s">
        <v>281</v>
      </c>
    </row>
    <row r="457" spans="7:7">
      <c r="G457" s="428" t="s">
        <v>281</v>
      </c>
    </row>
    <row r="458" spans="7:7">
      <c r="G458" s="428" t="s">
        <v>281</v>
      </c>
    </row>
    <row r="459" spans="7:7">
      <c r="G459" s="428" t="s">
        <v>281</v>
      </c>
    </row>
    <row r="460" spans="7:7">
      <c r="G460" s="428" t="s">
        <v>281</v>
      </c>
    </row>
    <row r="461" spans="7:7">
      <c r="G461" s="428" t="s">
        <v>281</v>
      </c>
    </row>
    <row r="462" spans="7:7">
      <c r="G462" s="428" t="s">
        <v>281</v>
      </c>
    </row>
    <row r="463" spans="7:7">
      <c r="G463" s="428" t="s">
        <v>281</v>
      </c>
    </row>
    <row r="464" spans="7:7">
      <c r="G464" s="428" t="s">
        <v>281</v>
      </c>
    </row>
    <row r="465" spans="7:7">
      <c r="G465" s="428" t="s">
        <v>281</v>
      </c>
    </row>
    <row r="466" spans="7:7">
      <c r="G466" s="428" t="s">
        <v>281</v>
      </c>
    </row>
    <row r="467" spans="7:7">
      <c r="G467" s="428" t="s">
        <v>281</v>
      </c>
    </row>
    <row r="468" spans="7:7">
      <c r="G468" s="428" t="s">
        <v>281</v>
      </c>
    </row>
    <row r="469" spans="7:7">
      <c r="G469" s="428" t="s">
        <v>281</v>
      </c>
    </row>
    <row r="470" spans="7:7">
      <c r="G470" s="428" t="s">
        <v>281</v>
      </c>
    </row>
    <row r="471" spans="7:7">
      <c r="G471" s="428" t="s">
        <v>281</v>
      </c>
    </row>
    <row r="472" spans="7:7">
      <c r="G472" s="428" t="s">
        <v>281</v>
      </c>
    </row>
    <row r="473" spans="7:7">
      <c r="G473" s="428" t="s">
        <v>281</v>
      </c>
    </row>
    <row r="474" spans="7:7">
      <c r="G474" s="428" t="s">
        <v>281</v>
      </c>
    </row>
    <row r="475" spans="7:7">
      <c r="G475" s="428" t="s">
        <v>281</v>
      </c>
    </row>
    <row r="476" spans="7:7">
      <c r="G476" s="428" t="s">
        <v>281</v>
      </c>
    </row>
    <row r="477" spans="7:7">
      <c r="G477" s="428" t="s">
        <v>281</v>
      </c>
    </row>
    <row r="478" spans="7:7">
      <c r="G478" s="428" t="s">
        <v>281</v>
      </c>
    </row>
    <row r="479" spans="7:7">
      <c r="G479" s="428" t="s">
        <v>281</v>
      </c>
    </row>
    <row r="480" spans="7:7">
      <c r="G480" s="428" t="s">
        <v>281</v>
      </c>
    </row>
    <row r="481" spans="7:7">
      <c r="G481" s="428" t="s">
        <v>281</v>
      </c>
    </row>
    <row r="482" spans="7:7">
      <c r="G482" s="428" t="s">
        <v>281</v>
      </c>
    </row>
    <row r="483" spans="7:7">
      <c r="G483" s="428" t="s">
        <v>281</v>
      </c>
    </row>
    <row r="484" spans="7:7">
      <c r="G484" s="428" t="s">
        <v>281</v>
      </c>
    </row>
    <row r="485" spans="7:7">
      <c r="G485" s="428" t="s">
        <v>281</v>
      </c>
    </row>
    <row r="486" spans="7:7">
      <c r="G486" s="428" t="s">
        <v>281</v>
      </c>
    </row>
    <row r="487" spans="7:7">
      <c r="G487" s="428" t="s">
        <v>281</v>
      </c>
    </row>
    <row r="488" spans="7:7">
      <c r="G488" s="428" t="s">
        <v>281</v>
      </c>
    </row>
    <row r="489" spans="7:7">
      <c r="G489" s="428" t="s">
        <v>281</v>
      </c>
    </row>
  </sheetData>
  <mergeCells count="13">
    <mergeCell ref="A142:F142"/>
    <mergeCell ref="A180:F180"/>
    <mergeCell ref="A300:C300"/>
    <mergeCell ref="A67:F67"/>
    <mergeCell ref="A75:F75"/>
    <mergeCell ref="A84:F84"/>
    <mergeCell ref="A117:F117"/>
    <mergeCell ref="A135:F135"/>
    <mergeCell ref="A1:F1"/>
    <mergeCell ref="I1:U1"/>
    <mergeCell ref="A17:F17"/>
    <mergeCell ref="I21:U21"/>
    <mergeCell ref="I44:M44"/>
  </mergeCells>
  <pageMargins left="0.7" right="0.7" top="0.75" bottom="0.75" header="0.3" footer="0.3"/>
  <pageSetup paperSize="9" orientation="portrait"/>
  <drawing r:id="rId1"/>
  <legacyDrawing r:id="rId2"/>
  <oleObjects>
    <mc:AlternateContent xmlns:mc="http://schemas.openxmlformats.org/markup-compatibility/2006">
      <mc:Choice Requires="x14">
        <oleObject progId="Visio.Drawing.15" shapeId="33793" r:id="rId3">
          <objectPr defaultSize="0" r:id="rId4">
            <anchor sizeWithCells="1">
              <from>
                <xdr:col>8</xdr:col>
                <xdr:colOff>57150</xdr:colOff>
                <xdr:row>21</xdr:row>
                <xdr:rowOff>95250</xdr:rowOff>
              </from>
              <to>
                <xdr:col>20</xdr:col>
                <xdr:colOff>561975</xdr:colOff>
                <xdr:row>41</xdr:row>
                <xdr:rowOff>123825</xdr:rowOff>
              </to>
            </anchor>
          </objectPr>
        </oleObject>
      </mc:Choice>
      <mc:Fallback>
        <oleObject progId="Visio.Drawing.15" shapeId="33793" r:id="rId3"/>
      </mc:Fallback>
    </mc:AlternateContent>
  </oleObjec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theme="0" tint="-0.34998626667073579"/>
  </sheetPr>
  <dimension ref="A1:X611"/>
  <sheetViews>
    <sheetView zoomScale="85" workbookViewId="0">
      <selection sqref="A1:F1"/>
    </sheetView>
  </sheetViews>
  <sheetFormatPr baseColWidth="10" defaultColWidth="9.140625" defaultRowHeight="15"/>
  <cols>
    <col min="1" max="1" width="8.85546875" bestFit="1" customWidth="1"/>
    <col min="2" max="2" width="62.42578125" customWidth="1"/>
    <col min="3" max="3" width="32.85546875" customWidth="1"/>
    <col min="4" max="4" width="16.5703125" bestFit="1" customWidth="1"/>
    <col min="5" max="5" width="37.85546875" customWidth="1"/>
    <col min="6" max="6" width="79.5703125" customWidth="1"/>
  </cols>
  <sheetData>
    <row r="1" spans="1:24" ht="21">
      <c r="A1" s="827" t="s">
        <v>6013</v>
      </c>
      <c r="B1" s="828"/>
      <c r="C1" s="828"/>
      <c r="D1" s="828"/>
      <c r="E1" s="828"/>
      <c r="F1" s="829"/>
      <c r="I1" s="772" t="s">
        <v>237</v>
      </c>
      <c r="J1" s="773"/>
      <c r="K1" s="773"/>
      <c r="L1" s="773"/>
      <c r="M1" s="773"/>
      <c r="N1" s="773"/>
      <c r="O1" s="773"/>
      <c r="P1" s="773"/>
      <c r="Q1" s="773"/>
      <c r="R1" s="773"/>
      <c r="S1" s="773"/>
      <c r="T1" s="773"/>
      <c r="U1" s="773"/>
      <c r="V1" s="773"/>
      <c r="W1" s="773"/>
      <c r="X1" s="774"/>
    </row>
    <row r="2" spans="1:24">
      <c r="A2" s="211" t="s">
        <v>238</v>
      </c>
      <c r="B2" s="212" t="s">
        <v>239</v>
      </c>
      <c r="C2" s="212" t="s">
        <v>240</v>
      </c>
      <c r="D2" s="212" t="s">
        <v>134</v>
      </c>
      <c r="E2" s="212" t="s">
        <v>241</v>
      </c>
      <c r="F2" s="213" t="s">
        <v>242</v>
      </c>
      <c r="I2" s="214"/>
      <c r="J2" s="6"/>
      <c r="K2" s="6"/>
      <c r="L2" s="6"/>
      <c r="M2" s="6"/>
      <c r="N2" s="6"/>
      <c r="O2" s="6"/>
      <c r="P2" s="6"/>
      <c r="Q2" s="6"/>
      <c r="R2" s="6"/>
      <c r="S2" s="6"/>
      <c r="T2" s="6"/>
      <c r="U2" s="6"/>
      <c r="V2" s="6"/>
      <c r="W2" s="6"/>
      <c r="X2" s="215"/>
    </row>
    <row r="3" spans="1:24">
      <c r="A3" s="425" t="s">
        <v>243</v>
      </c>
      <c r="B3" s="217" t="s">
        <v>6014</v>
      </c>
      <c r="C3" s="426" t="s">
        <v>6015</v>
      </c>
      <c r="D3" s="426" t="s">
        <v>1904</v>
      </c>
      <c r="E3" s="426" t="s">
        <v>2213</v>
      </c>
      <c r="F3" s="427" t="s">
        <v>6016</v>
      </c>
      <c r="G3" s="428" t="s">
        <v>281</v>
      </c>
      <c r="I3" s="214"/>
      <c r="J3" s="6"/>
      <c r="K3" s="6"/>
      <c r="L3" s="6"/>
      <c r="M3" s="6"/>
      <c r="N3" s="6"/>
      <c r="O3" s="6"/>
      <c r="P3" s="6"/>
      <c r="Q3" s="6"/>
      <c r="R3" s="6"/>
      <c r="S3" s="6"/>
      <c r="T3" s="6"/>
      <c r="U3" s="6"/>
      <c r="V3" s="6"/>
      <c r="W3" s="6"/>
      <c r="X3" s="215"/>
    </row>
    <row r="4" spans="1:24">
      <c r="A4" s="429" t="s">
        <v>243</v>
      </c>
      <c r="B4" s="222" t="s">
        <v>6017</v>
      </c>
      <c r="C4" s="273" t="s">
        <v>6018</v>
      </c>
      <c r="D4" s="273" t="s">
        <v>252</v>
      </c>
      <c r="E4" s="273" t="s">
        <v>6019</v>
      </c>
      <c r="F4" s="430" t="s">
        <v>6020</v>
      </c>
      <c r="G4" s="428" t="s">
        <v>281</v>
      </c>
      <c r="I4" s="214"/>
      <c r="J4" s="6"/>
      <c r="K4" s="6"/>
      <c r="L4" s="6"/>
      <c r="M4" s="6"/>
      <c r="N4" s="6"/>
      <c r="O4" s="6"/>
      <c r="P4" s="6"/>
      <c r="Q4" s="6"/>
      <c r="R4" s="6"/>
      <c r="S4" s="6"/>
      <c r="T4" s="6"/>
      <c r="U4" s="6"/>
      <c r="V4" s="6"/>
      <c r="W4" s="6"/>
      <c r="X4" s="215"/>
    </row>
    <row r="5" spans="1:24">
      <c r="A5" s="429" t="s">
        <v>6519</v>
      </c>
      <c r="B5" s="233" t="s">
        <v>6022</v>
      </c>
      <c r="C5" s="273">
        <v>1</v>
      </c>
      <c r="D5" s="273" t="s">
        <v>256</v>
      </c>
      <c r="E5" s="273" t="s">
        <v>253</v>
      </c>
      <c r="F5" s="430" t="s">
        <v>6023</v>
      </c>
      <c r="G5" s="428" t="s">
        <v>281</v>
      </c>
      <c r="I5" s="214"/>
      <c r="J5" s="6"/>
      <c r="K5" s="6"/>
      <c r="L5" s="6"/>
      <c r="M5" s="6"/>
      <c r="N5" s="6"/>
      <c r="O5" s="6"/>
      <c r="P5" s="6"/>
      <c r="Q5" s="6"/>
      <c r="R5" s="6"/>
      <c r="S5" s="6"/>
      <c r="T5" s="6"/>
      <c r="U5" s="6"/>
      <c r="V5" s="6"/>
      <c r="W5" s="6"/>
      <c r="X5" s="215"/>
    </row>
    <row r="6" spans="1:24">
      <c r="A6" s="262" t="s">
        <v>268</v>
      </c>
      <c r="B6" s="189" t="s">
        <v>6024</v>
      </c>
      <c r="C6" s="189">
        <v>15.8</v>
      </c>
      <c r="D6" s="189" t="s">
        <v>6025</v>
      </c>
      <c r="E6" s="189" t="s">
        <v>253</v>
      </c>
      <c r="F6" s="263" t="s">
        <v>6026</v>
      </c>
      <c r="G6" s="428" t="s">
        <v>281</v>
      </c>
      <c r="I6" s="214"/>
      <c r="J6" s="6"/>
      <c r="K6" s="6"/>
      <c r="L6" s="6"/>
      <c r="M6" s="6"/>
      <c r="N6" s="6"/>
      <c r="O6" s="6"/>
      <c r="P6" s="6"/>
      <c r="Q6" s="6"/>
      <c r="R6" s="6"/>
      <c r="S6" s="6"/>
      <c r="T6" s="6"/>
      <c r="U6" s="6"/>
      <c r="V6" s="6"/>
      <c r="W6" s="6"/>
      <c r="X6" s="215"/>
    </row>
    <row r="7" spans="1:24">
      <c r="A7" s="262" t="s">
        <v>268</v>
      </c>
      <c r="B7" s="189" t="s">
        <v>961</v>
      </c>
      <c r="C7" s="189">
        <v>0.02</v>
      </c>
      <c r="D7" s="189" t="s">
        <v>270</v>
      </c>
      <c r="E7" s="189" t="s">
        <v>253</v>
      </c>
      <c r="F7" s="263" t="s">
        <v>6027</v>
      </c>
      <c r="G7" s="428" t="s">
        <v>281</v>
      </c>
      <c r="I7" s="214"/>
      <c r="J7" s="6"/>
      <c r="K7" s="6"/>
      <c r="L7" s="6"/>
      <c r="M7" s="6"/>
      <c r="N7" s="6"/>
      <c r="O7" s="6"/>
      <c r="P7" s="6"/>
      <c r="Q7" s="6"/>
      <c r="R7" s="6"/>
      <c r="S7" s="6"/>
      <c r="T7" s="6"/>
      <c r="U7" s="6"/>
      <c r="V7" s="6"/>
      <c r="W7" s="6"/>
      <c r="X7" s="215"/>
    </row>
    <row r="8" spans="1:24">
      <c r="A8" s="262" t="s">
        <v>268</v>
      </c>
      <c r="B8" s="189" t="s">
        <v>6028</v>
      </c>
      <c r="C8" s="189">
        <v>0.04</v>
      </c>
      <c r="D8" s="189" t="s">
        <v>270</v>
      </c>
      <c r="E8" s="189" t="s">
        <v>253</v>
      </c>
      <c r="F8" s="263" t="s">
        <v>6029</v>
      </c>
      <c r="G8" s="428" t="s">
        <v>281</v>
      </c>
      <c r="I8" s="214"/>
      <c r="J8" s="6"/>
      <c r="K8" s="6"/>
      <c r="L8" s="6"/>
      <c r="M8" s="6"/>
      <c r="N8" s="6"/>
      <c r="O8" s="6"/>
      <c r="P8" s="6"/>
      <c r="Q8" s="6"/>
      <c r="R8" s="6"/>
      <c r="S8" s="6"/>
      <c r="T8" s="6"/>
      <c r="U8" s="6"/>
      <c r="V8" s="6"/>
      <c r="W8" s="6"/>
      <c r="X8" s="215"/>
    </row>
    <row r="9" spans="1:24">
      <c r="A9" s="262" t="s">
        <v>268</v>
      </c>
      <c r="B9" s="189" t="s">
        <v>688</v>
      </c>
      <c r="C9" s="189">
        <v>99.5</v>
      </c>
      <c r="D9" s="189" t="s">
        <v>2021</v>
      </c>
      <c r="E9" s="189" t="s">
        <v>6030</v>
      </c>
      <c r="F9" s="263" t="s">
        <v>6031</v>
      </c>
      <c r="G9" s="428" t="s">
        <v>281</v>
      </c>
      <c r="I9" s="214"/>
      <c r="J9" s="6"/>
      <c r="K9" s="6"/>
      <c r="L9" s="6"/>
      <c r="M9" s="6"/>
      <c r="N9" s="6"/>
      <c r="O9" s="6"/>
      <c r="P9" s="6"/>
      <c r="Q9" s="6"/>
      <c r="R9" s="6"/>
      <c r="S9" s="6"/>
      <c r="T9" s="6"/>
      <c r="U9" s="6"/>
      <c r="V9" s="6"/>
      <c r="W9" s="6"/>
      <c r="X9" s="215"/>
    </row>
    <row r="10" spans="1:24">
      <c r="A10" s="262" t="s">
        <v>268</v>
      </c>
      <c r="B10" s="189" t="s">
        <v>6032</v>
      </c>
      <c r="C10" s="189">
        <v>0.04</v>
      </c>
      <c r="D10" s="189" t="s">
        <v>6033</v>
      </c>
      <c r="E10" s="189" t="s">
        <v>253</v>
      </c>
      <c r="F10" s="263" t="s">
        <v>6034</v>
      </c>
      <c r="G10" s="428" t="s">
        <v>281</v>
      </c>
      <c r="I10" s="214"/>
      <c r="J10" s="6"/>
      <c r="K10" s="6"/>
      <c r="L10" s="6"/>
      <c r="M10" s="6"/>
      <c r="N10" s="6"/>
      <c r="O10" s="6"/>
      <c r="P10" s="6"/>
      <c r="Q10" s="6"/>
      <c r="R10" s="6"/>
      <c r="S10" s="6"/>
      <c r="T10" s="6"/>
      <c r="U10" s="6"/>
      <c r="V10" s="6"/>
      <c r="W10" s="6"/>
      <c r="X10" s="215"/>
    </row>
    <row r="11" spans="1:24">
      <c r="A11" s="262" t="s">
        <v>268</v>
      </c>
      <c r="B11" s="189" t="s">
        <v>6035</v>
      </c>
      <c r="C11" s="189">
        <v>2.6</v>
      </c>
      <c r="D11" s="189" t="s">
        <v>773</v>
      </c>
      <c r="E11" s="189" t="s">
        <v>253</v>
      </c>
      <c r="F11" s="263" t="s">
        <v>6020</v>
      </c>
      <c r="G11" s="428" t="s">
        <v>281</v>
      </c>
      <c r="I11" s="214"/>
      <c r="J11" s="6"/>
      <c r="K11" s="6"/>
      <c r="L11" s="6"/>
      <c r="M11" s="6"/>
      <c r="N11" s="6"/>
      <c r="O11" s="6"/>
      <c r="P11" s="6"/>
      <c r="Q11" s="6"/>
      <c r="R11" s="6"/>
      <c r="S11" s="6"/>
      <c r="T11" s="6"/>
      <c r="U11" s="6"/>
      <c r="V11" s="6"/>
      <c r="W11" s="6"/>
      <c r="X11" s="215"/>
    </row>
    <row r="12" spans="1:24">
      <c r="A12" s="262" t="s">
        <v>268</v>
      </c>
      <c r="B12" s="189" t="s">
        <v>6036</v>
      </c>
      <c r="C12" s="189">
        <v>1000</v>
      </c>
      <c r="D12" s="189" t="s">
        <v>259</v>
      </c>
      <c r="E12" s="189" t="s">
        <v>253</v>
      </c>
      <c r="F12" s="263" t="s">
        <v>6037</v>
      </c>
      <c r="G12" s="428" t="s">
        <v>281</v>
      </c>
      <c r="I12" s="214"/>
      <c r="J12" s="6"/>
      <c r="K12" s="6"/>
      <c r="L12" s="6"/>
      <c r="M12" s="6"/>
      <c r="N12" s="6"/>
      <c r="O12" s="6"/>
      <c r="P12" s="6"/>
      <c r="Q12" s="6"/>
      <c r="R12" s="6"/>
      <c r="S12" s="6"/>
      <c r="T12" s="6"/>
      <c r="U12" s="6"/>
      <c r="V12" s="6"/>
      <c r="W12" s="6"/>
      <c r="X12" s="215"/>
    </row>
    <row r="13" spans="1:24">
      <c r="A13" s="262" t="s">
        <v>268</v>
      </c>
      <c r="B13" s="189" t="s">
        <v>983</v>
      </c>
      <c r="C13" s="189" t="s">
        <v>6038</v>
      </c>
      <c r="D13" s="269" t="s">
        <v>6039</v>
      </c>
      <c r="E13" s="431"/>
      <c r="F13" s="263" t="s">
        <v>6040</v>
      </c>
      <c r="G13" s="428" t="s">
        <v>281</v>
      </c>
      <c r="I13" s="214"/>
      <c r="J13" s="6"/>
      <c r="K13" s="6"/>
      <c r="L13" s="6"/>
      <c r="M13" s="6"/>
      <c r="N13" s="6"/>
      <c r="O13" s="6"/>
      <c r="P13" s="6"/>
      <c r="Q13" s="6"/>
      <c r="R13" s="6"/>
      <c r="S13" s="6"/>
      <c r="T13" s="6"/>
      <c r="U13" s="6"/>
      <c r="V13" s="6"/>
      <c r="W13" s="6"/>
      <c r="X13" s="215"/>
    </row>
    <row r="14" spans="1:24">
      <c r="A14" s="262" t="s">
        <v>268</v>
      </c>
      <c r="B14" s="189" t="s">
        <v>2040</v>
      </c>
      <c r="C14" s="189" t="s">
        <v>6041</v>
      </c>
      <c r="D14" s="269" t="s">
        <v>6039</v>
      </c>
      <c r="E14" s="431"/>
      <c r="F14" s="263" t="s">
        <v>6042</v>
      </c>
      <c r="G14" s="428" t="s">
        <v>281</v>
      </c>
      <c r="I14" s="214"/>
      <c r="J14" s="6"/>
      <c r="K14" s="6"/>
      <c r="L14" s="6"/>
      <c r="M14" s="6"/>
      <c r="N14" s="6"/>
      <c r="O14" s="6"/>
      <c r="P14" s="6"/>
      <c r="Q14" s="6"/>
      <c r="R14" s="6"/>
      <c r="S14" s="6"/>
      <c r="T14" s="6"/>
      <c r="U14" s="6"/>
      <c r="V14" s="6"/>
      <c r="W14" s="6"/>
      <c r="X14" s="215"/>
    </row>
    <row r="15" spans="1:24">
      <c r="A15" s="239" t="s">
        <v>268</v>
      </c>
      <c r="B15" s="240" t="s">
        <v>6043</v>
      </c>
      <c r="C15" s="240" t="s">
        <v>6044</v>
      </c>
      <c r="D15" s="270" t="s">
        <v>6045</v>
      </c>
      <c r="E15" s="432"/>
      <c r="F15" s="241" t="s">
        <v>6046</v>
      </c>
      <c r="G15" s="428" t="s">
        <v>281</v>
      </c>
      <c r="I15" s="214"/>
      <c r="J15" s="6"/>
      <c r="K15" s="6"/>
      <c r="L15" s="6"/>
      <c r="M15" s="6"/>
      <c r="N15" s="6"/>
      <c r="O15" s="6"/>
      <c r="P15" s="6"/>
      <c r="Q15" s="6"/>
      <c r="R15" s="6"/>
      <c r="S15" s="6"/>
      <c r="T15" s="6"/>
      <c r="U15" s="6"/>
      <c r="V15" s="6"/>
      <c r="W15" s="6"/>
      <c r="X15" s="215"/>
    </row>
    <row r="16" spans="1:24">
      <c r="G16" s="428" t="s">
        <v>281</v>
      </c>
      <c r="I16" s="214"/>
      <c r="J16" s="6"/>
      <c r="K16" s="6"/>
      <c r="L16" s="6"/>
      <c r="M16" s="6"/>
      <c r="N16" s="6"/>
      <c r="O16" s="6"/>
      <c r="P16" s="6"/>
      <c r="Q16" s="6"/>
      <c r="R16" s="6"/>
      <c r="S16" s="6"/>
      <c r="T16" s="6"/>
      <c r="U16" s="6"/>
      <c r="V16" s="6"/>
      <c r="W16" s="6"/>
      <c r="X16" s="215"/>
    </row>
    <row r="17" spans="1:24" ht="21">
      <c r="A17" s="827" t="s">
        <v>6056</v>
      </c>
      <c r="B17" s="828"/>
      <c r="C17" s="828"/>
      <c r="D17" s="828"/>
      <c r="E17" s="828"/>
      <c r="F17" s="829"/>
      <c r="G17" s="428" t="s">
        <v>281</v>
      </c>
      <c r="I17" s="214"/>
      <c r="J17" s="6"/>
      <c r="K17" s="6"/>
      <c r="L17" s="6"/>
      <c r="M17" s="6"/>
      <c r="N17" s="6"/>
      <c r="O17" s="6"/>
      <c r="P17" s="6"/>
      <c r="Q17" s="6"/>
      <c r="R17" s="6"/>
      <c r="S17" s="6"/>
      <c r="T17" s="6"/>
      <c r="U17" s="6"/>
      <c r="V17" s="6"/>
      <c r="W17" s="6"/>
      <c r="X17" s="215"/>
    </row>
    <row r="18" spans="1:24">
      <c r="A18" s="211" t="s">
        <v>238</v>
      </c>
      <c r="B18" s="212" t="s">
        <v>239</v>
      </c>
      <c r="C18" s="212" t="s">
        <v>240</v>
      </c>
      <c r="D18" s="212" t="s">
        <v>134</v>
      </c>
      <c r="E18" s="212" t="s">
        <v>241</v>
      </c>
      <c r="F18" s="213" t="s">
        <v>242</v>
      </c>
      <c r="G18" s="428" t="s">
        <v>281</v>
      </c>
      <c r="I18" s="214"/>
      <c r="J18" s="6"/>
      <c r="K18" s="6"/>
      <c r="L18" s="6"/>
      <c r="M18" s="6"/>
      <c r="N18" s="6"/>
      <c r="O18" s="6"/>
      <c r="P18" s="6"/>
      <c r="Q18" s="6"/>
      <c r="R18" s="6"/>
      <c r="S18" s="6"/>
      <c r="T18" s="6"/>
      <c r="U18" s="6"/>
      <c r="V18" s="6"/>
      <c r="W18" s="6"/>
      <c r="X18" s="215"/>
    </row>
    <row r="19" spans="1:24">
      <c r="A19" s="216" t="s">
        <v>243</v>
      </c>
      <c r="B19" s="217" t="s">
        <v>6057</v>
      </c>
      <c r="C19" s="218" t="s">
        <v>1491</v>
      </c>
      <c r="D19" s="218" t="s">
        <v>275</v>
      </c>
      <c r="E19" s="426" t="s">
        <v>2213</v>
      </c>
      <c r="F19" s="232" t="s">
        <v>6058</v>
      </c>
      <c r="G19" s="428" t="s">
        <v>281</v>
      </c>
      <c r="I19" s="214"/>
      <c r="J19" s="6"/>
      <c r="K19" s="6"/>
      <c r="L19" s="6"/>
      <c r="M19" s="6"/>
      <c r="N19" s="6"/>
      <c r="O19" s="6"/>
      <c r="P19" s="6"/>
      <c r="Q19" s="6"/>
      <c r="R19" s="6"/>
      <c r="S19" s="6"/>
      <c r="T19" s="6"/>
      <c r="U19" s="6"/>
      <c r="V19" s="6"/>
      <c r="W19" s="6"/>
      <c r="X19" s="215"/>
    </row>
    <row r="20" spans="1:24">
      <c r="A20" s="221" t="s">
        <v>243</v>
      </c>
      <c r="B20" s="233" t="s">
        <v>6059</v>
      </c>
      <c r="C20" s="223" t="s">
        <v>682</v>
      </c>
      <c r="D20" s="223" t="s">
        <v>504</v>
      </c>
      <c r="E20" s="273" t="s">
        <v>2213</v>
      </c>
      <c r="F20" s="234" t="s">
        <v>6060</v>
      </c>
      <c r="G20" s="428" t="s">
        <v>281</v>
      </c>
      <c r="I20" s="214"/>
      <c r="J20" s="6"/>
      <c r="K20" s="6"/>
      <c r="L20" s="6"/>
      <c r="M20" s="6"/>
      <c r="N20" s="6"/>
      <c r="O20" s="6"/>
      <c r="P20" s="6"/>
      <c r="Q20" s="6"/>
      <c r="R20" s="6"/>
      <c r="S20" s="6"/>
      <c r="T20" s="6"/>
      <c r="U20" s="6"/>
      <c r="V20" s="6"/>
      <c r="W20" s="6"/>
      <c r="X20" s="215"/>
    </row>
    <row r="21" spans="1:24">
      <c r="A21" s="221" t="s">
        <v>243</v>
      </c>
      <c r="B21" s="222" t="s">
        <v>6014</v>
      </c>
      <c r="C21" s="223" t="s">
        <v>6061</v>
      </c>
      <c r="D21" s="223" t="s">
        <v>408</v>
      </c>
      <c r="E21" s="273" t="s">
        <v>2213</v>
      </c>
      <c r="F21" s="234" t="s">
        <v>6062</v>
      </c>
      <c r="G21" s="428" t="s">
        <v>281</v>
      </c>
      <c r="I21" s="214"/>
      <c r="J21" s="6"/>
      <c r="K21" s="6"/>
      <c r="L21" s="6"/>
      <c r="M21" s="6"/>
      <c r="N21" s="6"/>
      <c r="O21" s="6"/>
      <c r="P21" s="6"/>
      <c r="Q21" s="6"/>
      <c r="R21" s="6"/>
      <c r="S21" s="6"/>
      <c r="T21" s="6"/>
      <c r="U21" s="6"/>
      <c r="V21" s="6"/>
      <c r="W21" s="6"/>
      <c r="X21" s="215"/>
    </row>
    <row r="22" spans="1:24">
      <c r="A22" s="221" t="s">
        <v>858</v>
      </c>
      <c r="B22" s="222" t="s">
        <v>591</v>
      </c>
      <c r="C22" s="223" t="s">
        <v>592</v>
      </c>
      <c r="D22" s="223" t="s">
        <v>259</v>
      </c>
      <c r="E22" s="273" t="s">
        <v>2213</v>
      </c>
      <c r="F22" s="234" t="s">
        <v>6063</v>
      </c>
      <c r="G22" s="428" t="s">
        <v>281</v>
      </c>
      <c r="I22" s="236"/>
      <c r="J22" s="237"/>
      <c r="K22" s="237"/>
      <c r="L22" s="237"/>
      <c r="M22" s="237"/>
      <c r="N22" s="237"/>
      <c r="O22" s="237"/>
      <c r="P22" s="237"/>
      <c r="Q22" s="237"/>
      <c r="R22" s="237"/>
      <c r="S22" s="237"/>
      <c r="T22" s="237"/>
      <c r="U22" s="237"/>
      <c r="V22" s="237"/>
      <c r="W22" s="237"/>
      <c r="X22" s="238"/>
    </row>
    <row r="23" spans="1:24">
      <c r="A23" s="221" t="s">
        <v>858</v>
      </c>
      <c r="B23" s="233" t="s">
        <v>6049</v>
      </c>
      <c r="C23" s="223" t="s">
        <v>586</v>
      </c>
      <c r="D23" s="223" t="s">
        <v>259</v>
      </c>
      <c r="E23" s="273" t="s">
        <v>253</v>
      </c>
      <c r="F23" s="234" t="s">
        <v>6023</v>
      </c>
      <c r="G23" s="428" t="s">
        <v>281</v>
      </c>
    </row>
    <row r="24" spans="1:24">
      <c r="A24" s="221" t="s">
        <v>858</v>
      </c>
      <c r="B24" s="222" t="s">
        <v>326</v>
      </c>
      <c r="C24" s="223" t="s">
        <v>818</v>
      </c>
      <c r="D24" s="223" t="s">
        <v>408</v>
      </c>
      <c r="E24" s="273" t="s">
        <v>2213</v>
      </c>
      <c r="F24" s="234" t="s">
        <v>6089</v>
      </c>
      <c r="G24" s="428" t="s">
        <v>281</v>
      </c>
      <c r="I24" s="772" t="s">
        <v>272</v>
      </c>
      <c r="J24" s="773"/>
      <c r="K24" s="773"/>
      <c r="L24" s="773"/>
      <c r="M24" s="773"/>
      <c r="N24" s="773"/>
      <c r="O24" s="773"/>
      <c r="P24" s="773"/>
      <c r="Q24" s="773"/>
      <c r="R24" s="773"/>
      <c r="S24" s="773"/>
      <c r="T24" s="773"/>
      <c r="U24" s="773"/>
      <c r="V24" s="773"/>
      <c r="W24" s="773"/>
      <c r="X24" s="774"/>
    </row>
    <row r="25" spans="1:24">
      <c r="A25" s="221" t="s">
        <v>333</v>
      </c>
      <c r="B25" s="223" t="s">
        <v>340</v>
      </c>
      <c r="C25" s="223" t="s">
        <v>6067</v>
      </c>
      <c r="D25" s="223" t="s">
        <v>259</v>
      </c>
      <c r="E25" s="273" t="s">
        <v>2213</v>
      </c>
      <c r="F25" s="234" t="s">
        <v>6317</v>
      </c>
      <c r="G25" s="428" t="s">
        <v>281</v>
      </c>
      <c r="I25" s="214"/>
      <c r="J25" s="6"/>
      <c r="K25" s="6"/>
      <c r="L25" s="6"/>
      <c r="M25" s="6"/>
      <c r="N25" s="6"/>
      <c r="O25" s="6"/>
      <c r="P25" s="6"/>
      <c r="Q25" s="6"/>
      <c r="R25" s="6"/>
      <c r="S25" s="6"/>
      <c r="T25" s="6"/>
      <c r="U25" s="6"/>
      <c r="V25" s="6"/>
      <c r="W25" s="6"/>
      <c r="X25" s="215"/>
    </row>
    <row r="26" spans="1:24">
      <c r="A26" s="221" t="s">
        <v>250</v>
      </c>
      <c r="B26" s="233" t="s">
        <v>6069</v>
      </c>
      <c r="C26" s="223" t="s">
        <v>6070</v>
      </c>
      <c r="D26" s="223" t="s">
        <v>259</v>
      </c>
      <c r="E26" s="273" t="s">
        <v>2213</v>
      </c>
      <c r="F26" s="234" t="s">
        <v>6071</v>
      </c>
      <c r="G26" s="428" t="s">
        <v>281</v>
      </c>
      <c r="I26" s="214"/>
      <c r="J26" s="6"/>
      <c r="K26" s="6"/>
      <c r="L26" s="6"/>
      <c r="M26" s="6"/>
      <c r="N26" s="6"/>
      <c r="O26" s="6"/>
      <c r="P26" s="6"/>
      <c r="Q26" s="6"/>
      <c r="R26" s="6"/>
      <c r="S26" s="6"/>
      <c r="T26" s="6"/>
      <c r="U26" s="6"/>
      <c r="V26" s="6"/>
      <c r="W26" s="6"/>
      <c r="X26" s="215"/>
    </row>
    <row r="27" spans="1:24">
      <c r="A27" s="221" t="s">
        <v>333</v>
      </c>
      <c r="B27" s="223" t="s">
        <v>610</v>
      </c>
      <c r="C27" s="223" t="s">
        <v>6072</v>
      </c>
      <c r="D27" s="223" t="s">
        <v>259</v>
      </c>
      <c r="E27" s="273" t="s">
        <v>2213</v>
      </c>
      <c r="F27" s="234" t="s">
        <v>6073</v>
      </c>
      <c r="G27" s="428" t="s">
        <v>281</v>
      </c>
      <c r="I27" s="214"/>
      <c r="J27" s="6"/>
      <c r="K27" s="6"/>
      <c r="L27" s="6"/>
      <c r="M27" s="6"/>
      <c r="N27" s="6"/>
      <c r="O27" s="6"/>
      <c r="P27" s="6"/>
      <c r="Q27" s="6"/>
      <c r="R27" s="6"/>
      <c r="S27" s="6"/>
      <c r="T27" s="6"/>
      <c r="U27" s="6"/>
      <c r="V27" s="6"/>
      <c r="W27" s="6"/>
      <c r="X27" s="215"/>
    </row>
    <row r="28" spans="1:24">
      <c r="A28" s="221" t="s">
        <v>333</v>
      </c>
      <c r="B28" s="223" t="s">
        <v>2003</v>
      </c>
      <c r="C28" s="223" t="s">
        <v>6074</v>
      </c>
      <c r="D28" s="223" t="s">
        <v>259</v>
      </c>
      <c r="E28" s="273" t="s">
        <v>2213</v>
      </c>
      <c r="F28" s="234" t="s">
        <v>883</v>
      </c>
      <c r="G28" s="428" t="s">
        <v>281</v>
      </c>
      <c r="I28" s="214"/>
      <c r="J28" s="6"/>
      <c r="K28" s="6"/>
      <c r="L28" s="6"/>
      <c r="M28" s="6"/>
      <c r="N28" s="6"/>
      <c r="O28" s="6"/>
      <c r="P28" s="6"/>
      <c r="Q28" s="6"/>
      <c r="R28" s="6"/>
      <c r="S28" s="6"/>
      <c r="T28" s="6"/>
      <c r="U28" s="6"/>
      <c r="V28" s="6"/>
      <c r="W28" s="6"/>
      <c r="X28" s="215"/>
    </row>
    <row r="29" spans="1:24">
      <c r="A29" s="221" t="s">
        <v>333</v>
      </c>
      <c r="B29" s="223" t="s">
        <v>439</v>
      </c>
      <c r="C29" s="223" t="s">
        <v>6075</v>
      </c>
      <c r="D29" s="223" t="s">
        <v>259</v>
      </c>
      <c r="E29" s="273" t="s">
        <v>2213</v>
      </c>
      <c r="F29" s="234" t="s">
        <v>887</v>
      </c>
      <c r="G29" s="428" t="s">
        <v>281</v>
      </c>
      <c r="I29" s="214"/>
      <c r="J29" s="6"/>
      <c r="K29" s="6"/>
      <c r="L29" s="6"/>
      <c r="M29" s="6"/>
      <c r="N29" s="6"/>
      <c r="O29" s="6"/>
      <c r="P29" s="6"/>
      <c r="Q29" s="6"/>
      <c r="R29" s="6"/>
      <c r="S29" s="6"/>
      <c r="T29" s="6"/>
      <c r="U29" s="6"/>
      <c r="V29" s="6"/>
      <c r="W29" s="6"/>
      <c r="X29" s="215"/>
    </row>
    <row r="30" spans="1:24">
      <c r="A30" s="262" t="s">
        <v>268</v>
      </c>
      <c r="B30" s="189" t="s">
        <v>6024</v>
      </c>
      <c r="C30" s="189">
        <v>15.8</v>
      </c>
      <c r="D30" s="189" t="s">
        <v>6025</v>
      </c>
      <c r="E30" s="189" t="s">
        <v>253</v>
      </c>
      <c r="F30" s="263" t="s">
        <v>6076</v>
      </c>
      <c r="G30" s="428" t="s">
        <v>281</v>
      </c>
      <c r="I30" s="214"/>
      <c r="J30" s="6"/>
      <c r="K30" s="6"/>
      <c r="L30" s="6"/>
      <c r="M30" s="6"/>
      <c r="N30" s="6"/>
      <c r="O30" s="6"/>
      <c r="P30" s="6"/>
      <c r="Q30" s="6"/>
      <c r="R30" s="6"/>
      <c r="S30" s="6"/>
      <c r="T30" s="6"/>
      <c r="U30" s="6"/>
      <c r="V30" s="6"/>
      <c r="W30" s="6"/>
      <c r="X30" s="215"/>
    </row>
    <row r="31" spans="1:24">
      <c r="A31" s="262" t="s">
        <v>268</v>
      </c>
      <c r="B31" s="189" t="s">
        <v>6077</v>
      </c>
      <c r="C31" s="189">
        <v>0.65</v>
      </c>
      <c r="D31" s="189" t="s">
        <v>270</v>
      </c>
      <c r="E31" s="189" t="s">
        <v>6078</v>
      </c>
      <c r="F31" s="263" t="s">
        <v>6079</v>
      </c>
      <c r="G31" s="428" t="s">
        <v>281</v>
      </c>
      <c r="I31" s="214"/>
      <c r="J31" s="6"/>
      <c r="K31" s="6"/>
      <c r="L31" s="6"/>
      <c r="M31" s="6"/>
      <c r="N31" s="6"/>
      <c r="O31" s="6"/>
      <c r="P31" s="6"/>
      <c r="Q31" s="6"/>
      <c r="R31" s="6"/>
      <c r="S31" s="6"/>
      <c r="T31" s="6"/>
      <c r="U31" s="6"/>
      <c r="V31" s="6"/>
      <c r="W31" s="6"/>
      <c r="X31" s="215"/>
    </row>
    <row r="32" spans="1:24">
      <c r="A32" s="262" t="s">
        <v>268</v>
      </c>
      <c r="B32" s="189" t="s">
        <v>623</v>
      </c>
      <c r="C32" s="189">
        <v>0.04</v>
      </c>
      <c r="D32" s="189" t="s">
        <v>270</v>
      </c>
      <c r="E32" s="189" t="s">
        <v>253</v>
      </c>
      <c r="F32" s="263" t="s">
        <v>6080</v>
      </c>
      <c r="G32" s="428" t="s">
        <v>281</v>
      </c>
      <c r="I32" s="214"/>
      <c r="J32" s="6"/>
      <c r="K32" s="6"/>
      <c r="L32" s="6"/>
      <c r="M32" s="6"/>
      <c r="N32" s="6"/>
      <c r="O32" s="6"/>
      <c r="P32" s="6"/>
      <c r="Q32" s="6"/>
      <c r="R32" s="6"/>
      <c r="S32" s="6"/>
      <c r="T32" s="6"/>
      <c r="U32" s="6"/>
      <c r="V32" s="6"/>
      <c r="W32" s="6"/>
      <c r="X32" s="215"/>
    </row>
    <row r="33" spans="1:24">
      <c r="A33" s="262" t="s">
        <v>268</v>
      </c>
      <c r="B33" s="189" t="s">
        <v>628</v>
      </c>
      <c r="C33" s="189">
        <v>1.95</v>
      </c>
      <c r="D33" s="189" t="s">
        <v>6081</v>
      </c>
      <c r="E33" s="189" t="s">
        <v>6082</v>
      </c>
      <c r="F33" s="263" t="s">
        <v>6083</v>
      </c>
      <c r="G33" s="428" t="s">
        <v>281</v>
      </c>
      <c r="I33" s="214"/>
      <c r="J33" s="6"/>
      <c r="K33" s="6"/>
      <c r="L33" s="6"/>
      <c r="M33" s="6"/>
      <c r="N33" s="6"/>
      <c r="O33" s="6"/>
      <c r="P33" s="6"/>
      <c r="Q33" s="6"/>
      <c r="R33" s="6"/>
      <c r="S33" s="6"/>
      <c r="T33" s="6"/>
      <c r="U33" s="6"/>
      <c r="V33" s="6"/>
      <c r="W33" s="6"/>
      <c r="X33" s="215"/>
    </row>
    <row r="34" spans="1:24">
      <c r="A34" s="262" t="s">
        <v>268</v>
      </c>
      <c r="B34" s="189" t="s">
        <v>6084</v>
      </c>
      <c r="C34" s="189">
        <v>600000</v>
      </c>
      <c r="D34" s="189" t="s">
        <v>6085</v>
      </c>
      <c r="E34" s="189" t="s">
        <v>253</v>
      </c>
      <c r="F34" s="263" t="s">
        <v>6086</v>
      </c>
      <c r="G34" s="428" t="s">
        <v>281</v>
      </c>
      <c r="I34" s="214"/>
      <c r="J34" s="6"/>
      <c r="K34" s="6"/>
      <c r="L34" s="6"/>
      <c r="M34" s="6"/>
      <c r="N34" s="6"/>
      <c r="O34" s="6"/>
      <c r="P34" s="6"/>
      <c r="Q34" s="6"/>
      <c r="R34" s="6"/>
      <c r="S34" s="6"/>
      <c r="T34" s="6"/>
      <c r="U34" s="6"/>
      <c r="V34" s="6"/>
      <c r="W34" s="6"/>
      <c r="X34" s="215"/>
    </row>
    <row r="35" spans="1:24">
      <c r="A35" s="262" t="s">
        <v>268</v>
      </c>
      <c r="B35" s="189" t="s">
        <v>631</v>
      </c>
      <c r="C35" s="189">
        <v>14.79</v>
      </c>
      <c r="D35" s="189" t="s">
        <v>6087</v>
      </c>
      <c r="E35" s="189" t="s">
        <v>253</v>
      </c>
      <c r="F35" s="263" t="s">
        <v>6088</v>
      </c>
      <c r="G35" s="428" t="s">
        <v>281</v>
      </c>
      <c r="I35" s="214"/>
      <c r="J35" s="6"/>
      <c r="K35" s="6"/>
      <c r="L35" s="6"/>
      <c r="M35" s="6"/>
      <c r="N35" s="6"/>
      <c r="O35" s="6"/>
      <c r="P35" s="6"/>
      <c r="Q35" s="6"/>
      <c r="R35" s="6"/>
      <c r="S35" s="6"/>
      <c r="T35" s="6"/>
      <c r="U35" s="6"/>
      <c r="V35" s="6"/>
      <c r="W35" s="6"/>
      <c r="X35" s="215"/>
    </row>
    <row r="36" spans="1:24">
      <c r="A36" s="262" t="s">
        <v>268</v>
      </c>
      <c r="B36" s="189" t="s">
        <v>634</v>
      </c>
      <c r="C36" s="189">
        <v>3.1130000000000001E-2</v>
      </c>
      <c r="D36" s="189" t="s">
        <v>1241</v>
      </c>
      <c r="E36" s="189" t="s">
        <v>253</v>
      </c>
      <c r="F36" s="263" t="s">
        <v>6089</v>
      </c>
      <c r="G36" s="428" t="s">
        <v>281</v>
      </c>
      <c r="I36" s="214"/>
      <c r="J36" s="6"/>
      <c r="K36" s="6"/>
      <c r="L36" s="6"/>
      <c r="M36" s="6"/>
      <c r="N36" s="6"/>
      <c r="O36" s="6"/>
      <c r="P36" s="6"/>
      <c r="Q36" s="6"/>
      <c r="R36" s="6"/>
      <c r="S36" s="6"/>
      <c r="T36" s="6"/>
      <c r="U36" s="6"/>
      <c r="V36" s="6"/>
      <c r="W36" s="6"/>
      <c r="X36" s="215"/>
    </row>
    <row r="37" spans="1:24">
      <c r="A37" s="262" t="s">
        <v>268</v>
      </c>
      <c r="B37" s="189" t="s">
        <v>643</v>
      </c>
      <c r="C37" s="189">
        <v>8.7500000000000008E-3</v>
      </c>
      <c r="D37" s="189" t="s">
        <v>270</v>
      </c>
      <c r="E37" s="189" t="s">
        <v>6090</v>
      </c>
      <c r="F37" s="263" t="s">
        <v>6091</v>
      </c>
      <c r="G37" s="428" t="s">
        <v>281</v>
      </c>
      <c r="I37" s="214"/>
      <c r="J37" s="6"/>
      <c r="K37" s="6"/>
      <c r="L37" s="6"/>
      <c r="M37" s="6"/>
      <c r="N37" s="6"/>
      <c r="O37" s="6"/>
      <c r="P37" s="6"/>
      <c r="Q37" s="6"/>
      <c r="R37" s="6"/>
      <c r="S37" s="6"/>
      <c r="T37" s="6"/>
      <c r="U37" s="6"/>
      <c r="V37" s="6"/>
      <c r="W37" s="6"/>
      <c r="X37" s="215"/>
    </row>
    <row r="38" spans="1:24">
      <c r="A38" s="262" t="s">
        <v>268</v>
      </c>
      <c r="B38" s="189" t="s">
        <v>646</v>
      </c>
      <c r="C38" s="189">
        <v>25</v>
      </c>
      <c r="D38" s="189" t="s">
        <v>545</v>
      </c>
      <c r="E38" s="189" t="s">
        <v>6092</v>
      </c>
      <c r="F38" s="263" t="s">
        <v>1595</v>
      </c>
      <c r="G38" s="428" t="s">
        <v>281</v>
      </c>
      <c r="I38" s="214"/>
      <c r="J38" s="6"/>
      <c r="K38" s="6"/>
      <c r="L38" s="6"/>
      <c r="M38" s="6"/>
      <c r="N38" s="6"/>
      <c r="O38" s="6"/>
      <c r="P38" s="6"/>
      <c r="Q38" s="6"/>
      <c r="R38" s="6"/>
      <c r="S38" s="6"/>
      <c r="T38" s="6"/>
      <c r="U38" s="6"/>
      <c r="V38" s="6"/>
      <c r="W38" s="6"/>
      <c r="X38" s="215"/>
    </row>
    <row r="39" spans="1:24">
      <c r="A39" s="262" t="s">
        <v>268</v>
      </c>
      <c r="B39" s="189" t="s">
        <v>649</v>
      </c>
      <c r="C39" s="189">
        <v>16.04</v>
      </c>
      <c r="D39" s="189" t="s">
        <v>650</v>
      </c>
      <c r="E39" s="189" t="s">
        <v>253</v>
      </c>
      <c r="F39" s="263" t="s">
        <v>2486</v>
      </c>
      <c r="G39" s="428" t="s">
        <v>281</v>
      </c>
      <c r="I39" s="214"/>
      <c r="J39" s="6"/>
      <c r="K39" s="6"/>
      <c r="L39" s="6"/>
      <c r="M39" s="6"/>
      <c r="N39" s="6"/>
      <c r="O39" s="6"/>
      <c r="P39" s="6"/>
      <c r="Q39" s="6"/>
      <c r="R39" s="6"/>
      <c r="S39" s="6"/>
      <c r="T39" s="6"/>
      <c r="U39" s="6"/>
      <c r="V39" s="6"/>
      <c r="W39" s="6"/>
      <c r="X39" s="215"/>
    </row>
    <row r="40" spans="1:24">
      <c r="A40" s="262" t="s">
        <v>268</v>
      </c>
      <c r="B40" s="189" t="s">
        <v>652</v>
      </c>
      <c r="C40" s="189">
        <v>44.01</v>
      </c>
      <c r="D40" s="189" t="s">
        <v>650</v>
      </c>
      <c r="E40" s="189" t="s">
        <v>253</v>
      </c>
      <c r="F40" s="263" t="s">
        <v>6093</v>
      </c>
      <c r="G40" s="428" t="s">
        <v>281</v>
      </c>
      <c r="I40" s="214"/>
      <c r="J40" s="6"/>
      <c r="K40" s="6"/>
      <c r="L40" s="6"/>
      <c r="M40" s="6"/>
      <c r="N40" s="6"/>
      <c r="O40" s="6"/>
      <c r="P40" s="6"/>
      <c r="Q40" s="6"/>
      <c r="R40" s="6"/>
      <c r="S40" s="6"/>
      <c r="T40" s="6"/>
      <c r="U40" s="6"/>
      <c r="V40" s="6"/>
      <c r="W40" s="6"/>
      <c r="X40" s="215"/>
    </row>
    <row r="41" spans="1:24">
      <c r="A41" s="262" t="s">
        <v>268</v>
      </c>
      <c r="B41" s="189" t="s">
        <v>6094</v>
      </c>
      <c r="C41" s="189">
        <v>18.010000000000002</v>
      </c>
      <c r="D41" s="189" t="s">
        <v>650</v>
      </c>
      <c r="E41" s="189" t="s">
        <v>253</v>
      </c>
      <c r="F41" s="263" t="s">
        <v>6095</v>
      </c>
      <c r="G41" s="428" t="s">
        <v>281</v>
      </c>
      <c r="I41" s="214"/>
      <c r="J41" s="6"/>
      <c r="K41" s="6"/>
      <c r="L41" s="6"/>
      <c r="M41" s="6"/>
      <c r="N41" s="6"/>
      <c r="O41" s="6"/>
      <c r="P41" s="6"/>
      <c r="Q41" s="6"/>
      <c r="R41" s="6"/>
      <c r="S41" s="6"/>
      <c r="T41" s="6"/>
      <c r="U41" s="6"/>
      <c r="V41" s="6"/>
      <c r="W41" s="6"/>
      <c r="X41" s="215"/>
    </row>
    <row r="42" spans="1:24">
      <c r="A42" s="262" t="s">
        <v>268</v>
      </c>
      <c r="B42" s="189" t="s">
        <v>654</v>
      </c>
      <c r="C42" s="189">
        <v>34.1</v>
      </c>
      <c r="D42" s="189" t="s">
        <v>650</v>
      </c>
      <c r="E42" s="189" t="s">
        <v>253</v>
      </c>
      <c r="F42" s="263" t="s">
        <v>6096</v>
      </c>
      <c r="G42" s="428" t="s">
        <v>281</v>
      </c>
      <c r="I42" s="214"/>
      <c r="J42" s="6"/>
      <c r="K42" s="6"/>
      <c r="L42" s="6"/>
      <c r="M42" s="6"/>
      <c r="N42" s="6"/>
      <c r="O42" s="6"/>
      <c r="P42" s="6"/>
      <c r="Q42" s="6"/>
      <c r="R42" s="6"/>
      <c r="S42" s="6"/>
      <c r="T42" s="6"/>
      <c r="U42" s="6"/>
      <c r="V42" s="6"/>
      <c r="W42" s="6"/>
      <c r="X42" s="215"/>
    </row>
    <row r="43" spans="1:24">
      <c r="A43" s="262" t="s">
        <v>268</v>
      </c>
      <c r="B43" s="189" t="s">
        <v>656</v>
      </c>
      <c r="C43" s="189">
        <v>17</v>
      </c>
      <c r="D43" s="189" t="s">
        <v>650</v>
      </c>
      <c r="E43" s="189" t="s">
        <v>253</v>
      </c>
      <c r="F43" s="263" t="s">
        <v>6097</v>
      </c>
      <c r="G43" s="428" t="s">
        <v>281</v>
      </c>
      <c r="I43" s="214"/>
      <c r="J43" s="6"/>
      <c r="K43" s="6"/>
      <c r="L43" s="6"/>
      <c r="M43" s="6"/>
      <c r="N43" s="6"/>
      <c r="O43" s="6"/>
      <c r="P43" s="6"/>
      <c r="Q43" s="6"/>
      <c r="R43" s="6"/>
      <c r="S43" s="6"/>
      <c r="T43" s="6"/>
      <c r="U43" s="6"/>
      <c r="V43" s="6"/>
      <c r="W43" s="6"/>
      <c r="X43" s="215"/>
    </row>
    <row r="44" spans="1:24">
      <c r="A44" s="262" t="s">
        <v>268</v>
      </c>
      <c r="B44" s="189" t="s">
        <v>6098</v>
      </c>
      <c r="C44" s="189">
        <v>0.68600000000000005</v>
      </c>
      <c r="D44" s="189" t="s">
        <v>270</v>
      </c>
      <c r="E44" s="189" t="s">
        <v>6099</v>
      </c>
      <c r="F44" s="263" t="s">
        <v>6100</v>
      </c>
      <c r="G44" s="428" t="s">
        <v>281</v>
      </c>
      <c r="I44" s="214"/>
      <c r="J44" s="6"/>
      <c r="K44" s="6"/>
      <c r="L44" s="6"/>
      <c r="M44" s="6"/>
      <c r="N44" s="6"/>
      <c r="O44" s="6"/>
      <c r="P44" s="6"/>
      <c r="Q44" s="6"/>
      <c r="R44" s="6"/>
      <c r="S44" s="6"/>
      <c r="T44" s="6"/>
      <c r="U44" s="6"/>
      <c r="V44" s="6"/>
      <c r="W44" s="6"/>
      <c r="X44" s="215"/>
    </row>
    <row r="45" spans="1:24">
      <c r="A45" s="262" t="s">
        <v>268</v>
      </c>
      <c r="B45" s="189" t="s">
        <v>6101</v>
      </c>
      <c r="C45" s="189">
        <v>0.48</v>
      </c>
      <c r="D45" s="189" t="s">
        <v>270</v>
      </c>
      <c r="E45" s="189" t="s">
        <v>6102</v>
      </c>
      <c r="F45" s="263" t="s">
        <v>6103</v>
      </c>
      <c r="G45" s="428" t="s">
        <v>281</v>
      </c>
      <c r="I45" s="214"/>
      <c r="J45" s="6"/>
      <c r="K45" s="6"/>
      <c r="L45" s="6"/>
      <c r="M45" s="6"/>
      <c r="N45" s="6"/>
      <c r="O45" s="6"/>
      <c r="P45" s="6"/>
      <c r="Q45" s="6"/>
      <c r="R45" s="6"/>
      <c r="S45" s="6"/>
      <c r="T45" s="6"/>
      <c r="U45" s="6"/>
      <c r="V45" s="6"/>
      <c r="W45" s="6"/>
      <c r="X45" s="215"/>
    </row>
    <row r="46" spans="1:24">
      <c r="A46" s="262" t="s">
        <v>268</v>
      </c>
      <c r="B46" s="189" t="s">
        <v>6104</v>
      </c>
      <c r="C46" s="189">
        <v>1</v>
      </c>
      <c r="D46" s="189" t="s">
        <v>6105</v>
      </c>
      <c r="E46" s="189" t="s">
        <v>6106</v>
      </c>
      <c r="F46" s="263" t="s">
        <v>6107</v>
      </c>
      <c r="G46" s="428" t="s">
        <v>281</v>
      </c>
      <c r="I46" s="214"/>
      <c r="J46" s="6"/>
      <c r="K46" s="6"/>
      <c r="L46" s="6"/>
      <c r="M46" s="6"/>
      <c r="N46" s="6"/>
      <c r="O46" s="6"/>
      <c r="P46" s="6"/>
      <c r="Q46" s="6"/>
      <c r="R46" s="6"/>
      <c r="S46" s="6"/>
      <c r="T46" s="6"/>
      <c r="U46" s="6"/>
      <c r="V46" s="6"/>
      <c r="W46" s="6"/>
      <c r="X46" s="215"/>
    </row>
    <row r="47" spans="1:24">
      <c r="A47" s="262" t="s">
        <v>268</v>
      </c>
      <c r="B47" s="189" t="s">
        <v>6108</v>
      </c>
      <c r="C47" s="189">
        <v>50000</v>
      </c>
      <c r="D47" s="189" t="s">
        <v>6085</v>
      </c>
      <c r="E47" s="189" t="s">
        <v>253</v>
      </c>
      <c r="F47" s="263" t="s">
        <v>6109</v>
      </c>
      <c r="G47" s="428" t="s">
        <v>281</v>
      </c>
      <c r="I47" s="214"/>
      <c r="J47" s="6"/>
      <c r="K47" s="6"/>
      <c r="L47" s="6"/>
      <c r="M47" s="6"/>
      <c r="N47" s="6"/>
      <c r="O47" s="6"/>
      <c r="P47" s="6"/>
      <c r="Q47" s="6"/>
      <c r="R47" s="6"/>
      <c r="S47" s="6"/>
      <c r="T47" s="6"/>
      <c r="U47" s="6"/>
      <c r="V47" s="6"/>
      <c r="W47" s="6"/>
      <c r="X47" s="215"/>
    </row>
    <row r="48" spans="1:24">
      <c r="A48" s="262" t="s">
        <v>268</v>
      </c>
      <c r="B48" s="189" t="s">
        <v>669</v>
      </c>
      <c r="C48" s="189">
        <v>500</v>
      </c>
      <c r="D48" s="189" t="s">
        <v>670</v>
      </c>
      <c r="E48" s="189" t="s">
        <v>6110</v>
      </c>
      <c r="F48" s="263" t="s">
        <v>6111</v>
      </c>
      <c r="G48" s="428" t="s">
        <v>281</v>
      </c>
      <c r="I48" s="214"/>
      <c r="J48" s="6"/>
      <c r="K48" s="6"/>
      <c r="L48" s="6"/>
      <c r="M48" s="6"/>
      <c r="N48" s="6"/>
      <c r="O48" s="6"/>
      <c r="P48" s="6"/>
      <c r="Q48" s="6"/>
      <c r="R48" s="6"/>
      <c r="S48" s="6"/>
      <c r="T48" s="6"/>
      <c r="U48" s="6"/>
      <c r="V48" s="6"/>
      <c r="W48" s="6"/>
      <c r="X48" s="215"/>
    </row>
    <row r="49" spans="1:24">
      <c r="A49" s="262" t="s">
        <v>268</v>
      </c>
      <c r="B49" s="189" t="s">
        <v>673</v>
      </c>
      <c r="C49" s="189">
        <v>300</v>
      </c>
      <c r="D49" s="189" t="s">
        <v>670</v>
      </c>
      <c r="E49" s="189" t="s">
        <v>6112</v>
      </c>
      <c r="F49" s="263" t="s">
        <v>6113</v>
      </c>
      <c r="G49" s="428" t="s">
        <v>281</v>
      </c>
      <c r="I49" s="214"/>
      <c r="J49" s="6"/>
      <c r="K49" s="6"/>
      <c r="L49" s="6"/>
      <c r="M49" s="6"/>
      <c r="N49" s="6"/>
      <c r="O49" s="6"/>
      <c r="P49" s="6"/>
      <c r="Q49" s="6"/>
      <c r="R49" s="6"/>
      <c r="S49" s="6"/>
      <c r="T49" s="6"/>
      <c r="U49" s="6"/>
      <c r="V49" s="6"/>
      <c r="W49" s="6"/>
      <c r="X49" s="215"/>
    </row>
    <row r="50" spans="1:24">
      <c r="A50" s="262" t="s">
        <v>268</v>
      </c>
      <c r="B50" s="189" t="s">
        <v>660</v>
      </c>
      <c r="C50" s="189">
        <v>1</v>
      </c>
      <c r="D50" s="189" t="s">
        <v>259</v>
      </c>
      <c r="E50" s="189" t="s">
        <v>253</v>
      </c>
      <c r="F50" s="263" t="s">
        <v>6114</v>
      </c>
      <c r="G50" s="428" t="s">
        <v>281</v>
      </c>
      <c r="I50" s="236"/>
      <c r="J50" s="237"/>
      <c r="K50" s="237"/>
      <c r="L50" s="237"/>
      <c r="M50" s="237"/>
      <c r="N50" s="237"/>
      <c r="O50" s="237"/>
      <c r="P50" s="237"/>
      <c r="Q50" s="237"/>
      <c r="R50" s="237"/>
      <c r="S50" s="237"/>
      <c r="T50" s="237"/>
      <c r="U50" s="237"/>
      <c r="V50" s="237"/>
      <c r="W50" s="237"/>
      <c r="X50" s="238"/>
    </row>
    <row r="51" spans="1:24">
      <c r="A51" s="262" t="s">
        <v>268</v>
      </c>
      <c r="B51" s="189" t="s">
        <v>676</v>
      </c>
      <c r="C51" s="189">
        <v>22.4</v>
      </c>
      <c r="D51" s="189" t="s">
        <v>677</v>
      </c>
      <c r="E51" s="189" t="s">
        <v>253</v>
      </c>
      <c r="F51" s="263" t="s">
        <v>6116</v>
      </c>
      <c r="G51" s="428" t="s">
        <v>281</v>
      </c>
    </row>
    <row r="52" spans="1:24">
      <c r="A52" s="262" t="s">
        <v>268</v>
      </c>
      <c r="B52" s="189" t="s">
        <v>682</v>
      </c>
      <c r="C52" s="189" t="s">
        <v>6119</v>
      </c>
      <c r="D52" s="189" t="s">
        <v>6120</v>
      </c>
      <c r="E52" s="435"/>
      <c r="F52" s="263" t="s">
        <v>6121</v>
      </c>
      <c r="G52" s="428" t="s">
        <v>281</v>
      </c>
      <c r="I52" s="775" t="s">
        <v>6115</v>
      </c>
      <c r="J52" s="776"/>
      <c r="K52" s="776"/>
      <c r="L52" s="776"/>
      <c r="M52" s="777"/>
    </row>
    <row r="53" spans="1:24">
      <c r="A53" s="262" t="s">
        <v>268</v>
      </c>
      <c r="B53" s="189" t="s">
        <v>6122</v>
      </c>
      <c r="C53" s="189" t="s">
        <v>6123</v>
      </c>
      <c r="D53" s="269" t="s">
        <v>6045</v>
      </c>
      <c r="E53" s="431"/>
      <c r="F53" s="263" t="s">
        <v>687</v>
      </c>
      <c r="G53" s="428" t="s">
        <v>281</v>
      </c>
      <c r="I53" s="242" t="s">
        <v>6117</v>
      </c>
      <c r="J53" s="243"/>
      <c r="K53" s="243"/>
      <c r="L53" s="243">
        <v>2.04</v>
      </c>
      <c r="M53" s="338" t="s">
        <v>6118</v>
      </c>
    </row>
    <row r="54" spans="1:24">
      <c r="A54" s="262" t="s">
        <v>268</v>
      </c>
      <c r="B54" s="189" t="s">
        <v>6028</v>
      </c>
      <c r="C54" s="189" t="s">
        <v>6125</v>
      </c>
      <c r="D54" s="189" t="s">
        <v>270</v>
      </c>
      <c r="E54" s="431"/>
      <c r="F54" s="263" t="s">
        <v>6126</v>
      </c>
      <c r="G54" s="428" t="s">
        <v>281</v>
      </c>
      <c r="I54" s="214" t="s">
        <v>3414</v>
      </c>
      <c r="J54" s="6"/>
      <c r="K54" s="6"/>
      <c r="L54" s="6">
        <v>0.98</v>
      </c>
      <c r="M54" s="340" t="s">
        <v>6118</v>
      </c>
    </row>
    <row r="55" spans="1:24">
      <c r="A55" s="262" t="s">
        <v>268</v>
      </c>
      <c r="B55" s="189" t="s">
        <v>983</v>
      </c>
      <c r="C55" s="189" t="s">
        <v>6127</v>
      </c>
      <c r="D55" s="189" t="s">
        <v>6039</v>
      </c>
      <c r="E55" s="431"/>
      <c r="F55" s="263" t="s">
        <v>6128</v>
      </c>
      <c r="G55" s="428" t="s">
        <v>281</v>
      </c>
      <c r="I55" s="214" t="s">
        <v>6124</v>
      </c>
      <c r="J55" s="6"/>
      <c r="K55" s="6"/>
      <c r="L55" s="6">
        <v>0.77</v>
      </c>
      <c r="M55" s="340" t="s">
        <v>6118</v>
      </c>
    </row>
    <row r="56" spans="1:24">
      <c r="A56" s="262" t="s">
        <v>268</v>
      </c>
      <c r="B56" s="189" t="s">
        <v>6129</v>
      </c>
      <c r="C56" s="189" t="s">
        <v>6130</v>
      </c>
      <c r="D56" s="269" t="s">
        <v>259</v>
      </c>
      <c r="E56" s="431"/>
      <c r="F56" s="263" t="s">
        <v>6131</v>
      </c>
      <c r="G56" s="428" t="s">
        <v>281</v>
      </c>
      <c r="I56" s="214" t="s">
        <v>960</v>
      </c>
      <c r="J56" s="6"/>
      <c r="K56" s="6"/>
      <c r="L56" s="6">
        <v>2.0499999999999998</v>
      </c>
      <c r="M56" s="340" t="s">
        <v>6118</v>
      </c>
    </row>
    <row r="57" spans="1:24">
      <c r="A57" s="262" t="s">
        <v>268</v>
      </c>
      <c r="B57" s="189" t="s">
        <v>818</v>
      </c>
      <c r="C57" s="189" t="s">
        <v>6132</v>
      </c>
      <c r="D57" s="189" t="s">
        <v>408</v>
      </c>
      <c r="E57" s="431"/>
      <c r="F57" s="263" t="s">
        <v>6133</v>
      </c>
      <c r="G57" s="428" t="s">
        <v>281</v>
      </c>
      <c r="I57" s="236" t="s">
        <v>6318</v>
      </c>
      <c r="J57" s="237"/>
      <c r="K57" s="237"/>
      <c r="L57" s="237">
        <v>0.35</v>
      </c>
      <c r="M57" s="343" t="s">
        <v>6118</v>
      </c>
    </row>
    <row r="58" spans="1:24">
      <c r="A58" s="262" t="s">
        <v>268</v>
      </c>
      <c r="B58" s="189" t="s">
        <v>694</v>
      </c>
      <c r="C58" s="189" t="s">
        <v>695</v>
      </c>
      <c r="D58" s="269" t="s">
        <v>259</v>
      </c>
      <c r="E58" s="431"/>
      <c r="F58" s="263" t="s">
        <v>6134</v>
      </c>
      <c r="G58" s="428" t="s">
        <v>281</v>
      </c>
      <c r="I58" s="251" t="s">
        <v>968</v>
      </c>
      <c r="J58" s="252"/>
      <c r="K58" s="252"/>
      <c r="L58" s="252">
        <v>4.0999999999999996</v>
      </c>
      <c r="M58" s="441" t="s">
        <v>6118</v>
      </c>
    </row>
    <row r="59" spans="1:24">
      <c r="A59" s="262" t="s">
        <v>268</v>
      </c>
      <c r="B59" s="189" t="s">
        <v>6135</v>
      </c>
      <c r="C59" s="189" t="s">
        <v>6136</v>
      </c>
      <c r="D59" s="189" t="s">
        <v>259</v>
      </c>
      <c r="E59" s="431"/>
      <c r="F59" s="263" t="s">
        <v>6137</v>
      </c>
      <c r="G59" s="428" t="s">
        <v>281</v>
      </c>
    </row>
    <row r="60" spans="1:24">
      <c r="A60" s="262" t="s">
        <v>268</v>
      </c>
      <c r="B60" s="189" t="s">
        <v>6138</v>
      </c>
      <c r="C60" s="189" t="s">
        <v>6139</v>
      </c>
      <c r="D60" s="269" t="s">
        <v>259</v>
      </c>
      <c r="E60" s="431"/>
      <c r="F60" s="263" t="s">
        <v>6140</v>
      </c>
      <c r="G60" s="428" t="s">
        <v>281</v>
      </c>
    </row>
    <row r="61" spans="1:24">
      <c r="A61" s="262" t="s">
        <v>268</v>
      </c>
      <c r="B61" s="189" t="s">
        <v>6141</v>
      </c>
      <c r="C61" s="189" t="s">
        <v>6142</v>
      </c>
      <c r="D61" s="189" t="s">
        <v>2034</v>
      </c>
      <c r="E61" s="431"/>
      <c r="F61" s="263" t="s">
        <v>6143</v>
      </c>
      <c r="G61" s="428" t="s">
        <v>281</v>
      </c>
    </row>
    <row r="62" spans="1:24">
      <c r="A62" s="262" t="s">
        <v>268</v>
      </c>
      <c r="B62" s="189" t="s">
        <v>6144</v>
      </c>
      <c r="C62" s="189" t="s">
        <v>6145</v>
      </c>
      <c r="D62" s="269" t="s">
        <v>259</v>
      </c>
      <c r="E62" s="431"/>
      <c r="F62" s="263" t="s">
        <v>6146</v>
      </c>
      <c r="G62" s="428" t="s">
        <v>281</v>
      </c>
    </row>
    <row r="63" spans="1:24">
      <c r="A63" s="262" t="s">
        <v>268</v>
      </c>
      <c r="B63" s="189" t="s">
        <v>6147</v>
      </c>
      <c r="C63" s="189" t="s">
        <v>6148</v>
      </c>
      <c r="D63" s="269" t="s">
        <v>259</v>
      </c>
      <c r="E63" s="431"/>
      <c r="F63" s="263" t="s">
        <v>6149</v>
      </c>
      <c r="G63" s="428" t="s">
        <v>281</v>
      </c>
    </row>
    <row r="64" spans="1:24">
      <c r="A64" s="262" t="s">
        <v>268</v>
      </c>
      <c r="B64" s="189" t="s">
        <v>1692</v>
      </c>
      <c r="C64" s="189" t="s">
        <v>6150</v>
      </c>
      <c r="D64" s="269" t="s">
        <v>270</v>
      </c>
      <c r="E64" s="431"/>
      <c r="F64" s="263" t="s">
        <v>6151</v>
      </c>
      <c r="G64" s="428" t="s">
        <v>281</v>
      </c>
    </row>
    <row r="65" spans="1:7">
      <c r="A65" s="239" t="s">
        <v>268</v>
      </c>
      <c r="B65" s="240" t="s">
        <v>6152</v>
      </c>
      <c r="C65" s="240" t="s">
        <v>6153</v>
      </c>
      <c r="D65" s="240" t="s">
        <v>1544</v>
      </c>
      <c r="E65" s="432"/>
      <c r="F65" s="241" t="s">
        <v>6154</v>
      </c>
      <c r="G65" s="428" t="s">
        <v>281</v>
      </c>
    </row>
    <row r="66" spans="1:7">
      <c r="G66" s="428" t="s">
        <v>281</v>
      </c>
    </row>
    <row r="67" spans="1:7" ht="21">
      <c r="A67" s="827" t="s">
        <v>6155</v>
      </c>
      <c r="B67" s="828"/>
      <c r="C67" s="828"/>
      <c r="D67" s="828"/>
      <c r="E67" s="828"/>
      <c r="F67" s="829"/>
      <c r="G67" s="428" t="s">
        <v>281</v>
      </c>
    </row>
    <row r="68" spans="1:7">
      <c r="A68" s="211" t="s">
        <v>238</v>
      </c>
      <c r="B68" s="212" t="s">
        <v>239</v>
      </c>
      <c r="C68" s="212" t="s">
        <v>240</v>
      </c>
      <c r="D68" s="212" t="s">
        <v>134</v>
      </c>
      <c r="E68" s="212" t="s">
        <v>241</v>
      </c>
      <c r="F68" s="213" t="s">
        <v>242</v>
      </c>
      <c r="G68" s="428" t="s">
        <v>281</v>
      </c>
    </row>
    <row r="69" spans="1:7">
      <c r="A69" s="216" t="s">
        <v>243</v>
      </c>
      <c r="B69" s="231" t="s">
        <v>6156</v>
      </c>
      <c r="C69" s="218" t="s">
        <v>833</v>
      </c>
      <c r="D69" s="218" t="s">
        <v>504</v>
      </c>
      <c r="E69" s="426" t="s">
        <v>2213</v>
      </c>
      <c r="F69" s="232" t="s">
        <v>6319</v>
      </c>
      <c r="G69" s="428" t="s">
        <v>281</v>
      </c>
    </row>
    <row r="70" spans="1:7">
      <c r="A70" s="221" t="s">
        <v>243</v>
      </c>
      <c r="B70" s="233" t="s">
        <v>6158</v>
      </c>
      <c r="C70" s="223" t="s">
        <v>6159</v>
      </c>
      <c r="D70" s="223" t="s">
        <v>504</v>
      </c>
      <c r="E70" s="273" t="s">
        <v>2213</v>
      </c>
      <c r="F70" s="234" t="s">
        <v>6160</v>
      </c>
      <c r="G70" s="428" t="s">
        <v>281</v>
      </c>
    </row>
    <row r="71" spans="1:7">
      <c r="A71" s="221" t="s">
        <v>6519</v>
      </c>
      <c r="B71" s="233" t="s">
        <v>6059</v>
      </c>
      <c r="C71" s="223">
        <v>1</v>
      </c>
      <c r="D71" s="223" t="s">
        <v>504</v>
      </c>
      <c r="E71" s="273" t="s">
        <v>253</v>
      </c>
      <c r="F71" s="234" t="s">
        <v>6161</v>
      </c>
      <c r="G71" s="428" t="s">
        <v>281</v>
      </c>
    </row>
    <row r="72" spans="1:7">
      <c r="A72" s="262" t="s">
        <v>268</v>
      </c>
      <c r="B72" s="189" t="s">
        <v>838</v>
      </c>
      <c r="C72" s="189">
        <v>0.02</v>
      </c>
      <c r="D72" s="189" t="s">
        <v>270</v>
      </c>
      <c r="E72" s="189" t="s">
        <v>6162</v>
      </c>
      <c r="F72" s="263" t="s">
        <v>6163</v>
      </c>
      <c r="G72" s="428" t="s">
        <v>281</v>
      </c>
    </row>
    <row r="73" spans="1:7">
      <c r="A73" s="239" t="s">
        <v>268</v>
      </c>
      <c r="B73" s="240" t="s">
        <v>841</v>
      </c>
      <c r="C73" s="240" t="s">
        <v>842</v>
      </c>
      <c r="D73" s="240" t="s">
        <v>270</v>
      </c>
      <c r="E73" s="432"/>
      <c r="F73" s="241" t="s">
        <v>6164</v>
      </c>
      <c r="G73" s="428" t="s">
        <v>281</v>
      </c>
    </row>
    <row r="74" spans="1:7">
      <c r="G74" s="428" t="s">
        <v>281</v>
      </c>
    </row>
    <row r="75" spans="1:7" ht="21">
      <c r="A75" s="827" t="s">
        <v>6520</v>
      </c>
      <c r="B75" s="828"/>
      <c r="C75" s="828"/>
      <c r="D75" s="828"/>
      <c r="E75" s="828"/>
      <c r="F75" s="829"/>
      <c r="G75" s="428" t="s">
        <v>281</v>
      </c>
    </row>
    <row r="76" spans="1:7">
      <c r="A76" s="211" t="s">
        <v>238</v>
      </c>
      <c r="B76" s="212" t="s">
        <v>239</v>
      </c>
      <c r="C76" s="212" t="s">
        <v>240</v>
      </c>
      <c r="D76" s="212" t="s">
        <v>134</v>
      </c>
      <c r="E76" s="212" t="s">
        <v>241</v>
      </c>
      <c r="F76" s="213" t="s">
        <v>242</v>
      </c>
      <c r="G76" s="428" t="s">
        <v>281</v>
      </c>
    </row>
    <row r="77" spans="1:7">
      <c r="A77" s="216" t="s">
        <v>250</v>
      </c>
      <c r="B77" s="231" t="s">
        <v>832</v>
      </c>
      <c r="C77" s="218">
        <v>1</v>
      </c>
      <c r="D77" s="218" t="s">
        <v>504</v>
      </c>
      <c r="E77" s="218" t="s">
        <v>253</v>
      </c>
      <c r="F77" s="232" t="s">
        <v>846</v>
      </c>
      <c r="G77" s="428" t="s">
        <v>281</v>
      </c>
    </row>
    <row r="78" spans="1:7">
      <c r="A78" s="221" t="s">
        <v>333</v>
      </c>
      <c r="B78" s="223" t="s">
        <v>376</v>
      </c>
      <c r="C78" s="271">
        <v>5.5579999999999999E-8</v>
      </c>
      <c r="D78" s="223" t="s">
        <v>259</v>
      </c>
      <c r="E78" s="223" t="s">
        <v>847</v>
      </c>
      <c r="F78" s="234" t="s">
        <v>848</v>
      </c>
      <c r="G78" s="428" t="s">
        <v>281</v>
      </c>
    </row>
    <row r="79" spans="1:7">
      <c r="A79" s="221" t="s">
        <v>333</v>
      </c>
      <c r="B79" s="223" t="s">
        <v>427</v>
      </c>
      <c r="C79" s="271">
        <v>4.1800000000000002E-4</v>
      </c>
      <c r="D79" s="223" t="s">
        <v>259</v>
      </c>
      <c r="E79" s="223" t="s">
        <v>849</v>
      </c>
      <c r="F79" s="234" t="s">
        <v>850</v>
      </c>
      <c r="G79" s="428" t="s">
        <v>281</v>
      </c>
    </row>
    <row r="80" spans="1:7">
      <c r="A80" s="221" t="s">
        <v>333</v>
      </c>
      <c r="B80" s="223" t="s">
        <v>436</v>
      </c>
      <c r="C80" s="271">
        <v>4.5330000000000002E-7</v>
      </c>
      <c r="D80" s="223" t="s">
        <v>259</v>
      </c>
      <c r="E80" s="223" t="s">
        <v>851</v>
      </c>
      <c r="F80" s="234" t="s">
        <v>852</v>
      </c>
      <c r="G80" s="428" t="s">
        <v>281</v>
      </c>
    </row>
    <row r="81" spans="1:7">
      <c r="A81" s="221" t="s">
        <v>333</v>
      </c>
      <c r="B81" s="223" t="s">
        <v>441</v>
      </c>
      <c r="C81" s="271">
        <v>8.4900000000000005E-7</v>
      </c>
      <c r="D81" s="223" t="s">
        <v>259</v>
      </c>
      <c r="E81" s="223" t="s">
        <v>853</v>
      </c>
      <c r="F81" s="234" t="s">
        <v>854</v>
      </c>
      <c r="G81" s="428" t="s">
        <v>281</v>
      </c>
    </row>
    <row r="82" spans="1:7">
      <c r="A82" s="226" t="s">
        <v>333</v>
      </c>
      <c r="B82" s="228" t="s">
        <v>467</v>
      </c>
      <c r="C82" s="272">
        <v>9.2109999999999996E-8</v>
      </c>
      <c r="D82" s="228" t="s">
        <v>259</v>
      </c>
      <c r="E82" s="228" t="s">
        <v>855</v>
      </c>
      <c r="F82" s="255" t="s">
        <v>856</v>
      </c>
      <c r="G82" s="428" t="s">
        <v>281</v>
      </c>
    </row>
    <row r="83" spans="1:7">
      <c r="G83" s="428" t="s">
        <v>281</v>
      </c>
    </row>
    <row r="84" spans="1:7" ht="21">
      <c r="A84" s="827" t="s">
        <v>6521</v>
      </c>
      <c r="B84" s="828"/>
      <c r="C84" s="828"/>
      <c r="D84" s="828"/>
      <c r="E84" s="828"/>
      <c r="F84" s="829"/>
      <c r="G84" s="428" t="s">
        <v>281</v>
      </c>
    </row>
    <row r="85" spans="1:7">
      <c r="A85" s="211" t="s">
        <v>238</v>
      </c>
      <c r="B85" s="212" t="s">
        <v>239</v>
      </c>
      <c r="C85" s="212" t="s">
        <v>240</v>
      </c>
      <c r="D85" s="212" t="s">
        <v>134</v>
      </c>
      <c r="E85" s="212" t="s">
        <v>241</v>
      </c>
      <c r="F85" s="213" t="s">
        <v>242</v>
      </c>
      <c r="G85" s="428" t="s">
        <v>281</v>
      </c>
    </row>
    <row r="86" spans="1:7">
      <c r="A86" s="216" t="s">
        <v>243</v>
      </c>
      <c r="B86" s="217" t="s">
        <v>859</v>
      </c>
      <c r="C86" s="218" t="s">
        <v>860</v>
      </c>
      <c r="D86" s="218" t="s">
        <v>275</v>
      </c>
      <c r="E86" s="218" t="s">
        <v>6167</v>
      </c>
      <c r="F86" s="232" t="s">
        <v>861</v>
      </c>
      <c r="G86" s="428" t="s">
        <v>281</v>
      </c>
    </row>
    <row r="87" spans="1:7">
      <c r="A87" s="221" t="s">
        <v>243</v>
      </c>
      <c r="B87" s="222" t="s">
        <v>862</v>
      </c>
      <c r="C87" s="223" t="s">
        <v>860</v>
      </c>
      <c r="D87" s="223" t="s">
        <v>275</v>
      </c>
      <c r="E87" s="223" t="s">
        <v>6167</v>
      </c>
      <c r="F87" s="234" t="s">
        <v>863</v>
      </c>
      <c r="G87" s="428" t="s">
        <v>281</v>
      </c>
    </row>
    <row r="88" spans="1:7">
      <c r="A88" s="221" t="s">
        <v>243</v>
      </c>
      <c r="B88" s="222" t="s">
        <v>864</v>
      </c>
      <c r="C88" s="223" t="s">
        <v>860</v>
      </c>
      <c r="D88" s="223" t="s">
        <v>275</v>
      </c>
      <c r="E88" s="223" t="s">
        <v>6167</v>
      </c>
      <c r="F88" s="234" t="s">
        <v>865</v>
      </c>
      <c r="G88" s="428" t="s">
        <v>281</v>
      </c>
    </row>
    <row r="89" spans="1:7">
      <c r="A89" s="221" t="s">
        <v>243</v>
      </c>
      <c r="B89" s="222" t="s">
        <v>866</v>
      </c>
      <c r="C89" s="271">
        <v>2.34818813314592E-4</v>
      </c>
      <c r="D89" s="223" t="s">
        <v>259</v>
      </c>
      <c r="E89" s="223" t="s">
        <v>867</v>
      </c>
      <c r="F89" s="234" t="s">
        <v>868</v>
      </c>
      <c r="G89" s="428" t="s">
        <v>281</v>
      </c>
    </row>
    <row r="90" spans="1:7">
      <c r="A90" s="221" t="s">
        <v>243</v>
      </c>
      <c r="B90" s="222" t="s">
        <v>869</v>
      </c>
      <c r="C90" s="271">
        <v>-2.34818813314592E-4</v>
      </c>
      <c r="D90" s="223" t="s">
        <v>259</v>
      </c>
      <c r="E90" s="223" t="s">
        <v>870</v>
      </c>
      <c r="F90" s="234" t="s">
        <v>871</v>
      </c>
      <c r="G90" s="428" t="s">
        <v>281</v>
      </c>
    </row>
    <row r="91" spans="1:7">
      <c r="A91" s="221" t="s">
        <v>243</v>
      </c>
      <c r="B91" s="222" t="s">
        <v>6014</v>
      </c>
      <c r="C91" s="235" t="s">
        <v>952</v>
      </c>
      <c r="D91" s="223" t="s">
        <v>408</v>
      </c>
      <c r="E91" s="273" t="s">
        <v>2213</v>
      </c>
      <c r="F91" s="234" t="s">
        <v>6320</v>
      </c>
      <c r="G91" s="428" t="s">
        <v>281</v>
      </c>
    </row>
    <row r="92" spans="1:7">
      <c r="A92" s="221" t="s">
        <v>243</v>
      </c>
      <c r="B92" s="222" t="s">
        <v>326</v>
      </c>
      <c r="C92" s="235" t="s">
        <v>727</v>
      </c>
      <c r="D92" s="223" t="s">
        <v>408</v>
      </c>
      <c r="E92" s="273" t="s">
        <v>2213</v>
      </c>
      <c r="F92" s="234" t="s">
        <v>6321</v>
      </c>
      <c r="G92" s="428" t="s">
        <v>281</v>
      </c>
    </row>
    <row r="93" spans="1:7">
      <c r="A93" s="221" t="s">
        <v>250</v>
      </c>
      <c r="B93" s="233" t="s">
        <v>6158</v>
      </c>
      <c r="C93" s="223" t="s">
        <v>924</v>
      </c>
      <c r="D93" s="223" t="s">
        <v>504</v>
      </c>
      <c r="E93" s="223" t="s">
        <v>253</v>
      </c>
      <c r="F93" s="234" t="s">
        <v>874</v>
      </c>
      <c r="G93" s="428" t="s">
        <v>281</v>
      </c>
    </row>
    <row r="94" spans="1:7">
      <c r="A94" s="221" t="s">
        <v>333</v>
      </c>
      <c r="B94" s="223" t="s">
        <v>376</v>
      </c>
      <c r="C94" s="223">
        <v>1.4400000000000001E-3</v>
      </c>
      <c r="D94" s="223" t="s">
        <v>259</v>
      </c>
      <c r="E94" s="223" t="s">
        <v>6168</v>
      </c>
      <c r="F94" s="234" t="s">
        <v>876</v>
      </c>
      <c r="G94" s="428" t="s">
        <v>281</v>
      </c>
    </row>
    <row r="95" spans="1:7">
      <c r="A95" s="221" t="s">
        <v>333</v>
      </c>
      <c r="B95" s="223" t="s">
        <v>399</v>
      </c>
      <c r="C95" s="271">
        <v>1.9568384388558899E-5</v>
      </c>
      <c r="D95" s="223" t="s">
        <v>259</v>
      </c>
      <c r="E95" s="223" t="s">
        <v>6169</v>
      </c>
      <c r="F95" s="234" t="s">
        <v>6322</v>
      </c>
      <c r="G95" s="428" t="s">
        <v>281</v>
      </c>
    </row>
    <row r="96" spans="1:7">
      <c r="A96" s="221" t="s">
        <v>333</v>
      </c>
      <c r="B96" s="223" t="s">
        <v>1908</v>
      </c>
      <c r="C96" s="271">
        <v>1.65E-4</v>
      </c>
      <c r="D96" s="223" t="s">
        <v>259</v>
      </c>
      <c r="E96" s="223" t="s">
        <v>6170</v>
      </c>
      <c r="F96" s="234" t="s">
        <v>6171</v>
      </c>
      <c r="G96" s="428" t="s">
        <v>281</v>
      </c>
    </row>
    <row r="97" spans="1:7">
      <c r="A97" s="221" t="s">
        <v>333</v>
      </c>
      <c r="B97" s="223" t="s">
        <v>427</v>
      </c>
      <c r="C97" s="271">
        <v>6.6200000000000005E-4</v>
      </c>
      <c r="D97" s="223" t="s">
        <v>259</v>
      </c>
      <c r="E97" s="223" t="s">
        <v>6172</v>
      </c>
      <c r="F97" s="234" t="s">
        <v>883</v>
      </c>
      <c r="G97" s="428" t="s">
        <v>281</v>
      </c>
    </row>
    <row r="98" spans="1:7">
      <c r="A98" s="221" t="s">
        <v>333</v>
      </c>
      <c r="B98" s="223" t="s">
        <v>436</v>
      </c>
      <c r="C98" s="271">
        <v>9.7300000000000002E-4</v>
      </c>
      <c r="D98" s="223" t="s">
        <v>259</v>
      </c>
      <c r="E98" s="223" t="s">
        <v>6173</v>
      </c>
      <c r="F98" s="234" t="s">
        <v>885</v>
      </c>
      <c r="G98" s="428" t="s">
        <v>281</v>
      </c>
    </row>
    <row r="99" spans="1:7">
      <c r="A99" s="221" t="s">
        <v>333</v>
      </c>
      <c r="B99" s="223" t="s">
        <v>439</v>
      </c>
      <c r="C99" s="271">
        <v>1.56547075108678E-5</v>
      </c>
      <c r="D99" s="223" t="s">
        <v>259</v>
      </c>
      <c r="E99" s="223" t="s">
        <v>6174</v>
      </c>
      <c r="F99" s="234" t="s">
        <v>887</v>
      </c>
      <c r="G99" s="428" t="s">
        <v>281</v>
      </c>
    </row>
    <row r="100" spans="1:7">
      <c r="A100" s="221" t="s">
        <v>333</v>
      </c>
      <c r="B100" s="223" t="s">
        <v>888</v>
      </c>
      <c r="C100" s="271">
        <v>5.4791476287951101E-11</v>
      </c>
      <c r="D100" s="223" t="s">
        <v>259</v>
      </c>
      <c r="E100" s="223" t="s">
        <v>6175</v>
      </c>
      <c r="F100" s="234" t="s">
        <v>890</v>
      </c>
      <c r="G100" s="428" t="s">
        <v>281</v>
      </c>
    </row>
    <row r="101" spans="1:7">
      <c r="A101" s="221" t="s">
        <v>333</v>
      </c>
      <c r="B101" s="223" t="s">
        <v>467</v>
      </c>
      <c r="C101" s="271">
        <v>3.3100000000000002E-4</v>
      </c>
      <c r="D101" s="223" t="s">
        <v>259</v>
      </c>
      <c r="E101" s="223" t="s">
        <v>6176</v>
      </c>
      <c r="F101" s="234" t="s">
        <v>892</v>
      </c>
      <c r="G101" s="428" t="s">
        <v>281</v>
      </c>
    </row>
    <row r="102" spans="1:7">
      <c r="A102" s="262" t="s">
        <v>268</v>
      </c>
      <c r="B102" s="189" t="s">
        <v>6177</v>
      </c>
      <c r="C102" s="189">
        <v>0.75</v>
      </c>
      <c r="D102" s="189" t="s">
        <v>270</v>
      </c>
      <c r="E102" s="189" t="s">
        <v>6178</v>
      </c>
      <c r="F102" s="263" t="s">
        <v>6179</v>
      </c>
      <c r="G102" s="428" t="s">
        <v>281</v>
      </c>
    </row>
    <row r="103" spans="1:7">
      <c r="A103" s="262" t="s">
        <v>268</v>
      </c>
      <c r="B103" s="189" t="s">
        <v>625</v>
      </c>
      <c r="C103" s="189">
        <v>0.37</v>
      </c>
      <c r="D103" s="189" t="s">
        <v>270</v>
      </c>
      <c r="E103" s="189" t="s">
        <v>6180</v>
      </c>
      <c r="F103" s="263" t="s">
        <v>2873</v>
      </c>
      <c r="G103" s="428" t="s">
        <v>281</v>
      </c>
    </row>
    <row r="104" spans="1:7">
      <c r="A104" s="262" t="s">
        <v>268</v>
      </c>
      <c r="B104" s="189" t="s">
        <v>911</v>
      </c>
      <c r="C104" s="189">
        <v>0.53</v>
      </c>
      <c r="D104" s="189" t="s">
        <v>270</v>
      </c>
      <c r="E104" s="189" t="s">
        <v>253</v>
      </c>
      <c r="F104" s="263" t="s">
        <v>897</v>
      </c>
      <c r="G104" s="428" t="s">
        <v>281</v>
      </c>
    </row>
    <row r="105" spans="1:7">
      <c r="A105" s="262" t="s">
        <v>268</v>
      </c>
      <c r="B105" s="189" t="s">
        <v>983</v>
      </c>
      <c r="C105" s="189">
        <v>1</v>
      </c>
      <c r="D105" s="189" t="s">
        <v>1904</v>
      </c>
      <c r="E105" s="189" t="s">
        <v>253</v>
      </c>
      <c r="F105" s="263" t="s">
        <v>6181</v>
      </c>
      <c r="G105" s="428" t="s">
        <v>281</v>
      </c>
    </row>
    <row r="106" spans="1:7">
      <c r="A106" s="262" t="s">
        <v>268</v>
      </c>
      <c r="B106" s="189" t="s">
        <v>636</v>
      </c>
      <c r="C106" s="189">
        <v>10</v>
      </c>
      <c r="D106" s="189" t="s">
        <v>637</v>
      </c>
      <c r="E106" s="189" t="s">
        <v>253</v>
      </c>
      <c r="F106" s="263" t="s">
        <v>6182</v>
      </c>
      <c r="G106" s="428" t="s">
        <v>281</v>
      </c>
    </row>
    <row r="107" spans="1:7">
      <c r="A107" s="262" t="s">
        <v>268</v>
      </c>
      <c r="B107" s="189" t="s">
        <v>646</v>
      </c>
      <c r="C107" s="189">
        <v>15</v>
      </c>
      <c r="D107" s="189" t="s">
        <v>545</v>
      </c>
      <c r="E107" s="189" t="s">
        <v>6183</v>
      </c>
      <c r="F107" s="263" t="s">
        <v>1595</v>
      </c>
      <c r="G107" s="428" t="s">
        <v>281</v>
      </c>
    </row>
    <row r="108" spans="1:7">
      <c r="A108" s="262" t="s">
        <v>268</v>
      </c>
      <c r="B108" s="189" t="s">
        <v>6184</v>
      </c>
      <c r="C108" s="189">
        <v>0.65</v>
      </c>
      <c r="D108" s="189" t="s">
        <v>6185</v>
      </c>
      <c r="E108" s="189" t="s">
        <v>6186</v>
      </c>
      <c r="F108" s="263" t="s">
        <v>6187</v>
      </c>
      <c r="G108" s="428" t="s">
        <v>281</v>
      </c>
    </row>
    <row r="109" spans="1:7">
      <c r="A109" s="262" t="s">
        <v>268</v>
      </c>
      <c r="B109" s="189" t="s">
        <v>88</v>
      </c>
      <c r="C109" s="189">
        <v>500</v>
      </c>
      <c r="D109" s="189" t="s">
        <v>6188</v>
      </c>
      <c r="E109" s="189" t="s">
        <v>253</v>
      </c>
      <c r="F109" s="263" t="s">
        <v>6189</v>
      </c>
      <c r="G109" s="428" t="s">
        <v>281</v>
      </c>
    </row>
    <row r="110" spans="1:7">
      <c r="A110" s="262" t="s">
        <v>268</v>
      </c>
      <c r="B110" s="189" t="s">
        <v>906</v>
      </c>
      <c r="C110" s="189">
        <v>160</v>
      </c>
      <c r="D110" s="189" t="s">
        <v>6188</v>
      </c>
      <c r="E110" s="189" t="s">
        <v>253</v>
      </c>
      <c r="F110" s="263" t="s">
        <v>6190</v>
      </c>
      <c r="G110" s="428" t="s">
        <v>281</v>
      </c>
    </row>
    <row r="111" spans="1:7">
      <c r="A111" s="262" t="s">
        <v>268</v>
      </c>
      <c r="B111" s="189" t="s">
        <v>818</v>
      </c>
      <c r="C111" s="189" t="s">
        <v>6191</v>
      </c>
      <c r="D111" s="189" t="s">
        <v>1904</v>
      </c>
      <c r="E111" s="431"/>
      <c r="F111" s="263" t="s">
        <v>6192</v>
      </c>
      <c r="G111" s="428" t="s">
        <v>281</v>
      </c>
    </row>
    <row r="112" spans="1:7">
      <c r="A112" s="262" t="s">
        <v>268</v>
      </c>
      <c r="B112" s="189" t="s">
        <v>915</v>
      </c>
      <c r="C112" s="189" t="s">
        <v>6193</v>
      </c>
      <c r="D112" s="189" t="s">
        <v>270</v>
      </c>
      <c r="E112" s="431"/>
      <c r="F112" s="263" t="s">
        <v>6194</v>
      </c>
      <c r="G112" s="428" t="s">
        <v>281</v>
      </c>
    </row>
    <row r="113" spans="1:7">
      <c r="A113" s="262" t="s">
        <v>268</v>
      </c>
      <c r="B113" s="189" t="s">
        <v>918</v>
      </c>
      <c r="C113" s="189" t="s">
        <v>6195</v>
      </c>
      <c r="D113" s="189" t="s">
        <v>270</v>
      </c>
      <c r="E113" s="431"/>
      <c r="F113" s="263" t="s">
        <v>6196</v>
      </c>
      <c r="G113" s="428" t="s">
        <v>281</v>
      </c>
    </row>
    <row r="114" spans="1:7">
      <c r="A114" s="262" t="s">
        <v>268</v>
      </c>
      <c r="B114" s="189" t="s">
        <v>921</v>
      </c>
      <c r="C114" s="189" t="s">
        <v>922</v>
      </c>
      <c r="D114" s="189" t="s">
        <v>270</v>
      </c>
      <c r="E114" s="431"/>
      <c r="F114" s="263" t="s">
        <v>6197</v>
      </c>
      <c r="G114" s="428" t="s">
        <v>281</v>
      </c>
    </row>
    <row r="115" spans="1:7">
      <c r="A115" s="239" t="s">
        <v>268</v>
      </c>
      <c r="B115" s="240" t="s">
        <v>924</v>
      </c>
      <c r="C115" s="240" t="s">
        <v>6198</v>
      </c>
      <c r="D115" s="240" t="s">
        <v>6199</v>
      </c>
      <c r="E115" s="432"/>
      <c r="F115" s="241" t="s">
        <v>6200</v>
      </c>
      <c r="G115" s="428" t="s">
        <v>281</v>
      </c>
    </row>
    <row r="116" spans="1:7">
      <c r="G116" s="428" t="s">
        <v>281</v>
      </c>
    </row>
    <row r="117" spans="1:7" ht="21">
      <c r="A117" s="827" t="s">
        <v>6522</v>
      </c>
      <c r="B117" s="828"/>
      <c r="C117" s="828"/>
      <c r="D117" s="828"/>
      <c r="E117" s="828"/>
      <c r="F117" s="829"/>
      <c r="G117" s="428" t="s">
        <v>281</v>
      </c>
    </row>
    <row r="118" spans="1:7">
      <c r="A118" s="211" t="s">
        <v>238</v>
      </c>
      <c r="B118" s="212" t="s">
        <v>239</v>
      </c>
      <c r="C118" s="212" t="s">
        <v>240</v>
      </c>
      <c r="D118" s="212" t="s">
        <v>134</v>
      </c>
      <c r="E118" s="212" t="s">
        <v>241</v>
      </c>
      <c r="F118" s="213" t="s">
        <v>242</v>
      </c>
      <c r="G118" s="428" t="s">
        <v>281</v>
      </c>
    </row>
    <row r="119" spans="1:7">
      <c r="A119" s="216" t="s">
        <v>243</v>
      </c>
      <c r="B119" s="231" t="s">
        <v>6069</v>
      </c>
      <c r="C119" s="218" t="s">
        <v>586</v>
      </c>
      <c r="D119" s="218" t="s">
        <v>259</v>
      </c>
      <c r="E119" s="426" t="s">
        <v>2213</v>
      </c>
      <c r="F119" s="232" t="s">
        <v>6071</v>
      </c>
      <c r="G119" s="428" t="s">
        <v>281</v>
      </c>
    </row>
    <row r="120" spans="1:7">
      <c r="A120" s="221" t="s">
        <v>243</v>
      </c>
      <c r="B120" s="222" t="s">
        <v>6014</v>
      </c>
      <c r="C120" s="223" t="s">
        <v>6061</v>
      </c>
      <c r="D120" s="223" t="s">
        <v>408</v>
      </c>
      <c r="E120" s="273" t="s">
        <v>2213</v>
      </c>
      <c r="F120" s="234" t="s">
        <v>6202</v>
      </c>
      <c r="G120" s="428" t="s">
        <v>281</v>
      </c>
    </row>
    <row r="121" spans="1:7">
      <c r="A121" s="221" t="s">
        <v>243</v>
      </c>
      <c r="B121" s="222" t="s">
        <v>6017</v>
      </c>
      <c r="C121" s="223" t="s">
        <v>6018</v>
      </c>
      <c r="D121" s="223" t="s">
        <v>259</v>
      </c>
      <c r="E121" s="273" t="s">
        <v>2213</v>
      </c>
      <c r="F121" s="234" t="s">
        <v>6203</v>
      </c>
      <c r="G121" s="428" t="s">
        <v>281</v>
      </c>
    </row>
    <row r="122" spans="1:7">
      <c r="A122" s="221" t="s">
        <v>250</v>
      </c>
      <c r="B122" s="233" t="s">
        <v>6204</v>
      </c>
      <c r="C122" s="223" t="s">
        <v>2001</v>
      </c>
      <c r="D122" s="223" t="s">
        <v>259</v>
      </c>
      <c r="E122" s="273" t="s">
        <v>2213</v>
      </c>
      <c r="F122" s="234" t="s">
        <v>6205</v>
      </c>
      <c r="G122" s="428" t="s">
        <v>281</v>
      </c>
    </row>
    <row r="123" spans="1:7">
      <c r="A123" s="262" t="s">
        <v>268</v>
      </c>
      <c r="B123" s="189" t="s">
        <v>6206</v>
      </c>
      <c r="C123" s="189">
        <v>0.04</v>
      </c>
      <c r="D123" s="189" t="s">
        <v>270</v>
      </c>
      <c r="E123" s="189" t="s">
        <v>253</v>
      </c>
      <c r="F123" s="263" t="s">
        <v>6207</v>
      </c>
      <c r="G123" s="428" t="s">
        <v>281</v>
      </c>
    </row>
    <row r="124" spans="1:7">
      <c r="A124" s="262" t="s">
        <v>268</v>
      </c>
      <c r="B124" s="189" t="s">
        <v>6028</v>
      </c>
      <c r="C124" s="189">
        <v>0.25</v>
      </c>
      <c r="D124" s="189" t="s">
        <v>270</v>
      </c>
      <c r="E124" s="189" t="s">
        <v>6323</v>
      </c>
      <c r="F124" s="263" t="s">
        <v>6208</v>
      </c>
      <c r="G124" s="428" t="s">
        <v>281</v>
      </c>
    </row>
    <row r="125" spans="1:7">
      <c r="A125" s="262" t="s">
        <v>268</v>
      </c>
      <c r="B125" s="189" t="s">
        <v>628</v>
      </c>
      <c r="C125" s="189">
        <v>58</v>
      </c>
      <c r="D125" s="189" t="s">
        <v>2021</v>
      </c>
      <c r="E125" s="189" t="s">
        <v>6209</v>
      </c>
      <c r="F125" s="263" t="s">
        <v>6210</v>
      </c>
      <c r="G125" s="428" t="s">
        <v>281</v>
      </c>
    </row>
    <row r="126" spans="1:7">
      <c r="A126" s="262" t="s">
        <v>268</v>
      </c>
      <c r="B126" s="189" t="s">
        <v>6035</v>
      </c>
      <c r="C126" s="189">
        <v>8.08</v>
      </c>
      <c r="D126" s="189" t="s">
        <v>6211</v>
      </c>
      <c r="E126" s="189" t="s">
        <v>6212</v>
      </c>
      <c r="F126" s="263" t="s">
        <v>6046</v>
      </c>
      <c r="G126" s="428" t="s">
        <v>281</v>
      </c>
    </row>
    <row r="127" spans="1:7">
      <c r="A127" s="262" t="s">
        <v>268</v>
      </c>
      <c r="B127" s="189" t="s">
        <v>6098</v>
      </c>
      <c r="C127" s="189">
        <v>0.68600000000000005</v>
      </c>
      <c r="D127" s="189" t="s">
        <v>1544</v>
      </c>
      <c r="E127" s="189" t="s">
        <v>6213</v>
      </c>
      <c r="F127" s="263" t="s">
        <v>6214</v>
      </c>
      <c r="G127" s="428" t="s">
        <v>281</v>
      </c>
    </row>
    <row r="128" spans="1:7">
      <c r="A128" s="262" t="s">
        <v>268</v>
      </c>
      <c r="B128" s="189" t="s">
        <v>6101</v>
      </c>
      <c r="C128" s="189">
        <v>0.47749999999999998</v>
      </c>
      <c r="D128" s="189" t="s">
        <v>270</v>
      </c>
      <c r="E128" s="189" t="s">
        <v>6215</v>
      </c>
      <c r="F128" s="263" t="s">
        <v>6103</v>
      </c>
      <c r="G128" s="428" t="s">
        <v>281</v>
      </c>
    </row>
    <row r="129" spans="1:7">
      <c r="A129" s="262" t="s">
        <v>268</v>
      </c>
      <c r="B129" s="189" t="s">
        <v>660</v>
      </c>
      <c r="C129" s="189">
        <v>1</v>
      </c>
      <c r="D129" s="189" t="s">
        <v>259</v>
      </c>
      <c r="E129" s="189" t="s">
        <v>253</v>
      </c>
      <c r="F129" s="263" t="s">
        <v>2106</v>
      </c>
      <c r="G129" s="428" t="s">
        <v>281</v>
      </c>
    </row>
    <row r="130" spans="1:7">
      <c r="A130" s="262" t="s">
        <v>268</v>
      </c>
      <c r="B130" s="189" t="s">
        <v>961</v>
      </c>
      <c r="C130" s="189" t="s">
        <v>6216</v>
      </c>
      <c r="D130" s="269" t="s">
        <v>270</v>
      </c>
      <c r="E130" s="431"/>
      <c r="F130" s="263" t="s">
        <v>6217</v>
      </c>
      <c r="G130" s="428" t="s">
        <v>281</v>
      </c>
    </row>
    <row r="131" spans="1:7">
      <c r="A131" s="262" t="s">
        <v>268</v>
      </c>
      <c r="B131" s="189" t="s">
        <v>983</v>
      </c>
      <c r="C131" s="189" t="s">
        <v>6218</v>
      </c>
      <c r="D131" s="189" t="s">
        <v>6054</v>
      </c>
      <c r="E131" s="431"/>
      <c r="F131" s="263" t="s">
        <v>6219</v>
      </c>
      <c r="G131" s="428" t="s">
        <v>281</v>
      </c>
    </row>
    <row r="132" spans="1:7">
      <c r="A132" s="262" t="s">
        <v>268</v>
      </c>
      <c r="B132" s="189" t="s">
        <v>6043</v>
      </c>
      <c r="C132" s="189" t="s">
        <v>6220</v>
      </c>
      <c r="D132" s="269" t="s">
        <v>6221</v>
      </c>
      <c r="E132" s="431"/>
      <c r="F132" s="263" t="s">
        <v>6222</v>
      </c>
      <c r="G132" s="428" t="s">
        <v>281</v>
      </c>
    </row>
    <row r="133" spans="1:7">
      <c r="A133" s="239" t="s">
        <v>268</v>
      </c>
      <c r="B133" s="240" t="s">
        <v>2047</v>
      </c>
      <c r="C133" s="240" t="s">
        <v>6223</v>
      </c>
      <c r="D133" s="240" t="s">
        <v>259</v>
      </c>
      <c r="E133" s="432"/>
      <c r="F133" s="241" t="s">
        <v>6205</v>
      </c>
      <c r="G133" s="428" t="s">
        <v>281</v>
      </c>
    </row>
    <row r="134" spans="1:7">
      <c r="G134" s="428" t="s">
        <v>281</v>
      </c>
    </row>
    <row r="135" spans="1:7" ht="21">
      <c r="A135" s="827" t="s">
        <v>6523</v>
      </c>
      <c r="B135" s="828"/>
      <c r="C135" s="828"/>
      <c r="D135" s="828"/>
      <c r="E135" s="828"/>
      <c r="F135" s="829"/>
      <c r="G135" s="428" t="s">
        <v>281</v>
      </c>
    </row>
    <row r="136" spans="1:7">
      <c r="A136" s="211" t="s">
        <v>238</v>
      </c>
      <c r="B136" s="212" t="s">
        <v>239</v>
      </c>
      <c r="C136" s="212" t="s">
        <v>240</v>
      </c>
      <c r="D136" s="212" t="s">
        <v>134</v>
      </c>
      <c r="E136" s="212" t="s">
        <v>241</v>
      </c>
      <c r="F136" s="213" t="s">
        <v>242</v>
      </c>
      <c r="G136" s="428" t="s">
        <v>281</v>
      </c>
    </row>
    <row r="137" spans="1:7">
      <c r="A137" s="216" t="s">
        <v>243</v>
      </c>
      <c r="B137" s="231" t="s">
        <v>6204</v>
      </c>
      <c r="C137" s="218" t="s">
        <v>586</v>
      </c>
      <c r="D137" s="218" t="s">
        <v>259</v>
      </c>
      <c r="E137" s="218" t="s">
        <v>253</v>
      </c>
      <c r="F137" s="232" t="s">
        <v>6334</v>
      </c>
      <c r="G137" s="428" t="s">
        <v>281</v>
      </c>
    </row>
    <row r="138" spans="1:7">
      <c r="A138" s="221" t="s">
        <v>243</v>
      </c>
      <c r="B138" s="222" t="s">
        <v>507</v>
      </c>
      <c r="C138" s="223" t="s">
        <v>939</v>
      </c>
      <c r="D138" s="223" t="s">
        <v>259</v>
      </c>
      <c r="E138" s="273" t="s">
        <v>2213</v>
      </c>
      <c r="F138" s="234" t="s">
        <v>6335</v>
      </c>
      <c r="G138" s="428" t="s">
        <v>281</v>
      </c>
    </row>
    <row r="139" spans="1:7">
      <c r="A139" s="221" t="s">
        <v>243</v>
      </c>
      <c r="B139" s="222" t="s">
        <v>941</v>
      </c>
      <c r="C139" s="235" t="s">
        <v>6336</v>
      </c>
      <c r="D139" s="223" t="s">
        <v>943</v>
      </c>
      <c r="E139" s="223" t="s">
        <v>253</v>
      </c>
      <c r="F139" s="234" t="s">
        <v>6337</v>
      </c>
      <c r="G139" s="428" t="s">
        <v>281</v>
      </c>
    </row>
    <row r="140" spans="1:7">
      <c r="A140" s="221" t="s">
        <v>243</v>
      </c>
      <c r="B140" s="222" t="s">
        <v>6338</v>
      </c>
      <c r="C140" s="223" t="s">
        <v>6339</v>
      </c>
      <c r="D140" s="223" t="s">
        <v>259</v>
      </c>
      <c r="E140" s="223" t="s">
        <v>6340</v>
      </c>
      <c r="F140" s="234" t="s">
        <v>6341</v>
      </c>
      <c r="G140" s="428" t="s">
        <v>281</v>
      </c>
    </row>
    <row r="141" spans="1:7">
      <c r="A141" s="221" t="s">
        <v>243</v>
      </c>
      <c r="B141" s="222" t="s">
        <v>6342</v>
      </c>
      <c r="C141" s="235" t="s">
        <v>708</v>
      </c>
      <c r="D141" s="223" t="s">
        <v>259</v>
      </c>
      <c r="E141" s="273" t="s">
        <v>2213</v>
      </c>
      <c r="F141" s="234" t="s">
        <v>6343</v>
      </c>
      <c r="G141" s="428" t="s">
        <v>281</v>
      </c>
    </row>
    <row r="142" spans="1:7">
      <c r="A142" s="221" t="s">
        <v>243</v>
      </c>
      <c r="B142" s="222" t="s">
        <v>6014</v>
      </c>
      <c r="C142" s="235" t="s">
        <v>983</v>
      </c>
      <c r="D142" s="223" t="s">
        <v>408</v>
      </c>
      <c r="E142" s="273" t="s">
        <v>2213</v>
      </c>
      <c r="F142" s="234" t="s">
        <v>6344</v>
      </c>
      <c r="G142" s="428" t="s">
        <v>281</v>
      </c>
    </row>
    <row r="143" spans="1:7">
      <c r="A143" s="221" t="s">
        <v>243</v>
      </c>
      <c r="B143" s="222" t="s">
        <v>326</v>
      </c>
      <c r="C143" s="235" t="s">
        <v>818</v>
      </c>
      <c r="D143" s="223" t="s">
        <v>408</v>
      </c>
      <c r="E143" s="273" t="s">
        <v>2213</v>
      </c>
      <c r="F143" s="234" t="s">
        <v>6345</v>
      </c>
      <c r="G143" s="428" t="s">
        <v>281</v>
      </c>
    </row>
    <row r="144" spans="1:7">
      <c r="A144" s="221" t="s">
        <v>333</v>
      </c>
      <c r="B144" s="223" t="s">
        <v>340</v>
      </c>
      <c r="C144" s="223" t="s">
        <v>599</v>
      </c>
      <c r="D144" s="223" t="s">
        <v>259</v>
      </c>
      <c r="E144" s="223" t="s">
        <v>6346</v>
      </c>
      <c r="F144" s="234" t="s">
        <v>6347</v>
      </c>
      <c r="G144" s="428" t="s">
        <v>281</v>
      </c>
    </row>
    <row r="145" spans="1:7">
      <c r="A145" s="221" t="s">
        <v>333</v>
      </c>
      <c r="B145" s="223" t="s">
        <v>2003</v>
      </c>
      <c r="C145" s="223" t="s">
        <v>613</v>
      </c>
      <c r="D145" s="223" t="s">
        <v>259</v>
      </c>
      <c r="E145" s="273" t="s">
        <v>6348</v>
      </c>
      <c r="F145" s="234" t="s">
        <v>6349</v>
      </c>
      <c r="G145" s="428" t="s">
        <v>281</v>
      </c>
    </row>
    <row r="146" spans="1:7">
      <c r="A146" s="221" t="s">
        <v>333</v>
      </c>
      <c r="B146" s="223" t="s">
        <v>439</v>
      </c>
      <c r="C146" s="223" t="s">
        <v>577</v>
      </c>
      <c r="D146" s="223" t="s">
        <v>259</v>
      </c>
      <c r="E146" s="273" t="s">
        <v>6350</v>
      </c>
      <c r="F146" s="234" t="s">
        <v>6351</v>
      </c>
      <c r="G146" s="428" t="s">
        <v>281</v>
      </c>
    </row>
    <row r="147" spans="1:7">
      <c r="A147" s="221" t="s">
        <v>250</v>
      </c>
      <c r="B147" s="233" t="s">
        <v>6352</v>
      </c>
      <c r="C147" s="223" t="s">
        <v>1069</v>
      </c>
      <c r="D147" s="223" t="s">
        <v>259</v>
      </c>
      <c r="E147" s="223" t="s">
        <v>253</v>
      </c>
      <c r="F147" s="234" t="s">
        <v>6353</v>
      </c>
      <c r="G147" s="428" t="s">
        <v>281</v>
      </c>
    </row>
    <row r="148" spans="1:7">
      <c r="A148" s="262" t="s">
        <v>268</v>
      </c>
      <c r="B148" s="189" t="s">
        <v>522</v>
      </c>
      <c r="C148" s="189">
        <v>0.95</v>
      </c>
      <c r="D148" s="189" t="s">
        <v>270</v>
      </c>
      <c r="E148" s="189" t="s">
        <v>3498</v>
      </c>
      <c r="F148" s="263" t="s">
        <v>6354</v>
      </c>
      <c r="G148" s="428" t="s">
        <v>281</v>
      </c>
    </row>
    <row r="149" spans="1:7">
      <c r="A149" s="262" t="s">
        <v>268</v>
      </c>
      <c r="B149" s="189" t="s">
        <v>528</v>
      </c>
      <c r="C149" s="189">
        <v>0.72</v>
      </c>
      <c r="D149" s="189" t="s">
        <v>270</v>
      </c>
      <c r="E149" s="189" t="s">
        <v>958</v>
      </c>
      <c r="F149" s="263" t="s">
        <v>6355</v>
      </c>
      <c r="G149" s="428" t="s">
        <v>281</v>
      </c>
    </row>
    <row r="150" spans="1:7">
      <c r="A150" s="262" t="s">
        <v>268</v>
      </c>
      <c r="B150" s="189" t="s">
        <v>2479</v>
      </c>
      <c r="C150" s="269">
        <v>1.1E-5</v>
      </c>
      <c r="D150" s="189" t="s">
        <v>2480</v>
      </c>
      <c r="E150" s="189" t="s">
        <v>2481</v>
      </c>
      <c r="F150" s="263" t="s">
        <v>6356</v>
      </c>
      <c r="G150" s="428" t="s">
        <v>281</v>
      </c>
    </row>
    <row r="151" spans="1:7">
      <c r="A151" s="262" t="s">
        <v>268</v>
      </c>
      <c r="B151" s="189" t="s">
        <v>961</v>
      </c>
      <c r="C151" s="189">
        <v>0.25</v>
      </c>
      <c r="D151" s="189" t="s">
        <v>270</v>
      </c>
      <c r="E151" s="189" t="s">
        <v>253</v>
      </c>
      <c r="F151" s="263" t="s">
        <v>6357</v>
      </c>
      <c r="G151" s="428" t="s">
        <v>281</v>
      </c>
    </row>
    <row r="152" spans="1:7">
      <c r="A152" s="262" t="s">
        <v>268</v>
      </c>
      <c r="B152" s="189" t="s">
        <v>6028</v>
      </c>
      <c r="C152" s="189">
        <v>0.7</v>
      </c>
      <c r="D152" s="189" t="s">
        <v>270</v>
      </c>
      <c r="E152" s="189" t="s">
        <v>253</v>
      </c>
      <c r="F152" s="263" t="s">
        <v>6358</v>
      </c>
      <c r="G152" s="428" t="s">
        <v>281</v>
      </c>
    </row>
    <row r="153" spans="1:7">
      <c r="A153" s="262" t="s">
        <v>268</v>
      </c>
      <c r="B153" s="189" t="s">
        <v>969</v>
      </c>
      <c r="C153" s="189">
        <v>920</v>
      </c>
      <c r="D153" s="189" t="s">
        <v>6359</v>
      </c>
      <c r="E153" s="189" t="s">
        <v>970</v>
      </c>
      <c r="F153" s="263" t="s">
        <v>971</v>
      </c>
      <c r="G153" s="428" t="s">
        <v>281</v>
      </c>
    </row>
    <row r="154" spans="1:7">
      <c r="A154" s="262" t="s">
        <v>268</v>
      </c>
      <c r="B154" s="189" t="s">
        <v>6360</v>
      </c>
      <c r="C154" s="189">
        <v>60</v>
      </c>
      <c r="D154" s="189" t="s">
        <v>6359</v>
      </c>
      <c r="E154" s="189" t="s">
        <v>967</v>
      </c>
      <c r="F154" s="263" t="s">
        <v>953</v>
      </c>
      <c r="G154" s="428" t="s">
        <v>281</v>
      </c>
    </row>
    <row r="155" spans="1:7">
      <c r="A155" s="262" t="s">
        <v>268</v>
      </c>
      <c r="B155" s="189" t="s">
        <v>649</v>
      </c>
      <c r="C155" s="189">
        <v>16.04</v>
      </c>
      <c r="D155" s="189" t="s">
        <v>650</v>
      </c>
      <c r="E155" s="189" t="s">
        <v>253</v>
      </c>
      <c r="F155" s="263" t="s">
        <v>6361</v>
      </c>
      <c r="G155" s="428" t="s">
        <v>281</v>
      </c>
    </row>
    <row r="156" spans="1:7">
      <c r="A156" s="262" t="s">
        <v>268</v>
      </c>
      <c r="B156" s="189" t="s">
        <v>660</v>
      </c>
      <c r="C156" s="189">
        <v>1</v>
      </c>
      <c r="D156" s="189" t="s">
        <v>259</v>
      </c>
      <c r="E156" s="189" t="s">
        <v>253</v>
      </c>
      <c r="F156" s="263" t="s">
        <v>6362</v>
      </c>
      <c r="G156" s="428" t="s">
        <v>281</v>
      </c>
    </row>
    <row r="157" spans="1:7">
      <c r="A157" s="262" t="s">
        <v>268</v>
      </c>
      <c r="B157" s="189" t="s">
        <v>555</v>
      </c>
      <c r="C157" s="189">
        <v>576</v>
      </c>
      <c r="D157" s="189" t="s">
        <v>2480</v>
      </c>
      <c r="E157" s="189" t="s">
        <v>2489</v>
      </c>
      <c r="F157" s="263" t="s">
        <v>6363</v>
      </c>
      <c r="G157" s="428" t="s">
        <v>281</v>
      </c>
    </row>
    <row r="158" spans="1:7">
      <c r="A158" s="262" t="s">
        <v>268</v>
      </c>
      <c r="B158" s="189" t="s">
        <v>6364</v>
      </c>
      <c r="C158" s="189">
        <v>4.4000000000000004</v>
      </c>
      <c r="D158" s="189" t="s">
        <v>6365</v>
      </c>
      <c r="E158" s="189" t="s">
        <v>253</v>
      </c>
      <c r="F158" s="263" t="s">
        <v>6366</v>
      </c>
      <c r="G158" s="428" t="s">
        <v>281</v>
      </c>
    </row>
    <row r="159" spans="1:7">
      <c r="A159" s="262" t="s">
        <v>268</v>
      </c>
      <c r="B159" s="189" t="s">
        <v>956</v>
      </c>
      <c r="C159" s="189">
        <v>0.06</v>
      </c>
      <c r="D159" s="189" t="s">
        <v>270</v>
      </c>
      <c r="E159" s="189" t="s">
        <v>253</v>
      </c>
      <c r="F159" s="263" t="s">
        <v>6367</v>
      </c>
      <c r="G159" s="428" t="s">
        <v>281</v>
      </c>
    </row>
    <row r="160" spans="1:7">
      <c r="A160" s="262" t="s">
        <v>268</v>
      </c>
      <c r="B160" s="189" t="s">
        <v>6368</v>
      </c>
      <c r="C160" s="269">
        <v>8.8800000000000001E-4</v>
      </c>
      <c r="D160" s="189" t="s">
        <v>6369</v>
      </c>
      <c r="E160" s="189" t="s">
        <v>253</v>
      </c>
      <c r="F160" s="263" t="s">
        <v>506</v>
      </c>
      <c r="G160" s="428" t="s">
        <v>281</v>
      </c>
    </row>
    <row r="161" spans="1:7">
      <c r="A161" s="262" t="s">
        <v>268</v>
      </c>
      <c r="B161" s="189" t="s">
        <v>676</v>
      </c>
      <c r="C161" s="189">
        <v>22.4</v>
      </c>
      <c r="D161" s="189" t="s">
        <v>6370</v>
      </c>
      <c r="E161" s="189" t="s">
        <v>253</v>
      </c>
      <c r="F161" s="263" t="s">
        <v>6371</v>
      </c>
      <c r="G161" s="428" t="s">
        <v>281</v>
      </c>
    </row>
    <row r="162" spans="1:7">
      <c r="A162" s="262" t="s">
        <v>268</v>
      </c>
      <c r="B162" s="189" t="s">
        <v>613</v>
      </c>
      <c r="C162" s="189" t="s">
        <v>6372</v>
      </c>
      <c r="D162" s="189" t="s">
        <v>259</v>
      </c>
      <c r="E162" s="431"/>
      <c r="F162" s="263" t="s">
        <v>6373</v>
      </c>
      <c r="G162" s="428" t="s">
        <v>281</v>
      </c>
    </row>
    <row r="163" spans="1:7">
      <c r="A163" s="262" t="s">
        <v>268</v>
      </c>
      <c r="B163" s="189" t="s">
        <v>983</v>
      </c>
      <c r="C163" s="189" t="s">
        <v>6374</v>
      </c>
      <c r="D163" s="189" t="s">
        <v>408</v>
      </c>
      <c r="E163" s="431"/>
      <c r="F163" s="263" t="s">
        <v>953</v>
      </c>
      <c r="G163" s="428" t="s">
        <v>281</v>
      </c>
    </row>
    <row r="164" spans="1:7">
      <c r="A164" s="262" t="s">
        <v>268</v>
      </c>
      <c r="B164" s="189" t="s">
        <v>577</v>
      </c>
      <c r="C164" s="189" t="s">
        <v>6375</v>
      </c>
      <c r="D164" s="189" t="s">
        <v>259</v>
      </c>
      <c r="E164" s="431"/>
      <c r="F164" s="263" t="s">
        <v>6376</v>
      </c>
      <c r="G164" s="428" t="s">
        <v>281</v>
      </c>
    </row>
    <row r="165" spans="1:7">
      <c r="A165" s="262" t="s">
        <v>268</v>
      </c>
      <c r="B165" s="189" t="s">
        <v>986</v>
      </c>
      <c r="C165" s="189" t="s">
        <v>6377</v>
      </c>
      <c r="D165" s="189" t="s">
        <v>259</v>
      </c>
      <c r="E165" s="431"/>
      <c r="F165" s="263" t="s">
        <v>6378</v>
      </c>
      <c r="G165" s="428" t="s">
        <v>281</v>
      </c>
    </row>
    <row r="166" spans="1:7">
      <c r="A166" s="262" t="s">
        <v>268</v>
      </c>
      <c r="B166" s="189" t="s">
        <v>818</v>
      </c>
      <c r="C166" s="189" t="s">
        <v>6379</v>
      </c>
      <c r="D166" s="189" t="s">
        <v>408</v>
      </c>
      <c r="E166" s="431"/>
      <c r="F166" s="263" t="s">
        <v>6524</v>
      </c>
      <c r="G166" s="428" t="s">
        <v>281</v>
      </c>
    </row>
    <row r="167" spans="1:7">
      <c r="A167" s="262" t="s">
        <v>268</v>
      </c>
      <c r="B167" s="189" t="s">
        <v>6381</v>
      </c>
      <c r="C167" s="189" t="s">
        <v>6382</v>
      </c>
      <c r="D167" s="189" t="s">
        <v>259</v>
      </c>
      <c r="E167" s="431"/>
      <c r="F167" s="263" t="s">
        <v>6383</v>
      </c>
      <c r="G167" s="428" t="s">
        <v>281</v>
      </c>
    </row>
    <row r="168" spans="1:7">
      <c r="A168" s="262" t="s">
        <v>268</v>
      </c>
      <c r="B168" s="189" t="s">
        <v>824</v>
      </c>
      <c r="C168" s="189" t="s">
        <v>6384</v>
      </c>
      <c r="D168" s="189" t="s">
        <v>259</v>
      </c>
      <c r="E168" s="431"/>
      <c r="F168" s="263" t="s">
        <v>6385</v>
      </c>
      <c r="G168" s="428" t="s">
        <v>281</v>
      </c>
    </row>
    <row r="169" spans="1:7">
      <c r="A169" s="262" t="s">
        <v>268</v>
      </c>
      <c r="B169" s="189" t="s">
        <v>1069</v>
      </c>
      <c r="C169" s="189" t="s">
        <v>6386</v>
      </c>
      <c r="D169" s="189" t="s">
        <v>259</v>
      </c>
      <c r="E169" s="431"/>
      <c r="F169" s="263" t="s">
        <v>6387</v>
      </c>
      <c r="G169" s="428" t="s">
        <v>281</v>
      </c>
    </row>
    <row r="170" spans="1:7">
      <c r="A170" s="262" t="s">
        <v>268</v>
      </c>
      <c r="B170" s="189" t="s">
        <v>703</v>
      </c>
      <c r="C170" s="189" t="s">
        <v>6388</v>
      </c>
      <c r="D170" s="189" t="s">
        <v>259</v>
      </c>
      <c r="E170" s="431"/>
      <c r="F170" s="263" t="s">
        <v>6389</v>
      </c>
      <c r="G170" s="428" t="s">
        <v>281</v>
      </c>
    </row>
    <row r="171" spans="1:7">
      <c r="A171" s="239" t="s">
        <v>268</v>
      </c>
      <c r="B171" s="240" t="s">
        <v>599</v>
      </c>
      <c r="C171" s="240" t="s">
        <v>6390</v>
      </c>
      <c r="D171" s="240" t="s">
        <v>259</v>
      </c>
      <c r="E171" s="432"/>
      <c r="F171" s="241" t="s">
        <v>6391</v>
      </c>
      <c r="G171" s="428" t="s">
        <v>281</v>
      </c>
    </row>
    <row r="172" spans="1:7">
      <c r="G172" s="428" t="s">
        <v>281</v>
      </c>
    </row>
    <row r="173" spans="1:7" ht="18.75">
      <c r="A173" s="769" t="s">
        <v>6525</v>
      </c>
      <c r="B173" s="770"/>
      <c r="C173" s="770"/>
      <c r="D173" s="770"/>
      <c r="E173" s="770"/>
      <c r="F173" s="771"/>
      <c r="G173" s="428" t="s">
        <v>281</v>
      </c>
    </row>
    <row r="174" spans="1:7">
      <c r="A174" s="211" t="s">
        <v>238</v>
      </c>
      <c r="B174" s="212" t="s">
        <v>239</v>
      </c>
      <c r="C174" s="212" t="s">
        <v>240</v>
      </c>
      <c r="D174" s="212" t="s">
        <v>134</v>
      </c>
      <c r="E174" s="212" t="s">
        <v>241</v>
      </c>
      <c r="F174" s="213" t="s">
        <v>242</v>
      </c>
      <c r="G174" s="428" t="s">
        <v>281</v>
      </c>
    </row>
    <row r="175" spans="1:7">
      <c r="A175" s="216" t="s">
        <v>243</v>
      </c>
      <c r="B175" s="217" t="s">
        <v>1077</v>
      </c>
      <c r="C175" s="218">
        <v>1.1800000000000001E-3</v>
      </c>
      <c r="D175" s="218" t="s">
        <v>259</v>
      </c>
      <c r="E175" s="218" t="s">
        <v>1078</v>
      </c>
      <c r="F175" s="232" t="s">
        <v>1079</v>
      </c>
      <c r="G175" s="428" t="s">
        <v>281</v>
      </c>
    </row>
    <row r="176" spans="1:7">
      <c r="A176" s="221" t="s">
        <v>243</v>
      </c>
      <c r="B176" s="233" t="s">
        <v>1080</v>
      </c>
      <c r="C176" s="235" t="s">
        <v>1002</v>
      </c>
      <c r="D176" s="223" t="s">
        <v>259</v>
      </c>
      <c r="E176" s="223" t="s">
        <v>253</v>
      </c>
      <c r="F176" s="234" t="s">
        <v>1081</v>
      </c>
      <c r="G176" s="428" t="s">
        <v>281</v>
      </c>
    </row>
    <row r="177" spans="1:7">
      <c r="A177" s="221" t="s">
        <v>243</v>
      </c>
      <c r="B177" s="278" t="s">
        <v>1082</v>
      </c>
      <c r="C177" s="223" t="s">
        <v>1083</v>
      </c>
      <c r="D177" s="223" t="s">
        <v>504</v>
      </c>
      <c r="E177" s="223" t="s">
        <v>253</v>
      </c>
      <c r="F177" s="234" t="s">
        <v>1084</v>
      </c>
      <c r="G177" s="428" t="s">
        <v>281</v>
      </c>
    </row>
    <row r="178" spans="1:7">
      <c r="A178" s="221" t="s">
        <v>243</v>
      </c>
      <c r="B178" s="222" t="s">
        <v>317</v>
      </c>
      <c r="C178" s="223">
        <v>2.92E-2</v>
      </c>
      <c r="D178" s="223" t="s">
        <v>259</v>
      </c>
      <c r="E178" s="223" t="s">
        <v>6526</v>
      </c>
      <c r="F178" s="234" t="s">
        <v>5599</v>
      </c>
      <c r="G178" s="428" t="s">
        <v>281</v>
      </c>
    </row>
    <row r="179" spans="1:7">
      <c r="A179" s="221" t="s">
        <v>243</v>
      </c>
      <c r="B179" s="273" t="s">
        <v>1087</v>
      </c>
      <c r="C179" s="223" t="s">
        <v>1088</v>
      </c>
      <c r="D179" s="223" t="s">
        <v>275</v>
      </c>
      <c r="E179" s="223" t="s">
        <v>253</v>
      </c>
      <c r="F179" s="234" t="s">
        <v>1089</v>
      </c>
      <c r="G179" s="428" t="s">
        <v>281</v>
      </c>
    </row>
    <row r="180" spans="1:7">
      <c r="A180" s="221" t="s">
        <v>243</v>
      </c>
      <c r="B180" s="222" t="s">
        <v>1090</v>
      </c>
      <c r="C180" s="223" t="s">
        <v>915</v>
      </c>
      <c r="D180" s="223" t="s">
        <v>275</v>
      </c>
      <c r="E180" s="223" t="s">
        <v>1091</v>
      </c>
      <c r="F180" s="234" t="s">
        <v>1092</v>
      </c>
      <c r="G180" s="428" t="s">
        <v>281</v>
      </c>
    </row>
    <row r="181" spans="1:7">
      <c r="A181" s="221" t="s">
        <v>243</v>
      </c>
      <c r="B181" s="222" t="s">
        <v>1093</v>
      </c>
      <c r="C181" s="223" t="s">
        <v>915</v>
      </c>
      <c r="D181" s="223" t="s">
        <v>275</v>
      </c>
      <c r="E181" s="223" t="s">
        <v>1091</v>
      </c>
      <c r="F181" s="234" t="s">
        <v>1092</v>
      </c>
      <c r="G181" s="428" t="s">
        <v>281</v>
      </c>
    </row>
    <row r="182" spans="1:7">
      <c r="A182" s="221" t="s">
        <v>243</v>
      </c>
      <c r="B182" s="222" t="s">
        <v>1094</v>
      </c>
      <c r="C182" s="223" t="s">
        <v>915</v>
      </c>
      <c r="D182" s="223" t="s">
        <v>275</v>
      </c>
      <c r="E182" s="223" t="s">
        <v>1091</v>
      </c>
      <c r="F182" s="234" t="s">
        <v>1092</v>
      </c>
      <c r="G182" s="428" t="s">
        <v>281</v>
      </c>
    </row>
    <row r="183" spans="1:7">
      <c r="A183" s="221" t="s">
        <v>243</v>
      </c>
      <c r="B183" s="233" t="s">
        <v>6352</v>
      </c>
      <c r="C183" s="223">
        <v>1</v>
      </c>
      <c r="D183" s="223" t="s">
        <v>259</v>
      </c>
      <c r="E183" s="223" t="s">
        <v>253</v>
      </c>
      <c r="F183" s="234" t="s">
        <v>587</v>
      </c>
      <c r="G183" s="428" t="s">
        <v>281</v>
      </c>
    </row>
    <row r="184" spans="1:7">
      <c r="A184" s="221" t="s">
        <v>243</v>
      </c>
      <c r="B184" s="222" t="s">
        <v>1095</v>
      </c>
      <c r="C184" s="223" t="s">
        <v>1096</v>
      </c>
      <c r="D184" s="223" t="s">
        <v>259</v>
      </c>
      <c r="E184" s="223" t="s">
        <v>6527</v>
      </c>
      <c r="F184" s="234" t="s">
        <v>1098</v>
      </c>
      <c r="G184" s="428" t="s">
        <v>281</v>
      </c>
    </row>
    <row r="185" spans="1:7">
      <c r="A185" s="221" t="s">
        <v>243</v>
      </c>
      <c r="B185" s="222" t="s">
        <v>866</v>
      </c>
      <c r="C185" s="271">
        <v>2.34818813314592E-4</v>
      </c>
      <c r="D185" s="223" t="s">
        <v>259</v>
      </c>
      <c r="E185" s="223" t="s">
        <v>1099</v>
      </c>
      <c r="F185" s="234" t="s">
        <v>1100</v>
      </c>
      <c r="G185" s="428" t="s">
        <v>281</v>
      </c>
    </row>
    <row r="186" spans="1:7">
      <c r="A186" s="221" t="s">
        <v>243</v>
      </c>
      <c r="B186" s="222" t="s">
        <v>1101</v>
      </c>
      <c r="C186" s="223">
        <v>1.019048E-3</v>
      </c>
      <c r="D186" s="223" t="s">
        <v>259</v>
      </c>
      <c r="E186" s="223" t="s">
        <v>1102</v>
      </c>
      <c r="F186" s="234" t="s">
        <v>1103</v>
      </c>
      <c r="G186" s="428" t="s">
        <v>281</v>
      </c>
    </row>
    <row r="187" spans="1:7">
      <c r="A187" s="221" t="s">
        <v>243</v>
      </c>
      <c r="B187" s="222" t="s">
        <v>1104</v>
      </c>
      <c r="C187" s="223">
        <v>-1.1800000000000001E-3</v>
      </c>
      <c r="D187" s="223" t="s">
        <v>259</v>
      </c>
      <c r="E187" s="223" t="s">
        <v>1105</v>
      </c>
      <c r="F187" s="234" t="s">
        <v>1106</v>
      </c>
      <c r="G187" s="428" t="s">
        <v>281</v>
      </c>
    </row>
    <row r="188" spans="1:7">
      <c r="A188" s="221" t="s">
        <v>243</v>
      </c>
      <c r="B188" s="222" t="s">
        <v>247</v>
      </c>
      <c r="C188" s="223" t="s">
        <v>1107</v>
      </c>
      <c r="D188" s="223" t="s">
        <v>245</v>
      </c>
      <c r="E188" s="223" t="s">
        <v>6528</v>
      </c>
      <c r="F188" s="234" t="s">
        <v>1109</v>
      </c>
      <c r="G188" s="428" t="s">
        <v>281</v>
      </c>
    </row>
    <row r="189" spans="1:7">
      <c r="A189" s="221" t="s">
        <v>243</v>
      </c>
      <c r="B189" s="222" t="s">
        <v>1110</v>
      </c>
      <c r="C189" s="223" t="s">
        <v>1111</v>
      </c>
      <c r="D189" s="223" t="s">
        <v>259</v>
      </c>
      <c r="E189" s="223" t="s">
        <v>6529</v>
      </c>
      <c r="F189" s="234" t="s">
        <v>1113</v>
      </c>
      <c r="G189" s="428" t="s">
        <v>281</v>
      </c>
    </row>
    <row r="190" spans="1:7">
      <c r="A190" s="221" t="s">
        <v>243</v>
      </c>
      <c r="B190" s="222" t="s">
        <v>1114</v>
      </c>
      <c r="C190" s="223" t="s">
        <v>1282</v>
      </c>
      <c r="D190" s="223" t="s">
        <v>259</v>
      </c>
      <c r="E190" s="223" t="s">
        <v>6530</v>
      </c>
      <c r="F190" s="234" t="s">
        <v>1117</v>
      </c>
      <c r="G190" s="428" t="s">
        <v>281</v>
      </c>
    </row>
    <row r="191" spans="1:7">
      <c r="A191" s="221" t="s">
        <v>243</v>
      </c>
      <c r="B191" s="222" t="s">
        <v>869</v>
      </c>
      <c r="C191" s="271">
        <v>-2.34818813314592E-4</v>
      </c>
      <c r="D191" s="223" t="s">
        <v>259</v>
      </c>
      <c r="E191" s="223" t="s">
        <v>1118</v>
      </c>
      <c r="F191" s="234" t="s">
        <v>1119</v>
      </c>
      <c r="G191" s="428" t="s">
        <v>281</v>
      </c>
    </row>
    <row r="192" spans="1:7">
      <c r="A192" s="221" t="s">
        <v>243</v>
      </c>
      <c r="B192" s="222" t="s">
        <v>1120</v>
      </c>
      <c r="C192" s="223">
        <v>1.3953333E-2</v>
      </c>
      <c r="D192" s="223" t="s">
        <v>259</v>
      </c>
      <c r="E192" s="223" t="s">
        <v>1121</v>
      </c>
      <c r="F192" s="234" t="s">
        <v>1122</v>
      </c>
      <c r="G192" s="428" t="s">
        <v>281</v>
      </c>
    </row>
    <row r="193" spans="1:7">
      <c r="A193" s="221" t="s">
        <v>243</v>
      </c>
      <c r="B193" s="222" t="s">
        <v>1123</v>
      </c>
      <c r="C193" s="223">
        <v>9.3333299999999995E-4</v>
      </c>
      <c r="D193" s="223" t="s">
        <v>259</v>
      </c>
      <c r="E193" s="223" t="s">
        <v>1124</v>
      </c>
      <c r="F193" s="234" t="s">
        <v>1122</v>
      </c>
      <c r="G193" s="428" t="s">
        <v>281</v>
      </c>
    </row>
    <row r="194" spans="1:7">
      <c r="A194" s="221" t="s">
        <v>243</v>
      </c>
      <c r="B194" s="222" t="s">
        <v>1125</v>
      </c>
      <c r="C194" s="223">
        <v>8.5714299999999993E-6</v>
      </c>
      <c r="D194" s="223" t="s">
        <v>259</v>
      </c>
      <c r="E194" s="223" t="s">
        <v>1126</v>
      </c>
      <c r="F194" s="234" t="s">
        <v>1122</v>
      </c>
      <c r="G194" s="428" t="s">
        <v>281</v>
      </c>
    </row>
    <row r="195" spans="1:7">
      <c r="A195" s="221" t="s">
        <v>243</v>
      </c>
      <c r="B195" s="233" t="s">
        <v>6405</v>
      </c>
      <c r="C195" s="223">
        <v>1.7899999999999999E-2</v>
      </c>
      <c r="D195" s="223" t="s">
        <v>259</v>
      </c>
      <c r="E195" s="223" t="s">
        <v>253</v>
      </c>
      <c r="F195" s="234" t="s">
        <v>6406</v>
      </c>
      <c r="G195" s="428" t="s">
        <v>281</v>
      </c>
    </row>
    <row r="196" spans="1:7">
      <c r="A196" s="221" t="s">
        <v>333</v>
      </c>
      <c r="B196" s="223" t="s">
        <v>225</v>
      </c>
      <c r="C196" s="223">
        <v>9.1000000000000004E-9</v>
      </c>
      <c r="D196" s="223" t="s">
        <v>259</v>
      </c>
      <c r="E196" s="223" t="s">
        <v>6531</v>
      </c>
      <c r="F196" s="234" t="s">
        <v>1128</v>
      </c>
      <c r="G196" s="428" t="s">
        <v>281</v>
      </c>
    </row>
    <row r="197" spans="1:7">
      <c r="A197" s="221" t="s">
        <v>333</v>
      </c>
      <c r="B197" s="223" t="s">
        <v>225</v>
      </c>
      <c r="C197" s="223">
        <v>9.0999999999999994E-8</v>
      </c>
      <c r="D197" s="223" t="s">
        <v>259</v>
      </c>
      <c r="E197" s="223" t="s">
        <v>6532</v>
      </c>
      <c r="F197" s="234" t="s">
        <v>1130</v>
      </c>
      <c r="G197" s="428" t="s">
        <v>281</v>
      </c>
    </row>
    <row r="198" spans="1:7">
      <c r="A198" s="221" t="s">
        <v>333</v>
      </c>
      <c r="B198" s="223" t="s">
        <v>174</v>
      </c>
      <c r="C198" s="223">
        <v>3.7309999999999997E-7</v>
      </c>
      <c r="D198" s="223" t="s">
        <v>259</v>
      </c>
      <c r="E198" s="223" t="s">
        <v>6533</v>
      </c>
      <c r="F198" s="234" t="s">
        <v>1128</v>
      </c>
      <c r="G198" s="428" t="s">
        <v>281</v>
      </c>
    </row>
    <row r="199" spans="1:7">
      <c r="A199" s="221" t="s">
        <v>333</v>
      </c>
      <c r="B199" s="223" t="s">
        <v>174</v>
      </c>
      <c r="C199" s="223">
        <v>1.6799999999999999E-15</v>
      </c>
      <c r="D199" s="223" t="s">
        <v>259</v>
      </c>
      <c r="E199" s="223" t="s">
        <v>6534</v>
      </c>
      <c r="F199" s="234" t="s">
        <v>1130</v>
      </c>
      <c r="G199" s="428" t="s">
        <v>281</v>
      </c>
    </row>
    <row r="200" spans="1:7">
      <c r="A200" s="221" t="s">
        <v>333</v>
      </c>
      <c r="B200" s="223" t="s">
        <v>179</v>
      </c>
      <c r="C200" s="223">
        <v>2.268E-9</v>
      </c>
      <c r="D200" s="223" t="s">
        <v>259</v>
      </c>
      <c r="E200" s="223" t="s">
        <v>6535</v>
      </c>
      <c r="F200" s="234" t="s">
        <v>1128</v>
      </c>
      <c r="G200" s="428" t="s">
        <v>281</v>
      </c>
    </row>
    <row r="201" spans="1:7">
      <c r="A201" s="221" t="s">
        <v>333</v>
      </c>
      <c r="B201" s="223" t="s">
        <v>179</v>
      </c>
      <c r="C201" s="223">
        <v>2.2680000000000001E-10</v>
      </c>
      <c r="D201" s="223" t="s">
        <v>259</v>
      </c>
      <c r="E201" s="223" t="s">
        <v>6536</v>
      </c>
      <c r="F201" s="234" t="s">
        <v>1130</v>
      </c>
      <c r="G201" s="428" t="s">
        <v>281</v>
      </c>
    </row>
    <row r="202" spans="1:7">
      <c r="A202" s="221" t="s">
        <v>333</v>
      </c>
      <c r="B202" s="223" t="s">
        <v>221</v>
      </c>
      <c r="C202" s="223">
        <v>3.9113200000000004E-4</v>
      </c>
      <c r="D202" s="223" t="s">
        <v>259</v>
      </c>
      <c r="E202" s="223" t="s">
        <v>6537</v>
      </c>
      <c r="F202" s="234" t="s">
        <v>1128</v>
      </c>
      <c r="G202" s="428" t="s">
        <v>281</v>
      </c>
    </row>
    <row r="203" spans="1:7">
      <c r="A203" s="221" t="s">
        <v>333</v>
      </c>
      <c r="B203" s="223" t="s">
        <v>221</v>
      </c>
      <c r="C203" s="223">
        <v>3.9130000000000002E-4</v>
      </c>
      <c r="D203" s="223" t="s">
        <v>259</v>
      </c>
      <c r="E203" s="223" t="s">
        <v>6538</v>
      </c>
      <c r="F203" s="234" t="s">
        <v>1130</v>
      </c>
      <c r="G203" s="428" t="s">
        <v>281</v>
      </c>
    </row>
    <row r="204" spans="1:7">
      <c r="A204" s="221" t="s">
        <v>333</v>
      </c>
      <c r="B204" s="223" t="s">
        <v>1137</v>
      </c>
      <c r="C204" s="223" t="s">
        <v>1138</v>
      </c>
      <c r="D204" s="223" t="s">
        <v>259</v>
      </c>
      <c r="E204" s="223" t="s">
        <v>260</v>
      </c>
      <c r="F204" s="234" t="s">
        <v>1128</v>
      </c>
      <c r="G204" s="428" t="s">
        <v>281</v>
      </c>
    </row>
    <row r="205" spans="1:7">
      <c r="A205" s="221" t="s">
        <v>333</v>
      </c>
      <c r="B205" s="223" t="s">
        <v>1139</v>
      </c>
      <c r="C205" s="223" t="s">
        <v>1140</v>
      </c>
      <c r="D205" s="223" t="s">
        <v>259</v>
      </c>
      <c r="E205" s="223" t="s">
        <v>260</v>
      </c>
      <c r="F205" s="234" t="s">
        <v>1128</v>
      </c>
      <c r="G205" s="428" t="s">
        <v>281</v>
      </c>
    </row>
    <row r="206" spans="1:7">
      <c r="A206" s="221" t="s">
        <v>333</v>
      </c>
      <c r="B206" s="223" t="s">
        <v>188</v>
      </c>
      <c r="C206" s="223">
        <v>8.8900000000000009E-8</v>
      </c>
      <c r="D206" s="223" t="s">
        <v>259</v>
      </c>
      <c r="E206" s="223" t="s">
        <v>6539</v>
      </c>
      <c r="F206" s="234" t="s">
        <v>1128</v>
      </c>
      <c r="G206" s="428" t="s">
        <v>281</v>
      </c>
    </row>
    <row r="207" spans="1:7">
      <c r="A207" s="221" t="s">
        <v>333</v>
      </c>
      <c r="B207" s="223" t="s">
        <v>188</v>
      </c>
      <c r="C207" s="223">
        <v>7.9099999999999994E-9</v>
      </c>
      <c r="D207" s="223" t="s">
        <v>259</v>
      </c>
      <c r="E207" s="223" t="s">
        <v>6540</v>
      </c>
      <c r="F207" s="234" t="s">
        <v>1130</v>
      </c>
      <c r="G207" s="428" t="s">
        <v>281</v>
      </c>
    </row>
    <row r="208" spans="1:7">
      <c r="A208" s="221" t="s">
        <v>333</v>
      </c>
      <c r="B208" s="223" t="s">
        <v>184</v>
      </c>
      <c r="C208" s="223">
        <v>1.015E-8</v>
      </c>
      <c r="D208" s="223" t="s">
        <v>259</v>
      </c>
      <c r="E208" s="223" t="s">
        <v>6541</v>
      </c>
      <c r="F208" s="234" t="s">
        <v>1128</v>
      </c>
      <c r="G208" s="428" t="s">
        <v>281</v>
      </c>
    </row>
    <row r="209" spans="1:10">
      <c r="A209" s="221" t="s">
        <v>333</v>
      </c>
      <c r="B209" s="223" t="s">
        <v>184</v>
      </c>
      <c r="C209" s="223">
        <v>5.5649999999999997E-11</v>
      </c>
      <c r="D209" s="223" t="s">
        <v>259</v>
      </c>
      <c r="E209" s="223" t="s">
        <v>6542</v>
      </c>
      <c r="F209" s="234" t="s">
        <v>1130</v>
      </c>
      <c r="G209" s="428" t="s">
        <v>281</v>
      </c>
    </row>
    <row r="210" spans="1:10">
      <c r="A210" s="221" t="s">
        <v>333</v>
      </c>
      <c r="B210" s="223" t="s">
        <v>192</v>
      </c>
      <c r="C210" s="223">
        <v>1.897E-8</v>
      </c>
      <c r="D210" s="223" t="s">
        <v>259</v>
      </c>
      <c r="E210" s="223" t="s">
        <v>6543</v>
      </c>
      <c r="F210" s="234" t="s">
        <v>1128</v>
      </c>
      <c r="G210" s="428" t="s">
        <v>281</v>
      </c>
    </row>
    <row r="211" spans="1:10">
      <c r="A211" s="221" t="s">
        <v>333</v>
      </c>
      <c r="B211" s="223" t="s">
        <v>192</v>
      </c>
      <c r="C211" s="223">
        <v>1.897E-8</v>
      </c>
      <c r="D211" s="223" t="s">
        <v>259</v>
      </c>
      <c r="E211" s="223" t="s">
        <v>6544</v>
      </c>
      <c r="F211" s="234" t="s">
        <v>1130</v>
      </c>
      <c r="G211" s="428" t="s">
        <v>281</v>
      </c>
    </row>
    <row r="212" spans="1:10">
      <c r="A212" s="221" t="s">
        <v>333</v>
      </c>
      <c r="B212" s="223" t="s">
        <v>399</v>
      </c>
      <c r="C212" s="271">
        <v>3.7500000000000001E-6</v>
      </c>
      <c r="D212" s="223" t="s">
        <v>259</v>
      </c>
      <c r="E212" s="223" t="s">
        <v>6545</v>
      </c>
      <c r="F212" s="234" t="s">
        <v>1148</v>
      </c>
      <c r="G212" s="428" t="s">
        <v>281</v>
      </c>
    </row>
    <row r="213" spans="1:10">
      <c r="A213" s="333" t="s">
        <v>6546</v>
      </c>
      <c r="B213" s="233" t="s">
        <v>1019</v>
      </c>
      <c r="C213" s="223" t="s">
        <v>1149</v>
      </c>
      <c r="D213" s="223" t="s">
        <v>408</v>
      </c>
      <c r="E213" s="223" t="s">
        <v>253</v>
      </c>
      <c r="F213" s="234" t="s">
        <v>1150</v>
      </c>
      <c r="G213" s="428" t="s">
        <v>281</v>
      </c>
    </row>
    <row r="214" spans="1:10">
      <c r="A214" s="333" t="s">
        <v>6546</v>
      </c>
      <c r="B214" s="233" t="s">
        <v>1151</v>
      </c>
      <c r="C214" s="223" t="s">
        <v>818</v>
      </c>
      <c r="D214" s="223" t="s">
        <v>408</v>
      </c>
      <c r="E214" s="223" t="s">
        <v>253</v>
      </c>
      <c r="F214" s="234" t="s">
        <v>1152</v>
      </c>
      <c r="G214" s="428" t="s">
        <v>281</v>
      </c>
    </row>
    <row r="215" spans="1:10">
      <c r="A215" s="221" t="s">
        <v>333</v>
      </c>
      <c r="B215" s="223" t="s">
        <v>415</v>
      </c>
      <c r="C215" s="223" t="s">
        <v>1153</v>
      </c>
      <c r="D215" s="223" t="s">
        <v>259</v>
      </c>
      <c r="E215" s="223" t="s">
        <v>260</v>
      </c>
      <c r="F215" s="234" t="s">
        <v>1128</v>
      </c>
      <c r="G215" s="428" t="s">
        <v>281</v>
      </c>
    </row>
    <row r="216" spans="1:10">
      <c r="A216" s="221" t="s">
        <v>333</v>
      </c>
      <c r="B216" s="223" t="s">
        <v>217</v>
      </c>
      <c r="C216" s="223">
        <v>4.074E-8</v>
      </c>
      <c r="D216" s="223" t="s">
        <v>259</v>
      </c>
      <c r="E216" s="223" t="s">
        <v>6547</v>
      </c>
      <c r="F216" s="234" t="s">
        <v>1128</v>
      </c>
      <c r="G216" s="428" t="s">
        <v>281</v>
      </c>
    </row>
    <row r="217" spans="1:10">
      <c r="A217" s="221" t="s">
        <v>333</v>
      </c>
      <c r="B217" s="223" t="s">
        <v>217</v>
      </c>
      <c r="C217" s="223">
        <v>4.0739999999999996E-7</v>
      </c>
      <c r="D217" s="223" t="s">
        <v>259</v>
      </c>
      <c r="E217" s="223" t="s">
        <v>6548</v>
      </c>
      <c r="F217" s="234" t="s">
        <v>1130</v>
      </c>
      <c r="G217" s="428" t="s">
        <v>281</v>
      </c>
    </row>
    <row r="218" spans="1:10">
      <c r="A218" s="221" t="s">
        <v>333</v>
      </c>
      <c r="B218" s="223" t="s">
        <v>205</v>
      </c>
      <c r="C218" s="223">
        <v>1.064E-8</v>
      </c>
      <c r="D218" s="223" t="s">
        <v>259</v>
      </c>
      <c r="E218" s="223" t="s">
        <v>6549</v>
      </c>
      <c r="F218" s="234" t="s">
        <v>1128</v>
      </c>
      <c r="G218" s="428" t="s">
        <v>281</v>
      </c>
      <c r="J218" s="204"/>
    </row>
    <row r="219" spans="1:10">
      <c r="A219" s="221" t="s">
        <v>333</v>
      </c>
      <c r="B219" s="223" t="s">
        <v>205</v>
      </c>
      <c r="C219" s="223">
        <v>1.064E-8</v>
      </c>
      <c r="D219" s="223" t="s">
        <v>259</v>
      </c>
      <c r="E219" s="223" t="s">
        <v>6550</v>
      </c>
      <c r="F219" s="234" t="s">
        <v>1130</v>
      </c>
      <c r="G219" s="428" t="s">
        <v>281</v>
      </c>
      <c r="J219" s="204"/>
    </row>
    <row r="220" spans="1:10">
      <c r="A220" s="221" t="s">
        <v>333</v>
      </c>
      <c r="B220" s="223" t="s">
        <v>196</v>
      </c>
      <c r="C220" s="223">
        <v>5.9569999999999997E-8</v>
      </c>
      <c r="D220" s="223" t="s">
        <v>259</v>
      </c>
      <c r="E220" s="223" t="s">
        <v>6551</v>
      </c>
      <c r="F220" s="234" t="s">
        <v>1128</v>
      </c>
      <c r="G220" s="428" t="s">
        <v>281</v>
      </c>
      <c r="J220" s="204"/>
    </row>
    <row r="221" spans="1:10">
      <c r="A221" s="221" t="s">
        <v>333</v>
      </c>
      <c r="B221" s="223" t="s">
        <v>196</v>
      </c>
      <c r="C221" s="223">
        <v>1.0639999999999998E-9</v>
      </c>
      <c r="D221" s="223" t="s">
        <v>259</v>
      </c>
      <c r="E221" s="223" t="s">
        <v>6552</v>
      </c>
      <c r="F221" s="234" t="s">
        <v>1130</v>
      </c>
      <c r="G221" s="428" t="s">
        <v>281</v>
      </c>
      <c r="J221" s="204"/>
    </row>
    <row r="222" spans="1:10">
      <c r="A222" s="221" t="s">
        <v>333</v>
      </c>
      <c r="B222" s="223" t="s">
        <v>427</v>
      </c>
      <c r="C222" s="223" t="s">
        <v>568</v>
      </c>
      <c r="D222" s="223" t="s">
        <v>259</v>
      </c>
      <c r="E222" s="223" t="s">
        <v>260</v>
      </c>
      <c r="F222" s="234" t="s">
        <v>1128</v>
      </c>
      <c r="G222" s="428" t="s">
        <v>281</v>
      </c>
    </row>
    <row r="223" spans="1:10">
      <c r="A223" s="221" t="s">
        <v>333</v>
      </c>
      <c r="B223" s="223" t="s">
        <v>200</v>
      </c>
      <c r="C223" s="223">
        <v>6.7689999999999993E-8</v>
      </c>
      <c r="D223" s="223" t="s">
        <v>259</v>
      </c>
      <c r="E223" s="223" t="s">
        <v>6553</v>
      </c>
      <c r="F223" s="234" t="s">
        <v>1128</v>
      </c>
      <c r="G223" s="428" t="s">
        <v>281</v>
      </c>
      <c r="J223" s="204"/>
    </row>
    <row r="224" spans="1:10">
      <c r="A224" s="221" t="s">
        <v>333</v>
      </c>
      <c r="B224" s="223" t="s">
        <v>200</v>
      </c>
      <c r="C224" s="223">
        <v>2.4009999999999999E-9</v>
      </c>
      <c r="D224" s="223" t="s">
        <v>259</v>
      </c>
      <c r="E224" s="223" t="s">
        <v>6554</v>
      </c>
      <c r="F224" s="234" t="s">
        <v>1130</v>
      </c>
      <c r="G224" s="428" t="s">
        <v>281</v>
      </c>
      <c r="J224" s="204"/>
    </row>
    <row r="225" spans="1:10">
      <c r="A225" s="221" t="s">
        <v>333</v>
      </c>
      <c r="B225" s="223" t="s">
        <v>436</v>
      </c>
      <c r="C225" s="223" t="s">
        <v>1162</v>
      </c>
      <c r="D225" s="223" t="s">
        <v>259</v>
      </c>
      <c r="E225" s="223" t="s">
        <v>260</v>
      </c>
      <c r="F225" s="234" t="s">
        <v>1128</v>
      </c>
      <c r="G225" s="428" t="s">
        <v>281</v>
      </c>
      <c r="J225" s="204"/>
    </row>
    <row r="226" spans="1:10">
      <c r="A226" s="221" t="s">
        <v>333</v>
      </c>
      <c r="B226" s="223" t="s">
        <v>439</v>
      </c>
      <c r="C226" s="271">
        <v>5.6300000000000003E-6</v>
      </c>
      <c r="D226" s="223" t="s">
        <v>259</v>
      </c>
      <c r="E226" s="223" t="s">
        <v>6555</v>
      </c>
      <c r="F226" s="234" t="s">
        <v>887</v>
      </c>
      <c r="G226" s="428" t="s">
        <v>281</v>
      </c>
      <c r="J226" s="204"/>
    </row>
    <row r="227" spans="1:10">
      <c r="A227" s="221" t="s">
        <v>333</v>
      </c>
      <c r="B227" s="223" t="s">
        <v>441</v>
      </c>
      <c r="C227" s="223" t="s">
        <v>1164</v>
      </c>
      <c r="D227" s="223" t="s">
        <v>259</v>
      </c>
      <c r="E227" s="223" t="s">
        <v>260</v>
      </c>
      <c r="F227" s="234" t="s">
        <v>1128</v>
      </c>
      <c r="G227" s="428" t="s">
        <v>281</v>
      </c>
    </row>
    <row r="228" spans="1:10">
      <c r="A228" s="221" t="s">
        <v>333</v>
      </c>
      <c r="B228" s="223" t="s">
        <v>452</v>
      </c>
      <c r="C228" s="223">
        <v>1.8199999999999999E-5</v>
      </c>
      <c r="D228" s="223" t="s">
        <v>259</v>
      </c>
      <c r="E228" s="223" t="s">
        <v>6556</v>
      </c>
      <c r="F228" s="234" t="s">
        <v>1128</v>
      </c>
      <c r="G228" s="428" t="s">
        <v>281</v>
      </c>
    </row>
    <row r="229" spans="1:10">
      <c r="A229" s="221" t="s">
        <v>333</v>
      </c>
      <c r="B229" s="223" t="s">
        <v>452</v>
      </c>
      <c r="C229" s="223">
        <v>1.9809999999999998E-6</v>
      </c>
      <c r="D229" s="223" t="s">
        <v>259</v>
      </c>
      <c r="E229" s="223" t="s">
        <v>6557</v>
      </c>
      <c r="F229" s="234" t="s">
        <v>1130</v>
      </c>
      <c r="G229" s="428" t="s">
        <v>281</v>
      </c>
    </row>
    <row r="230" spans="1:10">
      <c r="A230" s="221" t="s">
        <v>333</v>
      </c>
      <c r="B230" s="223" t="s">
        <v>229</v>
      </c>
      <c r="C230" s="223">
        <v>1.2949999999999998E-5</v>
      </c>
      <c r="D230" s="223" t="s">
        <v>259</v>
      </c>
      <c r="E230" s="223" t="s">
        <v>6558</v>
      </c>
      <c r="F230" s="234" t="s">
        <v>1128</v>
      </c>
      <c r="G230" s="428" t="s">
        <v>281</v>
      </c>
    </row>
    <row r="231" spans="1:10">
      <c r="A231" s="221" t="s">
        <v>333</v>
      </c>
      <c r="B231" s="223" t="s">
        <v>229</v>
      </c>
      <c r="C231" s="223">
        <v>1.2949999999999998E-5</v>
      </c>
      <c r="D231" s="223" t="s">
        <v>259</v>
      </c>
      <c r="E231" s="223" t="s">
        <v>6558</v>
      </c>
      <c r="F231" s="234" t="s">
        <v>1130</v>
      </c>
      <c r="G231" s="428" t="s">
        <v>281</v>
      </c>
      <c r="J231" s="204"/>
    </row>
    <row r="232" spans="1:10">
      <c r="A232" s="221" t="s">
        <v>333</v>
      </c>
      <c r="B232" s="223" t="s">
        <v>1168</v>
      </c>
      <c r="C232" s="223" t="s">
        <v>1169</v>
      </c>
      <c r="D232" s="223" t="s">
        <v>504</v>
      </c>
      <c r="E232" s="223" t="s">
        <v>260</v>
      </c>
      <c r="F232" s="234" t="s">
        <v>1170</v>
      </c>
      <c r="G232" s="428" t="s">
        <v>281</v>
      </c>
    </row>
    <row r="233" spans="1:10">
      <c r="A233" s="221" t="s">
        <v>333</v>
      </c>
      <c r="B233" s="223" t="s">
        <v>213</v>
      </c>
      <c r="C233" s="223">
        <v>2.6039999999999998E-7</v>
      </c>
      <c r="D233" s="223" t="s">
        <v>259</v>
      </c>
      <c r="E233" s="223" t="s">
        <v>6559</v>
      </c>
      <c r="F233" s="234" t="s">
        <v>1128</v>
      </c>
      <c r="G233" s="428" t="s">
        <v>281</v>
      </c>
    </row>
    <row r="234" spans="1:10">
      <c r="A234" s="221" t="s">
        <v>333</v>
      </c>
      <c r="B234" s="223" t="s">
        <v>213</v>
      </c>
      <c r="C234" s="223">
        <v>2.6039999999999998E-7</v>
      </c>
      <c r="D234" s="223" t="s">
        <v>259</v>
      </c>
      <c r="E234" s="223" t="s">
        <v>6559</v>
      </c>
      <c r="F234" s="234" t="s">
        <v>1130</v>
      </c>
      <c r="G234" s="428" t="s">
        <v>281</v>
      </c>
      <c r="J234" s="204"/>
    </row>
    <row r="235" spans="1:10">
      <c r="A235" s="221" t="s">
        <v>333</v>
      </c>
      <c r="B235" s="223" t="s">
        <v>467</v>
      </c>
      <c r="C235" s="223" t="s">
        <v>1172</v>
      </c>
      <c r="D235" s="223" t="s">
        <v>259</v>
      </c>
      <c r="E235" s="223" t="s">
        <v>260</v>
      </c>
      <c r="F235" s="234" t="s">
        <v>1128</v>
      </c>
      <c r="G235" s="428" t="s">
        <v>281</v>
      </c>
      <c r="J235" s="204"/>
    </row>
    <row r="236" spans="1:10">
      <c r="A236" s="221" t="s">
        <v>333</v>
      </c>
      <c r="B236" s="223" t="s">
        <v>209</v>
      </c>
      <c r="C236" s="223">
        <v>3.6959999999999997E-7</v>
      </c>
      <c r="D236" s="223" t="s">
        <v>259</v>
      </c>
      <c r="E236" s="223" t="s">
        <v>6560</v>
      </c>
      <c r="F236" s="234" t="s">
        <v>1128</v>
      </c>
      <c r="G236" s="428" t="s">
        <v>281</v>
      </c>
      <c r="J236" s="204"/>
    </row>
    <row r="237" spans="1:10">
      <c r="A237" s="221" t="s">
        <v>333</v>
      </c>
      <c r="B237" s="223" t="s">
        <v>209</v>
      </c>
      <c r="C237" s="223">
        <v>3.6960000000000001E-8</v>
      </c>
      <c r="D237" s="223" t="s">
        <v>259</v>
      </c>
      <c r="E237" s="223" t="s">
        <v>6561</v>
      </c>
      <c r="F237" s="234" t="s">
        <v>1130</v>
      </c>
      <c r="G237" s="428" t="s">
        <v>281</v>
      </c>
      <c r="J237" s="204"/>
    </row>
    <row r="238" spans="1:10">
      <c r="A238" s="325" t="s">
        <v>268</v>
      </c>
      <c r="B238" s="189" t="s">
        <v>1175</v>
      </c>
      <c r="C238" s="189">
        <v>0.91</v>
      </c>
      <c r="D238" s="189" t="s">
        <v>270</v>
      </c>
      <c r="E238" s="189" t="s">
        <v>253</v>
      </c>
      <c r="F238" s="263" t="s">
        <v>1176</v>
      </c>
      <c r="G238" s="428" t="s">
        <v>281</v>
      </c>
      <c r="J238" s="204"/>
    </row>
    <row r="239" spans="1:10">
      <c r="A239" s="325" t="s">
        <v>268</v>
      </c>
      <c r="B239" s="189" t="s">
        <v>1177</v>
      </c>
      <c r="C239" s="189">
        <v>0.83699999999999997</v>
      </c>
      <c r="D239" s="189" t="s">
        <v>270</v>
      </c>
      <c r="E239" s="189" t="s">
        <v>253</v>
      </c>
      <c r="F239" s="263" t="s">
        <v>1178</v>
      </c>
      <c r="G239" s="428" t="s">
        <v>281</v>
      </c>
      <c r="J239" s="204"/>
    </row>
    <row r="240" spans="1:10">
      <c r="A240" s="325" t="s">
        <v>268</v>
      </c>
      <c r="B240" s="189" t="s">
        <v>1179</v>
      </c>
      <c r="C240" s="189">
        <v>0.99</v>
      </c>
      <c r="D240" s="189" t="s">
        <v>270</v>
      </c>
      <c r="E240" s="189" t="s">
        <v>253</v>
      </c>
      <c r="F240" s="263" t="s">
        <v>1180</v>
      </c>
      <c r="G240" s="428" t="s">
        <v>281</v>
      </c>
    </row>
    <row r="241" spans="1:10">
      <c r="A241" s="325" t="s">
        <v>268</v>
      </c>
      <c r="B241" s="189" t="s">
        <v>1036</v>
      </c>
      <c r="C241" s="189">
        <v>0.63900000000000001</v>
      </c>
      <c r="D241" s="189" t="s">
        <v>1181</v>
      </c>
      <c r="E241" s="189" t="s">
        <v>253</v>
      </c>
      <c r="F241" s="263" t="s">
        <v>1182</v>
      </c>
      <c r="G241" s="428" t="s">
        <v>281</v>
      </c>
    </row>
    <row r="242" spans="1:10">
      <c r="A242" s="325" t="s">
        <v>268</v>
      </c>
      <c r="B242" s="189" t="s">
        <v>1183</v>
      </c>
      <c r="C242" s="189">
        <v>0.10654</v>
      </c>
      <c r="D242" s="189" t="s">
        <v>1181</v>
      </c>
      <c r="E242" s="189" t="s">
        <v>253</v>
      </c>
      <c r="F242" s="263" t="s">
        <v>1184</v>
      </c>
      <c r="G242" s="428" t="s">
        <v>281</v>
      </c>
    </row>
    <row r="243" spans="1:10">
      <c r="A243" s="325" t="s">
        <v>268</v>
      </c>
      <c r="B243" s="189" t="s">
        <v>1185</v>
      </c>
      <c r="C243" s="189">
        <v>1.4E-3</v>
      </c>
      <c r="D243" s="189" t="s">
        <v>973</v>
      </c>
      <c r="E243" s="189" t="s">
        <v>1186</v>
      </c>
      <c r="F243" s="263" t="s">
        <v>1187</v>
      </c>
      <c r="G243" s="428" t="s">
        <v>281</v>
      </c>
    </row>
    <row r="244" spans="1:10">
      <c r="A244" s="325" t="s">
        <v>268</v>
      </c>
      <c r="B244" s="189" t="s">
        <v>1188</v>
      </c>
      <c r="C244" s="189">
        <v>1.0999999999999999E-2</v>
      </c>
      <c r="D244" s="189" t="s">
        <v>773</v>
      </c>
      <c r="E244" s="189" t="s">
        <v>253</v>
      </c>
      <c r="F244" s="263" t="s">
        <v>1189</v>
      </c>
      <c r="G244" s="428" t="s">
        <v>281</v>
      </c>
      <c r="J244" s="204"/>
    </row>
    <row r="245" spans="1:10">
      <c r="A245" s="325" t="s">
        <v>268</v>
      </c>
      <c r="B245" s="189" t="s">
        <v>1190</v>
      </c>
      <c r="C245" s="189">
        <v>7.9701999999999995E-2</v>
      </c>
      <c r="D245" s="189" t="s">
        <v>1191</v>
      </c>
      <c r="E245" s="189" t="s">
        <v>253</v>
      </c>
      <c r="F245" s="263" t="s">
        <v>1192</v>
      </c>
      <c r="G245" s="428" t="s">
        <v>281</v>
      </c>
      <c r="J245" s="204"/>
    </row>
    <row r="246" spans="1:10">
      <c r="A246" s="325" t="s">
        <v>268</v>
      </c>
      <c r="B246" s="189" t="s">
        <v>1193</v>
      </c>
      <c r="C246" s="189">
        <v>2.1000000000000001E-2</v>
      </c>
      <c r="D246" s="189" t="s">
        <v>973</v>
      </c>
      <c r="E246" s="189" t="s">
        <v>1194</v>
      </c>
      <c r="F246" s="263" t="s">
        <v>1195</v>
      </c>
      <c r="G246" s="428" t="s">
        <v>281</v>
      </c>
      <c r="J246" s="204"/>
    </row>
    <row r="247" spans="1:10">
      <c r="A247" s="325" t="s">
        <v>268</v>
      </c>
      <c r="B247" s="189" t="s">
        <v>1196</v>
      </c>
      <c r="C247" s="189">
        <v>0.3</v>
      </c>
      <c r="D247" s="189" t="s">
        <v>973</v>
      </c>
      <c r="E247" s="189" t="s">
        <v>253</v>
      </c>
      <c r="F247" s="263" t="s">
        <v>1197</v>
      </c>
      <c r="G247" s="428" t="s">
        <v>281</v>
      </c>
      <c r="J247" s="204"/>
    </row>
    <row r="248" spans="1:10">
      <c r="A248" s="325" t="s">
        <v>268</v>
      </c>
      <c r="B248" s="189" t="s">
        <v>1162</v>
      </c>
      <c r="C248" s="189">
        <v>2.8499999999999999E-4</v>
      </c>
      <c r="D248" s="189" t="s">
        <v>1181</v>
      </c>
      <c r="E248" s="189" t="s">
        <v>6562</v>
      </c>
      <c r="F248" s="263" t="s">
        <v>1199</v>
      </c>
      <c r="G248" s="428" t="s">
        <v>281</v>
      </c>
      <c r="J248" s="204"/>
    </row>
    <row r="249" spans="1:10">
      <c r="A249" s="325" t="s">
        <v>268</v>
      </c>
      <c r="B249" s="189" t="s">
        <v>1200</v>
      </c>
      <c r="C249" s="189">
        <v>0.98</v>
      </c>
      <c r="D249" s="189" t="s">
        <v>973</v>
      </c>
      <c r="E249" s="189" t="s">
        <v>1201</v>
      </c>
      <c r="F249" s="263" t="s">
        <v>1170</v>
      </c>
      <c r="G249" s="428" t="s">
        <v>281</v>
      </c>
      <c r="J249" s="204"/>
    </row>
    <row r="250" spans="1:10">
      <c r="A250" s="325" t="s">
        <v>268</v>
      </c>
      <c r="B250" s="189" t="s">
        <v>1202</v>
      </c>
      <c r="C250" s="189">
        <v>0.37</v>
      </c>
      <c r="D250" s="189" t="s">
        <v>973</v>
      </c>
      <c r="E250" s="189" t="s">
        <v>253</v>
      </c>
      <c r="F250" s="263" t="s">
        <v>1203</v>
      </c>
      <c r="G250" s="428" t="s">
        <v>281</v>
      </c>
    </row>
    <row r="251" spans="1:10">
      <c r="A251" s="325" t="s">
        <v>268</v>
      </c>
      <c r="B251" s="189" t="s">
        <v>1204</v>
      </c>
      <c r="C251" s="189">
        <v>0.53</v>
      </c>
      <c r="D251" s="189" t="s">
        <v>973</v>
      </c>
      <c r="E251" s="189" t="s">
        <v>253</v>
      </c>
      <c r="F251" s="263" t="s">
        <v>1205</v>
      </c>
      <c r="G251" s="428" t="s">
        <v>281</v>
      </c>
    </row>
    <row r="252" spans="1:10">
      <c r="A252" s="325" t="s">
        <v>268</v>
      </c>
      <c r="B252" s="189" t="s">
        <v>1206</v>
      </c>
      <c r="C252" s="189">
        <v>0.68210731367918997</v>
      </c>
      <c r="D252" s="189" t="s">
        <v>973</v>
      </c>
      <c r="E252" s="189" t="s">
        <v>253</v>
      </c>
      <c r="F252" s="263" t="s">
        <v>1207</v>
      </c>
      <c r="G252" s="428" t="s">
        <v>281</v>
      </c>
    </row>
    <row r="253" spans="1:10">
      <c r="A253" s="325" t="s">
        <v>268</v>
      </c>
      <c r="B253" s="189" t="s">
        <v>1208</v>
      </c>
      <c r="C253" s="189">
        <v>10.052</v>
      </c>
      <c r="D253" s="189" t="s">
        <v>1209</v>
      </c>
      <c r="E253" s="189" t="s">
        <v>253</v>
      </c>
      <c r="F253" s="263" t="s">
        <v>1210</v>
      </c>
      <c r="G253" s="428" t="s">
        <v>281</v>
      </c>
      <c r="J253" s="204"/>
    </row>
    <row r="254" spans="1:10">
      <c r="A254" s="325" t="s">
        <v>268</v>
      </c>
      <c r="B254" s="189" t="s">
        <v>1211</v>
      </c>
      <c r="C254" s="189">
        <v>20</v>
      </c>
      <c r="D254" s="189" t="s">
        <v>545</v>
      </c>
      <c r="E254" s="189" t="s">
        <v>1212</v>
      </c>
      <c r="F254" s="263" t="s">
        <v>1213</v>
      </c>
      <c r="G254" s="428" t="s">
        <v>281</v>
      </c>
      <c r="J254" s="204"/>
    </row>
    <row r="255" spans="1:10">
      <c r="A255" s="325" t="s">
        <v>268</v>
      </c>
      <c r="B255" s="189" t="s">
        <v>1214</v>
      </c>
      <c r="C255" s="189">
        <v>80000</v>
      </c>
      <c r="D255" s="189" t="s">
        <v>898</v>
      </c>
      <c r="E255" s="189" t="s">
        <v>899</v>
      </c>
      <c r="F255" s="263" t="s">
        <v>1215</v>
      </c>
      <c r="G255" s="428" t="s">
        <v>281</v>
      </c>
    </row>
    <row r="256" spans="1:10">
      <c r="A256" s="325" t="s">
        <v>268</v>
      </c>
      <c r="B256" s="189" t="s">
        <v>88</v>
      </c>
      <c r="C256" s="189">
        <v>500</v>
      </c>
      <c r="D256" s="189" t="s">
        <v>904</v>
      </c>
      <c r="E256" s="189" t="s">
        <v>253</v>
      </c>
      <c r="F256" s="263" t="s">
        <v>1216</v>
      </c>
      <c r="G256" s="428" t="s">
        <v>281</v>
      </c>
      <c r="J256" s="204"/>
    </row>
    <row r="257" spans="1:10">
      <c r="A257" s="325" t="s">
        <v>268</v>
      </c>
      <c r="B257" s="189" t="s">
        <v>906</v>
      </c>
      <c r="C257" s="189">
        <v>160</v>
      </c>
      <c r="D257" s="189" t="s">
        <v>904</v>
      </c>
      <c r="E257" s="189" t="s">
        <v>253</v>
      </c>
      <c r="F257" s="263" t="s">
        <v>1217</v>
      </c>
      <c r="G257" s="428" t="s">
        <v>281</v>
      </c>
    </row>
    <row r="258" spans="1:10">
      <c r="A258" s="325" t="s">
        <v>268</v>
      </c>
      <c r="B258" s="189" t="s">
        <v>1218</v>
      </c>
      <c r="C258" s="189">
        <v>2</v>
      </c>
      <c r="D258" s="189" t="s">
        <v>1219</v>
      </c>
      <c r="E258" s="189" t="s">
        <v>1220</v>
      </c>
      <c r="F258" s="263" t="s">
        <v>1221</v>
      </c>
      <c r="G258" s="428" t="s">
        <v>281</v>
      </c>
      <c r="J258" s="204"/>
    </row>
    <row r="259" spans="1:10">
      <c r="A259" s="325" t="s">
        <v>268</v>
      </c>
      <c r="B259" s="189" t="s">
        <v>1222</v>
      </c>
      <c r="C259" s="189">
        <v>1.58</v>
      </c>
      <c r="D259" s="189" t="s">
        <v>1223</v>
      </c>
      <c r="E259" s="189" t="s">
        <v>253</v>
      </c>
      <c r="F259" s="263" t="s">
        <v>1224</v>
      </c>
      <c r="G259" s="428" t="s">
        <v>281</v>
      </c>
    </row>
    <row r="260" spans="1:10">
      <c r="A260" s="325" t="s">
        <v>268</v>
      </c>
      <c r="B260" s="189" t="s">
        <v>1225</v>
      </c>
      <c r="C260" s="189">
        <v>255</v>
      </c>
      <c r="D260" s="189" t="s">
        <v>904</v>
      </c>
      <c r="E260" s="189" t="s">
        <v>253</v>
      </c>
      <c r="F260" s="263" t="s">
        <v>1226</v>
      </c>
      <c r="G260" s="428" t="s">
        <v>281</v>
      </c>
      <c r="J260" s="204"/>
    </row>
    <row r="261" spans="1:10">
      <c r="A261" s="325" t="s">
        <v>268</v>
      </c>
      <c r="B261" s="189" t="s">
        <v>1227</v>
      </c>
      <c r="C261" s="189">
        <v>9.11E-3</v>
      </c>
      <c r="D261" s="189" t="s">
        <v>1181</v>
      </c>
      <c r="E261" s="189" t="s">
        <v>253</v>
      </c>
      <c r="F261" s="263" t="s">
        <v>1228</v>
      </c>
      <c r="G261" s="428" t="s">
        <v>281</v>
      </c>
      <c r="J261" s="204"/>
    </row>
    <row r="262" spans="1:10">
      <c r="A262" s="325" t="s">
        <v>268</v>
      </c>
      <c r="B262" s="189" t="s">
        <v>1229</v>
      </c>
      <c r="C262" s="189">
        <v>0.3</v>
      </c>
      <c r="D262" s="189" t="s">
        <v>973</v>
      </c>
      <c r="E262" s="189" t="s">
        <v>6563</v>
      </c>
      <c r="F262" s="263" t="s">
        <v>1231</v>
      </c>
      <c r="G262" s="428" t="s">
        <v>281</v>
      </c>
    </row>
    <row r="263" spans="1:10">
      <c r="A263" s="325" t="s">
        <v>268</v>
      </c>
      <c r="B263" s="189" t="s">
        <v>1232</v>
      </c>
      <c r="C263" s="189">
        <v>1.8</v>
      </c>
      <c r="D263" s="189" t="s">
        <v>1233</v>
      </c>
      <c r="E263" s="189" t="s">
        <v>253</v>
      </c>
      <c r="F263" s="263" t="s">
        <v>1234</v>
      </c>
      <c r="G263" s="428" t="s">
        <v>281</v>
      </c>
    </row>
    <row r="264" spans="1:10">
      <c r="A264" s="325" t="s">
        <v>268</v>
      </c>
      <c r="B264" s="189" t="s">
        <v>1138</v>
      </c>
      <c r="C264" s="189" t="s">
        <v>1235</v>
      </c>
      <c r="D264" s="269" t="s">
        <v>1181</v>
      </c>
      <c r="E264" s="264"/>
      <c r="F264" s="263" t="s">
        <v>1236</v>
      </c>
      <c r="G264" s="428" t="s">
        <v>281</v>
      </c>
    </row>
    <row r="265" spans="1:10">
      <c r="A265" s="325" t="s">
        <v>268</v>
      </c>
      <c r="B265" s="189" t="s">
        <v>1237</v>
      </c>
      <c r="C265" s="189" t="s">
        <v>1238</v>
      </c>
      <c r="D265" s="269" t="s">
        <v>1181</v>
      </c>
      <c r="E265" s="264"/>
      <c r="F265" s="263" t="s">
        <v>1239</v>
      </c>
      <c r="G265" s="428" t="s">
        <v>281</v>
      </c>
    </row>
    <row r="266" spans="1:10">
      <c r="A266" s="325" t="s">
        <v>268</v>
      </c>
      <c r="B266" s="189" t="s">
        <v>983</v>
      </c>
      <c r="C266" s="189" t="s">
        <v>1240</v>
      </c>
      <c r="D266" s="269" t="s">
        <v>1241</v>
      </c>
      <c r="E266" s="264"/>
      <c r="F266" s="263" t="s">
        <v>1242</v>
      </c>
      <c r="G266" s="428" t="s">
        <v>281</v>
      </c>
    </row>
    <row r="267" spans="1:10">
      <c r="A267" s="325" t="s">
        <v>268</v>
      </c>
      <c r="B267" s="189" t="s">
        <v>568</v>
      </c>
      <c r="C267" s="189" t="s">
        <v>1243</v>
      </c>
      <c r="D267" s="269" t="s">
        <v>1181</v>
      </c>
      <c r="E267" s="264"/>
      <c r="F267" s="263" t="s">
        <v>1244</v>
      </c>
      <c r="G267" s="428" t="s">
        <v>281</v>
      </c>
    </row>
    <row r="268" spans="1:10">
      <c r="A268" s="325" t="s">
        <v>268</v>
      </c>
      <c r="B268" s="189" t="s">
        <v>1245</v>
      </c>
      <c r="C268" s="189" t="s">
        <v>1246</v>
      </c>
      <c r="D268" s="269" t="s">
        <v>1181</v>
      </c>
      <c r="E268" s="264"/>
      <c r="F268" s="263" t="s">
        <v>1247</v>
      </c>
      <c r="G268" s="428" t="s">
        <v>281</v>
      </c>
      <c r="J268" s="204"/>
    </row>
    <row r="269" spans="1:10">
      <c r="A269" s="325" t="s">
        <v>268</v>
      </c>
      <c r="B269" s="189" t="s">
        <v>1153</v>
      </c>
      <c r="C269" s="189" t="s">
        <v>1248</v>
      </c>
      <c r="D269" s="269" t="s">
        <v>1181</v>
      </c>
      <c r="E269" s="264"/>
      <c r="F269" s="263" t="s">
        <v>1249</v>
      </c>
      <c r="G269" s="428" t="s">
        <v>281</v>
      </c>
      <c r="J269" s="204"/>
    </row>
    <row r="270" spans="1:10">
      <c r="A270" s="325" t="s">
        <v>268</v>
      </c>
      <c r="B270" s="189" t="s">
        <v>1164</v>
      </c>
      <c r="C270" s="189" t="s">
        <v>1250</v>
      </c>
      <c r="D270" s="269" t="s">
        <v>1181</v>
      </c>
      <c r="E270" s="264"/>
      <c r="F270" s="263" t="s">
        <v>1251</v>
      </c>
      <c r="G270" s="428" t="s">
        <v>281</v>
      </c>
    </row>
    <row r="271" spans="1:10">
      <c r="A271" s="325" t="s">
        <v>268</v>
      </c>
      <c r="B271" s="189" t="s">
        <v>1172</v>
      </c>
      <c r="C271" s="189" t="s">
        <v>1252</v>
      </c>
      <c r="D271" s="269" t="s">
        <v>1181</v>
      </c>
      <c r="E271" s="264"/>
      <c r="F271" s="263" t="s">
        <v>1253</v>
      </c>
      <c r="G271" s="428" t="s">
        <v>281</v>
      </c>
    </row>
    <row r="272" spans="1:10">
      <c r="A272" s="325" t="s">
        <v>268</v>
      </c>
      <c r="B272" s="189" t="s">
        <v>818</v>
      </c>
      <c r="C272" s="189" t="s">
        <v>1254</v>
      </c>
      <c r="D272" s="269" t="s">
        <v>1241</v>
      </c>
      <c r="E272" s="264"/>
      <c r="F272" s="263" t="s">
        <v>1255</v>
      </c>
      <c r="G272" s="428" t="s">
        <v>281</v>
      </c>
    </row>
    <row r="273" spans="1:10">
      <c r="A273" s="325" t="s">
        <v>268</v>
      </c>
      <c r="B273" s="189" t="s">
        <v>1256</v>
      </c>
      <c r="C273" s="189" t="s">
        <v>1257</v>
      </c>
      <c r="D273" s="189" t="s">
        <v>1258</v>
      </c>
      <c r="E273" s="264"/>
      <c r="F273" s="263" t="s">
        <v>1259</v>
      </c>
      <c r="G273" s="428" t="s">
        <v>281</v>
      </c>
      <c r="J273" s="204"/>
    </row>
    <row r="274" spans="1:10">
      <c r="A274" s="325" t="s">
        <v>268</v>
      </c>
      <c r="B274" s="189" t="s">
        <v>1096</v>
      </c>
      <c r="C274" s="189" t="s">
        <v>1260</v>
      </c>
      <c r="D274" s="269" t="s">
        <v>1181</v>
      </c>
      <c r="E274" s="264"/>
      <c r="F274" s="263" t="s">
        <v>1261</v>
      </c>
      <c r="G274" s="428" t="s">
        <v>281</v>
      </c>
      <c r="J274" s="204"/>
    </row>
    <row r="275" spans="1:10">
      <c r="A275" s="325" t="s">
        <v>268</v>
      </c>
      <c r="B275" s="189" t="s">
        <v>1262</v>
      </c>
      <c r="C275" s="189" t="s">
        <v>1263</v>
      </c>
      <c r="D275" s="269" t="s">
        <v>973</v>
      </c>
      <c r="E275" s="264"/>
      <c r="F275" s="263" t="s">
        <v>1264</v>
      </c>
      <c r="G275" s="428" t="s">
        <v>281</v>
      </c>
    </row>
    <row r="276" spans="1:10">
      <c r="A276" s="325" t="s">
        <v>268</v>
      </c>
      <c r="B276" s="189" t="s">
        <v>1265</v>
      </c>
      <c r="C276" s="189" t="s">
        <v>5594</v>
      </c>
      <c r="D276" s="279" t="s">
        <v>1267</v>
      </c>
      <c r="E276" s="264"/>
      <c r="F276" s="263" t="s">
        <v>1268</v>
      </c>
      <c r="G276" s="428" t="s">
        <v>281</v>
      </c>
    </row>
    <row r="277" spans="1:10">
      <c r="A277" s="325" t="s">
        <v>268</v>
      </c>
      <c r="B277" s="189" t="s">
        <v>915</v>
      </c>
      <c r="C277" s="189" t="s">
        <v>1269</v>
      </c>
      <c r="D277" s="269" t="s">
        <v>275</v>
      </c>
      <c r="E277" s="264"/>
      <c r="F277" s="263" t="s">
        <v>1270</v>
      </c>
      <c r="G277" s="428" t="s">
        <v>281</v>
      </c>
    </row>
    <row r="278" spans="1:10">
      <c r="A278" s="325" t="s">
        <v>268</v>
      </c>
      <c r="B278" s="189" t="s">
        <v>1271</v>
      </c>
      <c r="C278" s="189" t="s">
        <v>3610</v>
      </c>
      <c r="D278" s="269" t="s">
        <v>275</v>
      </c>
      <c r="E278" s="264"/>
      <c r="F278" s="263" t="s">
        <v>1273</v>
      </c>
      <c r="G278" s="428" t="s">
        <v>281</v>
      </c>
    </row>
    <row r="279" spans="1:10">
      <c r="A279" s="325" t="s">
        <v>268</v>
      </c>
      <c r="B279" s="189" t="s">
        <v>918</v>
      </c>
      <c r="C279" s="189" t="s">
        <v>1274</v>
      </c>
      <c r="D279" s="269" t="s">
        <v>1275</v>
      </c>
      <c r="E279" s="264"/>
      <c r="F279" s="263" t="s">
        <v>1276</v>
      </c>
      <c r="G279" s="428" t="s">
        <v>281</v>
      </c>
    </row>
    <row r="280" spans="1:10">
      <c r="A280" s="325" t="s">
        <v>268</v>
      </c>
      <c r="B280" s="189" t="s">
        <v>3613</v>
      </c>
      <c r="C280" s="189" t="s">
        <v>6564</v>
      </c>
      <c r="D280" s="269" t="s">
        <v>667</v>
      </c>
      <c r="E280" s="264"/>
      <c r="F280" s="263" t="s">
        <v>6565</v>
      </c>
      <c r="G280" s="428" t="s">
        <v>281</v>
      </c>
    </row>
    <row r="281" spans="1:10">
      <c r="A281" s="325" t="s">
        <v>268</v>
      </c>
      <c r="B281" s="189" t="s">
        <v>1277</v>
      </c>
      <c r="C281" s="189" t="s">
        <v>6566</v>
      </c>
      <c r="D281" s="189" t="s">
        <v>973</v>
      </c>
      <c r="E281" s="264"/>
      <c r="F281" s="263" t="s">
        <v>3616</v>
      </c>
      <c r="G281" s="428" t="s">
        <v>281</v>
      </c>
    </row>
    <row r="282" spans="1:10">
      <c r="A282" s="325" t="s">
        <v>268</v>
      </c>
      <c r="B282" s="189" t="s">
        <v>1279</v>
      </c>
      <c r="C282" s="189" t="s">
        <v>6567</v>
      </c>
      <c r="D282" s="189" t="s">
        <v>973</v>
      </c>
      <c r="E282" s="264"/>
      <c r="F282" s="263" t="s">
        <v>1281</v>
      </c>
      <c r="G282" s="428" t="s">
        <v>281</v>
      </c>
    </row>
    <row r="283" spans="1:10">
      <c r="A283" s="327" t="s">
        <v>268</v>
      </c>
      <c r="B283" s="240" t="s">
        <v>1282</v>
      </c>
      <c r="C283" s="240" t="s">
        <v>1283</v>
      </c>
      <c r="D283" s="270" t="s">
        <v>1181</v>
      </c>
      <c r="E283" s="265"/>
      <c r="F283" s="241" t="s">
        <v>1117</v>
      </c>
      <c r="G283" s="428" t="s">
        <v>281</v>
      </c>
    </row>
    <row r="284" spans="1:10">
      <c r="G284" s="428" t="s">
        <v>281</v>
      </c>
    </row>
    <row r="285" spans="1:10" ht="18.75">
      <c r="A285" s="769" t="s">
        <v>1001</v>
      </c>
      <c r="B285" s="770"/>
      <c r="C285" s="770"/>
      <c r="D285" s="770"/>
      <c r="E285" s="770"/>
      <c r="F285" s="771"/>
      <c r="G285" s="428" t="s">
        <v>281</v>
      </c>
    </row>
    <row r="286" spans="1:10">
      <c r="A286" s="211" t="s">
        <v>238</v>
      </c>
      <c r="B286" s="212" t="s">
        <v>239</v>
      </c>
      <c r="C286" s="212" t="s">
        <v>240</v>
      </c>
      <c r="D286" s="212" t="s">
        <v>134</v>
      </c>
      <c r="E286" s="212" t="s">
        <v>241</v>
      </c>
      <c r="F286" s="213" t="s">
        <v>242</v>
      </c>
      <c r="G286" s="428" t="s">
        <v>281</v>
      </c>
    </row>
    <row r="287" spans="1:10">
      <c r="A287" s="223" t="s">
        <v>243</v>
      </c>
      <c r="B287" s="217" t="s">
        <v>1284</v>
      </c>
      <c r="C287" s="218">
        <v>3.68029E-5</v>
      </c>
      <c r="D287" s="218" t="s">
        <v>259</v>
      </c>
      <c r="E287" s="218" t="s">
        <v>5874</v>
      </c>
      <c r="F287" s="232" t="s">
        <v>1286</v>
      </c>
      <c r="G287" s="428" t="s">
        <v>281</v>
      </c>
      <c r="I287" s="204"/>
    </row>
    <row r="288" spans="1:10">
      <c r="A288" s="223" t="s">
        <v>243</v>
      </c>
      <c r="B288" s="222" t="s">
        <v>1287</v>
      </c>
      <c r="C288" s="223">
        <v>1.4749799999999999E-6</v>
      </c>
      <c r="D288" s="223" t="s">
        <v>259</v>
      </c>
      <c r="E288" s="223" t="s">
        <v>1288</v>
      </c>
      <c r="F288" s="234" t="s">
        <v>1289</v>
      </c>
      <c r="G288" s="428" t="s">
        <v>281</v>
      </c>
      <c r="I288" s="204"/>
    </row>
    <row r="289" spans="1:9">
      <c r="A289" s="223" t="s">
        <v>243</v>
      </c>
      <c r="B289" s="222" t="s">
        <v>317</v>
      </c>
      <c r="C289" s="223">
        <v>3.9686700000000002E-4</v>
      </c>
      <c r="D289" s="223" t="s">
        <v>259</v>
      </c>
      <c r="E289" s="223" t="s">
        <v>5875</v>
      </c>
      <c r="F289" s="234" t="s">
        <v>1291</v>
      </c>
      <c r="G289" s="428" t="s">
        <v>281</v>
      </c>
    </row>
    <row r="290" spans="1:9">
      <c r="A290" s="223" t="s">
        <v>243</v>
      </c>
      <c r="B290" s="222" t="s">
        <v>294</v>
      </c>
      <c r="C290" s="223">
        <v>1.09798E-8</v>
      </c>
      <c r="D290" s="223" t="s">
        <v>259</v>
      </c>
      <c r="E290" s="223" t="s">
        <v>5876</v>
      </c>
      <c r="F290" s="234" t="s">
        <v>1291</v>
      </c>
      <c r="G290" s="428" t="s">
        <v>281</v>
      </c>
      <c r="I290" s="204"/>
    </row>
    <row r="291" spans="1:9">
      <c r="A291" s="223" t="s">
        <v>243</v>
      </c>
      <c r="B291" s="222" t="s">
        <v>1293</v>
      </c>
      <c r="C291" s="223">
        <v>1.04336E-6</v>
      </c>
      <c r="D291" s="223" t="s">
        <v>259</v>
      </c>
      <c r="E291" s="223" t="s">
        <v>5877</v>
      </c>
      <c r="F291" s="234" t="s">
        <v>1291</v>
      </c>
      <c r="G291" s="428" t="s">
        <v>281</v>
      </c>
      <c r="I291" s="204"/>
    </row>
    <row r="292" spans="1:9">
      <c r="A292" s="223" t="s">
        <v>243</v>
      </c>
      <c r="B292" s="222" t="s">
        <v>1295</v>
      </c>
      <c r="C292" s="223">
        <v>1.4289999999999999E-7</v>
      </c>
      <c r="D292" s="223" t="s">
        <v>504</v>
      </c>
      <c r="E292" s="223" t="s">
        <v>1296</v>
      </c>
      <c r="F292" s="234" t="s">
        <v>1297</v>
      </c>
      <c r="G292" s="428" t="s">
        <v>281</v>
      </c>
      <c r="I292" s="204"/>
    </row>
    <row r="293" spans="1:9">
      <c r="A293" s="223" t="s">
        <v>243</v>
      </c>
      <c r="B293" s="222" t="s">
        <v>1298</v>
      </c>
      <c r="C293" s="223">
        <v>4.8386542999999997E-2</v>
      </c>
      <c r="D293" s="223" t="s">
        <v>327</v>
      </c>
      <c r="E293" s="223" t="s">
        <v>1299</v>
      </c>
      <c r="F293" s="234" t="s">
        <v>1300</v>
      </c>
      <c r="G293" s="428" t="s">
        <v>281</v>
      </c>
      <c r="I293" s="204"/>
    </row>
    <row r="294" spans="1:9">
      <c r="A294" s="223" t="s">
        <v>243</v>
      </c>
      <c r="B294" s="222" t="s">
        <v>1301</v>
      </c>
      <c r="C294" s="223">
        <v>2.3044039999999999E-3</v>
      </c>
      <c r="D294" s="223" t="s">
        <v>408</v>
      </c>
      <c r="E294" s="223" t="s">
        <v>5878</v>
      </c>
      <c r="F294" s="234" t="s">
        <v>1291</v>
      </c>
      <c r="G294" s="428" t="s">
        <v>281</v>
      </c>
      <c r="I294" s="204"/>
    </row>
    <row r="295" spans="1:9">
      <c r="A295" s="223" t="s">
        <v>243</v>
      </c>
      <c r="B295" s="222" t="s">
        <v>1303</v>
      </c>
      <c r="C295" s="223">
        <v>2.668433E-3</v>
      </c>
      <c r="D295" s="223" t="s">
        <v>408</v>
      </c>
      <c r="E295" s="223" t="s">
        <v>5879</v>
      </c>
      <c r="F295" s="234" t="s">
        <v>1305</v>
      </c>
      <c r="G295" s="428" t="s">
        <v>281</v>
      </c>
      <c r="I295" s="204"/>
    </row>
    <row r="296" spans="1:9">
      <c r="A296" s="223" t="s">
        <v>243</v>
      </c>
      <c r="B296" s="222" t="s">
        <v>1306</v>
      </c>
      <c r="C296" s="223">
        <v>3.8774600000000001E-4</v>
      </c>
      <c r="D296" s="223" t="s">
        <v>504</v>
      </c>
      <c r="E296" s="223" t="s">
        <v>1307</v>
      </c>
      <c r="F296" s="234" t="s">
        <v>1308</v>
      </c>
      <c r="G296" s="428" t="s">
        <v>281</v>
      </c>
      <c r="I296" s="204"/>
    </row>
    <row r="297" spans="1:9">
      <c r="A297" s="223" t="s">
        <v>243</v>
      </c>
      <c r="B297" s="222" t="s">
        <v>1309</v>
      </c>
      <c r="C297" s="223">
        <v>3.8774600000000001E-4</v>
      </c>
      <c r="D297" s="223" t="s">
        <v>504</v>
      </c>
      <c r="E297" s="223" t="s">
        <v>1307</v>
      </c>
      <c r="F297" s="234" t="s">
        <v>1308</v>
      </c>
      <c r="G297" s="428" t="s">
        <v>281</v>
      </c>
      <c r="I297" s="204"/>
    </row>
    <row r="298" spans="1:9">
      <c r="A298" s="223" t="s">
        <v>243</v>
      </c>
      <c r="B298" s="222" t="s">
        <v>1310</v>
      </c>
      <c r="C298" s="223">
        <v>8.4939100000000001E-5</v>
      </c>
      <c r="D298" s="223" t="s">
        <v>259</v>
      </c>
      <c r="E298" s="223" t="s">
        <v>1311</v>
      </c>
      <c r="F298" s="234" t="s">
        <v>1312</v>
      </c>
      <c r="G298" s="428" t="s">
        <v>281</v>
      </c>
    </row>
    <row r="299" spans="1:9">
      <c r="A299" s="223" t="s">
        <v>243</v>
      </c>
      <c r="B299" s="222" t="s">
        <v>1313</v>
      </c>
      <c r="C299" s="223">
        <v>0.16014249999999999</v>
      </c>
      <c r="D299" s="223" t="s">
        <v>259</v>
      </c>
      <c r="E299" s="223" t="s">
        <v>1314</v>
      </c>
      <c r="F299" s="234" t="s">
        <v>1315</v>
      </c>
      <c r="G299" s="428" t="s">
        <v>281</v>
      </c>
    </row>
    <row r="300" spans="1:9">
      <c r="A300" s="223" t="s">
        <v>243</v>
      </c>
      <c r="B300" s="222" t="s">
        <v>326</v>
      </c>
      <c r="C300" s="223">
        <v>7.6880029999999997E-3</v>
      </c>
      <c r="D300" s="223" t="s">
        <v>327</v>
      </c>
      <c r="E300" s="223" t="s">
        <v>5880</v>
      </c>
      <c r="F300" s="234" t="s">
        <v>1317</v>
      </c>
      <c r="G300" s="428" t="s">
        <v>281</v>
      </c>
      <c r="I300" s="204"/>
    </row>
    <row r="301" spans="1:9">
      <c r="A301" s="223" t="s">
        <v>243</v>
      </c>
      <c r="B301" s="222" t="s">
        <v>1318</v>
      </c>
      <c r="C301" s="223">
        <v>7.3075179999999998E-3</v>
      </c>
      <c r="D301" s="223" t="s">
        <v>327</v>
      </c>
      <c r="E301" s="223" t="s">
        <v>5881</v>
      </c>
      <c r="F301" s="234" t="s">
        <v>1320</v>
      </c>
      <c r="G301" s="428" t="s">
        <v>281</v>
      </c>
      <c r="I301" s="204"/>
    </row>
    <row r="302" spans="1:9">
      <c r="A302" s="223" t="s">
        <v>243</v>
      </c>
      <c r="B302" s="222" t="s">
        <v>1321</v>
      </c>
      <c r="C302" s="223">
        <v>1.3442890000000001E-2</v>
      </c>
      <c r="D302" s="223" t="s">
        <v>327</v>
      </c>
      <c r="E302" s="223" t="s">
        <v>5882</v>
      </c>
      <c r="F302" s="234" t="s">
        <v>1291</v>
      </c>
      <c r="G302" s="428" t="s">
        <v>281</v>
      </c>
      <c r="I302" s="204"/>
    </row>
    <row r="303" spans="1:9">
      <c r="A303" s="223" t="s">
        <v>243</v>
      </c>
      <c r="B303" s="222" t="s">
        <v>300</v>
      </c>
      <c r="C303" s="223">
        <v>6.5878500000000002E-9</v>
      </c>
      <c r="D303" s="223" t="s">
        <v>259</v>
      </c>
      <c r="E303" s="223" t="s">
        <v>5883</v>
      </c>
      <c r="F303" s="234" t="s">
        <v>1291</v>
      </c>
      <c r="G303" s="428" t="s">
        <v>281</v>
      </c>
      <c r="I303" s="204"/>
    </row>
    <row r="304" spans="1:9">
      <c r="A304" s="223" t="s">
        <v>243</v>
      </c>
      <c r="B304" s="222" t="s">
        <v>288</v>
      </c>
      <c r="C304" s="223">
        <v>1.8763100000000001E-4</v>
      </c>
      <c r="D304" s="223" t="s">
        <v>259</v>
      </c>
      <c r="E304" s="223" t="s">
        <v>5884</v>
      </c>
      <c r="F304" s="234" t="s">
        <v>1291</v>
      </c>
      <c r="G304" s="428" t="s">
        <v>281</v>
      </c>
      <c r="I304" s="204"/>
    </row>
    <row r="305" spans="1:9">
      <c r="A305" s="223" t="s">
        <v>243</v>
      </c>
      <c r="B305" s="222" t="s">
        <v>1325</v>
      </c>
      <c r="C305" s="223">
        <v>1.36172E-4</v>
      </c>
      <c r="D305" s="223" t="s">
        <v>259</v>
      </c>
      <c r="E305" s="223" t="s">
        <v>5885</v>
      </c>
      <c r="F305" s="234" t="s">
        <v>1286</v>
      </c>
      <c r="G305" s="428" t="s">
        <v>281</v>
      </c>
      <c r="I305" s="204"/>
    </row>
    <row r="306" spans="1:9">
      <c r="A306" s="223" t="s">
        <v>243</v>
      </c>
      <c r="B306" s="222" t="s">
        <v>282</v>
      </c>
      <c r="C306" s="223">
        <v>4.0071300000000001E-12</v>
      </c>
      <c r="D306" s="223" t="s">
        <v>275</v>
      </c>
      <c r="E306" s="223" t="s">
        <v>5886</v>
      </c>
      <c r="F306" s="234" t="s">
        <v>1291</v>
      </c>
      <c r="G306" s="428" t="s">
        <v>281</v>
      </c>
      <c r="I306" s="204"/>
    </row>
    <row r="307" spans="1:9">
      <c r="A307" s="223" t="s">
        <v>243</v>
      </c>
      <c r="B307" s="222" t="s">
        <v>1328</v>
      </c>
      <c r="C307" s="223">
        <v>2.3874999999999999E-3</v>
      </c>
      <c r="D307" s="223" t="s">
        <v>259</v>
      </c>
      <c r="E307" s="223" t="s">
        <v>1329</v>
      </c>
      <c r="F307" s="234" t="s">
        <v>1330</v>
      </c>
      <c r="G307" s="428" t="s">
        <v>281</v>
      </c>
      <c r="I307" s="204"/>
    </row>
    <row r="308" spans="1:9">
      <c r="A308" s="223" t="s">
        <v>243</v>
      </c>
      <c r="B308" s="222" t="s">
        <v>1331</v>
      </c>
      <c r="C308" s="223">
        <v>2.68492E-4</v>
      </c>
      <c r="D308" s="223" t="s">
        <v>259</v>
      </c>
      <c r="E308" s="223" t="s">
        <v>1332</v>
      </c>
      <c r="F308" s="234" t="s">
        <v>1333</v>
      </c>
      <c r="G308" s="428" t="s">
        <v>281</v>
      </c>
    </row>
    <row r="309" spans="1:9">
      <c r="A309" s="223" t="s">
        <v>243</v>
      </c>
      <c r="B309" s="222" t="s">
        <v>1334</v>
      </c>
      <c r="C309" s="223">
        <v>2.2348199999999999E-7</v>
      </c>
      <c r="D309" s="223" t="s">
        <v>259</v>
      </c>
      <c r="E309" s="223" t="s">
        <v>1335</v>
      </c>
      <c r="F309" s="234" t="s">
        <v>1289</v>
      </c>
      <c r="G309" s="428" t="s">
        <v>281</v>
      </c>
    </row>
    <row r="310" spans="1:9">
      <c r="A310" s="223" t="s">
        <v>243</v>
      </c>
      <c r="B310" s="222" t="s">
        <v>1336</v>
      </c>
      <c r="C310" s="223">
        <v>2.2348199999999999E-7</v>
      </c>
      <c r="D310" s="223" t="s">
        <v>259</v>
      </c>
      <c r="E310" s="223" t="s">
        <v>1335</v>
      </c>
      <c r="F310" s="234" t="s">
        <v>1289</v>
      </c>
      <c r="G310" s="428" t="s">
        <v>281</v>
      </c>
      <c r="I310" s="204"/>
    </row>
    <row r="311" spans="1:9">
      <c r="A311" s="223" t="s">
        <v>243</v>
      </c>
      <c r="B311" s="222" t="s">
        <v>1337</v>
      </c>
      <c r="C311" s="223">
        <v>1.6028540000000001E-2</v>
      </c>
      <c r="D311" s="223" t="s">
        <v>259</v>
      </c>
      <c r="E311" s="223" t="s">
        <v>5887</v>
      </c>
      <c r="F311" s="234" t="s">
        <v>1291</v>
      </c>
      <c r="G311" s="428" t="s">
        <v>281</v>
      </c>
      <c r="I311" s="204"/>
    </row>
    <row r="312" spans="1:9">
      <c r="A312" s="223" t="s">
        <v>243</v>
      </c>
      <c r="B312" s="222" t="s">
        <v>320</v>
      </c>
      <c r="C312" s="223">
        <v>9.9216699999999996E-4</v>
      </c>
      <c r="D312" s="223" t="s">
        <v>259</v>
      </c>
      <c r="E312" s="223" t="s">
        <v>5888</v>
      </c>
      <c r="F312" s="234" t="s">
        <v>1291</v>
      </c>
      <c r="G312" s="428" t="s">
        <v>281</v>
      </c>
      <c r="I312" s="204"/>
    </row>
    <row r="313" spans="1:9">
      <c r="A313" s="223" t="s">
        <v>243</v>
      </c>
      <c r="B313" s="222" t="s">
        <v>323</v>
      </c>
      <c r="C313" s="223">
        <v>1.0679908E-2</v>
      </c>
      <c r="D313" s="223" t="s">
        <v>259</v>
      </c>
      <c r="E313" s="223" t="s">
        <v>5889</v>
      </c>
      <c r="F313" s="234" t="s">
        <v>1291</v>
      </c>
      <c r="G313" s="428" t="s">
        <v>281</v>
      </c>
      <c r="I313" s="204"/>
    </row>
    <row r="314" spans="1:9">
      <c r="A314" s="223" t="s">
        <v>243</v>
      </c>
      <c r="B314" s="222" t="s">
        <v>308</v>
      </c>
      <c r="C314" s="223">
        <v>8.2826100000000002E-9</v>
      </c>
      <c r="D314" s="223" t="s">
        <v>259</v>
      </c>
      <c r="E314" s="223" t="s">
        <v>5890</v>
      </c>
      <c r="F314" s="234" t="s">
        <v>1291</v>
      </c>
      <c r="G314" s="428" t="s">
        <v>281</v>
      </c>
      <c r="I314" s="204"/>
    </row>
    <row r="315" spans="1:9">
      <c r="A315" s="223" t="s">
        <v>243</v>
      </c>
      <c r="B315" s="222" t="s">
        <v>1342</v>
      </c>
      <c r="C315" s="223">
        <v>8.7158099999999995E-6</v>
      </c>
      <c r="D315" s="223" t="s">
        <v>259</v>
      </c>
      <c r="E315" s="223" t="s">
        <v>1343</v>
      </c>
      <c r="F315" s="234" t="s">
        <v>1289</v>
      </c>
      <c r="G315" s="428" t="s">
        <v>281</v>
      </c>
      <c r="I315" s="204"/>
    </row>
    <row r="316" spans="1:9">
      <c r="A316" s="223" t="s">
        <v>243</v>
      </c>
      <c r="B316" s="222" t="s">
        <v>274</v>
      </c>
      <c r="C316" s="223">
        <v>2.0670100000000001E-12</v>
      </c>
      <c r="D316" s="223" t="s">
        <v>275</v>
      </c>
      <c r="E316" s="223" t="s">
        <v>5891</v>
      </c>
      <c r="F316" s="234" t="s">
        <v>1291</v>
      </c>
      <c r="G316" s="428" t="s">
        <v>281</v>
      </c>
      <c r="I316" s="204"/>
    </row>
    <row r="317" spans="1:9">
      <c r="A317" s="223" t="s">
        <v>243</v>
      </c>
      <c r="B317" s="222" t="s">
        <v>1345</v>
      </c>
      <c r="C317" s="223">
        <v>6.68659E-5</v>
      </c>
      <c r="D317" s="223" t="s">
        <v>259</v>
      </c>
      <c r="E317" s="223" t="s">
        <v>1346</v>
      </c>
      <c r="F317" s="234" t="s">
        <v>1289</v>
      </c>
      <c r="G317" s="428" t="s">
        <v>281</v>
      </c>
      <c r="I317" s="204"/>
    </row>
    <row r="318" spans="1:9">
      <c r="A318" s="223" t="s">
        <v>243</v>
      </c>
      <c r="B318" s="222" t="s">
        <v>1347</v>
      </c>
      <c r="C318" s="223">
        <v>9.5353199999999993E-10</v>
      </c>
      <c r="D318" s="223" t="s">
        <v>1348</v>
      </c>
      <c r="E318" s="223" t="s">
        <v>5671</v>
      </c>
      <c r="F318" s="234" t="s">
        <v>1286</v>
      </c>
      <c r="G318" s="428" t="s">
        <v>281</v>
      </c>
      <c r="I318" s="204"/>
    </row>
    <row r="319" spans="1:9">
      <c r="A319" s="223" t="s">
        <v>243</v>
      </c>
      <c r="B319" s="222" t="s">
        <v>278</v>
      </c>
      <c r="C319" s="223">
        <v>1.89865E-11</v>
      </c>
      <c r="D319" s="223" t="s">
        <v>275</v>
      </c>
      <c r="E319" s="223" t="s">
        <v>5892</v>
      </c>
      <c r="F319" s="234" t="s">
        <v>1291</v>
      </c>
      <c r="G319" s="428" t="s">
        <v>281</v>
      </c>
      <c r="I319" s="204"/>
    </row>
    <row r="320" spans="1:9">
      <c r="A320" s="223" t="s">
        <v>243</v>
      </c>
      <c r="B320" s="222" t="s">
        <v>305</v>
      </c>
      <c r="C320" s="223">
        <v>4.5684000000000001E-8</v>
      </c>
      <c r="D320" s="223" t="s">
        <v>259</v>
      </c>
      <c r="E320" s="223" t="s">
        <v>5893</v>
      </c>
      <c r="F320" s="234" t="s">
        <v>1291</v>
      </c>
      <c r="G320" s="428" t="s">
        <v>281</v>
      </c>
      <c r="I320" s="204"/>
    </row>
    <row r="321" spans="1:9">
      <c r="A321" s="223" t="s">
        <v>243</v>
      </c>
      <c r="B321" s="222" t="s">
        <v>1352</v>
      </c>
      <c r="C321" s="223">
        <v>3.0393599999999998E-6</v>
      </c>
      <c r="D321" s="223" t="s">
        <v>259</v>
      </c>
      <c r="E321" s="223" t="s">
        <v>1353</v>
      </c>
      <c r="F321" s="234" t="s">
        <v>1289</v>
      </c>
      <c r="G321" s="428" t="s">
        <v>281</v>
      </c>
    </row>
    <row r="322" spans="1:9">
      <c r="A322" s="223" t="s">
        <v>243</v>
      </c>
      <c r="B322" s="222" t="s">
        <v>1354</v>
      </c>
      <c r="C322" s="223">
        <v>8.9392900000000006E-8</v>
      </c>
      <c r="D322" s="223" t="s">
        <v>259</v>
      </c>
      <c r="E322" s="223" t="s">
        <v>1355</v>
      </c>
      <c r="F322" s="234" t="s">
        <v>1289</v>
      </c>
      <c r="G322" s="428" t="s">
        <v>281</v>
      </c>
    </row>
    <row r="323" spans="1:9">
      <c r="A323" s="223" t="s">
        <v>243</v>
      </c>
      <c r="B323" s="222" t="s">
        <v>595</v>
      </c>
      <c r="C323" s="223">
        <v>1.8577190000000001E-3</v>
      </c>
      <c r="D323" s="223" t="s">
        <v>259</v>
      </c>
      <c r="E323" s="223" t="s">
        <v>1356</v>
      </c>
      <c r="F323" s="234" t="s">
        <v>1289</v>
      </c>
      <c r="G323" s="428" t="s">
        <v>281</v>
      </c>
    </row>
    <row r="324" spans="1:9">
      <c r="A324" s="223" t="s">
        <v>243</v>
      </c>
      <c r="B324" s="222" t="s">
        <v>247</v>
      </c>
      <c r="C324" s="223">
        <v>8.0995999999999998E-4</v>
      </c>
      <c r="D324" s="223" t="s">
        <v>314</v>
      </c>
      <c r="E324" s="223" t="s">
        <v>5894</v>
      </c>
      <c r="F324" s="234" t="s">
        <v>316</v>
      </c>
      <c r="G324" s="428" t="s">
        <v>281</v>
      </c>
      <c r="I324" s="204"/>
    </row>
    <row r="325" spans="1:9">
      <c r="A325" s="223" t="s">
        <v>243</v>
      </c>
      <c r="B325" s="222" t="s">
        <v>1358</v>
      </c>
      <c r="C325" s="223">
        <v>2.49005E-11</v>
      </c>
      <c r="D325" s="223" t="s">
        <v>275</v>
      </c>
      <c r="E325" s="223" t="s">
        <v>5679</v>
      </c>
      <c r="F325" s="234" t="s">
        <v>1286</v>
      </c>
      <c r="G325" s="428" t="s">
        <v>281</v>
      </c>
      <c r="I325" s="204"/>
    </row>
    <row r="326" spans="1:9">
      <c r="A326" s="221" t="s">
        <v>333</v>
      </c>
      <c r="B326" s="223" t="s">
        <v>225</v>
      </c>
      <c r="C326" s="223">
        <v>2.7837000000000002E-7</v>
      </c>
      <c r="D326" s="223" t="s">
        <v>259</v>
      </c>
      <c r="E326" s="223" t="s">
        <v>5895</v>
      </c>
      <c r="F326" s="234" t="s">
        <v>1361</v>
      </c>
      <c r="G326" s="428" t="s">
        <v>281</v>
      </c>
      <c r="I326" s="204"/>
    </row>
    <row r="327" spans="1:9">
      <c r="A327" s="221" t="s">
        <v>333</v>
      </c>
      <c r="B327" s="223" t="s">
        <v>225</v>
      </c>
      <c r="C327" s="223">
        <v>4.5844999999999998E-8</v>
      </c>
      <c r="D327" s="223" t="s">
        <v>259</v>
      </c>
      <c r="E327" s="223" t="s">
        <v>5896</v>
      </c>
      <c r="F327" s="234" t="s">
        <v>1363</v>
      </c>
      <c r="G327" s="428" t="s">
        <v>281</v>
      </c>
    </row>
    <row r="328" spans="1:9">
      <c r="A328" s="221" t="s">
        <v>333</v>
      </c>
      <c r="B328" s="223" t="s">
        <v>225</v>
      </c>
      <c r="C328" s="223">
        <v>1.3544403999999999E-2</v>
      </c>
      <c r="D328" s="223" t="s">
        <v>259</v>
      </c>
      <c r="E328" s="223" t="s">
        <v>5897</v>
      </c>
      <c r="F328" s="234" t="s">
        <v>1365</v>
      </c>
      <c r="G328" s="428" t="s">
        <v>281</v>
      </c>
      <c r="I328" s="204"/>
    </row>
    <row r="329" spans="1:9">
      <c r="A329" s="221" t="s">
        <v>333</v>
      </c>
      <c r="B329" s="223" t="s">
        <v>225</v>
      </c>
      <c r="C329" s="223">
        <v>1.1012999999999999E-5</v>
      </c>
      <c r="D329" s="223" t="s">
        <v>259</v>
      </c>
      <c r="E329" s="223" t="s">
        <v>5898</v>
      </c>
      <c r="F329" s="234" t="s">
        <v>1361</v>
      </c>
      <c r="G329" s="428" t="s">
        <v>281</v>
      </c>
      <c r="I329" s="204"/>
    </row>
    <row r="330" spans="1:9">
      <c r="A330" s="221" t="s">
        <v>333</v>
      </c>
      <c r="B330" s="223" t="s">
        <v>174</v>
      </c>
      <c r="C330" s="223">
        <v>1.0387900000000001E-9</v>
      </c>
      <c r="D330" s="223" t="s">
        <v>259</v>
      </c>
      <c r="E330" s="223" t="s">
        <v>5899</v>
      </c>
      <c r="F330" s="234" t="s">
        <v>1361</v>
      </c>
      <c r="G330" s="428" t="s">
        <v>281</v>
      </c>
      <c r="I330" s="204"/>
    </row>
    <row r="331" spans="1:9">
      <c r="A331" s="221" t="s">
        <v>333</v>
      </c>
      <c r="B331" s="223" t="s">
        <v>174</v>
      </c>
      <c r="C331" s="223">
        <v>5.17279E-8</v>
      </c>
      <c r="D331" s="223" t="s">
        <v>259</v>
      </c>
      <c r="E331" s="223" t="s">
        <v>5900</v>
      </c>
      <c r="F331" s="234" t="s">
        <v>1363</v>
      </c>
      <c r="G331" s="428" t="s">
        <v>281</v>
      </c>
    </row>
    <row r="332" spans="1:9">
      <c r="A332" s="221" t="s">
        <v>333</v>
      </c>
      <c r="B332" s="223" t="s">
        <v>347</v>
      </c>
      <c r="C332" s="223">
        <v>7.2832999999999999E-5</v>
      </c>
      <c r="D332" s="223" t="s">
        <v>259</v>
      </c>
      <c r="E332" s="223" t="s">
        <v>5901</v>
      </c>
      <c r="F332" s="234" t="s">
        <v>1365</v>
      </c>
      <c r="G332" s="428" t="s">
        <v>281</v>
      </c>
      <c r="I332" s="204"/>
    </row>
    <row r="333" spans="1:9">
      <c r="A333" s="221" t="s">
        <v>333</v>
      </c>
      <c r="B333" s="223" t="s">
        <v>347</v>
      </c>
      <c r="C333" s="223">
        <v>3.2515799999999998E-6</v>
      </c>
      <c r="D333" s="223" t="s">
        <v>259</v>
      </c>
      <c r="E333" s="223" t="s">
        <v>5902</v>
      </c>
      <c r="F333" s="234" t="s">
        <v>1361</v>
      </c>
      <c r="G333" s="428" t="s">
        <v>281</v>
      </c>
    </row>
    <row r="334" spans="1:9">
      <c r="A334" s="221" t="s">
        <v>333</v>
      </c>
      <c r="B334" s="233" t="s">
        <v>1080</v>
      </c>
      <c r="C334" s="223">
        <v>-1</v>
      </c>
      <c r="D334" s="223" t="s">
        <v>259</v>
      </c>
      <c r="E334" s="223" t="s">
        <v>253</v>
      </c>
      <c r="F334" s="234" t="s">
        <v>587</v>
      </c>
      <c r="G334" s="428" t="s">
        <v>281</v>
      </c>
      <c r="I334" s="204"/>
    </row>
    <row r="335" spans="1:9">
      <c r="A335" s="221" t="s">
        <v>333</v>
      </c>
      <c r="B335" s="223" t="s">
        <v>179</v>
      </c>
      <c r="C335" s="223">
        <v>1.7649500000000001E-11</v>
      </c>
      <c r="D335" s="223" t="s">
        <v>259</v>
      </c>
      <c r="E335" s="223" t="s">
        <v>5903</v>
      </c>
      <c r="F335" s="234" t="s">
        <v>1361</v>
      </c>
      <c r="G335" s="428" t="s">
        <v>281</v>
      </c>
      <c r="I335" s="204"/>
    </row>
    <row r="336" spans="1:9">
      <c r="A336" s="221" t="s">
        <v>333</v>
      </c>
      <c r="B336" s="223" t="s">
        <v>179</v>
      </c>
      <c r="C336" s="223">
        <v>4.3033999999999998E-9</v>
      </c>
      <c r="D336" s="223" t="s">
        <v>259</v>
      </c>
      <c r="E336" s="223" t="s">
        <v>5904</v>
      </c>
      <c r="F336" s="234" t="s">
        <v>1363</v>
      </c>
      <c r="G336" s="428" t="s">
        <v>281</v>
      </c>
    </row>
    <row r="337" spans="1:9">
      <c r="A337" s="221" t="s">
        <v>333</v>
      </c>
      <c r="B337" s="223" t="s">
        <v>368</v>
      </c>
      <c r="C337" s="223">
        <v>1.29493E-5</v>
      </c>
      <c r="D337" s="223" t="s">
        <v>259</v>
      </c>
      <c r="E337" s="223" t="s">
        <v>5905</v>
      </c>
      <c r="F337" s="234" t="s">
        <v>1365</v>
      </c>
      <c r="G337" s="428" t="s">
        <v>281</v>
      </c>
    </row>
    <row r="338" spans="1:9">
      <c r="A338" s="221" t="s">
        <v>333</v>
      </c>
      <c r="B338" s="223" t="s">
        <v>368</v>
      </c>
      <c r="C338" s="223">
        <v>3.2774100000000002E-7</v>
      </c>
      <c r="D338" s="223" t="s">
        <v>259</v>
      </c>
      <c r="E338" s="223" t="s">
        <v>5906</v>
      </c>
      <c r="F338" s="234" t="s">
        <v>1361</v>
      </c>
      <c r="G338" s="428" t="s">
        <v>281</v>
      </c>
    </row>
    <row r="339" spans="1:9">
      <c r="A339" s="221" t="s">
        <v>333</v>
      </c>
      <c r="B339" s="223" t="s">
        <v>221</v>
      </c>
      <c r="C339" s="223">
        <v>2.92937E-7</v>
      </c>
      <c r="D339" s="223" t="s">
        <v>259</v>
      </c>
      <c r="E339" s="223" t="s">
        <v>5907</v>
      </c>
      <c r="F339" s="234" t="s">
        <v>1361</v>
      </c>
      <c r="G339" s="428" t="s">
        <v>281</v>
      </c>
    </row>
    <row r="340" spans="1:9">
      <c r="A340" s="221" t="s">
        <v>333</v>
      </c>
      <c r="B340" s="223" t="s">
        <v>221</v>
      </c>
      <c r="C340" s="223">
        <v>4.4782E-7</v>
      </c>
      <c r="D340" s="223" t="s">
        <v>259</v>
      </c>
      <c r="E340" s="223" t="s">
        <v>5908</v>
      </c>
      <c r="F340" s="234" t="s">
        <v>1363</v>
      </c>
      <c r="G340" s="428" t="s">
        <v>281</v>
      </c>
      <c r="I340" s="204"/>
    </row>
    <row r="341" spans="1:9">
      <c r="A341" s="221" t="s">
        <v>333</v>
      </c>
      <c r="B341" s="223" t="s">
        <v>371</v>
      </c>
      <c r="C341" s="223">
        <v>4.9346044999999998E-2</v>
      </c>
      <c r="D341" s="223" t="s">
        <v>259</v>
      </c>
      <c r="E341" s="223" t="s">
        <v>5909</v>
      </c>
      <c r="F341" s="234" t="s">
        <v>1365</v>
      </c>
      <c r="G341" s="428" t="s">
        <v>281</v>
      </c>
      <c r="I341" s="204"/>
    </row>
    <row r="342" spans="1:9">
      <c r="A342" s="221" t="s">
        <v>333</v>
      </c>
      <c r="B342" s="223" t="s">
        <v>371</v>
      </c>
      <c r="C342" s="223">
        <v>1.61622E-3</v>
      </c>
      <c r="D342" s="223" t="s">
        <v>259</v>
      </c>
      <c r="E342" s="223" t="s">
        <v>5910</v>
      </c>
      <c r="F342" s="234" t="s">
        <v>1361</v>
      </c>
      <c r="G342" s="428" t="s">
        <v>281</v>
      </c>
      <c r="I342" s="204"/>
    </row>
    <row r="343" spans="1:9">
      <c r="A343" s="221" t="s">
        <v>333</v>
      </c>
      <c r="B343" s="223" t="s">
        <v>1379</v>
      </c>
      <c r="C343" s="223">
        <v>3.5727600000000001E-6</v>
      </c>
      <c r="D343" s="223" t="s">
        <v>259</v>
      </c>
      <c r="E343" s="223" t="s">
        <v>5911</v>
      </c>
      <c r="F343" s="234" t="s">
        <v>1361</v>
      </c>
      <c r="G343" s="428" t="s">
        <v>281</v>
      </c>
      <c r="I343" s="204"/>
    </row>
    <row r="344" spans="1:9">
      <c r="A344" s="221" t="s">
        <v>333</v>
      </c>
      <c r="B344" s="223" t="s">
        <v>378</v>
      </c>
      <c r="C344" s="223">
        <v>1.6089609999999999E-3</v>
      </c>
      <c r="D344" s="223" t="s">
        <v>259</v>
      </c>
      <c r="E344" s="223" t="s">
        <v>5912</v>
      </c>
      <c r="F344" s="234" t="s">
        <v>1365</v>
      </c>
      <c r="G344" s="428" t="s">
        <v>281</v>
      </c>
      <c r="I344" s="204"/>
    </row>
    <row r="345" spans="1:9">
      <c r="A345" s="221" t="s">
        <v>333</v>
      </c>
      <c r="B345" s="223" t="s">
        <v>378</v>
      </c>
      <c r="C345" s="223">
        <v>3.637445E-3</v>
      </c>
      <c r="D345" s="223" t="s">
        <v>259</v>
      </c>
      <c r="E345" s="223" t="s">
        <v>5913</v>
      </c>
      <c r="F345" s="234" t="s">
        <v>1383</v>
      </c>
      <c r="G345" s="428" t="s">
        <v>281</v>
      </c>
      <c r="I345" s="204"/>
    </row>
    <row r="346" spans="1:9">
      <c r="A346" s="221" t="s">
        <v>333</v>
      </c>
      <c r="B346" s="223" t="s">
        <v>188</v>
      </c>
      <c r="C346" s="223">
        <v>1.52276E-13</v>
      </c>
      <c r="D346" s="223" t="s">
        <v>259</v>
      </c>
      <c r="E346" s="223" t="s">
        <v>5914</v>
      </c>
      <c r="F346" s="234" t="s">
        <v>1361</v>
      </c>
      <c r="G346" s="428" t="s">
        <v>281</v>
      </c>
    </row>
    <row r="347" spans="1:9">
      <c r="A347" s="221" t="s">
        <v>333</v>
      </c>
      <c r="B347" s="223" t="s">
        <v>188</v>
      </c>
      <c r="C347" s="223">
        <v>1.0453999999999999E-9</v>
      </c>
      <c r="D347" s="223" t="s">
        <v>259</v>
      </c>
      <c r="E347" s="223" t="s">
        <v>5915</v>
      </c>
      <c r="F347" s="234" t="s">
        <v>1363</v>
      </c>
      <c r="G347" s="428" t="s">
        <v>281</v>
      </c>
    </row>
    <row r="348" spans="1:9">
      <c r="A348" s="221" t="s">
        <v>333</v>
      </c>
      <c r="B348" s="223" t="s">
        <v>382</v>
      </c>
      <c r="C348" s="223">
        <v>7.1400000000000001E-5</v>
      </c>
      <c r="D348" s="223" t="s">
        <v>259</v>
      </c>
      <c r="E348" s="223" t="s">
        <v>5916</v>
      </c>
      <c r="F348" s="234" t="s">
        <v>1365</v>
      </c>
      <c r="G348" s="428" t="s">
        <v>281</v>
      </c>
      <c r="I348" s="204"/>
    </row>
    <row r="349" spans="1:9">
      <c r="A349" s="221" t="s">
        <v>333</v>
      </c>
      <c r="B349" s="223" t="s">
        <v>382</v>
      </c>
      <c r="C349" s="223">
        <v>2.1892600000000001E-6</v>
      </c>
      <c r="D349" s="223" t="s">
        <v>259</v>
      </c>
      <c r="E349" s="223" t="s">
        <v>5917</v>
      </c>
      <c r="F349" s="234" t="s">
        <v>1361</v>
      </c>
      <c r="G349" s="428" t="s">
        <v>281</v>
      </c>
      <c r="I349" s="204"/>
    </row>
    <row r="350" spans="1:9">
      <c r="A350" s="221" t="s">
        <v>333</v>
      </c>
      <c r="B350" s="223" t="s">
        <v>385</v>
      </c>
      <c r="C350" s="223">
        <v>6.5636400000000003E-9</v>
      </c>
      <c r="D350" s="223" t="s">
        <v>259</v>
      </c>
      <c r="E350" s="223" t="s">
        <v>5918</v>
      </c>
      <c r="F350" s="234" t="s">
        <v>1361</v>
      </c>
      <c r="G350" s="428" t="s">
        <v>281</v>
      </c>
      <c r="I350" s="204"/>
    </row>
    <row r="351" spans="1:9">
      <c r="A351" s="221" t="s">
        <v>333</v>
      </c>
      <c r="B351" s="223" t="s">
        <v>192</v>
      </c>
      <c r="C351" s="223">
        <v>2.8229500000000001E-10</v>
      </c>
      <c r="D351" s="223" t="s">
        <v>259</v>
      </c>
      <c r="E351" s="223" t="s">
        <v>5919</v>
      </c>
      <c r="F351" s="234" t="s">
        <v>1361</v>
      </c>
      <c r="G351" s="428" t="s">
        <v>281</v>
      </c>
      <c r="I351" s="204"/>
    </row>
    <row r="352" spans="1:9">
      <c r="A352" s="221" t="s">
        <v>333</v>
      </c>
      <c r="B352" s="223" t="s">
        <v>192</v>
      </c>
      <c r="C352" s="223">
        <v>2.8229500000000001E-10</v>
      </c>
      <c r="D352" s="223" t="s">
        <v>259</v>
      </c>
      <c r="E352" s="223" t="s">
        <v>5919</v>
      </c>
      <c r="F352" s="234" t="s">
        <v>1363</v>
      </c>
      <c r="G352" s="428" t="s">
        <v>281</v>
      </c>
      <c r="I352" s="204"/>
    </row>
    <row r="353" spans="1:9">
      <c r="A353" s="221" t="s">
        <v>333</v>
      </c>
      <c r="B353" s="223" t="s">
        <v>394</v>
      </c>
      <c r="C353" s="223">
        <v>7.4738099999999998E-4</v>
      </c>
      <c r="D353" s="223" t="s">
        <v>259</v>
      </c>
      <c r="E353" s="223" t="s">
        <v>5920</v>
      </c>
      <c r="F353" s="234" t="s">
        <v>1365</v>
      </c>
      <c r="G353" s="428" t="s">
        <v>281</v>
      </c>
      <c r="I353" s="204"/>
    </row>
    <row r="354" spans="1:9">
      <c r="A354" s="221" t="s">
        <v>333</v>
      </c>
      <c r="B354" s="223" t="s">
        <v>394</v>
      </c>
      <c r="C354" s="223">
        <v>2.5630100000000001E-7</v>
      </c>
      <c r="D354" s="223" t="s">
        <v>259</v>
      </c>
      <c r="E354" s="223" t="s">
        <v>5921</v>
      </c>
      <c r="F354" s="234" t="s">
        <v>1361</v>
      </c>
      <c r="G354" s="428" t="s">
        <v>281</v>
      </c>
      <c r="I354" s="204"/>
    </row>
    <row r="355" spans="1:9">
      <c r="A355" s="221" t="s">
        <v>333</v>
      </c>
      <c r="B355" s="223" t="s">
        <v>415</v>
      </c>
      <c r="C355" s="223">
        <v>5.0670900000000003E-5</v>
      </c>
      <c r="D355" s="223" t="s">
        <v>259</v>
      </c>
      <c r="E355" s="223" t="s">
        <v>5922</v>
      </c>
      <c r="F355" s="234" t="s">
        <v>1363</v>
      </c>
      <c r="G355" s="428" t="s">
        <v>281</v>
      </c>
      <c r="I355" s="204"/>
    </row>
    <row r="356" spans="1:9">
      <c r="A356" s="221" t="s">
        <v>333</v>
      </c>
      <c r="B356" s="223" t="s">
        <v>217</v>
      </c>
      <c r="C356" s="223">
        <v>4.46259E-9</v>
      </c>
      <c r="D356" s="223" t="s">
        <v>259</v>
      </c>
      <c r="E356" s="223" t="s">
        <v>5923</v>
      </c>
      <c r="F356" s="234" t="s">
        <v>1361</v>
      </c>
      <c r="G356" s="428" t="s">
        <v>281</v>
      </c>
    </row>
    <row r="357" spans="1:9">
      <c r="A357" s="221" t="s">
        <v>333</v>
      </c>
      <c r="B357" s="223" t="s">
        <v>217</v>
      </c>
      <c r="C357" s="223">
        <v>9.88873E-9</v>
      </c>
      <c r="D357" s="223" t="s">
        <v>259</v>
      </c>
      <c r="E357" s="223" t="s">
        <v>5924</v>
      </c>
      <c r="F357" s="234" t="s">
        <v>1363</v>
      </c>
      <c r="G357" s="428" t="s">
        <v>281</v>
      </c>
      <c r="I357" s="204"/>
    </row>
    <row r="358" spans="1:9">
      <c r="A358" s="221" t="s">
        <v>333</v>
      </c>
      <c r="B358" s="223" t="s">
        <v>418</v>
      </c>
      <c r="C358" s="223">
        <v>1.0695876999999999E-2</v>
      </c>
      <c r="D358" s="223" t="s">
        <v>259</v>
      </c>
      <c r="E358" s="223" t="s">
        <v>5925</v>
      </c>
      <c r="F358" s="234" t="s">
        <v>1365</v>
      </c>
      <c r="G358" s="428" t="s">
        <v>281</v>
      </c>
      <c r="I358" s="204"/>
    </row>
    <row r="359" spans="1:9">
      <c r="A359" s="221" t="s">
        <v>333</v>
      </c>
      <c r="B359" s="223" t="s">
        <v>418</v>
      </c>
      <c r="C359" s="223">
        <v>2.01199E-5</v>
      </c>
      <c r="D359" s="223" t="s">
        <v>259</v>
      </c>
      <c r="E359" s="223" t="s">
        <v>5926</v>
      </c>
      <c r="F359" s="234" t="s">
        <v>1361</v>
      </c>
      <c r="G359" s="428" t="s">
        <v>281</v>
      </c>
      <c r="I359" s="204"/>
    </row>
    <row r="360" spans="1:9">
      <c r="A360" s="221" t="s">
        <v>333</v>
      </c>
      <c r="B360" s="223" t="s">
        <v>205</v>
      </c>
      <c r="C360" s="223">
        <v>1.0008199999999999E-11</v>
      </c>
      <c r="D360" s="223" t="s">
        <v>259</v>
      </c>
      <c r="E360" s="223" t="s">
        <v>5927</v>
      </c>
      <c r="F360" s="234" t="s">
        <v>1361</v>
      </c>
      <c r="G360" s="428" t="s">
        <v>281</v>
      </c>
      <c r="I360" s="204"/>
    </row>
    <row r="361" spans="1:9">
      <c r="A361" s="221" t="s">
        <v>333</v>
      </c>
      <c r="B361" s="223" t="s">
        <v>205</v>
      </c>
      <c r="C361" s="223">
        <v>1.00872E-10</v>
      </c>
      <c r="D361" s="223" t="s">
        <v>259</v>
      </c>
      <c r="E361" s="223" t="s">
        <v>5928</v>
      </c>
      <c r="F361" s="234" t="s">
        <v>1363</v>
      </c>
      <c r="G361" s="428" t="s">
        <v>281</v>
      </c>
      <c r="I361" s="204"/>
    </row>
    <row r="362" spans="1:9">
      <c r="A362" s="221" t="s">
        <v>333</v>
      </c>
      <c r="B362" s="223" t="s">
        <v>205</v>
      </c>
      <c r="C362" s="223">
        <v>1.9006000000000001E-4</v>
      </c>
      <c r="D362" s="223" t="s">
        <v>259</v>
      </c>
      <c r="E362" s="223" t="s">
        <v>5929</v>
      </c>
      <c r="F362" s="234" t="s">
        <v>1365</v>
      </c>
      <c r="G362" s="428" t="s">
        <v>281</v>
      </c>
      <c r="I362" s="204"/>
    </row>
    <row r="363" spans="1:9">
      <c r="A363" s="221" t="s">
        <v>333</v>
      </c>
      <c r="B363" s="223" t="s">
        <v>205</v>
      </c>
      <c r="C363" s="223">
        <v>3.3264900000000002E-8</v>
      </c>
      <c r="D363" s="223" t="s">
        <v>259</v>
      </c>
      <c r="E363" s="223" t="s">
        <v>5930</v>
      </c>
      <c r="F363" s="234" t="s">
        <v>1361</v>
      </c>
      <c r="G363" s="428" t="s">
        <v>281</v>
      </c>
      <c r="I363" s="204"/>
    </row>
    <row r="364" spans="1:9">
      <c r="A364" s="221" t="s">
        <v>333</v>
      </c>
      <c r="B364" s="223" t="s">
        <v>196</v>
      </c>
      <c r="C364" s="223">
        <v>4.4672100000000001E-14</v>
      </c>
      <c r="D364" s="223" t="s">
        <v>259</v>
      </c>
      <c r="E364" s="223" t="s">
        <v>5931</v>
      </c>
      <c r="F364" s="234" t="s">
        <v>1361</v>
      </c>
      <c r="G364" s="428" t="s">
        <v>281</v>
      </c>
      <c r="I364" s="204"/>
    </row>
    <row r="365" spans="1:9">
      <c r="A365" s="221" t="s">
        <v>333</v>
      </c>
      <c r="B365" s="223" t="s">
        <v>196</v>
      </c>
      <c r="C365" s="223">
        <v>1.05544E-8</v>
      </c>
      <c r="D365" s="223" t="s">
        <v>259</v>
      </c>
      <c r="E365" s="223" t="s">
        <v>5932</v>
      </c>
      <c r="F365" s="234" t="s">
        <v>1363</v>
      </c>
      <c r="G365" s="428" t="s">
        <v>281</v>
      </c>
    </row>
    <row r="366" spans="1:9">
      <c r="A366" s="221" t="s">
        <v>333</v>
      </c>
      <c r="B366" s="223" t="s">
        <v>196</v>
      </c>
      <c r="C366" s="223">
        <v>1.39158E-6</v>
      </c>
      <c r="D366" s="223" t="s">
        <v>259</v>
      </c>
      <c r="E366" s="223" t="s">
        <v>5933</v>
      </c>
      <c r="F366" s="234" t="s">
        <v>1365</v>
      </c>
      <c r="G366" s="428" t="s">
        <v>281</v>
      </c>
      <c r="I366" s="204"/>
    </row>
    <row r="367" spans="1:9">
      <c r="A367" s="221" t="s">
        <v>333</v>
      </c>
      <c r="B367" s="223" t="s">
        <v>196</v>
      </c>
      <c r="C367" s="223">
        <v>8.3508899999999995E-9</v>
      </c>
      <c r="D367" s="223" t="s">
        <v>259</v>
      </c>
      <c r="E367" s="223" t="s">
        <v>5934</v>
      </c>
      <c r="F367" s="234" t="s">
        <v>1361</v>
      </c>
      <c r="G367" s="428" t="s">
        <v>281</v>
      </c>
      <c r="I367" s="204"/>
    </row>
    <row r="368" spans="1:9">
      <c r="A368" s="221" t="s">
        <v>333</v>
      </c>
      <c r="B368" s="223" t="s">
        <v>1405</v>
      </c>
      <c r="C368" s="223">
        <v>1.02295E-7</v>
      </c>
      <c r="D368" s="223" t="s">
        <v>259</v>
      </c>
      <c r="E368" s="223" t="s">
        <v>5935</v>
      </c>
      <c r="F368" s="234" t="s">
        <v>1361</v>
      </c>
      <c r="G368" s="428" t="s">
        <v>281</v>
      </c>
      <c r="I368" s="204"/>
    </row>
    <row r="369" spans="1:9">
      <c r="A369" s="221" t="s">
        <v>333</v>
      </c>
      <c r="B369" s="223" t="s">
        <v>200</v>
      </c>
      <c r="C369" s="223">
        <v>3.6230100000000002E-14</v>
      </c>
      <c r="D369" s="223" t="s">
        <v>259</v>
      </c>
      <c r="E369" s="223" t="s">
        <v>5936</v>
      </c>
      <c r="F369" s="234" t="s">
        <v>1361</v>
      </c>
      <c r="G369" s="428" t="s">
        <v>281</v>
      </c>
    </row>
    <row r="370" spans="1:9">
      <c r="A370" s="221" t="s">
        <v>333</v>
      </c>
      <c r="B370" s="223" t="s">
        <v>200</v>
      </c>
      <c r="C370" s="223">
        <v>5.3319500000000004E-10</v>
      </c>
      <c r="D370" s="223" t="s">
        <v>259</v>
      </c>
      <c r="E370" s="223" t="s">
        <v>5937</v>
      </c>
      <c r="F370" s="234" t="s">
        <v>1363</v>
      </c>
      <c r="G370" s="428" t="s">
        <v>281</v>
      </c>
    </row>
    <row r="371" spans="1:9">
      <c r="A371" s="221" t="s">
        <v>333</v>
      </c>
      <c r="B371" s="223" t="s">
        <v>430</v>
      </c>
      <c r="C371" s="223">
        <v>1.3461199999999999E-4</v>
      </c>
      <c r="D371" s="223" t="s">
        <v>259</v>
      </c>
      <c r="E371" s="223" t="s">
        <v>5938</v>
      </c>
      <c r="F371" s="234" t="s">
        <v>1365</v>
      </c>
      <c r="G371" s="428" t="s">
        <v>281</v>
      </c>
      <c r="I371" s="204"/>
    </row>
    <row r="372" spans="1:9">
      <c r="A372" s="221" t="s">
        <v>333</v>
      </c>
      <c r="B372" s="223" t="s">
        <v>430</v>
      </c>
      <c r="C372" s="223">
        <v>1.2938499999999999E-6</v>
      </c>
      <c r="D372" s="223" t="s">
        <v>259</v>
      </c>
      <c r="E372" s="223" t="s">
        <v>5939</v>
      </c>
      <c r="F372" s="234" t="s">
        <v>1361</v>
      </c>
      <c r="G372" s="428" t="s">
        <v>281</v>
      </c>
      <c r="I372" s="204"/>
    </row>
    <row r="373" spans="1:9">
      <c r="A373" s="221" t="s">
        <v>333</v>
      </c>
      <c r="B373" s="223" t="s">
        <v>1411</v>
      </c>
      <c r="C373" s="223">
        <v>2.5000000000000001E-4</v>
      </c>
      <c r="D373" s="223" t="s">
        <v>1412</v>
      </c>
      <c r="E373" s="223" t="s">
        <v>1413</v>
      </c>
      <c r="F373" s="234" t="s">
        <v>1414</v>
      </c>
      <c r="G373" s="428" t="s">
        <v>281</v>
      </c>
      <c r="I373" s="204"/>
    </row>
    <row r="374" spans="1:9">
      <c r="A374" s="221" t="s">
        <v>333</v>
      </c>
      <c r="B374" s="223" t="s">
        <v>1415</v>
      </c>
      <c r="C374" s="223">
        <v>1.5E-3</v>
      </c>
      <c r="D374" s="223" t="s">
        <v>1412</v>
      </c>
      <c r="E374" s="223" t="s">
        <v>1416</v>
      </c>
      <c r="F374" s="234" t="s">
        <v>1417</v>
      </c>
      <c r="G374" s="428" t="s">
        <v>281</v>
      </c>
      <c r="I374" s="204"/>
    </row>
    <row r="375" spans="1:9">
      <c r="A375" s="221" t="s">
        <v>333</v>
      </c>
      <c r="B375" s="223" t="s">
        <v>1418</v>
      </c>
      <c r="C375" s="223">
        <v>2.5000000000000001E-4</v>
      </c>
      <c r="D375" s="223" t="s">
        <v>1412</v>
      </c>
      <c r="E375" s="223" t="s">
        <v>1413</v>
      </c>
      <c r="F375" s="234" t="s">
        <v>1419</v>
      </c>
      <c r="G375" s="428" t="s">
        <v>281</v>
      </c>
      <c r="I375" s="204"/>
    </row>
    <row r="376" spans="1:9">
      <c r="A376" s="221" t="s">
        <v>333</v>
      </c>
      <c r="B376" s="223" t="s">
        <v>1420</v>
      </c>
      <c r="C376" s="223">
        <v>1.8500000000000001E-3</v>
      </c>
      <c r="D376" s="223" t="s">
        <v>1412</v>
      </c>
      <c r="E376" s="223" t="s">
        <v>1421</v>
      </c>
      <c r="F376" s="234" t="s">
        <v>1422</v>
      </c>
      <c r="G376" s="428" t="s">
        <v>281</v>
      </c>
      <c r="I376" s="204"/>
    </row>
    <row r="377" spans="1:9">
      <c r="A377" s="221" t="s">
        <v>333</v>
      </c>
      <c r="B377" s="223" t="s">
        <v>449</v>
      </c>
      <c r="C377" s="223">
        <v>3.8863500000000002E-4</v>
      </c>
      <c r="D377" s="223" t="s">
        <v>259</v>
      </c>
      <c r="E377" s="223" t="s">
        <v>5940</v>
      </c>
      <c r="F377" s="234" t="s">
        <v>1365</v>
      </c>
      <c r="G377" s="428" t="s">
        <v>281</v>
      </c>
      <c r="I377" s="204"/>
    </row>
    <row r="378" spans="1:9">
      <c r="A378" s="221" t="s">
        <v>333</v>
      </c>
      <c r="B378" s="223" t="s">
        <v>449</v>
      </c>
      <c r="C378" s="223">
        <v>3.0980199999999999E-5</v>
      </c>
      <c r="D378" s="223" t="s">
        <v>259</v>
      </c>
      <c r="E378" s="223" t="s">
        <v>5941</v>
      </c>
      <c r="F378" s="234" t="s">
        <v>1361</v>
      </c>
      <c r="G378" s="428" t="s">
        <v>281</v>
      </c>
      <c r="I378" s="204"/>
    </row>
    <row r="379" spans="1:9">
      <c r="A379" s="221" t="s">
        <v>333</v>
      </c>
      <c r="B379" s="223" t="s">
        <v>452</v>
      </c>
      <c r="C379" s="223">
        <v>1.8223200000000001E-8</v>
      </c>
      <c r="D379" s="223" t="s">
        <v>259</v>
      </c>
      <c r="E379" s="223" t="s">
        <v>5942</v>
      </c>
      <c r="F379" s="234" t="s">
        <v>1361</v>
      </c>
      <c r="G379" s="428" t="s">
        <v>281</v>
      </c>
    </row>
    <row r="380" spans="1:9">
      <c r="A380" s="221" t="s">
        <v>333</v>
      </c>
      <c r="B380" s="223" t="s">
        <v>229</v>
      </c>
      <c r="C380" s="223">
        <v>4.6937500000000001E-7</v>
      </c>
      <c r="D380" s="223" t="s">
        <v>259</v>
      </c>
      <c r="E380" s="223" t="s">
        <v>5943</v>
      </c>
      <c r="F380" s="234" t="s">
        <v>1363</v>
      </c>
      <c r="G380" s="428" t="s">
        <v>281</v>
      </c>
      <c r="I380" s="204"/>
    </row>
    <row r="381" spans="1:9">
      <c r="A381" s="221" t="s">
        <v>333</v>
      </c>
      <c r="B381" s="223" t="s">
        <v>455</v>
      </c>
      <c r="C381" s="223">
        <v>7.6392029999999998E-3</v>
      </c>
      <c r="D381" s="223" t="s">
        <v>259</v>
      </c>
      <c r="E381" s="223" t="s">
        <v>5944</v>
      </c>
      <c r="F381" s="234" t="s">
        <v>1365</v>
      </c>
      <c r="G381" s="428" t="s">
        <v>281</v>
      </c>
      <c r="I381" s="204"/>
    </row>
    <row r="382" spans="1:9">
      <c r="A382" s="221" t="s">
        <v>333</v>
      </c>
      <c r="B382" s="223" t="s">
        <v>455</v>
      </c>
      <c r="C382" s="223">
        <v>1.8775E-3</v>
      </c>
      <c r="D382" s="223" t="s">
        <v>259</v>
      </c>
      <c r="E382" s="223" t="s">
        <v>5945</v>
      </c>
      <c r="F382" s="234" t="s">
        <v>1383</v>
      </c>
      <c r="G382" s="428" t="s">
        <v>281</v>
      </c>
      <c r="I382" s="204"/>
    </row>
    <row r="383" spans="1:9">
      <c r="A383" s="221" t="s">
        <v>333</v>
      </c>
      <c r="B383" s="223" t="s">
        <v>213</v>
      </c>
      <c r="C383" s="223">
        <v>1.1933899999999999E-5</v>
      </c>
      <c r="D383" s="223" t="s">
        <v>259</v>
      </c>
      <c r="E383" s="223" t="s">
        <v>5946</v>
      </c>
      <c r="F383" s="234" t="s">
        <v>1361</v>
      </c>
      <c r="G383" s="428" t="s">
        <v>281</v>
      </c>
      <c r="I383" s="204"/>
    </row>
    <row r="384" spans="1:9">
      <c r="A384" s="221" t="s">
        <v>333</v>
      </c>
      <c r="B384" s="223" t="s">
        <v>213</v>
      </c>
      <c r="C384" s="223">
        <v>1.3632999999999999E-6</v>
      </c>
      <c r="D384" s="223" t="s">
        <v>259</v>
      </c>
      <c r="E384" s="223" t="s">
        <v>5947</v>
      </c>
      <c r="F384" s="234" t="s">
        <v>1363</v>
      </c>
      <c r="G384" s="428" t="s">
        <v>281</v>
      </c>
      <c r="I384" s="204"/>
    </row>
    <row r="385" spans="1:9">
      <c r="A385" s="221" t="s">
        <v>333</v>
      </c>
      <c r="B385" s="223" t="s">
        <v>213</v>
      </c>
      <c r="C385" s="223">
        <v>5.5251400000000004E-3</v>
      </c>
      <c r="D385" s="223" t="s">
        <v>259</v>
      </c>
      <c r="E385" s="223" t="s">
        <v>5948</v>
      </c>
      <c r="F385" s="234" t="s">
        <v>1365</v>
      </c>
      <c r="G385" s="428" t="s">
        <v>281</v>
      </c>
      <c r="I385" s="204"/>
    </row>
    <row r="386" spans="1:9">
      <c r="A386" s="221" t="s">
        <v>333</v>
      </c>
      <c r="B386" s="223" t="s">
        <v>213</v>
      </c>
      <c r="C386" s="223">
        <v>3.2814200000000002E-4</v>
      </c>
      <c r="D386" s="223" t="s">
        <v>259</v>
      </c>
      <c r="E386" s="223" t="s">
        <v>5949</v>
      </c>
      <c r="F386" s="234" t="s">
        <v>1361</v>
      </c>
      <c r="G386" s="428" t="s">
        <v>281</v>
      </c>
      <c r="I386" s="204"/>
    </row>
    <row r="387" spans="1:9">
      <c r="A387" s="221" t="s">
        <v>333</v>
      </c>
      <c r="B387" s="223" t="s">
        <v>464</v>
      </c>
      <c r="C387" s="223">
        <v>1.1708E-4</v>
      </c>
      <c r="D387" s="223" t="s">
        <v>259</v>
      </c>
      <c r="E387" s="223" t="s">
        <v>5950</v>
      </c>
      <c r="F387" s="234" t="s">
        <v>1383</v>
      </c>
      <c r="G387" s="428" t="s">
        <v>281</v>
      </c>
      <c r="I387" s="204"/>
    </row>
    <row r="388" spans="1:9">
      <c r="A388" s="221" t="s">
        <v>333</v>
      </c>
      <c r="B388" s="223" t="s">
        <v>1434</v>
      </c>
      <c r="C388" s="223">
        <v>5.0000000000000002E-5</v>
      </c>
      <c r="D388" s="223" t="s">
        <v>1435</v>
      </c>
      <c r="E388" s="223" t="s">
        <v>1436</v>
      </c>
      <c r="F388" s="234" t="s">
        <v>1437</v>
      </c>
      <c r="G388" s="428" t="s">
        <v>281</v>
      </c>
      <c r="I388" s="204"/>
    </row>
    <row r="389" spans="1:9">
      <c r="A389" s="221" t="s">
        <v>333</v>
      </c>
      <c r="B389" s="223" t="s">
        <v>1438</v>
      </c>
      <c r="C389" s="223">
        <v>6.0000000000000002E-5</v>
      </c>
      <c r="D389" s="223" t="s">
        <v>1435</v>
      </c>
      <c r="E389" s="223" t="s">
        <v>1439</v>
      </c>
      <c r="F389" s="234" t="s">
        <v>1440</v>
      </c>
      <c r="G389" s="428" t="s">
        <v>281</v>
      </c>
      <c r="I389" s="204"/>
    </row>
    <row r="390" spans="1:9">
      <c r="A390" s="221" t="s">
        <v>333</v>
      </c>
      <c r="B390" s="223" t="s">
        <v>1441</v>
      </c>
      <c r="C390" s="223">
        <v>5.0000000000000002E-5</v>
      </c>
      <c r="D390" s="223" t="s">
        <v>1435</v>
      </c>
      <c r="E390" s="223" t="s">
        <v>1436</v>
      </c>
      <c r="F390" s="234" t="s">
        <v>1442</v>
      </c>
      <c r="G390" s="428" t="s">
        <v>281</v>
      </c>
      <c r="I390" s="204"/>
    </row>
    <row r="391" spans="1:9">
      <c r="A391" s="221" t="s">
        <v>333</v>
      </c>
      <c r="B391" s="223" t="s">
        <v>1443</v>
      </c>
      <c r="C391" s="223">
        <v>5.0000000000000002E-5</v>
      </c>
      <c r="D391" s="223" t="s">
        <v>1435</v>
      </c>
      <c r="E391" s="223" t="s">
        <v>1436</v>
      </c>
      <c r="F391" s="234" t="s">
        <v>1444</v>
      </c>
      <c r="G391" s="428" t="s">
        <v>281</v>
      </c>
      <c r="I391" s="204"/>
    </row>
    <row r="392" spans="1:9">
      <c r="A392" s="221" t="s">
        <v>333</v>
      </c>
      <c r="B392" s="223" t="s">
        <v>1445</v>
      </c>
      <c r="C392" s="223">
        <v>5.0000000000000002E-5</v>
      </c>
      <c r="D392" s="223" t="s">
        <v>1435</v>
      </c>
      <c r="E392" s="223" t="s">
        <v>1436</v>
      </c>
      <c r="F392" s="234" t="s">
        <v>1446</v>
      </c>
      <c r="G392" s="428" t="s">
        <v>281</v>
      </c>
      <c r="I392" s="204"/>
    </row>
    <row r="393" spans="1:9">
      <c r="A393" s="221" t="s">
        <v>333</v>
      </c>
      <c r="B393" s="223" t="s">
        <v>1447</v>
      </c>
      <c r="C393" s="223">
        <v>5.0000000000000002E-5</v>
      </c>
      <c r="D393" s="223" t="s">
        <v>1435</v>
      </c>
      <c r="E393" s="223" t="s">
        <v>1436</v>
      </c>
      <c r="F393" s="234" t="s">
        <v>1448</v>
      </c>
      <c r="G393" s="428" t="s">
        <v>281</v>
      </c>
      <c r="I393" s="204"/>
    </row>
    <row r="394" spans="1:9">
      <c r="A394" s="221" t="s">
        <v>333</v>
      </c>
      <c r="B394" s="223" t="s">
        <v>1449</v>
      </c>
      <c r="C394" s="223">
        <v>1.0000000000000001E-5</v>
      </c>
      <c r="D394" s="223" t="s">
        <v>1435</v>
      </c>
      <c r="E394" s="223" t="s">
        <v>1450</v>
      </c>
      <c r="F394" s="234" t="s">
        <v>1451</v>
      </c>
      <c r="G394" s="428" t="s">
        <v>281</v>
      </c>
      <c r="I394" s="204"/>
    </row>
    <row r="395" spans="1:9">
      <c r="A395" s="221" t="s">
        <v>6546</v>
      </c>
      <c r="B395" s="223" t="s">
        <v>482</v>
      </c>
      <c r="C395" s="223">
        <v>9.9216699999999996E-4</v>
      </c>
      <c r="D395" s="223" t="s">
        <v>259</v>
      </c>
      <c r="E395" s="223" t="s">
        <v>5951</v>
      </c>
      <c r="F395" s="234" t="s">
        <v>1305</v>
      </c>
      <c r="G395" s="428" t="s">
        <v>281</v>
      </c>
    </row>
    <row r="396" spans="1:9">
      <c r="A396" s="221" t="s">
        <v>6546</v>
      </c>
      <c r="B396" s="223" t="s">
        <v>1453</v>
      </c>
      <c r="C396" s="223">
        <v>6.7852499999999995E-5</v>
      </c>
      <c r="D396" s="223" t="s">
        <v>259</v>
      </c>
      <c r="E396" s="223" t="s">
        <v>5737</v>
      </c>
      <c r="F396" s="234" t="s">
        <v>1286</v>
      </c>
      <c r="G396" s="428" t="s">
        <v>281</v>
      </c>
      <c r="I396" s="204"/>
    </row>
    <row r="397" spans="1:9">
      <c r="A397" s="221" t="s">
        <v>6546</v>
      </c>
      <c r="B397" s="223" t="s">
        <v>1455</v>
      </c>
      <c r="C397" s="223">
        <v>6.7852499999999995E-5</v>
      </c>
      <c r="D397" s="223" t="s">
        <v>259</v>
      </c>
      <c r="E397" s="223" t="s">
        <v>5737</v>
      </c>
      <c r="F397" s="234" t="s">
        <v>1286</v>
      </c>
      <c r="G397" s="428" t="s">
        <v>281</v>
      </c>
      <c r="I397" s="204"/>
    </row>
    <row r="398" spans="1:9">
      <c r="A398" s="221" t="s">
        <v>333</v>
      </c>
      <c r="B398" s="223" t="s">
        <v>209</v>
      </c>
      <c r="C398" s="223">
        <v>1.88308E-10</v>
      </c>
      <c r="D398" s="223" t="s">
        <v>259</v>
      </c>
      <c r="E398" s="223" t="s">
        <v>5952</v>
      </c>
      <c r="F398" s="234" t="s">
        <v>1361</v>
      </c>
      <c r="G398" s="428" t="s">
        <v>281</v>
      </c>
      <c r="I398" s="204"/>
    </row>
    <row r="399" spans="1:9">
      <c r="A399" s="221" t="s">
        <v>333</v>
      </c>
      <c r="B399" s="223" t="s">
        <v>209</v>
      </c>
      <c r="C399" s="223">
        <v>3.70749E-9</v>
      </c>
      <c r="D399" s="223" t="s">
        <v>259</v>
      </c>
      <c r="E399" s="223" t="s">
        <v>5953</v>
      </c>
      <c r="F399" s="234" t="s">
        <v>1363</v>
      </c>
      <c r="G399" s="428" t="s">
        <v>281</v>
      </c>
      <c r="I399" s="204"/>
    </row>
    <row r="400" spans="1:9">
      <c r="A400" s="221" t="s">
        <v>333</v>
      </c>
      <c r="B400" s="223" t="s">
        <v>486</v>
      </c>
      <c r="C400" s="223">
        <v>1.2887040000000001E-3</v>
      </c>
      <c r="D400" s="223" t="s">
        <v>259</v>
      </c>
      <c r="E400" s="223" t="s">
        <v>5954</v>
      </c>
      <c r="F400" s="234" t="s">
        <v>1365</v>
      </c>
      <c r="G400" s="428" t="s">
        <v>281</v>
      </c>
    </row>
    <row r="401" spans="1:9">
      <c r="A401" s="226" t="s">
        <v>333</v>
      </c>
      <c r="B401" s="228" t="s">
        <v>486</v>
      </c>
      <c r="C401" s="228">
        <v>5.1590500000000002E-6</v>
      </c>
      <c r="D401" s="228" t="s">
        <v>259</v>
      </c>
      <c r="E401" s="228" t="s">
        <v>5955</v>
      </c>
      <c r="F401" s="255" t="s">
        <v>1361</v>
      </c>
      <c r="G401" s="428" t="s">
        <v>281</v>
      </c>
      <c r="I401" s="204"/>
    </row>
    <row r="402" spans="1:9">
      <c r="G402" s="428" t="s">
        <v>281</v>
      </c>
    </row>
    <row r="403" spans="1:9" ht="18.75">
      <c r="A403" s="769" t="s">
        <v>6568</v>
      </c>
      <c r="B403" s="770"/>
      <c r="C403" s="770"/>
      <c r="D403" s="770"/>
      <c r="E403" s="770"/>
      <c r="F403" s="771"/>
      <c r="G403" s="428" t="s">
        <v>281</v>
      </c>
    </row>
    <row r="404" spans="1:9">
      <c r="A404" s="211" t="s">
        <v>238</v>
      </c>
      <c r="B404" s="212" t="s">
        <v>239</v>
      </c>
      <c r="C404" s="212" t="s">
        <v>240</v>
      </c>
      <c r="D404" s="212" t="s">
        <v>134</v>
      </c>
      <c r="E404" s="212" t="s">
        <v>241</v>
      </c>
      <c r="F404" s="213" t="s">
        <v>242</v>
      </c>
      <c r="G404" s="428" t="s">
        <v>281</v>
      </c>
    </row>
    <row r="405" spans="1:9">
      <c r="A405" s="216" t="s">
        <v>250</v>
      </c>
      <c r="B405" s="231" t="s">
        <v>1082</v>
      </c>
      <c r="C405" s="218">
        <v>1</v>
      </c>
      <c r="D405" s="218" t="s">
        <v>504</v>
      </c>
      <c r="E405" s="218" t="s">
        <v>253</v>
      </c>
      <c r="F405" s="232" t="s">
        <v>1461</v>
      </c>
      <c r="G405" s="428" t="s">
        <v>281</v>
      </c>
    </row>
    <row r="406" spans="1:9">
      <c r="A406" s="221" t="s">
        <v>333</v>
      </c>
      <c r="B406" s="223" t="s">
        <v>376</v>
      </c>
      <c r="C406" s="271">
        <v>5.5579999999999999E-8</v>
      </c>
      <c r="D406" s="223" t="s">
        <v>259</v>
      </c>
      <c r="E406" s="223" t="s">
        <v>847</v>
      </c>
      <c r="F406" s="234" t="s">
        <v>848</v>
      </c>
      <c r="G406" s="428" t="s">
        <v>281</v>
      </c>
    </row>
    <row r="407" spans="1:9">
      <c r="A407" s="221" t="s">
        <v>333</v>
      </c>
      <c r="B407" s="223" t="s">
        <v>427</v>
      </c>
      <c r="C407" s="271">
        <v>4.1800000000000002E-4</v>
      </c>
      <c r="D407" s="223" t="s">
        <v>259</v>
      </c>
      <c r="E407" s="223" t="s">
        <v>849</v>
      </c>
      <c r="F407" s="234" t="s">
        <v>850</v>
      </c>
      <c r="G407" s="428" t="s">
        <v>281</v>
      </c>
    </row>
    <row r="408" spans="1:9">
      <c r="A408" s="221" t="s">
        <v>333</v>
      </c>
      <c r="B408" s="223" t="s">
        <v>436</v>
      </c>
      <c r="C408" s="271">
        <v>4.5330000000000002E-7</v>
      </c>
      <c r="D408" s="223" t="s">
        <v>259</v>
      </c>
      <c r="E408" s="223" t="s">
        <v>851</v>
      </c>
      <c r="F408" s="234" t="s">
        <v>852</v>
      </c>
      <c r="G408" s="428" t="s">
        <v>281</v>
      </c>
    </row>
    <row r="409" spans="1:9">
      <c r="A409" s="221" t="s">
        <v>333</v>
      </c>
      <c r="B409" s="223" t="s">
        <v>441</v>
      </c>
      <c r="C409" s="271">
        <v>8.4900000000000005E-7</v>
      </c>
      <c r="D409" s="223" t="s">
        <v>259</v>
      </c>
      <c r="E409" s="223" t="s">
        <v>853</v>
      </c>
      <c r="F409" s="234" t="s">
        <v>854</v>
      </c>
      <c r="G409" s="428" t="s">
        <v>281</v>
      </c>
    </row>
    <row r="410" spans="1:9">
      <c r="A410" s="226" t="s">
        <v>333</v>
      </c>
      <c r="B410" s="228" t="s">
        <v>467</v>
      </c>
      <c r="C410" s="272">
        <v>9.2109999999999996E-8</v>
      </c>
      <c r="D410" s="228" t="s">
        <v>259</v>
      </c>
      <c r="E410" s="228" t="s">
        <v>855</v>
      </c>
      <c r="F410" s="255" t="s">
        <v>856</v>
      </c>
      <c r="G410" s="428" t="s">
        <v>281</v>
      </c>
    </row>
    <row r="411" spans="1:9">
      <c r="G411" s="428" t="s">
        <v>281</v>
      </c>
    </row>
    <row r="412" spans="1:9">
      <c r="G412" s="428" t="s">
        <v>281</v>
      </c>
    </row>
    <row r="413" spans="1:9">
      <c r="A413" s="830" t="s">
        <v>489</v>
      </c>
      <c r="B413" s="831"/>
      <c r="C413" s="831"/>
      <c r="G413" s="428" t="s">
        <v>281</v>
      </c>
    </row>
    <row r="414" spans="1:9">
      <c r="A414" s="179" t="s">
        <v>6569</v>
      </c>
      <c r="B414" s="280"/>
      <c r="C414" s="281">
        <v>0.61461318051575931</v>
      </c>
      <c r="G414" s="428" t="s">
        <v>281</v>
      </c>
    </row>
    <row r="415" spans="1:9">
      <c r="A415" s="157" t="s">
        <v>3279</v>
      </c>
      <c r="B415" s="191"/>
      <c r="C415" s="282">
        <v>0.38538681948424069</v>
      </c>
      <c r="G415" s="428" t="s">
        <v>281</v>
      </c>
    </row>
    <row r="416" spans="1:9">
      <c r="A416" s="179" t="s">
        <v>929</v>
      </c>
      <c r="B416" s="280"/>
      <c r="C416" s="281">
        <v>-0.22349570200573099</v>
      </c>
      <c r="G416" s="428" t="s">
        <v>281</v>
      </c>
    </row>
    <row r="417" spans="1:7">
      <c r="A417" s="157" t="s">
        <v>6570</v>
      </c>
      <c r="B417" s="191"/>
      <c r="C417" s="282">
        <v>-0.5</v>
      </c>
      <c r="G417" s="428" t="s">
        <v>281</v>
      </c>
    </row>
    <row r="418" spans="1:7">
      <c r="A418" s="167" t="s">
        <v>2596</v>
      </c>
      <c r="B418" s="283"/>
      <c r="C418" s="284">
        <v>-0.27650429799426901</v>
      </c>
      <c r="G418" s="428" t="s">
        <v>281</v>
      </c>
    </row>
    <row r="419" spans="1:7">
      <c r="G419" s="428" t="s">
        <v>281</v>
      </c>
    </row>
    <row r="420" spans="1:7">
      <c r="G420" s="428" t="s">
        <v>281</v>
      </c>
    </row>
    <row r="421" spans="1:7">
      <c r="G421" s="428" t="s">
        <v>281</v>
      </c>
    </row>
    <row r="422" spans="1:7">
      <c r="G422" s="428" t="s">
        <v>281</v>
      </c>
    </row>
    <row r="423" spans="1:7">
      <c r="G423" s="428" t="s">
        <v>281</v>
      </c>
    </row>
    <row r="424" spans="1:7">
      <c r="G424" s="428" t="s">
        <v>281</v>
      </c>
    </row>
    <row r="425" spans="1:7">
      <c r="G425" s="428" t="s">
        <v>281</v>
      </c>
    </row>
    <row r="426" spans="1:7">
      <c r="G426" s="428" t="s">
        <v>281</v>
      </c>
    </row>
    <row r="427" spans="1:7">
      <c r="G427" s="428" t="s">
        <v>281</v>
      </c>
    </row>
    <row r="428" spans="1:7">
      <c r="G428" s="428" t="s">
        <v>281</v>
      </c>
    </row>
    <row r="429" spans="1:7">
      <c r="G429" s="428" t="s">
        <v>281</v>
      </c>
    </row>
    <row r="430" spans="1:7">
      <c r="G430" s="428" t="s">
        <v>281</v>
      </c>
    </row>
    <row r="431" spans="1:7">
      <c r="G431" s="428" t="s">
        <v>281</v>
      </c>
    </row>
    <row r="432" spans="1:7">
      <c r="G432" s="428" t="s">
        <v>281</v>
      </c>
    </row>
    <row r="433" spans="7:7">
      <c r="G433" s="428" t="s">
        <v>281</v>
      </c>
    </row>
    <row r="434" spans="7:7">
      <c r="G434" s="428" t="s">
        <v>281</v>
      </c>
    </row>
    <row r="435" spans="7:7">
      <c r="G435" s="428" t="s">
        <v>281</v>
      </c>
    </row>
    <row r="436" spans="7:7">
      <c r="G436" s="428" t="s">
        <v>281</v>
      </c>
    </row>
    <row r="437" spans="7:7">
      <c r="G437" s="428" t="s">
        <v>281</v>
      </c>
    </row>
    <row r="438" spans="7:7">
      <c r="G438" s="428" t="s">
        <v>281</v>
      </c>
    </row>
    <row r="439" spans="7:7">
      <c r="G439" s="428" t="s">
        <v>281</v>
      </c>
    </row>
    <row r="440" spans="7:7">
      <c r="G440" s="428" t="s">
        <v>281</v>
      </c>
    </row>
    <row r="441" spans="7:7">
      <c r="G441" s="428" t="s">
        <v>281</v>
      </c>
    </row>
    <row r="442" spans="7:7">
      <c r="G442" s="428" t="s">
        <v>281</v>
      </c>
    </row>
    <row r="443" spans="7:7">
      <c r="G443" s="428" t="s">
        <v>281</v>
      </c>
    </row>
    <row r="444" spans="7:7">
      <c r="G444" s="428" t="s">
        <v>281</v>
      </c>
    </row>
    <row r="445" spans="7:7">
      <c r="G445" s="428" t="s">
        <v>281</v>
      </c>
    </row>
    <row r="446" spans="7:7">
      <c r="G446" s="428" t="s">
        <v>281</v>
      </c>
    </row>
    <row r="447" spans="7:7">
      <c r="G447" s="428" t="s">
        <v>281</v>
      </c>
    </row>
    <row r="448" spans="7:7">
      <c r="G448" s="428" t="s">
        <v>281</v>
      </c>
    </row>
    <row r="449" spans="7:7">
      <c r="G449" s="428" t="s">
        <v>281</v>
      </c>
    </row>
    <row r="450" spans="7:7">
      <c r="G450" s="428" t="s">
        <v>281</v>
      </c>
    </row>
    <row r="451" spans="7:7">
      <c r="G451" s="428" t="s">
        <v>281</v>
      </c>
    </row>
    <row r="452" spans="7:7">
      <c r="G452" s="428" t="s">
        <v>281</v>
      </c>
    </row>
    <row r="453" spans="7:7">
      <c r="G453" s="428" t="s">
        <v>281</v>
      </c>
    </row>
    <row r="454" spans="7:7">
      <c r="G454" s="428" t="s">
        <v>281</v>
      </c>
    </row>
    <row r="455" spans="7:7">
      <c r="G455" s="428" t="s">
        <v>281</v>
      </c>
    </row>
    <row r="456" spans="7:7">
      <c r="G456" s="428" t="s">
        <v>281</v>
      </c>
    </row>
    <row r="457" spans="7:7">
      <c r="G457" s="428" t="s">
        <v>281</v>
      </c>
    </row>
    <row r="458" spans="7:7">
      <c r="G458" s="428" t="s">
        <v>281</v>
      </c>
    </row>
    <row r="459" spans="7:7">
      <c r="G459" s="428" t="s">
        <v>281</v>
      </c>
    </row>
    <row r="460" spans="7:7">
      <c r="G460" s="428" t="s">
        <v>281</v>
      </c>
    </row>
    <row r="461" spans="7:7">
      <c r="G461" s="428" t="s">
        <v>281</v>
      </c>
    </row>
    <row r="462" spans="7:7">
      <c r="G462" s="428" t="s">
        <v>281</v>
      </c>
    </row>
    <row r="463" spans="7:7">
      <c r="G463" s="428" t="s">
        <v>281</v>
      </c>
    </row>
    <row r="464" spans="7:7">
      <c r="G464" s="428" t="s">
        <v>281</v>
      </c>
    </row>
    <row r="465" spans="7:7">
      <c r="G465" s="428" t="s">
        <v>281</v>
      </c>
    </row>
    <row r="466" spans="7:7">
      <c r="G466" s="428" t="s">
        <v>281</v>
      </c>
    </row>
    <row r="467" spans="7:7">
      <c r="G467" s="428" t="s">
        <v>281</v>
      </c>
    </row>
    <row r="468" spans="7:7">
      <c r="G468" s="428" t="s">
        <v>281</v>
      </c>
    </row>
    <row r="469" spans="7:7">
      <c r="G469" s="428" t="s">
        <v>281</v>
      </c>
    </row>
    <row r="470" spans="7:7">
      <c r="G470" s="428" t="s">
        <v>281</v>
      </c>
    </row>
    <row r="471" spans="7:7">
      <c r="G471" s="428" t="s">
        <v>281</v>
      </c>
    </row>
    <row r="472" spans="7:7">
      <c r="G472" s="428" t="s">
        <v>281</v>
      </c>
    </row>
    <row r="473" spans="7:7">
      <c r="G473" s="428" t="s">
        <v>281</v>
      </c>
    </row>
    <row r="474" spans="7:7">
      <c r="G474" s="428" t="s">
        <v>281</v>
      </c>
    </row>
    <row r="475" spans="7:7">
      <c r="G475" s="428" t="s">
        <v>281</v>
      </c>
    </row>
    <row r="476" spans="7:7">
      <c r="G476" s="428" t="s">
        <v>281</v>
      </c>
    </row>
    <row r="477" spans="7:7">
      <c r="G477" s="428" t="s">
        <v>281</v>
      </c>
    </row>
    <row r="478" spans="7:7">
      <c r="G478" s="428" t="s">
        <v>281</v>
      </c>
    </row>
    <row r="479" spans="7:7">
      <c r="G479" s="428" t="s">
        <v>281</v>
      </c>
    </row>
    <row r="480" spans="7:7">
      <c r="G480" s="428" t="s">
        <v>281</v>
      </c>
    </row>
    <row r="481" spans="7:7">
      <c r="G481" s="428" t="s">
        <v>281</v>
      </c>
    </row>
    <row r="482" spans="7:7">
      <c r="G482" s="428" t="s">
        <v>281</v>
      </c>
    </row>
    <row r="483" spans="7:7">
      <c r="G483" s="428" t="s">
        <v>281</v>
      </c>
    </row>
    <row r="484" spans="7:7">
      <c r="G484" s="428" t="s">
        <v>281</v>
      </c>
    </row>
    <row r="485" spans="7:7">
      <c r="G485" s="428" t="s">
        <v>281</v>
      </c>
    </row>
    <row r="486" spans="7:7">
      <c r="G486" s="428" t="s">
        <v>281</v>
      </c>
    </row>
    <row r="487" spans="7:7">
      <c r="G487" s="428" t="s">
        <v>281</v>
      </c>
    </row>
    <row r="488" spans="7:7">
      <c r="G488" s="428" t="s">
        <v>281</v>
      </c>
    </row>
    <row r="489" spans="7:7">
      <c r="G489" s="428" t="s">
        <v>281</v>
      </c>
    </row>
    <row r="490" spans="7:7">
      <c r="G490" s="428" t="s">
        <v>281</v>
      </c>
    </row>
    <row r="491" spans="7:7">
      <c r="G491" s="428" t="s">
        <v>281</v>
      </c>
    </row>
    <row r="492" spans="7:7">
      <c r="G492" s="428" t="s">
        <v>281</v>
      </c>
    </row>
    <row r="493" spans="7:7">
      <c r="G493" s="428" t="s">
        <v>281</v>
      </c>
    </row>
    <row r="494" spans="7:7">
      <c r="G494" s="428" t="s">
        <v>281</v>
      </c>
    </row>
    <row r="495" spans="7:7">
      <c r="G495" s="428" t="s">
        <v>281</v>
      </c>
    </row>
    <row r="496" spans="7:7">
      <c r="G496" s="428" t="s">
        <v>281</v>
      </c>
    </row>
    <row r="497" spans="7:7">
      <c r="G497" s="428" t="s">
        <v>281</v>
      </c>
    </row>
    <row r="498" spans="7:7">
      <c r="G498" s="428" t="s">
        <v>281</v>
      </c>
    </row>
    <row r="499" spans="7:7">
      <c r="G499" s="428" t="s">
        <v>281</v>
      </c>
    </row>
    <row r="500" spans="7:7">
      <c r="G500" s="428" t="s">
        <v>281</v>
      </c>
    </row>
    <row r="501" spans="7:7">
      <c r="G501" s="428" t="s">
        <v>281</v>
      </c>
    </row>
    <row r="502" spans="7:7">
      <c r="G502" s="428" t="s">
        <v>281</v>
      </c>
    </row>
    <row r="503" spans="7:7">
      <c r="G503" s="428" t="s">
        <v>281</v>
      </c>
    </row>
    <row r="504" spans="7:7">
      <c r="G504" s="428" t="s">
        <v>281</v>
      </c>
    </row>
    <row r="505" spans="7:7">
      <c r="G505" s="428" t="s">
        <v>281</v>
      </c>
    </row>
    <row r="506" spans="7:7">
      <c r="G506" s="428" t="s">
        <v>281</v>
      </c>
    </row>
    <row r="507" spans="7:7">
      <c r="G507" s="428" t="s">
        <v>281</v>
      </c>
    </row>
    <row r="508" spans="7:7">
      <c r="G508" s="428" t="s">
        <v>281</v>
      </c>
    </row>
    <row r="509" spans="7:7">
      <c r="G509" s="428" t="s">
        <v>281</v>
      </c>
    </row>
    <row r="510" spans="7:7">
      <c r="G510" s="428" t="s">
        <v>281</v>
      </c>
    </row>
    <row r="511" spans="7:7">
      <c r="G511" s="428" t="s">
        <v>281</v>
      </c>
    </row>
    <row r="512" spans="7:7">
      <c r="G512" s="428" t="s">
        <v>281</v>
      </c>
    </row>
    <row r="513" spans="7:7">
      <c r="G513" s="428" t="s">
        <v>281</v>
      </c>
    </row>
    <row r="514" spans="7:7">
      <c r="G514" s="428" t="s">
        <v>281</v>
      </c>
    </row>
    <row r="515" spans="7:7">
      <c r="G515" s="428" t="s">
        <v>281</v>
      </c>
    </row>
    <row r="516" spans="7:7">
      <c r="G516" s="428" t="s">
        <v>281</v>
      </c>
    </row>
    <row r="517" spans="7:7">
      <c r="G517" s="428" t="s">
        <v>281</v>
      </c>
    </row>
    <row r="518" spans="7:7">
      <c r="G518" s="428" t="s">
        <v>281</v>
      </c>
    </row>
    <row r="519" spans="7:7">
      <c r="G519" s="428" t="s">
        <v>281</v>
      </c>
    </row>
    <row r="520" spans="7:7">
      <c r="G520" s="428" t="s">
        <v>281</v>
      </c>
    </row>
    <row r="521" spans="7:7">
      <c r="G521" s="428" t="s">
        <v>281</v>
      </c>
    </row>
    <row r="522" spans="7:7">
      <c r="G522" s="428" t="s">
        <v>281</v>
      </c>
    </row>
    <row r="523" spans="7:7">
      <c r="G523" s="428" t="s">
        <v>281</v>
      </c>
    </row>
    <row r="524" spans="7:7">
      <c r="G524" s="428" t="s">
        <v>281</v>
      </c>
    </row>
    <row r="525" spans="7:7">
      <c r="G525" s="428" t="s">
        <v>281</v>
      </c>
    </row>
    <row r="526" spans="7:7">
      <c r="G526" s="428" t="s">
        <v>281</v>
      </c>
    </row>
    <row r="527" spans="7:7">
      <c r="G527" s="428" t="s">
        <v>281</v>
      </c>
    </row>
    <row r="528" spans="7:7">
      <c r="G528" s="428" t="s">
        <v>281</v>
      </c>
    </row>
    <row r="529" spans="7:7">
      <c r="G529" s="428" t="s">
        <v>281</v>
      </c>
    </row>
    <row r="530" spans="7:7">
      <c r="G530" s="428" t="s">
        <v>281</v>
      </c>
    </row>
    <row r="531" spans="7:7">
      <c r="G531" s="428" t="s">
        <v>281</v>
      </c>
    </row>
    <row r="532" spans="7:7">
      <c r="G532" s="428" t="s">
        <v>281</v>
      </c>
    </row>
    <row r="533" spans="7:7">
      <c r="G533" s="428" t="s">
        <v>281</v>
      </c>
    </row>
    <row r="534" spans="7:7">
      <c r="G534" s="428" t="s">
        <v>281</v>
      </c>
    </row>
    <row r="535" spans="7:7">
      <c r="G535" s="428" t="s">
        <v>281</v>
      </c>
    </row>
    <row r="536" spans="7:7">
      <c r="G536" s="428" t="s">
        <v>281</v>
      </c>
    </row>
    <row r="537" spans="7:7">
      <c r="G537" s="428" t="s">
        <v>281</v>
      </c>
    </row>
    <row r="538" spans="7:7">
      <c r="G538" s="428" t="s">
        <v>281</v>
      </c>
    </row>
    <row r="539" spans="7:7">
      <c r="G539" s="428" t="s">
        <v>281</v>
      </c>
    </row>
    <row r="540" spans="7:7">
      <c r="G540" s="428" t="s">
        <v>281</v>
      </c>
    </row>
    <row r="541" spans="7:7">
      <c r="G541" s="428" t="s">
        <v>281</v>
      </c>
    </row>
    <row r="542" spans="7:7">
      <c r="G542" s="428" t="s">
        <v>281</v>
      </c>
    </row>
    <row r="543" spans="7:7">
      <c r="G543" s="428" t="s">
        <v>281</v>
      </c>
    </row>
    <row r="544" spans="7:7">
      <c r="G544" s="428" t="s">
        <v>281</v>
      </c>
    </row>
    <row r="545" spans="7:7">
      <c r="G545" s="428" t="s">
        <v>281</v>
      </c>
    </row>
    <row r="546" spans="7:7">
      <c r="G546" s="428" t="s">
        <v>281</v>
      </c>
    </row>
    <row r="547" spans="7:7">
      <c r="G547" s="428" t="s">
        <v>281</v>
      </c>
    </row>
    <row r="548" spans="7:7">
      <c r="G548" s="428" t="s">
        <v>281</v>
      </c>
    </row>
    <row r="549" spans="7:7">
      <c r="G549" s="428" t="s">
        <v>281</v>
      </c>
    </row>
    <row r="550" spans="7:7">
      <c r="G550" s="428" t="s">
        <v>281</v>
      </c>
    </row>
    <row r="551" spans="7:7">
      <c r="G551" s="428" t="s">
        <v>281</v>
      </c>
    </row>
    <row r="552" spans="7:7">
      <c r="G552" s="428" t="s">
        <v>281</v>
      </c>
    </row>
    <row r="553" spans="7:7">
      <c r="G553" s="428" t="s">
        <v>281</v>
      </c>
    </row>
    <row r="554" spans="7:7">
      <c r="G554" s="428" t="s">
        <v>281</v>
      </c>
    </row>
    <row r="555" spans="7:7">
      <c r="G555" s="428" t="s">
        <v>281</v>
      </c>
    </row>
    <row r="556" spans="7:7">
      <c r="G556" s="428" t="s">
        <v>281</v>
      </c>
    </row>
    <row r="557" spans="7:7">
      <c r="G557" s="428" t="s">
        <v>281</v>
      </c>
    </row>
    <row r="558" spans="7:7">
      <c r="G558" s="428" t="s">
        <v>281</v>
      </c>
    </row>
    <row r="559" spans="7:7">
      <c r="G559" s="428" t="s">
        <v>281</v>
      </c>
    </row>
    <row r="560" spans="7:7">
      <c r="G560" s="428" t="s">
        <v>281</v>
      </c>
    </row>
    <row r="561" spans="7:7">
      <c r="G561" s="428" t="s">
        <v>281</v>
      </c>
    </row>
    <row r="562" spans="7:7">
      <c r="G562" s="428" t="s">
        <v>281</v>
      </c>
    </row>
    <row r="563" spans="7:7">
      <c r="G563" s="428" t="s">
        <v>281</v>
      </c>
    </row>
    <row r="564" spans="7:7">
      <c r="G564" s="428" t="s">
        <v>281</v>
      </c>
    </row>
    <row r="565" spans="7:7">
      <c r="G565" s="428" t="s">
        <v>281</v>
      </c>
    </row>
    <row r="566" spans="7:7">
      <c r="G566" s="428" t="s">
        <v>281</v>
      </c>
    </row>
    <row r="567" spans="7:7">
      <c r="G567" s="428" t="s">
        <v>281</v>
      </c>
    </row>
    <row r="568" spans="7:7">
      <c r="G568" s="428" t="s">
        <v>281</v>
      </c>
    </row>
    <row r="569" spans="7:7">
      <c r="G569" s="428" t="s">
        <v>281</v>
      </c>
    </row>
    <row r="570" spans="7:7">
      <c r="G570" s="428" t="s">
        <v>281</v>
      </c>
    </row>
    <row r="571" spans="7:7">
      <c r="G571" s="428" t="s">
        <v>281</v>
      </c>
    </row>
    <row r="572" spans="7:7">
      <c r="G572" s="428" t="s">
        <v>281</v>
      </c>
    </row>
    <row r="573" spans="7:7">
      <c r="G573" s="428" t="s">
        <v>281</v>
      </c>
    </row>
    <row r="574" spans="7:7">
      <c r="G574" s="428" t="s">
        <v>281</v>
      </c>
    </row>
    <row r="575" spans="7:7">
      <c r="G575" s="428" t="s">
        <v>281</v>
      </c>
    </row>
    <row r="576" spans="7:7">
      <c r="G576" s="428" t="s">
        <v>281</v>
      </c>
    </row>
    <row r="577" spans="7:7">
      <c r="G577" s="428" t="s">
        <v>281</v>
      </c>
    </row>
    <row r="578" spans="7:7">
      <c r="G578" s="428" t="s">
        <v>281</v>
      </c>
    </row>
    <row r="579" spans="7:7">
      <c r="G579" s="428" t="s">
        <v>281</v>
      </c>
    </row>
    <row r="580" spans="7:7">
      <c r="G580" s="428" t="s">
        <v>281</v>
      </c>
    </row>
    <row r="581" spans="7:7">
      <c r="G581" s="428" t="s">
        <v>281</v>
      </c>
    </row>
    <row r="582" spans="7:7">
      <c r="G582" s="428" t="s">
        <v>281</v>
      </c>
    </row>
    <row r="583" spans="7:7">
      <c r="G583" s="428" t="s">
        <v>281</v>
      </c>
    </row>
    <row r="584" spans="7:7">
      <c r="G584" s="428" t="s">
        <v>281</v>
      </c>
    </row>
    <row r="585" spans="7:7">
      <c r="G585" s="428" t="s">
        <v>281</v>
      </c>
    </row>
    <row r="586" spans="7:7">
      <c r="G586" s="428" t="s">
        <v>281</v>
      </c>
    </row>
    <row r="587" spans="7:7">
      <c r="G587" s="428" t="s">
        <v>281</v>
      </c>
    </row>
    <row r="588" spans="7:7">
      <c r="G588" s="428" t="s">
        <v>281</v>
      </c>
    </row>
    <row r="589" spans="7:7">
      <c r="G589" s="428" t="s">
        <v>281</v>
      </c>
    </row>
    <row r="590" spans="7:7">
      <c r="G590" s="428" t="s">
        <v>281</v>
      </c>
    </row>
    <row r="591" spans="7:7">
      <c r="G591" s="428" t="s">
        <v>281</v>
      </c>
    </row>
    <row r="592" spans="7:7">
      <c r="G592" s="428" t="s">
        <v>281</v>
      </c>
    </row>
    <row r="593" spans="7:7">
      <c r="G593" s="428" t="s">
        <v>281</v>
      </c>
    </row>
    <row r="594" spans="7:7">
      <c r="G594" s="428" t="s">
        <v>281</v>
      </c>
    </row>
    <row r="595" spans="7:7">
      <c r="G595" s="428" t="s">
        <v>281</v>
      </c>
    </row>
    <row r="596" spans="7:7">
      <c r="G596" s="428" t="s">
        <v>281</v>
      </c>
    </row>
    <row r="597" spans="7:7">
      <c r="G597" s="428" t="s">
        <v>281</v>
      </c>
    </row>
    <row r="598" spans="7:7">
      <c r="G598" s="428" t="s">
        <v>281</v>
      </c>
    </row>
    <row r="599" spans="7:7">
      <c r="G599" s="428" t="s">
        <v>281</v>
      </c>
    </row>
    <row r="600" spans="7:7">
      <c r="G600" s="428" t="s">
        <v>281</v>
      </c>
    </row>
    <row r="601" spans="7:7">
      <c r="G601" s="428" t="s">
        <v>281</v>
      </c>
    </row>
    <row r="602" spans="7:7">
      <c r="G602" s="428" t="s">
        <v>281</v>
      </c>
    </row>
    <row r="603" spans="7:7">
      <c r="G603" s="428" t="s">
        <v>281</v>
      </c>
    </row>
    <row r="604" spans="7:7">
      <c r="G604" s="428" t="s">
        <v>281</v>
      </c>
    </row>
    <row r="605" spans="7:7">
      <c r="G605" s="428" t="s">
        <v>281</v>
      </c>
    </row>
    <row r="606" spans="7:7">
      <c r="G606" s="428" t="s">
        <v>281</v>
      </c>
    </row>
    <row r="607" spans="7:7">
      <c r="G607" s="428" t="s">
        <v>281</v>
      </c>
    </row>
    <row r="608" spans="7:7">
      <c r="G608" s="428" t="s">
        <v>281</v>
      </c>
    </row>
    <row r="609" spans="7:7">
      <c r="G609" s="428" t="s">
        <v>281</v>
      </c>
    </row>
    <row r="610" spans="7:7">
      <c r="G610" s="428" t="s">
        <v>281</v>
      </c>
    </row>
    <row r="611" spans="7:7">
      <c r="G611" s="428" t="s">
        <v>281</v>
      </c>
    </row>
  </sheetData>
  <mergeCells count="14">
    <mergeCell ref="A173:F173"/>
    <mergeCell ref="A285:F285"/>
    <mergeCell ref="A403:F403"/>
    <mergeCell ref="A413:C413"/>
    <mergeCell ref="A67:F67"/>
    <mergeCell ref="A75:F75"/>
    <mergeCell ref="A84:F84"/>
    <mergeCell ref="A117:F117"/>
    <mergeCell ref="A135:F135"/>
    <mergeCell ref="A1:F1"/>
    <mergeCell ref="I1:X1"/>
    <mergeCell ref="A17:F17"/>
    <mergeCell ref="I24:X24"/>
    <mergeCell ref="I52:M52"/>
  </mergeCells>
  <pageMargins left="0.7" right="0.7" top="0.75" bottom="0.75" header="0.3" footer="0.3"/>
  <pageSetup paperSize="9" orientation="portrait"/>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theme="0" tint="-0.34998626667073579"/>
  </sheetPr>
  <dimension ref="A1:T476"/>
  <sheetViews>
    <sheetView zoomScale="55" workbookViewId="0">
      <selection sqref="A1:F1"/>
    </sheetView>
  </sheetViews>
  <sheetFormatPr baseColWidth="10" defaultColWidth="9.140625" defaultRowHeight="15"/>
  <cols>
    <col min="1" max="1" width="8.85546875" bestFit="1" customWidth="1"/>
    <col min="2" max="2" width="30.85546875" customWidth="1"/>
    <col min="3" max="3" width="71" customWidth="1"/>
    <col min="4" max="4" width="16.42578125" customWidth="1"/>
    <col min="5" max="5" width="51.42578125" bestFit="1" customWidth="1"/>
    <col min="6" max="6" width="63.140625" customWidth="1"/>
    <col min="12" max="12" width="9.7109375" bestFit="1" customWidth="1"/>
  </cols>
  <sheetData>
    <row r="1" spans="1:20" ht="21">
      <c r="A1" s="827" t="s">
        <v>6013</v>
      </c>
      <c r="B1" s="828"/>
      <c r="C1" s="828"/>
      <c r="D1" s="828"/>
      <c r="E1" s="828"/>
      <c r="F1" s="829"/>
      <c r="H1" s="818" t="s">
        <v>237</v>
      </c>
      <c r="I1" s="819"/>
      <c r="J1" s="819"/>
      <c r="K1" s="819"/>
      <c r="L1" s="819"/>
      <c r="M1" s="819"/>
      <c r="N1" s="819"/>
      <c r="O1" s="819"/>
      <c r="P1" s="819"/>
      <c r="Q1" s="819"/>
      <c r="R1" s="819"/>
      <c r="S1" s="819"/>
      <c r="T1" s="820"/>
    </row>
    <row r="2" spans="1:20">
      <c r="A2" s="211" t="s">
        <v>238</v>
      </c>
      <c r="B2" s="212" t="s">
        <v>239</v>
      </c>
      <c r="C2" s="212" t="s">
        <v>240</v>
      </c>
      <c r="D2" s="212" t="s">
        <v>134</v>
      </c>
      <c r="E2" s="212" t="s">
        <v>241</v>
      </c>
      <c r="F2" s="213" t="s">
        <v>242</v>
      </c>
      <c r="H2" s="242"/>
      <c r="I2" s="243"/>
      <c r="J2" s="243"/>
      <c r="K2" s="243"/>
      <c r="L2" s="243"/>
      <c r="M2" s="243"/>
      <c r="N2" s="243"/>
      <c r="O2" s="243"/>
      <c r="P2" s="243"/>
      <c r="Q2" s="243"/>
      <c r="R2" s="243"/>
      <c r="S2" s="243"/>
      <c r="T2" s="244"/>
    </row>
    <row r="3" spans="1:20">
      <c r="A3" s="425" t="s">
        <v>858</v>
      </c>
      <c r="B3" s="217" t="s">
        <v>6014</v>
      </c>
      <c r="C3" s="426" t="s">
        <v>6015</v>
      </c>
      <c r="D3" s="426" t="s">
        <v>1904</v>
      </c>
      <c r="E3" s="426" t="s">
        <v>2213</v>
      </c>
      <c r="F3" s="427" t="s">
        <v>6016</v>
      </c>
      <c r="G3" s="428" t="s">
        <v>281</v>
      </c>
      <c r="H3" s="214"/>
      <c r="I3" s="6"/>
      <c r="J3" s="6"/>
      <c r="K3" s="6"/>
      <c r="L3" s="6"/>
      <c r="M3" s="6"/>
      <c r="N3" s="6"/>
      <c r="O3" s="6"/>
      <c r="P3" s="6"/>
      <c r="Q3" s="6"/>
      <c r="R3" s="6"/>
      <c r="S3" s="6"/>
      <c r="T3" s="215"/>
    </row>
    <row r="4" spans="1:20">
      <c r="A4" s="429" t="s">
        <v>858</v>
      </c>
      <c r="B4" s="222" t="s">
        <v>6017</v>
      </c>
      <c r="C4" s="273" t="s">
        <v>6018</v>
      </c>
      <c r="D4" s="273" t="s">
        <v>252</v>
      </c>
      <c r="E4" s="273" t="s">
        <v>6019</v>
      </c>
      <c r="F4" s="430" t="s">
        <v>6020</v>
      </c>
      <c r="H4" s="214"/>
      <c r="I4" s="6"/>
      <c r="J4" s="6"/>
      <c r="K4" s="6"/>
      <c r="L4" s="6"/>
      <c r="M4" s="6"/>
      <c r="N4" s="6"/>
      <c r="O4" s="6"/>
      <c r="P4" s="6"/>
      <c r="Q4" s="6"/>
      <c r="R4" s="6"/>
      <c r="S4" s="6"/>
      <c r="T4" s="215"/>
    </row>
    <row r="5" spans="1:20">
      <c r="A5" s="429" t="s">
        <v>6021</v>
      </c>
      <c r="B5" s="233" t="s">
        <v>6022</v>
      </c>
      <c r="C5" s="273">
        <v>1</v>
      </c>
      <c r="D5" s="273" t="s">
        <v>256</v>
      </c>
      <c r="E5" s="273" t="s">
        <v>253</v>
      </c>
      <c r="F5" s="430" t="s">
        <v>6023</v>
      </c>
      <c r="H5" s="214"/>
      <c r="I5" s="6"/>
      <c r="J5" s="6"/>
      <c r="K5" s="6"/>
      <c r="L5" s="6"/>
      <c r="M5" s="6"/>
      <c r="N5" s="6"/>
      <c r="O5" s="6"/>
      <c r="P5" s="6"/>
      <c r="Q5" s="6"/>
      <c r="R5" s="6"/>
      <c r="S5" s="6"/>
      <c r="T5" s="215"/>
    </row>
    <row r="6" spans="1:20">
      <c r="A6" s="262" t="s">
        <v>268</v>
      </c>
      <c r="B6" s="189" t="s">
        <v>6024</v>
      </c>
      <c r="C6" s="189">
        <v>15.8</v>
      </c>
      <c r="D6" s="189" t="s">
        <v>6025</v>
      </c>
      <c r="E6" s="189" t="s">
        <v>253</v>
      </c>
      <c r="F6" s="263" t="s">
        <v>6026</v>
      </c>
      <c r="G6" s="148" t="s">
        <v>281</v>
      </c>
      <c r="H6" s="214"/>
      <c r="I6" s="6"/>
      <c r="J6" s="6"/>
      <c r="K6" s="6"/>
      <c r="L6" s="6"/>
      <c r="M6" s="6"/>
      <c r="N6" s="6"/>
      <c r="O6" s="6"/>
      <c r="P6" s="6"/>
      <c r="Q6" s="6"/>
      <c r="R6" s="6"/>
      <c r="S6" s="6"/>
      <c r="T6" s="215"/>
    </row>
    <row r="7" spans="1:20">
      <c r="A7" s="262" t="s">
        <v>268</v>
      </c>
      <c r="B7" s="189" t="s">
        <v>961</v>
      </c>
      <c r="C7" s="189">
        <v>0.02</v>
      </c>
      <c r="D7" s="189" t="s">
        <v>270</v>
      </c>
      <c r="E7" s="189" t="s">
        <v>253</v>
      </c>
      <c r="F7" s="263" t="s">
        <v>6027</v>
      </c>
      <c r="G7" s="148" t="s">
        <v>281</v>
      </c>
      <c r="H7" s="214"/>
      <c r="I7" s="6"/>
      <c r="J7" s="6"/>
      <c r="K7" s="6"/>
      <c r="L7" s="6"/>
      <c r="M7" s="6"/>
      <c r="N7" s="6"/>
      <c r="O7" s="6"/>
      <c r="P7" s="6"/>
      <c r="Q7" s="6"/>
      <c r="R7" s="6"/>
      <c r="S7" s="6"/>
      <c r="T7" s="215"/>
    </row>
    <row r="8" spans="1:20">
      <c r="A8" s="262" t="s">
        <v>268</v>
      </c>
      <c r="B8" s="189" t="s">
        <v>6028</v>
      </c>
      <c r="C8" s="189">
        <v>0.04</v>
      </c>
      <c r="D8" s="189" t="s">
        <v>270</v>
      </c>
      <c r="E8" s="189" t="s">
        <v>253</v>
      </c>
      <c r="F8" s="263" t="s">
        <v>6029</v>
      </c>
      <c r="G8" s="148" t="s">
        <v>281</v>
      </c>
      <c r="H8" s="214"/>
      <c r="I8" s="6"/>
      <c r="J8" s="6"/>
      <c r="K8" s="6"/>
      <c r="L8" s="6"/>
      <c r="M8" s="6"/>
      <c r="N8" s="6"/>
      <c r="O8" s="6"/>
      <c r="P8" s="6"/>
      <c r="Q8" s="6"/>
      <c r="R8" s="6"/>
      <c r="S8" s="6"/>
      <c r="T8" s="215"/>
    </row>
    <row r="9" spans="1:20">
      <c r="A9" s="262" t="s">
        <v>268</v>
      </c>
      <c r="B9" s="189" t="s">
        <v>688</v>
      </c>
      <c r="C9" s="189">
        <v>99.5</v>
      </c>
      <c r="D9" s="189" t="s">
        <v>2021</v>
      </c>
      <c r="E9" s="189" t="s">
        <v>6030</v>
      </c>
      <c r="F9" s="263" t="s">
        <v>6031</v>
      </c>
      <c r="G9" s="148" t="s">
        <v>281</v>
      </c>
      <c r="H9" s="214"/>
      <c r="I9" s="6"/>
      <c r="J9" s="6"/>
      <c r="K9" s="6"/>
      <c r="L9" s="6"/>
      <c r="M9" s="6"/>
      <c r="N9" s="6"/>
      <c r="O9" s="6"/>
      <c r="P9" s="6"/>
      <c r="Q9" s="6"/>
      <c r="R9" s="6"/>
      <c r="S9" s="6"/>
      <c r="T9" s="215"/>
    </row>
    <row r="10" spans="1:20">
      <c r="A10" s="262" t="s">
        <v>268</v>
      </c>
      <c r="B10" s="189" t="s">
        <v>6032</v>
      </c>
      <c r="C10" s="189">
        <v>0.04</v>
      </c>
      <c r="D10" s="189" t="s">
        <v>6033</v>
      </c>
      <c r="E10" s="189" t="s">
        <v>253</v>
      </c>
      <c r="F10" s="263" t="s">
        <v>6034</v>
      </c>
      <c r="G10" s="148" t="s">
        <v>281</v>
      </c>
      <c r="H10" s="214"/>
      <c r="I10" s="6"/>
      <c r="J10" s="6"/>
      <c r="K10" s="6"/>
      <c r="L10" s="6"/>
      <c r="M10" s="6"/>
      <c r="N10" s="6"/>
      <c r="O10" s="6"/>
      <c r="P10" s="6"/>
      <c r="Q10" s="6"/>
      <c r="R10" s="6"/>
      <c r="S10" s="6"/>
      <c r="T10" s="215"/>
    </row>
    <row r="11" spans="1:20">
      <c r="A11" s="262" t="s">
        <v>268</v>
      </c>
      <c r="B11" s="189" t="s">
        <v>6035</v>
      </c>
      <c r="C11" s="189">
        <v>2.6</v>
      </c>
      <c r="D11" s="189" t="s">
        <v>773</v>
      </c>
      <c r="E11" s="189" t="s">
        <v>253</v>
      </c>
      <c r="F11" s="263" t="s">
        <v>6020</v>
      </c>
      <c r="G11" s="148" t="s">
        <v>281</v>
      </c>
      <c r="H11" s="214"/>
      <c r="I11" s="6"/>
      <c r="J11" s="6"/>
      <c r="K11" s="6"/>
      <c r="L11" s="6"/>
      <c r="M11" s="6"/>
      <c r="N11" s="6"/>
      <c r="O11" s="6"/>
      <c r="P11" s="6"/>
      <c r="Q11" s="6"/>
      <c r="R11" s="6"/>
      <c r="S11" s="6"/>
      <c r="T11" s="215"/>
    </row>
    <row r="12" spans="1:20">
      <c r="A12" s="262" t="s">
        <v>268</v>
      </c>
      <c r="B12" s="189" t="s">
        <v>6036</v>
      </c>
      <c r="C12" s="189">
        <v>1000</v>
      </c>
      <c r="D12" s="189" t="s">
        <v>259</v>
      </c>
      <c r="E12" s="189" t="s">
        <v>253</v>
      </c>
      <c r="F12" s="263" t="s">
        <v>6037</v>
      </c>
      <c r="G12" s="148" t="s">
        <v>281</v>
      </c>
      <c r="H12" s="214"/>
      <c r="I12" s="6"/>
      <c r="J12" s="6"/>
      <c r="K12" s="6"/>
      <c r="L12" s="6"/>
      <c r="M12" s="6"/>
      <c r="N12" s="6"/>
      <c r="O12" s="6"/>
      <c r="P12" s="6"/>
      <c r="Q12" s="6"/>
      <c r="R12" s="6"/>
      <c r="S12" s="6"/>
      <c r="T12" s="215"/>
    </row>
    <row r="13" spans="1:20">
      <c r="A13" s="262" t="s">
        <v>268</v>
      </c>
      <c r="B13" s="189" t="s">
        <v>983</v>
      </c>
      <c r="C13" s="189" t="s">
        <v>6038</v>
      </c>
      <c r="D13" s="269" t="s">
        <v>6039</v>
      </c>
      <c r="E13" s="431"/>
      <c r="F13" s="263" t="s">
        <v>6040</v>
      </c>
      <c r="G13" s="148" t="s">
        <v>281</v>
      </c>
      <c r="H13" s="214"/>
      <c r="I13" s="6"/>
      <c r="J13" s="6"/>
      <c r="K13" s="6"/>
      <c r="L13" s="6"/>
      <c r="M13" s="6"/>
      <c r="N13" s="6"/>
      <c r="O13" s="6"/>
      <c r="P13" s="6"/>
      <c r="Q13" s="6"/>
      <c r="R13" s="6"/>
      <c r="S13" s="6"/>
      <c r="T13" s="215"/>
    </row>
    <row r="14" spans="1:20">
      <c r="A14" s="262" t="s">
        <v>268</v>
      </c>
      <c r="B14" s="189" t="s">
        <v>2040</v>
      </c>
      <c r="C14" s="189" t="s">
        <v>6041</v>
      </c>
      <c r="D14" s="269" t="s">
        <v>6039</v>
      </c>
      <c r="E14" s="431"/>
      <c r="F14" s="263" t="s">
        <v>6042</v>
      </c>
      <c r="G14" s="148" t="s">
        <v>281</v>
      </c>
      <c r="H14" s="214"/>
      <c r="I14" s="6"/>
      <c r="J14" s="6"/>
      <c r="K14" s="6"/>
      <c r="L14" s="6"/>
      <c r="M14" s="6"/>
      <c r="N14" s="6"/>
      <c r="O14" s="6"/>
      <c r="P14" s="6"/>
      <c r="Q14" s="6"/>
      <c r="R14" s="6"/>
      <c r="S14" s="6"/>
      <c r="T14" s="215"/>
    </row>
    <row r="15" spans="1:20">
      <c r="A15" s="239" t="s">
        <v>268</v>
      </c>
      <c r="B15" s="240" t="s">
        <v>6043</v>
      </c>
      <c r="C15" s="240" t="s">
        <v>6044</v>
      </c>
      <c r="D15" s="270" t="s">
        <v>6045</v>
      </c>
      <c r="E15" s="432"/>
      <c r="F15" s="241" t="s">
        <v>6046</v>
      </c>
      <c r="G15" s="148" t="s">
        <v>281</v>
      </c>
      <c r="H15" s="214"/>
      <c r="I15" s="6"/>
      <c r="J15" s="6"/>
      <c r="K15" s="6"/>
      <c r="L15" s="6"/>
      <c r="M15" s="6"/>
      <c r="N15" s="6"/>
      <c r="O15" s="6"/>
      <c r="P15" s="6"/>
      <c r="Q15" s="6"/>
      <c r="R15" s="6"/>
      <c r="S15" s="6"/>
      <c r="T15" s="215"/>
    </row>
    <row r="16" spans="1:20">
      <c r="G16" s="148" t="s">
        <v>281</v>
      </c>
      <c r="H16" s="214"/>
      <c r="I16" s="6"/>
      <c r="J16" s="6"/>
      <c r="K16" s="6"/>
      <c r="L16" s="6"/>
      <c r="M16" s="6"/>
      <c r="N16" s="6"/>
      <c r="O16" s="6"/>
      <c r="P16" s="6"/>
      <c r="Q16" s="6"/>
      <c r="R16" s="6"/>
      <c r="S16" s="6"/>
      <c r="T16" s="215"/>
    </row>
    <row r="17" spans="1:20" ht="21">
      <c r="A17" s="827" t="s">
        <v>6056</v>
      </c>
      <c r="B17" s="828"/>
      <c r="C17" s="828"/>
      <c r="D17" s="828"/>
      <c r="E17" s="828"/>
      <c r="F17" s="829"/>
      <c r="G17" s="148" t="s">
        <v>281</v>
      </c>
      <c r="H17" s="214"/>
      <c r="I17" s="6"/>
      <c r="J17" s="6"/>
      <c r="K17" s="6"/>
      <c r="L17" s="6"/>
      <c r="M17" s="6"/>
      <c r="N17" s="6"/>
      <c r="O17" s="6"/>
      <c r="P17" s="6"/>
      <c r="Q17" s="6"/>
      <c r="R17" s="6"/>
      <c r="S17" s="6"/>
      <c r="T17" s="215"/>
    </row>
    <row r="18" spans="1:20">
      <c r="A18" s="211" t="s">
        <v>238</v>
      </c>
      <c r="B18" s="212" t="s">
        <v>239</v>
      </c>
      <c r="C18" s="212" t="s">
        <v>240</v>
      </c>
      <c r="D18" s="212" t="s">
        <v>134</v>
      </c>
      <c r="E18" s="212" t="s">
        <v>241</v>
      </c>
      <c r="F18" s="213" t="s">
        <v>242</v>
      </c>
      <c r="G18" s="148" t="s">
        <v>281</v>
      </c>
      <c r="H18" s="214"/>
      <c r="I18" s="6"/>
      <c r="J18" s="6"/>
      <c r="K18" s="6"/>
      <c r="L18" s="6"/>
      <c r="M18" s="6"/>
      <c r="N18" s="6"/>
      <c r="O18" s="6"/>
      <c r="P18" s="6"/>
      <c r="Q18" s="6"/>
      <c r="R18" s="6"/>
      <c r="S18" s="6"/>
      <c r="T18" s="215"/>
    </row>
    <row r="19" spans="1:20">
      <c r="A19" s="216" t="s">
        <v>858</v>
      </c>
      <c r="B19" s="217" t="s">
        <v>6057</v>
      </c>
      <c r="C19" s="218" t="s">
        <v>1491</v>
      </c>
      <c r="D19" s="218" t="s">
        <v>275</v>
      </c>
      <c r="E19" s="426" t="s">
        <v>2213</v>
      </c>
      <c r="F19" s="232" t="s">
        <v>6058</v>
      </c>
      <c r="G19" s="148" t="s">
        <v>281</v>
      </c>
      <c r="H19" s="236"/>
      <c r="I19" s="237"/>
      <c r="J19" s="237"/>
      <c r="K19" s="237"/>
      <c r="L19" s="237"/>
      <c r="M19" s="237"/>
      <c r="N19" s="237"/>
      <c r="O19" s="237"/>
      <c r="P19" s="237"/>
      <c r="Q19" s="237"/>
      <c r="R19" s="237"/>
      <c r="S19" s="237"/>
      <c r="T19" s="238"/>
    </row>
    <row r="20" spans="1:20">
      <c r="A20" s="221" t="s">
        <v>858</v>
      </c>
      <c r="B20" s="233" t="s">
        <v>6059</v>
      </c>
      <c r="C20" s="223" t="s">
        <v>682</v>
      </c>
      <c r="D20" s="223" t="s">
        <v>504</v>
      </c>
      <c r="E20" s="273" t="s">
        <v>2213</v>
      </c>
      <c r="F20" s="234" t="s">
        <v>6060</v>
      </c>
      <c r="G20" s="148" t="s">
        <v>281</v>
      </c>
    </row>
    <row r="21" spans="1:20">
      <c r="A21" s="221" t="s">
        <v>858</v>
      </c>
      <c r="B21" s="222" t="s">
        <v>6014</v>
      </c>
      <c r="C21" s="223" t="s">
        <v>6061</v>
      </c>
      <c r="D21" s="223" t="s">
        <v>408</v>
      </c>
      <c r="E21" s="273" t="s">
        <v>2213</v>
      </c>
      <c r="F21" s="234" t="s">
        <v>6062</v>
      </c>
      <c r="G21" s="148" t="s">
        <v>281</v>
      </c>
      <c r="H21" s="772" t="s">
        <v>272</v>
      </c>
      <c r="I21" s="773"/>
      <c r="J21" s="773"/>
      <c r="K21" s="773"/>
      <c r="L21" s="773"/>
      <c r="M21" s="773"/>
      <c r="N21" s="773"/>
      <c r="O21" s="773"/>
      <c r="P21" s="773"/>
      <c r="Q21" s="773"/>
      <c r="R21" s="773"/>
      <c r="S21" s="773"/>
      <c r="T21" s="774"/>
    </row>
    <row r="22" spans="1:20">
      <c r="A22" s="221" t="s">
        <v>858</v>
      </c>
      <c r="B22" s="222" t="s">
        <v>591</v>
      </c>
      <c r="C22" s="223" t="s">
        <v>592</v>
      </c>
      <c r="D22" s="223" t="s">
        <v>259</v>
      </c>
      <c r="E22" s="273" t="s">
        <v>2213</v>
      </c>
      <c r="F22" s="234" t="s">
        <v>6063</v>
      </c>
      <c r="G22" s="148" t="s">
        <v>281</v>
      </c>
      <c r="H22" s="214"/>
      <c r="I22" s="6"/>
      <c r="J22" s="6"/>
      <c r="K22" s="6"/>
      <c r="L22" s="6"/>
      <c r="M22" s="6"/>
      <c r="N22" s="6"/>
      <c r="O22" s="6"/>
      <c r="P22" s="6"/>
      <c r="Q22" s="6"/>
      <c r="R22" s="6"/>
      <c r="S22" s="6"/>
      <c r="T22" s="215"/>
    </row>
    <row r="23" spans="1:20">
      <c r="A23" s="221" t="s">
        <v>858</v>
      </c>
      <c r="B23" s="233" t="s">
        <v>6049</v>
      </c>
      <c r="C23" s="223" t="s">
        <v>586</v>
      </c>
      <c r="D23" s="223" t="s">
        <v>259</v>
      </c>
      <c r="E23" s="273" t="s">
        <v>253</v>
      </c>
      <c r="F23" s="234" t="s">
        <v>6023</v>
      </c>
      <c r="G23" s="148" t="s">
        <v>281</v>
      </c>
      <c r="H23" s="214"/>
      <c r="I23" s="6"/>
      <c r="J23" s="6"/>
      <c r="K23" s="6"/>
      <c r="L23" s="6"/>
      <c r="M23" s="6"/>
      <c r="N23" s="6"/>
      <c r="O23" s="6"/>
      <c r="P23" s="6"/>
      <c r="Q23" s="6"/>
      <c r="R23" s="6"/>
      <c r="S23" s="6"/>
      <c r="T23" s="215"/>
    </row>
    <row r="24" spans="1:20">
      <c r="A24" s="221" t="s">
        <v>858</v>
      </c>
      <c r="B24" s="222" t="s">
        <v>326</v>
      </c>
      <c r="C24" s="223" t="s">
        <v>818</v>
      </c>
      <c r="D24" s="223" t="s">
        <v>408</v>
      </c>
      <c r="E24" s="273" t="s">
        <v>2213</v>
      </c>
      <c r="F24" s="234" t="s">
        <v>6089</v>
      </c>
      <c r="G24" s="148" t="s">
        <v>281</v>
      </c>
      <c r="H24" s="214"/>
      <c r="I24" s="6"/>
      <c r="J24" s="6"/>
      <c r="K24" s="6"/>
      <c r="L24" s="6"/>
      <c r="M24" s="6"/>
      <c r="N24" s="6"/>
      <c r="O24" s="6"/>
      <c r="P24" s="6"/>
      <c r="Q24" s="6"/>
      <c r="R24" s="6"/>
      <c r="S24" s="6"/>
      <c r="T24" s="215"/>
    </row>
    <row r="25" spans="1:20">
      <c r="A25" s="221" t="s">
        <v>333</v>
      </c>
      <c r="B25" s="223" t="s">
        <v>340</v>
      </c>
      <c r="C25" s="223" t="s">
        <v>6067</v>
      </c>
      <c r="D25" s="223" t="s">
        <v>259</v>
      </c>
      <c r="E25" s="273" t="s">
        <v>2213</v>
      </c>
      <c r="F25" s="234" t="s">
        <v>6317</v>
      </c>
      <c r="G25" s="148" t="s">
        <v>281</v>
      </c>
      <c r="H25" s="214"/>
      <c r="I25" s="6"/>
      <c r="J25" s="6"/>
      <c r="K25" s="6"/>
      <c r="L25" s="6"/>
      <c r="M25" s="6"/>
      <c r="N25" s="6"/>
      <c r="O25" s="6"/>
      <c r="P25" s="6"/>
      <c r="Q25" s="6"/>
      <c r="R25" s="6"/>
      <c r="S25" s="6"/>
      <c r="T25" s="215"/>
    </row>
    <row r="26" spans="1:20">
      <c r="A26" s="221" t="s">
        <v>845</v>
      </c>
      <c r="B26" s="233" t="s">
        <v>6069</v>
      </c>
      <c r="C26" s="223" t="s">
        <v>6070</v>
      </c>
      <c r="D26" s="223" t="s">
        <v>259</v>
      </c>
      <c r="E26" s="273" t="s">
        <v>2213</v>
      </c>
      <c r="F26" s="234" t="s">
        <v>6071</v>
      </c>
      <c r="G26" s="148" t="s">
        <v>281</v>
      </c>
      <c r="H26" s="214"/>
      <c r="I26" s="6"/>
      <c r="J26" s="6"/>
      <c r="K26" s="6"/>
      <c r="L26" s="6"/>
      <c r="M26" s="6"/>
      <c r="N26" s="6"/>
      <c r="O26" s="6"/>
      <c r="P26" s="6"/>
      <c r="Q26" s="6"/>
      <c r="R26" s="6"/>
      <c r="S26" s="6"/>
      <c r="T26" s="215"/>
    </row>
    <row r="27" spans="1:20">
      <c r="A27" s="221" t="s">
        <v>333</v>
      </c>
      <c r="B27" s="223" t="s">
        <v>610</v>
      </c>
      <c r="C27" s="223" t="s">
        <v>6072</v>
      </c>
      <c r="D27" s="223" t="s">
        <v>259</v>
      </c>
      <c r="E27" s="273" t="s">
        <v>2213</v>
      </c>
      <c r="F27" s="234" t="s">
        <v>6073</v>
      </c>
      <c r="G27" s="148" t="s">
        <v>281</v>
      </c>
      <c r="H27" s="214"/>
      <c r="I27" s="6"/>
      <c r="J27" s="6"/>
      <c r="K27" s="6"/>
      <c r="L27" s="6"/>
      <c r="M27" s="6"/>
      <c r="N27" s="6"/>
      <c r="O27" s="6"/>
      <c r="P27" s="6"/>
      <c r="Q27" s="6"/>
      <c r="R27" s="6"/>
      <c r="S27" s="6"/>
      <c r="T27" s="215"/>
    </row>
    <row r="28" spans="1:20">
      <c r="A28" s="221" t="s">
        <v>333</v>
      </c>
      <c r="B28" s="223" t="s">
        <v>2003</v>
      </c>
      <c r="C28" s="223" t="s">
        <v>6074</v>
      </c>
      <c r="D28" s="223" t="s">
        <v>259</v>
      </c>
      <c r="E28" s="273" t="s">
        <v>2213</v>
      </c>
      <c r="F28" s="234" t="s">
        <v>883</v>
      </c>
      <c r="G28" s="148" t="s">
        <v>281</v>
      </c>
      <c r="H28" s="214"/>
      <c r="I28" s="6"/>
      <c r="J28" s="6"/>
      <c r="K28" s="6"/>
      <c r="L28" s="6"/>
      <c r="M28" s="6"/>
      <c r="N28" s="6"/>
      <c r="O28" s="6"/>
      <c r="P28" s="6"/>
      <c r="Q28" s="6"/>
      <c r="R28" s="6"/>
      <c r="S28" s="6"/>
      <c r="T28" s="215"/>
    </row>
    <row r="29" spans="1:20">
      <c r="A29" s="221" t="s">
        <v>333</v>
      </c>
      <c r="B29" s="223" t="s">
        <v>439</v>
      </c>
      <c r="C29" s="223" t="s">
        <v>6075</v>
      </c>
      <c r="D29" s="223" t="s">
        <v>259</v>
      </c>
      <c r="E29" s="273" t="s">
        <v>2213</v>
      </c>
      <c r="F29" s="234" t="s">
        <v>887</v>
      </c>
      <c r="G29" s="148" t="s">
        <v>281</v>
      </c>
      <c r="H29" s="214"/>
      <c r="I29" s="6"/>
      <c r="J29" s="6"/>
      <c r="K29" s="6"/>
      <c r="L29" s="6"/>
      <c r="M29" s="6"/>
      <c r="N29" s="6"/>
      <c r="O29" s="6"/>
      <c r="P29" s="6"/>
      <c r="Q29" s="6"/>
      <c r="R29" s="6"/>
      <c r="S29" s="6"/>
      <c r="T29" s="215"/>
    </row>
    <row r="30" spans="1:20">
      <c r="A30" s="262" t="s">
        <v>268</v>
      </c>
      <c r="B30" s="189" t="s">
        <v>6024</v>
      </c>
      <c r="C30" s="189">
        <v>15.8</v>
      </c>
      <c r="D30" s="189" t="s">
        <v>6025</v>
      </c>
      <c r="E30" s="189" t="s">
        <v>253</v>
      </c>
      <c r="F30" s="263" t="s">
        <v>6076</v>
      </c>
      <c r="G30" s="148" t="s">
        <v>281</v>
      </c>
      <c r="H30" s="214"/>
      <c r="I30" s="6"/>
      <c r="J30" s="6"/>
      <c r="K30" s="6"/>
      <c r="L30" s="6"/>
      <c r="M30" s="6"/>
      <c r="N30" s="6"/>
      <c r="O30" s="6"/>
      <c r="P30" s="6"/>
      <c r="Q30" s="6"/>
      <c r="R30" s="6"/>
      <c r="S30" s="6"/>
      <c r="T30" s="215"/>
    </row>
    <row r="31" spans="1:20">
      <c r="A31" s="262" t="s">
        <v>268</v>
      </c>
      <c r="B31" s="189" t="s">
        <v>6077</v>
      </c>
      <c r="C31" s="189">
        <v>0.65</v>
      </c>
      <c r="D31" s="189" t="s">
        <v>270</v>
      </c>
      <c r="E31" s="189" t="s">
        <v>6078</v>
      </c>
      <c r="F31" s="263" t="s">
        <v>6079</v>
      </c>
      <c r="G31" s="148" t="s">
        <v>281</v>
      </c>
      <c r="H31" s="214"/>
      <c r="I31" s="6"/>
      <c r="J31" s="6"/>
      <c r="K31" s="6"/>
      <c r="L31" s="6"/>
      <c r="M31" s="6"/>
      <c r="N31" s="6"/>
      <c r="O31" s="6"/>
      <c r="P31" s="6"/>
      <c r="Q31" s="6"/>
      <c r="R31" s="6"/>
      <c r="S31" s="6"/>
      <c r="T31" s="215"/>
    </row>
    <row r="32" spans="1:20">
      <c r="A32" s="262" t="s">
        <v>268</v>
      </c>
      <c r="B32" s="189" t="s">
        <v>623</v>
      </c>
      <c r="C32" s="189">
        <v>0.04</v>
      </c>
      <c r="D32" s="189" t="s">
        <v>270</v>
      </c>
      <c r="E32" s="189" t="s">
        <v>253</v>
      </c>
      <c r="F32" s="263" t="s">
        <v>6080</v>
      </c>
      <c r="G32" s="148" t="s">
        <v>281</v>
      </c>
      <c r="H32" s="214"/>
      <c r="I32" s="6"/>
      <c r="J32" s="6"/>
      <c r="K32" s="6"/>
      <c r="L32" s="6"/>
      <c r="M32" s="6"/>
      <c r="N32" s="6"/>
      <c r="O32" s="6"/>
      <c r="P32" s="6"/>
      <c r="Q32" s="6"/>
      <c r="R32" s="6"/>
      <c r="S32" s="6"/>
      <c r="T32" s="215"/>
    </row>
    <row r="33" spans="1:20">
      <c r="A33" s="262" t="s">
        <v>268</v>
      </c>
      <c r="B33" s="189" t="s">
        <v>628</v>
      </c>
      <c r="C33" s="189">
        <v>1.95</v>
      </c>
      <c r="D33" s="189" t="s">
        <v>6081</v>
      </c>
      <c r="E33" s="189" t="s">
        <v>6082</v>
      </c>
      <c r="F33" s="263" t="s">
        <v>6083</v>
      </c>
      <c r="G33" s="148" t="s">
        <v>281</v>
      </c>
      <c r="H33" s="214"/>
      <c r="I33" s="6"/>
      <c r="J33" s="6"/>
      <c r="K33" s="6"/>
      <c r="L33" s="6"/>
      <c r="M33" s="6"/>
      <c r="N33" s="6"/>
      <c r="O33" s="6"/>
      <c r="P33" s="6"/>
      <c r="Q33" s="6"/>
      <c r="R33" s="6"/>
      <c r="S33" s="6"/>
      <c r="T33" s="215"/>
    </row>
    <row r="34" spans="1:20">
      <c r="A34" s="262" t="s">
        <v>268</v>
      </c>
      <c r="B34" s="189" t="s">
        <v>6084</v>
      </c>
      <c r="C34" s="189">
        <v>600000</v>
      </c>
      <c r="D34" s="189" t="s">
        <v>6085</v>
      </c>
      <c r="E34" s="189" t="s">
        <v>253</v>
      </c>
      <c r="F34" s="263" t="s">
        <v>6086</v>
      </c>
      <c r="G34" s="148" t="s">
        <v>281</v>
      </c>
      <c r="H34" s="214"/>
      <c r="I34" s="6"/>
      <c r="J34" s="6"/>
      <c r="K34" s="6"/>
      <c r="L34" s="6"/>
      <c r="M34" s="6"/>
      <c r="N34" s="6"/>
      <c r="O34" s="6"/>
      <c r="P34" s="6"/>
      <c r="Q34" s="6"/>
      <c r="R34" s="6"/>
      <c r="S34" s="6"/>
      <c r="T34" s="215"/>
    </row>
    <row r="35" spans="1:20">
      <c r="A35" s="262" t="s">
        <v>268</v>
      </c>
      <c r="B35" s="189" t="s">
        <v>631</v>
      </c>
      <c r="C35" s="189">
        <v>14.79</v>
      </c>
      <c r="D35" s="189" t="s">
        <v>6087</v>
      </c>
      <c r="E35" s="189" t="s">
        <v>253</v>
      </c>
      <c r="F35" s="263" t="s">
        <v>6088</v>
      </c>
      <c r="G35" s="148" t="s">
        <v>281</v>
      </c>
      <c r="H35" s="214"/>
      <c r="I35" s="6"/>
      <c r="J35" s="6"/>
      <c r="K35" s="6"/>
      <c r="L35" s="6"/>
      <c r="M35" s="6"/>
      <c r="N35" s="6"/>
      <c r="O35" s="6"/>
      <c r="P35" s="6"/>
      <c r="Q35" s="6"/>
      <c r="R35" s="6"/>
      <c r="S35" s="6"/>
      <c r="T35" s="215"/>
    </row>
    <row r="36" spans="1:20">
      <c r="A36" s="262" t="s">
        <v>268</v>
      </c>
      <c r="B36" s="189" t="s">
        <v>634</v>
      </c>
      <c r="C36" s="189">
        <v>3.1130000000000001E-2</v>
      </c>
      <c r="D36" s="189" t="s">
        <v>1241</v>
      </c>
      <c r="E36" s="189" t="s">
        <v>253</v>
      </c>
      <c r="F36" s="263" t="s">
        <v>6089</v>
      </c>
      <c r="G36" s="148" t="s">
        <v>281</v>
      </c>
      <c r="H36" s="214"/>
      <c r="I36" s="6"/>
      <c r="J36" s="6"/>
      <c r="K36" s="6"/>
      <c r="L36" s="6"/>
      <c r="M36" s="6"/>
      <c r="N36" s="6"/>
      <c r="O36" s="6"/>
      <c r="P36" s="6"/>
      <c r="Q36" s="6"/>
      <c r="R36" s="6"/>
      <c r="S36" s="6"/>
      <c r="T36" s="215"/>
    </row>
    <row r="37" spans="1:20">
      <c r="A37" s="262" t="s">
        <v>268</v>
      </c>
      <c r="B37" s="189" t="s">
        <v>643</v>
      </c>
      <c r="C37" s="189">
        <v>8.7500000000000008E-3</v>
      </c>
      <c r="D37" s="189" t="s">
        <v>270</v>
      </c>
      <c r="E37" s="189" t="s">
        <v>6090</v>
      </c>
      <c r="F37" s="263" t="s">
        <v>6091</v>
      </c>
      <c r="G37" s="148" t="s">
        <v>281</v>
      </c>
      <c r="H37" s="214"/>
      <c r="I37" s="6"/>
      <c r="J37" s="6"/>
      <c r="K37" s="6"/>
      <c r="L37" s="6"/>
      <c r="M37" s="6"/>
      <c r="N37" s="6"/>
      <c r="O37" s="6"/>
      <c r="P37" s="6"/>
      <c r="Q37" s="6"/>
      <c r="R37" s="6"/>
      <c r="S37" s="6"/>
      <c r="T37" s="215"/>
    </row>
    <row r="38" spans="1:20">
      <c r="A38" s="262" t="s">
        <v>268</v>
      </c>
      <c r="B38" s="189" t="s">
        <v>646</v>
      </c>
      <c r="C38" s="189">
        <v>25</v>
      </c>
      <c r="D38" s="189" t="s">
        <v>545</v>
      </c>
      <c r="E38" s="189" t="s">
        <v>6092</v>
      </c>
      <c r="F38" s="263" t="s">
        <v>1595</v>
      </c>
      <c r="G38" s="148" t="s">
        <v>281</v>
      </c>
      <c r="H38" s="214"/>
      <c r="I38" s="6"/>
      <c r="J38" s="6"/>
      <c r="K38" s="6"/>
      <c r="L38" s="6"/>
      <c r="M38" s="6"/>
      <c r="N38" s="6"/>
      <c r="O38" s="6"/>
      <c r="P38" s="6"/>
      <c r="Q38" s="6"/>
      <c r="R38" s="6"/>
      <c r="S38" s="6"/>
      <c r="T38" s="215"/>
    </row>
    <row r="39" spans="1:20">
      <c r="A39" s="262" t="s">
        <v>268</v>
      </c>
      <c r="B39" s="189" t="s">
        <v>649</v>
      </c>
      <c r="C39" s="189">
        <v>16.04</v>
      </c>
      <c r="D39" s="189" t="s">
        <v>650</v>
      </c>
      <c r="E39" s="189" t="s">
        <v>253</v>
      </c>
      <c r="F39" s="263" t="s">
        <v>2486</v>
      </c>
      <c r="G39" s="148" t="s">
        <v>281</v>
      </c>
      <c r="H39" s="214"/>
      <c r="I39" s="6"/>
      <c r="J39" s="6"/>
      <c r="K39" s="6"/>
      <c r="L39" s="6"/>
      <c r="M39" s="6"/>
      <c r="N39" s="6"/>
      <c r="O39" s="6"/>
      <c r="P39" s="6"/>
      <c r="Q39" s="6"/>
      <c r="R39" s="6"/>
      <c r="S39" s="6"/>
      <c r="T39" s="215"/>
    </row>
    <row r="40" spans="1:20">
      <c r="A40" s="262" t="s">
        <v>268</v>
      </c>
      <c r="B40" s="189" t="s">
        <v>652</v>
      </c>
      <c r="C40" s="189">
        <v>44.01</v>
      </c>
      <c r="D40" s="189" t="s">
        <v>650</v>
      </c>
      <c r="E40" s="189" t="s">
        <v>253</v>
      </c>
      <c r="F40" s="263" t="s">
        <v>6093</v>
      </c>
      <c r="G40" s="148" t="s">
        <v>281</v>
      </c>
      <c r="H40" s="214"/>
      <c r="I40" s="6"/>
      <c r="J40" s="6"/>
      <c r="K40" s="6"/>
      <c r="L40" s="6"/>
      <c r="M40" s="6"/>
      <c r="N40" s="6"/>
      <c r="O40" s="6"/>
      <c r="P40" s="6"/>
      <c r="Q40" s="6"/>
      <c r="R40" s="6"/>
      <c r="S40" s="6"/>
      <c r="T40" s="215"/>
    </row>
    <row r="41" spans="1:20">
      <c r="A41" s="262" t="s">
        <v>268</v>
      </c>
      <c r="B41" s="189" t="s">
        <v>6094</v>
      </c>
      <c r="C41" s="189">
        <v>18.010000000000002</v>
      </c>
      <c r="D41" s="189" t="s">
        <v>650</v>
      </c>
      <c r="E41" s="189" t="s">
        <v>253</v>
      </c>
      <c r="F41" s="263" t="s">
        <v>6095</v>
      </c>
      <c r="G41" s="148" t="s">
        <v>281</v>
      </c>
      <c r="H41" s="214"/>
      <c r="I41" s="6"/>
      <c r="J41" s="6"/>
      <c r="K41" s="6"/>
      <c r="L41" s="6"/>
      <c r="M41" s="6"/>
      <c r="N41" s="6"/>
      <c r="O41" s="6"/>
      <c r="P41" s="6"/>
      <c r="Q41" s="6"/>
      <c r="R41" s="6"/>
      <c r="S41" s="6"/>
      <c r="T41" s="215"/>
    </row>
    <row r="42" spans="1:20">
      <c r="A42" s="262" t="s">
        <v>268</v>
      </c>
      <c r="B42" s="189" t="s">
        <v>654</v>
      </c>
      <c r="C42" s="189">
        <v>34.1</v>
      </c>
      <c r="D42" s="189" t="s">
        <v>650</v>
      </c>
      <c r="E42" s="189" t="s">
        <v>253</v>
      </c>
      <c r="F42" s="263" t="s">
        <v>6096</v>
      </c>
      <c r="G42" s="148" t="s">
        <v>281</v>
      </c>
      <c r="H42" s="214"/>
      <c r="I42" s="6"/>
      <c r="J42" s="6"/>
      <c r="K42" s="6"/>
      <c r="L42" s="6"/>
      <c r="M42" s="6"/>
      <c r="N42" s="6"/>
      <c r="O42" s="6"/>
      <c r="P42" s="6"/>
      <c r="Q42" s="6"/>
      <c r="R42" s="6"/>
      <c r="S42" s="6"/>
      <c r="T42" s="215"/>
    </row>
    <row r="43" spans="1:20">
      <c r="A43" s="262" t="s">
        <v>268</v>
      </c>
      <c r="B43" s="189" t="s">
        <v>656</v>
      </c>
      <c r="C43" s="189">
        <v>17</v>
      </c>
      <c r="D43" s="189" t="s">
        <v>650</v>
      </c>
      <c r="E43" s="189" t="s">
        <v>253</v>
      </c>
      <c r="F43" s="263" t="s">
        <v>6097</v>
      </c>
      <c r="G43" s="148" t="s">
        <v>281</v>
      </c>
      <c r="H43" s="214"/>
      <c r="I43" s="6"/>
      <c r="J43" s="6"/>
      <c r="K43" s="6"/>
      <c r="L43" s="6"/>
      <c r="M43" s="6"/>
      <c r="N43" s="6"/>
      <c r="O43" s="6"/>
      <c r="P43" s="6"/>
      <c r="Q43" s="6"/>
      <c r="R43" s="6"/>
      <c r="S43" s="6"/>
      <c r="T43" s="215"/>
    </row>
    <row r="44" spans="1:20">
      <c r="A44" s="262" t="s">
        <v>268</v>
      </c>
      <c r="B44" s="189" t="s">
        <v>6098</v>
      </c>
      <c r="C44" s="189">
        <v>0.68600000000000005</v>
      </c>
      <c r="D44" s="189" t="s">
        <v>270</v>
      </c>
      <c r="E44" s="189" t="s">
        <v>6099</v>
      </c>
      <c r="F44" s="263" t="s">
        <v>6100</v>
      </c>
      <c r="G44" s="148" t="s">
        <v>281</v>
      </c>
      <c r="H44" s="214"/>
      <c r="I44" s="6"/>
      <c r="J44" s="6"/>
      <c r="K44" s="6"/>
      <c r="L44" s="6"/>
      <c r="M44" s="6"/>
      <c r="N44" s="6"/>
      <c r="O44" s="6"/>
      <c r="P44" s="6"/>
      <c r="Q44" s="6"/>
      <c r="R44" s="6"/>
      <c r="S44" s="6"/>
      <c r="T44" s="215"/>
    </row>
    <row r="45" spans="1:20">
      <c r="A45" s="262" t="s">
        <v>268</v>
      </c>
      <c r="B45" s="189" t="s">
        <v>6101</v>
      </c>
      <c r="C45" s="189">
        <v>0.48</v>
      </c>
      <c r="D45" s="189" t="s">
        <v>270</v>
      </c>
      <c r="E45" s="189" t="s">
        <v>6102</v>
      </c>
      <c r="F45" s="263" t="s">
        <v>6103</v>
      </c>
      <c r="G45" s="148" t="s">
        <v>281</v>
      </c>
      <c r="H45" s="236"/>
      <c r="I45" s="237"/>
      <c r="J45" s="237"/>
      <c r="K45" s="237"/>
      <c r="L45" s="237"/>
      <c r="M45" s="237"/>
      <c r="N45" s="237"/>
      <c r="O45" s="237"/>
      <c r="P45" s="237"/>
      <c r="Q45" s="237"/>
      <c r="R45" s="237"/>
      <c r="S45" s="237"/>
      <c r="T45" s="238"/>
    </row>
    <row r="46" spans="1:20">
      <c r="A46" s="262" t="s">
        <v>268</v>
      </c>
      <c r="B46" s="189" t="s">
        <v>6104</v>
      </c>
      <c r="C46" s="189">
        <v>1</v>
      </c>
      <c r="D46" s="189" t="s">
        <v>6105</v>
      </c>
      <c r="E46" s="189" t="s">
        <v>6106</v>
      </c>
      <c r="F46" s="263" t="s">
        <v>6107</v>
      </c>
      <c r="G46" s="148" t="s">
        <v>281</v>
      </c>
    </row>
    <row r="47" spans="1:20">
      <c r="A47" s="262" t="s">
        <v>268</v>
      </c>
      <c r="B47" s="189" t="s">
        <v>6108</v>
      </c>
      <c r="C47" s="189">
        <v>50000</v>
      </c>
      <c r="D47" s="189" t="s">
        <v>6085</v>
      </c>
      <c r="E47" s="189" t="s">
        <v>253</v>
      </c>
      <c r="F47" s="263" t="s">
        <v>6109</v>
      </c>
      <c r="G47" s="148" t="s">
        <v>281</v>
      </c>
      <c r="H47" s="793" t="s">
        <v>6115</v>
      </c>
      <c r="I47" s="794"/>
      <c r="J47" s="794"/>
      <c r="K47" s="794"/>
      <c r="L47" s="794"/>
    </row>
    <row r="48" spans="1:20">
      <c r="A48" s="262" t="s">
        <v>268</v>
      </c>
      <c r="B48" s="189" t="s">
        <v>669</v>
      </c>
      <c r="C48" s="189">
        <v>500</v>
      </c>
      <c r="D48" s="189" t="s">
        <v>670</v>
      </c>
      <c r="E48" s="189" t="s">
        <v>6110</v>
      </c>
      <c r="F48" s="263" t="s">
        <v>6111</v>
      </c>
      <c r="G48" s="148" t="s">
        <v>281</v>
      </c>
      <c r="H48" s="179" t="s">
        <v>6117</v>
      </c>
      <c r="I48" s="180"/>
      <c r="J48" s="180"/>
      <c r="K48" s="180">
        <v>2.04</v>
      </c>
      <c r="L48" s="316" t="s">
        <v>6118</v>
      </c>
    </row>
    <row r="49" spans="1:12">
      <c r="A49" s="262" t="s">
        <v>268</v>
      </c>
      <c r="B49" s="189" t="s">
        <v>673</v>
      </c>
      <c r="C49" s="189">
        <v>300</v>
      </c>
      <c r="D49" s="189" t="s">
        <v>670</v>
      </c>
      <c r="E49" s="189" t="s">
        <v>6112</v>
      </c>
      <c r="F49" s="263" t="s">
        <v>6113</v>
      </c>
      <c r="G49" s="148" t="s">
        <v>281</v>
      </c>
      <c r="H49" s="157" t="s">
        <v>3414</v>
      </c>
      <c r="I49" s="171"/>
      <c r="J49" s="171"/>
      <c r="K49" s="171">
        <v>0.98</v>
      </c>
      <c r="L49" s="363" t="s">
        <v>6118</v>
      </c>
    </row>
    <row r="50" spans="1:12">
      <c r="A50" s="262" t="s">
        <v>268</v>
      </c>
      <c r="B50" s="189" t="s">
        <v>660</v>
      </c>
      <c r="C50" s="189">
        <v>1</v>
      </c>
      <c r="D50" s="189" t="s">
        <v>259</v>
      </c>
      <c r="E50" s="189" t="s">
        <v>253</v>
      </c>
      <c r="F50" s="263" t="s">
        <v>6114</v>
      </c>
      <c r="G50" s="148" t="s">
        <v>281</v>
      </c>
      <c r="H50" s="157" t="s">
        <v>6124</v>
      </c>
      <c r="I50" s="171"/>
      <c r="J50" s="171"/>
      <c r="K50" s="171">
        <v>0.77</v>
      </c>
      <c r="L50" s="363" t="s">
        <v>6118</v>
      </c>
    </row>
    <row r="51" spans="1:12">
      <c r="A51" s="262" t="s">
        <v>268</v>
      </c>
      <c r="B51" s="189" t="s">
        <v>676</v>
      </c>
      <c r="C51" s="189">
        <v>22.4</v>
      </c>
      <c r="D51" s="189" t="s">
        <v>677</v>
      </c>
      <c r="E51" s="189" t="s">
        <v>253</v>
      </c>
      <c r="F51" s="263" t="s">
        <v>6116</v>
      </c>
      <c r="G51" s="148" t="s">
        <v>281</v>
      </c>
      <c r="H51" s="157" t="s">
        <v>2014</v>
      </c>
      <c r="I51" s="171"/>
      <c r="J51" s="171"/>
      <c r="K51" s="171">
        <v>0.52</v>
      </c>
      <c r="L51" s="363" t="s">
        <v>6118</v>
      </c>
    </row>
    <row r="52" spans="1:12">
      <c r="A52" s="262" t="s">
        <v>268</v>
      </c>
      <c r="B52" s="189" t="s">
        <v>682</v>
      </c>
      <c r="C52" s="189" t="s">
        <v>6119</v>
      </c>
      <c r="D52" s="189" t="s">
        <v>6120</v>
      </c>
      <c r="E52" s="435"/>
      <c r="F52" s="263" t="s">
        <v>6121</v>
      </c>
      <c r="G52" s="148" t="s">
        <v>281</v>
      </c>
      <c r="H52" s="157" t="s">
        <v>3972</v>
      </c>
      <c r="I52" s="171"/>
      <c r="J52" s="171"/>
      <c r="K52" s="171">
        <v>0.42</v>
      </c>
      <c r="L52" s="363" t="s">
        <v>6118</v>
      </c>
    </row>
    <row r="53" spans="1:12">
      <c r="A53" s="262" t="s">
        <v>268</v>
      </c>
      <c r="B53" s="189" t="s">
        <v>6122</v>
      </c>
      <c r="C53" s="189" t="s">
        <v>6123</v>
      </c>
      <c r="D53" s="269" t="s">
        <v>6045</v>
      </c>
      <c r="E53" s="431"/>
      <c r="F53" s="263" t="s">
        <v>687</v>
      </c>
      <c r="G53" s="148" t="s">
        <v>281</v>
      </c>
      <c r="H53" s="157" t="s">
        <v>6318</v>
      </c>
      <c r="I53" s="171"/>
      <c r="J53" s="171"/>
      <c r="K53" s="171">
        <v>0.35</v>
      </c>
      <c r="L53" s="363" t="s">
        <v>6118</v>
      </c>
    </row>
    <row r="54" spans="1:12">
      <c r="A54" s="262" t="s">
        <v>268</v>
      </c>
      <c r="B54" s="189" t="s">
        <v>6028</v>
      </c>
      <c r="C54" s="189" t="s">
        <v>6125</v>
      </c>
      <c r="D54" s="189" t="s">
        <v>270</v>
      </c>
      <c r="E54" s="431"/>
      <c r="F54" s="263" t="s">
        <v>6126</v>
      </c>
      <c r="G54" s="148" t="s">
        <v>281</v>
      </c>
      <c r="H54" s="256" t="s">
        <v>3321</v>
      </c>
      <c r="I54" s="335"/>
      <c r="J54" s="335"/>
      <c r="K54" s="335">
        <v>2.5</v>
      </c>
      <c r="L54" s="442" t="s">
        <v>6118</v>
      </c>
    </row>
    <row r="55" spans="1:12">
      <c r="A55" s="262" t="s">
        <v>268</v>
      </c>
      <c r="B55" s="189" t="s">
        <v>983</v>
      </c>
      <c r="C55" s="189" t="s">
        <v>6127</v>
      </c>
      <c r="D55" s="189" t="s">
        <v>6039</v>
      </c>
      <c r="E55" s="431"/>
      <c r="F55" s="263" t="s">
        <v>6128</v>
      </c>
      <c r="G55" s="148" t="s">
        <v>281</v>
      </c>
    </row>
    <row r="56" spans="1:12">
      <c r="A56" s="262" t="s">
        <v>268</v>
      </c>
      <c r="B56" s="189" t="s">
        <v>6129</v>
      </c>
      <c r="C56" s="189" t="s">
        <v>6130</v>
      </c>
      <c r="D56" s="269" t="s">
        <v>259</v>
      </c>
      <c r="E56" s="431"/>
      <c r="F56" s="263" t="s">
        <v>6131</v>
      </c>
      <c r="G56" s="148" t="s">
        <v>281</v>
      </c>
    </row>
    <row r="57" spans="1:12">
      <c r="A57" s="262" t="s">
        <v>268</v>
      </c>
      <c r="B57" s="189" t="s">
        <v>818</v>
      </c>
      <c r="C57" s="189" t="s">
        <v>6132</v>
      </c>
      <c r="D57" s="189" t="s">
        <v>408</v>
      </c>
      <c r="E57" s="431"/>
      <c r="F57" s="263" t="s">
        <v>6133</v>
      </c>
      <c r="G57" s="148" t="s">
        <v>281</v>
      </c>
    </row>
    <row r="58" spans="1:12">
      <c r="A58" s="262" t="s">
        <v>268</v>
      </c>
      <c r="B58" s="189" t="s">
        <v>694</v>
      </c>
      <c r="C58" s="189" t="s">
        <v>695</v>
      </c>
      <c r="D58" s="269" t="s">
        <v>259</v>
      </c>
      <c r="E58" s="431"/>
      <c r="F58" s="263" t="s">
        <v>6134</v>
      </c>
      <c r="G58" s="148" t="s">
        <v>281</v>
      </c>
    </row>
    <row r="59" spans="1:12">
      <c r="A59" s="262" t="s">
        <v>268</v>
      </c>
      <c r="B59" s="189" t="s">
        <v>6135</v>
      </c>
      <c r="C59" s="189" t="s">
        <v>6136</v>
      </c>
      <c r="D59" s="189" t="s">
        <v>259</v>
      </c>
      <c r="E59" s="431"/>
      <c r="F59" s="263" t="s">
        <v>6137</v>
      </c>
      <c r="G59" s="148" t="s">
        <v>281</v>
      </c>
    </row>
    <row r="60" spans="1:12">
      <c r="A60" s="262" t="s">
        <v>268</v>
      </c>
      <c r="B60" s="189" t="s">
        <v>6138</v>
      </c>
      <c r="C60" s="189" t="s">
        <v>6139</v>
      </c>
      <c r="D60" s="269" t="s">
        <v>259</v>
      </c>
      <c r="E60" s="431"/>
      <c r="F60" s="263" t="s">
        <v>6140</v>
      </c>
      <c r="G60" s="148" t="s">
        <v>281</v>
      </c>
    </row>
    <row r="61" spans="1:12">
      <c r="A61" s="262" t="s">
        <v>268</v>
      </c>
      <c r="B61" s="189" t="s">
        <v>6141</v>
      </c>
      <c r="C61" s="189" t="s">
        <v>6142</v>
      </c>
      <c r="D61" s="189" t="s">
        <v>2034</v>
      </c>
      <c r="E61" s="431"/>
      <c r="F61" s="263" t="s">
        <v>6143</v>
      </c>
      <c r="G61" s="148" t="s">
        <v>281</v>
      </c>
    </row>
    <row r="62" spans="1:12">
      <c r="A62" s="262" t="s">
        <v>268</v>
      </c>
      <c r="B62" s="189" t="s">
        <v>6144</v>
      </c>
      <c r="C62" s="189" t="s">
        <v>6145</v>
      </c>
      <c r="D62" s="269" t="s">
        <v>259</v>
      </c>
      <c r="E62" s="431"/>
      <c r="F62" s="263" t="s">
        <v>6146</v>
      </c>
      <c r="G62" s="148" t="s">
        <v>281</v>
      </c>
    </row>
    <row r="63" spans="1:12">
      <c r="A63" s="262" t="s">
        <v>268</v>
      </c>
      <c r="B63" s="189" t="s">
        <v>6147</v>
      </c>
      <c r="C63" s="189" t="s">
        <v>6148</v>
      </c>
      <c r="D63" s="269" t="s">
        <v>259</v>
      </c>
      <c r="E63" s="431"/>
      <c r="F63" s="263" t="s">
        <v>6149</v>
      </c>
      <c r="G63" s="148" t="s">
        <v>281</v>
      </c>
    </row>
    <row r="64" spans="1:12">
      <c r="A64" s="262" t="s">
        <v>268</v>
      </c>
      <c r="B64" s="189" t="s">
        <v>1692</v>
      </c>
      <c r="C64" s="189" t="s">
        <v>6150</v>
      </c>
      <c r="D64" s="269" t="s">
        <v>270</v>
      </c>
      <c r="E64" s="431"/>
      <c r="F64" s="263" t="s">
        <v>6151</v>
      </c>
      <c r="G64" s="148" t="s">
        <v>281</v>
      </c>
    </row>
    <row r="65" spans="1:7">
      <c r="A65" s="239" t="s">
        <v>268</v>
      </c>
      <c r="B65" s="240" t="s">
        <v>6152</v>
      </c>
      <c r="C65" s="240" t="s">
        <v>6153</v>
      </c>
      <c r="D65" s="240" t="s">
        <v>1544</v>
      </c>
      <c r="E65" s="432"/>
      <c r="F65" s="241" t="s">
        <v>6154</v>
      </c>
      <c r="G65" s="148" t="s">
        <v>281</v>
      </c>
    </row>
    <row r="66" spans="1:7">
      <c r="G66" s="148" t="s">
        <v>281</v>
      </c>
    </row>
    <row r="67" spans="1:7" ht="21">
      <c r="A67" s="827" t="s">
        <v>6155</v>
      </c>
      <c r="B67" s="828"/>
      <c r="C67" s="828"/>
      <c r="D67" s="828"/>
      <c r="E67" s="828"/>
      <c r="F67" s="829"/>
      <c r="G67" s="148" t="s">
        <v>281</v>
      </c>
    </row>
    <row r="68" spans="1:7">
      <c r="A68" s="211" t="s">
        <v>238</v>
      </c>
      <c r="B68" s="212" t="s">
        <v>239</v>
      </c>
      <c r="C68" s="212" t="s">
        <v>240</v>
      </c>
      <c r="D68" s="212" t="s">
        <v>134</v>
      </c>
      <c r="E68" s="212" t="s">
        <v>241</v>
      </c>
      <c r="F68" s="213" t="s">
        <v>242</v>
      </c>
      <c r="G68" s="148" t="s">
        <v>281</v>
      </c>
    </row>
    <row r="69" spans="1:7">
      <c r="A69" s="216" t="s">
        <v>858</v>
      </c>
      <c r="B69" s="231" t="s">
        <v>6156</v>
      </c>
      <c r="C69" s="218" t="s">
        <v>833</v>
      </c>
      <c r="D69" s="218" t="s">
        <v>4507</v>
      </c>
      <c r="E69" s="426" t="s">
        <v>2213</v>
      </c>
      <c r="F69" s="232" t="s">
        <v>6157</v>
      </c>
      <c r="G69" s="148" t="s">
        <v>281</v>
      </c>
    </row>
    <row r="70" spans="1:7">
      <c r="A70" s="221" t="s">
        <v>858</v>
      </c>
      <c r="B70" s="233" t="s">
        <v>6158</v>
      </c>
      <c r="C70" s="223" t="s">
        <v>6159</v>
      </c>
      <c r="D70" s="223" t="s">
        <v>4507</v>
      </c>
      <c r="E70" s="273" t="s">
        <v>2213</v>
      </c>
      <c r="F70" s="234" t="s">
        <v>6160</v>
      </c>
      <c r="G70" s="148" t="s">
        <v>281</v>
      </c>
    </row>
    <row r="71" spans="1:7">
      <c r="A71" s="221" t="s">
        <v>6021</v>
      </c>
      <c r="B71" s="233" t="s">
        <v>6059</v>
      </c>
      <c r="C71" s="223">
        <v>1</v>
      </c>
      <c r="D71" s="223" t="s">
        <v>4507</v>
      </c>
      <c r="E71" s="273" t="s">
        <v>253</v>
      </c>
      <c r="F71" s="234" t="s">
        <v>6161</v>
      </c>
      <c r="G71" s="148" t="s">
        <v>281</v>
      </c>
    </row>
    <row r="72" spans="1:7">
      <c r="A72" s="262" t="s">
        <v>268</v>
      </c>
      <c r="B72" s="189" t="s">
        <v>838</v>
      </c>
      <c r="C72" s="189">
        <v>0.02</v>
      </c>
      <c r="D72" s="189" t="s">
        <v>270</v>
      </c>
      <c r="E72" s="189" t="s">
        <v>6162</v>
      </c>
      <c r="F72" s="263" t="s">
        <v>6163</v>
      </c>
      <c r="G72" s="148" t="s">
        <v>281</v>
      </c>
    </row>
    <row r="73" spans="1:7">
      <c r="A73" s="239" t="s">
        <v>268</v>
      </c>
      <c r="B73" s="240" t="s">
        <v>841</v>
      </c>
      <c r="C73" s="240" t="s">
        <v>842</v>
      </c>
      <c r="D73" s="240" t="s">
        <v>270</v>
      </c>
      <c r="E73" s="432"/>
      <c r="F73" s="241" t="s">
        <v>6164</v>
      </c>
      <c r="G73" s="148" t="s">
        <v>281</v>
      </c>
    </row>
    <row r="74" spans="1:7">
      <c r="G74" s="148" t="s">
        <v>281</v>
      </c>
    </row>
    <row r="75" spans="1:7" ht="21">
      <c r="A75" s="827" t="s">
        <v>6165</v>
      </c>
      <c r="B75" s="828"/>
      <c r="C75" s="828"/>
      <c r="D75" s="828"/>
      <c r="E75" s="828"/>
      <c r="F75" s="829"/>
      <c r="G75" s="148" t="s">
        <v>281</v>
      </c>
    </row>
    <row r="76" spans="1:7">
      <c r="A76" s="211" t="s">
        <v>238</v>
      </c>
      <c r="B76" s="212" t="s">
        <v>239</v>
      </c>
      <c r="C76" s="212" t="s">
        <v>240</v>
      </c>
      <c r="D76" s="212" t="s">
        <v>134</v>
      </c>
      <c r="E76" s="212" t="s">
        <v>241</v>
      </c>
      <c r="F76" s="213" t="s">
        <v>242</v>
      </c>
      <c r="G76" s="148" t="s">
        <v>281</v>
      </c>
    </row>
    <row r="77" spans="1:7">
      <c r="A77" s="216" t="s">
        <v>845</v>
      </c>
      <c r="B77" s="231" t="s">
        <v>832</v>
      </c>
      <c r="C77" s="218">
        <v>1</v>
      </c>
      <c r="D77" s="218" t="s">
        <v>4507</v>
      </c>
      <c r="E77" s="218" t="s">
        <v>253</v>
      </c>
      <c r="F77" s="232" t="s">
        <v>846</v>
      </c>
      <c r="G77" s="148" t="s">
        <v>281</v>
      </c>
    </row>
    <row r="78" spans="1:7">
      <c r="A78" s="221" t="s">
        <v>333</v>
      </c>
      <c r="B78" s="223" t="s">
        <v>376</v>
      </c>
      <c r="C78" s="271">
        <v>5.5579999999999999E-8</v>
      </c>
      <c r="D78" s="223" t="s">
        <v>252</v>
      </c>
      <c r="E78" s="223" t="s">
        <v>847</v>
      </c>
      <c r="F78" s="234" t="s">
        <v>848</v>
      </c>
      <c r="G78" s="148" t="s">
        <v>281</v>
      </c>
    </row>
    <row r="79" spans="1:7">
      <c r="A79" s="221" t="s">
        <v>333</v>
      </c>
      <c r="B79" s="223" t="s">
        <v>427</v>
      </c>
      <c r="C79" s="271">
        <v>4.1800000000000002E-4</v>
      </c>
      <c r="D79" s="223" t="s">
        <v>252</v>
      </c>
      <c r="E79" s="223" t="s">
        <v>849</v>
      </c>
      <c r="F79" s="234" t="s">
        <v>850</v>
      </c>
      <c r="G79" s="148" t="s">
        <v>281</v>
      </c>
    </row>
    <row r="80" spans="1:7">
      <c r="A80" s="221" t="s">
        <v>333</v>
      </c>
      <c r="B80" s="223" t="s">
        <v>436</v>
      </c>
      <c r="C80" s="271">
        <v>4.5330000000000002E-7</v>
      </c>
      <c r="D80" s="223" t="s">
        <v>252</v>
      </c>
      <c r="E80" s="223" t="s">
        <v>851</v>
      </c>
      <c r="F80" s="234" t="s">
        <v>852</v>
      </c>
      <c r="G80" s="148" t="s">
        <v>281</v>
      </c>
    </row>
    <row r="81" spans="1:7">
      <c r="A81" s="221" t="s">
        <v>333</v>
      </c>
      <c r="B81" s="223" t="s">
        <v>441</v>
      </c>
      <c r="C81" s="271">
        <v>8.4900000000000005E-7</v>
      </c>
      <c r="D81" s="223" t="s">
        <v>252</v>
      </c>
      <c r="E81" s="223" t="s">
        <v>853</v>
      </c>
      <c r="F81" s="234" t="s">
        <v>854</v>
      </c>
      <c r="G81" s="148" t="s">
        <v>281</v>
      </c>
    </row>
    <row r="82" spans="1:7">
      <c r="A82" s="226" t="s">
        <v>333</v>
      </c>
      <c r="B82" s="228" t="s">
        <v>467</v>
      </c>
      <c r="C82" s="272">
        <v>9.2109999999999996E-8</v>
      </c>
      <c r="D82" s="228" t="s">
        <v>252</v>
      </c>
      <c r="E82" s="228" t="s">
        <v>855</v>
      </c>
      <c r="F82" s="255" t="s">
        <v>856</v>
      </c>
      <c r="G82" s="148" t="s">
        <v>281</v>
      </c>
    </row>
    <row r="83" spans="1:7">
      <c r="G83" s="148" t="s">
        <v>281</v>
      </c>
    </row>
    <row r="84" spans="1:7" ht="21">
      <c r="A84" s="827" t="s">
        <v>6166</v>
      </c>
      <c r="B84" s="828"/>
      <c r="C84" s="828"/>
      <c r="D84" s="828"/>
      <c r="E84" s="828"/>
      <c r="F84" s="829"/>
      <c r="G84" s="148" t="s">
        <v>281</v>
      </c>
    </row>
    <row r="85" spans="1:7">
      <c r="A85" s="211" t="s">
        <v>238</v>
      </c>
      <c r="B85" s="212" t="s">
        <v>239</v>
      </c>
      <c r="C85" s="212" t="s">
        <v>240</v>
      </c>
      <c r="D85" s="212" t="s">
        <v>134</v>
      </c>
      <c r="E85" s="212" t="s">
        <v>241</v>
      </c>
      <c r="F85" s="213" t="s">
        <v>242</v>
      </c>
      <c r="G85" s="148" t="s">
        <v>281</v>
      </c>
    </row>
    <row r="86" spans="1:7">
      <c r="A86" s="216" t="s">
        <v>858</v>
      </c>
      <c r="B86" s="217" t="s">
        <v>859</v>
      </c>
      <c r="C86" s="218" t="s">
        <v>860</v>
      </c>
      <c r="D86" s="218" t="s">
        <v>275</v>
      </c>
      <c r="E86" s="218" t="s">
        <v>6167</v>
      </c>
      <c r="F86" s="232" t="s">
        <v>861</v>
      </c>
      <c r="G86" s="148" t="s">
        <v>281</v>
      </c>
    </row>
    <row r="87" spans="1:7">
      <c r="A87" s="221" t="s">
        <v>858</v>
      </c>
      <c r="B87" s="222" t="s">
        <v>862</v>
      </c>
      <c r="C87" s="223" t="s">
        <v>860</v>
      </c>
      <c r="D87" s="223" t="s">
        <v>275</v>
      </c>
      <c r="E87" s="223" t="s">
        <v>6167</v>
      </c>
      <c r="F87" s="234" t="s">
        <v>863</v>
      </c>
      <c r="G87" s="148" t="s">
        <v>281</v>
      </c>
    </row>
    <row r="88" spans="1:7">
      <c r="A88" s="221" t="s">
        <v>858</v>
      </c>
      <c r="B88" s="222" t="s">
        <v>864</v>
      </c>
      <c r="C88" s="223" t="s">
        <v>860</v>
      </c>
      <c r="D88" s="223" t="s">
        <v>275</v>
      </c>
      <c r="E88" s="223" t="s">
        <v>6167</v>
      </c>
      <c r="F88" s="234" t="s">
        <v>865</v>
      </c>
      <c r="G88" s="148" t="s">
        <v>281</v>
      </c>
    </row>
    <row r="89" spans="1:7">
      <c r="A89" s="221" t="s">
        <v>858</v>
      </c>
      <c r="B89" s="222" t="s">
        <v>866</v>
      </c>
      <c r="C89" s="271">
        <v>2.34818813314592E-4</v>
      </c>
      <c r="D89" s="223" t="s">
        <v>259</v>
      </c>
      <c r="E89" s="223" t="s">
        <v>867</v>
      </c>
      <c r="F89" s="234" t="s">
        <v>868</v>
      </c>
      <c r="G89" s="148" t="s">
        <v>281</v>
      </c>
    </row>
    <row r="90" spans="1:7">
      <c r="A90" s="221" t="s">
        <v>858</v>
      </c>
      <c r="B90" s="222" t="s">
        <v>869</v>
      </c>
      <c r="C90" s="271">
        <v>-2.34818813314592E-4</v>
      </c>
      <c r="D90" s="223" t="s">
        <v>259</v>
      </c>
      <c r="E90" s="223" t="s">
        <v>870</v>
      </c>
      <c r="F90" s="234" t="s">
        <v>871</v>
      </c>
      <c r="G90" s="148" t="s">
        <v>281</v>
      </c>
    </row>
    <row r="91" spans="1:7">
      <c r="A91" s="221" t="s">
        <v>858</v>
      </c>
      <c r="B91" s="222" t="s">
        <v>6014</v>
      </c>
      <c r="C91" s="235" t="s">
        <v>952</v>
      </c>
      <c r="D91" s="223" t="s">
        <v>408</v>
      </c>
      <c r="E91" s="273" t="s">
        <v>2213</v>
      </c>
      <c r="F91" s="234" t="s">
        <v>880</v>
      </c>
      <c r="G91" s="148" t="s">
        <v>281</v>
      </c>
    </row>
    <row r="92" spans="1:7">
      <c r="A92" s="221" t="s">
        <v>858</v>
      </c>
      <c r="B92" s="222" t="s">
        <v>326</v>
      </c>
      <c r="C92" s="235" t="s">
        <v>727</v>
      </c>
      <c r="D92" s="223" t="s">
        <v>408</v>
      </c>
      <c r="E92" s="273" t="s">
        <v>2213</v>
      </c>
      <c r="F92" s="234" t="s">
        <v>881</v>
      </c>
      <c r="G92" s="148" t="s">
        <v>281</v>
      </c>
    </row>
    <row r="93" spans="1:7">
      <c r="A93" s="221" t="s">
        <v>845</v>
      </c>
      <c r="B93" s="233" t="s">
        <v>6158</v>
      </c>
      <c r="C93" s="223" t="s">
        <v>924</v>
      </c>
      <c r="D93" s="223" t="s">
        <v>504</v>
      </c>
      <c r="E93" s="223" t="s">
        <v>253</v>
      </c>
      <c r="F93" s="234" t="s">
        <v>874</v>
      </c>
      <c r="G93" s="148" t="s">
        <v>281</v>
      </c>
    </row>
    <row r="94" spans="1:7">
      <c r="A94" s="221" t="s">
        <v>333</v>
      </c>
      <c r="B94" s="223" t="s">
        <v>376</v>
      </c>
      <c r="C94" s="223">
        <v>1.4400000000000001E-3</v>
      </c>
      <c r="D94" s="223" t="s">
        <v>259</v>
      </c>
      <c r="E94" s="223" t="s">
        <v>6168</v>
      </c>
      <c r="F94" s="234" t="s">
        <v>876</v>
      </c>
      <c r="G94" s="148" t="s">
        <v>281</v>
      </c>
    </row>
    <row r="95" spans="1:7">
      <c r="A95" s="221" t="s">
        <v>333</v>
      </c>
      <c r="B95" s="223" t="s">
        <v>399</v>
      </c>
      <c r="C95" s="271">
        <v>1.9568384388558899E-5</v>
      </c>
      <c r="D95" s="223" t="s">
        <v>259</v>
      </c>
      <c r="E95" s="223" t="s">
        <v>6169</v>
      </c>
      <c r="F95" s="234" t="s">
        <v>6322</v>
      </c>
      <c r="G95" s="148" t="s">
        <v>281</v>
      </c>
    </row>
    <row r="96" spans="1:7">
      <c r="A96" s="221" t="s">
        <v>333</v>
      </c>
      <c r="B96" s="223" t="s">
        <v>1908</v>
      </c>
      <c r="C96" s="271">
        <v>1.65E-4</v>
      </c>
      <c r="D96" s="223" t="s">
        <v>259</v>
      </c>
      <c r="E96" s="223" t="s">
        <v>6170</v>
      </c>
      <c r="F96" s="234" t="s">
        <v>6171</v>
      </c>
      <c r="G96" s="148" t="s">
        <v>281</v>
      </c>
    </row>
    <row r="97" spans="1:7">
      <c r="A97" s="221" t="s">
        <v>333</v>
      </c>
      <c r="B97" s="223" t="s">
        <v>427</v>
      </c>
      <c r="C97" s="271">
        <v>6.6200000000000005E-4</v>
      </c>
      <c r="D97" s="223" t="s">
        <v>259</v>
      </c>
      <c r="E97" s="223" t="s">
        <v>6172</v>
      </c>
      <c r="F97" s="234" t="s">
        <v>883</v>
      </c>
      <c r="G97" s="148" t="s">
        <v>281</v>
      </c>
    </row>
    <row r="98" spans="1:7">
      <c r="A98" s="221" t="s">
        <v>333</v>
      </c>
      <c r="B98" s="223" t="s">
        <v>436</v>
      </c>
      <c r="C98" s="271">
        <v>9.7300000000000002E-4</v>
      </c>
      <c r="D98" s="223" t="s">
        <v>259</v>
      </c>
      <c r="E98" s="223" t="s">
        <v>6173</v>
      </c>
      <c r="F98" s="234" t="s">
        <v>885</v>
      </c>
      <c r="G98" s="148" t="s">
        <v>281</v>
      </c>
    </row>
    <row r="99" spans="1:7">
      <c r="A99" s="221" t="s">
        <v>333</v>
      </c>
      <c r="B99" s="223" t="s">
        <v>439</v>
      </c>
      <c r="C99" s="271">
        <v>1.56547075108678E-5</v>
      </c>
      <c r="D99" s="223" t="s">
        <v>259</v>
      </c>
      <c r="E99" s="223" t="s">
        <v>6174</v>
      </c>
      <c r="F99" s="234" t="s">
        <v>887</v>
      </c>
      <c r="G99" s="148" t="s">
        <v>281</v>
      </c>
    </row>
    <row r="100" spans="1:7">
      <c r="A100" s="221" t="s">
        <v>333</v>
      </c>
      <c r="B100" s="223" t="s">
        <v>888</v>
      </c>
      <c r="C100" s="271">
        <v>5.4791476287951101E-11</v>
      </c>
      <c r="D100" s="223" t="s">
        <v>259</v>
      </c>
      <c r="E100" s="223" t="s">
        <v>6175</v>
      </c>
      <c r="F100" s="234" t="s">
        <v>890</v>
      </c>
      <c r="G100" s="148" t="s">
        <v>281</v>
      </c>
    </row>
    <row r="101" spans="1:7">
      <c r="A101" s="221" t="s">
        <v>333</v>
      </c>
      <c r="B101" s="223" t="s">
        <v>467</v>
      </c>
      <c r="C101" s="271">
        <v>3.3100000000000002E-4</v>
      </c>
      <c r="D101" s="223" t="s">
        <v>259</v>
      </c>
      <c r="E101" s="223" t="s">
        <v>6176</v>
      </c>
      <c r="F101" s="234" t="s">
        <v>892</v>
      </c>
      <c r="G101" s="148" t="s">
        <v>281</v>
      </c>
    </row>
    <row r="102" spans="1:7">
      <c r="A102" s="262" t="s">
        <v>268</v>
      </c>
      <c r="B102" s="189" t="s">
        <v>6177</v>
      </c>
      <c r="C102" s="189">
        <v>0.75</v>
      </c>
      <c r="D102" s="189" t="s">
        <v>270</v>
      </c>
      <c r="E102" s="189" t="s">
        <v>6178</v>
      </c>
      <c r="F102" s="263" t="s">
        <v>6179</v>
      </c>
      <c r="G102" s="148" t="s">
        <v>281</v>
      </c>
    </row>
    <row r="103" spans="1:7">
      <c r="A103" s="262" t="s">
        <v>268</v>
      </c>
      <c r="B103" s="189" t="s">
        <v>625</v>
      </c>
      <c r="C103" s="189">
        <v>0.37</v>
      </c>
      <c r="D103" s="189" t="s">
        <v>270</v>
      </c>
      <c r="E103" s="189" t="s">
        <v>6180</v>
      </c>
      <c r="F103" s="263" t="s">
        <v>2873</v>
      </c>
      <c r="G103" s="148" t="s">
        <v>281</v>
      </c>
    </row>
    <row r="104" spans="1:7">
      <c r="A104" s="262" t="s">
        <v>268</v>
      </c>
      <c r="B104" s="189" t="s">
        <v>911</v>
      </c>
      <c r="C104" s="189">
        <v>0.53</v>
      </c>
      <c r="D104" s="189" t="s">
        <v>270</v>
      </c>
      <c r="E104" s="189" t="s">
        <v>253</v>
      </c>
      <c r="F104" s="263" t="s">
        <v>897</v>
      </c>
      <c r="G104" s="148" t="s">
        <v>281</v>
      </c>
    </row>
    <row r="105" spans="1:7">
      <c r="A105" s="262" t="s">
        <v>268</v>
      </c>
      <c r="B105" s="189" t="s">
        <v>983</v>
      </c>
      <c r="C105" s="189">
        <v>1</v>
      </c>
      <c r="D105" s="189" t="s">
        <v>1904</v>
      </c>
      <c r="E105" s="189" t="s">
        <v>253</v>
      </c>
      <c r="F105" s="263" t="s">
        <v>6181</v>
      </c>
      <c r="G105" s="148" t="s">
        <v>281</v>
      </c>
    </row>
    <row r="106" spans="1:7">
      <c r="A106" s="262" t="s">
        <v>268</v>
      </c>
      <c r="B106" s="189" t="s">
        <v>636</v>
      </c>
      <c r="C106" s="189">
        <v>10</v>
      </c>
      <c r="D106" s="189" t="s">
        <v>637</v>
      </c>
      <c r="E106" s="189" t="s">
        <v>253</v>
      </c>
      <c r="F106" s="263" t="s">
        <v>6182</v>
      </c>
      <c r="G106" s="148" t="s">
        <v>281</v>
      </c>
    </row>
    <row r="107" spans="1:7">
      <c r="A107" s="262" t="s">
        <v>268</v>
      </c>
      <c r="B107" s="189" t="s">
        <v>646</v>
      </c>
      <c r="C107" s="189">
        <v>15</v>
      </c>
      <c r="D107" s="189" t="s">
        <v>545</v>
      </c>
      <c r="E107" s="189" t="s">
        <v>6183</v>
      </c>
      <c r="F107" s="263" t="s">
        <v>1595</v>
      </c>
      <c r="G107" s="148" t="s">
        <v>281</v>
      </c>
    </row>
    <row r="108" spans="1:7">
      <c r="A108" s="262" t="s">
        <v>268</v>
      </c>
      <c r="B108" s="189" t="s">
        <v>6184</v>
      </c>
      <c r="C108" s="189">
        <v>0.65</v>
      </c>
      <c r="D108" s="189" t="s">
        <v>6185</v>
      </c>
      <c r="E108" s="189" t="s">
        <v>6186</v>
      </c>
      <c r="F108" s="263" t="s">
        <v>6187</v>
      </c>
      <c r="G108" s="148" t="s">
        <v>281</v>
      </c>
    </row>
    <row r="109" spans="1:7">
      <c r="A109" s="262" t="s">
        <v>268</v>
      </c>
      <c r="B109" s="189" t="s">
        <v>88</v>
      </c>
      <c r="C109" s="189">
        <v>500</v>
      </c>
      <c r="D109" s="189" t="s">
        <v>6188</v>
      </c>
      <c r="E109" s="189" t="s">
        <v>253</v>
      </c>
      <c r="F109" s="263" t="s">
        <v>6189</v>
      </c>
      <c r="G109" s="148" t="s">
        <v>281</v>
      </c>
    </row>
    <row r="110" spans="1:7">
      <c r="A110" s="262" t="s">
        <v>268</v>
      </c>
      <c r="B110" s="189" t="s">
        <v>906</v>
      </c>
      <c r="C110" s="189">
        <v>160</v>
      </c>
      <c r="D110" s="189" t="s">
        <v>6188</v>
      </c>
      <c r="E110" s="189" t="s">
        <v>253</v>
      </c>
      <c r="F110" s="263" t="s">
        <v>6190</v>
      </c>
      <c r="G110" s="148" t="s">
        <v>281</v>
      </c>
    </row>
    <row r="111" spans="1:7">
      <c r="A111" s="262" t="s">
        <v>268</v>
      </c>
      <c r="B111" s="189" t="s">
        <v>818</v>
      </c>
      <c r="C111" s="189" t="s">
        <v>6191</v>
      </c>
      <c r="D111" s="189" t="s">
        <v>1904</v>
      </c>
      <c r="E111" s="431"/>
      <c r="F111" s="263" t="s">
        <v>6192</v>
      </c>
      <c r="G111" s="148" t="s">
        <v>281</v>
      </c>
    </row>
    <row r="112" spans="1:7">
      <c r="A112" s="262" t="s">
        <v>268</v>
      </c>
      <c r="B112" s="189" t="s">
        <v>915</v>
      </c>
      <c r="C112" s="189" t="s">
        <v>6193</v>
      </c>
      <c r="D112" s="189" t="s">
        <v>270</v>
      </c>
      <c r="E112" s="431"/>
      <c r="F112" s="263" t="s">
        <v>6194</v>
      </c>
      <c r="G112" s="148" t="s">
        <v>281</v>
      </c>
    </row>
    <row r="113" spans="1:7">
      <c r="A113" s="262" t="s">
        <v>268</v>
      </c>
      <c r="B113" s="189" t="s">
        <v>918</v>
      </c>
      <c r="C113" s="189" t="s">
        <v>6195</v>
      </c>
      <c r="D113" s="189" t="s">
        <v>270</v>
      </c>
      <c r="E113" s="431"/>
      <c r="F113" s="263" t="s">
        <v>6196</v>
      </c>
      <c r="G113" s="148" t="s">
        <v>281</v>
      </c>
    </row>
    <row r="114" spans="1:7">
      <c r="A114" s="262" t="s">
        <v>268</v>
      </c>
      <c r="B114" s="189" t="s">
        <v>921</v>
      </c>
      <c r="C114" s="189" t="s">
        <v>922</v>
      </c>
      <c r="D114" s="189" t="s">
        <v>270</v>
      </c>
      <c r="E114" s="431"/>
      <c r="F114" s="263" t="s">
        <v>6197</v>
      </c>
      <c r="G114" s="148" t="s">
        <v>281</v>
      </c>
    </row>
    <row r="115" spans="1:7">
      <c r="A115" s="239" t="s">
        <v>268</v>
      </c>
      <c r="B115" s="240" t="s">
        <v>924</v>
      </c>
      <c r="C115" s="240" t="s">
        <v>6198</v>
      </c>
      <c r="D115" s="240" t="s">
        <v>6199</v>
      </c>
      <c r="E115" s="432"/>
      <c r="F115" s="241" t="s">
        <v>6200</v>
      </c>
      <c r="G115" s="148" t="s">
        <v>281</v>
      </c>
    </row>
    <row r="116" spans="1:7">
      <c r="G116" s="148" t="s">
        <v>281</v>
      </c>
    </row>
    <row r="117" spans="1:7" ht="21">
      <c r="A117" s="827" t="s">
        <v>6201</v>
      </c>
      <c r="B117" s="828"/>
      <c r="C117" s="828"/>
      <c r="D117" s="828"/>
      <c r="E117" s="828"/>
      <c r="F117" s="829"/>
      <c r="G117" s="148" t="s">
        <v>281</v>
      </c>
    </row>
    <row r="118" spans="1:7">
      <c r="A118" s="211" t="s">
        <v>238</v>
      </c>
      <c r="B118" s="212" t="s">
        <v>239</v>
      </c>
      <c r="C118" s="212" t="s">
        <v>240</v>
      </c>
      <c r="D118" s="212" t="s">
        <v>134</v>
      </c>
      <c r="E118" s="212" t="s">
        <v>241</v>
      </c>
      <c r="F118" s="213" t="s">
        <v>242</v>
      </c>
      <c r="G118" s="148" t="s">
        <v>281</v>
      </c>
    </row>
    <row r="119" spans="1:7">
      <c r="A119" s="216" t="s">
        <v>858</v>
      </c>
      <c r="B119" s="231" t="s">
        <v>6069</v>
      </c>
      <c r="C119" s="218" t="s">
        <v>586</v>
      </c>
      <c r="D119" s="218" t="s">
        <v>259</v>
      </c>
      <c r="E119" s="426" t="s">
        <v>2213</v>
      </c>
      <c r="F119" s="232" t="s">
        <v>6071</v>
      </c>
      <c r="G119" s="148" t="s">
        <v>281</v>
      </c>
    </row>
    <row r="120" spans="1:7">
      <c r="A120" s="221" t="s">
        <v>858</v>
      </c>
      <c r="B120" s="222" t="s">
        <v>6014</v>
      </c>
      <c r="C120" s="223" t="s">
        <v>6061</v>
      </c>
      <c r="D120" s="223" t="s">
        <v>408</v>
      </c>
      <c r="E120" s="273" t="s">
        <v>2213</v>
      </c>
      <c r="F120" s="234" t="s">
        <v>6202</v>
      </c>
      <c r="G120" s="148" t="s">
        <v>281</v>
      </c>
    </row>
    <row r="121" spans="1:7">
      <c r="A121" s="221" t="s">
        <v>858</v>
      </c>
      <c r="B121" s="222" t="s">
        <v>6017</v>
      </c>
      <c r="C121" s="223" t="s">
        <v>6018</v>
      </c>
      <c r="D121" s="223" t="s">
        <v>259</v>
      </c>
      <c r="E121" s="273" t="s">
        <v>2213</v>
      </c>
      <c r="F121" s="234" t="s">
        <v>6203</v>
      </c>
      <c r="G121" s="148" t="s">
        <v>281</v>
      </c>
    </row>
    <row r="122" spans="1:7">
      <c r="A122" s="221" t="s">
        <v>845</v>
      </c>
      <c r="B122" s="233" t="s">
        <v>6204</v>
      </c>
      <c r="C122" s="223" t="s">
        <v>2001</v>
      </c>
      <c r="D122" s="223" t="s">
        <v>259</v>
      </c>
      <c r="E122" s="273" t="s">
        <v>2213</v>
      </c>
      <c r="F122" s="234" t="s">
        <v>6205</v>
      </c>
      <c r="G122" s="148" t="s">
        <v>281</v>
      </c>
    </row>
    <row r="123" spans="1:7">
      <c r="A123" s="262" t="s">
        <v>268</v>
      </c>
      <c r="B123" s="189" t="s">
        <v>6206</v>
      </c>
      <c r="C123" s="189">
        <v>0.04</v>
      </c>
      <c r="D123" s="189" t="s">
        <v>270</v>
      </c>
      <c r="E123" s="189" t="s">
        <v>253</v>
      </c>
      <c r="F123" s="263" t="s">
        <v>6207</v>
      </c>
      <c r="G123" s="148" t="s">
        <v>281</v>
      </c>
    </row>
    <row r="124" spans="1:7">
      <c r="A124" s="262" t="s">
        <v>268</v>
      </c>
      <c r="B124" s="189" t="s">
        <v>6028</v>
      </c>
      <c r="C124" s="189">
        <v>0.25</v>
      </c>
      <c r="D124" s="189" t="s">
        <v>270</v>
      </c>
      <c r="E124" s="189" t="s">
        <v>6323</v>
      </c>
      <c r="F124" s="263" t="s">
        <v>6208</v>
      </c>
      <c r="G124" s="148" t="s">
        <v>281</v>
      </c>
    </row>
    <row r="125" spans="1:7">
      <c r="A125" s="262" t="s">
        <v>268</v>
      </c>
      <c r="B125" s="189" t="s">
        <v>628</v>
      </c>
      <c r="C125" s="189">
        <v>58</v>
      </c>
      <c r="D125" s="189" t="s">
        <v>2021</v>
      </c>
      <c r="E125" s="189" t="s">
        <v>6209</v>
      </c>
      <c r="F125" s="263" t="s">
        <v>6210</v>
      </c>
      <c r="G125" s="148" t="s">
        <v>281</v>
      </c>
    </row>
    <row r="126" spans="1:7">
      <c r="A126" s="262" t="s">
        <v>268</v>
      </c>
      <c r="B126" s="189" t="s">
        <v>6035</v>
      </c>
      <c r="C126" s="189">
        <v>8.08</v>
      </c>
      <c r="D126" s="189" t="s">
        <v>6211</v>
      </c>
      <c r="E126" s="189" t="s">
        <v>6212</v>
      </c>
      <c r="F126" s="263" t="s">
        <v>6046</v>
      </c>
      <c r="G126" s="148" t="s">
        <v>281</v>
      </c>
    </row>
    <row r="127" spans="1:7">
      <c r="A127" s="262" t="s">
        <v>268</v>
      </c>
      <c r="B127" s="189" t="s">
        <v>6098</v>
      </c>
      <c r="C127" s="189">
        <v>0.68600000000000005</v>
      </c>
      <c r="D127" s="189" t="s">
        <v>1544</v>
      </c>
      <c r="E127" s="189" t="s">
        <v>6213</v>
      </c>
      <c r="F127" s="263" t="s">
        <v>6214</v>
      </c>
      <c r="G127" s="148" t="s">
        <v>281</v>
      </c>
    </row>
    <row r="128" spans="1:7">
      <c r="A128" s="262" t="s">
        <v>268</v>
      </c>
      <c r="B128" s="189" t="s">
        <v>6101</v>
      </c>
      <c r="C128" s="189">
        <v>0.47749999999999998</v>
      </c>
      <c r="D128" s="189" t="s">
        <v>270</v>
      </c>
      <c r="E128" s="189" t="s">
        <v>6215</v>
      </c>
      <c r="F128" s="263" t="s">
        <v>6103</v>
      </c>
      <c r="G128" s="148" t="s">
        <v>281</v>
      </c>
    </row>
    <row r="129" spans="1:7">
      <c r="A129" s="262" t="s">
        <v>268</v>
      </c>
      <c r="B129" s="189" t="s">
        <v>660</v>
      </c>
      <c r="C129" s="189">
        <v>1</v>
      </c>
      <c r="D129" s="189" t="s">
        <v>259</v>
      </c>
      <c r="E129" s="189" t="s">
        <v>253</v>
      </c>
      <c r="F129" s="263" t="s">
        <v>2106</v>
      </c>
      <c r="G129" s="148" t="s">
        <v>281</v>
      </c>
    </row>
    <row r="130" spans="1:7">
      <c r="A130" s="262" t="s">
        <v>268</v>
      </c>
      <c r="B130" s="189" t="s">
        <v>961</v>
      </c>
      <c r="C130" s="189" t="s">
        <v>6216</v>
      </c>
      <c r="D130" s="269" t="s">
        <v>270</v>
      </c>
      <c r="E130" s="431"/>
      <c r="F130" s="263" t="s">
        <v>6217</v>
      </c>
      <c r="G130" s="148" t="s">
        <v>281</v>
      </c>
    </row>
    <row r="131" spans="1:7">
      <c r="A131" s="262" t="s">
        <v>268</v>
      </c>
      <c r="B131" s="189" t="s">
        <v>983</v>
      </c>
      <c r="C131" s="189" t="s">
        <v>6218</v>
      </c>
      <c r="D131" s="189" t="s">
        <v>6054</v>
      </c>
      <c r="E131" s="431"/>
      <c r="F131" s="263" t="s">
        <v>6219</v>
      </c>
      <c r="G131" s="148" t="s">
        <v>281</v>
      </c>
    </row>
    <row r="132" spans="1:7">
      <c r="A132" s="262" t="s">
        <v>268</v>
      </c>
      <c r="B132" s="189" t="s">
        <v>6043</v>
      </c>
      <c r="C132" s="189" t="s">
        <v>6220</v>
      </c>
      <c r="D132" s="269" t="s">
        <v>6221</v>
      </c>
      <c r="E132" s="431"/>
      <c r="F132" s="263" t="s">
        <v>6222</v>
      </c>
      <c r="G132" s="148" t="s">
        <v>281</v>
      </c>
    </row>
    <row r="133" spans="1:7">
      <c r="A133" s="239" t="s">
        <v>268</v>
      </c>
      <c r="B133" s="240" t="s">
        <v>2047</v>
      </c>
      <c r="C133" s="240" t="s">
        <v>6223</v>
      </c>
      <c r="D133" s="240" t="s">
        <v>259</v>
      </c>
      <c r="E133" s="432"/>
      <c r="F133" s="241" t="s">
        <v>6205</v>
      </c>
      <c r="G133" s="148" t="s">
        <v>281</v>
      </c>
    </row>
    <row r="134" spans="1:7">
      <c r="G134" s="148" t="s">
        <v>281</v>
      </c>
    </row>
    <row r="135" spans="1:7" ht="21">
      <c r="A135" s="827" t="s">
        <v>6571</v>
      </c>
      <c r="B135" s="828"/>
      <c r="C135" s="828"/>
      <c r="D135" s="828"/>
      <c r="E135" s="828"/>
      <c r="F135" s="829"/>
      <c r="G135" s="148" t="s">
        <v>281</v>
      </c>
    </row>
    <row r="136" spans="1:7">
      <c r="A136" s="211" t="s">
        <v>238</v>
      </c>
      <c r="B136" s="212" t="s">
        <v>239</v>
      </c>
      <c r="C136" s="212" t="s">
        <v>240</v>
      </c>
      <c r="D136" s="212" t="s">
        <v>134</v>
      </c>
      <c r="E136" s="212" t="s">
        <v>241</v>
      </c>
      <c r="F136" s="213" t="s">
        <v>242</v>
      </c>
      <c r="G136" s="148" t="s">
        <v>281</v>
      </c>
    </row>
    <row r="137" spans="1:7">
      <c r="A137" s="216" t="s">
        <v>858</v>
      </c>
      <c r="B137" s="217" t="s">
        <v>326</v>
      </c>
      <c r="C137" s="218" t="s">
        <v>818</v>
      </c>
      <c r="D137" s="218" t="s">
        <v>1904</v>
      </c>
      <c r="E137" s="218" t="s">
        <v>2213</v>
      </c>
      <c r="F137" s="232" t="s">
        <v>6524</v>
      </c>
      <c r="G137" s="148" t="s">
        <v>281</v>
      </c>
    </row>
    <row r="138" spans="1:7">
      <c r="A138" s="221" t="s">
        <v>858</v>
      </c>
      <c r="B138" s="223" t="s">
        <v>3967</v>
      </c>
      <c r="C138" s="271" t="s">
        <v>1987</v>
      </c>
      <c r="D138" s="223" t="s">
        <v>1851</v>
      </c>
      <c r="E138" s="223" t="s">
        <v>2213</v>
      </c>
      <c r="F138" s="234" t="s">
        <v>6572</v>
      </c>
      <c r="G138" s="148" t="s">
        <v>281</v>
      </c>
    </row>
    <row r="139" spans="1:7">
      <c r="A139" s="221" t="s">
        <v>858</v>
      </c>
      <c r="B139" s="223" t="s">
        <v>2879</v>
      </c>
      <c r="C139" s="271" t="s">
        <v>1987</v>
      </c>
      <c r="D139" s="223" t="s">
        <v>1851</v>
      </c>
      <c r="E139" s="223" t="s">
        <v>2213</v>
      </c>
      <c r="F139" s="234" t="s">
        <v>6573</v>
      </c>
      <c r="G139" s="148" t="s">
        <v>281</v>
      </c>
    </row>
    <row r="140" spans="1:7">
      <c r="A140" s="221" t="s">
        <v>858</v>
      </c>
      <c r="B140" s="223" t="s">
        <v>1989</v>
      </c>
      <c r="C140" s="223" t="s">
        <v>1990</v>
      </c>
      <c r="D140" s="223" t="s">
        <v>252</v>
      </c>
      <c r="E140" s="223" t="s">
        <v>253</v>
      </c>
      <c r="F140" s="234" t="s">
        <v>6574</v>
      </c>
      <c r="G140" s="148" t="s">
        <v>281</v>
      </c>
    </row>
    <row r="141" spans="1:7">
      <c r="A141" s="221" t="s">
        <v>858</v>
      </c>
      <c r="B141" s="233" t="s">
        <v>6204</v>
      </c>
      <c r="C141" s="223">
        <v>1</v>
      </c>
      <c r="D141" s="223" t="s">
        <v>252</v>
      </c>
      <c r="E141" s="223" t="s">
        <v>2213</v>
      </c>
      <c r="F141" s="234" t="s">
        <v>6575</v>
      </c>
      <c r="G141" s="148" t="s">
        <v>281</v>
      </c>
    </row>
    <row r="142" spans="1:7">
      <c r="A142" s="221" t="s">
        <v>858</v>
      </c>
      <c r="B142" s="222" t="s">
        <v>595</v>
      </c>
      <c r="C142" s="223">
        <v>0</v>
      </c>
      <c r="D142" s="223" t="s">
        <v>252</v>
      </c>
      <c r="E142" s="223" t="s">
        <v>253</v>
      </c>
      <c r="F142" s="234" t="s">
        <v>6576</v>
      </c>
      <c r="G142" s="148" t="s">
        <v>281</v>
      </c>
    </row>
    <row r="143" spans="1:7">
      <c r="A143" s="221" t="s">
        <v>858</v>
      </c>
      <c r="B143" s="222" t="s">
        <v>6014</v>
      </c>
      <c r="C143" s="235" t="s">
        <v>983</v>
      </c>
      <c r="D143" s="223" t="s">
        <v>1904</v>
      </c>
      <c r="E143" s="223" t="s">
        <v>2213</v>
      </c>
      <c r="F143" s="234" t="s">
        <v>6577</v>
      </c>
      <c r="G143" s="148" t="s">
        <v>281</v>
      </c>
    </row>
    <row r="144" spans="1:7">
      <c r="A144" s="221" t="s">
        <v>845</v>
      </c>
      <c r="B144" s="233" t="s">
        <v>2000</v>
      </c>
      <c r="C144" s="223" t="s">
        <v>2001</v>
      </c>
      <c r="D144" s="223" t="s">
        <v>252</v>
      </c>
      <c r="E144" s="223" t="s">
        <v>2213</v>
      </c>
      <c r="F144" s="234" t="s">
        <v>6578</v>
      </c>
      <c r="G144" s="148" t="s">
        <v>281</v>
      </c>
    </row>
    <row r="145" spans="1:7">
      <c r="A145" s="221" t="s">
        <v>333</v>
      </c>
      <c r="B145" s="223" t="s">
        <v>2003</v>
      </c>
      <c r="C145" s="223" t="s">
        <v>882</v>
      </c>
      <c r="D145" s="223" t="s">
        <v>6579</v>
      </c>
      <c r="E145" s="223" t="s">
        <v>2213</v>
      </c>
      <c r="F145" s="234" t="s">
        <v>6580</v>
      </c>
      <c r="G145" s="148" t="s">
        <v>281</v>
      </c>
    </row>
    <row r="146" spans="1:7">
      <c r="A146" s="221" t="s">
        <v>333</v>
      </c>
      <c r="B146" s="223" t="s">
        <v>1993</v>
      </c>
      <c r="C146" s="223" t="s">
        <v>1994</v>
      </c>
      <c r="D146" s="223" t="s">
        <v>6579</v>
      </c>
      <c r="E146" s="223" t="s">
        <v>2213</v>
      </c>
      <c r="F146" s="234" t="s">
        <v>6581</v>
      </c>
      <c r="G146" s="148" t="s">
        <v>281</v>
      </c>
    </row>
    <row r="147" spans="1:7">
      <c r="A147" s="221" t="s">
        <v>333</v>
      </c>
      <c r="B147" s="223" t="s">
        <v>1139</v>
      </c>
      <c r="C147" s="223" t="s">
        <v>1997</v>
      </c>
      <c r="D147" s="223" t="s">
        <v>6579</v>
      </c>
      <c r="E147" s="223" t="s">
        <v>2213</v>
      </c>
      <c r="F147" s="234" t="s">
        <v>6582</v>
      </c>
      <c r="G147" s="148" t="s">
        <v>281</v>
      </c>
    </row>
    <row r="148" spans="1:7">
      <c r="A148" s="262" t="s">
        <v>268</v>
      </c>
      <c r="B148" s="189" t="s">
        <v>6024</v>
      </c>
      <c r="C148" s="189">
        <v>15.8</v>
      </c>
      <c r="D148" s="189" t="s">
        <v>6025</v>
      </c>
      <c r="E148" s="189" t="s">
        <v>253</v>
      </c>
      <c r="F148" s="263" t="s">
        <v>6026</v>
      </c>
      <c r="G148" s="148" t="s">
        <v>281</v>
      </c>
    </row>
    <row r="149" spans="1:7">
      <c r="A149" s="262" t="s">
        <v>268</v>
      </c>
      <c r="B149" s="189" t="s">
        <v>2004</v>
      </c>
      <c r="C149" s="189">
        <v>0.17647099999999999</v>
      </c>
      <c r="D149" s="189" t="s">
        <v>270</v>
      </c>
      <c r="E149" s="189" t="s">
        <v>6583</v>
      </c>
      <c r="F149" s="263" t="s">
        <v>2006</v>
      </c>
      <c r="G149" s="148" t="s">
        <v>281</v>
      </c>
    </row>
    <row r="150" spans="1:7">
      <c r="A150" s="262" t="s">
        <v>268</v>
      </c>
      <c r="B150" s="189" t="s">
        <v>534</v>
      </c>
      <c r="C150" s="189">
        <v>5.9299999999999999E-2</v>
      </c>
      <c r="D150" s="189" t="s">
        <v>6584</v>
      </c>
      <c r="E150" s="189" t="s">
        <v>6585</v>
      </c>
      <c r="F150" s="263" t="s">
        <v>6586</v>
      </c>
      <c r="G150" s="148" t="s">
        <v>281</v>
      </c>
    </row>
    <row r="151" spans="1:7">
      <c r="A151" s="262" t="s">
        <v>268</v>
      </c>
      <c r="B151" s="189" t="s">
        <v>875</v>
      </c>
      <c r="C151" s="189">
        <v>0.13639000000000001</v>
      </c>
      <c r="D151" s="189" t="s">
        <v>6584</v>
      </c>
      <c r="E151" s="189" t="s">
        <v>6587</v>
      </c>
      <c r="F151" s="263" t="s">
        <v>6588</v>
      </c>
      <c r="G151" s="148" t="s">
        <v>281</v>
      </c>
    </row>
    <row r="152" spans="1:7">
      <c r="A152" s="262" t="s">
        <v>268</v>
      </c>
      <c r="B152" s="189" t="s">
        <v>2011</v>
      </c>
      <c r="C152" s="189">
        <v>11.722</v>
      </c>
      <c r="D152" s="189" t="s">
        <v>6584</v>
      </c>
      <c r="E152" s="189" t="s">
        <v>6589</v>
      </c>
      <c r="F152" s="263" t="s">
        <v>6590</v>
      </c>
      <c r="G152" s="148" t="s">
        <v>281</v>
      </c>
    </row>
    <row r="153" spans="1:7">
      <c r="A153" s="262" t="s">
        <v>268</v>
      </c>
      <c r="B153" s="189" t="s">
        <v>6028</v>
      </c>
      <c r="C153" s="189">
        <v>0.6</v>
      </c>
      <c r="D153" s="189" t="s">
        <v>270</v>
      </c>
      <c r="E153" s="189" t="s">
        <v>2018</v>
      </c>
      <c r="F153" s="263" t="s">
        <v>2019</v>
      </c>
      <c r="G153" s="148" t="s">
        <v>281</v>
      </c>
    </row>
    <row r="154" spans="1:7">
      <c r="A154" s="262" t="s">
        <v>268</v>
      </c>
      <c r="B154" s="189" t="s">
        <v>6591</v>
      </c>
      <c r="C154" s="189">
        <v>0.25</v>
      </c>
      <c r="D154" s="189" t="s">
        <v>270</v>
      </c>
      <c r="E154" s="189" t="s">
        <v>6592</v>
      </c>
      <c r="F154" s="263" t="s">
        <v>6593</v>
      </c>
      <c r="G154" s="148" t="s">
        <v>281</v>
      </c>
    </row>
    <row r="155" spans="1:7">
      <c r="A155" s="262" t="s">
        <v>268</v>
      </c>
      <c r="B155" s="189" t="s">
        <v>2020</v>
      </c>
      <c r="C155" s="189">
        <v>12.71</v>
      </c>
      <c r="D155" s="189" t="s">
        <v>2021</v>
      </c>
      <c r="E155" s="189" t="s">
        <v>6594</v>
      </c>
      <c r="F155" s="263" t="s">
        <v>2023</v>
      </c>
      <c r="G155" s="148" t="s">
        <v>281</v>
      </c>
    </row>
    <row r="156" spans="1:7">
      <c r="A156" s="262" t="s">
        <v>268</v>
      </c>
      <c r="B156" s="189" t="s">
        <v>2025</v>
      </c>
      <c r="C156" s="189">
        <v>22.68</v>
      </c>
      <c r="D156" s="189" t="s">
        <v>2021</v>
      </c>
      <c r="E156" s="189" t="s">
        <v>6595</v>
      </c>
      <c r="F156" s="263" t="s">
        <v>6596</v>
      </c>
      <c r="G156" s="148" t="s">
        <v>281</v>
      </c>
    </row>
    <row r="157" spans="1:7">
      <c r="A157" s="262" t="s">
        <v>268</v>
      </c>
      <c r="B157" s="189" t="s">
        <v>2887</v>
      </c>
      <c r="C157" s="189">
        <v>0.13875000000000001</v>
      </c>
      <c r="D157" s="189" t="s">
        <v>6597</v>
      </c>
      <c r="E157" s="189" t="s">
        <v>6598</v>
      </c>
      <c r="F157" s="263" t="s">
        <v>6599</v>
      </c>
      <c r="G157" s="148" t="s">
        <v>281</v>
      </c>
    </row>
    <row r="158" spans="1:7">
      <c r="A158" s="262" t="s">
        <v>268</v>
      </c>
      <c r="B158" s="189" t="s">
        <v>646</v>
      </c>
      <c r="C158" s="189">
        <v>15</v>
      </c>
      <c r="D158" s="189" t="s">
        <v>545</v>
      </c>
      <c r="E158" s="189" t="s">
        <v>2030</v>
      </c>
      <c r="F158" s="263" t="s">
        <v>1595</v>
      </c>
      <c r="G158" s="148" t="s">
        <v>281</v>
      </c>
    </row>
    <row r="159" spans="1:7">
      <c r="A159" s="262" t="s">
        <v>268</v>
      </c>
      <c r="B159" s="189" t="s">
        <v>660</v>
      </c>
      <c r="C159" s="189">
        <v>1</v>
      </c>
      <c r="D159" s="189" t="s">
        <v>259</v>
      </c>
      <c r="E159" s="189" t="s">
        <v>253</v>
      </c>
      <c r="F159" s="263" t="s">
        <v>6600</v>
      </c>
      <c r="G159" s="148" t="s">
        <v>281</v>
      </c>
    </row>
    <row r="160" spans="1:7">
      <c r="A160" s="262" t="s">
        <v>268</v>
      </c>
      <c r="B160" s="189" t="s">
        <v>6098</v>
      </c>
      <c r="C160" s="189">
        <v>0.68600000000000005</v>
      </c>
      <c r="D160" s="189" t="s">
        <v>270</v>
      </c>
      <c r="E160" s="189" t="s">
        <v>6213</v>
      </c>
      <c r="F160" s="263" t="s">
        <v>6601</v>
      </c>
      <c r="G160" s="148" t="s">
        <v>281</v>
      </c>
    </row>
    <row r="161" spans="1:7">
      <c r="A161" s="262" t="s">
        <v>268</v>
      </c>
      <c r="B161" s="189" t="s">
        <v>2816</v>
      </c>
      <c r="C161" s="189">
        <v>600000</v>
      </c>
      <c r="D161" s="189" t="s">
        <v>6085</v>
      </c>
      <c r="E161" s="189" t="s">
        <v>253</v>
      </c>
      <c r="F161" s="263" t="s">
        <v>6602</v>
      </c>
      <c r="G161" s="148" t="s">
        <v>281</v>
      </c>
    </row>
    <row r="162" spans="1:7">
      <c r="A162" s="262" t="s">
        <v>268</v>
      </c>
      <c r="B162" s="189" t="s">
        <v>2033</v>
      </c>
      <c r="C162" s="189">
        <v>0.74329999999999996</v>
      </c>
      <c r="D162" s="189" t="s">
        <v>270</v>
      </c>
      <c r="E162" s="189" t="s">
        <v>6603</v>
      </c>
      <c r="F162" s="263" t="s">
        <v>2036</v>
      </c>
      <c r="G162" s="148" t="s">
        <v>281</v>
      </c>
    </row>
    <row r="163" spans="1:7">
      <c r="A163" s="262" t="s">
        <v>268</v>
      </c>
      <c r="B163" s="189" t="s">
        <v>2038</v>
      </c>
      <c r="C163" s="189">
        <v>4872.75</v>
      </c>
      <c r="D163" s="189" t="s">
        <v>6604</v>
      </c>
      <c r="E163" s="189" t="s">
        <v>253</v>
      </c>
      <c r="F163" s="263" t="s">
        <v>6605</v>
      </c>
      <c r="G163" s="148" t="s">
        <v>281</v>
      </c>
    </row>
    <row r="164" spans="1:7">
      <c r="A164" s="262" t="s">
        <v>268</v>
      </c>
      <c r="B164" s="189" t="s">
        <v>6606</v>
      </c>
      <c r="C164" s="189">
        <v>5.2140000000000004</v>
      </c>
      <c r="D164" s="189" t="s">
        <v>6607</v>
      </c>
      <c r="E164" s="189" t="s">
        <v>253</v>
      </c>
      <c r="F164" s="263" t="s">
        <v>6608</v>
      </c>
      <c r="G164" s="148" t="s">
        <v>281</v>
      </c>
    </row>
    <row r="165" spans="1:7">
      <c r="A165" s="262" t="s">
        <v>268</v>
      </c>
      <c r="B165" s="189" t="s">
        <v>983</v>
      </c>
      <c r="C165" s="189" t="s">
        <v>6609</v>
      </c>
      <c r="D165" s="189" t="s">
        <v>408</v>
      </c>
      <c r="E165" s="306"/>
      <c r="F165" s="263" t="s">
        <v>6610</v>
      </c>
      <c r="G165" s="148" t="s">
        <v>281</v>
      </c>
    </row>
    <row r="166" spans="1:7">
      <c r="A166" s="262" t="s">
        <v>268</v>
      </c>
      <c r="B166" s="189" t="s">
        <v>2040</v>
      </c>
      <c r="C166" s="189" t="s">
        <v>6611</v>
      </c>
      <c r="D166" s="189" t="s">
        <v>408</v>
      </c>
      <c r="E166" s="306"/>
      <c r="F166" s="263" t="s">
        <v>6612</v>
      </c>
      <c r="G166" s="148" t="s">
        <v>281</v>
      </c>
    </row>
    <row r="167" spans="1:7">
      <c r="A167" s="262" t="s">
        <v>268</v>
      </c>
      <c r="B167" s="189" t="s">
        <v>818</v>
      </c>
      <c r="C167" s="189" t="s">
        <v>2891</v>
      </c>
      <c r="D167" s="189" t="s">
        <v>408</v>
      </c>
      <c r="E167" s="306"/>
      <c r="F167" s="263" t="s">
        <v>6613</v>
      </c>
      <c r="G167" s="148" t="s">
        <v>281</v>
      </c>
    </row>
    <row r="168" spans="1:7">
      <c r="A168" s="262" t="s">
        <v>268</v>
      </c>
      <c r="B168" s="189" t="s">
        <v>1987</v>
      </c>
      <c r="C168" s="189" t="s">
        <v>6614</v>
      </c>
      <c r="D168" s="269" t="s">
        <v>275</v>
      </c>
      <c r="E168" s="306"/>
      <c r="F168" s="263" t="s">
        <v>6615</v>
      </c>
      <c r="G168" s="148" t="s">
        <v>281</v>
      </c>
    </row>
    <row r="169" spans="1:7">
      <c r="A169" s="262" t="s">
        <v>268</v>
      </c>
      <c r="B169" s="189" t="s">
        <v>2047</v>
      </c>
      <c r="C169" s="189" t="s">
        <v>6616</v>
      </c>
      <c r="D169" s="189" t="s">
        <v>259</v>
      </c>
      <c r="E169" s="306"/>
      <c r="F169" s="263" t="s">
        <v>6617</v>
      </c>
      <c r="G169" s="148" t="s">
        <v>281</v>
      </c>
    </row>
    <row r="170" spans="1:7">
      <c r="A170" s="262" t="s">
        <v>268</v>
      </c>
      <c r="B170" s="189" t="s">
        <v>2050</v>
      </c>
      <c r="C170" s="189" t="s">
        <v>6618</v>
      </c>
      <c r="D170" s="189" t="s">
        <v>560</v>
      </c>
      <c r="E170" s="306"/>
      <c r="F170" s="263" t="s">
        <v>6619</v>
      </c>
      <c r="G170" s="148" t="s">
        <v>281</v>
      </c>
    </row>
    <row r="171" spans="1:7">
      <c r="A171" s="262" t="s">
        <v>268</v>
      </c>
      <c r="B171" s="189" t="s">
        <v>2055</v>
      </c>
      <c r="C171" s="189" t="s">
        <v>6620</v>
      </c>
      <c r="D171" s="189" t="s">
        <v>259</v>
      </c>
      <c r="E171" s="306"/>
      <c r="F171" s="263" t="s">
        <v>6621</v>
      </c>
      <c r="G171" s="148" t="s">
        <v>281</v>
      </c>
    </row>
    <row r="172" spans="1:7">
      <c r="A172" s="262" t="s">
        <v>268</v>
      </c>
      <c r="B172" s="189" t="s">
        <v>2058</v>
      </c>
      <c r="C172" s="189" t="s">
        <v>6622</v>
      </c>
      <c r="D172" s="189" t="s">
        <v>259</v>
      </c>
      <c r="E172" s="306"/>
      <c r="F172" s="263" t="s">
        <v>6623</v>
      </c>
      <c r="G172" s="148" t="s">
        <v>281</v>
      </c>
    </row>
    <row r="173" spans="1:7">
      <c r="A173" s="262" t="s">
        <v>268</v>
      </c>
      <c r="B173" s="189" t="s">
        <v>2064</v>
      </c>
      <c r="C173" s="189" t="s">
        <v>6624</v>
      </c>
      <c r="D173" s="189" t="s">
        <v>259</v>
      </c>
      <c r="E173" s="306"/>
      <c r="F173" s="263" t="s">
        <v>6625</v>
      </c>
      <c r="G173" s="148" t="s">
        <v>281</v>
      </c>
    </row>
    <row r="174" spans="1:7">
      <c r="A174" s="239" t="s">
        <v>268</v>
      </c>
      <c r="B174" s="240" t="s">
        <v>921</v>
      </c>
      <c r="C174" s="240" t="s">
        <v>6626</v>
      </c>
      <c r="D174" s="240" t="s">
        <v>270</v>
      </c>
      <c r="E174" s="307"/>
      <c r="F174" s="241" t="s">
        <v>6627</v>
      </c>
      <c r="G174" s="148" t="s">
        <v>281</v>
      </c>
    </row>
    <row r="175" spans="1:7">
      <c r="G175" s="148" t="s">
        <v>281</v>
      </c>
    </row>
    <row r="176" spans="1:7" ht="21">
      <c r="A176" s="827" t="s">
        <v>6324</v>
      </c>
      <c r="B176" s="828"/>
      <c r="C176" s="828"/>
      <c r="D176" s="828"/>
      <c r="E176" s="828"/>
      <c r="F176" s="829"/>
      <c r="G176" s="148" t="s">
        <v>281</v>
      </c>
    </row>
    <row r="177" spans="1:7">
      <c r="A177" s="211" t="s">
        <v>238</v>
      </c>
      <c r="B177" s="212" t="s">
        <v>239</v>
      </c>
      <c r="C177" s="212" t="s">
        <v>240</v>
      </c>
      <c r="D177" s="212" t="s">
        <v>134</v>
      </c>
      <c r="E177" s="212" t="s">
        <v>241</v>
      </c>
      <c r="F177" s="213" t="s">
        <v>242</v>
      </c>
      <c r="G177" s="148" t="s">
        <v>281</v>
      </c>
    </row>
    <row r="178" spans="1:7">
      <c r="A178" s="216" t="s">
        <v>858</v>
      </c>
      <c r="B178" s="231" t="s">
        <v>2000</v>
      </c>
      <c r="C178" s="218">
        <v>1</v>
      </c>
      <c r="D178" s="218" t="s">
        <v>256</v>
      </c>
      <c r="E178" s="218" t="s">
        <v>253</v>
      </c>
      <c r="F178" s="232" t="s">
        <v>6205</v>
      </c>
      <c r="G178" s="148" t="s">
        <v>281</v>
      </c>
    </row>
    <row r="179" spans="1:7">
      <c r="A179" s="221" t="s">
        <v>858</v>
      </c>
      <c r="B179" s="222" t="s">
        <v>1836</v>
      </c>
      <c r="C179" s="223" t="s">
        <v>6326</v>
      </c>
      <c r="D179" s="223" t="s">
        <v>6327</v>
      </c>
      <c r="E179" s="223" t="s">
        <v>2213</v>
      </c>
      <c r="F179" s="234" t="s">
        <v>6328</v>
      </c>
      <c r="G179" s="148" t="s">
        <v>281</v>
      </c>
    </row>
    <row r="180" spans="1:7">
      <c r="A180" s="221" t="s">
        <v>845</v>
      </c>
      <c r="B180" s="233" t="s">
        <v>6628</v>
      </c>
      <c r="C180" s="223">
        <v>1</v>
      </c>
      <c r="D180" s="223" t="s">
        <v>256</v>
      </c>
      <c r="E180" s="223" t="s">
        <v>253</v>
      </c>
      <c r="F180" s="234" t="s">
        <v>6205</v>
      </c>
      <c r="G180" s="148" t="s">
        <v>281</v>
      </c>
    </row>
    <row r="181" spans="1:7">
      <c r="A181" s="239" t="s">
        <v>268</v>
      </c>
      <c r="B181" s="240" t="s">
        <v>1574</v>
      </c>
      <c r="C181" s="240">
        <v>50</v>
      </c>
      <c r="D181" s="240" t="s">
        <v>4523</v>
      </c>
      <c r="E181" s="240" t="s">
        <v>6331</v>
      </c>
      <c r="F181" s="241" t="s">
        <v>6332</v>
      </c>
      <c r="G181" s="148" t="s">
        <v>281</v>
      </c>
    </row>
    <row r="182" spans="1:7">
      <c r="A182" s="382"/>
      <c r="B182" s="148"/>
      <c r="C182" s="148"/>
      <c r="D182" s="148"/>
      <c r="E182" s="148"/>
      <c r="F182" s="443"/>
      <c r="G182" s="148" t="s">
        <v>281</v>
      </c>
    </row>
    <row r="183" spans="1:7" ht="21">
      <c r="A183" s="827" t="s">
        <v>6629</v>
      </c>
      <c r="B183" s="828"/>
      <c r="C183" s="828"/>
      <c r="D183" s="828"/>
      <c r="E183" s="828"/>
      <c r="F183" s="829"/>
      <c r="G183" s="148" t="s">
        <v>281</v>
      </c>
    </row>
    <row r="184" spans="1:7">
      <c r="A184" s="211" t="s">
        <v>238</v>
      </c>
      <c r="B184" s="212" t="s">
        <v>239</v>
      </c>
      <c r="C184" s="212" t="s">
        <v>240</v>
      </c>
      <c r="D184" s="212" t="s">
        <v>134</v>
      </c>
      <c r="E184" s="212" t="s">
        <v>241</v>
      </c>
      <c r="F184" s="213" t="s">
        <v>242</v>
      </c>
      <c r="G184" s="148" t="s">
        <v>281</v>
      </c>
    </row>
    <row r="185" spans="1:7">
      <c r="A185" s="216" t="s">
        <v>858</v>
      </c>
      <c r="B185" s="217" t="s">
        <v>2068</v>
      </c>
      <c r="C185" s="218">
        <v>6.1999999999999998E-3</v>
      </c>
      <c r="D185" s="218" t="s">
        <v>259</v>
      </c>
      <c r="E185" s="218" t="s">
        <v>2069</v>
      </c>
      <c r="F185" s="232" t="s">
        <v>2070</v>
      </c>
      <c r="G185" s="148" t="s">
        <v>281</v>
      </c>
    </row>
    <row r="186" spans="1:7">
      <c r="A186" s="221" t="s">
        <v>858</v>
      </c>
      <c r="B186" s="222" t="s">
        <v>2071</v>
      </c>
      <c r="C186" s="223">
        <v>2.5000000000000001E-2</v>
      </c>
      <c r="D186" s="223" t="s">
        <v>259</v>
      </c>
      <c r="E186" s="223" t="s">
        <v>2072</v>
      </c>
      <c r="F186" s="234" t="s">
        <v>2070</v>
      </c>
      <c r="G186" s="148" t="s">
        <v>281</v>
      </c>
    </row>
    <row r="187" spans="1:7">
      <c r="A187" s="221" t="s">
        <v>858</v>
      </c>
      <c r="B187" s="222" t="s">
        <v>2073</v>
      </c>
      <c r="C187" s="223">
        <v>3.7199999999999997E-2</v>
      </c>
      <c r="D187" s="223" t="s">
        <v>259</v>
      </c>
      <c r="E187" s="223" t="s">
        <v>2074</v>
      </c>
      <c r="F187" s="234" t="s">
        <v>2070</v>
      </c>
      <c r="G187" s="148" t="s">
        <v>281</v>
      </c>
    </row>
    <row r="188" spans="1:7">
      <c r="A188" s="221" t="s">
        <v>858</v>
      </c>
      <c r="B188" s="233" t="s">
        <v>2075</v>
      </c>
      <c r="C188" s="223">
        <v>412</v>
      </c>
      <c r="D188" s="223" t="s">
        <v>259</v>
      </c>
      <c r="E188" s="223" t="s">
        <v>253</v>
      </c>
      <c r="F188" s="234" t="s">
        <v>2077</v>
      </c>
      <c r="G188" s="148" t="s">
        <v>281</v>
      </c>
    </row>
    <row r="189" spans="1:7">
      <c r="A189" s="221" t="s">
        <v>858</v>
      </c>
      <c r="B189" s="222" t="s">
        <v>2078</v>
      </c>
      <c r="C189" s="223">
        <v>1.1000000000000001E-3</v>
      </c>
      <c r="D189" s="223" t="s">
        <v>1435</v>
      </c>
      <c r="E189" s="223" t="s">
        <v>2079</v>
      </c>
      <c r="F189" s="234" t="s">
        <v>2070</v>
      </c>
      <c r="G189" s="148" t="s">
        <v>281</v>
      </c>
    </row>
    <row r="190" spans="1:7">
      <c r="A190" s="221" t="s">
        <v>858</v>
      </c>
      <c r="B190" s="222" t="s">
        <v>305</v>
      </c>
      <c r="C190" s="223">
        <v>1.24E-2</v>
      </c>
      <c r="D190" s="223" t="s">
        <v>259</v>
      </c>
      <c r="E190" s="223" t="s">
        <v>2080</v>
      </c>
      <c r="F190" s="234" t="s">
        <v>2070</v>
      </c>
      <c r="G190" s="148" t="s">
        <v>281</v>
      </c>
    </row>
    <row r="191" spans="1:7">
      <c r="A191" s="221" t="s">
        <v>858</v>
      </c>
      <c r="B191" s="222" t="s">
        <v>507</v>
      </c>
      <c r="C191" s="223">
        <v>5.88</v>
      </c>
      <c r="D191" s="223" t="s">
        <v>259</v>
      </c>
      <c r="E191" s="223" t="s">
        <v>2081</v>
      </c>
      <c r="F191" s="234" t="s">
        <v>2070</v>
      </c>
      <c r="G191" s="148" t="s">
        <v>281</v>
      </c>
    </row>
    <row r="192" spans="1:7">
      <c r="A192" s="221" t="s">
        <v>858</v>
      </c>
      <c r="B192" s="222" t="s">
        <v>941</v>
      </c>
      <c r="C192" s="223">
        <v>-90</v>
      </c>
      <c r="D192" s="223" t="s">
        <v>943</v>
      </c>
      <c r="E192" s="223" t="s">
        <v>253</v>
      </c>
      <c r="F192" s="234" t="s">
        <v>2082</v>
      </c>
      <c r="G192" s="148" t="s">
        <v>281</v>
      </c>
    </row>
    <row r="193" spans="1:7">
      <c r="A193" s="221" t="s">
        <v>858</v>
      </c>
      <c r="B193" s="222" t="s">
        <v>2083</v>
      </c>
      <c r="C193" s="223">
        <v>7.9645599999999997E-4</v>
      </c>
      <c r="D193" s="223" t="s">
        <v>275</v>
      </c>
      <c r="E193" s="223" t="s">
        <v>2084</v>
      </c>
      <c r="F193" s="234" t="s">
        <v>2085</v>
      </c>
      <c r="G193" s="148" t="s">
        <v>281</v>
      </c>
    </row>
    <row r="194" spans="1:7">
      <c r="A194" s="221" t="s">
        <v>858</v>
      </c>
      <c r="B194" s="222" t="s">
        <v>6014</v>
      </c>
      <c r="C194" s="235" t="s">
        <v>628</v>
      </c>
      <c r="D194" s="223" t="s">
        <v>408</v>
      </c>
      <c r="E194" s="223" t="s">
        <v>2213</v>
      </c>
      <c r="F194" s="234" t="s">
        <v>2092</v>
      </c>
      <c r="G194" s="148" t="s">
        <v>281</v>
      </c>
    </row>
    <row r="195" spans="1:7">
      <c r="A195" s="221" t="s">
        <v>858</v>
      </c>
      <c r="B195" s="222" t="s">
        <v>247</v>
      </c>
      <c r="C195" s="235">
        <f>40*412/1000</f>
        <v>16.48</v>
      </c>
      <c r="D195" s="223" t="s">
        <v>715</v>
      </c>
      <c r="E195" s="223" t="s">
        <v>6630</v>
      </c>
      <c r="F195" s="234" t="s">
        <v>2090</v>
      </c>
      <c r="G195" s="148" t="s">
        <v>281</v>
      </c>
    </row>
    <row r="196" spans="1:7">
      <c r="A196" s="221" t="s">
        <v>845</v>
      </c>
      <c r="B196" s="233" t="s">
        <v>1989</v>
      </c>
      <c r="C196" s="223">
        <v>1000</v>
      </c>
      <c r="D196" s="223" t="s">
        <v>259</v>
      </c>
      <c r="E196" s="223" t="s">
        <v>253</v>
      </c>
      <c r="F196" s="234" t="s">
        <v>2093</v>
      </c>
      <c r="G196" s="148" t="s">
        <v>281</v>
      </c>
    </row>
    <row r="197" spans="1:7">
      <c r="A197" s="262" t="s">
        <v>268</v>
      </c>
      <c r="B197" s="224" t="s">
        <v>2107</v>
      </c>
      <c r="C197" s="224">
        <v>0.53</v>
      </c>
      <c r="D197" s="223" t="s">
        <v>270</v>
      </c>
      <c r="E197" s="224" t="s">
        <v>253</v>
      </c>
      <c r="F197" s="234" t="s">
        <v>2108</v>
      </c>
      <c r="G197" s="148" t="s">
        <v>281</v>
      </c>
    </row>
    <row r="198" spans="1:7">
      <c r="A198" s="262" t="s">
        <v>268</v>
      </c>
      <c r="B198" s="189" t="s">
        <v>2094</v>
      </c>
      <c r="C198" s="189">
        <v>2.1</v>
      </c>
      <c r="D198" s="189" t="s">
        <v>637</v>
      </c>
      <c r="E198" s="189" t="s">
        <v>2095</v>
      </c>
      <c r="F198" s="263" t="s">
        <v>2096</v>
      </c>
      <c r="G198" s="148" t="s">
        <v>281</v>
      </c>
    </row>
    <row r="199" spans="1:7">
      <c r="A199" s="262" t="s">
        <v>268</v>
      </c>
      <c r="B199" s="189" t="s">
        <v>2097</v>
      </c>
      <c r="C199" s="189">
        <v>7.1</v>
      </c>
      <c r="D199" s="189" t="s">
        <v>637</v>
      </c>
      <c r="E199" s="189" t="s">
        <v>2098</v>
      </c>
      <c r="F199" s="263" t="s">
        <v>2099</v>
      </c>
      <c r="G199" s="148" t="s">
        <v>281</v>
      </c>
    </row>
    <row r="200" spans="1:7">
      <c r="A200" s="262" t="s">
        <v>268</v>
      </c>
      <c r="B200" s="189" t="s">
        <v>660</v>
      </c>
      <c r="C200" s="189">
        <v>1000</v>
      </c>
      <c r="D200" s="189" t="s">
        <v>259</v>
      </c>
      <c r="E200" s="306"/>
      <c r="F200" s="263" t="s">
        <v>2106</v>
      </c>
      <c r="G200" s="148" t="s">
        <v>281</v>
      </c>
    </row>
    <row r="201" spans="1:7">
      <c r="A201" s="239" t="s">
        <v>268</v>
      </c>
      <c r="B201" s="240" t="s">
        <v>628</v>
      </c>
      <c r="C201" s="240" t="s">
        <v>2109</v>
      </c>
      <c r="D201" s="240" t="s">
        <v>637</v>
      </c>
      <c r="E201" s="307"/>
      <c r="F201" s="241" t="s">
        <v>2092</v>
      </c>
      <c r="G201" s="148" t="s">
        <v>281</v>
      </c>
    </row>
    <row r="202" spans="1:7">
      <c r="G202" s="148" t="s">
        <v>281</v>
      </c>
    </row>
    <row r="203" spans="1:7" ht="21">
      <c r="A203" s="827" t="s">
        <v>6631</v>
      </c>
      <c r="B203" s="828"/>
      <c r="C203" s="828"/>
      <c r="D203" s="828"/>
      <c r="E203" s="828"/>
      <c r="F203" s="829"/>
      <c r="G203" s="148" t="s">
        <v>281</v>
      </c>
    </row>
    <row r="204" spans="1:7">
      <c r="A204" s="211" t="s">
        <v>238</v>
      </c>
      <c r="B204" s="212" t="s">
        <v>239</v>
      </c>
      <c r="C204" s="212" t="s">
        <v>240</v>
      </c>
      <c r="D204" s="212" t="s">
        <v>134</v>
      </c>
      <c r="E204" s="212" t="s">
        <v>241</v>
      </c>
      <c r="F204" s="213" t="s">
        <v>242</v>
      </c>
      <c r="G204" s="148" t="s">
        <v>281</v>
      </c>
    </row>
    <row r="205" spans="1:7">
      <c r="A205" s="425" t="s">
        <v>858</v>
      </c>
      <c r="B205" s="217" t="s">
        <v>311</v>
      </c>
      <c r="C205" s="426">
        <v>1.2475089999999999E-3</v>
      </c>
      <c r="D205" s="426" t="s">
        <v>259</v>
      </c>
      <c r="E205" s="426" t="s">
        <v>6632</v>
      </c>
      <c r="F205" s="427" t="s">
        <v>313</v>
      </c>
      <c r="G205" s="148" t="s">
        <v>281</v>
      </c>
    </row>
    <row r="206" spans="1:7">
      <c r="A206" s="429" t="s">
        <v>858</v>
      </c>
      <c r="B206" s="222" t="s">
        <v>285</v>
      </c>
      <c r="C206" s="273">
        <v>8.2355700000000003E-9</v>
      </c>
      <c r="D206" s="273" t="s">
        <v>259</v>
      </c>
      <c r="E206" s="273" t="s">
        <v>6633</v>
      </c>
      <c r="F206" s="430" t="s">
        <v>287</v>
      </c>
      <c r="G206" s="148" t="s">
        <v>281</v>
      </c>
    </row>
    <row r="207" spans="1:7">
      <c r="A207" s="429" t="s">
        <v>858</v>
      </c>
      <c r="B207" s="222" t="s">
        <v>317</v>
      </c>
      <c r="C207" s="273">
        <v>3.3890400000000001E-4</v>
      </c>
      <c r="D207" s="273" t="s">
        <v>259</v>
      </c>
      <c r="E207" s="273" t="s">
        <v>6634</v>
      </c>
      <c r="F207" s="430" t="s">
        <v>319</v>
      </c>
      <c r="G207" s="148" t="s">
        <v>281</v>
      </c>
    </row>
    <row r="208" spans="1:7">
      <c r="A208" s="429" t="s">
        <v>858</v>
      </c>
      <c r="B208" s="222" t="s">
        <v>294</v>
      </c>
      <c r="C208" s="273">
        <v>6.2322899999999998E-6</v>
      </c>
      <c r="D208" s="273" t="s">
        <v>259</v>
      </c>
      <c r="E208" s="273" t="s">
        <v>6635</v>
      </c>
      <c r="F208" s="430" t="s">
        <v>296</v>
      </c>
      <c r="G208" s="148" t="s">
        <v>281</v>
      </c>
    </row>
    <row r="209" spans="1:7">
      <c r="A209" s="429" t="s">
        <v>858</v>
      </c>
      <c r="B209" s="222" t="s">
        <v>291</v>
      </c>
      <c r="C209" s="273">
        <v>1.5950899999999999E-6</v>
      </c>
      <c r="D209" s="273" t="s">
        <v>259</v>
      </c>
      <c r="E209" s="273" t="s">
        <v>6636</v>
      </c>
      <c r="F209" s="430" t="s">
        <v>293</v>
      </c>
      <c r="G209" s="148" t="s">
        <v>281</v>
      </c>
    </row>
    <row r="210" spans="1:7">
      <c r="A210" s="429" t="s">
        <v>858</v>
      </c>
      <c r="B210" s="222" t="s">
        <v>326</v>
      </c>
      <c r="C210" s="273">
        <v>0.23328347899999999</v>
      </c>
      <c r="D210" s="273" t="s">
        <v>327</v>
      </c>
      <c r="E210" s="273" t="s">
        <v>6637</v>
      </c>
      <c r="F210" s="430" t="s">
        <v>329</v>
      </c>
      <c r="G210" s="148" t="s">
        <v>281</v>
      </c>
    </row>
    <row r="211" spans="1:7">
      <c r="A211" s="429" t="s">
        <v>858</v>
      </c>
      <c r="B211" s="222" t="s">
        <v>300</v>
      </c>
      <c r="C211" s="273">
        <v>2.1444E-5</v>
      </c>
      <c r="D211" s="273" t="s">
        <v>259</v>
      </c>
      <c r="E211" s="273" t="s">
        <v>6638</v>
      </c>
      <c r="F211" s="430" t="s">
        <v>290</v>
      </c>
      <c r="G211" s="148" t="s">
        <v>281</v>
      </c>
    </row>
    <row r="212" spans="1:7">
      <c r="A212" s="429" t="s">
        <v>858</v>
      </c>
      <c r="B212" s="222" t="s">
        <v>302</v>
      </c>
      <c r="C212" s="273">
        <v>5.0409499999999999E-5</v>
      </c>
      <c r="D212" s="273" t="s">
        <v>259</v>
      </c>
      <c r="E212" s="273" t="s">
        <v>6639</v>
      </c>
      <c r="F212" s="430" t="s">
        <v>304</v>
      </c>
      <c r="G212" s="148" t="s">
        <v>281</v>
      </c>
    </row>
    <row r="213" spans="1:7">
      <c r="A213" s="429" t="s">
        <v>858</v>
      </c>
      <c r="B213" s="222" t="s">
        <v>288</v>
      </c>
      <c r="C213" s="273">
        <v>6.0324099999999999E-9</v>
      </c>
      <c r="D213" s="273" t="s">
        <v>259</v>
      </c>
      <c r="E213" s="273" t="s">
        <v>6640</v>
      </c>
      <c r="F213" s="430" t="s">
        <v>290</v>
      </c>
      <c r="G213" s="148" t="s">
        <v>281</v>
      </c>
    </row>
    <row r="214" spans="1:7">
      <c r="A214" s="429" t="s">
        <v>858</v>
      </c>
      <c r="B214" s="222" t="s">
        <v>282</v>
      </c>
      <c r="C214" s="273">
        <v>2.5000000000000002E-10</v>
      </c>
      <c r="D214" s="273" t="s">
        <v>275</v>
      </c>
      <c r="E214" s="273" t="s">
        <v>283</v>
      </c>
      <c r="F214" s="430" t="s">
        <v>6641</v>
      </c>
      <c r="G214" s="148" t="s">
        <v>281</v>
      </c>
    </row>
    <row r="215" spans="1:7">
      <c r="A215" s="429" t="s">
        <v>858</v>
      </c>
      <c r="B215" s="222" t="s">
        <v>320</v>
      </c>
      <c r="C215" s="273">
        <v>1.689222E-3</v>
      </c>
      <c r="D215" s="273" t="s">
        <v>259</v>
      </c>
      <c r="E215" s="273" t="s">
        <v>6642</v>
      </c>
      <c r="F215" s="430" t="s">
        <v>322</v>
      </c>
      <c r="G215" s="148" t="s">
        <v>281</v>
      </c>
    </row>
    <row r="216" spans="1:7">
      <c r="A216" s="429" t="s">
        <v>858</v>
      </c>
      <c r="B216" s="222" t="s">
        <v>323</v>
      </c>
      <c r="C216" s="273">
        <v>4.9225980000000003E-3</v>
      </c>
      <c r="D216" s="273" t="s">
        <v>259</v>
      </c>
      <c r="E216" s="273" t="s">
        <v>6643</v>
      </c>
      <c r="F216" s="430" t="s">
        <v>325</v>
      </c>
      <c r="G216" s="148" t="s">
        <v>281</v>
      </c>
    </row>
    <row r="217" spans="1:7">
      <c r="A217" s="429" t="s">
        <v>858</v>
      </c>
      <c r="B217" s="222" t="s">
        <v>308</v>
      </c>
      <c r="C217" s="273">
        <v>1E-27</v>
      </c>
      <c r="D217" s="273" t="s">
        <v>259</v>
      </c>
      <c r="E217" s="273" t="s">
        <v>6644</v>
      </c>
      <c r="F217" s="430" t="s">
        <v>310</v>
      </c>
      <c r="G217" s="148" t="s">
        <v>281</v>
      </c>
    </row>
    <row r="218" spans="1:7">
      <c r="A218" s="429" t="s">
        <v>858</v>
      </c>
      <c r="B218" s="222" t="s">
        <v>274</v>
      </c>
      <c r="C218" s="273">
        <v>3.5192099999999999E-12</v>
      </c>
      <c r="D218" s="273" t="s">
        <v>275</v>
      </c>
      <c r="E218" s="273" t="s">
        <v>6645</v>
      </c>
      <c r="F218" s="430" t="s">
        <v>277</v>
      </c>
      <c r="G218" s="148" t="s">
        <v>281</v>
      </c>
    </row>
    <row r="219" spans="1:7">
      <c r="A219" s="429" t="s">
        <v>858</v>
      </c>
      <c r="B219" s="222" t="s">
        <v>278</v>
      </c>
      <c r="C219" s="273">
        <v>8.7512900000000004E-12</v>
      </c>
      <c r="D219" s="273" t="s">
        <v>275</v>
      </c>
      <c r="E219" s="273" t="s">
        <v>6646</v>
      </c>
      <c r="F219" s="430" t="s">
        <v>280</v>
      </c>
      <c r="G219" s="148" t="s">
        <v>281</v>
      </c>
    </row>
    <row r="220" spans="1:7">
      <c r="A220" s="429" t="s">
        <v>858</v>
      </c>
      <c r="B220" s="222" t="s">
        <v>305</v>
      </c>
      <c r="C220" s="273">
        <v>5.0181200000000003E-4</v>
      </c>
      <c r="D220" s="273" t="s">
        <v>259</v>
      </c>
      <c r="E220" s="273" t="s">
        <v>6647</v>
      </c>
      <c r="F220" s="430" t="s">
        <v>307</v>
      </c>
      <c r="G220" s="148" t="s">
        <v>281</v>
      </c>
    </row>
    <row r="221" spans="1:7">
      <c r="A221" s="429" t="s">
        <v>858</v>
      </c>
      <c r="B221" s="222" t="s">
        <v>297</v>
      </c>
      <c r="C221" s="273">
        <v>7.8159500000000003E-5</v>
      </c>
      <c r="D221" s="273" t="s">
        <v>259</v>
      </c>
      <c r="E221" s="273" t="s">
        <v>6648</v>
      </c>
      <c r="F221" s="430" t="s">
        <v>299</v>
      </c>
      <c r="G221" s="148" t="s">
        <v>281</v>
      </c>
    </row>
    <row r="222" spans="1:7">
      <c r="A222" s="429" t="s">
        <v>858</v>
      </c>
      <c r="B222" s="222" t="s">
        <v>247</v>
      </c>
      <c r="C222" s="273">
        <v>2.46722E-4</v>
      </c>
      <c r="D222" s="273" t="s">
        <v>314</v>
      </c>
      <c r="E222" s="273" t="s">
        <v>6649</v>
      </c>
      <c r="F222" s="430" t="s">
        <v>316</v>
      </c>
      <c r="G222" s="148" t="s">
        <v>281</v>
      </c>
    </row>
    <row r="223" spans="1:7">
      <c r="A223" s="429" t="s">
        <v>858</v>
      </c>
      <c r="B223" s="222" t="s">
        <v>330</v>
      </c>
      <c r="C223" s="273">
        <v>7.3883262000000005E-2</v>
      </c>
      <c r="D223" s="273" t="s">
        <v>259</v>
      </c>
      <c r="E223" s="273" t="s">
        <v>6650</v>
      </c>
      <c r="F223" s="430" t="s">
        <v>332</v>
      </c>
      <c r="G223" s="148" t="s">
        <v>281</v>
      </c>
    </row>
    <row r="224" spans="1:7">
      <c r="A224" s="429" t="s">
        <v>333</v>
      </c>
      <c r="B224" s="273" t="s">
        <v>225</v>
      </c>
      <c r="C224" s="273">
        <v>7.0659099999999997E-12</v>
      </c>
      <c r="D224" s="273" t="s">
        <v>259</v>
      </c>
      <c r="E224" s="273" t="s">
        <v>6651</v>
      </c>
      <c r="F224" s="430" t="s">
        <v>335</v>
      </c>
      <c r="G224" s="148" t="s">
        <v>281</v>
      </c>
    </row>
    <row r="225" spans="1:7">
      <c r="A225" s="429" t="s">
        <v>333</v>
      </c>
      <c r="B225" s="273" t="s">
        <v>225</v>
      </c>
      <c r="C225" s="273">
        <v>9.7607499999999997E-6</v>
      </c>
      <c r="D225" s="273" t="s">
        <v>259</v>
      </c>
      <c r="E225" s="273" t="s">
        <v>6652</v>
      </c>
      <c r="F225" s="430" t="s">
        <v>337</v>
      </c>
      <c r="G225" s="148" t="s">
        <v>281</v>
      </c>
    </row>
    <row r="226" spans="1:7">
      <c r="A226" s="429" t="s">
        <v>333</v>
      </c>
      <c r="B226" s="273" t="s">
        <v>225</v>
      </c>
      <c r="C226" s="273">
        <v>5.7696100000000003E-9</v>
      </c>
      <c r="D226" s="273" t="s">
        <v>259</v>
      </c>
      <c r="E226" s="273" t="s">
        <v>6653</v>
      </c>
      <c r="F226" s="430" t="s">
        <v>339</v>
      </c>
      <c r="G226" s="148" t="s">
        <v>281</v>
      </c>
    </row>
    <row r="227" spans="1:7">
      <c r="A227" s="429" t="s">
        <v>333</v>
      </c>
      <c r="B227" s="273" t="s">
        <v>340</v>
      </c>
      <c r="C227" s="273">
        <v>1.46675E-6</v>
      </c>
      <c r="D227" s="273" t="s">
        <v>259</v>
      </c>
      <c r="E227" s="273" t="s">
        <v>6654</v>
      </c>
      <c r="F227" s="430" t="s">
        <v>342</v>
      </c>
      <c r="G227" s="148" t="s">
        <v>281</v>
      </c>
    </row>
    <row r="228" spans="1:7">
      <c r="A228" s="429" t="s">
        <v>333</v>
      </c>
      <c r="B228" s="273" t="s">
        <v>343</v>
      </c>
      <c r="C228" s="273">
        <v>5.1807399999999998E-11</v>
      </c>
      <c r="D228" s="273" t="s">
        <v>259</v>
      </c>
      <c r="E228" s="273" t="s">
        <v>6655</v>
      </c>
      <c r="F228" s="430" t="s">
        <v>337</v>
      </c>
      <c r="G228" s="148" t="s">
        <v>281</v>
      </c>
    </row>
    <row r="229" spans="1:7">
      <c r="A229" s="429" t="s">
        <v>333</v>
      </c>
      <c r="B229" s="273" t="s">
        <v>343</v>
      </c>
      <c r="C229" s="273">
        <v>2.8223600000000001E-11</v>
      </c>
      <c r="D229" s="273" t="s">
        <v>259</v>
      </c>
      <c r="E229" s="273" t="s">
        <v>6656</v>
      </c>
      <c r="F229" s="430" t="s">
        <v>339</v>
      </c>
      <c r="G229" s="148" t="s">
        <v>281</v>
      </c>
    </row>
    <row r="230" spans="1:7">
      <c r="A230" s="429" t="s">
        <v>333</v>
      </c>
      <c r="B230" s="273" t="s">
        <v>174</v>
      </c>
      <c r="C230" s="273">
        <v>2.8851799999999999E-10</v>
      </c>
      <c r="D230" s="273" t="s">
        <v>259</v>
      </c>
      <c r="E230" s="273" t="s">
        <v>6657</v>
      </c>
      <c r="F230" s="430" t="s">
        <v>335</v>
      </c>
      <c r="G230" s="148" t="s">
        <v>281</v>
      </c>
    </row>
    <row r="231" spans="1:7">
      <c r="A231" s="429" t="s">
        <v>333</v>
      </c>
      <c r="B231" s="273" t="s">
        <v>347</v>
      </c>
      <c r="C231" s="273">
        <v>2.2455000000000002E-8</v>
      </c>
      <c r="D231" s="273" t="s">
        <v>259</v>
      </c>
      <c r="E231" s="273" t="s">
        <v>6658</v>
      </c>
      <c r="F231" s="430" t="s">
        <v>337</v>
      </c>
      <c r="G231" s="148" t="s">
        <v>281</v>
      </c>
    </row>
    <row r="232" spans="1:7">
      <c r="A232" s="429" t="s">
        <v>333</v>
      </c>
      <c r="B232" s="273" t="s">
        <v>347</v>
      </c>
      <c r="C232" s="273">
        <v>1.6926299999999999E-8</v>
      </c>
      <c r="D232" s="273" t="s">
        <v>259</v>
      </c>
      <c r="E232" s="273" t="s">
        <v>6659</v>
      </c>
      <c r="F232" s="430" t="s">
        <v>339</v>
      </c>
      <c r="G232" s="148" t="s">
        <v>281</v>
      </c>
    </row>
    <row r="233" spans="1:7">
      <c r="A233" s="429" t="s">
        <v>333</v>
      </c>
      <c r="B233" s="273" t="s">
        <v>350</v>
      </c>
      <c r="C233" s="273">
        <v>4.52783E-8</v>
      </c>
      <c r="D233" s="273" t="s">
        <v>259</v>
      </c>
      <c r="E233" s="273" t="s">
        <v>6660</v>
      </c>
      <c r="F233" s="430" t="s">
        <v>352</v>
      </c>
      <c r="G233" s="148" t="s">
        <v>281</v>
      </c>
    </row>
    <row r="234" spans="1:7">
      <c r="A234" s="429" t="s">
        <v>333</v>
      </c>
      <c r="B234" s="273" t="s">
        <v>353</v>
      </c>
      <c r="C234" s="273">
        <v>9.4674600000000001E-11</v>
      </c>
      <c r="D234" s="273" t="s">
        <v>259</v>
      </c>
      <c r="E234" s="273" t="s">
        <v>6661</v>
      </c>
      <c r="F234" s="430" t="s">
        <v>352</v>
      </c>
      <c r="G234" s="148" t="s">
        <v>281</v>
      </c>
    </row>
    <row r="235" spans="1:7">
      <c r="A235" s="429" t="s">
        <v>333</v>
      </c>
      <c r="B235" s="273" t="s">
        <v>355</v>
      </c>
      <c r="C235" s="273">
        <v>2.3922099999999998E-10</v>
      </c>
      <c r="D235" s="273" t="s">
        <v>259</v>
      </c>
      <c r="E235" s="273" t="s">
        <v>6662</v>
      </c>
      <c r="F235" s="430" t="s">
        <v>352</v>
      </c>
      <c r="G235" s="148" t="s">
        <v>281</v>
      </c>
    </row>
    <row r="236" spans="1:7">
      <c r="A236" s="429" t="s">
        <v>333</v>
      </c>
      <c r="B236" s="273" t="s">
        <v>357</v>
      </c>
      <c r="C236" s="273">
        <v>1.00759E-12</v>
      </c>
      <c r="D236" s="273" t="s">
        <v>259</v>
      </c>
      <c r="E236" s="273" t="s">
        <v>6663</v>
      </c>
      <c r="F236" s="430" t="s">
        <v>359</v>
      </c>
      <c r="G236" s="148" t="s">
        <v>281</v>
      </c>
    </row>
    <row r="237" spans="1:7">
      <c r="A237" s="429" t="s">
        <v>333</v>
      </c>
      <c r="B237" s="273" t="s">
        <v>364</v>
      </c>
      <c r="C237" s="273">
        <v>1.2804099999999999E-4</v>
      </c>
      <c r="D237" s="273" t="s">
        <v>259</v>
      </c>
      <c r="E237" s="273" t="s">
        <v>6664</v>
      </c>
      <c r="F237" s="430" t="s">
        <v>337</v>
      </c>
      <c r="G237" s="148" t="s">
        <v>281</v>
      </c>
    </row>
    <row r="238" spans="1:7">
      <c r="A238" s="429" t="s">
        <v>333</v>
      </c>
      <c r="B238" s="273" t="s">
        <v>364</v>
      </c>
      <c r="C238" s="273">
        <v>3.9298300000000003E-5</v>
      </c>
      <c r="D238" s="273" t="s">
        <v>259</v>
      </c>
      <c r="E238" s="273" t="s">
        <v>6665</v>
      </c>
      <c r="F238" s="430" t="s">
        <v>339</v>
      </c>
      <c r="G238" s="148" t="s">
        <v>281</v>
      </c>
    </row>
    <row r="239" spans="1:7">
      <c r="A239" s="429" t="s">
        <v>333</v>
      </c>
      <c r="B239" s="273" t="s">
        <v>179</v>
      </c>
      <c r="C239" s="273">
        <v>1.7531399999999999E-12</v>
      </c>
      <c r="D239" s="273" t="s">
        <v>259</v>
      </c>
      <c r="E239" s="273" t="s">
        <v>6666</v>
      </c>
      <c r="F239" s="430" t="s">
        <v>335</v>
      </c>
      <c r="G239" s="148" t="s">
        <v>281</v>
      </c>
    </row>
    <row r="240" spans="1:7">
      <c r="A240" s="429" t="s">
        <v>333</v>
      </c>
      <c r="B240" s="273" t="s">
        <v>368</v>
      </c>
      <c r="C240" s="273">
        <v>5.5191899999999998E-10</v>
      </c>
      <c r="D240" s="273" t="s">
        <v>259</v>
      </c>
      <c r="E240" s="273" t="s">
        <v>6667</v>
      </c>
      <c r="F240" s="430" t="s">
        <v>337</v>
      </c>
      <c r="G240" s="148" t="s">
        <v>281</v>
      </c>
    </row>
    <row r="241" spans="1:7">
      <c r="A241" s="429" t="s">
        <v>333</v>
      </c>
      <c r="B241" s="273" t="s">
        <v>368</v>
      </c>
      <c r="C241" s="273">
        <v>6.1212400000000001E-13</v>
      </c>
      <c r="D241" s="273" t="s">
        <v>259</v>
      </c>
      <c r="E241" s="273" t="s">
        <v>6668</v>
      </c>
      <c r="F241" s="430" t="s">
        <v>339</v>
      </c>
      <c r="G241" s="148" t="s">
        <v>281</v>
      </c>
    </row>
    <row r="242" spans="1:7">
      <c r="A242" s="429" t="s">
        <v>333</v>
      </c>
      <c r="B242" s="273" t="s">
        <v>221</v>
      </c>
      <c r="C242" s="273">
        <v>3.0265500000000001E-7</v>
      </c>
      <c r="D242" s="273" t="s">
        <v>259</v>
      </c>
      <c r="E242" s="273" t="s">
        <v>6669</v>
      </c>
      <c r="F242" s="430" t="s">
        <v>335</v>
      </c>
      <c r="G242" s="148" t="s">
        <v>281</v>
      </c>
    </row>
    <row r="243" spans="1:7">
      <c r="A243" s="429" t="s">
        <v>333</v>
      </c>
      <c r="B243" s="273" t="s">
        <v>371</v>
      </c>
      <c r="C243" s="273">
        <v>4.6644699999999997E-5</v>
      </c>
      <c r="D243" s="273" t="s">
        <v>259</v>
      </c>
      <c r="E243" s="273" t="s">
        <v>6670</v>
      </c>
      <c r="F243" s="430" t="s">
        <v>337</v>
      </c>
      <c r="G243" s="148" t="s">
        <v>281</v>
      </c>
    </row>
    <row r="244" spans="1:7">
      <c r="A244" s="429" t="s">
        <v>333</v>
      </c>
      <c r="B244" s="273" t="s">
        <v>371</v>
      </c>
      <c r="C244" s="273">
        <v>7.1459099999999997E-7</v>
      </c>
      <c r="D244" s="273" t="s">
        <v>259</v>
      </c>
      <c r="E244" s="273" t="s">
        <v>6671</v>
      </c>
      <c r="F244" s="430" t="s">
        <v>339</v>
      </c>
      <c r="G244" s="148" t="s">
        <v>281</v>
      </c>
    </row>
    <row r="245" spans="1:7">
      <c r="A245" s="429" t="s">
        <v>333</v>
      </c>
      <c r="B245" s="273" t="s">
        <v>374</v>
      </c>
      <c r="C245" s="273">
        <v>0.19240127800000001</v>
      </c>
      <c r="D245" s="273" t="s">
        <v>259</v>
      </c>
      <c r="E245" s="273" t="s">
        <v>6672</v>
      </c>
      <c r="F245" s="430" t="s">
        <v>335</v>
      </c>
      <c r="G245" s="148" t="s">
        <v>281</v>
      </c>
    </row>
    <row r="246" spans="1:7">
      <c r="A246" s="429" t="s">
        <v>333</v>
      </c>
      <c r="B246" s="273" t="s">
        <v>376</v>
      </c>
      <c r="C246" s="273">
        <v>7.6967900000000006E-5</v>
      </c>
      <c r="D246" s="273" t="s">
        <v>259</v>
      </c>
      <c r="E246" s="273" t="s">
        <v>6673</v>
      </c>
      <c r="F246" s="430" t="s">
        <v>359</v>
      </c>
      <c r="G246" s="148" t="s">
        <v>281</v>
      </c>
    </row>
    <row r="247" spans="1:7">
      <c r="A247" s="429" t="s">
        <v>333</v>
      </c>
      <c r="B247" s="273" t="s">
        <v>188</v>
      </c>
      <c r="C247" s="273">
        <v>6.8700000000000006E-11</v>
      </c>
      <c r="D247" s="273" t="s">
        <v>259</v>
      </c>
      <c r="E247" s="273" t="s">
        <v>6674</v>
      </c>
      <c r="F247" s="430" t="s">
        <v>335</v>
      </c>
      <c r="G247" s="148" t="s">
        <v>281</v>
      </c>
    </row>
    <row r="248" spans="1:7">
      <c r="A248" s="429" t="s">
        <v>333</v>
      </c>
      <c r="B248" s="273" t="s">
        <v>382</v>
      </c>
      <c r="C248" s="273">
        <v>6.2062700000000003E-9</v>
      </c>
      <c r="D248" s="273" t="s">
        <v>259</v>
      </c>
      <c r="E248" s="273" t="s">
        <v>6675</v>
      </c>
      <c r="F248" s="430" t="s">
        <v>337</v>
      </c>
      <c r="G248" s="148" t="s">
        <v>281</v>
      </c>
    </row>
    <row r="249" spans="1:7">
      <c r="A249" s="429" t="s">
        <v>333</v>
      </c>
      <c r="B249" s="273" t="s">
        <v>382</v>
      </c>
      <c r="C249" s="273">
        <v>1.8450900000000001E-9</v>
      </c>
      <c r="D249" s="273" t="s">
        <v>259</v>
      </c>
      <c r="E249" s="273" t="s">
        <v>6676</v>
      </c>
      <c r="F249" s="430" t="s">
        <v>339</v>
      </c>
      <c r="G249" s="148" t="s">
        <v>281</v>
      </c>
    </row>
    <row r="250" spans="1:7">
      <c r="A250" s="429" t="s">
        <v>333</v>
      </c>
      <c r="B250" s="273" t="s">
        <v>385</v>
      </c>
      <c r="C250" s="273">
        <v>1.0214E-11</v>
      </c>
      <c r="D250" s="273" t="s">
        <v>259</v>
      </c>
      <c r="E250" s="273" t="s">
        <v>6677</v>
      </c>
      <c r="F250" s="430" t="s">
        <v>339</v>
      </c>
      <c r="G250" s="148" t="s">
        <v>281</v>
      </c>
    </row>
    <row r="251" spans="1:7">
      <c r="A251" s="429" t="s">
        <v>333</v>
      </c>
      <c r="B251" s="273" t="s">
        <v>184</v>
      </c>
      <c r="C251" s="273">
        <v>4.0629399999999996E-9</v>
      </c>
      <c r="D251" s="273" t="s">
        <v>259</v>
      </c>
      <c r="E251" s="273" t="s">
        <v>6678</v>
      </c>
      <c r="F251" s="430" t="s">
        <v>337</v>
      </c>
      <c r="G251" s="148" t="s">
        <v>281</v>
      </c>
    </row>
    <row r="252" spans="1:7">
      <c r="A252" s="429" t="s">
        <v>333</v>
      </c>
      <c r="B252" s="273" t="s">
        <v>184</v>
      </c>
      <c r="C252" s="273">
        <v>1.1682099999999999E-12</v>
      </c>
      <c r="D252" s="273" t="s">
        <v>259</v>
      </c>
      <c r="E252" s="273" t="s">
        <v>6679</v>
      </c>
      <c r="F252" s="430" t="s">
        <v>339</v>
      </c>
      <c r="G252" s="148" t="s">
        <v>281</v>
      </c>
    </row>
    <row r="253" spans="1:7">
      <c r="A253" s="429" t="s">
        <v>333</v>
      </c>
      <c r="B253" s="273" t="s">
        <v>390</v>
      </c>
      <c r="C253" s="273">
        <v>3.9144700000000001E-4</v>
      </c>
      <c r="D253" s="273" t="s">
        <v>259</v>
      </c>
      <c r="E253" s="273" t="s">
        <v>6680</v>
      </c>
      <c r="F253" s="430" t="s">
        <v>337</v>
      </c>
      <c r="G253" s="148" t="s">
        <v>281</v>
      </c>
    </row>
    <row r="254" spans="1:7">
      <c r="A254" s="429" t="s">
        <v>333</v>
      </c>
      <c r="B254" s="273" t="s">
        <v>390</v>
      </c>
      <c r="C254" s="273">
        <v>4.0157899999999997E-5</v>
      </c>
      <c r="D254" s="273" t="s">
        <v>259</v>
      </c>
      <c r="E254" s="273" t="s">
        <v>6681</v>
      </c>
      <c r="F254" s="430" t="s">
        <v>339</v>
      </c>
      <c r="G254" s="148" t="s">
        <v>281</v>
      </c>
    </row>
    <row r="255" spans="1:7">
      <c r="A255" s="429" t="s">
        <v>333</v>
      </c>
      <c r="B255" s="273" t="s">
        <v>192</v>
      </c>
      <c r="C255" s="273">
        <v>1.4674699999999998E-11</v>
      </c>
      <c r="D255" s="273" t="s">
        <v>259</v>
      </c>
      <c r="E255" s="273" t="s">
        <v>6682</v>
      </c>
      <c r="F255" s="430" t="s">
        <v>335</v>
      </c>
      <c r="G255" s="148" t="s">
        <v>281</v>
      </c>
    </row>
    <row r="256" spans="1:7">
      <c r="A256" s="429" t="s">
        <v>333</v>
      </c>
      <c r="B256" s="273" t="s">
        <v>394</v>
      </c>
      <c r="C256" s="273">
        <v>1.51079E-7</v>
      </c>
      <c r="D256" s="273" t="s">
        <v>259</v>
      </c>
      <c r="E256" s="273" t="s">
        <v>6683</v>
      </c>
      <c r="F256" s="430" t="s">
        <v>337</v>
      </c>
      <c r="G256" s="148" t="s">
        <v>281</v>
      </c>
    </row>
    <row r="257" spans="1:7">
      <c r="A257" s="429" t="s">
        <v>333</v>
      </c>
      <c r="B257" s="273" t="s">
        <v>394</v>
      </c>
      <c r="C257" s="273">
        <v>1.4086399999999999E-11</v>
      </c>
      <c r="D257" s="273" t="s">
        <v>259</v>
      </c>
      <c r="E257" s="273" t="s">
        <v>6684</v>
      </c>
      <c r="F257" s="430" t="s">
        <v>339</v>
      </c>
      <c r="G257" s="148" t="s">
        <v>281</v>
      </c>
    </row>
    <row r="258" spans="1:7">
      <c r="A258" s="429" t="s">
        <v>333</v>
      </c>
      <c r="B258" s="273" t="s">
        <v>397</v>
      </c>
      <c r="C258" s="273">
        <v>3.4827299999999998E-5</v>
      </c>
      <c r="D258" s="273" t="s">
        <v>259</v>
      </c>
      <c r="E258" s="273" t="s">
        <v>6685</v>
      </c>
      <c r="F258" s="430" t="s">
        <v>342</v>
      </c>
      <c r="G258" s="148" t="s">
        <v>281</v>
      </c>
    </row>
    <row r="259" spans="1:7">
      <c r="A259" s="429" t="s">
        <v>333</v>
      </c>
      <c r="B259" s="273" t="s">
        <v>399</v>
      </c>
      <c r="C259" s="444">
        <v>1.62108E-4</v>
      </c>
      <c r="D259" s="273" t="s">
        <v>259</v>
      </c>
      <c r="E259" s="273" t="s">
        <v>6686</v>
      </c>
      <c r="F259" s="430" t="s">
        <v>401</v>
      </c>
      <c r="G259" s="148" t="s">
        <v>281</v>
      </c>
    </row>
    <row r="260" spans="1:7">
      <c r="A260" s="429" t="s">
        <v>333</v>
      </c>
      <c r="B260" s="273" t="s">
        <v>402</v>
      </c>
      <c r="C260" s="273">
        <v>9.0550500000000001E-14</v>
      </c>
      <c r="D260" s="273" t="s">
        <v>259</v>
      </c>
      <c r="E260" s="273" t="s">
        <v>6687</v>
      </c>
      <c r="F260" s="430" t="s">
        <v>359</v>
      </c>
      <c r="G260" s="148" t="s">
        <v>281</v>
      </c>
    </row>
    <row r="261" spans="1:7">
      <c r="A261" s="429" t="s">
        <v>333</v>
      </c>
      <c r="B261" s="273" t="s">
        <v>404</v>
      </c>
      <c r="C261" s="273">
        <v>1.5489599999999999E-4</v>
      </c>
      <c r="D261" s="273" t="s">
        <v>259</v>
      </c>
      <c r="E261" s="273" t="s">
        <v>6688</v>
      </c>
      <c r="F261" s="430" t="s">
        <v>337</v>
      </c>
      <c r="G261" s="148" t="s">
        <v>281</v>
      </c>
    </row>
    <row r="262" spans="1:7">
      <c r="A262" s="429" t="s">
        <v>333</v>
      </c>
      <c r="B262" s="273" t="s">
        <v>404</v>
      </c>
      <c r="C262" s="273">
        <v>1.75147E-5</v>
      </c>
      <c r="D262" s="273" t="s">
        <v>259</v>
      </c>
      <c r="E262" s="273" t="s">
        <v>6689</v>
      </c>
      <c r="F262" s="430" t="s">
        <v>339</v>
      </c>
      <c r="G262" s="148" t="s">
        <v>281</v>
      </c>
    </row>
    <row r="263" spans="1:7">
      <c r="A263" s="429" t="s">
        <v>845</v>
      </c>
      <c r="B263" s="273" t="s">
        <v>6690</v>
      </c>
      <c r="C263" s="273">
        <v>2.6944320000000001E-3</v>
      </c>
      <c r="D263" s="273" t="s">
        <v>408</v>
      </c>
      <c r="E263" s="273" t="s">
        <v>6691</v>
      </c>
      <c r="F263" s="430" t="s">
        <v>6692</v>
      </c>
      <c r="G263" s="148" t="s">
        <v>281</v>
      </c>
    </row>
    <row r="264" spans="1:7">
      <c r="A264" s="429" t="s">
        <v>333</v>
      </c>
      <c r="B264" s="273" t="s">
        <v>217</v>
      </c>
      <c r="C264" s="273">
        <v>3.15196E-11</v>
      </c>
      <c r="D264" s="273" t="s">
        <v>259</v>
      </c>
      <c r="E264" s="273" t="s">
        <v>6693</v>
      </c>
      <c r="F264" s="430" t="s">
        <v>335</v>
      </c>
      <c r="G264" s="148" t="s">
        <v>281</v>
      </c>
    </row>
    <row r="265" spans="1:7">
      <c r="A265" s="429" t="s">
        <v>333</v>
      </c>
      <c r="B265" s="273" t="s">
        <v>418</v>
      </c>
      <c r="C265" s="273">
        <v>9.0383900000000007E-6</v>
      </c>
      <c r="D265" s="273" t="s">
        <v>259</v>
      </c>
      <c r="E265" s="273" t="s">
        <v>6694</v>
      </c>
      <c r="F265" s="430" t="s">
        <v>337</v>
      </c>
      <c r="G265" s="148" t="s">
        <v>281</v>
      </c>
    </row>
    <row r="266" spans="1:7">
      <c r="A266" s="429" t="s">
        <v>333</v>
      </c>
      <c r="B266" s="273" t="s">
        <v>418</v>
      </c>
      <c r="C266" s="273">
        <v>4.0129500000000001E-10</v>
      </c>
      <c r="D266" s="273" t="s">
        <v>259</v>
      </c>
      <c r="E266" s="273" t="s">
        <v>6695</v>
      </c>
      <c r="F266" s="430" t="s">
        <v>339</v>
      </c>
      <c r="G266" s="148" t="s">
        <v>281</v>
      </c>
    </row>
    <row r="267" spans="1:7">
      <c r="A267" s="429" t="s">
        <v>333</v>
      </c>
      <c r="B267" s="273" t="s">
        <v>205</v>
      </c>
      <c r="C267" s="273">
        <v>8.2108600000000004E-12</v>
      </c>
      <c r="D267" s="273" t="s">
        <v>259</v>
      </c>
      <c r="E267" s="273" t="s">
        <v>6696</v>
      </c>
      <c r="F267" s="430" t="s">
        <v>335</v>
      </c>
      <c r="G267" s="148" t="s">
        <v>281</v>
      </c>
    </row>
    <row r="268" spans="1:7">
      <c r="A268" s="429" t="s">
        <v>333</v>
      </c>
      <c r="B268" s="273" t="s">
        <v>205</v>
      </c>
      <c r="C268" s="273">
        <v>7.0198299999999994E-8</v>
      </c>
      <c r="D268" s="273" t="s">
        <v>259</v>
      </c>
      <c r="E268" s="273" t="s">
        <v>6697</v>
      </c>
      <c r="F268" s="430" t="s">
        <v>337</v>
      </c>
      <c r="G268" s="148" t="s">
        <v>281</v>
      </c>
    </row>
    <row r="269" spans="1:7">
      <c r="A269" s="429" t="s">
        <v>333</v>
      </c>
      <c r="B269" s="273" t="s">
        <v>205</v>
      </c>
      <c r="C269" s="273">
        <v>6.8294900000000002E-12</v>
      </c>
      <c r="D269" s="273" t="s">
        <v>259</v>
      </c>
      <c r="E269" s="273" t="s">
        <v>6698</v>
      </c>
      <c r="F269" s="430" t="s">
        <v>339</v>
      </c>
      <c r="G269" s="148" t="s">
        <v>281</v>
      </c>
    </row>
    <row r="270" spans="1:7">
      <c r="A270" s="429" t="s">
        <v>333</v>
      </c>
      <c r="B270" s="273" t="s">
        <v>196</v>
      </c>
      <c r="C270" s="273">
        <v>4.6073699999999999E-11</v>
      </c>
      <c r="D270" s="273" t="s">
        <v>259</v>
      </c>
      <c r="E270" s="273" t="s">
        <v>6699</v>
      </c>
      <c r="F270" s="430" t="s">
        <v>335</v>
      </c>
      <c r="G270" s="148" t="s">
        <v>281</v>
      </c>
    </row>
    <row r="271" spans="1:7">
      <c r="A271" s="429" t="s">
        <v>333</v>
      </c>
      <c r="B271" s="273" t="s">
        <v>196</v>
      </c>
      <c r="C271" s="273">
        <v>3.4165E-10</v>
      </c>
      <c r="D271" s="273" t="s">
        <v>259</v>
      </c>
      <c r="E271" s="273" t="s">
        <v>6700</v>
      </c>
      <c r="F271" s="430" t="s">
        <v>337</v>
      </c>
      <c r="G271" s="148" t="s">
        <v>281</v>
      </c>
    </row>
    <row r="272" spans="1:7">
      <c r="A272" s="429" t="s">
        <v>333</v>
      </c>
      <c r="B272" s="273" t="s">
        <v>196</v>
      </c>
      <c r="C272" s="273">
        <v>8.6471400000000007E-12</v>
      </c>
      <c r="D272" s="273" t="s">
        <v>259</v>
      </c>
      <c r="E272" s="273" t="s">
        <v>6701</v>
      </c>
      <c r="F272" s="430" t="s">
        <v>339</v>
      </c>
      <c r="G272" s="148" t="s">
        <v>281</v>
      </c>
    </row>
    <row r="273" spans="1:7">
      <c r="A273" s="429" t="s">
        <v>333</v>
      </c>
      <c r="B273" s="273" t="s">
        <v>427</v>
      </c>
      <c r="C273" s="273">
        <v>6.7917500000000004E-7</v>
      </c>
      <c r="D273" s="273" t="s">
        <v>259</v>
      </c>
      <c r="E273" s="273" t="s">
        <v>6702</v>
      </c>
      <c r="F273" s="430" t="s">
        <v>359</v>
      </c>
      <c r="G273" s="148" t="s">
        <v>281</v>
      </c>
    </row>
    <row r="274" spans="1:7">
      <c r="A274" s="429" t="s">
        <v>333</v>
      </c>
      <c r="B274" s="273" t="s">
        <v>200</v>
      </c>
      <c r="C274" s="273">
        <v>5.2393800000000002E-11</v>
      </c>
      <c r="D274" s="273" t="s">
        <v>259</v>
      </c>
      <c r="E274" s="273" t="s">
        <v>6703</v>
      </c>
      <c r="F274" s="430" t="s">
        <v>335</v>
      </c>
      <c r="G274" s="148" t="s">
        <v>281</v>
      </c>
    </row>
    <row r="275" spans="1:7">
      <c r="A275" s="429" t="s">
        <v>333</v>
      </c>
      <c r="B275" s="273" t="s">
        <v>430</v>
      </c>
      <c r="C275" s="273">
        <v>4.3846400000000003E-8</v>
      </c>
      <c r="D275" s="273" t="s">
        <v>259</v>
      </c>
      <c r="E275" s="273" t="s">
        <v>6704</v>
      </c>
      <c r="F275" s="430" t="s">
        <v>337</v>
      </c>
      <c r="G275" s="148" t="s">
        <v>281</v>
      </c>
    </row>
    <row r="276" spans="1:7">
      <c r="A276" s="429" t="s">
        <v>333</v>
      </c>
      <c r="B276" s="273" t="s">
        <v>430</v>
      </c>
      <c r="C276" s="273">
        <v>3.2730299999999998E-11</v>
      </c>
      <c r="D276" s="273" t="s">
        <v>259</v>
      </c>
      <c r="E276" s="273" t="s">
        <v>6705</v>
      </c>
      <c r="F276" s="430" t="s">
        <v>339</v>
      </c>
      <c r="G276" s="148" t="s">
        <v>281</v>
      </c>
    </row>
    <row r="277" spans="1:7">
      <c r="A277" s="429" t="s">
        <v>333</v>
      </c>
      <c r="B277" s="273" t="s">
        <v>433</v>
      </c>
      <c r="C277" s="273">
        <v>3.89835E-4</v>
      </c>
      <c r="D277" s="273" t="s">
        <v>259</v>
      </c>
      <c r="E277" s="273" t="s">
        <v>6706</v>
      </c>
      <c r="F277" s="430" t="s">
        <v>337</v>
      </c>
      <c r="G277" s="148" t="s">
        <v>281</v>
      </c>
    </row>
    <row r="278" spans="1:7">
      <c r="A278" s="429" t="s">
        <v>333</v>
      </c>
      <c r="B278" s="273" t="s">
        <v>433</v>
      </c>
      <c r="C278" s="273">
        <v>1.39641E-4</v>
      </c>
      <c r="D278" s="273" t="s">
        <v>259</v>
      </c>
      <c r="E278" s="273" t="s">
        <v>6707</v>
      </c>
      <c r="F278" s="430" t="s">
        <v>339</v>
      </c>
      <c r="G278" s="148" t="s">
        <v>281</v>
      </c>
    </row>
    <row r="279" spans="1:7">
      <c r="A279" s="429" t="s">
        <v>333</v>
      </c>
      <c r="B279" s="273" t="s">
        <v>436</v>
      </c>
      <c r="C279" s="273">
        <v>4.6447200000000001E-4</v>
      </c>
      <c r="D279" s="273" t="s">
        <v>259</v>
      </c>
      <c r="E279" s="273" t="s">
        <v>6708</v>
      </c>
      <c r="F279" s="430" t="s">
        <v>438</v>
      </c>
      <c r="G279" s="148" t="s">
        <v>281</v>
      </c>
    </row>
    <row r="280" spans="1:7">
      <c r="A280" s="429" t="s">
        <v>333</v>
      </c>
      <c r="B280" s="273" t="s">
        <v>439</v>
      </c>
      <c r="C280" s="273">
        <v>2.0605999999999998E-6</v>
      </c>
      <c r="D280" s="273" t="s">
        <v>259</v>
      </c>
      <c r="E280" s="273" t="s">
        <v>6709</v>
      </c>
      <c r="F280" s="430" t="s">
        <v>352</v>
      </c>
      <c r="G280" s="148" t="s">
        <v>281</v>
      </c>
    </row>
    <row r="281" spans="1:7">
      <c r="A281" s="429" t="s">
        <v>333</v>
      </c>
      <c r="B281" s="273" t="s">
        <v>441</v>
      </c>
      <c r="C281" s="273">
        <v>5.4058699999999998E-6</v>
      </c>
      <c r="D281" s="273" t="s">
        <v>259</v>
      </c>
      <c r="E281" s="273" t="s">
        <v>6710</v>
      </c>
      <c r="F281" s="430" t="s">
        <v>359</v>
      </c>
      <c r="G281" s="148" t="s">
        <v>281</v>
      </c>
    </row>
    <row r="282" spans="1:7">
      <c r="A282" s="429" t="s">
        <v>333</v>
      </c>
      <c r="B282" s="273" t="s">
        <v>445</v>
      </c>
      <c r="C282" s="273">
        <v>2.71652E-8</v>
      </c>
      <c r="D282" s="273" t="s">
        <v>259</v>
      </c>
      <c r="E282" s="273" t="s">
        <v>6711</v>
      </c>
      <c r="F282" s="430" t="s">
        <v>359</v>
      </c>
      <c r="G282" s="148" t="s">
        <v>281</v>
      </c>
    </row>
    <row r="283" spans="1:7">
      <c r="A283" s="429" t="s">
        <v>333</v>
      </c>
      <c r="B283" s="273" t="s">
        <v>447</v>
      </c>
      <c r="C283" s="273">
        <v>1.9718099999999999E-11</v>
      </c>
      <c r="D283" s="273" t="s">
        <v>259</v>
      </c>
      <c r="E283" s="273" t="s">
        <v>6712</v>
      </c>
      <c r="F283" s="430" t="s">
        <v>352</v>
      </c>
      <c r="G283" s="148" t="s">
        <v>281</v>
      </c>
    </row>
    <row r="284" spans="1:7">
      <c r="A284" s="429" t="s">
        <v>333</v>
      </c>
      <c r="B284" s="273" t="s">
        <v>229</v>
      </c>
      <c r="C284" s="273">
        <v>1.0035199999999999E-8</v>
      </c>
      <c r="D284" s="273" t="s">
        <v>259</v>
      </c>
      <c r="E284" s="273" t="s">
        <v>6713</v>
      </c>
      <c r="F284" s="430" t="s">
        <v>335</v>
      </c>
      <c r="G284" s="148" t="s">
        <v>281</v>
      </c>
    </row>
    <row r="285" spans="1:7">
      <c r="A285" s="429" t="s">
        <v>333</v>
      </c>
      <c r="B285" s="273" t="s">
        <v>455</v>
      </c>
      <c r="C285" s="273">
        <v>1.4574499999999999E-6</v>
      </c>
      <c r="D285" s="273" t="s">
        <v>259</v>
      </c>
      <c r="E285" s="273" t="s">
        <v>6714</v>
      </c>
      <c r="F285" s="430" t="s">
        <v>337</v>
      </c>
      <c r="G285" s="148" t="s">
        <v>281</v>
      </c>
    </row>
    <row r="286" spans="1:7">
      <c r="A286" s="429" t="s">
        <v>333</v>
      </c>
      <c r="B286" s="273" t="s">
        <v>455</v>
      </c>
      <c r="C286" s="273">
        <v>5.5079400000000003E-7</v>
      </c>
      <c r="D286" s="273" t="s">
        <v>259</v>
      </c>
      <c r="E286" s="273" t="s">
        <v>6715</v>
      </c>
      <c r="F286" s="430" t="s">
        <v>339</v>
      </c>
      <c r="G286" s="148" t="s">
        <v>281</v>
      </c>
    </row>
    <row r="287" spans="1:7">
      <c r="A287" s="429" t="s">
        <v>250</v>
      </c>
      <c r="B287" s="233" t="s">
        <v>2075</v>
      </c>
      <c r="C287" s="273">
        <v>1</v>
      </c>
      <c r="D287" s="273" t="s">
        <v>259</v>
      </c>
      <c r="E287" s="273" t="s">
        <v>253</v>
      </c>
      <c r="F287" s="430" t="s">
        <v>6716</v>
      </c>
      <c r="G287" s="148" t="s">
        <v>281</v>
      </c>
    </row>
    <row r="288" spans="1:7">
      <c r="A288" s="429" t="s">
        <v>333</v>
      </c>
      <c r="B288" s="273" t="s">
        <v>213</v>
      </c>
      <c r="C288" s="273">
        <v>2.01277E-10</v>
      </c>
      <c r="D288" s="273" t="s">
        <v>259</v>
      </c>
      <c r="E288" s="273" t="s">
        <v>6717</v>
      </c>
      <c r="F288" s="430" t="s">
        <v>335</v>
      </c>
      <c r="G288" s="148" t="s">
        <v>281</v>
      </c>
    </row>
    <row r="289" spans="1:7">
      <c r="A289" s="429" t="s">
        <v>333</v>
      </c>
      <c r="B289" s="273" t="s">
        <v>213</v>
      </c>
      <c r="C289" s="273">
        <v>4.23595E-5</v>
      </c>
      <c r="D289" s="273" t="s">
        <v>259</v>
      </c>
      <c r="E289" s="273" t="s">
        <v>6718</v>
      </c>
      <c r="F289" s="430" t="s">
        <v>337</v>
      </c>
      <c r="G289" s="148" t="s">
        <v>281</v>
      </c>
    </row>
    <row r="290" spans="1:7">
      <c r="A290" s="429" t="s">
        <v>333</v>
      </c>
      <c r="B290" s="273" t="s">
        <v>213</v>
      </c>
      <c r="C290" s="273">
        <v>1.04595E-7</v>
      </c>
      <c r="D290" s="273" t="s">
        <v>259</v>
      </c>
      <c r="E290" s="273" t="s">
        <v>6719</v>
      </c>
      <c r="F290" s="430" t="s">
        <v>339</v>
      </c>
      <c r="G290" s="148" t="s">
        <v>281</v>
      </c>
    </row>
    <row r="291" spans="1:7">
      <c r="A291" s="429" t="s">
        <v>333</v>
      </c>
      <c r="B291" s="273" t="s">
        <v>461</v>
      </c>
      <c r="C291" s="273">
        <v>6.2405300000000002E-6</v>
      </c>
      <c r="D291" s="273" t="s">
        <v>259</v>
      </c>
      <c r="E291" s="273" t="s">
        <v>6720</v>
      </c>
      <c r="F291" s="430" t="s">
        <v>463</v>
      </c>
      <c r="G291" s="148" t="s">
        <v>281</v>
      </c>
    </row>
    <row r="292" spans="1:7">
      <c r="A292" s="429" t="s">
        <v>333</v>
      </c>
      <c r="B292" s="273" t="s">
        <v>464</v>
      </c>
      <c r="C292" s="273">
        <v>3.3388699999999999E-3</v>
      </c>
      <c r="D292" s="273" t="s">
        <v>259</v>
      </c>
      <c r="E292" s="273" t="s">
        <v>6721</v>
      </c>
      <c r="F292" s="430" t="s">
        <v>337</v>
      </c>
      <c r="G292" s="148" t="s">
        <v>281</v>
      </c>
    </row>
    <row r="293" spans="1:7">
      <c r="A293" s="429" t="s">
        <v>333</v>
      </c>
      <c r="B293" s="273" t="s">
        <v>464</v>
      </c>
      <c r="C293" s="273">
        <v>5.7066099999999998E-4</v>
      </c>
      <c r="D293" s="273" t="s">
        <v>259</v>
      </c>
      <c r="E293" s="273" t="s">
        <v>6722</v>
      </c>
      <c r="F293" s="430" t="s">
        <v>339</v>
      </c>
      <c r="G293" s="148" t="s">
        <v>281</v>
      </c>
    </row>
    <row r="294" spans="1:7">
      <c r="A294" s="429" t="s">
        <v>333</v>
      </c>
      <c r="B294" s="273" t="s">
        <v>467</v>
      </c>
      <c r="C294" s="273">
        <v>1.48508E-5</v>
      </c>
      <c r="D294" s="273" t="s">
        <v>259</v>
      </c>
      <c r="E294" s="273" t="s">
        <v>6723</v>
      </c>
      <c r="F294" s="430" t="s">
        <v>335</v>
      </c>
      <c r="G294" s="148" t="s">
        <v>281</v>
      </c>
    </row>
    <row r="295" spans="1:7">
      <c r="A295" s="429" t="s">
        <v>333</v>
      </c>
      <c r="B295" s="273" t="s">
        <v>469</v>
      </c>
      <c r="C295" s="273">
        <v>6.3329600000000004E-11</v>
      </c>
      <c r="D295" s="273" t="s">
        <v>259</v>
      </c>
      <c r="E295" s="273" t="s">
        <v>6724</v>
      </c>
      <c r="F295" s="430" t="s">
        <v>337</v>
      </c>
      <c r="G295" s="148" t="s">
        <v>281</v>
      </c>
    </row>
    <row r="296" spans="1:7">
      <c r="A296" s="429" t="s">
        <v>333</v>
      </c>
      <c r="B296" s="273" t="s">
        <v>469</v>
      </c>
      <c r="C296" s="273">
        <v>1.05726E-13</v>
      </c>
      <c r="D296" s="273" t="s">
        <v>259</v>
      </c>
      <c r="E296" s="273" t="s">
        <v>6725</v>
      </c>
      <c r="F296" s="430" t="s">
        <v>339</v>
      </c>
      <c r="G296" s="148" t="s">
        <v>281</v>
      </c>
    </row>
    <row r="297" spans="1:7">
      <c r="A297" s="429" t="s">
        <v>333</v>
      </c>
      <c r="B297" s="273" t="s">
        <v>472</v>
      </c>
      <c r="C297" s="273">
        <v>2.2881599999999999E-11</v>
      </c>
      <c r="D297" s="273" t="s">
        <v>259</v>
      </c>
      <c r="E297" s="273" t="s">
        <v>6726</v>
      </c>
      <c r="F297" s="430" t="s">
        <v>337</v>
      </c>
      <c r="G297" s="148" t="s">
        <v>281</v>
      </c>
    </row>
    <row r="298" spans="1:7">
      <c r="A298" s="429" t="s">
        <v>333</v>
      </c>
      <c r="B298" s="273" t="s">
        <v>472</v>
      </c>
      <c r="C298" s="273">
        <v>3.8199700000000001E-14</v>
      </c>
      <c r="D298" s="273" t="s">
        <v>259</v>
      </c>
      <c r="E298" s="273" t="s">
        <v>6727</v>
      </c>
      <c r="F298" s="430" t="s">
        <v>339</v>
      </c>
      <c r="G298" s="148" t="s">
        <v>281</v>
      </c>
    </row>
    <row r="299" spans="1:7">
      <c r="A299" s="429" t="s">
        <v>333</v>
      </c>
      <c r="B299" s="273" t="s">
        <v>475</v>
      </c>
      <c r="C299" s="273">
        <v>1.5489599999999999E-4</v>
      </c>
      <c r="D299" s="273" t="s">
        <v>259</v>
      </c>
      <c r="E299" s="273" t="s">
        <v>6688</v>
      </c>
      <c r="F299" s="430" t="s">
        <v>337</v>
      </c>
      <c r="G299" s="148" t="s">
        <v>281</v>
      </c>
    </row>
    <row r="300" spans="1:7">
      <c r="A300" s="429" t="s">
        <v>333</v>
      </c>
      <c r="B300" s="273" t="s">
        <v>475</v>
      </c>
      <c r="C300" s="273">
        <v>1.7515699999999999E-5</v>
      </c>
      <c r="D300" s="273" t="s">
        <v>259</v>
      </c>
      <c r="E300" s="273" t="s">
        <v>6728</v>
      </c>
      <c r="F300" s="430" t="s">
        <v>339</v>
      </c>
      <c r="G300" s="148" t="s">
        <v>281</v>
      </c>
    </row>
    <row r="301" spans="1:7">
      <c r="A301" s="429" t="s">
        <v>333</v>
      </c>
      <c r="B301" s="273" t="s">
        <v>477</v>
      </c>
      <c r="C301" s="273">
        <v>9.0556700000000005E-8</v>
      </c>
      <c r="D301" s="273" t="s">
        <v>259</v>
      </c>
      <c r="E301" s="273" t="s">
        <v>6729</v>
      </c>
      <c r="F301" s="430" t="s">
        <v>352</v>
      </c>
      <c r="G301" s="148" t="s">
        <v>281</v>
      </c>
    </row>
    <row r="302" spans="1:7">
      <c r="A302" s="429" t="s">
        <v>333</v>
      </c>
      <c r="B302" s="273" t="s">
        <v>479</v>
      </c>
      <c r="C302" s="273">
        <v>1.6151200000000001E-8</v>
      </c>
      <c r="D302" s="273" t="s">
        <v>259</v>
      </c>
      <c r="E302" s="273" t="s">
        <v>6730</v>
      </c>
      <c r="F302" s="430" t="s">
        <v>337</v>
      </c>
      <c r="G302" s="148" t="s">
        <v>281</v>
      </c>
    </row>
    <row r="303" spans="1:7">
      <c r="A303" s="429" t="s">
        <v>333</v>
      </c>
      <c r="B303" s="273" t="s">
        <v>479</v>
      </c>
      <c r="C303" s="273">
        <v>5.1571099999999998E-11</v>
      </c>
      <c r="D303" s="273" t="s">
        <v>259</v>
      </c>
      <c r="E303" s="273" t="s">
        <v>6731</v>
      </c>
      <c r="F303" s="430" t="s">
        <v>339</v>
      </c>
      <c r="G303" s="148" t="s">
        <v>281</v>
      </c>
    </row>
    <row r="304" spans="1:7">
      <c r="A304" s="429" t="s">
        <v>333</v>
      </c>
      <c r="B304" s="273" t="s">
        <v>482</v>
      </c>
      <c r="C304" s="273">
        <v>8.4725899999999995E-4</v>
      </c>
      <c r="D304" s="273" t="s">
        <v>259</v>
      </c>
      <c r="E304" s="273" t="s">
        <v>6732</v>
      </c>
      <c r="F304" s="430" t="s">
        <v>484</v>
      </c>
      <c r="G304" s="148" t="s">
        <v>281</v>
      </c>
    </row>
    <row r="305" spans="1:7">
      <c r="A305" s="429" t="s">
        <v>333</v>
      </c>
      <c r="B305" s="273" t="s">
        <v>209</v>
      </c>
      <c r="C305" s="273">
        <v>2.8572199999999999E-10</v>
      </c>
      <c r="D305" s="273" t="s">
        <v>259</v>
      </c>
      <c r="E305" s="273" t="s">
        <v>6733</v>
      </c>
      <c r="F305" s="430" t="s">
        <v>335</v>
      </c>
      <c r="G305" s="148" t="s">
        <v>281</v>
      </c>
    </row>
    <row r="306" spans="1:7">
      <c r="A306" s="429" t="s">
        <v>333</v>
      </c>
      <c r="B306" s="273" t="s">
        <v>486</v>
      </c>
      <c r="C306" s="273">
        <v>1.9159899999999999E-7</v>
      </c>
      <c r="D306" s="273" t="s">
        <v>259</v>
      </c>
      <c r="E306" s="273" t="s">
        <v>6734</v>
      </c>
      <c r="F306" s="430" t="s">
        <v>337</v>
      </c>
      <c r="G306" s="148" t="s">
        <v>281</v>
      </c>
    </row>
    <row r="307" spans="1:7">
      <c r="A307" s="445" t="s">
        <v>333</v>
      </c>
      <c r="B307" s="446" t="s">
        <v>486</v>
      </c>
      <c r="C307" s="446">
        <v>2.6355699999999999E-11</v>
      </c>
      <c r="D307" s="446" t="s">
        <v>259</v>
      </c>
      <c r="E307" s="446" t="s">
        <v>6735</v>
      </c>
      <c r="F307" s="447" t="s">
        <v>339</v>
      </c>
      <c r="G307" s="148" t="s">
        <v>281</v>
      </c>
    </row>
    <row r="308" spans="1:7">
      <c r="G308" s="148" t="s">
        <v>281</v>
      </c>
    </row>
    <row r="309" spans="1:7" ht="21">
      <c r="A309" s="827" t="s">
        <v>6736</v>
      </c>
      <c r="B309" s="828"/>
      <c r="C309" s="828"/>
      <c r="D309" s="828"/>
      <c r="E309" s="828"/>
      <c r="F309" s="829"/>
      <c r="G309" s="148" t="s">
        <v>281</v>
      </c>
    </row>
    <row r="310" spans="1:7">
      <c r="A310" s="211" t="s">
        <v>238</v>
      </c>
      <c r="B310" s="212" t="s">
        <v>239</v>
      </c>
      <c r="C310" s="212" t="s">
        <v>240</v>
      </c>
      <c r="D310" s="212" t="s">
        <v>134</v>
      </c>
      <c r="E310" s="212" t="s">
        <v>241</v>
      </c>
      <c r="F310" s="213" t="s">
        <v>242</v>
      </c>
      <c r="G310" s="148" t="s">
        <v>281</v>
      </c>
    </row>
    <row r="311" spans="1:7">
      <c r="A311" s="216" t="s">
        <v>858</v>
      </c>
      <c r="B311" s="217" t="s">
        <v>311</v>
      </c>
      <c r="C311" s="218">
        <v>2.235693E-3</v>
      </c>
      <c r="D311" s="218" t="s">
        <v>259</v>
      </c>
      <c r="E311" s="218" t="s">
        <v>6737</v>
      </c>
      <c r="F311" s="232" t="s">
        <v>313</v>
      </c>
      <c r="G311" s="148" t="s">
        <v>281</v>
      </c>
    </row>
    <row r="312" spans="1:7">
      <c r="A312" s="221" t="s">
        <v>858</v>
      </c>
      <c r="B312" s="222" t="s">
        <v>285</v>
      </c>
      <c r="C312" s="223">
        <v>1.22608E-5</v>
      </c>
      <c r="D312" s="223" t="s">
        <v>259</v>
      </c>
      <c r="E312" s="223" t="s">
        <v>6738</v>
      </c>
      <c r="F312" s="234" t="s">
        <v>287</v>
      </c>
      <c r="G312" s="148" t="s">
        <v>281</v>
      </c>
    </row>
    <row r="313" spans="1:7">
      <c r="A313" s="221" t="s">
        <v>858</v>
      </c>
      <c r="B313" s="222" t="s">
        <v>317</v>
      </c>
      <c r="C313" s="223">
        <v>1.807572E-2</v>
      </c>
      <c r="D313" s="223" t="s">
        <v>259</v>
      </c>
      <c r="E313" s="223" t="s">
        <v>6739</v>
      </c>
      <c r="F313" s="234" t="s">
        <v>319</v>
      </c>
      <c r="G313" s="148" t="s">
        <v>281</v>
      </c>
    </row>
    <row r="314" spans="1:7">
      <c r="A314" s="221" t="s">
        <v>858</v>
      </c>
      <c r="B314" s="222" t="s">
        <v>294</v>
      </c>
      <c r="C314" s="223">
        <v>1.8854599999999999E-4</v>
      </c>
      <c r="D314" s="223" t="s">
        <v>259</v>
      </c>
      <c r="E314" s="223" t="s">
        <v>6740</v>
      </c>
      <c r="F314" s="234" t="s">
        <v>296</v>
      </c>
      <c r="G314" s="148" t="s">
        <v>281</v>
      </c>
    </row>
    <row r="315" spans="1:7">
      <c r="A315" s="221" t="s">
        <v>858</v>
      </c>
      <c r="B315" s="222" t="s">
        <v>291</v>
      </c>
      <c r="C315" s="223">
        <v>2.8586099999999999E-6</v>
      </c>
      <c r="D315" s="223" t="s">
        <v>259</v>
      </c>
      <c r="E315" s="223" t="s">
        <v>6741</v>
      </c>
      <c r="F315" s="234" t="s">
        <v>293</v>
      </c>
      <c r="G315" s="148" t="s">
        <v>281</v>
      </c>
    </row>
    <row r="316" spans="1:7">
      <c r="A316" s="221" t="s">
        <v>858</v>
      </c>
      <c r="B316" s="222" t="s">
        <v>326</v>
      </c>
      <c r="C316" s="223">
        <v>0.41807330199999998</v>
      </c>
      <c r="D316" s="223" t="s">
        <v>327</v>
      </c>
      <c r="E316" s="223" t="s">
        <v>6742</v>
      </c>
      <c r="F316" s="234" t="s">
        <v>329</v>
      </c>
      <c r="G316" s="148" t="s">
        <v>281</v>
      </c>
    </row>
    <row r="317" spans="1:7">
      <c r="A317" s="221" t="s">
        <v>858</v>
      </c>
      <c r="B317" s="233" t="s">
        <v>6743</v>
      </c>
      <c r="C317" s="223">
        <v>1</v>
      </c>
      <c r="D317" s="223" t="s">
        <v>259</v>
      </c>
      <c r="E317" s="223" t="s">
        <v>253</v>
      </c>
      <c r="F317" s="234" t="s">
        <v>6744</v>
      </c>
      <c r="G317" s="148" t="s">
        <v>281</v>
      </c>
    </row>
    <row r="318" spans="1:7">
      <c r="A318" s="221" t="s">
        <v>858</v>
      </c>
      <c r="B318" s="222" t="s">
        <v>300</v>
      </c>
      <c r="C318" s="223">
        <v>1.307704E-3</v>
      </c>
      <c r="D318" s="223" t="s">
        <v>259</v>
      </c>
      <c r="E318" s="223" t="s">
        <v>6745</v>
      </c>
      <c r="F318" s="234" t="s">
        <v>290</v>
      </c>
      <c r="G318" s="148" t="s">
        <v>281</v>
      </c>
    </row>
    <row r="319" spans="1:7">
      <c r="A319" s="221" t="s">
        <v>858</v>
      </c>
      <c r="B319" s="222" t="s">
        <v>302</v>
      </c>
      <c r="C319" s="223">
        <v>3.2022090000000001E-3</v>
      </c>
      <c r="D319" s="223" t="s">
        <v>259</v>
      </c>
      <c r="E319" s="223" t="s">
        <v>6746</v>
      </c>
      <c r="F319" s="234" t="s">
        <v>304</v>
      </c>
      <c r="G319" s="148" t="s">
        <v>281</v>
      </c>
    </row>
    <row r="320" spans="1:7">
      <c r="A320" s="221" t="s">
        <v>858</v>
      </c>
      <c r="B320" s="222" t="s">
        <v>288</v>
      </c>
      <c r="C320" s="223">
        <v>8.9808099999999995E-6</v>
      </c>
      <c r="D320" s="223" t="s">
        <v>259</v>
      </c>
      <c r="E320" s="223" t="s">
        <v>6747</v>
      </c>
      <c r="F320" s="234" t="s">
        <v>290</v>
      </c>
      <c r="G320" s="148" t="s">
        <v>281</v>
      </c>
    </row>
    <row r="321" spans="1:7">
      <c r="A321" s="221" t="s">
        <v>858</v>
      </c>
      <c r="B321" s="222" t="s">
        <v>282</v>
      </c>
      <c r="C321" s="223" t="s">
        <v>6402</v>
      </c>
      <c r="D321" s="223" t="s">
        <v>275</v>
      </c>
      <c r="E321" s="223" t="s">
        <v>6748</v>
      </c>
      <c r="F321" s="234" t="s">
        <v>6404</v>
      </c>
      <c r="G321" s="148" t="s">
        <v>281</v>
      </c>
    </row>
    <row r="322" spans="1:7">
      <c r="A322" s="221" t="s">
        <v>858</v>
      </c>
      <c r="B322" s="233" t="s">
        <v>6405</v>
      </c>
      <c r="C322" s="223">
        <v>2.0639999999999999E-2</v>
      </c>
      <c r="D322" s="223" t="s">
        <v>259</v>
      </c>
      <c r="E322" s="223" t="s">
        <v>253</v>
      </c>
      <c r="F322" s="234" t="s">
        <v>6406</v>
      </c>
      <c r="G322" s="148" t="s">
        <v>281</v>
      </c>
    </row>
    <row r="323" spans="1:7">
      <c r="A323" s="221" t="s">
        <v>858</v>
      </c>
      <c r="B323" s="222" t="s">
        <v>320</v>
      </c>
      <c r="C323" s="223">
        <v>9.0096107999999994E-2</v>
      </c>
      <c r="D323" s="223" t="s">
        <v>259</v>
      </c>
      <c r="E323" s="223" t="s">
        <v>6749</v>
      </c>
      <c r="F323" s="234" t="s">
        <v>322</v>
      </c>
      <c r="G323" s="148" t="s">
        <v>281</v>
      </c>
    </row>
    <row r="324" spans="1:7">
      <c r="A324" s="221" t="s">
        <v>858</v>
      </c>
      <c r="B324" s="222" t="s">
        <v>323</v>
      </c>
      <c r="C324" s="223">
        <v>0.65599605800000005</v>
      </c>
      <c r="D324" s="223" t="s">
        <v>259</v>
      </c>
      <c r="E324" s="223" t="s">
        <v>6750</v>
      </c>
      <c r="F324" s="234" t="s">
        <v>325</v>
      </c>
      <c r="G324" s="148" t="s">
        <v>281</v>
      </c>
    </row>
    <row r="325" spans="1:7">
      <c r="A325" s="221" t="s">
        <v>858</v>
      </c>
      <c r="B325" s="222" t="s">
        <v>308</v>
      </c>
      <c r="C325" s="223">
        <v>3.1867660000000002E-3</v>
      </c>
      <c r="D325" s="223" t="s">
        <v>259</v>
      </c>
      <c r="E325" s="223" t="s">
        <v>6751</v>
      </c>
      <c r="F325" s="234" t="s">
        <v>310</v>
      </c>
      <c r="G325" s="148" t="s">
        <v>281</v>
      </c>
    </row>
    <row r="326" spans="1:7">
      <c r="A326" s="221" t="s">
        <v>858</v>
      </c>
      <c r="B326" s="222" t="s">
        <v>274</v>
      </c>
      <c r="C326" s="223">
        <v>1.8770000000000001E-10</v>
      </c>
      <c r="D326" s="223" t="s">
        <v>275</v>
      </c>
      <c r="E326" s="223" t="s">
        <v>6752</v>
      </c>
      <c r="F326" s="234" t="s">
        <v>277</v>
      </c>
      <c r="G326" s="148" t="s">
        <v>281</v>
      </c>
    </row>
    <row r="327" spans="1:7">
      <c r="A327" s="221" t="s">
        <v>858</v>
      </c>
      <c r="B327" s="222" t="s">
        <v>278</v>
      </c>
      <c r="C327" s="223">
        <v>1.1662199999999999E-9</v>
      </c>
      <c r="D327" s="223" t="s">
        <v>275</v>
      </c>
      <c r="E327" s="223" t="s">
        <v>6753</v>
      </c>
      <c r="F327" s="234" t="s">
        <v>280</v>
      </c>
      <c r="G327" s="148" t="s">
        <v>281</v>
      </c>
    </row>
    <row r="328" spans="1:7">
      <c r="A328" s="221" t="s">
        <v>858</v>
      </c>
      <c r="B328" s="222" t="s">
        <v>305</v>
      </c>
      <c r="C328" s="223">
        <v>3.530254E-3</v>
      </c>
      <c r="D328" s="223" t="s">
        <v>259</v>
      </c>
      <c r="E328" s="223" t="s">
        <v>6754</v>
      </c>
      <c r="F328" s="234" t="s">
        <v>307</v>
      </c>
      <c r="G328" s="148" t="s">
        <v>281</v>
      </c>
    </row>
    <row r="329" spans="1:7">
      <c r="A329" s="221" t="s">
        <v>858</v>
      </c>
      <c r="B329" s="222" t="s">
        <v>297</v>
      </c>
      <c r="C329" s="223">
        <v>1.4007200000000001E-4</v>
      </c>
      <c r="D329" s="223" t="s">
        <v>259</v>
      </c>
      <c r="E329" s="223" t="s">
        <v>6755</v>
      </c>
      <c r="F329" s="234" t="s">
        <v>299</v>
      </c>
      <c r="G329" s="148" t="s">
        <v>281</v>
      </c>
    </row>
    <row r="330" spans="1:7">
      <c r="A330" s="221" t="s">
        <v>858</v>
      </c>
      <c r="B330" s="222" t="s">
        <v>247</v>
      </c>
      <c r="C330" s="223">
        <v>2.9059218000000001E-2</v>
      </c>
      <c r="D330" s="223" t="s">
        <v>314</v>
      </c>
      <c r="E330" s="223" t="s">
        <v>6756</v>
      </c>
      <c r="F330" s="234" t="s">
        <v>316</v>
      </c>
      <c r="G330" s="148" t="s">
        <v>281</v>
      </c>
    </row>
    <row r="331" spans="1:7">
      <c r="A331" s="221" t="s">
        <v>858</v>
      </c>
      <c r="B331" s="222" t="s">
        <v>330</v>
      </c>
      <c r="C331" s="223">
        <v>2.2351983149999999</v>
      </c>
      <c r="D331" s="223" t="s">
        <v>259</v>
      </c>
      <c r="E331" s="223" t="s">
        <v>6757</v>
      </c>
      <c r="F331" s="234" t="s">
        <v>332</v>
      </c>
      <c r="G331" s="148" t="s">
        <v>281</v>
      </c>
    </row>
    <row r="332" spans="1:7">
      <c r="A332" s="221" t="s">
        <v>858</v>
      </c>
      <c r="B332" s="222" t="s">
        <v>6014</v>
      </c>
      <c r="C332" s="223">
        <v>-0.17230000000000001</v>
      </c>
      <c r="D332" s="223" t="s">
        <v>408</v>
      </c>
      <c r="E332" s="223" t="s">
        <v>6758</v>
      </c>
      <c r="F332" s="234" t="s">
        <v>410</v>
      </c>
      <c r="G332" s="148" t="s">
        <v>281</v>
      </c>
    </row>
    <row r="333" spans="1:7">
      <c r="A333" s="221" t="s">
        <v>858</v>
      </c>
      <c r="B333" s="222" t="s">
        <v>6759</v>
      </c>
      <c r="C333" s="223">
        <v>-0.49730000000000002</v>
      </c>
      <c r="D333" s="223" t="s">
        <v>408</v>
      </c>
      <c r="E333" s="223" t="s">
        <v>6760</v>
      </c>
      <c r="F333" s="234" t="s">
        <v>414</v>
      </c>
      <c r="G333" s="148" t="s">
        <v>281</v>
      </c>
    </row>
    <row r="334" spans="1:7">
      <c r="A334" s="221" t="s">
        <v>333</v>
      </c>
      <c r="B334" s="223" t="s">
        <v>225</v>
      </c>
      <c r="C334" s="223">
        <v>1.05194E-8</v>
      </c>
      <c r="D334" s="223" t="s">
        <v>259</v>
      </c>
      <c r="E334" s="223" t="s">
        <v>6761</v>
      </c>
      <c r="F334" s="234" t="s">
        <v>335</v>
      </c>
      <c r="G334" s="148" t="s">
        <v>281</v>
      </c>
    </row>
    <row r="335" spans="1:7">
      <c r="A335" s="221" t="s">
        <v>333</v>
      </c>
      <c r="B335" s="223" t="s">
        <v>225</v>
      </c>
      <c r="C335" s="223">
        <v>1.0054702E-2</v>
      </c>
      <c r="D335" s="223" t="s">
        <v>259</v>
      </c>
      <c r="E335" s="223" t="s">
        <v>6762</v>
      </c>
      <c r="F335" s="234" t="s">
        <v>337</v>
      </c>
      <c r="G335" s="148" t="s">
        <v>281</v>
      </c>
    </row>
    <row r="336" spans="1:7">
      <c r="A336" s="221" t="s">
        <v>333</v>
      </c>
      <c r="B336" s="223" t="s">
        <v>225</v>
      </c>
      <c r="C336" s="223">
        <v>1.11593E-6</v>
      </c>
      <c r="D336" s="223" t="s">
        <v>259</v>
      </c>
      <c r="E336" s="223" t="s">
        <v>6763</v>
      </c>
      <c r="F336" s="234" t="s">
        <v>339</v>
      </c>
      <c r="G336" s="148" t="s">
        <v>281</v>
      </c>
    </row>
    <row r="337" spans="1:7">
      <c r="A337" s="221" t="s">
        <v>333</v>
      </c>
      <c r="B337" s="223" t="s">
        <v>340</v>
      </c>
      <c r="C337" s="223">
        <v>2.62861E-6</v>
      </c>
      <c r="D337" s="223" t="s">
        <v>259</v>
      </c>
      <c r="E337" s="223" t="s">
        <v>6764</v>
      </c>
      <c r="F337" s="234" t="s">
        <v>342</v>
      </c>
      <c r="G337" s="148" t="s">
        <v>281</v>
      </c>
    </row>
    <row r="338" spans="1:7">
      <c r="A338" s="221" t="s">
        <v>333</v>
      </c>
      <c r="B338" s="223" t="s">
        <v>343</v>
      </c>
      <c r="C338" s="223">
        <v>2.7631899999999998E-9</v>
      </c>
      <c r="D338" s="223" t="s">
        <v>259</v>
      </c>
      <c r="E338" s="223" t="s">
        <v>6765</v>
      </c>
      <c r="F338" s="234" t="s">
        <v>337</v>
      </c>
      <c r="G338" s="148" t="s">
        <v>281</v>
      </c>
    </row>
    <row r="339" spans="1:7">
      <c r="A339" s="221" t="s">
        <v>333</v>
      </c>
      <c r="B339" s="223" t="s">
        <v>343</v>
      </c>
      <c r="C339" s="223">
        <v>1.50533E-9</v>
      </c>
      <c r="D339" s="223" t="s">
        <v>259</v>
      </c>
      <c r="E339" s="223" t="s">
        <v>6766</v>
      </c>
      <c r="F339" s="234" t="s">
        <v>339</v>
      </c>
      <c r="G339" s="148" t="s">
        <v>281</v>
      </c>
    </row>
    <row r="340" spans="1:7">
      <c r="A340" s="221" t="s">
        <v>333</v>
      </c>
      <c r="B340" s="223" t="s">
        <v>174</v>
      </c>
      <c r="C340" s="223">
        <v>4.2953400000000001E-7</v>
      </c>
      <c r="D340" s="223" t="s">
        <v>259</v>
      </c>
      <c r="E340" s="223" t="s">
        <v>6767</v>
      </c>
      <c r="F340" s="234" t="s">
        <v>335</v>
      </c>
      <c r="G340" s="148" t="s">
        <v>281</v>
      </c>
    </row>
    <row r="341" spans="1:7">
      <c r="A341" s="221" t="s">
        <v>333</v>
      </c>
      <c r="B341" s="223" t="s">
        <v>347</v>
      </c>
      <c r="C341" s="223">
        <v>3.3430099999999997E-5</v>
      </c>
      <c r="D341" s="223" t="s">
        <v>259</v>
      </c>
      <c r="E341" s="223" t="s">
        <v>6768</v>
      </c>
      <c r="F341" s="234" t="s">
        <v>337</v>
      </c>
      <c r="G341" s="148" t="s">
        <v>281</v>
      </c>
    </row>
    <row r="342" spans="1:7">
      <c r="A342" s="221" t="s">
        <v>333</v>
      </c>
      <c r="B342" s="223" t="s">
        <v>347</v>
      </c>
      <c r="C342" s="223">
        <v>2.0636500000000001E-5</v>
      </c>
      <c r="D342" s="223" t="s">
        <v>259</v>
      </c>
      <c r="E342" s="223" t="s">
        <v>6769</v>
      </c>
      <c r="F342" s="234" t="s">
        <v>339</v>
      </c>
      <c r="G342" s="148" t="s">
        <v>281</v>
      </c>
    </row>
    <row r="343" spans="1:7">
      <c r="A343" s="221" t="s">
        <v>333</v>
      </c>
      <c r="B343" s="223" t="s">
        <v>350</v>
      </c>
      <c r="C343" s="223">
        <v>3.6748699999999997E-8</v>
      </c>
      <c r="D343" s="223" t="s">
        <v>259</v>
      </c>
      <c r="E343" s="223" t="s">
        <v>6770</v>
      </c>
      <c r="F343" s="234" t="s">
        <v>352</v>
      </c>
      <c r="G343" s="148" t="s">
        <v>281</v>
      </c>
    </row>
    <row r="344" spans="1:7">
      <c r="A344" s="221" t="s">
        <v>333</v>
      </c>
      <c r="B344" s="223" t="s">
        <v>353</v>
      </c>
      <c r="C344" s="223">
        <v>7.6839600000000005E-11</v>
      </c>
      <c r="D344" s="223" t="s">
        <v>259</v>
      </c>
      <c r="E344" s="223" t="s">
        <v>6771</v>
      </c>
      <c r="F344" s="234" t="s">
        <v>352</v>
      </c>
      <c r="G344" s="148" t="s">
        <v>281</v>
      </c>
    </row>
    <row r="345" spans="1:7">
      <c r="A345" s="221" t="s">
        <v>333</v>
      </c>
      <c r="B345" s="223" t="s">
        <v>355</v>
      </c>
      <c r="C345" s="223">
        <v>1.94156E-10</v>
      </c>
      <c r="D345" s="223" t="s">
        <v>259</v>
      </c>
      <c r="E345" s="223" t="s">
        <v>6772</v>
      </c>
      <c r="F345" s="234" t="s">
        <v>352</v>
      </c>
      <c r="G345" s="148" t="s">
        <v>281</v>
      </c>
    </row>
    <row r="346" spans="1:7">
      <c r="A346" s="221" t="s">
        <v>333</v>
      </c>
      <c r="B346" s="223" t="s">
        <v>357</v>
      </c>
      <c r="C346" s="223">
        <v>8.1777599999999999E-13</v>
      </c>
      <c r="D346" s="223" t="s">
        <v>259</v>
      </c>
      <c r="E346" s="223" t="s">
        <v>6773</v>
      </c>
      <c r="F346" s="234" t="s">
        <v>359</v>
      </c>
      <c r="G346" s="148" t="s">
        <v>281</v>
      </c>
    </row>
    <row r="347" spans="1:7">
      <c r="A347" s="221" t="s">
        <v>333</v>
      </c>
      <c r="B347" s="223" t="s">
        <v>364</v>
      </c>
      <c r="C347" s="223">
        <v>4.7865000000000001E-4</v>
      </c>
      <c r="D347" s="223" t="s">
        <v>259</v>
      </c>
      <c r="E347" s="223" t="s">
        <v>6774</v>
      </c>
      <c r="F347" s="234" t="s">
        <v>337</v>
      </c>
      <c r="G347" s="148" t="s">
        <v>281</v>
      </c>
    </row>
    <row r="348" spans="1:7">
      <c r="A348" s="221" t="s">
        <v>333</v>
      </c>
      <c r="B348" s="223" t="s">
        <v>364</v>
      </c>
      <c r="C348" s="223">
        <v>1.4690699999999999E-4</v>
      </c>
      <c r="D348" s="223" t="s">
        <v>259</v>
      </c>
      <c r="E348" s="223" t="s">
        <v>6775</v>
      </c>
      <c r="F348" s="234" t="s">
        <v>339</v>
      </c>
      <c r="G348" s="148" t="s">
        <v>281</v>
      </c>
    </row>
    <row r="349" spans="1:7">
      <c r="A349" s="221" t="s">
        <v>333</v>
      </c>
      <c r="B349" s="223" t="s">
        <v>179</v>
      </c>
      <c r="C349" s="223">
        <v>2.6100100000000002E-9</v>
      </c>
      <c r="D349" s="223" t="s">
        <v>259</v>
      </c>
      <c r="E349" s="223" t="s">
        <v>6776</v>
      </c>
      <c r="F349" s="234" t="s">
        <v>335</v>
      </c>
      <c r="G349" s="148" t="s">
        <v>281</v>
      </c>
    </row>
    <row r="350" spans="1:7">
      <c r="A350" s="221" t="s">
        <v>333</v>
      </c>
      <c r="B350" s="223" t="s">
        <v>368</v>
      </c>
      <c r="C350" s="223">
        <v>8.2100300000000004E-7</v>
      </c>
      <c r="D350" s="223" t="s">
        <v>259</v>
      </c>
      <c r="E350" s="223" t="s">
        <v>6777</v>
      </c>
      <c r="F350" s="234" t="s">
        <v>337</v>
      </c>
      <c r="G350" s="148" t="s">
        <v>281</v>
      </c>
    </row>
    <row r="351" spans="1:7">
      <c r="A351" s="221" t="s">
        <v>333</v>
      </c>
      <c r="B351" s="223" t="s">
        <v>368</v>
      </c>
      <c r="C351" s="223">
        <v>9.1018399999999999E-10</v>
      </c>
      <c r="D351" s="223" t="s">
        <v>259</v>
      </c>
      <c r="E351" s="223" t="s">
        <v>6778</v>
      </c>
      <c r="F351" s="234" t="s">
        <v>339</v>
      </c>
      <c r="G351" s="148" t="s">
        <v>281</v>
      </c>
    </row>
    <row r="352" spans="1:7">
      <c r="A352" s="221" t="s">
        <v>333</v>
      </c>
      <c r="B352" s="223" t="s">
        <v>221</v>
      </c>
      <c r="C352" s="223">
        <v>4.5058000000000001E-4</v>
      </c>
      <c r="D352" s="223" t="s">
        <v>259</v>
      </c>
      <c r="E352" s="223" t="s">
        <v>6779</v>
      </c>
      <c r="F352" s="234" t="s">
        <v>335</v>
      </c>
      <c r="G352" s="148" t="s">
        <v>281</v>
      </c>
    </row>
    <row r="353" spans="1:7">
      <c r="A353" s="221" t="s">
        <v>333</v>
      </c>
      <c r="B353" s="223" t="s">
        <v>371</v>
      </c>
      <c r="C353" s="223">
        <v>4.8695184000000002E-2</v>
      </c>
      <c r="D353" s="223" t="s">
        <v>259</v>
      </c>
      <c r="E353" s="223" t="s">
        <v>6780</v>
      </c>
      <c r="F353" s="234" t="s">
        <v>337</v>
      </c>
      <c r="G353" s="148" t="s">
        <v>281</v>
      </c>
    </row>
    <row r="354" spans="1:7">
      <c r="A354" s="221" t="s">
        <v>333</v>
      </c>
      <c r="B354" s="223" t="s">
        <v>371</v>
      </c>
      <c r="C354" s="223">
        <v>1.0292159999999999E-3</v>
      </c>
      <c r="D354" s="223" t="s">
        <v>259</v>
      </c>
      <c r="E354" s="223" t="s">
        <v>6781</v>
      </c>
      <c r="F354" s="234" t="s">
        <v>339</v>
      </c>
      <c r="G354" s="148" t="s">
        <v>281</v>
      </c>
    </row>
    <row r="355" spans="1:7">
      <c r="A355" s="221" t="s">
        <v>333</v>
      </c>
      <c r="B355" s="223" t="s">
        <v>374</v>
      </c>
      <c r="C355" s="223">
        <v>0.71959684400000001</v>
      </c>
      <c r="D355" s="223" t="s">
        <v>259</v>
      </c>
      <c r="E355" s="223" t="s">
        <v>6782</v>
      </c>
      <c r="F355" s="234" t="s">
        <v>335</v>
      </c>
      <c r="G355" s="148" t="s">
        <v>281</v>
      </c>
    </row>
    <row r="356" spans="1:7">
      <c r="A356" s="221" t="s">
        <v>333</v>
      </c>
      <c r="B356" s="223" t="s">
        <v>376</v>
      </c>
      <c r="C356" s="223">
        <v>6.2468500000000007E-5</v>
      </c>
      <c r="D356" s="223" t="s">
        <v>259</v>
      </c>
      <c r="E356" s="223" t="s">
        <v>6783</v>
      </c>
      <c r="F356" s="234" t="s">
        <v>359</v>
      </c>
      <c r="G356" s="148" t="s">
        <v>281</v>
      </c>
    </row>
    <row r="357" spans="1:7">
      <c r="A357" s="221" t="s">
        <v>333</v>
      </c>
      <c r="B357" s="223" t="s">
        <v>378</v>
      </c>
      <c r="C357" s="223">
        <v>1.117339E-3</v>
      </c>
      <c r="D357" s="223" t="s">
        <v>259</v>
      </c>
      <c r="E357" s="223" t="s">
        <v>6784</v>
      </c>
      <c r="F357" s="234" t="s">
        <v>337</v>
      </c>
      <c r="G357" s="148" t="s">
        <v>281</v>
      </c>
    </row>
    <row r="358" spans="1:7">
      <c r="A358" s="221" t="s">
        <v>333</v>
      </c>
      <c r="B358" s="223" t="s">
        <v>378</v>
      </c>
      <c r="C358" s="223">
        <v>7.5341959999999999E-3</v>
      </c>
      <c r="D358" s="223" t="s">
        <v>259</v>
      </c>
      <c r="E358" s="223" t="s">
        <v>6785</v>
      </c>
      <c r="F358" s="234" t="s">
        <v>339</v>
      </c>
      <c r="G358" s="148" t="s">
        <v>281</v>
      </c>
    </row>
    <row r="359" spans="1:7">
      <c r="A359" s="221" t="s">
        <v>333</v>
      </c>
      <c r="B359" s="223" t="s">
        <v>188</v>
      </c>
      <c r="C359" s="223">
        <v>1.02278E-7</v>
      </c>
      <c r="D359" s="223" t="s">
        <v>259</v>
      </c>
      <c r="E359" s="223" t="s">
        <v>6786</v>
      </c>
      <c r="F359" s="234" t="s">
        <v>335</v>
      </c>
      <c r="G359" s="148" t="s">
        <v>281</v>
      </c>
    </row>
    <row r="360" spans="1:7">
      <c r="A360" s="221" t="s">
        <v>333</v>
      </c>
      <c r="B360" s="223" t="s">
        <v>382</v>
      </c>
      <c r="C360" s="223">
        <v>6.2405300000000002E-6</v>
      </c>
      <c r="D360" s="223" t="s">
        <v>259</v>
      </c>
      <c r="E360" s="223" t="s">
        <v>6787</v>
      </c>
      <c r="F360" s="234" t="s">
        <v>337</v>
      </c>
      <c r="G360" s="148" t="s">
        <v>281</v>
      </c>
    </row>
    <row r="361" spans="1:7">
      <c r="A361" s="221" t="s">
        <v>333</v>
      </c>
      <c r="B361" s="223" t="s">
        <v>382</v>
      </c>
      <c r="C361" s="223">
        <v>1.79747E-6</v>
      </c>
      <c r="D361" s="223" t="s">
        <v>259</v>
      </c>
      <c r="E361" s="223" t="s">
        <v>6788</v>
      </c>
      <c r="F361" s="234" t="s">
        <v>339</v>
      </c>
      <c r="G361" s="148" t="s">
        <v>281</v>
      </c>
    </row>
    <row r="362" spans="1:7">
      <c r="A362" s="221" t="s">
        <v>333</v>
      </c>
      <c r="B362" s="223" t="s">
        <v>385</v>
      </c>
      <c r="C362" s="223">
        <v>1.5206200000000002E-8</v>
      </c>
      <c r="D362" s="223" t="s">
        <v>259</v>
      </c>
      <c r="E362" s="223" t="s">
        <v>6789</v>
      </c>
      <c r="F362" s="234" t="s">
        <v>339</v>
      </c>
      <c r="G362" s="148" t="s">
        <v>281</v>
      </c>
    </row>
    <row r="363" spans="1:7">
      <c r="A363" s="221" t="s">
        <v>333</v>
      </c>
      <c r="B363" s="223" t="s">
        <v>184</v>
      </c>
      <c r="C363" s="223">
        <v>1.1732499999999999E-8</v>
      </c>
      <c r="D363" s="223" t="s">
        <v>259</v>
      </c>
      <c r="E363" s="223" t="s">
        <v>6790</v>
      </c>
      <c r="F363" s="234" t="s">
        <v>335</v>
      </c>
      <c r="G363" s="148" t="s">
        <v>281</v>
      </c>
    </row>
    <row r="364" spans="1:7">
      <c r="A364" s="221" t="s">
        <v>333</v>
      </c>
      <c r="B364" s="223" t="s">
        <v>184</v>
      </c>
      <c r="C364" s="223">
        <v>5.6573900000000004E-6</v>
      </c>
      <c r="D364" s="223" t="s">
        <v>259</v>
      </c>
      <c r="E364" s="223" t="s">
        <v>6791</v>
      </c>
      <c r="F364" s="234" t="s">
        <v>337</v>
      </c>
      <c r="G364" s="148" t="s">
        <v>281</v>
      </c>
    </row>
    <row r="365" spans="1:7">
      <c r="A365" s="221" t="s">
        <v>333</v>
      </c>
      <c r="B365" s="223" t="s">
        <v>184</v>
      </c>
      <c r="C365" s="223">
        <v>1.0858499999999999E-9</v>
      </c>
      <c r="D365" s="223" t="s">
        <v>259</v>
      </c>
      <c r="E365" s="223" t="s">
        <v>6792</v>
      </c>
      <c r="F365" s="234" t="s">
        <v>339</v>
      </c>
      <c r="G365" s="148" t="s">
        <v>281</v>
      </c>
    </row>
    <row r="366" spans="1:7">
      <c r="A366" s="221" t="s">
        <v>333</v>
      </c>
      <c r="B366" s="223" t="s">
        <v>390</v>
      </c>
      <c r="C366" s="223">
        <v>1.463324E-3</v>
      </c>
      <c r="D366" s="223" t="s">
        <v>259</v>
      </c>
      <c r="E366" s="223" t="s">
        <v>6793</v>
      </c>
      <c r="F366" s="234" t="s">
        <v>337</v>
      </c>
      <c r="G366" s="148" t="s">
        <v>281</v>
      </c>
    </row>
    <row r="367" spans="1:7">
      <c r="A367" s="221" t="s">
        <v>333</v>
      </c>
      <c r="B367" s="223" t="s">
        <v>390</v>
      </c>
      <c r="C367" s="223">
        <v>1.5012000000000001E-4</v>
      </c>
      <c r="D367" s="223" t="s">
        <v>259</v>
      </c>
      <c r="E367" s="223" t="s">
        <v>6794</v>
      </c>
      <c r="F367" s="234" t="s">
        <v>339</v>
      </c>
      <c r="G367" s="148" t="s">
        <v>281</v>
      </c>
    </row>
    <row r="368" spans="1:7">
      <c r="A368" s="221" t="s">
        <v>333</v>
      </c>
      <c r="B368" s="223" t="s">
        <v>192</v>
      </c>
      <c r="C368" s="223">
        <v>2.1847099999999999E-8</v>
      </c>
      <c r="D368" s="223" t="s">
        <v>259</v>
      </c>
      <c r="E368" s="223" t="s">
        <v>6795</v>
      </c>
      <c r="F368" s="234" t="s">
        <v>335</v>
      </c>
      <c r="G368" s="148" t="s">
        <v>281</v>
      </c>
    </row>
    <row r="369" spans="1:7">
      <c r="A369" s="221" t="s">
        <v>333</v>
      </c>
      <c r="B369" s="223" t="s">
        <v>394</v>
      </c>
      <c r="C369" s="223">
        <v>2.2472599999999999E-4</v>
      </c>
      <c r="D369" s="223" t="s">
        <v>259</v>
      </c>
      <c r="E369" s="223" t="s">
        <v>6796</v>
      </c>
      <c r="F369" s="234" t="s">
        <v>337</v>
      </c>
      <c r="G369" s="148" t="s">
        <v>281</v>
      </c>
    </row>
    <row r="370" spans="1:7">
      <c r="A370" s="221" t="s">
        <v>333</v>
      </c>
      <c r="B370" s="223" t="s">
        <v>394</v>
      </c>
      <c r="C370" s="223">
        <v>2.0647700000000001E-8</v>
      </c>
      <c r="D370" s="223" t="s">
        <v>259</v>
      </c>
      <c r="E370" s="223" t="s">
        <v>6797</v>
      </c>
      <c r="F370" s="234" t="s">
        <v>339</v>
      </c>
      <c r="G370" s="148" t="s">
        <v>281</v>
      </c>
    </row>
    <row r="371" spans="1:7">
      <c r="A371" s="221" t="s">
        <v>333</v>
      </c>
      <c r="B371" s="223" t="s">
        <v>397</v>
      </c>
      <c r="C371" s="223">
        <v>5.6854500000000003E-5</v>
      </c>
      <c r="D371" s="223" t="s">
        <v>259</v>
      </c>
      <c r="E371" s="223" t="s">
        <v>6798</v>
      </c>
      <c r="F371" s="234" t="s">
        <v>342</v>
      </c>
      <c r="G371" s="148" t="s">
        <v>281</v>
      </c>
    </row>
    <row r="372" spans="1:7">
      <c r="A372" s="221" t="s">
        <v>333</v>
      </c>
      <c r="B372" s="223" t="s">
        <v>399</v>
      </c>
      <c r="C372" s="223">
        <v>2.6463600000000001E-4</v>
      </c>
      <c r="D372" s="223" t="s">
        <v>259</v>
      </c>
      <c r="E372" s="223" t="s">
        <v>6799</v>
      </c>
      <c r="F372" s="234" t="s">
        <v>401</v>
      </c>
      <c r="G372" s="148" t="s">
        <v>281</v>
      </c>
    </row>
    <row r="373" spans="1:7">
      <c r="A373" s="221" t="s">
        <v>333</v>
      </c>
      <c r="B373" s="223" t="s">
        <v>402</v>
      </c>
      <c r="C373" s="223">
        <v>7.3492399999999995E-14</v>
      </c>
      <c r="D373" s="223" t="s">
        <v>259</v>
      </c>
      <c r="E373" s="223" t="s">
        <v>6800</v>
      </c>
      <c r="F373" s="234" t="s">
        <v>359</v>
      </c>
      <c r="G373" s="148" t="s">
        <v>281</v>
      </c>
    </row>
    <row r="374" spans="1:7">
      <c r="A374" s="221" t="s">
        <v>333</v>
      </c>
      <c r="B374" s="223" t="s">
        <v>404</v>
      </c>
      <c r="C374" s="223">
        <v>5.7904099999999997E-4</v>
      </c>
      <c r="D374" s="223" t="s">
        <v>259</v>
      </c>
      <c r="E374" s="223" t="s">
        <v>6801</v>
      </c>
      <c r="F374" s="234" t="s">
        <v>337</v>
      </c>
      <c r="G374" s="148" t="s">
        <v>281</v>
      </c>
    </row>
    <row r="375" spans="1:7">
      <c r="A375" s="221" t="s">
        <v>333</v>
      </c>
      <c r="B375" s="223" t="s">
        <v>404</v>
      </c>
      <c r="C375" s="223">
        <v>6.5476900000000003E-5</v>
      </c>
      <c r="D375" s="223" t="s">
        <v>259</v>
      </c>
      <c r="E375" s="223" t="s">
        <v>6802</v>
      </c>
      <c r="F375" s="234" t="s">
        <v>339</v>
      </c>
      <c r="G375" s="148" t="s">
        <v>281</v>
      </c>
    </row>
    <row r="376" spans="1:7">
      <c r="A376" s="221" t="s">
        <v>333</v>
      </c>
      <c r="B376" s="223" t="s">
        <v>415</v>
      </c>
      <c r="C376" s="271">
        <v>5.0599999999999998E-6</v>
      </c>
      <c r="D376" s="223" t="s">
        <v>259</v>
      </c>
      <c r="E376" s="223" t="s">
        <v>6803</v>
      </c>
      <c r="F376" s="234" t="s">
        <v>335</v>
      </c>
      <c r="G376" s="148" t="s">
        <v>281</v>
      </c>
    </row>
    <row r="377" spans="1:7">
      <c r="A377" s="221" t="s">
        <v>333</v>
      </c>
      <c r="B377" s="223" t="s">
        <v>217</v>
      </c>
      <c r="C377" s="223">
        <v>4.6925099999999997E-8</v>
      </c>
      <c r="D377" s="223" t="s">
        <v>259</v>
      </c>
      <c r="E377" s="223" t="s">
        <v>6804</v>
      </c>
      <c r="F377" s="234" t="s">
        <v>335</v>
      </c>
      <c r="G377" s="148" t="s">
        <v>281</v>
      </c>
    </row>
    <row r="378" spans="1:7">
      <c r="A378" s="221" t="s">
        <v>333</v>
      </c>
      <c r="B378" s="223" t="s">
        <v>418</v>
      </c>
      <c r="C378" s="223">
        <v>1.3399902E-2</v>
      </c>
      <c r="D378" s="223" t="s">
        <v>259</v>
      </c>
      <c r="E378" s="223" t="s">
        <v>6805</v>
      </c>
      <c r="F378" s="234" t="s">
        <v>337</v>
      </c>
      <c r="G378" s="148" t="s">
        <v>281</v>
      </c>
    </row>
    <row r="379" spans="1:7">
      <c r="A379" s="221" t="s">
        <v>333</v>
      </c>
      <c r="B379" s="223" t="s">
        <v>418</v>
      </c>
      <c r="C379" s="223">
        <v>5.0381199999999996E-7</v>
      </c>
      <c r="D379" s="223" t="s">
        <v>259</v>
      </c>
      <c r="E379" s="223" t="s">
        <v>6806</v>
      </c>
      <c r="F379" s="234" t="s">
        <v>339</v>
      </c>
      <c r="G379" s="148" t="s">
        <v>281</v>
      </c>
    </row>
    <row r="380" spans="1:7">
      <c r="A380" s="221" t="s">
        <v>333</v>
      </c>
      <c r="B380" s="223" t="s">
        <v>205</v>
      </c>
      <c r="C380" s="223">
        <v>1.2224000000000001E-8</v>
      </c>
      <c r="D380" s="223" t="s">
        <v>259</v>
      </c>
      <c r="E380" s="223" t="s">
        <v>6807</v>
      </c>
      <c r="F380" s="234" t="s">
        <v>335</v>
      </c>
      <c r="G380" s="148" t="s">
        <v>281</v>
      </c>
    </row>
    <row r="381" spans="1:7">
      <c r="A381" s="221" t="s">
        <v>333</v>
      </c>
      <c r="B381" s="223" t="s">
        <v>205</v>
      </c>
      <c r="C381" s="223">
        <v>1.04471E-4</v>
      </c>
      <c r="D381" s="223" t="s">
        <v>259</v>
      </c>
      <c r="E381" s="223" t="s">
        <v>6808</v>
      </c>
      <c r="F381" s="234" t="s">
        <v>337</v>
      </c>
      <c r="G381" s="148" t="s">
        <v>281</v>
      </c>
    </row>
    <row r="382" spans="1:7">
      <c r="A382" s="221" t="s">
        <v>333</v>
      </c>
      <c r="B382" s="223" t="s">
        <v>205</v>
      </c>
      <c r="C382" s="223">
        <v>1.0105899999999999E-8</v>
      </c>
      <c r="D382" s="223" t="s">
        <v>259</v>
      </c>
      <c r="E382" s="223" t="s">
        <v>6809</v>
      </c>
      <c r="F382" s="234" t="s">
        <v>339</v>
      </c>
      <c r="G382" s="148" t="s">
        <v>281</v>
      </c>
    </row>
    <row r="383" spans="1:7">
      <c r="A383" s="221" t="s">
        <v>333</v>
      </c>
      <c r="B383" s="223" t="s">
        <v>196</v>
      </c>
      <c r="C383" s="223">
        <v>6.8592600000000002E-8</v>
      </c>
      <c r="D383" s="223" t="s">
        <v>259</v>
      </c>
      <c r="E383" s="223" t="s">
        <v>6810</v>
      </c>
      <c r="F383" s="234" t="s">
        <v>335</v>
      </c>
      <c r="G383" s="148" t="s">
        <v>281</v>
      </c>
    </row>
    <row r="384" spans="1:7">
      <c r="A384" s="221" t="s">
        <v>333</v>
      </c>
      <c r="B384" s="223" t="s">
        <v>196</v>
      </c>
      <c r="C384" s="223">
        <v>5.0804699999999997E-7</v>
      </c>
      <c r="D384" s="223" t="s">
        <v>259</v>
      </c>
      <c r="E384" s="223" t="s">
        <v>6811</v>
      </c>
      <c r="F384" s="234" t="s">
        <v>337</v>
      </c>
      <c r="G384" s="148" t="s">
        <v>281</v>
      </c>
    </row>
    <row r="385" spans="1:7">
      <c r="A385" s="221" t="s">
        <v>333</v>
      </c>
      <c r="B385" s="223" t="s">
        <v>196</v>
      </c>
      <c r="C385" s="223">
        <v>1.28725E-8</v>
      </c>
      <c r="D385" s="223" t="s">
        <v>259</v>
      </c>
      <c r="E385" s="223" t="s">
        <v>6812</v>
      </c>
      <c r="F385" s="234" t="s">
        <v>339</v>
      </c>
      <c r="G385" s="148" t="s">
        <v>281</v>
      </c>
    </row>
    <row r="386" spans="1:7">
      <c r="A386" s="221" t="s">
        <v>333</v>
      </c>
      <c r="B386" s="223" t="s">
        <v>427</v>
      </c>
      <c r="C386" s="223">
        <v>5.5122999999999999E-7</v>
      </c>
      <c r="D386" s="223" t="s">
        <v>259</v>
      </c>
      <c r="E386" s="223" t="s">
        <v>6813</v>
      </c>
      <c r="F386" s="234" t="s">
        <v>359</v>
      </c>
      <c r="G386" s="148" t="s">
        <v>281</v>
      </c>
    </row>
    <row r="387" spans="1:7">
      <c r="A387" s="221" t="s">
        <v>333</v>
      </c>
      <c r="B387" s="223" t="s">
        <v>200</v>
      </c>
      <c r="C387" s="223">
        <v>7.8001600000000004E-8</v>
      </c>
      <c r="D387" s="223" t="s">
        <v>259</v>
      </c>
      <c r="E387" s="223" t="s">
        <v>6814</v>
      </c>
      <c r="F387" s="234" t="s">
        <v>335</v>
      </c>
      <c r="G387" s="148" t="s">
        <v>281</v>
      </c>
    </row>
    <row r="388" spans="1:7">
      <c r="A388" s="221" t="s">
        <v>333</v>
      </c>
      <c r="B388" s="223" t="s">
        <v>430</v>
      </c>
      <c r="C388" s="223">
        <v>6.0806300000000001E-5</v>
      </c>
      <c r="D388" s="223" t="s">
        <v>259</v>
      </c>
      <c r="E388" s="223" t="s">
        <v>6815</v>
      </c>
      <c r="F388" s="234" t="s">
        <v>337</v>
      </c>
      <c r="G388" s="148" t="s">
        <v>281</v>
      </c>
    </row>
    <row r="389" spans="1:7">
      <c r="A389" s="221" t="s">
        <v>333</v>
      </c>
      <c r="B389" s="223" t="s">
        <v>430</v>
      </c>
      <c r="C389" s="223">
        <v>4.1264300000000001E-8</v>
      </c>
      <c r="D389" s="223" t="s">
        <v>259</v>
      </c>
      <c r="E389" s="223" t="s">
        <v>6816</v>
      </c>
      <c r="F389" s="234" t="s">
        <v>339</v>
      </c>
      <c r="G389" s="148" t="s">
        <v>281</v>
      </c>
    </row>
    <row r="390" spans="1:7">
      <c r="A390" s="221" t="s">
        <v>333</v>
      </c>
      <c r="B390" s="223" t="s">
        <v>433</v>
      </c>
      <c r="C390" s="223">
        <v>6.3639299999999996E-4</v>
      </c>
      <c r="D390" s="223" t="s">
        <v>259</v>
      </c>
      <c r="E390" s="223" t="s">
        <v>6817</v>
      </c>
      <c r="F390" s="234" t="s">
        <v>337</v>
      </c>
      <c r="G390" s="148" t="s">
        <v>281</v>
      </c>
    </row>
    <row r="391" spans="1:7">
      <c r="A391" s="221" t="s">
        <v>333</v>
      </c>
      <c r="B391" s="223" t="s">
        <v>433</v>
      </c>
      <c r="C391" s="223">
        <v>2.2796000000000001E-4</v>
      </c>
      <c r="D391" s="223" t="s">
        <v>259</v>
      </c>
      <c r="E391" s="223" t="s">
        <v>6818</v>
      </c>
      <c r="F391" s="234" t="s">
        <v>339</v>
      </c>
      <c r="G391" s="148" t="s">
        <v>281</v>
      </c>
    </row>
    <row r="392" spans="1:7">
      <c r="A392" s="221" t="s">
        <v>333</v>
      </c>
      <c r="B392" s="223" t="s">
        <v>436</v>
      </c>
      <c r="C392" s="223">
        <v>8.3239200000000005E-4</v>
      </c>
      <c r="D392" s="223" t="s">
        <v>259</v>
      </c>
      <c r="E392" s="223" t="s">
        <v>6819</v>
      </c>
      <c r="F392" s="234" t="s">
        <v>438</v>
      </c>
      <c r="G392" s="148" t="s">
        <v>281</v>
      </c>
    </row>
    <row r="393" spans="1:7">
      <c r="A393" s="221" t="s">
        <v>333</v>
      </c>
      <c r="B393" s="223" t="s">
        <v>439</v>
      </c>
      <c r="C393" s="223">
        <v>1.67242E-6</v>
      </c>
      <c r="D393" s="223" t="s">
        <v>259</v>
      </c>
      <c r="E393" s="223" t="s">
        <v>6820</v>
      </c>
      <c r="F393" s="234" t="s">
        <v>352</v>
      </c>
      <c r="G393" s="148" t="s">
        <v>281</v>
      </c>
    </row>
    <row r="394" spans="1:7">
      <c r="A394" s="221" t="s">
        <v>333</v>
      </c>
      <c r="B394" s="223" t="s">
        <v>441</v>
      </c>
      <c r="C394" s="223">
        <v>4.3874999999999999E-6</v>
      </c>
      <c r="D394" s="223" t="s">
        <v>259</v>
      </c>
      <c r="E394" s="223" t="s">
        <v>6821</v>
      </c>
      <c r="F394" s="234" t="s">
        <v>359</v>
      </c>
      <c r="G394" s="148" t="s">
        <v>281</v>
      </c>
    </row>
    <row r="395" spans="1:7">
      <c r="A395" s="221" t="s">
        <v>333</v>
      </c>
      <c r="B395" s="223" t="s">
        <v>445</v>
      </c>
      <c r="C395" s="223">
        <v>2.20477E-8</v>
      </c>
      <c r="D395" s="223" t="s">
        <v>259</v>
      </c>
      <c r="E395" s="223" t="s">
        <v>6822</v>
      </c>
      <c r="F395" s="234" t="s">
        <v>359</v>
      </c>
      <c r="G395" s="148" t="s">
        <v>281</v>
      </c>
    </row>
    <row r="396" spans="1:7">
      <c r="A396" s="221" t="s">
        <v>333</v>
      </c>
      <c r="B396" s="223" t="s">
        <v>447</v>
      </c>
      <c r="C396" s="223">
        <v>1.6003500000000001E-11</v>
      </c>
      <c r="D396" s="223" t="s">
        <v>259</v>
      </c>
      <c r="E396" s="223" t="s">
        <v>6823</v>
      </c>
      <c r="F396" s="234" t="s">
        <v>352</v>
      </c>
      <c r="G396" s="148" t="s">
        <v>281</v>
      </c>
    </row>
    <row r="397" spans="1:7">
      <c r="A397" s="221" t="s">
        <v>333</v>
      </c>
      <c r="B397" s="223" t="s">
        <v>449</v>
      </c>
      <c r="C397" s="223">
        <v>1.8582589999999999E-3</v>
      </c>
      <c r="D397" s="223" t="s">
        <v>259</v>
      </c>
      <c r="E397" s="223" t="s">
        <v>6824</v>
      </c>
      <c r="F397" s="234" t="s">
        <v>337</v>
      </c>
      <c r="G397" s="148" t="s">
        <v>281</v>
      </c>
    </row>
    <row r="398" spans="1:7">
      <c r="A398" s="221" t="s">
        <v>333</v>
      </c>
      <c r="B398" s="223" t="s">
        <v>449</v>
      </c>
      <c r="C398" s="223">
        <v>3.0765100000000001E-5</v>
      </c>
      <c r="D398" s="223" t="s">
        <v>259</v>
      </c>
      <c r="E398" s="223" t="s">
        <v>6825</v>
      </c>
      <c r="F398" s="234" t="s">
        <v>339</v>
      </c>
      <c r="G398" s="148" t="s">
        <v>281</v>
      </c>
    </row>
    <row r="399" spans="1:7">
      <c r="A399" s="221" t="s">
        <v>333</v>
      </c>
      <c r="B399" s="223" t="s">
        <v>452</v>
      </c>
      <c r="C399" s="223">
        <v>2.0997800000000001E-5</v>
      </c>
      <c r="D399" s="223" t="s">
        <v>259</v>
      </c>
      <c r="E399" s="223" t="s">
        <v>6826</v>
      </c>
      <c r="F399" s="234" t="s">
        <v>335</v>
      </c>
      <c r="G399" s="148" t="s">
        <v>281</v>
      </c>
    </row>
    <row r="400" spans="1:7">
      <c r="A400" s="221" t="s">
        <v>333</v>
      </c>
      <c r="B400" s="223" t="s">
        <v>229</v>
      </c>
      <c r="C400" s="223">
        <v>1.4939900000000001E-5</v>
      </c>
      <c r="D400" s="223" t="s">
        <v>259</v>
      </c>
      <c r="E400" s="223" t="s">
        <v>6827</v>
      </c>
      <c r="F400" s="234" t="s">
        <v>335</v>
      </c>
      <c r="G400" s="148" t="s">
        <v>281</v>
      </c>
    </row>
    <row r="401" spans="1:7">
      <c r="A401" s="221" t="s">
        <v>333</v>
      </c>
      <c r="B401" s="223" t="s">
        <v>455</v>
      </c>
      <c r="C401" s="223">
        <v>2.1697959999999999E-3</v>
      </c>
      <c r="D401" s="223" t="s">
        <v>259</v>
      </c>
      <c r="E401" s="223" t="s">
        <v>6828</v>
      </c>
      <c r="F401" s="234" t="s">
        <v>337</v>
      </c>
      <c r="G401" s="148" t="s">
        <v>281</v>
      </c>
    </row>
    <row r="402" spans="1:7">
      <c r="A402" s="221" t="s">
        <v>333</v>
      </c>
      <c r="B402" s="223" t="s">
        <v>455</v>
      </c>
      <c r="C402" s="223">
        <v>8.1999899999999997E-4</v>
      </c>
      <c r="D402" s="223" t="s">
        <v>259</v>
      </c>
      <c r="E402" s="223" t="s">
        <v>6829</v>
      </c>
      <c r="F402" s="234" t="s">
        <v>339</v>
      </c>
      <c r="G402" s="148" t="s">
        <v>281</v>
      </c>
    </row>
    <row r="403" spans="1:7">
      <c r="A403" s="221" t="s">
        <v>333</v>
      </c>
      <c r="B403" s="223" t="s">
        <v>213</v>
      </c>
      <c r="C403" s="223">
        <v>3.00156E-7</v>
      </c>
      <c r="D403" s="223" t="s">
        <v>259</v>
      </c>
      <c r="E403" s="223" t="s">
        <v>6830</v>
      </c>
      <c r="F403" s="234" t="s">
        <v>335</v>
      </c>
      <c r="G403" s="148" t="s">
        <v>281</v>
      </c>
    </row>
    <row r="404" spans="1:7">
      <c r="A404" s="221" t="s">
        <v>333</v>
      </c>
      <c r="B404" s="223" t="s">
        <v>213</v>
      </c>
      <c r="C404" s="223">
        <v>1.3088129E-2</v>
      </c>
      <c r="D404" s="223" t="s">
        <v>259</v>
      </c>
      <c r="E404" s="223" t="s">
        <v>6831</v>
      </c>
      <c r="F404" s="234" t="s">
        <v>337</v>
      </c>
      <c r="G404" s="148" t="s">
        <v>281</v>
      </c>
    </row>
    <row r="405" spans="1:7">
      <c r="A405" s="221" t="s">
        <v>333</v>
      </c>
      <c r="B405" s="223" t="s">
        <v>213</v>
      </c>
      <c r="C405" s="223">
        <v>4.3094499999999999E-5</v>
      </c>
      <c r="D405" s="223" t="s">
        <v>259</v>
      </c>
      <c r="E405" s="223" t="s">
        <v>6832</v>
      </c>
      <c r="F405" s="234" t="s">
        <v>339</v>
      </c>
      <c r="G405" s="148" t="s">
        <v>281</v>
      </c>
    </row>
    <row r="406" spans="1:7">
      <c r="A406" s="221" t="s">
        <v>333</v>
      </c>
      <c r="B406" s="223" t="s">
        <v>461</v>
      </c>
      <c r="C406" s="223">
        <v>2.00807E-4</v>
      </c>
      <c r="D406" s="223" t="s">
        <v>259</v>
      </c>
      <c r="E406" s="223" t="s">
        <v>6833</v>
      </c>
      <c r="F406" s="234" t="s">
        <v>463</v>
      </c>
      <c r="G406" s="148" t="s">
        <v>281</v>
      </c>
    </row>
    <row r="407" spans="1:7">
      <c r="A407" s="221" t="s">
        <v>333</v>
      </c>
      <c r="B407" s="223" t="s">
        <v>464</v>
      </c>
      <c r="C407" s="223">
        <v>1.1524414E-2</v>
      </c>
      <c r="D407" s="223" t="s">
        <v>259</v>
      </c>
      <c r="E407" s="223" t="s">
        <v>6834</v>
      </c>
      <c r="F407" s="234" t="s">
        <v>337</v>
      </c>
      <c r="G407" s="148" t="s">
        <v>281</v>
      </c>
    </row>
    <row r="408" spans="1:7">
      <c r="A408" s="221" t="s">
        <v>333</v>
      </c>
      <c r="B408" s="223" t="s">
        <v>464</v>
      </c>
      <c r="C408" s="223">
        <v>1.9696869999999999E-3</v>
      </c>
      <c r="D408" s="223" t="s">
        <v>259</v>
      </c>
      <c r="E408" s="223" t="s">
        <v>6835</v>
      </c>
      <c r="F408" s="234" t="s">
        <v>339</v>
      </c>
      <c r="G408" s="148" t="s">
        <v>281</v>
      </c>
    </row>
    <row r="409" spans="1:7">
      <c r="A409" s="221" t="s">
        <v>333</v>
      </c>
      <c r="B409" s="223" t="s">
        <v>467</v>
      </c>
      <c r="C409" s="223">
        <v>5.1258999999999998E-5</v>
      </c>
      <c r="D409" s="223" t="s">
        <v>259</v>
      </c>
      <c r="E409" s="223" t="s">
        <v>6836</v>
      </c>
      <c r="F409" s="234" t="s">
        <v>335</v>
      </c>
      <c r="G409" s="148" t="s">
        <v>281</v>
      </c>
    </row>
    <row r="410" spans="1:7">
      <c r="A410" s="221" t="s">
        <v>333</v>
      </c>
      <c r="B410" s="223" t="s">
        <v>469</v>
      </c>
      <c r="C410" s="223">
        <v>3.37774E-9</v>
      </c>
      <c r="D410" s="223" t="s">
        <v>259</v>
      </c>
      <c r="E410" s="223" t="s">
        <v>6837</v>
      </c>
      <c r="F410" s="234" t="s">
        <v>337</v>
      </c>
      <c r="G410" s="148" t="s">
        <v>281</v>
      </c>
    </row>
    <row r="411" spans="1:7">
      <c r="A411" s="221" t="s">
        <v>333</v>
      </c>
      <c r="B411" s="223" t="s">
        <v>469</v>
      </c>
      <c r="C411" s="223">
        <v>5.6389700000000002E-12</v>
      </c>
      <c r="D411" s="223" t="s">
        <v>259</v>
      </c>
      <c r="E411" s="223" t="s">
        <v>6838</v>
      </c>
      <c r="F411" s="234" t="s">
        <v>339</v>
      </c>
      <c r="G411" s="148" t="s">
        <v>281</v>
      </c>
    </row>
    <row r="412" spans="1:7">
      <c r="A412" s="221" t="s">
        <v>333</v>
      </c>
      <c r="B412" s="223" t="s">
        <v>472</v>
      </c>
      <c r="C412" s="223">
        <v>1.2204099999999999E-9</v>
      </c>
      <c r="D412" s="223" t="s">
        <v>259</v>
      </c>
      <c r="E412" s="223" t="s">
        <v>6839</v>
      </c>
      <c r="F412" s="234" t="s">
        <v>337</v>
      </c>
      <c r="G412" s="148" t="s">
        <v>281</v>
      </c>
    </row>
    <row r="413" spans="1:7">
      <c r="A413" s="221" t="s">
        <v>333</v>
      </c>
      <c r="B413" s="223" t="s">
        <v>472</v>
      </c>
      <c r="C413" s="223">
        <v>2.03742E-12</v>
      </c>
      <c r="D413" s="223" t="s">
        <v>259</v>
      </c>
      <c r="E413" s="223" t="s">
        <v>6840</v>
      </c>
      <c r="F413" s="234" t="s">
        <v>339</v>
      </c>
      <c r="G413" s="148" t="s">
        <v>281</v>
      </c>
    </row>
    <row r="414" spans="1:7">
      <c r="A414" s="221" t="s">
        <v>333</v>
      </c>
      <c r="B414" s="223" t="s">
        <v>475</v>
      </c>
      <c r="C414" s="223">
        <v>5.7904099999999997E-4</v>
      </c>
      <c r="D414" s="223" t="s">
        <v>259</v>
      </c>
      <c r="E414" s="223" t="s">
        <v>6801</v>
      </c>
      <c r="F414" s="234" t="s">
        <v>337</v>
      </c>
      <c r="G414" s="148" t="s">
        <v>281</v>
      </c>
    </row>
    <row r="415" spans="1:7">
      <c r="A415" s="221" t="s">
        <v>333</v>
      </c>
      <c r="B415" s="223" t="s">
        <v>475</v>
      </c>
      <c r="C415" s="223">
        <v>6.5477900000000005E-5</v>
      </c>
      <c r="D415" s="223" t="s">
        <v>259</v>
      </c>
      <c r="E415" s="223" t="s">
        <v>6841</v>
      </c>
      <c r="F415" s="234" t="s">
        <v>339</v>
      </c>
      <c r="G415" s="148" t="s">
        <v>281</v>
      </c>
    </row>
    <row r="416" spans="1:7">
      <c r="A416" s="221" t="s">
        <v>333</v>
      </c>
      <c r="B416" s="223" t="s">
        <v>477</v>
      </c>
      <c r="C416" s="223">
        <v>7.3497399999999995E-8</v>
      </c>
      <c r="D416" s="223" t="s">
        <v>259</v>
      </c>
      <c r="E416" s="223" t="s">
        <v>6842</v>
      </c>
      <c r="F416" s="234" t="s">
        <v>352</v>
      </c>
      <c r="G416" s="148" t="s">
        <v>281</v>
      </c>
    </row>
    <row r="417" spans="1:11">
      <c r="A417" s="221" t="s">
        <v>333</v>
      </c>
      <c r="B417" s="223" t="s">
        <v>479</v>
      </c>
      <c r="C417" s="223">
        <v>8.6143900000000004E-7</v>
      </c>
      <c r="D417" s="223" t="s">
        <v>259</v>
      </c>
      <c r="E417" s="223" t="s">
        <v>6843</v>
      </c>
      <c r="F417" s="234" t="s">
        <v>337</v>
      </c>
      <c r="G417" s="148" t="s">
        <v>281</v>
      </c>
    </row>
    <row r="418" spans="1:11">
      <c r="A418" s="221" t="s">
        <v>333</v>
      </c>
      <c r="B418" s="223" t="s">
        <v>479</v>
      </c>
      <c r="C418" s="223">
        <v>2.7505900000000001E-9</v>
      </c>
      <c r="D418" s="223" t="s">
        <v>259</v>
      </c>
      <c r="E418" s="223" t="s">
        <v>6844</v>
      </c>
      <c r="F418" s="234" t="s">
        <v>339</v>
      </c>
      <c r="G418" s="148" t="s">
        <v>281</v>
      </c>
    </row>
    <row r="419" spans="1:11">
      <c r="A419" s="221" t="s">
        <v>333</v>
      </c>
      <c r="B419" s="223" t="s">
        <v>482</v>
      </c>
      <c r="C419" s="223">
        <v>4.5189299000000002E-2</v>
      </c>
      <c r="D419" s="223" t="s">
        <v>259</v>
      </c>
      <c r="E419" s="223" t="s">
        <v>6845</v>
      </c>
      <c r="F419" s="234" t="s">
        <v>484</v>
      </c>
      <c r="G419" s="148" t="s">
        <v>281</v>
      </c>
    </row>
    <row r="420" spans="1:11">
      <c r="A420" s="221" t="s">
        <v>333</v>
      </c>
      <c r="B420" s="223" t="s">
        <v>209</v>
      </c>
      <c r="C420" s="223">
        <v>4.2537099999999998E-7</v>
      </c>
      <c r="D420" s="223" t="s">
        <v>259</v>
      </c>
      <c r="E420" s="223" t="s">
        <v>6846</v>
      </c>
      <c r="F420" s="234" t="s">
        <v>335</v>
      </c>
      <c r="G420" s="148" t="s">
        <v>281</v>
      </c>
    </row>
    <row r="421" spans="1:11">
      <c r="A421" s="221" t="s">
        <v>333</v>
      </c>
      <c r="B421" s="223" t="s">
        <v>486</v>
      </c>
      <c r="C421" s="223">
        <v>2.84973E-4</v>
      </c>
      <c r="D421" s="223" t="s">
        <v>259</v>
      </c>
      <c r="E421" s="223" t="s">
        <v>6847</v>
      </c>
      <c r="F421" s="234" t="s">
        <v>337</v>
      </c>
      <c r="G421" s="148" t="s">
        <v>281</v>
      </c>
    </row>
    <row r="422" spans="1:11">
      <c r="A422" s="221" t="s">
        <v>333</v>
      </c>
      <c r="B422" s="223" t="s">
        <v>486</v>
      </c>
      <c r="C422" s="223">
        <v>3.8782999999999997E-8</v>
      </c>
      <c r="D422" s="223" t="s">
        <v>259</v>
      </c>
      <c r="E422" s="223" t="s">
        <v>6848</v>
      </c>
      <c r="F422" s="234" t="s">
        <v>339</v>
      </c>
      <c r="G422" s="148" t="s">
        <v>281</v>
      </c>
    </row>
    <row r="423" spans="1:11">
      <c r="A423" s="262" t="s">
        <v>268</v>
      </c>
      <c r="B423" s="189" t="s">
        <v>6509</v>
      </c>
      <c r="C423" s="440" t="s">
        <v>6510</v>
      </c>
      <c r="D423" s="189" t="s">
        <v>560</v>
      </c>
      <c r="E423" s="189" t="s">
        <v>253</v>
      </c>
      <c r="F423" s="263" t="s">
        <v>6511</v>
      </c>
      <c r="G423" s="148" t="s">
        <v>281</v>
      </c>
    </row>
    <row r="424" spans="1:11">
      <c r="A424" s="262" t="s">
        <v>268</v>
      </c>
      <c r="B424" s="189" t="s">
        <v>6512</v>
      </c>
      <c r="C424" s="440">
        <v>80000</v>
      </c>
      <c r="D424" s="189" t="s">
        <v>560</v>
      </c>
      <c r="E424" s="189" t="s">
        <v>253</v>
      </c>
      <c r="F424" s="263" t="s">
        <v>6513</v>
      </c>
      <c r="G424" s="148" t="s">
        <v>281</v>
      </c>
    </row>
    <row r="425" spans="1:11">
      <c r="A425" s="262" t="s">
        <v>268</v>
      </c>
      <c r="B425" s="189" t="s">
        <v>6514</v>
      </c>
      <c r="C425" s="440">
        <v>25</v>
      </c>
      <c r="D425" s="189" t="s">
        <v>545</v>
      </c>
      <c r="E425" s="189" t="s">
        <v>253</v>
      </c>
      <c r="F425" s="263" t="s">
        <v>6515</v>
      </c>
      <c r="G425" s="148" t="s">
        <v>281</v>
      </c>
    </row>
    <row r="426" spans="1:11">
      <c r="A426" s="239" t="s">
        <v>268</v>
      </c>
      <c r="B426" s="240" t="s">
        <v>921</v>
      </c>
      <c r="C426" s="270" t="s">
        <v>6516</v>
      </c>
      <c r="D426" s="240" t="s">
        <v>270</v>
      </c>
      <c r="E426" s="307"/>
      <c r="F426" s="241" t="s">
        <v>6517</v>
      </c>
      <c r="G426" s="148" t="s">
        <v>281</v>
      </c>
    </row>
    <row r="427" spans="1:11">
      <c r="G427" s="148" t="s">
        <v>281</v>
      </c>
    </row>
    <row r="428" spans="1:11">
      <c r="G428" s="148" t="s">
        <v>281</v>
      </c>
      <c r="K428" s="204"/>
    </row>
    <row r="429" spans="1:11">
      <c r="A429" s="830" t="s">
        <v>489</v>
      </c>
      <c r="B429" s="831"/>
      <c r="C429" s="831"/>
      <c r="G429" s="148" t="s">
        <v>281</v>
      </c>
    </row>
    <row r="430" spans="1:11">
      <c r="A430" s="179" t="s">
        <v>927</v>
      </c>
      <c r="B430" s="280"/>
      <c r="C430" s="281">
        <v>0.47639484978540775</v>
      </c>
      <c r="G430" s="148" t="s">
        <v>281</v>
      </c>
    </row>
    <row r="431" spans="1:11">
      <c r="A431" s="157" t="s">
        <v>490</v>
      </c>
      <c r="B431" s="191"/>
      <c r="C431" s="282">
        <v>0.35193133047210301</v>
      </c>
      <c r="G431" s="148" t="s">
        <v>281</v>
      </c>
    </row>
    <row r="432" spans="1:11">
      <c r="A432" s="157" t="s">
        <v>1463</v>
      </c>
      <c r="B432" s="191"/>
      <c r="C432" s="282">
        <v>0.1716738197424893</v>
      </c>
      <c r="G432" s="148" t="s">
        <v>281</v>
      </c>
    </row>
    <row r="433" spans="1:7">
      <c r="A433" s="179" t="s">
        <v>6849</v>
      </c>
      <c r="B433" s="280"/>
      <c r="C433" s="281">
        <v>-0.17167381974248927</v>
      </c>
      <c r="G433" s="148" t="s">
        <v>281</v>
      </c>
    </row>
    <row r="434" spans="1:7">
      <c r="A434" s="157" t="s">
        <v>929</v>
      </c>
      <c r="B434" s="191"/>
      <c r="C434" s="282">
        <v>-0.33476394849785407</v>
      </c>
      <c r="G434" s="148" t="s">
        <v>281</v>
      </c>
    </row>
    <row r="435" spans="1:7">
      <c r="A435" s="157" t="s">
        <v>6850</v>
      </c>
      <c r="B435" s="191"/>
      <c r="C435" s="282">
        <v>-0.17167381974248927</v>
      </c>
      <c r="G435" s="148" t="s">
        <v>281</v>
      </c>
    </row>
    <row r="436" spans="1:7">
      <c r="A436" s="167" t="s">
        <v>6851</v>
      </c>
      <c r="B436" s="283"/>
      <c r="C436" s="284">
        <v>-0.32188841201716739</v>
      </c>
      <c r="G436" s="148" t="s">
        <v>281</v>
      </c>
    </row>
    <row r="437" spans="1:7">
      <c r="G437" s="148" t="s">
        <v>281</v>
      </c>
    </row>
    <row r="438" spans="1:7">
      <c r="G438" s="148" t="s">
        <v>281</v>
      </c>
    </row>
    <row r="439" spans="1:7">
      <c r="G439" s="148" t="s">
        <v>281</v>
      </c>
    </row>
    <row r="440" spans="1:7">
      <c r="G440" s="148" t="s">
        <v>281</v>
      </c>
    </row>
    <row r="441" spans="1:7">
      <c r="G441" s="148" t="s">
        <v>281</v>
      </c>
    </row>
    <row r="442" spans="1:7">
      <c r="G442" s="148" t="s">
        <v>281</v>
      </c>
    </row>
    <row r="443" spans="1:7">
      <c r="G443" s="148" t="s">
        <v>281</v>
      </c>
    </row>
    <row r="444" spans="1:7">
      <c r="G444" s="148" t="s">
        <v>281</v>
      </c>
    </row>
    <row r="445" spans="1:7">
      <c r="G445" s="148" t="s">
        <v>281</v>
      </c>
    </row>
    <row r="446" spans="1:7">
      <c r="G446" s="148" t="s">
        <v>281</v>
      </c>
    </row>
    <row r="447" spans="1:7">
      <c r="G447" s="148" t="s">
        <v>281</v>
      </c>
    </row>
    <row r="448" spans="1:7">
      <c r="G448" s="148" t="s">
        <v>281</v>
      </c>
    </row>
    <row r="449" spans="7:7">
      <c r="G449" s="148" t="s">
        <v>281</v>
      </c>
    </row>
    <row r="450" spans="7:7">
      <c r="G450" s="148" t="s">
        <v>281</v>
      </c>
    </row>
    <row r="451" spans="7:7">
      <c r="G451" s="148" t="s">
        <v>281</v>
      </c>
    </row>
    <row r="452" spans="7:7">
      <c r="G452" s="148" t="s">
        <v>281</v>
      </c>
    </row>
    <row r="453" spans="7:7">
      <c r="G453" s="148" t="s">
        <v>281</v>
      </c>
    </row>
    <row r="454" spans="7:7">
      <c r="G454" s="148" t="s">
        <v>281</v>
      </c>
    </row>
    <row r="455" spans="7:7">
      <c r="G455" s="148" t="s">
        <v>281</v>
      </c>
    </row>
    <row r="456" spans="7:7">
      <c r="G456" s="148" t="s">
        <v>281</v>
      </c>
    </row>
    <row r="457" spans="7:7">
      <c r="G457" s="148" t="s">
        <v>281</v>
      </c>
    </row>
    <row r="458" spans="7:7">
      <c r="G458" s="148" t="s">
        <v>281</v>
      </c>
    </row>
    <row r="459" spans="7:7">
      <c r="G459" s="148" t="s">
        <v>281</v>
      </c>
    </row>
    <row r="460" spans="7:7">
      <c r="G460" s="148" t="s">
        <v>281</v>
      </c>
    </row>
    <row r="461" spans="7:7">
      <c r="G461" s="148" t="s">
        <v>281</v>
      </c>
    </row>
    <row r="462" spans="7:7">
      <c r="G462" s="148" t="s">
        <v>281</v>
      </c>
    </row>
    <row r="463" spans="7:7">
      <c r="G463" s="148" t="s">
        <v>281</v>
      </c>
    </row>
    <row r="464" spans="7:7">
      <c r="G464" s="148" t="s">
        <v>281</v>
      </c>
    </row>
    <row r="465" spans="7:7">
      <c r="G465" s="148" t="s">
        <v>281</v>
      </c>
    </row>
    <row r="466" spans="7:7">
      <c r="G466" s="148" t="s">
        <v>281</v>
      </c>
    </row>
    <row r="467" spans="7:7">
      <c r="G467" s="148" t="s">
        <v>281</v>
      </c>
    </row>
    <row r="468" spans="7:7">
      <c r="G468" s="148" t="s">
        <v>281</v>
      </c>
    </row>
    <row r="469" spans="7:7">
      <c r="G469" s="148" t="s">
        <v>281</v>
      </c>
    </row>
    <row r="470" spans="7:7">
      <c r="G470" s="148" t="s">
        <v>281</v>
      </c>
    </row>
    <row r="471" spans="7:7">
      <c r="G471" s="148" t="s">
        <v>281</v>
      </c>
    </row>
    <row r="472" spans="7:7">
      <c r="G472" s="148" t="s">
        <v>281</v>
      </c>
    </row>
    <row r="473" spans="7:7">
      <c r="G473" s="148" t="s">
        <v>281</v>
      </c>
    </row>
    <row r="474" spans="7:7">
      <c r="G474" s="148" t="s">
        <v>281</v>
      </c>
    </row>
    <row r="475" spans="7:7">
      <c r="G475" s="148" t="s">
        <v>281</v>
      </c>
    </row>
    <row r="476" spans="7:7">
      <c r="G476" s="148" t="s">
        <v>281</v>
      </c>
    </row>
  </sheetData>
  <mergeCells count="15">
    <mergeCell ref="A176:F176"/>
    <mergeCell ref="A183:F183"/>
    <mergeCell ref="A203:F203"/>
    <mergeCell ref="A309:F309"/>
    <mergeCell ref="A429:C429"/>
    <mergeCell ref="A67:F67"/>
    <mergeCell ref="A75:F75"/>
    <mergeCell ref="A84:F84"/>
    <mergeCell ref="A117:F117"/>
    <mergeCell ref="A135:F135"/>
    <mergeCell ref="A1:F1"/>
    <mergeCell ref="H1:T1"/>
    <mergeCell ref="A17:F17"/>
    <mergeCell ref="H21:T21"/>
    <mergeCell ref="H47:L47"/>
  </mergeCell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theme="0" tint="-0.34998626667073579"/>
  </sheetPr>
  <dimension ref="A1:W525"/>
  <sheetViews>
    <sheetView zoomScale="85" workbookViewId="0">
      <selection sqref="A1:F1"/>
    </sheetView>
  </sheetViews>
  <sheetFormatPr baseColWidth="10" defaultColWidth="9.140625" defaultRowHeight="15"/>
  <cols>
    <col min="1" max="1" width="8.85546875" bestFit="1" customWidth="1"/>
    <col min="2" max="2" width="61.140625" customWidth="1"/>
    <col min="3" max="3" width="44.85546875" customWidth="1"/>
    <col min="4" max="4" width="17.7109375" customWidth="1"/>
    <col min="5" max="5" width="50.5703125" customWidth="1"/>
    <col min="6" max="6" width="62.42578125" customWidth="1"/>
  </cols>
  <sheetData>
    <row r="1" spans="1:23" ht="21">
      <c r="A1" s="827" t="s">
        <v>6013</v>
      </c>
      <c r="B1" s="828"/>
      <c r="C1" s="828"/>
      <c r="D1" s="828"/>
      <c r="E1" s="828"/>
      <c r="F1" s="829"/>
      <c r="H1" s="772" t="s">
        <v>237</v>
      </c>
      <c r="I1" s="773"/>
      <c r="J1" s="773"/>
      <c r="K1" s="773"/>
      <c r="L1" s="773"/>
      <c r="M1" s="773"/>
      <c r="N1" s="773"/>
      <c r="O1" s="773"/>
      <c r="P1" s="773"/>
      <c r="Q1" s="773"/>
      <c r="R1" s="773"/>
      <c r="S1" s="773"/>
      <c r="T1" s="773"/>
      <c r="U1" s="773"/>
      <c r="V1" s="773"/>
      <c r="W1" s="774"/>
    </row>
    <row r="2" spans="1:23">
      <c r="A2" s="211" t="s">
        <v>238</v>
      </c>
      <c r="B2" s="212" t="s">
        <v>239</v>
      </c>
      <c r="C2" s="212" t="s">
        <v>240</v>
      </c>
      <c r="D2" s="212" t="s">
        <v>134</v>
      </c>
      <c r="E2" s="212" t="s">
        <v>241</v>
      </c>
      <c r="F2" s="213" t="s">
        <v>242</v>
      </c>
      <c r="H2" s="242"/>
      <c r="I2" s="243"/>
      <c r="J2" s="243"/>
      <c r="K2" s="243"/>
      <c r="L2" s="243"/>
      <c r="M2" s="243"/>
      <c r="N2" s="243"/>
      <c r="O2" s="243"/>
      <c r="P2" s="243"/>
      <c r="Q2" s="243"/>
      <c r="R2" s="243"/>
      <c r="S2" s="243"/>
      <c r="T2" s="243"/>
      <c r="U2" s="243"/>
      <c r="V2" s="243"/>
      <c r="W2" s="244"/>
    </row>
    <row r="3" spans="1:23">
      <c r="A3" s="425" t="s">
        <v>858</v>
      </c>
      <c r="B3" s="217" t="s">
        <v>6014</v>
      </c>
      <c r="C3" s="426" t="s">
        <v>6015</v>
      </c>
      <c r="D3" s="426" t="s">
        <v>1904</v>
      </c>
      <c r="E3" s="426" t="s">
        <v>2213</v>
      </c>
      <c r="F3" s="427" t="s">
        <v>6016</v>
      </c>
      <c r="H3" s="214"/>
      <c r="I3" s="6"/>
      <c r="J3" s="6"/>
      <c r="K3" s="6"/>
      <c r="L3" s="6"/>
      <c r="M3" s="6"/>
      <c r="N3" s="6"/>
      <c r="O3" s="6"/>
      <c r="P3" s="6"/>
      <c r="Q3" s="6"/>
      <c r="R3" s="6"/>
      <c r="S3" s="6"/>
      <c r="T3" s="6"/>
      <c r="U3" s="6"/>
      <c r="V3" s="6"/>
      <c r="W3" s="215"/>
    </row>
    <row r="4" spans="1:23">
      <c r="A4" s="429" t="s">
        <v>858</v>
      </c>
      <c r="B4" s="222" t="s">
        <v>6017</v>
      </c>
      <c r="C4" s="273" t="s">
        <v>6018</v>
      </c>
      <c r="D4" s="273" t="s">
        <v>252</v>
      </c>
      <c r="E4" s="273" t="s">
        <v>6019</v>
      </c>
      <c r="F4" s="430" t="s">
        <v>6020</v>
      </c>
      <c r="H4" s="214"/>
      <c r="I4" s="6"/>
      <c r="J4" s="6"/>
      <c r="K4" s="6"/>
      <c r="L4" s="6"/>
      <c r="M4" s="6"/>
      <c r="N4" s="6"/>
      <c r="O4" s="6"/>
      <c r="P4" s="6"/>
      <c r="Q4" s="6"/>
      <c r="R4" s="6"/>
      <c r="S4" s="6"/>
      <c r="T4" s="6"/>
      <c r="U4" s="6"/>
      <c r="V4" s="6"/>
      <c r="W4" s="215"/>
    </row>
    <row r="5" spans="1:23">
      <c r="A5" s="429" t="s">
        <v>6021</v>
      </c>
      <c r="B5" s="233" t="s">
        <v>6022</v>
      </c>
      <c r="C5" s="273">
        <v>1</v>
      </c>
      <c r="D5" s="273" t="s">
        <v>256</v>
      </c>
      <c r="E5" s="273" t="s">
        <v>253</v>
      </c>
      <c r="F5" s="430" t="s">
        <v>6023</v>
      </c>
      <c r="H5" s="214"/>
      <c r="I5" s="6"/>
      <c r="J5" s="6"/>
      <c r="K5" s="6"/>
      <c r="L5" s="6"/>
      <c r="M5" s="6"/>
      <c r="N5" s="6"/>
      <c r="O5" s="6"/>
      <c r="P5" s="6"/>
      <c r="Q5" s="6"/>
      <c r="R5" s="6"/>
      <c r="S5" s="6"/>
      <c r="T5" s="6"/>
      <c r="U5" s="6"/>
      <c r="V5" s="6"/>
      <c r="W5" s="215"/>
    </row>
    <row r="6" spans="1:23">
      <c r="A6" s="262" t="s">
        <v>268</v>
      </c>
      <c r="B6" s="189" t="s">
        <v>6024</v>
      </c>
      <c r="C6" s="189">
        <v>15.8</v>
      </c>
      <c r="D6" s="189" t="s">
        <v>6025</v>
      </c>
      <c r="E6" s="189" t="s">
        <v>253</v>
      </c>
      <c r="F6" s="263" t="s">
        <v>6026</v>
      </c>
      <c r="H6" s="214"/>
      <c r="I6" s="6"/>
      <c r="J6" s="6"/>
      <c r="K6" s="6"/>
      <c r="L6" s="6"/>
      <c r="M6" s="6"/>
      <c r="N6" s="6"/>
      <c r="O6" s="6"/>
      <c r="P6" s="6"/>
      <c r="Q6" s="6"/>
      <c r="R6" s="6"/>
      <c r="S6" s="6"/>
      <c r="T6" s="6"/>
      <c r="U6" s="6"/>
      <c r="V6" s="6"/>
      <c r="W6" s="215"/>
    </row>
    <row r="7" spans="1:23">
      <c r="A7" s="262" t="s">
        <v>268</v>
      </c>
      <c r="B7" s="189" t="s">
        <v>961</v>
      </c>
      <c r="C7" s="189">
        <v>0.02</v>
      </c>
      <c r="D7" s="189" t="s">
        <v>270</v>
      </c>
      <c r="E7" s="189" t="s">
        <v>253</v>
      </c>
      <c r="F7" s="263" t="s">
        <v>6027</v>
      </c>
      <c r="H7" s="214"/>
      <c r="I7" s="6"/>
      <c r="J7" s="6"/>
      <c r="K7" s="6"/>
      <c r="L7" s="6"/>
      <c r="M7" s="6"/>
      <c r="N7" s="6"/>
      <c r="O7" s="6"/>
      <c r="P7" s="6"/>
      <c r="Q7" s="6"/>
      <c r="R7" s="6"/>
      <c r="S7" s="6"/>
      <c r="T7" s="6"/>
      <c r="U7" s="6"/>
      <c r="V7" s="6"/>
      <c r="W7" s="215"/>
    </row>
    <row r="8" spans="1:23">
      <c r="A8" s="262" t="s">
        <v>268</v>
      </c>
      <c r="B8" s="189" t="s">
        <v>6028</v>
      </c>
      <c r="C8" s="189">
        <v>0.04</v>
      </c>
      <c r="D8" s="189" t="s">
        <v>270</v>
      </c>
      <c r="E8" s="189" t="s">
        <v>253</v>
      </c>
      <c r="F8" s="263" t="s">
        <v>6029</v>
      </c>
      <c r="H8" s="214"/>
      <c r="I8" s="6"/>
      <c r="J8" s="6"/>
      <c r="K8" s="6"/>
      <c r="L8" s="6"/>
      <c r="M8" s="6"/>
      <c r="N8" s="6"/>
      <c r="O8" s="6"/>
      <c r="P8" s="6"/>
      <c r="Q8" s="6"/>
      <c r="R8" s="6"/>
      <c r="S8" s="6"/>
      <c r="T8" s="6"/>
      <c r="U8" s="6"/>
      <c r="V8" s="6"/>
      <c r="W8" s="215"/>
    </row>
    <row r="9" spans="1:23">
      <c r="A9" s="262" t="s">
        <v>268</v>
      </c>
      <c r="B9" s="189" t="s">
        <v>688</v>
      </c>
      <c r="C9" s="189">
        <v>99.5</v>
      </c>
      <c r="D9" s="189" t="s">
        <v>2021</v>
      </c>
      <c r="E9" s="189" t="s">
        <v>6030</v>
      </c>
      <c r="F9" s="263" t="s">
        <v>6031</v>
      </c>
      <c r="H9" s="214"/>
      <c r="I9" s="6"/>
      <c r="J9" s="6"/>
      <c r="K9" s="6"/>
      <c r="L9" s="6"/>
      <c r="M9" s="6"/>
      <c r="N9" s="6"/>
      <c r="O9" s="6"/>
      <c r="P9" s="6"/>
      <c r="Q9" s="6"/>
      <c r="R9" s="6"/>
      <c r="S9" s="6"/>
      <c r="T9" s="6"/>
      <c r="U9" s="6"/>
      <c r="V9" s="6"/>
      <c r="W9" s="215"/>
    </row>
    <row r="10" spans="1:23">
      <c r="A10" s="262" t="s">
        <v>268</v>
      </c>
      <c r="B10" s="189" t="s">
        <v>6032</v>
      </c>
      <c r="C10" s="189">
        <v>0.04</v>
      </c>
      <c r="D10" s="189" t="s">
        <v>6033</v>
      </c>
      <c r="E10" s="189" t="s">
        <v>253</v>
      </c>
      <c r="F10" s="263" t="s">
        <v>6034</v>
      </c>
      <c r="H10" s="214"/>
      <c r="I10" s="6"/>
      <c r="J10" s="6"/>
      <c r="K10" s="6"/>
      <c r="L10" s="6"/>
      <c r="M10" s="6"/>
      <c r="N10" s="6"/>
      <c r="O10" s="6"/>
      <c r="P10" s="6"/>
      <c r="Q10" s="6"/>
      <c r="R10" s="6"/>
      <c r="S10" s="6"/>
      <c r="T10" s="6"/>
      <c r="U10" s="6"/>
      <c r="V10" s="6"/>
      <c r="W10" s="215"/>
    </row>
    <row r="11" spans="1:23">
      <c r="A11" s="262" t="s">
        <v>268</v>
      </c>
      <c r="B11" s="189" t="s">
        <v>6035</v>
      </c>
      <c r="C11" s="189">
        <v>2.6</v>
      </c>
      <c r="D11" s="189" t="s">
        <v>773</v>
      </c>
      <c r="E11" s="189" t="s">
        <v>253</v>
      </c>
      <c r="F11" s="263" t="s">
        <v>6020</v>
      </c>
      <c r="H11" s="214"/>
      <c r="I11" s="6"/>
      <c r="J11" s="6"/>
      <c r="K11" s="6"/>
      <c r="L11" s="6"/>
      <c r="M11" s="6"/>
      <c r="N11" s="6"/>
      <c r="O11" s="6"/>
      <c r="P11" s="6"/>
      <c r="Q11" s="6"/>
      <c r="R11" s="6"/>
      <c r="S11" s="6"/>
      <c r="T11" s="6"/>
      <c r="U11" s="6"/>
      <c r="V11" s="6"/>
      <c r="W11" s="215"/>
    </row>
    <row r="12" spans="1:23">
      <c r="A12" s="262" t="s">
        <v>268</v>
      </c>
      <c r="B12" s="189" t="s">
        <v>6036</v>
      </c>
      <c r="C12" s="189">
        <v>1000</v>
      </c>
      <c r="D12" s="189" t="s">
        <v>259</v>
      </c>
      <c r="E12" s="189" t="s">
        <v>253</v>
      </c>
      <c r="F12" s="263" t="s">
        <v>6037</v>
      </c>
      <c r="H12" s="214"/>
      <c r="I12" s="6"/>
      <c r="J12" s="6"/>
      <c r="K12" s="6"/>
      <c r="L12" s="6"/>
      <c r="M12" s="6"/>
      <c r="N12" s="6"/>
      <c r="O12" s="6"/>
      <c r="P12" s="6"/>
      <c r="Q12" s="6"/>
      <c r="R12" s="6"/>
      <c r="S12" s="6"/>
      <c r="T12" s="6"/>
      <c r="U12" s="6"/>
      <c r="V12" s="6"/>
      <c r="W12" s="215"/>
    </row>
    <row r="13" spans="1:23">
      <c r="A13" s="262" t="s">
        <v>268</v>
      </c>
      <c r="B13" s="189" t="s">
        <v>983</v>
      </c>
      <c r="C13" s="189" t="s">
        <v>6038</v>
      </c>
      <c r="D13" s="269" t="s">
        <v>6039</v>
      </c>
      <c r="E13" s="431"/>
      <c r="F13" s="263" t="s">
        <v>6040</v>
      </c>
      <c r="H13" s="214"/>
      <c r="I13" s="6"/>
      <c r="J13" s="6"/>
      <c r="K13" s="6"/>
      <c r="L13" s="6"/>
      <c r="M13" s="6"/>
      <c r="N13" s="6"/>
      <c r="O13" s="6"/>
      <c r="P13" s="6"/>
      <c r="Q13" s="6"/>
      <c r="R13" s="6"/>
      <c r="S13" s="6"/>
      <c r="T13" s="6"/>
      <c r="U13" s="6"/>
      <c r="V13" s="6"/>
      <c r="W13" s="215"/>
    </row>
    <row r="14" spans="1:23">
      <c r="A14" s="262" t="s">
        <v>268</v>
      </c>
      <c r="B14" s="189" t="s">
        <v>2040</v>
      </c>
      <c r="C14" s="189" t="s">
        <v>6041</v>
      </c>
      <c r="D14" s="269" t="s">
        <v>6039</v>
      </c>
      <c r="E14" s="431"/>
      <c r="F14" s="263" t="s">
        <v>6042</v>
      </c>
      <c r="H14" s="214"/>
      <c r="I14" s="6"/>
      <c r="J14" s="6"/>
      <c r="K14" s="6"/>
      <c r="L14" s="6"/>
      <c r="M14" s="6"/>
      <c r="N14" s="6"/>
      <c r="O14" s="6"/>
      <c r="P14" s="6"/>
      <c r="Q14" s="6"/>
      <c r="R14" s="6"/>
      <c r="S14" s="6"/>
      <c r="T14" s="6"/>
      <c r="U14" s="6"/>
      <c r="V14" s="6"/>
      <c r="W14" s="215"/>
    </row>
    <row r="15" spans="1:23">
      <c r="A15" s="239" t="s">
        <v>268</v>
      </c>
      <c r="B15" s="240" t="s">
        <v>6043</v>
      </c>
      <c r="C15" s="240" t="s">
        <v>6044</v>
      </c>
      <c r="D15" s="270" t="s">
        <v>6045</v>
      </c>
      <c r="E15" s="432"/>
      <c r="F15" s="241" t="s">
        <v>6046</v>
      </c>
      <c r="H15" s="214"/>
      <c r="I15" s="6"/>
      <c r="J15" s="6"/>
      <c r="K15" s="6"/>
      <c r="L15" s="6"/>
      <c r="M15" s="6"/>
      <c r="N15" s="6"/>
      <c r="O15" s="6"/>
      <c r="P15" s="6"/>
      <c r="Q15" s="6"/>
      <c r="R15" s="6"/>
      <c r="S15" s="6"/>
      <c r="T15" s="6"/>
      <c r="U15" s="6"/>
      <c r="V15" s="6"/>
      <c r="W15" s="215"/>
    </row>
    <row r="16" spans="1:23">
      <c r="H16" s="214"/>
      <c r="I16" s="6"/>
      <c r="J16" s="6"/>
      <c r="K16" s="6"/>
      <c r="L16" s="6"/>
      <c r="M16" s="6"/>
      <c r="N16" s="6"/>
      <c r="O16" s="6"/>
      <c r="P16" s="6"/>
      <c r="Q16" s="6"/>
      <c r="R16" s="6"/>
      <c r="S16" s="6"/>
      <c r="T16" s="6"/>
      <c r="U16" s="6"/>
      <c r="V16" s="6"/>
      <c r="W16" s="215"/>
    </row>
    <row r="17" spans="1:23" ht="21">
      <c r="A17" s="827" t="s">
        <v>6056</v>
      </c>
      <c r="B17" s="828"/>
      <c r="C17" s="828"/>
      <c r="D17" s="828"/>
      <c r="E17" s="828"/>
      <c r="F17" s="829"/>
      <c r="H17" s="214"/>
      <c r="I17" s="6"/>
      <c r="J17" s="6"/>
      <c r="K17" s="6"/>
      <c r="L17" s="6"/>
      <c r="M17" s="6"/>
      <c r="N17" s="6"/>
      <c r="O17" s="6"/>
      <c r="P17" s="6"/>
      <c r="Q17" s="6"/>
      <c r="R17" s="6"/>
      <c r="S17" s="6"/>
      <c r="T17" s="6"/>
      <c r="U17" s="6"/>
      <c r="V17" s="6"/>
      <c r="W17" s="215"/>
    </row>
    <row r="18" spans="1:23">
      <c r="A18" s="211" t="s">
        <v>238</v>
      </c>
      <c r="B18" s="212" t="s">
        <v>239</v>
      </c>
      <c r="C18" s="212" t="s">
        <v>240</v>
      </c>
      <c r="D18" s="212" t="s">
        <v>134</v>
      </c>
      <c r="E18" s="212" t="s">
        <v>241</v>
      </c>
      <c r="F18" s="213" t="s">
        <v>242</v>
      </c>
      <c r="H18" s="214"/>
      <c r="I18" s="6"/>
      <c r="J18" s="6"/>
      <c r="K18" s="6"/>
      <c r="L18" s="6"/>
      <c r="M18" s="6"/>
      <c r="N18" s="6"/>
      <c r="O18" s="6"/>
      <c r="P18" s="6"/>
      <c r="Q18" s="6"/>
      <c r="R18" s="6"/>
      <c r="S18" s="6"/>
      <c r="T18" s="6"/>
      <c r="U18" s="6"/>
      <c r="V18" s="6"/>
      <c r="W18" s="215"/>
    </row>
    <row r="19" spans="1:23">
      <c r="A19" s="216" t="s">
        <v>858</v>
      </c>
      <c r="B19" s="217" t="s">
        <v>6057</v>
      </c>
      <c r="C19" s="218" t="s">
        <v>1491</v>
      </c>
      <c r="D19" s="218" t="s">
        <v>275</v>
      </c>
      <c r="E19" s="426" t="s">
        <v>2213</v>
      </c>
      <c r="F19" s="232" t="s">
        <v>6058</v>
      </c>
      <c r="H19" s="236"/>
      <c r="I19" s="237"/>
      <c r="J19" s="237"/>
      <c r="K19" s="237"/>
      <c r="L19" s="237"/>
      <c r="M19" s="237"/>
      <c r="N19" s="237"/>
      <c r="O19" s="237"/>
      <c r="P19" s="237"/>
      <c r="Q19" s="237"/>
      <c r="R19" s="237"/>
      <c r="S19" s="237"/>
      <c r="T19" s="237"/>
      <c r="U19" s="237"/>
      <c r="V19" s="237"/>
      <c r="W19" s="238"/>
    </row>
    <row r="20" spans="1:23">
      <c r="A20" s="221" t="s">
        <v>858</v>
      </c>
      <c r="B20" s="233" t="s">
        <v>6059</v>
      </c>
      <c r="C20" s="223" t="s">
        <v>682</v>
      </c>
      <c r="D20" s="223" t="s">
        <v>504</v>
      </c>
      <c r="E20" s="273" t="s">
        <v>2213</v>
      </c>
      <c r="F20" s="234" t="s">
        <v>6060</v>
      </c>
    </row>
    <row r="21" spans="1:23">
      <c r="A21" s="221" t="s">
        <v>858</v>
      </c>
      <c r="B21" s="222" t="s">
        <v>6014</v>
      </c>
      <c r="C21" s="223" t="s">
        <v>6061</v>
      </c>
      <c r="D21" s="223" t="s">
        <v>408</v>
      </c>
      <c r="E21" s="273" t="s">
        <v>2213</v>
      </c>
      <c r="F21" s="234" t="s">
        <v>6062</v>
      </c>
      <c r="H21" s="772" t="s">
        <v>272</v>
      </c>
      <c r="I21" s="773"/>
      <c r="J21" s="773"/>
      <c r="K21" s="773"/>
      <c r="L21" s="773"/>
      <c r="M21" s="773"/>
      <c r="N21" s="773"/>
      <c r="O21" s="773"/>
      <c r="P21" s="773"/>
      <c r="Q21" s="773"/>
      <c r="R21" s="773"/>
      <c r="S21" s="773"/>
      <c r="T21" s="773"/>
      <c r="U21" s="773"/>
      <c r="V21" s="773"/>
      <c r="W21" s="774"/>
    </row>
    <row r="22" spans="1:23">
      <c r="A22" s="221" t="s">
        <v>858</v>
      </c>
      <c r="B22" s="222" t="s">
        <v>591</v>
      </c>
      <c r="C22" s="223" t="s">
        <v>592</v>
      </c>
      <c r="D22" s="223" t="s">
        <v>259</v>
      </c>
      <c r="E22" s="273" t="s">
        <v>2213</v>
      </c>
      <c r="F22" s="234" t="s">
        <v>6063</v>
      </c>
      <c r="H22" s="242"/>
      <c r="I22" s="243"/>
      <c r="J22" s="243"/>
      <c r="K22" s="243"/>
      <c r="L22" s="243"/>
      <c r="M22" s="243"/>
      <c r="N22" s="243"/>
      <c r="O22" s="243"/>
      <c r="P22" s="243"/>
      <c r="Q22" s="243"/>
      <c r="R22" s="243"/>
      <c r="S22" s="243"/>
      <c r="T22" s="243"/>
      <c r="U22" s="243"/>
      <c r="V22" s="243"/>
      <c r="W22" s="244"/>
    </row>
    <row r="23" spans="1:23">
      <c r="A23" s="221" t="s">
        <v>858</v>
      </c>
      <c r="B23" s="233" t="s">
        <v>6049</v>
      </c>
      <c r="C23" s="223" t="s">
        <v>586</v>
      </c>
      <c r="D23" s="223" t="s">
        <v>259</v>
      </c>
      <c r="E23" s="273" t="s">
        <v>253</v>
      </c>
      <c r="F23" s="234" t="s">
        <v>6023</v>
      </c>
      <c r="H23" s="214"/>
      <c r="I23" s="6"/>
      <c r="J23" s="6"/>
      <c r="K23" s="6"/>
      <c r="L23" s="6"/>
      <c r="M23" s="6"/>
      <c r="N23" s="6"/>
      <c r="O23" s="6"/>
      <c r="P23" s="6"/>
      <c r="Q23" s="6"/>
      <c r="R23" s="6"/>
      <c r="S23" s="6"/>
      <c r="T23" s="6"/>
      <c r="U23" s="6"/>
      <c r="V23" s="6"/>
      <c r="W23" s="215"/>
    </row>
    <row r="24" spans="1:23">
      <c r="A24" s="221" t="s">
        <v>858</v>
      </c>
      <c r="B24" s="222" t="s">
        <v>326</v>
      </c>
      <c r="C24" s="223" t="s">
        <v>818</v>
      </c>
      <c r="D24" s="223" t="s">
        <v>408</v>
      </c>
      <c r="E24" s="273" t="s">
        <v>2213</v>
      </c>
      <c r="F24" s="234" t="s">
        <v>6089</v>
      </c>
      <c r="H24" s="214"/>
      <c r="I24" s="6"/>
      <c r="J24" s="6"/>
      <c r="K24" s="6"/>
      <c r="L24" s="6"/>
      <c r="M24" s="6"/>
      <c r="N24" s="6"/>
      <c r="O24" s="6"/>
      <c r="P24" s="6"/>
      <c r="Q24" s="6"/>
      <c r="R24" s="6"/>
      <c r="S24" s="6"/>
      <c r="T24" s="6"/>
      <c r="U24" s="6"/>
      <c r="V24" s="6"/>
      <c r="W24" s="215"/>
    </row>
    <row r="25" spans="1:23">
      <c r="A25" s="221" t="s">
        <v>333</v>
      </c>
      <c r="B25" s="223" t="s">
        <v>340</v>
      </c>
      <c r="C25" s="223" t="s">
        <v>6067</v>
      </c>
      <c r="D25" s="223" t="s">
        <v>259</v>
      </c>
      <c r="E25" s="273" t="s">
        <v>2213</v>
      </c>
      <c r="F25" s="234" t="s">
        <v>6317</v>
      </c>
      <c r="H25" s="214"/>
      <c r="I25" s="6"/>
      <c r="J25" s="6"/>
      <c r="K25" s="6"/>
      <c r="L25" s="6"/>
      <c r="M25" s="6"/>
      <c r="N25" s="6"/>
      <c r="O25" s="6"/>
      <c r="P25" s="6"/>
      <c r="Q25" s="6"/>
      <c r="R25" s="6"/>
      <c r="S25" s="6"/>
      <c r="T25" s="6"/>
      <c r="U25" s="6"/>
      <c r="V25" s="6"/>
      <c r="W25" s="215"/>
    </row>
    <row r="26" spans="1:23">
      <c r="A26" s="221" t="s">
        <v>845</v>
      </c>
      <c r="B26" s="233" t="s">
        <v>6069</v>
      </c>
      <c r="C26" s="223" t="s">
        <v>6070</v>
      </c>
      <c r="D26" s="223" t="s">
        <v>259</v>
      </c>
      <c r="E26" s="273" t="s">
        <v>2213</v>
      </c>
      <c r="F26" s="234" t="s">
        <v>6071</v>
      </c>
      <c r="H26" s="214"/>
      <c r="I26" s="6"/>
      <c r="J26" s="6"/>
      <c r="K26" s="6"/>
      <c r="L26" s="6"/>
      <c r="M26" s="6"/>
      <c r="N26" s="6"/>
      <c r="O26" s="6"/>
      <c r="P26" s="6"/>
      <c r="Q26" s="6"/>
      <c r="R26" s="6"/>
      <c r="S26" s="6"/>
      <c r="T26" s="6"/>
      <c r="U26" s="6"/>
      <c r="V26" s="6"/>
      <c r="W26" s="215"/>
    </row>
    <row r="27" spans="1:23">
      <c r="A27" s="221" t="s">
        <v>333</v>
      </c>
      <c r="B27" s="223" t="s">
        <v>610</v>
      </c>
      <c r="C27" s="223" t="s">
        <v>6072</v>
      </c>
      <c r="D27" s="223" t="s">
        <v>259</v>
      </c>
      <c r="E27" s="273" t="s">
        <v>2213</v>
      </c>
      <c r="F27" s="234" t="s">
        <v>6073</v>
      </c>
      <c r="H27" s="214"/>
      <c r="I27" s="6"/>
      <c r="J27" s="6"/>
      <c r="K27" s="6"/>
      <c r="L27" s="6"/>
      <c r="M27" s="6"/>
      <c r="N27" s="6"/>
      <c r="O27" s="6"/>
      <c r="P27" s="6"/>
      <c r="Q27" s="6"/>
      <c r="R27" s="6"/>
      <c r="S27" s="6"/>
      <c r="T27" s="6"/>
      <c r="U27" s="6"/>
      <c r="V27" s="6"/>
      <c r="W27" s="215"/>
    </row>
    <row r="28" spans="1:23">
      <c r="A28" s="221" t="s">
        <v>333</v>
      </c>
      <c r="B28" s="223" t="s">
        <v>2003</v>
      </c>
      <c r="C28" s="223" t="s">
        <v>6074</v>
      </c>
      <c r="D28" s="223" t="s">
        <v>259</v>
      </c>
      <c r="E28" s="273" t="s">
        <v>2213</v>
      </c>
      <c r="F28" s="234" t="s">
        <v>883</v>
      </c>
      <c r="H28" s="214"/>
      <c r="I28" s="6"/>
      <c r="J28" s="6"/>
      <c r="K28" s="6"/>
      <c r="L28" s="6"/>
      <c r="M28" s="6"/>
      <c r="N28" s="6"/>
      <c r="O28" s="6"/>
      <c r="P28" s="6"/>
      <c r="Q28" s="6"/>
      <c r="R28" s="6"/>
      <c r="S28" s="6"/>
      <c r="T28" s="6"/>
      <c r="U28" s="6"/>
      <c r="V28" s="6"/>
      <c r="W28" s="215"/>
    </row>
    <row r="29" spans="1:23">
      <c r="A29" s="221" t="s">
        <v>333</v>
      </c>
      <c r="B29" s="223" t="s">
        <v>439</v>
      </c>
      <c r="C29" s="223" t="s">
        <v>6075</v>
      </c>
      <c r="D29" s="223" t="s">
        <v>259</v>
      </c>
      <c r="E29" s="273" t="s">
        <v>2213</v>
      </c>
      <c r="F29" s="234" t="s">
        <v>887</v>
      </c>
      <c r="H29" s="214"/>
      <c r="I29" s="6"/>
      <c r="J29" s="6"/>
      <c r="K29" s="6"/>
      <c r="L29" s="6"/>
      <c r="M29" s="6"/>
      <c r="N29" s="6"/>
      <c r="O29" s="6"/>
      <c r="P29" s="6"/>
      <c r="Q29" s="6"/>
      <c r="R29" s="6"/>
      <c r="S29" s="6"/>
      <c r="T29" s="6"/>
      <c r="U29" s="6"/>
      <c r="V29" s="6"/>
      <c r="W29" s="215"/>
    </row>
    <row r="30" spans="1:23">
      <c r="A30" s="262" t="s">
        <v>268</v>
      </c>
      <c r="B30" s="189" t="s">
        <v>6024</v>
      </c>
      <c r="C30" s="189">
        <v>15.8</v>
      </c>
      <c r="D30" s="189" t="s">
        <v>6025</v>
      </c>
      <c r="E30" s="189" t="s">
        <v>253</v>
      </c>
      <c r="F30" s="263" t="s">
        <v>6076</v>
      </c>
      <c r="H30" s="214"/>
      <c r="I30" s="6"/>
      <c r="J30" s="6"/>
      <c r="K30" s="6"/>
      <c r="L30" s="6"/>
      <c r="M30" s="6"/>
      <c r="N30" s="6"/>
      <c r="O30" s="6"/>
      <c r="P30" s="6"/>
      <c r="Q30" s="6"/>
      <c r="R30" s="6"/>
      <c r="S30" s="6"/>
      <c r="T30" s="6"/>
      <c r="U30" s="6"/>
      <c r="V30" s="6"/>
      <c r="W30" s="215"/>
    </row>
    <row r="31" spans="1:23">
      <c r="A31" s="262" t="s">
        <v>268</v>
      </c>
      <c r="B31" s="189" t="s">
        <v>6077</v>
      </c>
      <c r="C31" s="189">
        <v>0.65</v>
      </c>
      <c r="D31" s="189" t="s">
        <v>270</v>
      </c>
      <c r="E31" s="189" t="s">
        <v>6078</v>
      </c>
      <c r="F31" s="263" t="s">
        <v>6079</v>
      </c>
      <c r="H31" s="214"/>
      <c r="I31" s="6"/>
      <c r="J31" s="6"/>
      <c r="K31" s="6"/>
      <c r="L31" s="6"/>
      <c r="M31" s="6"/>
      <c r="N31" s="6"/>
      <c r="O31" s="6"/>
      <c r="P31" s="6"/>
      <c r="Q31" s="6"/>
      <c r="R31" s="6"/>
      <c r="S31" s="6"/>
      <c r="T31" s="6"/>
      <c r="U31" s="6"/>
      <c r="V31" s="6"/>
      <c r="W31" s="215"/>
    </row>
    <row r="32" spans="1:23">
      <c r="A32" s="262" t="s">
        <v>268</v>
      </c>
      <c r="B32" s="189" t="s">
        <v>623</v>
      </c>
      <c r="C32" s="189">
        <v>0.04</v>
      </c>
      <c r="D32" s="189" t="s">
        <v>270</v>
      </c>
      <c r="E32" s="189" t="s">
        <v>253</v>
      </c>
      <c r="F32" s="263" t="s">
        <v>6080</v>
      </c>
      <c r="H32" s="214"/>
      <c r="I32" s="6"/>
      <c r="J32" s="6"/>
      <c r="K32" s="6"/>
      <c r="L32" s="6"/>
      <c r="M32" s="6"/>
      <c r="N32" s="6"/>
      <c r="O32" s="6"/>
      <c r="P32" s="6"/>
      <c r="Q32" s="6"/>
      <c r="R32" s="6"/>
      <c r="S32" s="6"/>
      <c r="T32" s="6"/>
      <c r="U32" s="6"/>
      <c r="V32" s="6"/>
      <c r="W32" s="215"/>
    </row>
    <row r="33" spans="1:23">
      <c r="A33" s="262" t="s">
        <v>268</v>
      </c>
      <c r="B33" s="189" t="s">
        <v>628</v>
      </c>
      <c r="C33" s="189">
        <v>1.95</v>
      </c>
      <c r="D33" s="189" t="s">
        <v>6081</v>
      </c>
      <c r="E33" s="189" t="s">
        <v>6082</v>
      </c>
      <c r="F33" s="263" t="s">
        <v>6083</v>
      </c>
      <c r="H33" s="214"/>
      <c r="I33" s="6"/>
      <c r="J33" s="6"/>
      <c r="K33" s="6"/>
      <c r="L33" s="6"/>
      <c r="M33" s="6"/>
      <c r="N33" s="6"/>
      <c r="O33" s="6"/>
      <c r="P33" s="6"/>
      <c r="Q33" s="6"/>
      <c r="R33" s="6"/>
      <c r="S33" s="6"/>
      <c r="T33" s="6"/>
      <c r="U33" s="6"/>
      <c r="V33" s="6"/>
      <c r="W33" s="215"/>
    </row>
    <row r="34" spans="1:23">
      <c r="A34" s="262" t="s">
        <v>268</v>
      </c>
      <c r="B34" s="189" t="s">
        <v>6084</v>
      </c>
      <c r="C34" s="189">
        <v>600000</v>
      </c>
      <c r="D34" s="189" t="s">
        <v>6085</v>
      </c>
      <c r="E34" s="189" t="s">
        <v>253</v>
      </c>
      <c r="F34" s="263" t="s">
        <v>6086</v>
      </c>
      <c r="H34" s="214"/>
      <c r="I34" s="6"/>
      <c r="J34" s="6"/>
      <c r="K34" s="6"/>
      <c r="L34" s="6"/>
      <c r="M34" s="6"/>
      <c r="N34" s="6"/>
      <c r="O34" s="6"/>
      <c r="P34" s="6"/>
      <c r="Q34" s="6"/>
      <c r="R34" s="6"/>
      <c r="S34" s="6"/>
      <c r="T34" s="6"/>
      <c r="U34" s="6"/>
      <c r="V34" s="6"/>
      <c r="W34" s="215"/>
    </row>
    <row r="35" spans="1:23">
      <c r="A35" s="262" t="s">
        <v>268</v>
      </c>
      <c r="B35" s="189" t="s">
        <v>631</v>
      </c>
      <c r="C35" s="189">
        <v>14.79</v>
      </c>
      <c r="D35" s="189" t="s">
        <v>6087</v>
      </c>
      <c r="E35" s="189" t="s">
        <v>253</v>
      </c>
      <c r="F35" s="263" t="s">
        <v>6088</v>
      </c>
      <c r="H35" s="214"/>
      <c r="I35" s="6"/>
      <c r="J35" s="6"/>
      <c r="K35" s="6"/>
      <c r="L35" s="6"/>
      <c r="M35" s="6"/>
      <c r="N35" s="6"/>
      <c r="O35" s="6"/>
      <c r="P35" s="6"/>
      <c r="Q35" s="6"/>
      <c r="R35" s="6"/>
      <c r="S35" s="6"/>
      <c r="T35" s="6"/>
      <c r="U35" s="6"/>
      <c r="V35" s="6"/>
      <c r="W35" s="215"/>
    </row>
    <row r="36" spans="1:23">
      <c r="A36" s="262" t="s">
        <v>268</v>
      </c>
      <c r="B36" s="189" t="s">
        <v>634</v>
      </c>
      <c r="C36" s="189">
        <v>3.1130000000000001E-2</v>
      </c>
      <c r="D36" s="189" t="s">
        <v>1241</v>
      </c>
      <c r="E36" s="189" t="s">
        <v>253</v>
      </c>
      <c r="F36" s="263" t="s">
        <v>6089</v>
      </c>
      <c r="H36" s="214"/>
      <c r="I36" s="6"/>
      <c r="J36" s="6"/>
      <c r="K36" s="6"/>
      <c r="L36" s="6"/>
      <c r="M36" s="6"/>
      <c r="N36" s="6"/>
      <c r="O36" s="6"/>
      <c r="P36" s="6"/>
      <c r="Q36" s="6"/>
      <c r="R36" s="6"/>
      <c r="S36" s="6"/>
      <c r="T36" s="6"/>
      <c r="U36" s="6"/>
      <c r="V36" s="6"/>
      <c r="W36" s="215"/>
    </row>
    <row r="37" spans="1:23">
      <c r="A37" s="262" t="s">
        <v>268</v>
      </c>
      <c r="B37" s="189" t="s">
        <v>643</v>
      </c>
      <c r="C37" s="189">
        <v>8.7500000000000008E-3</v>
      </c>
      <c r="D37" s="189" t="s">
        <v>270</v>
      </c>
      <c r="E37" s="189" t="s">
        <v>6090</v>
      </c>
      <c r="F37" s="263" t="s">
        <v>6091</v>
      </c>
      <c r="H37" s="214"/>
      <c r="I37" s="6"/>
      <c r="J37" s="6"/>
      <c r="K37" s="6"/>
      <c r="L37" s="6"/>
      <c r="M37" s="6"/>
      <c r="N37" s="6"/>
      <c r="O37" s="6"/>
      <c r="P37" s="6"/>
      <c r="Q37" s="6"/>
      <c r="R37" s="6"/>
      <c r="S37" s="6"/>
      <c r="T37" s="6"/>
      <c r="U37" s="6"/>
      <c r="V37" s="6"/>
      <c r="W37" s="215"/>
    </row>
    <row r="38" spans="1:23">
      <c r="A38" s="262" t="s">
        <v>268</v>
      </c>
      <c r="B38" s="189" t="s">
        <v>646</v>
      </c>
      <c r="C38" s="189">
        <v>25</v>
      </c>
      <c r="D38" s="189" t="s">
        <v>545</v>
      </c>
      <c r="E38" s="189" t="s">
        <v>6092</v>
      </c>
      <c r="F38" s="263" t="s">
        <v>1595</v>
      </c>
      <c r="H38" s="214"/>
      <c r="I38" s="6"/>
      <c r="J38" s="6"/>
      <c r="K38" s="6"/>
      <c r="L38" s="6"/>
      <c r="M38" s="6"/>
      <c r="N38" s="6"/>
      <c r="O38" s="6"/>
      <c r="P38" s="6"/>
      <c r="Q38" s="6"/>
      <c r="R38" s="6"/>
      <c r="S38" s="6"/>
      <c r="T38" s="6"/>
      <c r="U38" s="6"/>
      <c r="V38" s="6"/>
      <c r="W38" s="215"/>
    </row>
    <row r="39" spans="1:23">
      <c r="A39" s="262" t="s">
        <v>268</v>
      </c>
      <c r="B39" s="189" t="s">
        <v>649</v>
      </c>
      <c r="C39" s="189">
        <v>16.04</v>
      </c>
      <c r="D39" s="189" t="s">
        <v>650</v>
      </c>
      <c r="E39" s="189" t="s">
        <v>253</v>
      </c>
      <c r="F39" s="263" t="s">
        <v>2486</v>
      </c>
      <c r="H39" s="214"/>
      <c r="I39" s="6"/>
      <c r="J39" s="6"/>
      <c r="K39" s="6"/>
      <c r="L39" s="6"/>
      <c r="M39" s="6"/>
      <c r="N39" s="6"/>
      <c r="O39" s="6"/>
      <c r="P39" s="6"/>
      <c r="Q39" s="6"/>
      <c r="R39" s="6"/>
      <c r="S39" s="6"/>
      <c r="T39" s="6"/>
      <c r="U39" s="6"/>
      <c r="V39" s="6"/>
      <c r="W39" s="215"/>
    </row>
    <row r="40" spans="1:23">
      <c r="A40" s="262" t="s">
        <v>268</v>
      </c>
      <c r="B40" s="189" t="s">
        <v>652</v>
      </c>
      <c r="C40" s="189">
        <v>44.01</v>
      </c>
      <c r="D40" s="189" t="s">
        <v>650</v>
      </c>
      <c r="E40" s="189" t="s">
        <v>253</v>
      </c>
      <c r="F40" s="263" t="s">
        <v>6093</v>
      </c>
      <c r="H40" s="214"/>
      <c r="I40" s="6"/>
      <c r="J40" s="6"/>
      <c r="K40" s="6"/>
      <c r="L40" s="6"/>
      <c r="M40" s="6"/>
      <c r="N40" s="6"/>
      <c r="O40" s="6"/>
      <c r="P40" s="6"/>
      <c r="Q40" s="6"/>
      <c r="R40" s="6"/>
      <c r="S40" s="6"/>
      <c r="T40" s="6"/>
      <c r="U40" s="6"/>
      <c r="V40" s="6"/>
      <c r="W40" s="215"/>
    </row>
    <row r="41" spans="1:23">
      <c r="A41" s="262" t="s">
        <v>268</v>
      </c>
      <c r="B41" s="189" t="s">
        <v>6094</v>
      </c>
      <c r="C41" s="189">
        <v>18.010000000000002</v>
      </c>
      <c r="D41" s="189" t="s">
        <v>650</v>
      </c>
      <c r="E41" s="189" t="s">
        <v>253</v>
      </c>
      <c r="F41" s="263" t="s">
        <v>6095</v>
      </c>
      <c r="H41" s="214"/>
      <c r="I41" s="6"/>
      <c r="J41" s="6"/>
      <c r="K41" s="6"/>
      <c r="L41" s="6"/>
      <c r="M41" s="6"/>
      <c r="N41" s="6"/>
      <c r="O41" s="6"/>
      <c r="P41" s="6"/>
      <c r="Q41" s="6"/>
      <c r="R41" s="6"/>
      <c r="S41" s="6"/>
      <c r="T41" s="6"/>
      <c r="U41" s="6"/>
      <c r="V41" s="6"/>
      <c r="W41" s="215"/>
    </row>
    <row r="42" spans="1:23">
      <c r="A42" s="262" t="s">
        <v>268</v>
      </c>
      <c r="B42" s="189" t="s">
        <v>654</v>
      </c>
      <c r="C42" s="189">
        <v>34.1</v>
      </c>
      <c r="D42" s="189" t="s">
        <v>650</v>
      </c>
      <c r="E42" s="189" t="s">
        <v>253</v>
      </c>
      <c r="F42" s="263" t="s">
        <v>6096</v>
      </c>
      <c r="H42" s="214"/>
      <c r="I42" s="6"/>
      <c r="J42" s="6"/>
      <c r="K42" s="6"/>
      <c r="L42" s="6"/>
      <c r="M42" s="6"/>
      <c r="N42" s="6"/>
      <c r="O42" s="6"/>
      <c r="P42" s="6"/>
      <c r="Q42" s="6"/>
      <c r="R42" s="6"/>
      <c r="S42" s="6"/>
      <c r="T42" s="6"/>
      <c r="U42" s="6"/>
      <c r="V42" s="6"/>
      <c r="W42" s="215"/>
    </row>
    <row r="43" spans="1:23">
      <c r="A43" s="262" t="s">
        <v>268</v>
      </c>
      <c r="B43" s="189" t="s">
        <v>656</v>
      </c>
      <c r="C43" s="189">
        <v>17</v>
      </c>
      <c r="D43" s="189" t="s">
        <v>650</v>
      </c>
      <c r="E43" s="189" t="s">
        <v>253</v>
      </c>
      <c r="F43" s="263" t="s">
        <v>6097</v>
      </c>
      <c r="H43" s="214"/>
      <c r="I43" s="6"/>
      <c r="J43" s="6"/>
      <c r="K43" s="6"/>
      <c r="L43" s="6"/>
      <c r="M43" s="6"/>
      <c r="N43" s="6"/>
      <c r="O43" s="6"/>
      <c r="P43" s="6"/>
      <c r="Q43" s="6"/>
      <c r="R43" s="6"/>
      <c r="S43" s="6"/>
      <c r="T43" s="6"/>
      <c r="U43" s="6"/>
      <c r="V43" s="6"/>
      <c r="W43" s="215"/>
    </row>
    <row r="44" spans="1:23">
      <c r="A44" s="262" t="s">
        <v>268</v>
      </c>
      <c r="B44" s="189" t="s">
        <v>6098</v>
      </c>
      <c r="C44" s="189">
        <v>0.68600000000000005</v>
      </c>
      <c r="D44" s="189" t="s">
        <v>270</v>
      </c>
      <c r="E44" s="189" t="s">
        <v>6099</v>
      </c>
      <c r="F44" s="263" t="s">
        <v>6100</v>
      </c>
      <c r="H44" s="214"/>
      <c r="I44" s="6"/>
      <c r="J44" s="6"/>
      <c r="K44" s="6"/>
      <c r="L44" s="6"/>
      <c r="M44" s="6"/>
      <c r="N44" s="6"/>
      <c r="O44" s="6"/>
      <c r="P44" s="6"/>
      <c r="Q44" s="6"/>
      <c r="R44" s="6"/>
      <c r="S44" s="6"/>
      <c r="T44" s="6"/>
      <c r="U44" s="6"/>
      <c r="V44" s="6"/>
      <c r="W44" s="215"/>
    </row>
    <row r="45" spans="1:23">
      <c r="A45" s="262" t="s">
        <v>268</v>
      </c>
      <c r="B45" s="189" t="s">
        <v>6101</v>
      </c>
      <c r="C45" s="189">
        <v>0.48</v>
      </c>
      <c r="D45" s="189" t="s">
        <v>270</v>
      </c>
      <c r="E45" s="189" t="s">
        <v>6102</v>
      </c>
      <c r="F45" s="263" t="s">
        <v>6103</v>
      </c>
      <c r="H45" s="214"/>
      <c r="I45" s="6"/>
      <c r="J45" s="6"/>
      <c r="K45" s="6"/>
      <c r="L45" s="6"/>
      <c r="M45" s="6"/>
      <c r="N45" s="6"/>
      <c r="O45" s="6"/>
      <c r="P45" s="6"/>
      <c r="Q45" s="6"/>
      <c r="R45" s="6"/>
      <c r="S45" s="6"/>
      <c r="T45" s="6"/>
      <c r="U45" s="6"/>
      <c r="V45" s="6"/>
      <c r="W45" s="215"/>
    </row>
    <row r="46" spans="1:23">
      <c r="A46" s="262" t="s">
        <v>268</v>
      </c>
      <c r="B46" s="189" t="s">
        <v>6104</v>
      </c>
      <c r="C46" s="189">
        <v>1</v>
      </c>
      <c r="D46" s="189" t="s">
        <v>6105</v>
      </c>
      <c r="E46" s="189" t="s">
        <v>6106</v>
      </c>
      <c r="F46" s="263" t="s">
        <v>6107</v>
      </c>
      <c r="H46" s="214"/>
      <c r="I46" s="6"/>
      <c r="J46" s="6"/>
      <c r="K46" s="6"/>
      <c r="L46" s="6"/>
      <c r="M46" s="6"/>
      <c r="N46" s="6"/>
      <c r="O46" s="6"/>
      <c r="P46" s="6"/>
      <c r="Q46" s="6"/>
      <c r="R46" s="6"/>
      <c r="S46" s="6"/>
      <c r="T46" s="6"/>
      <c r="U46" s="6"/>
      <c r="V46" s="6"/>
      <c r="W46" s="215"/>
    </row>
    <row r="47" spans="1:23">
      <c r="A47" s="262" t="s">
        <v>268</v>
      </c>
      <c r="B47" s="189" t="s">
        <v>6108</v>
      </c>
      <c r="C47" s="189">
        <v>50000</v>
      </c>
      <c r="D47" s="189" t="s">
        <v>6085</v>
      </c>
      <c r="E47" s="189" t="s">
        <v>253</v>
      </c>
      <c r="F47" s="263" t="s">
        <v>6109</v>
      </c>
      <c r="H47" s="214"/>
      <c r="I47" s="6"/>
      <c r="J47" s="6"/>
      <c r="K47" s="6"/>
      <c r="L47" s="6"/>
      <c r="M47" s="6"/>
      <c r="N47" s="6"/>
      <c r="O47" s="6"/>
      <c r="P47" s="6"/>
      <c r="Q47" s="6"/>
      <c r="R47" s="6"/>
      <c r="S47" s="6"/>
      <c r="T47" s="6"/>
      <c r="U47" s="6"/>
      <c r="V47" s="6"/>
      <c r="W47" s="215"/>
    </row>
    <row r="48" spans="1:23">
      <c r="A48" s="262" t="s">
        <v>268</v>
      </c>
      <c r="B48" s="189" t="s">
        <v>669</v>
      </c>
      <c r="C48" s="189">
        <v>500</v>
      </c>
      <c r="D48" s="189" t="s">
        <v>670</v>
      </c>
      <c r="E48" s="189" t="s">
        <v>6110</v>
      </c>
      <c r="F48" s="263" t="s">
        <v>6111</v>
      </c>
      <c r="H48" s="214"/>
      <c r="I48" s="6"/>
      <c r="J48" s="6"/>
      <c r="K48" s="6"/>
      <c r="L48" s="6"/>
      <c r="M48" s="6"/>
      <c r="N48" s="6"/>
      <c r="O48" s="6"/>
      <c r="P48" s="6"/>
      <c r="Q48" s="6"/>
      <c r="R48" s="6"/>
      <c r="S48" s="6"/>
      <c r="T48" s="6"/>
      <c r="U48" s="6"/>
      <c r="V48" s="6"/>
      <c r="W48" s="215"/>
    </row>
    <row r="49" spans="1:23">
      <c r="A49" s="262" t="s">
        <v>268</v>
      </c>
      <c r="B49" s="189" t="s">
        <v>673</v>
      </c>
      <c r="C49" s="189">
        <v>300</v>
      </c>
      <c r="D49" s="189" t="s">
        <v>670</v>
      </c>
      <c r="E49" s="189" t="s">
        <v>6112</v>
      </c>
      <c r="F49" s="263" t="s">
        <v>6113</v>
      </c>
      <c r="H49" s="214"/>
      <c r="I49" s="6"/>
      <c r="J49" s="6"/>
      <c r="K49" s="6"/>
      <c r="L49" s="6"/>
      <c r="M49" s="6"/>
      <c r="N49" s="6"/>
      <c r="O49" s="6"/>
      <c r="P49" s="6"/>
      <c r="Q49" s="6"/>
      <c r="R49" s="6"/>
      <c r="S49" s="6"/>
      <c r="T49" s="6"/>
      <c r="U49" s="6"/>
      <c r="V49" s="6"/>
      <c r="W49" s="215"/>
    </row>
    <row r="50" spans="1:23">
      <c r="A50" s="262" t="s">
        <v>268</v>
      </c>
      <c r="B50" s="189" t="s">
        <v>660</v>
      </c>
      <c r="C50" s="189">
        <v>1</v>
      </c>
      <c r="D50" s="189" t="s">
        <v>259</v>
      </c>
      <c r="E50" s="189" t="s">
        <v>253</v>
      </c>
      <c r="F50" s="263" t="s">
        <v>6114</v>
      </c>
      <c r="H50" s="236"/>
      <c r="I50" s="237"/>
      <c r="J50" s="237"/>
      <c r="K50" s="237"/>
      <c r="L50" s="237"/>
      <c r="M50" s="237"/>
      <c r="N50" s="237"/>
      <c r="O50" s="237"/>
      <c r="P50" s="237"/>
      <c r="Q50" s="237"/>
      <c r="R50" s="237"/>
      <c r="S50" s="237"/>
      <c r="T50" s="237"/>
      <c r="U50" s="237"/>
      <c r="V50" s="237"/>
      <c r="W50" s="238"/>
    </row>
    <row r="51" spans="1:23">
      <c r="A51" s="262" t="s">
        <v>268</v>
      </c>
      <c r="B51" s="189" t="s">
        <v>676</v>
      </c>
      <c r="C51" s="189">
        <v>22.4</v>
      </c>
      <c r="D51" s="189" t="s">
        <v>677</v>
      </c>
      <c r="E51" s="189" t="s">
        <v>253</v>
      </c>
      <c r="F51" s="263" t="s">
        <v>6116</v>
      </c>
    </row>
    <row r="52" spans="1:23">
      <c r="A52" s="262" t="s">
        <v>268</v>
      </c>
      <c r="B52" s="189" t="s">
        <v>682</v>
      </c>
      <c r="C52" s="189" t="s">
        <v>6119</v>
      </c>
      <c r="D52" s="189" t="s">
        <v>6120</v>
      </c>
      <c r="E52" s="435"/>
      <c r="F52" s="263" t="s">
        <v>6121</v>
      </c>
      <c r="H52" s="793" t="s">
        <v>6115</v>
      </c>
      <c r="I52" s="794"/>
      <c r="J52" s="794"/>
      <c r="K52" s="794"/>
      <c r="L52" s="794"/>
    </row>
    <row r="53" spans="1:23">
      <c r="A53" s="262" t="s">
        <v>268</v>
      </c>
      <c r="B53" s="189" t="s">
        <v>6122</v>
      </c>
      <c r="C53" s="189" t="s">
        <v>6123</v>
      </c>
      <c r="D53" s="269" t="s">
        <v>6045</v>
      </c>
      <c r="E53" s="431"/>
      <c r="F53" s="263" t="s">
        <v>687</v>
      </c>
      <c r="H53" s="242" t="s">
        <v>6117</v>
      </c>
      <c r="I53" s="243"/>
      <c r="J53" s="243"/>
      <c r="K53" s="448">
        <v>2.04</v>
      </c>
      <c r="L53" s="338" t="s">
        <v>6118</v>
      </c>
    </row>
    <row r="54" spans="1:23">
      <c r="A54" s="262" t="s">
        <v>268</v>
      </c>
      <c r="B54" s="189" t="s">
        <v>6028</v>
      </c>
      <c r="C54" s="189" t="s">
        <v>6125</v>
      </c>
      <c r="D54" s="189" t="s">
        <v>270</v>
      </c>
      <c r="E54" s="431"/>
      <c r="F54" s="263" t="s">
        <v>6126</v>
      </c>
      <c r="H54" s="214" t="s">
        <v>3414</v>
      </c>
      <c r="I54" s="6"/>
      <c r="J54" s="6"/>
      <c r="K54" s="449">
        <v>0.98</v>
      </c>
      <c r="L54" s="340" t="s">
        <v>6118</v>
      </c>
    </row>
    <row r="55" spans="1:23">
      <c r="A55" s="262" t="s">
        <v>268</v>
      </c>
      <c r="B55" s="189" t="s">
        <v>983</v>
      </c>
      <c r="C55" s="189" t="s">
        <v>6127</v>
      </c>
      <c r="D55" s="189" t="s">
        <v>6039</v>
      </c>
      <c r="E55" s="431"/>
      <c r="F55" s="263" t="s">
        <v>6128</v>
      </c>
      <c r="H55" s="214" t="s">
        <v>6124</v>
      </c>
      <c r="I55" s="6"/>
      <c r="J55" s="6"/>
      <c r="K55" s="449">
        <v>0.77</v>
      </c>
      <c r="L55" s="340" t="s">
        <v>6118</v>
      </c>
    </row>
    <row r="56" spans="1:23">
      <c r="A56" s="262" t="s">
        <v>268</v>
      </c>
      <c r="B56" s="189" t="s">
        <v>6129</v>
      </c>
      <c r="C56" s="189" t="s">
        <v>6130</v>
      </c>
      <c r="D56" s="269" t="s">
        <v>259</v>
      </c>
      <c r="E56" s="431"/>
      <c r="F56" s="263" t="s">
        <v>6131</v>
      </c>
      <c r="H56" s="214" t="s">
        <v>6852</v>
      </c>
      <c r="I56" s="6"/>
      <c r="J56" s="6"/>
      <c r="K56" s="449">
        <v>0.52</v>
      </c>
      <c r="L56" s="340" t="s">
        <v>6118</v>
      </c>
    </row>
    <row r="57" spans="1:23">
      <c r="A57" s="262" t="s">
        <v>268</v>
      </c>
      <c r="B57" s="189" t="s">
        <v>818</v>
      </c>
      <c r="C57" s="189" t="s">
        <v>6132</v>
      </c>
      <c r="D57" s="189" t="s">
        <v>408</v>
      </c>
      <c r="E57" s="431"/>
      <c r="F57" s="263" t="s">
        <v>6133</v>
      </c>
      <c r="H57" s="214" t="s">
        <v>3972</v>
      </c>
      <c r="I57" s="6"/>
      <c r="J57" s="6"/>
      <c r="K57" s="449">
        <v>0.42</v>
      </c>
      <c r="L57" s="340" t="s">
        <v>6118</v>
      </c>
    </row>
    <row r="58" spans="1:23">
      <c r="A58" s="262" t="s">
        <v>268</v>
      </c>
      <c r="B58" s="189" t="s">
        <v>694</v>
      </c>
      <c r="C58" s="189" t="s">
        <v>695</v>
      </c>
      <c r="D58" s="269" t="s">
        <v>259</v>
      </c>
      <c r="E58" s="431"/>
      <c r="F58" s="263" t="s">
        <v>6134</v>
      </c>
      <c r="H58" s="214" t="s">
        <v>6318</v>
      </c>
      <c r="I58" s="6"/>
      <c r="J58" s="6"/>
      <c r="K58" s="449">
        <v>0.35</v>
      </c>
      <c r="L58" s="340" t="s">
        <v>6118</v>
      </c>
    </row>
    <row r="59" spans="1:23">
      <c r="A59" s="262" t="s">
        <v>268</v>
      </c>
      <c r="B59" s="189" t="s">
        <v>6135</v>
      </c>
      <c r="C59" s="189" t="s">
        <v>6136</v>
      </c>
      <c r="D59" s="189" t="s">
        <v>259</v>
      </c>
      <c r="E59" s="431"/>
      <c r="F59" s="263" t="s">
        <v>6137</v>
      </c>
      <c r="H59" s="214" t="s">
        <v>3564</v>
      </c>
      <c r="I59" s="6"/>
      <c r="J59" s="6"/>
      <c r="K59" s="449">
        <v>0.22</v>
      </c>
      <c r="L59" s="340" t="s">
        <v>6118</v>
      </c>
    </row>
    <row r="60" spans="1:23">
      <c r="A60" s="262" t="s">
        <v>268</v>
      </c>
      <c r="B60" s="189" t="s">
        <v>6138</v>
      </c>
      <c r="C60" s="189" t="s">
        <v>6139</v>
      </c>
      <c r="D60" s="269" t="s">
        <v>259</v>
      </c>
      <c r="E60" s="431"/>
      <c r="F60" s="263" t="s">
        <v>6140</v>
      </c>
      <c r="H60" s="214" t="s">
        <v>3705</v>
      </c>
      <c r="I60" s="6"/>
      <c r="J60" s="6"/>
      <c r="K60" s="449">
        <v>1.1160000000000001</v>
      </c>
      <c r="L60" s="340" t="s">
        <v>6118</v>
      </c>
    </row>
    <row r="61" spans="1:23">
      <c r="A61" s="262" t="s">
        <v>268</v>
      </c>
      <c r="B61" s="189" t="s">
        <v>6141</v>
      </c>
      <c r="C61" s="189" t="s">
        <v>6142</v>
      </c>
      <c r="D61" s="189" t="s">
        <v>2034</v>
      </c>
      <c r="E61" s="431"/>
      <c r="F61" s="263" t="s">
        <v>6143</v>
      </c>
      <c r="H61" s="251" t="s">
        <v>3565</v>
      </c>
      <c r="I61" s="252"/>
      <c r="J61" s="252"/>
      <c r="K61" s="450">
        <v>1.4</v>
      </c>
      <c r="L61" s="441" t="s">
        <v>6118</v>
      </c>
    </row>
    <row r="62" spans="1:23">
      <c r="A62" s="262" t="s">
        <v>268</v>
      </c>
      <c r="B62" s="189" t="s">
        <v>6144</v>
      </c>
      <c r="C62" s="189" t="s">
        <v>6145</v>
      </c>
      <c r="D62" s="269" t="s">
        <v>259</v>
      </c>
      <c r="E62" s="431"/>
      <c r="F62" s="263" t="s">
        <v>6146</v>
      </c>
    </row>
    <row r="63" spans="1:23">
      <c r="A63" s="262" t="s">
        <v>268</v>
      </c>
      <c r="B63" s="189" t="s">
        <v>6147</v>
      </c>
      <c r="C63" s="189" t="s">
        <v>6148</v>
      </c>
      <c r="D63" s="269" t="s">
        <v>259</v>
      </c>
      <c r="E63" s="431"/>
      <c r="F63" s="263" t="s">
        <v>6149</v>
      </c>
    </row>
    <row r="64" spans="1:23">
      <c r="A64" s="262" t="s">
        <v>268</v>
      </c>
      <c r="B64" s="189" t="s">
        <v>1692</v>
      </c>
      <c r="C64" s="189" t="s">
        <v>6150</v>
      </c>
      <c r="D64" s="269" t="s">
        <v>270</v>
      </c>
      <c r="E64" s="431"/>
      <c r="F64" s="263" t="s">
        <v>6151</v>
      </c>
      <c r="G64" s="148" t="s">
        <v>281</v>
      </c>
    </row>
    <row r="65" spans="1:7">
      <c r="A65" s="239" t="s">
        <v>268</v>
      </c>
      <c r="B65" s="240" t="s">
        <v>6152</v>
      </c>
      <c r="C65" s="240" t="s">
        <v>6153</v>
      </c>
      <c r="D65" s="240" t="s">
        <v>1544</v>
      </c>
      <c r="E65" s="432"/>
      <c r="F65" s="241" t="s">
        <v>6154</v>
      </c>
      <c r="G65" s="148" t="s">
        <v>281</v>
      </c>
    </row>
    <row r="66" spans="1:7">
      <c r="G66" s="148" t="s">
        <v>281</v>
      </c>
    </row>
    <row r="67" spans="1:7" ht="21">
      <c r="A67" s="827" t="s">
        <v>6155</v>
      </c>
      <c r="B67" s="828"/>
      <c r="C67" s="828"/>
      <c r="D67" s="828"/>
      <c r="E67" s="828"/>
      <c r="F67" s="829"/>
      <c r="G67" s="148" t="s">
        <v>281</v>
      </c>
    </row>
    <row r="68" spans="1:7">
      <c r="A68" s="211" t="s">
        <v>238</v>
      </c>
      <c r="B68" s="212" t="s">
        <v>239</v>
      </c>
      <c r="C68" s="212" t="s">
        <v>240</v>
      </c>
      <c r="D68" s="212" t="s">
        <v>134</v>
      </c>
      <c r="E68" s="212" t="s">
        <v>241</v>
      </c>
      <c r="F68" s="213" t="s">
        <v>242</v>
      </c>
      <c r="G68" s="148" t="s">
        <v>281</v>
      </c>
    </row>
    <row r="69" spans="1:7">
      <c r="A69" s="216" t="s">
        <v>858</v>
      </c>
      <c r="B69" s="231" t="s">
        <v>6156</v>
      </c>
      <c r="C69" s="218" t="s">
        <v>833</v>
      </c>
      <c r="D69" s="218" t="s">
        <v>4507</v>
      </c>
      <c r="E69" s="426" t="s">
        <v>2213</v>
      </c>
      <c r="F69" s="232" t="s">
        <v>6157</v>
      </c>
      <c r="G69" s="148" t="s">
        <v>281</v>
      </c>
    </row>
    <row r="70" spans="1:7">
      <c r="A70" s="221" t="s">
        <v>858</v>
      </c>
      <c r="B70" s="233" t="s">
        <v>6158</v>
      </c>
      <c r="C70" s="223" t="s">
        <v>6159</v>
      </c>
      <c r="D70" s="223" t="s">
        <v>4507</v>
      </c>
      <c r="E70" s="273" t="s">
        <v>2213</v>
      </c>
      <c r="F70" s="234" t="s">
        <v>6160</v>
      </c>
      <c r="G70" s="148" t="s">
        <v>281</v>
      </c>
    </row>
    <row r="71" spans="1:7">
      <c r="A71" s="221" t="s">
        <v>6021</v>
      </c>
      <c r="B71" s="233" t="s">
        <v>6059</v>
      </c>
      <c r="C71" s="223">
        <v>1</v>
      </c>
      <c r="D71" s="223" t="s">
        <v>4507</v>
      </c>
      <c r="E71" s="273" t="s">
        <v>253</v>
      </c>
      <c r="F71" s="234" t="s">
        <v>6161</v>
      </c>
      <c r="G71" s="148" t="s">
        <v>281</v>
      </c>
    </row>
    <row r="72" spans="1:7">
      <c r="A72" s="262" t="s">
        <v>268</v>
      </c>
      <c r="B72" s="189" t="s">
        <v>838</v>
      </c>
      <c r="C72" s="189">
        <v>0.02</v>
      </c>
      <c r="D72" s="189" t="s">
        <v>270</v>
      </c>
      <c r="E72" s="189" t="s">
        <v>6162</v>
      </c>
      <c r="F72" s="263" t="s">
        <v>6163</v>
      </c>
      <c r="G72" s="148" t="s">
        <v>281</v>
      </c>
    </row>
    <row r="73" spans="1:7">
      <c r="A73" s="239" t="s">
        <v>268</v>
      </c>
      <c r="B73" s="240" t="s">
        <v>841</v>
      </c>
      <c r="C73" s="240" t="s">
        <v>842</v>
      </c>
      <c r="D73" s="240" t="s">
        <v>270</v>
      </c>
      <c r="E73" s="432"/>
      <c r="F73" s="241" t="s">
        <v>6164</v>
      </c>
      <c r="G73" s="148" t="s">
        <v>281</v>
      </c>
    </row>
    <row r="74" spans="1:7">
      <c r="G74" s="148" t="s">
        <v>281</v>
      </c>
    </row>
    <row r="75" spans="1:7" ht="21">
      <c r="A75" s="827" t="s">
        <v>6165</v>
      </c>
      <c r="B75" s="828"/>
      <c r="C75" s="828"/>
      <c r="D75" s="828"/>
      <c r="E75" s="828"/>
      <c r="F75" s="829"/>
      <c r="G75" s="148" t="s">
        <v>281</v>
      </c>
    </row>
    <row r="76" spans="1:7">
      <c r="A76" s="211" t="s">
        <v>238</v>
      </c>
      <c r="B76" s="212" t="s">
        <v>239</v>
      </c>
      <c r="C76" s="212" t="s">
        <v>240</v>
      </c>
      <c r="D76" s="212" t="s">
        <v>134</v>
      </c>
      <c r="E76" s="212" t="s">
        <v>241</v>
      </c>
      <c r="F76" s="213" t="s">
        <v>242</v>
      </c>
      <c r="G76" s="148" t="s">
        <v>281</v>
      </c>
    </row>
    <row r="77" spans="1:7">
      <c r="A77" s="216" t="s">
        <v>845</v>
      </c>
      <c r="B77" s="231" t="s">
        <v>832</v>
      </c>
      <c r="C77" s="218">
        <v>1</v>
      </c>
      <c r="D77" s="218" t="s">
        <v>4507</v>
      </c>
      <c r="E77" s="218" t="s">
        <v>253</v>
      </c>
      <c r="F77" s="232" t="s">
        <v>846</v>
      </c>
      <c r="G77" s="148" t="s">
        <v>281</v>
      </c>
    </row>
    <row r="78" spans="1:7">
      <c r="A78" s="221" t="s">
        <v>333</v>
      </c>
      <c r="B78" s="223" t="s">
        <v>376</v>
      </c>
      <c r="C78" s="271">
        <v>5.5579999999999999E-8</v>
      </c>
      <c r="D78" s="223" t="s">
        <v>252</v>
      </c>
      <c r="E78" s="223" t="s">
        <v>847</v>
      </c>
      <c r="F78" s="234" t="s">
        <v>848</v>
      </c>
      <c r="G78" s="148" t="s">
        <v>281</v>
      </c>
    </row>
    <row r="79" spans="1:7">
      <c r="A79" s="221" t="s">
        <v>333</v>
      </c>
      <c r="B79" s="223" t="s">
        <v>427</v>
      </c>
      <c r="C79" s="271">
        <v>4.1800000000000002E-4</v>
      </c>
      <c r="D79" s="223" t="s">
        <v>252</v>
      </c>
      <c r="E79" s="223" t="s">
        <v>849</v>
      </c>
      <c r="F79" s="234" t="s">
        <v>850</v>
      </c>
      <c r="G79" s="148" t="s">
        <v>281</v>
      </c>
    </row>
    <row r="80" spans="1:7">
      <c r="A80" s="221" t="s">
        <v>333</v>
      </c>
      <c r="B80" s="223" t="s">
        <v>436</v>
      </c>
      <c r="C80" s="271">
        <v>4.5330000000000002E-7</v>
      </c>
      <c r="D80" s="223" t="s">
        <v>252</v>
      </c>
      <c r="E80" s="223" t="s">
        <v>851</v>
      </c>
      <c r="F80" s="234" t="s">
        <v>852</v>
      </c>
      <c r="G80" s="148" t="s">
        <v>281</v>
      </c>
    </row>
    <row r="81" spans="1:7">
      <c r="A81" s="221" t="s">
        <v>333</v>
      </c>
      <c r="B81" s="223" t="s">
        <v>441</v>
      </c>
      <c r="C81" s="271">
        <v>8.4900000000000005E-7</v>
      </c>
      <c r="D81" s="223" t="s">
        <v>252</v>
      </c>
      <c r="E81" s="223" t="s">
        <v>853</v>
      </c>
      <c r="F81" s="234" t="s">
        <v>854</v>
      </c>
      <c r="G81" s="148" t="s">
        <v>281</v>
      </c>
    </row>
    <row r="82" spans="1:7">
      <c r="A82" s="226" t="s">
        <v>333</v>
      </c>
      <c r="B82" s="228" t="s">
        <v>467</v>
      </c>
      <c r="C82" s="272">
        <v>9.2109999999999996E-8</v>
      </c>
      <c r="D82" s="228" t="s">
        <v>252</v>
      </c>
      <c r="E82" s="228" t="s">
        <v>855</v>
      </c>
      <c r="F82" s="255" t="s">
        <v>856</v>
      </c>
      <c r="G82" s="148" t="s">
        <v>281</v>
      </c>
    </row>
    <row r="83" spans="1:7">
      <c r="G83" s="148" t="s">
        <v>281</v>
      </c>
    </row>
    <row r="84" spans="1:7" ht="21">
      <c r="A84" s="827" t="s">
        <v>6166</v>
      </c>
      <c r="B84" s="828"/>
      <c r="C84" s="828"/>
      <c r="D84" s="828"/>
      <c r="E84" s="828"/>
      <c r="F84" s="829"/>
      <c r="G84" s="148" t="s">
        <v>281</v>
      </c>
    </row>
    <row r="85" spans="1:7">
      <c r="A85" s="211" t="s">
        <v>238</v>
      </c>
      <c r="B85" s="212" t="s">
        <v>239</v>
      </c>
      <c r="C85" s="212" t="s">
        <v>240</v>
      </c>
      <c r="D85" s="212" t="s">
        <v>134</v>
      </c>
      <c r="E85" s="212" t="s">
        <v>241</v>
      </c>
      <c r="F85" s="213" t="s">
        <v>242</v>
      </c>
      <c r="G85" s="148" t="s">
        <v>281</v>
      </c>
    </row>
    <row r="86" spans="1:7">
      <c r="A86" s="216" t="s">
        <v>858</v>
      </c>
      <c r="B86" s="217" t="s">
        <v>859</v>
      </c>
      <c r="C86" s="218" t="s">
        <v>860</v>
      </c>
      <c r="D86" s="218" t="s">
        <v>275</v>
      </c>
      <c r="E86" s="218" t="s">
        <v>6167</v>
      </c>
      <c r="F86" s="232" t="s">
        <v>861</v>
      </c>
      <c r="G86" s="148" t="s">
        <v>281</v>
      </c>
    </row>
    <row r="87" spans="1:7">
      <c r="A87" s="221" t="s">
        <v>858</v>
      </c>
      <c r="B87" s="222" t="s">
        <v>862</v>
      </c>
      <c r="C87" s="223" t="s">
        <v>860</v>
      </c>
      <c r="D87" s="223" t="s">
        <v>275</v>
      </c>
      <c r="E87" s="223" t="s">
        <v>6167</v>
      </c>
      <c r="F87" s="234" t="s">
        <v>863</v>
      </c>
      <c r="G87" s="148" t="s">
        <v>281</v>
      </c>
    </row>
    <row r="88" spans="1:7">
      <c r="A88" s="221" t="s">
        <v>858</v>
      </c>
      <c r="B88" s="222" t="s">
        <v>864</v>
      </c>
      <c r="C88" s="223" t="s">
        <v>860</v>
      </c>
      <c r="D88" s="223" t="s">
        <v>275</v>
      </c>
      <c r="E88" s="223" t="s">
        <v>6167</v>
      </c>
      <c r="F88" s="234" t="s">
        <v>865</v>
      </c>
      <c r="G88" s="148" t="s">
        <v>281</v>
      </c>
    </row>
    <row r="89" spans="1:7">
      <c r="A89" s="221" t="s">
        <v>858</v>
      </c>
      <c r="B89" s="222" t="s">
        <v>866</v>
      </c>
      <c r="C89" s="271">
        <v>2.34818813314592E-4</v>
      </c>
      <c r="D89" s="223" t="s">
        <v>259</v>
      </c>
      <c r="E89" s="223" t="s">
        <v>867</v>
      </c>
      <c r="F89" s="234" t="s">
        <v>868</v>
      </c>
      <c r="G89" s="148" t="s">
        <v>281</v>
      </c>
    </row>
    <row r="90" spans="1:7">
      <c r="A90" s="221" t="s">
        <v>858</v>
      </c>
      <c r="B90" s="222" t="s">
        <v>869</v>
      </c>
      <c r="C90" s="271">
        <v>-2.34818813314592E-4</v>
      </c>
      <c r="D90" s="223" t="s">
        <v>259</v>
      </c>
      <c r="E90" s="223" t="s">
        <v>870</v>
      </c>
      <c r="F90" s="234" t="s">
        <v>871</v>
      </c>
      <c r="G90" s="148" t="s">
        <v>281</v>
      </c>
    </row>
    <row r="91" spans="1:7">
      <c r="A91" s="221" t="s">
        <v>858</v>
      </c>
      <c r="B91" s="222" t="s">
        <v>6014</v>
      </c>
      <c r="C91" s="235" t="s">
        <v>952</v>
      </c>
      <c r="D91" s="223" t="s">
        <v>408</v>
      </c>
      <c r="E91" s="273" t="s">
        <v>2213</v>
      </c>
      <c r="F91" s="234" t="s">
        <v>880</v>
      </c>
      <c r="G91" s="148" t="s">
        <v>281</v>
      </c>
    </row>
    <row r="92" spans="1:7">
      <c r="A92" s="221" t="s">
        <v>858</v>
      </c>
      <c r="B92" s="222" t="s">
        <v>326</v>
      </c>
      <c r="C92" s="235" t="s">
        <v>727</v>
      </c>
      <c r="D92" s="223" t="s">
        <v>408</v>
      </c>
      <c r="E92" s="273" t="s">
        <v>2213</v>
      </c>
      <c r="F92" s="234" t="s">
        <v>881</v>
      </c>
      <c r="G92" s="148" t="s">
        <v>281</v>
      </c>
    </row>
    <row r="93" spans="1:7">
      <c r="A93" s="221" t="s">
        <v>845</v>
      </c>
      <c r="B93" s="233" t="s">
        <v>6158</v>
      </c>
      <c r="C93" s="223" t="s">
        <v>924</v>
      </c>
      <c r="D93" s="223" t="s">
        <v>504</v>
      </c>
      <c r="E93" s="223" t="s">
        <v>253</v>
      </c>
      <c r="F93" s="234" t="s">
        <v>874</v>
      </c>
      <c r="G93" s="148" t="s">
        <v>281</v>
      </c>
    </row>
    <row r="94" spans="1:7">
      <c r="A94" s="221" t="s">
        <v>333</v>
      </c>
      <c r="B94" s="223" t="s">
        <v>376</v>
      </c>
      <c r="C94" s="223">
        <v>1.4400000000000001E-3</v>
      </c>
      <c r="D94" s="223" t="s">
        <v>259</v>
      </c>
      <c r="E94" s="223" t="s">
        <v>6168</v>
      </c>
      <c r="F94" s="234" t="s">
        <v>876</v>
      </c>
      <c r="G94" s="148" t="s">
        <v>281</v>
      </c>
    </row>
    <row r="95" spans="1:7">
      <c r="A95" s="221" t="s">
        <v>333</v>
      </c>
      <c r="B95" s="223" t="s">
        <v>399</v>
      </c>
      <c r="C95" s="271">
        <v>1.9568384388558899E-5</v>
      </c>
      <c r="D95" s="223" t="s">
        <v>259</v>
      </c>
      <c r="E95" s="223" t="s">
        <v>6169</v>
      </c>
      <c r="F95" s="234" t="s">
        <v>6322</v>
      </c>
      <c r="G95" s="148" t="s">
        <v>281</v>
      </c>
    </row>
    <row r="96" spans="1:7">
      <c r="A96" s="221" t="s">
        <v>333</v>
      </c>
      <c r="B96" s="223" t="s">
        <v>1908</v>
      </c>
      <c r="C96" s="271">
        <v>1.65E-4</v>
      </c>
      <c r="D96" s="223" t="s">
        <v>259</v>
      </c>
      <c r="E96" s="223" t="s">
        <v>6170</v>
      </c>
      <c r="F96" s="234" t="s">
        <v>6171</v>
      </c>
      <c r="G96" s="148" t="s">
        <v>281</v>
      </c>
    </row>
    <row r="97" spans="1:7">
      <c r="A97" s="221" t="s">
        <v>333</v>
      </c>
      <c r="B97" s="223" t="s">
        <v>427</v>
      </c>
      <c r="C97" s="271">
        <v>6.6200000000000005E-4</v>
      </c>
      <c r="D97" s="223" t="s">
        <v>259</v>
      </c>
      <c r="E97" s="223" t="s">
        <v>6172</v>
      </c>
      <c r="F97" s="234" t="s">
        <v>883</v>
      </c>
      <c r="G97" s="148" t="s">
        <v>281</v>
      </c>
    </row>
    <row r="98" spans="1:7">
      <c r="A98" s="221" t="s">
        <v>333</v>
      </c>
      <c r="B98" s="223" t="s">
        <v>436</v>
      </c>
      <c r="C98" s="271">
        <v>9.7300000000000002E-4</v>
      </c>
      <c r="D98" s="223" t="s">
        <v>259</v>
      </c>
      <c r="E98" s="223" t="s">
        <v>6173</v>
      </c>
      <c r="F98" s="234" t="s">
        <v>885</v>
      </c>
      <c r="G98" s="148" t="s">
        <v>281</v>
      </c>
    </row>
    <row r="99" spans="1:7">
      <c r="A99" s="221" t="s">
        <v>333</v>
      </c>
      <c r="B99" s="223" t="s">
        <v>439</v>
      </c>
      <c r="C99" s="271">
        <v>1.56547075108678E-5</v>
      </c>
      <c r="D99" s="223" t="s">
        <v>259</v>
      </c>
      <c r="E99" s="223" t="s">
        <v>6174</v>
      </c>
      <c r="F99" s="234" t="s">
        <v>887</v>
      </c>
      <c r="G99" s="148" t="s">
        <v>281</v>
      </c>
    </row>
    <row r="100" spans="1:7">
      <c r="A100" s="221" t="s">
        <v>333</v>
      </c>
      <c r="B100" s="223" t="s">
        <v>888</v>
      </c>
      <c r="C100" s="271">
        <v>5.4791476287951101E-11</v>
      </c>
      <c r="D100" s="223" t="s">
        <v>259</v>
      </c>
      <c r="E100" s="223" t="s">
        <v>6175</v>
      </c>
      <c r="F100" s="234" t="s">
        <v>890</v>
      </c>
      <c r="G100" s="148" t="s">
        <v>281</v>
      </c>
    </row>
    <row r="101" spans="1:7">
      <c r="A101" s="221" t="s">
        <v>333</v>
      </c>
      <c r="B101" s="223" t="s">
        <v>467</v>
      </c>
      <c r="C101" s="271">
        <v>3.3100000000000002E-4</v>
      </c>
      <c r="D101" s="223" t="s">
        <v>259</v>
      </c>
      <c r="E101" s="223" t="s">
        <v>6176</v>
      </c>
      <c r="F101" s="234" t="s">
        <v>892</v>
      </c>
      <c r="G101" s="148" t="s">
        <v>281</v>
      </c>
    </row>
    <row r="102" spans="1:7">
      <c r="A102" s="262" t="s">
        <v>268</v>
      </c>
      <c r="B102" s="189" t="s">
        <v>6177</v>
      </c>
      <c r="C102" s="189">
        <v>0.75</v>
      </c>
      <c r="D102" s="189" t="s">
        <v>270</v>
      </c>
      <c r="E102" s="189" t="s">
        <v>6178</v>
      </c>
      <c r="F102" s="263" t="s">
        <v>6179</v>
      </c>
      <c r="G102" s="148" t="s">
        <v>281</v>
      </c>
    </row>
    <row r="103" spans="1:7">
      <c r="A103" s="262" t="s">
        <v>268</v>
      </c>
      <c r="B103" s="189" t="s">
        <v>625</v>
      </c>
      <c r="C103" s="189">
        <v>0.37</v>
      </c>
      <c r="D103" s="189" t="s">
        <v>270</v>
      </c>
      <c r="E103" s="189" t="s">
        <v>6180</v>
      </c>
      <c r="F103" s="263" t="s">
        <v>2873</v>
      </c>
      <c r="G103" s="148" t="s">
        <v>281</v>
      </c>
    </row>
    <row r="104" spans="1:7">
      <c r="A104" s="262" t="s">
        <v>268</v>
      </c>
      <c r="B104" s="189" t="s">
        <v>911</v>
      </c>
      <c r="C104" s="189">
        <v>0.53</v>
      </c>
      <c r="D104" s="189" t="s">
        <v>270</v>
      </c>
      <c r="E104" s="189" t="s">
        <v>253</v>
      </c>
      <c r="F104" s="263" t="s">
        <v>897</v>
      </c>
      <c r="G104" s="148" t="s">
        <v>281</v>
      </c>
    </row>
    <row r="105" spans="1:7">
      <c r="A105" s="262" t="s">
        <v>268</v>
      </c>
      <c r="B105" s="189" t="s">
        <v>983</v>
      </c>
      <c r="C105" s="189">
        <v>1</v>
      </c>
      <c r="D105" s="189" t="s">
        <v>1904</v>
      </c>
      <c r="E105" s="189" t="s">
        <v>253</v>
      </c>
      <c r="F105" s="263" t="s">
        <v>6181</v>
      </c>
      <c r="G105" s="148" t="s">
        <v>281</v>
      </c>
    </row>
    <row r="106" spans="1:7">
      <c r="A106" s="262" t="s">
        <v>268</v>
      </c>
      <c r="B106" s="189" t="s">
        <v>636</v>
      </c>
      <c r="C106" s="189">
        <v>10</v>
      </c>
      <c r="D106" s="189" t="s">
        <v>637</v>
      </c>
      <c r="E106" s="189" t="s">
        <v>253</v>
      </c>
      <c r="F106" s="263" t="s">
        <v>6182</v>
      </c>
      <c r="G106" s="148" t="s">
        <v>281</v>
      </c>
    </row>
    <row r="107" spans="1:7">
      <c r="A107" s="262" t="s">
        <v>268</v>
      </c>
      <c r="B107" s="189" t="s">
        <v>646</v>
      </c>
      <c r="C107" s="189">
        <v>15</v>
      </c>
      <c r="D107" s="189" t="s">
        <v>545</v>
      </c>
      <c r="E107" s="189" t="s">
        <v>6183</v>
      </c>
      <c r="F107" s="263" t="s">
        <v>1595</v>
      </c>
      <c r="G107" s="148" t="s">
        <v>281</v>
      </c>
    </row>
    <row r="108" spans="1:7">
      <c r="A108" s="262" t="s">
        <v>268</v>
      </c>
      <c r="B108" s="189" t="s">
        <v>6184</v>
      </c>
      <c r="C108" s="189">
        <v>0.65</v>
      </c>
      <c r="D108" s="189" t="s">
        <v>6185</v>
      </c>
      <c r="E108" s="189" t="s">
        <v>6186</v>
      </c>
      <c r="F108" s="263" t="s">
        <v>6187</v>
      </c>
      <c r="G108" s="148" t="s">
        <v>281</v>
      </c>
    </row>
    <row r="109" spans="1:7">
      <c r="A109" s="262" t="s">
        <v>268</v>
      </c>
      <c r="B109" s="189" t="s">
        <v>88</v>
      </c>
      <c r="C109" s="189">
        <v>500</v>
      </c>
      <c r="D109" s="189" t="s">
        <v>6188</v>
      </c>
      <c r="E109" s="189" t="s">
        <v>253</v>
      </c>
      <c r="F109" s="263" t="s">
        <v>6189</v>
      </c>
      <c r="G109" s="148" t="s">
        <v>281</v>
      </c>
    </row>
    <row r="110" spans="1:7">
      <c r="A110" s="262" t="s">
        <v>268</v>
      </c>
      <c r="B110" s="189" t="s">
        <v>906</v>
      </c>
      <c r="C110" s="189">
        <v>160</v>
      </c>
      <c r="D110" s="189" t="s">
        <v>6188</v>
      </c>
      <c r="E110" s="189" t="s">
        <v>253</v>
      </c>
      <c r="F110" s="263" t="s">
        <v>6190</v>
      </c>
      <c r="G110" s="148" t="s">
        <v>281</v>
      </c>
    </row>
    <row r="111" spans="1:7">
      <c r="A111" s="262" t="s">
        <v>268</v>
      </c>
      <c r="B111" s="189" t="s">
        <v>818</v>
      </c>
      <c r="C111" s="189" t="s">
        <v>6191</v>
      </c>
      <c r="D111" s="189" t="s">
        <v>1904</v>
      </c>
      <c r="E111" s="431"/>
      <c r="F111" s="263" t="s">
        <v>6192</v>
      </c>
      <c r="G111" s="148" t="s">
        <v>281</v>
      </c>
    </row>
    <row r="112" spans="1:7">
      <c r="A112" s="262" t="s">
        <v>268</v>
      </c>
      <c r="B112" s="189" t="s">
        <v>915</v>
      </c>
      <c r="C112" s="189" t="s">
        <v>6193</v>
      </c>
      <c r="D112" s="189" t="s">
        <v>270</v>
      </c>
      <c r="E112" s="431"/>
      <c r="F112" s="263" t="s">
        <v>6194</v>
      </c>
      <c r="G112" s="148" t="s">
        <v>281</v>
      </c>
    </row>
    <row r="113" spans="1:7">
      <c r="A113" s="262" t="s">
        <v>268</v>
      </c>
      <c r="B113" s="189" t="s">
        <v>918</v>
      </c>
      <c r="C113" s="189" t="s">
        <v>6195</v>
      </c>
      <c r="D113" s="189" t="s">
        <v>270</v>
      </c>
      <c r="E113" s="431"/>
      <c r="F113" s="263" t="s">
        <v>6196</v>
      </c>
      <c r="G113" s="148" t="s">
        <v>281</v>
      </c>
    </row>
    <row r="114" spans="1:7">
      <c r="A114" s="262" t="s">
        <v>268</v>
      </c>
      <c r="B114" s="189" t="s">
        <v>921</v>
      </c>
      <c r="C114" s="189" t="s">
        <v>922</v>
      </c>
      <c r="D114" s="189" t="s">
        <v>270</v>
      </c>
      <c r="E114" s="431"/>
      <c r="F114" s="263" t="s">
        <v>6197</v>
      </c>
      <c r="G114" s="148" t="s">
        <v>281</v>
      </c>
    </row>
    <row r="115" spans="1:7">
      <c r="A115" s="239" t="s">
        <v>268</v>
      </c>
      <c r="B115" s="240" t="s">
        <v>924</v>
      </c>
      <c r="C115" s="240" t="s">
        <v>6198</v>
      </c>
      <c r="D115" s="240" t="s">
        <v>6199</v>
      </c>
      <c r="E115" s="432"/>
      <c r="F115" s="241" t="s">
        <v>6200</v>
      </c>
      <c r="G115" s="148" t="s">
        <v>281</v>
      </c>
    </row>
    <row r="116" spans="1:7">
      <c r="G116" s="148" t="s">
        <v>281</v>
      </c>
    </row>
    <row r="117" spans="1:7" ht="21">
      <c r="A117" s="827" t="s">
        <v>6201</v>
      </c>
      <c r="B117" s="828"/>
      <c r="C117" s="828"/>
      <c r="D117" s="828"/>
      <c r="E117" s="828"/>
      <c r="F117" s="829"/>
      <c r="G117" s="148" t="s">
        <v>281</v>
      </c>
    </row>
    <row r="118" spans="1:7">
      <c r="A118" s="211" t="s">
        <v>238</v>
      </c>
      <c r="B118" s="212" t="s">
        <v>239</v>
      </c>
      <c r="C118" s="212" t="s">
        <v>240</v>
      </c>
      <c r="D118" s="212" t="s">
        <v>134</v>
      </c>
      <c r="E118" s="212" t="s">
        <v>241</v>
      </c>
      <c r="F118" s="213" t="s">
        <v>242</v>
      </c>
      <c r="G118" s="148" t="s">
        <v>281</v>
      </c>
    </row>
    <row r="119" spans="1:7">
      <c r="A119" s="216" t="s">
        <v>858</v>
      </c>
      <c r="B119" s="231" t="s">
        <v>6069</v>
      </c>
      <c r="C119" s="218" t="s">
        <v>586</v>
      </c>
      <c r="D119" s="218" t="s">
        <v>259</v>
      </c>
      <c r="E119" s="426" t="s">
        <v>2213</v>
      </c>
      <c r="F119" s="232" t="s">
        <v>6071</v>
      </c>
      <c r="G119" s="148" t="s">
        <v>281</v>
      </c>
    </row>
    <row r="120" spans="1:7">
      <c r="A120" s="221" t="s">
        <v>858</v>
      </c>
      <c r="B120" s="222" t="s">
        <v>6014</v>
      </c>
      <c r="C120" s="223" t="s">
        <v>6061</v>
      </c>
      <c r="D120" s="223" t="s">
        <v>408</v>
      </c>
      <c r="E120" s="273" t="s">
        <v>2213</v>
      </c>
      <c r="F120" s="234" t="s">
        <v>6202</v>
      </c>
      <c r="G120" s="148" t="s">
        <v>281</v>
      </c>
    </row>
    <row r="121" spans="1:7">
      <c r="A121" s="221" t="s">
        <v>858</v>
      </c>
      <c r="B121" s="222" t="s">
        <v>6017</v>
      </c>
      <c r="C121" s="223" t="s">
        <v>6018</v>
      </c>
      <c r="D121" s="223" t="s">
        <v>259</v>
      </c>
      <c r="E121" s="273" t="s">
        <v>2213</v>
      </c>
      <c r="F121" s="234" t="s">
        <v>6203</v>
      </c>
      <c r="G121" s="148" t="s">
        <v>281</v>
      </c>
    </row>
    <row r="122" spans="1:7">
      <c r="A122" s="221" t="s">
        <v>845</v>
      </c>
      <c r="B122" s="233" t="s">
        <v>6204</v>
      </c>
      <c r="C122" s="223" t="s">
        <v>2001</v>
      </c>
      <c r="D122" s="223" t="s">
        <v>259</v>
      </c>
      <c r="E122" s="273" t="s">
        <v>2213</v>
      </c>
      <c r="F122" s="234" t="s">
        <v>6205</v>
      </c>
      <c r="G122" s="148" t="s">
        <v>281</v>
      </c>
    </row>
    <row r="123" spans="1:7">
      <c r="A123" s="262" t="s">
        <v>268</v>
      </c>
      <c r="B123" s="189" t="s">
        <v>6206</v>
      </c>
      <c r="C123" s="189">
        <v>0.04</v>
      </c>
      <c r="D123" s="189" t="s">
        <v>270</v>
      </c>
      <c r="E123" s="189" t="s">
        <v>253</v>
      </c>
      <c r="F123" s="263" t="s">
        <v>6207</v>
      </c>
      <c r="G123" s="148" t="s">
        <v>281</v>
      </c>
    </row>
    <row r="124" spans="1:7">
      <c r="A124" s="262" t="s">
        <v>268</v>
      </c>
      <c r="B124" s="189" t="s">
        <v>6028</v>
      </c>
      <c r="C124" s="189">
        <v>0.25</v>
      </c>
      <c r="D124" s="189" t="s">
        <v>270</v>
      </c>
      <c r="E124" s="189" t="s">
        <v>6323</v>
      </c>
      <c r="F124" s="263" t="s">
        <v>6208</v>
      </c>
      <c r="G124" s="148" t="s">
        <v>281</v>
      </c>
    </row>
    <row r="125" spans="1:7">
      <c r="A125" s="262" t="s">
        <v>268</v>
      </c>
      <c r="B125" s="189" t="s">
        <v>628</v>
      </c>
      <c r="C125" s="189">
        <v>58</v>
      </c>
      <c r="D125" s="189" t="s">
        <v>2021</v>
      </c>
      <c r="E125" s="189" t="s">
        <v>6209</v>
      </c>
      <c r="F125" s="263" t="s">
        <v>6210</v>
      </c>
      <c r="G125" s="148" t="s">
        <v>281</v>
      </c>
    </row>
    <row r="126" spans="1:7">
      <c r="A126" s="262" t="s">
        <v>268</v>
      </c>
      <c r="B126" s="189" t="s">
        <v>6035</v>
      </c>
      <c r="C126" s="189">
        <v>8.08</v>
      </c>
      <c r="D126" s="189" t="s">
        <v>6211</v>
      </c>
      <c r="E126" s="189" t="s">
        <v>6212</v>
      </c>
      <c r="F126" s="263" t="s">
        <v>6046</v>
      </c>
      <c r="G126" s="148" t="s">
        <v>281</v>
      </c>
    </row>
    <row r="127" spans="1:7">
      <c r="A127" s="262" t="s">
        <v>268</v>
      </c>
      <c r="B127" s="189" t="s">
        <v>6098</v>
      </c>
      <c r="C127" s="189">
        <v>0.68600000000000005</v>
      </c>
      <c r="D127" s="189" t="s">
        <v>1544</v>
      </c>
      <c r="E127" s="189" t="s">
        <v>6213</v>
      </c>
      <c r="F127" s="263" t="s">
        <v>6214</v>
      </c>
      <c r="G127" s="148" t="s">
        <v>281</v>
      </c>
    </row>
    <row r="128" spans="1:7">
      <c r="A128" s="262" t="s">
        <v>268</v>
      </c>
      <c r="B128" s="189" t="s">
        <v>6101</v>
      </c>
      <c r="C128" s="189">
        <v>0.47749999999999998</v>
      </c>
      <c r="D128" s="189" t="s">
        <v>270</v>
      </c>
      <c r="E128" s="189" t="s">
        <v>6215</v>
      </c>
      <c r="F128" s="263" t="s">
        <v>6103</v>
      </c>
      <c r="G128" s="148" t="s">
        <v>281</v>
      </c>
    </row>
    <row r="129" spans="1:7">
      <c r="A129" s="262" t="s">
        <v>268</v>
      </c>
      <c r="B129" s="189" t="s">
        <v>660</v>
      </c>
      <c r="C129" s="189">
        <v>1</v>
      </c>
      <c r="D129" s="189" t="s">
        <v>259</v>
      </c>
      <c r="E129" s="189" t="s">
        <v>253</v>
      </c>
      <c r="F129" s="263" t="s">
        <v>2106</v>
      </c>
      <c r="G129" s="148" t="s">
        <v>281</v>
      </c>
    </row>
    <row r="130" spans="1:7">
      <c r="A130" s="262" t="s">
        <v>268</v>
      </c>
      <c r="B130" s="189" t="s">
        <v>961</v>
      </c>
      <c r="C130" s="189" t="s">
        <v>6216</v>
      </c>
      <c r="D130" s="269" t="s">
        <v>270</v>
      </c>
      <c r="E130" s="431"/>
      <c r="F130" s="263" t="s">
        <v>6217</v>
      </c>
      <c r="G130" s="148" t="s">
        <v>281</v>
      </c>
    </row>
    <row r="131" spans="1:7">
      <c r="A131" s="262" t="s">
        <v>268</v>
      </c>
      <c r="B131" s="189" t="s">
        <v>983</v>
      </c>
      <c r="C131" s="189" t="s">
        <v>6218</v>
      </c>
      <c r="D131" s="189" t="s">
        <v>6054</v>
      </c>
      <c r="E131" s="431"/>
      <c r="F131" s="263" t="s">
        <v>6219</v>
      </c>
      <c r="G131" s="148" t="s">
        <v>281</v>
      </c>
    </row>
    <row r="132" spans="1:7">
      <c r="A132" s="262" t="s">
        <v>268</v>
      </c>
      <c r="B132" s="189" t="s">
        <v>6043</v>
      </c>
      <c r="C132" s="189" t="s">
        <v>6220</v>
      </c>
      <c r="D132" s="269" t="s">
        <v>6221</v>
      </c>
      <c r="E132" s="431"/>
      <c r="F132" s="263" t="s">
        <v>6222</v>
      </c>
      <c r="G132" s="148" t="s">
        <v>281</v>
      </c>
    </row>
    <row r="133" spans="1:7">
      <c r="A133" s="239" t="s">
        <v>268</v>
      </c>
      <c r="B133" s="240" t="s">
        <v>2047</v>
      </c>
      <c r="C133" s="240" t="s">
        <v>6223</v>
      </c>
      <c r="D133" s="240" t="s">
        <v>259</v>
      </c>
      <c r="E133" s="432"/>
      <c r="F133" s="241" t="s">
        <v>6205</v>
      </c>
      <c r="G133" s="148" t="s">
        <v>281</v>
      </c>
    </row>
    <row r="134" spans="1:7">
      <c r="G134" s="148" t="s">
        <v>281</v>
      </c>
    </row>
    <row r="135" spans="1:7" ht="21">
      <c r="A135" s="827" t="s">
        <v>6571</v>
      </c>
      <c r="B135" s="828"/>
      <c r="C135" s="828"/>
      <c r="D135" s="828"/>
      <c r="E135" s="828"/>
      <c r="F135" s="829"/>
      <c r="G135" s="148" t="s">
        <v>281</v>
      </c>
    </row>
    <row r="136" spans="1:7">
      <c r="A136" s="211" t="s">
        <v>238</v>
      </c>
      <c r="B136" s="212" t="s">
        <v>239</v>
      </c>
      <c r="C136" s="212" t="s">
        <v>240</v>
      </c>
      <c r="D136" s="212" t="s">
        <v>134</v>
      </c>
      <c r="E136" s="212" t="s">
        <v>241</v>
      </c>
      <c r="F136" s="213" t="s">
        <v>242</v>
      </c>
      <c r="G136" s="148" t="s">
        <v>281</v>
      </c>
    </row>
    <row r="137" spans="1:7">
      <c r="A137" s="216" t="s">
        <v>858</v>
      </c>
      <c r="B137" s="217" t="s">
        <v>326</v>
      </c>
      <c r="C137" s="218" t="s">
        <v>818</v>
      </c>
      <c r="D137" s="218" t="s">
        <v>1904</v>
      </c>
      <c r="E137" s="218" t="s">
        <v>2213</v>
      </c>
      <c r="F137" s="232" t="s">
        <v>2029</v>
      </c>
      <c r="G137" s="148" t="s">
        <v>281</v>
      </c>
    </row>
    <row r="138" spans="1:7">
      <c r="A138" s="221" t="s">
        <v>858</v>
      </c>
      <c r="B138" s="223" t="s">
        <v>3967</v>
      </c>
      <c r="C138" s="271" t="s">
        <v>1987</v>
      </c>
      <c r="D138" s="223" t="s">
        <v>1851</v>
      </c>
      <c r="E138" s="223" t="s">
        <v>2213</v>
      </c>
      <c r="F138" s="234" t="s">
        <v>6572</v>
      </c>
      <c r="G138" s="148" t="s">
        <v>281</v>
      </c>
    </row>
    <row r="139" spans="1:7">
      <c r="A139" s="221" t="s">
        <v>858</v>
      </c>
      <c r="B139" s="223" t="s">
        <v>2879</v>
      </c>
      <c r="C139" s="271" t="s">
        <v>1987</v>
      </c>
      <c r="D139" s="223" t="s">
        <v>1851</v>
      </c>
      <c r="E139" s="223" t="s">
        <v>2213</v>
      </c>
      <c r="F139" s="234" t="s">
        <v>6573</v>
      </c>
      <c r="G139" s="148" t="s">
        <v>281</v>
      </c>
    </row>
    <row r="140" spans="1:7">
      <c r="A140" s="221" t="s">
        <v>858</v>
      </c>
      <c r="B140" s="233" t="s">
        <v>1989</v>
      </c>
      <c r="C140" s="223" t="s">
        <v>1990</v>
      </c>
      <c r="D140" s="223" t="s">
        <v>252</v>
      </c>
      <c r="E140" s="223" t="s">
        <v>253</v>
      </c>
      <c r="F140" s="234" t="s">
        <v>6574</v>
      </c>
      <c r="G140" s="148" t="s">
        <v>281</v>
      </c>
    </row>
    <row r="141" spans="1:7">
      <c r="A141" s="221" t="s">
        <v>858</v>
      </c>
      <c r="B141" s="233" t="s">
        <v>6204</v>
      </c>
      <c r="C141" s="223">
        <v>1</v>
      </c>
      <c r="D141" s="223" t="s">
        <v>252</v>
      </c>
      <c r="E141" s="223" t="s">
        <v>2213</v>
      </c>
      <c r="F141" s="234" t="s">
        <v>6575</v>
      </c>
      <c r="G141" s="148" t="s">
        <v>281</v>
      </c>
    </row>
    <row r="142" spans="1:7">
      <c r="A142" s="221" t="s">
        <v>858</v>
      </c>
      <c r="B142" s="222" t="s">
        <v>595</v>
      </c>
      <c r="C142" s="223">
        <v>0</v>
      </c>
      <c r="D142" s="223" t="s">
        <v>252</v>
      </c>
      <c r="E142" s="223" t="s">
        <v>253</v>
      </c>
      <c r="F142" s="234" t="s">
        <v>6576</v>
      </c>
      <c r="G142" s="148" t="s">
        <v>281</v>
      </c>
    </row>
    <row r="143" spans="1:7">
      <c r="A143" s="221" t="s">
        <v>858</v>
      </c>
      <c r="B143" s="222" t="s">
        <v>6014</v>
      </c>
      <c r="C143" s="235" t="s">
        <v>983</v>
      </c>
      <c r="D143" s="223" t="s">
        <v>1904</v>
      </c>
      <c r="E143" s="223" t="s">
        <v>2213</v>
      </c>
      <c r="F143" s="234" t="s">
        <v>6577</v>
      </c>
      <c r="G143" s="148" t="s">
        <v>281</v>
      </c>
    </row>
    <row r="144" spans="1:7">
      <c r="A144" s="221" t="s">
        <v>845</v>
      </c>
      <c r="B144" s="233" t="s">
        <v>2000</v>
      </c>
      <c r="C144" s="223" t="s">
        <v>2001</v>
      </c>
      <c r="D144" s="223" t="s">
        <v>252</v>
      </c>
      <c r="E144" s="223" t="s">
        <v>2213</v>
      </c>
      <c r="F144" s="234" t="s">
        <v>6578</v>
      </c>
      <c r="G144" s="148" t="s">
        <v>281</v>
      </c>
    </row>
    <row r="145" spans="1:7">
      <c r="A145" s="221" t="s">
        <v>333</v>
      </c>
      <c r="B145" s="223" t="s">
        <v>2003</v>
      </c>
      <c r="C145" s="223" t="s">
        <v>882</v>
      </c>
      <c r="D145" s="223" t="s">
        <v>6579</v>
      </c>
      <c r="E145" s="223" t="s">
        <v>2213</v>
      </c>
      <c r="F145" s="234" t="s">
        <v>6580</v>
      </c>
      <c r="G145" s="148" t="s">
        <v>281</v>
      </c>
    </row>
    <row r="146" spans="1:7">
      <c r="A146" s="221" t="s">
        <v>333</v>
      </c>
      <c r="B146" s="223" t="s">
        <v>1993</v>
      </c>
      <c r="C146" s="223" t="s">
        <v>1994</v>
      </c>
      <c r="D146" s="223" t="s">
        <v>6579</v>
      </c>
      <c r="E146" s="223" t="s">
        <v>2213</v>
      </c>
      <c r="F146" s="234" t="s">
        <v>6581</v>
      </c>
      <c r="G146" s="148" t="s">
        <v>281</v>
      </c>
    </row>
    <row r="147" spans="1:7">
      <c r="A147" s="221" t="s">
        <v>333</v>
      </c>
      <c r="B147" s="223" t="s">
        <v>1139</v>
      </c>
      <c r="C147" s="223" t="s">
        <v>1997</v>
      </c>
      <c r="D147" s="223" t="s">
        <v>6579</v>
      </c>
      <c r="E147" s="223" t="s">
        <v>2213</v>
      </c>
      <c r="F147" s="234" t="s">
        <v>6582</v>
      </c>
      <c r="G147" s="148" t="s">
        <v>281</v>
      </c>
    </row>
    <row r="148" spans="1:7">
      <c r="A148" s="262" t="s">
        <v>268</v>
      </c>
      <c r="B148" s="189" t="s">
        <v>6024</v>
      </c>
      <c r="C148" s="189">
        <v>15.8</v>
      </c>
      <c r="D148" s="189" t="s">
        <v>6025</v>
      </c>
      <c r="E148" s="189" t="s">
        <v>253</v>
      </c>
      <c r="F148" s="263" t="s">
        <v>6026</v>
      </c>
      <c r="G148" s="148" t="s">
        <v>281</v>
      </c>
    </row>
    <row r="149" spans="1:7">
      <c r="A149" s="262" t="s">
        <v>268</v>
      </c>
      <c r="B149" s="189" t="s">
        <v>2004</v>
      </c>
      <c r="C149" s="189">
        <v>0.17647099999999999</v>
      </c>
      <c r="D149" s="189" t="s">
        <v>270</v>
      </c>
      <c r="E149" s="189" t="s">
        <v>6583</v>
      </c>
      <c r="F149" s="263" t="s">
        <v>2006</v>
      </c>
      <c r="G149" s="148" t="s">
        <v>281</v>
      </c>
    </row>
    <row r="150" spans="1:7">
      <c r="A150" s="262" t="s">
        <v>268</v>
      </c>
      <c r="B150" s="189" t="s">
        <v>534</v>
      </c>
      <c r="C150" s="189">
        <v>5.9299999999999999E-2</v>
      </c>
      <c r="D150" s="189" t="s">
        <v>6584</v>
      </c>
      <c r="E150" s="189" t="s">
        <v>6585</v>
      </c>
      <c r="F150" s="263" t="s">
        <v>6586</v>
      </c>
      <c r="G150" s="148" t="s">
        <v>281</v>
      </c>
    </row>
    <row r="151" spans="1:7">
      <c r="A151" s="262" t="s">
        <v>268</v>
      </c>
      <c r="B151" s="189" t="s">
        <v>875</v>
      </c>
      <c r="C151" s="189">
        <v>0.13639000000000001</v>
      </c>
      <c r="D151" s="189" t="s">
        <v>6584</v>
      </c>
      <c r="E151" s="189" t="s">
        <v>6587</v>
      </c>
      <c r="F151" s="263" t="s">
        <v>6588</v>
      </c>
      <c r="G151" s="148" t="s">
        <v>281</v>
      </c>
    </row>
    <row r="152" spans="1:7">
      <c r="A152" s="262" t="s">
        <v>268</v>
      </c>
      <c r="B152" s="189" t="s">
        <v>2011</v>
      </c>
      <c r="C152" s="189">
        <v>11.722</v>
      </c>
      <c r="D152" s="189" t="s">
        <v>6584</v>
      </c>
      <c r="E152" s="189" t="s">
        <v>6589</v>
      </c>
      <c r="F152" s="263" t="s">
        <v>6590</v>
      </c>
      <c r="G152" s="148" t="s">
        <v>281</v>
      </c>
    </row>
    <row r="153" spans="1:7">
      <c r="A153" s="262" t="s">
        <v>268</v>
      </c>
      <c r="B153" s="189" t="s">
        <v>6028</v>
      </c>
      <c r="C153" s="189">
        <v>0.6</v>
      </c>
      <c r="D153" s="189" t="s">
        <v>270</v>
      </c>
      <c r="E153" s="189" t="s">
        <v>2018</v>
      </c>
      <c r="F153" s="263" t="s">
        <v>2019</v>
      </c>
      <c r="G153" s="148" t="s">
        <v>281</v>
      </c>
    </row>
    <row r="154" spans="1:7">
      <c r="A154" s="262" t="s">
        <v>268</v>
      </c>
      <c r="B154" s="189" t="s">
        <v>6591</v>
      </c>
      <c r="C154" s="189">
        <v>0.25</v>
      </c>
      <c r="D154" s="189" t="s">
        <v>270</v>
      </c>
      <c r="E154" s="189" t="s">
        <v>6592</v>
      </c>
      <c r="F154" s="263" t="s">
        <v>6593</v>
      </c>
      <c r="G154" s="148" t="s">
        <v>281</v>
      </c>
    </row>
    <row r="155" spans="1:7">
      <c r="A155" s="262" t="s">
        <v>268</v>
      </c>
      <c r="B155" s="189" t="s">
        <v>2020</v>
      </c>
      <c r="C155" s="189">
        <v>12.71</v>
      </c>
      <c r="D155" s="189" t="s">
        <v>2021</v>
      </c>
      <c r="E155" s="189" t="s">
        <v>6594</v>
      </c>
      <c r="F155" s="263" t="s">
        <v>2023</v>
      </c>
      <c r="G155" s="148" t="s">
        <v>281</v>
      </c>
    </row>
    <row r="156" spans="1:7">
      <c r="A156" s="262" t="s">
        <v>268</v>
      </c>
      <c r="B156" s="189" t="s">
        <v>2025</v>
      </c>
      <c r="C156" s="189">
        <v>22.68</v>
      </c>
      <c r="D156" s="189" t="s">
        <v>2021</v>
      </c>
      <c r="E156" s="189" t="s">
        <v>6595</v>
      </c>
      <c r="F156" s="263" t="s">
        <v>6596</v>
      </c>
      <c r="G156" s="148" t="s">
        <v>281</v>
      </c>
    </row>
    <row r="157" spans="1:7">
      <c r="A157" s="262" t="s">
        <v>268</v>
      </c>
      <c r="B157" s="189" t="s">
        <v>6853</v>
      </c>
      <c r="C157" s="189">
        <v>0.13875000000000001</v>
      </c>
      <c r="D157" s="189" t="s">
        <v>6597</v>
      </c>
      <c r="E157" s="189" t="s">
        <v>6598</v>
      </c>
      <c r="F157" s="263" t="s">
        <v>6854</v>
      </c>
      <c r="G157" s="148" t="s">
        <v>281</v>
      </c>
    </row>
    <row r="158" spans="1:7">
      <c r="A158" s="262" t="s">
        <v>268</v>
      </c>
      <c r="B158" s="189" t="s">
        <v>646</v>
      </c>
      <c r="C158" s="189">
        <v>15</v>
      </c>
      <c r="D158" s="189" t="s">
        <v>545</v>
      </c>
      <c r="E158" s="189" t="s">
        <v>2030</v>
      </c>
      <c r="F158" s="263" t="s">
        <v>1595</v>
      </c>
      <c r="G158" s="148" t="s">
        <v>281</v>
      </c>
    </row>
    <row r="159" spans="1:7">
      <c r="A159" s="262" t="s">
        <v>268</v>
      </c>
      <c r="B159" s="189" t="s">
        <v>660</v>
      </c>
      <c r="C159" s="189">
        <v>1</v>
      </c>
      <c r="D159" s="189" t="s">
        <v>259</v>
      </c>
      <c r="E159" s="189" t="s">
        <v>253</v>
      </c>
      <c r="F159" s="263" t="s">
        <v>6600</v>
      </c>
      <c r="G159" s="148" t="s">
        <v>281</v>
      </c>
    </row>
    <row r="160" spans="1:7">
      <c r="A160" s="262" t="s">
        <v>268</v>
      </c>
      <c r="B160" s="189" t="s">
        <v>6098</v>
      </c>
      <c r="C160" s="189">
        <v>0.68600000000000005</v>
      </c>
      <c r="D160" s="189" t="s">
        <v>270</v>
      </c>
      <c r="E160" s="189" t="s">
        <v>6213</v>
      </c>
      <c r="F160" s="263" t="s">
        <v>6601</v>
      </c>
      <c r="G160" s="148" t="s">
        <v>281</v>
      </c>
    </row>
    <row r="161" spans="1:7">
      <c r="A161" s="262" t="s">
        <v>268</v>
      </c>
      <c r="B161" s="189" t="s">
        <v>2816</v>
      </c>
      <c r="C161" s="189">
        <v>600000</v>
      </c>
      <c r="D161" s="189" t="s">
        <v>6085</v>
      </c>
      <c r="E161" s="189" t="s">
        <v>253</v>
      </c>
      <c r="F161" s="263" t="s">
        <v>6602</v>
      </c>
      <c r="G161" s="148" t="s">
        <v>281</v>
      </c>
    </row>
    <row r="162" spans="1:7">
      <c r="A162" s="262" t="s">
        <v>268</v>
      </c>
      <c r="B162" s="189" t="s">
        <v>2033</v>
      </c>
      <c r="C162" s="189">
        <v>0.74329999999999996</v>
      </c>
      <c r="D162" s="189" t="s">
        <v>270</v>
      </c>
      <c r="E162" s="189" t="s">
        <v>6603</v>
      </c>
      <c r="F162" s="263" t="s">
        <v>2036</v>
      </c>
      <c r="G162" s="148" t="s">
        <v>281</v>
      </c>
    </row>
    <row r="163" spans="1:7">
      <c r="A163" s="262" t="s">
        <v>268</v>
      </c>
      <c r="B163" s="189" t="s">
        <v>2038</v>
      </c>
      <c r="C163" s="189">
        <v>4872.75</v>
      </c>
      <c r="D163" s="189" t="s">
        <v>6604</v>
      </c>
      <c r="E163" s="189" t="s">
        <v>253</v>
      </c>
      <c r="F163" s="263" t="s">
        <v>6605</v>
      </c>
      <c r="G163" s="148" t="s">
        <v>281</v>
      </c>
    </row>
    <row r="164" spans="1:7">
      <c r="A164" s="262" t="s">
        <v>268</v>
      </c>
      <c r="B164" s="189" t="s">
        <v>6606</v>
      </c>
      <c r="C164" s="189">
        <v>5.2140000000000004</v>
      </c>
      <c r="D164" s="189" t="s">
        <v>6607</v>
      </c>
      <c r="E164" s="189" t="s">
        <v>253</v>
      </c>
      <c r="F164" s="263" t="s">
        <v>6608</v>
      </c>
      <c r="G164" s="148" t="s">
        <v>281</v>
      </c>
    </row>
    <row r="165" spans="1:7">
      <c r="A165" s="262" t="s">
        <v>268</v>
      </c>
      <c r="B165" s="189" t="s">
        <v>983</v>
      </c>
      <c r="C165" s="189" t="s">
        <v>6609</v>
      </c>
      <c r="D165" s="189" t="s">
        <v>408</v>
      </c>
      <c r="E165" s="306"/>
      <c r="F165" s="263" t="s">
        <v>6610</v>
      </c>
      <c r="G165" s="148" t="s">
        <v>281</v>
      </c>
    </row>
    <row r="166" spans="1:7">
      <c r="A166" s="262" t="s">
        <v>268</v>
      </c>
      <c r="B166" s="189" t="s">
        <v>2040</v>
      </c>
      <c r="C166" s="189" t="s">
        <v>6611</v>
      </c>
      <c r="D166" s="189" t="s">
        <v>408</v>
      </c>
      <c r="E166" s="306"/>
      <c r="F166" s="263" t="s">
        <v>6612</v>
      </c>
      <c r="G166" s="148" t="s">
        <v>281</v>
      </c>
    </row>
    <row r="167" spans="1:7">
      <c r="A167" s="262" t="s">
        <v>268</v>
      </c>
      <c r="B167" s="189" t="s">
        <v>818</v>
      </c>
      <c r="C167" s="189" t="s">
        <v>6855</v>
      </c>
      <c r="D167" s="189" t="s">
        <v>408</v>
      </c>
      <c r="E167" s="306"/>
      <c r="F167" s="263" t="s">
        <v>6613</v>
      </c>
      <c r="G167" s="148" t="s">
        <v>281</v>
      </c>
    </row>
    <row r="168" spans="1:7">
      <c r="A168" s="262" t="s">
        <v>268</v>
      </c>
      <c r="B168" s="189" t="s">
        <v>1987</v>
      </c>
      <c r="C168" s="189" t="s">
        <v>6614</v>
      </c>
      <c r="D168" s="269" t="s">
        <v>275</v>
      </c>
      <c r="E168" s="306"/>
      <c r="F168" s="263" t="s">
        <v>6615</v>
      </c>
      <c r="G168" s="148" t="s">
        <v>281</v>
      </c>
    </row>
    <row r="169" spans="1:7">
      <c r="A169" s="262" t="s">
        <v>268</v>
      </c>
      <c r="B169" s="189" t="s">
        <v>2047</v>
      </c>
      <c r="C169" s="189" t="s">
        <v>6616</v>
      </c>
      <c r="D169" s="189" t="s">
        <v>259</v>
      </c>
      <c r="E169" s="306"/>
      <c r="F169" s="263" t="s">
        <v>6617</v>
      </c>
      <c r="G169" s="148" t="s">
        <v>281</v>
      </c>
    </row>
    <row r="170" spans="1:7">
      <c r="A170" s="262" t="s">
        <v>268</v>
      </c>
      <c r="B170" s="189" t="s">
        <v>2050</v>
      </c>
      <c r="C170" s="189" t="s">
        <v>6618</v>
      </c>
      <c r="D170" s="189" t="s">
        <v>560</v>
      </c>
      <c r="E170" s="306"/>
      <c r="F170" s="263" t="s">
        <v>6619</v>
      </c>
      <c r="G170" s="148" t="s">
        <v>281</v>
      </c>
    </row>
    <row r="171" spans="1:7">
      <c r="A171" s="262" t="s">
        <v>268</v>
      </c>
      <c r="B171" s="189" t="s">
        <v>2055</v>
      </c>
      <c r="C171" s="189" t="s">
        <v>6620</v>
      </c>
      <c r="D171" s="189" t="s">
        <v>259</v>
      </c>
      <c r="E171" s="306"/>
      <c r="F171" s="263" t="s">
        <v>6621</v>
      </c>
      <c r="G171" s="148" t="s">
        <v>281</v>
      </c>
    </row>
    <row r="172" spans="1:7">
      <c r="A172" s="262" t="s">
        <v>268</v>
      </c>
      <c r="B172" s="189" t="s">
        <v>2058</v>
      </c>
      <c r="C172" s="189" t="s">
        <v>6622</v>
      </c>
      <c r="D172" s="189" t="s">
        <v>259</v>
      </c>
      <c r="E172" s="306"/>
      <c r="F172" s="263" t="s">
        <v>6623</v>
      </c>
      <c r="G172" s="148" t="s">
        <v>281</v>
      </c>
    </row>
    <row r="173" spans="1:7">
      <c r="A173" s="262" t="s">
        <v>268</v>
      </c>
      <c r="B173" s="189" t="s">
        <v>2064</v>
      </c>
      <c r="C173" s="189" t="s">
        <v>6624</v>
      </c>
      <c r="D173" s="189" t="s">
        <v>259</v>
      </c>
      <c r="E173" s="306"/>
      <c r="F173" s="263" t="s">
        <v>6625</v>
      </c>
      <c r="G173" s="148" t="s">
        <v>281</v>
      </c>
    </row>
    <row r="174" spans="1:7">
      <c r="A174" s="239" t="s">
        <v>268</v>
      </c>
      <c r="B174" s="240" t="s">
        <v>921</v>
      </c>
      <c r="C174" s="240" t="s">
        <v>6626</v>
      </c>
      <c r="D174" s="240" t="s">
        <v>270</v>
      </c>
      <c r="E174" s="307"/>
      <c r="F174" s="241" t="s">
        <v>6627</v>
      </c>
      <c r="G174" s="148" t="s">
        <v>281</v>
      </c>
    </row>
    <row r="175" spans="1:7">
      <c r="G175" s="148" t="s">
        <v>281</v>
      </c>
    </row>
    <row r="176" spans="1:7" ht="21">
      <c r="A176" s="827" t="s">
        <v>6629</v>
      </c>
      <c r="B176" s="828"/>
      <c r="C176" s="828"/>
      <c r="D176" s="828"/>
      <c r="E176" s="828"/>
      <c r="F176" s="829"/>
      <c r="G176" s="148" t="s">
        <v>281</v>
      </c>
    </row>
    <row r="177" spans="1:7">
      <c r="A177" s="211" t="s">
        <v>238</v>
      </c>
      <c r="B177" s="212" t="s">
        <v>239</v>
      </c>
      <c r="C177" s="212" t="s">
        <v>240</v>
      </c>
      <c r="D177" s="212" t="s">
        <v>134</v>
      </c>
      <c r="E177" s="212" t="s">
        <v>241</v>
      </c>
      <c r="F177" s="213" t="s">
        <v>242</v>
      </c>
      <c r="G177" s="148" t="s">
        <v>281</v>
      </c>
    </row>
    <row r="178" spans="1:7">
      <c r="A178" s="216" t="s">
        <v>858</v>
      </c>
      <c r="B178" s="217" t="s">
        <v>2068</v>
      </c>
      <c r="C178" s="218">
        <v>6.1999999999999998E-3</v>
      </c>
      <c r="D178" s="218" t="s">
        <v>259</v>
      </c>
      <c r="E178" s="218" t="s">
        <v>2069</v>
      </c>
      <c r="F178" s="232" t="s">
        <v>2070</v>
      </c>
      <c r="G178" s="148" t="s">
        <v>281</v>
      </c>
    </row>
    <row r="179" spans="1:7">
      <c r="A179" s="221" t="s">
        <v>858</v>
      </c>
      <c r="B179" s="222" t="s">
        <v>2071</v>
      </c>
      <c r="C179" s="223">
        <v>2.5000000000000001E-2</v>
      </c>
      <c r="D179" s="223" t="s">
        <v>259</v>
      </c>
      <c r="E179" s="223" t="s">
        <v>2072</v>
      </c>
      <c r="F179" s="234" t="s">
        <v>2070</v>
      </c>
      <c r="G179" s="148" t="s">
        <v>281</v>
      </c>
    </row>
    <row r="180" spans="1:7">
      <c r="A180" s="221" t="s">
        <v>858</v>
      </c>
      <c r="B180" s="222" t="s">
        <v>2073</v>
      </c>
      <c r="C180" s="223">
        <v>3.7199999999999997E-2</v>
      </c>
      <c r="D180" s="223" t="s">
        <v>259</v>
      </c>
      <c r="E180" s="223" t="s">
        <v>2074</v>
      </c>
      <c r="F180" s="234" t="s">
        <v>2070</v>
      </c>
      <c r="G180" s="148" t="s">
        <v>281</v>
      </c>
    </row>
    <row r="181" spans="1:7">
      <c r="A181" s="221" t="s">
        <v>858</v>
      </c>
      <c r="B181" s="233" t="s">
        <v>2075</v>
      </c>
      <c r="C181" s="223">
        <v>412</v>
      </c>
      <c r="D181" s="223" t="s">
        <v>259</v>
      </c>
      <c r="E181" s="223" t="s">
        <v>253</v>
      </c>
      <c r="F181" s="234" t="s">
        <v>2077</v>
      </c>
      <c r="G181" s="148" t="s">
        <v>281</v>
      </c>
    </row>
    <row r="182" spans="1:7">
      <c r="A182" s="221" t="s">
        <v>858</v>
      </c>
      <c r="B182" s="222" t="s">
        <v>2078</v>
      </c>
      <c r="C182" s="223">
        <v>1.1000000000000001E-3</v>
      </c>
      <c r="D182" s="223" t="s">
        <v>1435</v>
      </c>
      <c r="E182" s="223" t="s">
        <v>2079</v>
      </c>
      <c r="F182" s="234" t="s">
        <v>2070</v>
      </c>
      <c r="G182" s="148" t="s">
        <v>281</v>
      </c>
    </row>
    <row r="183" spans="1:7">
      <c r="A183" s="221" t="s">
        <v>858</v>
      </c>
      <c r="B183" s="222" t="s">
        <v>305</v>
      </c>
      <c r="C183" s="223">
        <v>1.24E-2</v>
      </c>
      <c r="D183" s="223" t="s">
        <v>259</v>
      </c>
      <c r="E183" s="223" t="s">
        <v>2080</v>
      </c>
      <c r="F183" s="234" t="s">
        <v>2070</v>
      </c>
      <c r="G183" s="148" t="s">
        <v>281</v>
      </c>
    </row>
    <row r="184" spans="1:7">
      <c r="A184" s="221" t="s">
        <v>858</v>
      </c>
      <c r="B184" s="222" t="s">
        <v>507</v>
      </c>
      <c r="C184" s="223">
        <v>5.88</v>
      </c>
      <c r="D184" s="223" t="s">
        <v>259</v>
      </c>
      <c r="E184" s="223" t="s">
        <v>2081</v>
      </c>
      <c r="F184" s="234" t="s">
        <v>2070</v>
      </c>
      <c r="G184" s="148" t="s">
        <v>281</v>
      </c>
    </row>
    <row r="185" spans="1:7">
      <c r="A185" s="221" t="s">
        <v>858</v>
      </c>
      <c r="B185" s="222" t="s">
        <v>941</v>
      </c>
      <c r="C185" s="223">
        <v>-90</v>
      </c>
      <c r="D185" s="223" t="s">
        <v>943</v>
      </c>
      <c r="E185" s="223" t="s">
        <v>253</v>
      </c>
      <c r="F185" s="234" t="s">
        <v>2082</v>
      </c>
      <c r="G185" s="148" t="s">
        <v>281</v>
      </c>
    </row>
    <row r="186" spans="1:7">
      <c r="A186" s="221" t="s">
        <v>858</v>
      </c>
      <c r="B186" s="222" t="s">
        <v>2083</v>
      </c>
      <c r="C186" s="223">
        <v>7.9645599999999997E-4</v>
      </c>
      <c r="D186" s="223" t="s">
        <v>275</v>
      </c>
      <c r="E186" s="223" t="s">
        <v>2084</v>
      </c>
      <c r="F186" s="234" t="s">
        <v>2085</v>
      </c>
      <c r="G186" s="148" t="s">
        <v>281</v>
      </c>
    </row>
    <row r="187" spans="1:7">
      <c r="A187" s="221" t="s">
        <v>858</v>
      </c>
      <c r="B187" s="222" t="s">
        <v>6014</v>
      </c>
      <c r="C187" s="235" t="s">
        <v>628</v>
      </c>
      <c r="D187" s="223" t="s">
        <v>408</v>
      </c>
      <c r="E187" s="223" t="s">
        <v>2213</v>
      </c>
      <c r="F187" s="234" t="s">
        <v>2092</v>
      </c>
      <c r="G187" s="148" t="s">
        <v>281</v>
      </c>
    </row>
    <row r="188" spans="1:7">
      <c r="A188" s="221" t="s">
        <v>858</v>
      </c>
      <c r="B188" s="222" t="s">
        <v>247</v>
      </c>
      <c r="C188" s="235">
        <f>40*412/1000</f>
        <v>16.48</v>
      </c>
      <c r="D188" s="223" t="s">
        <v>715</v>
      </c>
      <c r="E188" s="223" t="s">
        <v>6630</v>
      </c>
      <c r="F188" s="234" t="s">
        <v>2090</v>
      </c>
      <c r="G188" s="148" t="s">
        <v>281</v>
      </c>
    </row>
    <row r="189" spans="1:7">
      <c r="A189" s="221" t="s">
        <v>845</v>
      </c>
      <c r="B189" s="233" t="s">
        <v>1989</v>
      </c>
      <c r="C189" s="223">
        <v>1000</v>
      </c>
      <c r="D189" s="223" t="s">
        <v>259</v>
      </c>
      <c r="E189" s="223" t="s">
        <v>253</v>
      </c>
      <c r="F189" s="234" t="s">
        <v>2093</v>
      </c>
      <c r="G189" s="148" t="s">
        <v>281</v>
      </c>
    </row>
    <row r="190" spans="1:7">
      <c r="A190" s="262" t="s">
        <v>268</v>
      </c>
      <c r="B190" s="224" t="s">
        <v>2107</v>
      </c>
      <c r="C190" s="224">
        <v>0.53</v>
      </c>
      <c r="D190" s="223" t="s">
        <v>270</v>
      </c>
      <c r="E190" s="224" t="s">
        <v>253</v>
      </c>
      <c r="F190" s="234" t="s">
        <v>2108</v>
      </c>
      <c r="G190" s="148" t="s">
        <v>281</v>
      </c>
    </row>
    <row r="191" spans="1:7">
      <c r="A191" s="262" t="s">
        <v>268</v>
      </c>
      <c r="B191" s="189" t="s">
        <v>2094</v>
      </c>
      <c r="C191" s="189">
        <v>2.1</v>
      </c>
      <c r="D191" s="189" t="s">
        <v>637</v>
      </c>
      <c r="E191" s="189" t="s">
        <v>2095</v>
      </c>
      <c r="F191" s="263" t="s">
        <v>2096</v>
      </c>
      <c r="G191" s="148" t="s">
        <v>281</v>
      </c>
    </row>
    <row r="192" spans="1:7">
      <c r="A192" s="262" t="s">
        <v>268</v>
      </c>
      <c r="B192" s="189" t="s">
        <v>2097</v>
      </c>
      <c r="C192" s="189">
        <v>7.1</v>
      </c>
      <c r="D192" s="189" t="s">
        <v>637</v>
      </c>
      <c r="E192" s="189" t="s">
        <v>2098</v>
      </c>
      <c r="F192" s="263" t="s">
        <v>2099</v>
      </c>
      <c r="G192" s="148" t="s">
        <v>281</v>
      </c>
    </row>
    <row r="193" spans="1:7">
      <c r="A193" s="262" t="s">
        <v>268</v>
      </c>
      <c r="B193" s="189" t="s">
        <v>660</v>
      </c>
      <c r="C193" s="189">
        <v>1000</v>
      </c>
      <c r="D193" s="189" t="s">
        <v>259</v>
      </c>
      <c r="E193" s="306"/>
      <c r="F193" s="263" t="s">
        <v>2106</v>
      </c>
      <c r="G193" s="148" t="s">
        <v>281</v>
      </c>
    </row>
    <row r="194" spans="1:7">
      <c r="A194" s="239" t="s">
        <v>268</v>
      </c>
      <c r="B194" s="240" t="s">
        <v>628</v>
      </c>
      <c r="C194" s="240" t="s">
        <v>2109</v>
      </c>
      <c r="D194" s="240" t="s">
        <v>637</v>
      </c>
      <c r="E194" s="307"/>
      <c r="F194" s="241" t="s">
        <v>2092</v>
      </c>
      <c r="G194" s="148" t="s">
        <v>281</v>
      </c>
    </row>
    <row r="195" spans="1:7">
      <c r="G195" s="148" t="s">
        <v>281</v>
      </c>
    </row>
    <row r="196" spans="1:7" ht="21">
      <c r="A196" s="827" t="s">
        <v>6631</v>
      </c>
      <c r="B196" s="828"/>
      <c r="C196" s="828"/>
      <c r="D196" s="828"/>
      <c r="E196" s="828"/>
      <c r="F196" s="829"/>
      <c r="G196" s="148" t="s">
        <v>281</v>
      </c>
    </row>
    <row r="197" spans="1:7">
      <c r="A197" s="211" t="s">
        <v>238</v>
      </c>
      <c r="B197" s="212" t="s">
        <v>239</v>
      </c>
      <c r="C197" s="212" t="s">
        <v>240</v>
      </c>
      <c r="D197" s="212" t="s">
        <v>134</v>
      </c>
      <c r="E197" s="212" t="s">
        <v>241</v>
      </c>
      <c r="F197" s="213" t="s">
        <v>242</v>
      </c>
      <c r="G197" s="148" t="s">
        <v>281</v>
      </c>
    </row>
    <row r="198" spans="1:7">
      <c r="A198" s="425" t="s">
        <v>858</v>
      </c>
      <c r="B198" s="217" t="s">
        <v>311</v>
      </c>
      <c r="C198" s="426">
        <v>1.2475089999999999E-3</v>
      </c>
      <c r="D198" s="426" t="s">
        <v>259</v>
      </c>
      <c r="E198" s="426" t="s">
        <v>6632</v>
      </c>
      <c r="F198" s="427" t="s">
        <v>313</v>
      </c>
      <c r="G198" s="148" t="s">
        <v>281</v>
      </c>
    </row>
    <row r="199" spans="1:7">
      <c r="A199" s="429" t="s">
        <v>858</v>
      </c>
      <c r="B199" s="222" t="s">
        <v>285</v>
      </c>
      <c r="C199" s="273">
        <v>8.2355700000000003E-9</v>
      </c>
      <c r="D199" s="273" t="s">
        <v>259</v>
      </c>
      <c r="E199" s="273" t="s">
        <v>6633</v>
      </c>
      <c r="F199" s="430" t="s">
        <v>287</v>
      </c>
      <c r="G199" s="148" t="s">
        <v>281</v>
      </c>
    </row>
    <row r="200" spans="1:7">
      <c r="A200" s="429" t="s">
        <v>858</v>
      </c>
      <c r="B200" s="222" t="s">
        <v>317</v>
      </c>
      <c r="C200" s="273">
        <v>3.3890400000000001E-4</v>
      </c>
      <c r="D200" s="273" t="s">
        <v>259</v>
      </c>
      <c r="E200" s="273" t="s">
        <v>6634</v>
      </c>
      <c r="F200" s="430" t="s">
        <v>319</v>
      </c>
      <c r="G200" s="148" t="s">
        <v>281</v>
      </c>
    </row>
    <row r="201" spans="1:7">
      <c r="A201" s="429" t="s">
        <v>858</v>
      </c>
      <c r="B201" s="222" t="s">
        <v>294</v>
      </c>
      <c r="C201" s="273">
        <v>6.2322899999999998E-6</v>
      </c>
      <c r="D201" s="273" t="s">
        <v>259</v>
      </c>
      <c r="E201" s="273" t="s">
        <v>6635</v>
      </c>
      <c r="F201" s="430" t="s">
        <v>296</v>
      </c>
      <c r="G201" s="148" t="s">
        <v>281</v>
      </c>
    </row>
    <row r="202" spans="1:7">
      <c r="A202" s="429" t="s">
        <v>858</v>
      </c>
      <c r="B202" s="222" t="s">
        <v>291</v>
      </c>
      <c r="C202" s="273">
        <v>1.5950899999999999E-6</v>
      </c>
      <c r="D202" s="273" t="s">
        <v>259</v>
      </c>
      <c r="E202" s="273" t="s">
        <v>6636</v>
      </c>
      <c r="F202" s="430" t="s">
        <v>293</v>
      </c>
      <c r="G202" s="148" t="s">
        <v>281</v>
      </c>
    </row>
    <row r="203" spans="1:7">
      <c r="A203" s="429" t="s">
        <v>858</v>
      </c>
      <c r="B203" s="222" t="s">
        <v>326</v>
      </c>
      <c r="C203" s="273">
        <v>0.23328347899999999</v>
      </c>
      <c r="D203" s="273" t="s">
        <v>327</v>
      </c>
      <c r="E203" s="273" t="s">
        <v>6637</v>
      </c>
      <c r="F203" s="430" t="s">
        <v>329</v>
      </c>
      <c r="G203" s="148" t="s">
        <v>281</v>
      </c>
    </row>
    <row r="204" spans="1:7">
      <c r="A204" s="429" t="s">
        <v>858</v>
      </c>
      <c r="B204" s="222" t="s">
        <v>300</v>
      </c>
      <c r="C204" s="273">
        <v>2.1444E-5</v>
      </c>
      <c r="D204" s="273" t="s">
        <v>259</v>
      </c>
      <c r="E204" s="273" t="s">
        <v>6638</v>
      </c>
      <c r="F204" s="430" t="s">
        <v>290</v>
      </c>
      <c r="G204" s="148" t="s">
        <v>281</v>
      </c>
    </row>
    <row r="205" spans="1:7">
      <c r="A205" s="429" t="s">
        <v>858</v>
      </c>
      <c r="B205" s="222" t="s">
        <v>302</v>
      </c>
      <c r="C205" s="273">
        <v>5.0409499999999999E-5</v>
      </c>
      <c r="D205" s="273" t="s">
        <v>259</v>
      </c>
      <c r="E205" s="273" t="s">
        <v>6639</v>
      </c>
      <c r="F205" s="430" t="s">
        <v>304</v>
      </c>
      <c r="G205" s="148" t="s">
        <v>281</v>
      </c>
    </row>
    <row r="206" spans="1:7">
      <c r="A206" s="429" t="s">
        <v>858</v>
      </c>
      <c r="B206" s="222" t="s">
        <v>288</v>
      </c>
      <c r="C206" s="273">
        <v>6.0324099999999999E-9</v>
      </c>
      <c r="D206" s="273" t="s">
        <v>259</v>
      </c>
      <c r="E206" s="273" t="s">
        <v>6640</v>
      </c>
      <c r="F206" s="430" t="s">
        <v>290</v>
      </c>
      <c r="G206" s="148" t="s">
        <v>281</v>
      </c>
    </row>
    <row r="207" spans="1:7">
      <c r="A207" s="429" t="s">
        <v>858</v>
      </c>
      <c r="B207" s="222" t="s">
        <v>282</v>
      </c>
      <c r="C207" s="273">
        <v>2.5000000000000002E-10</v>
      </c>
      <c r="D207" s="273" t="s">
        <v>275</v>
      </c>
      <c r="E207" s="273" t="s">
        <v>283</v>
      </c>
      <c r="F207" s="430" t="s">
        <v>6641</v>
      </c>
      <c r="G207" s="148" t="s">
        <v>281</v>
      </c>
    </row>
    <row r="208" spans="1:7">
      <c r="A208" s="429" t="s">
        <v>858</v>
      </c>
      <c r="B208" s="222" t="s">
        <v>320</v>
      </c>
      <c r="C208" s="273">
        <v>1.689222E-3</v>
      </c>
      <c r="D208" s="273" t="s">
        <v>259</v>
      </c>
      <c r="E208" s="273" t="s">
        <v>6642</v>
      </c>
      <c r="F208" s="430" t="s">
        <v>322</v>
      </c>
      <c r="G208" s="148" t="s">
        <v>281</v>
      </c>
    </row>
    <row r="209" spans="1:7">
      <c r="A209" s="429" t="s">
        <v>858</v>
      </c>
      <c r="B209" s="222" t="s">
        <v>323</v>
      </c>
      <c r="C209" s="273">
        <v>4.9225980000000003E-3</v>
      </c>
      <c r="D209" s="273" t="s">
        <v>259</v>
      </c>
      <c r="E209" s="273" t="s">
        <v>6643</v>
      </c>
      <c r="F209" s="430" t="s">
        <v>325</v>
      </c>
      <c r="G209" s="148" t="s">
        <v>281</v>
      </c>
    </row>
    <row r="210" spans="1:7">
      <c r="A210" s="429" t="s">
        <v>858</v>
      </c>
      <c r="B210" s="222" t="s">
        <v>308</v>
      </c>
      <c r="C210" s="273">
        <v>1E-27</v>
      </c>
      <c r="D210" s="273" t="s">
        <v>259</v>
      </c>
      <c r="E210" s="273" t="s">
        <v>6644</v>
      </c>
      <c r="F210" s="430" t="s">
        <v>310</v>
      </c>
      <c r="G210" s="148" t="s">
        <v>281</v>
      </c>
    </row>
    <row r="211" spans="1:7">
      <c r="A211" s="429" t="s">
        <v>858</v>
      </c>
      <c r="B211" s="222" t="s">
        <v>274</v>
      </c>
      <c r="C211" s="273">
        <v>3.5192099999999999E-12</v>
      </c>
      <c r="D211" s="273" t="s">
        <v>275</v>
      </c>
      <c r="E211" s="273" t="s">
        <v>6645</v>
      </c>
      <c r="F211" s="430" t="s">
        <v>277</v>
      </c>
      <c r="G211" s="148" t="s">
        <v>281</v>
      </c>
    </row>
    <row r="212" spans="1:7">
      <c r="A212" s="429" t="s">
        <v>858</v>
      </c>
      <c r="B212" s="222" t="s">
        <v>278</v>
      </c>
      <c r="C212" s="273">
        <v>8.7512900000000004E-12</v>
      </c>
      <c r="D212" s="273" t="s">
        <v>275</v>
      </c>
      <c r="E212" s="273" t="s">
        <v>6646</v>
      </c>
      <c r="F212" s="430" t="s">
        <v>280</v>
      </c>
      <c r="G212" s="148" t="s">
        <v>281</v>
      </c>
    </row>
    <row r="213" spans="1:7">
      <c r="A213" s="429" t="s">
        <v>858</v>
      </c>
      <c r="B213" s="222" t="s">
        <v>305</v>
      </c>
      <c r="C213" s="273">
        <v>5.0181200000000003E-4</v>
      </c>
      <c r="D213" s="273" t="s">
        <v>259</v>
      </c>
      <c r="E213" s="273" t="s">
        <v>6647</v>
      </c>
      <c r="F213" s="430" t="s">
        <v>307</v>
      </c>
      <c r="G213" s="148" t="s">
        <v>281</v>
      </c>
    </row>
    <row r="214" spans="1:7">
      <c r="A214" s="429" t="s">
        <v>858</v>
      </c>
      <c r="B214" s="222" t="s">
        <v>297</v>
      </c>
      <c r="C214" s="273">
        <v>7.8159500000000003E-5</v>
      </c>
      <c r="D214" s="273" t="s">
        <v>259</v>
      </c>
      <c r="E214" s="273" t="s">
        <v>6648</v>
      </c>
      <c r="F214" s="430" t="s">
        <v>299</v>
      </c>
      <c r="G214" s="148" t="s">
        <v>281</v>
      </c>
    </row>
    <row r="215" spans="1:7">
      <c r="A215" s="429" t="s">
        <v>858</v>
      </c>
      <c r="B215" s="222" t="s">
        <v>247</v>
      </c>
      <c r="C215" s="273">
        <v>2.46722E-4</v>
      </c>
      <c r="D215" s="273" t="s">
        <v>314</v>
      </c>
      <c r="E215" s="273" t="s">
        <v>6649</v>
      </c>
      <c r="F215" s="430" t="s">
        <v>316</v>
      </c>
      <c r="G215" s="148" t="s">
        <v>281</v>
      </c>
    </row>
    <row r="216" spans="1:7">
      <c r="A216" s="429" t="s">
        <v>858</v>
      </c>
      <c r="B216" s="222" t="s">
        <v>330</v>
      </c>
      <c r="C216" s="273">
        <v>7.3883262000000005E-2</v>
      </c>
      <c r="D216" s="273" t="s">
        <v>259</v>
      </c>
      <c r="E216" s="273" t="s">
        <v>6650</v>
      </c>
      <c r="F216" s="430" t="s">
        <v>332</v>
      </c>
      <c r="G216" s="148" t="s">
        <v>281</v>
      </c>
    </row>
    <row r="217" spans="1:7">
      <c r="A217" s="429" t="s">
        <v>333</v>
      </c>
      <c r="B217" s="273" t="s">
        <v>225</v>
      </c>
      <c r="C217" s="273">
        <v>7.0659099999999997E-12</v>
      </c>
      <c r="D217" s="273" t="s">
        <v>259</v>
      </c>
      <c r="E217" s="273" t="s">
        <v>6651</v>
      </c>
      <c r="F217" s="430" t="s">
        <v>335</v>
      </c>
      <c r="G217" s="148" t="s">
        <v>281</v>
      </c>
    </row>
    <row r="218" spans="1:7">
      <c r="A218" s="429" t="s">
        <v>333</v>
      </c>
      <c r="B218" s="273" t="s">
        <v>225</v>
      </c>
      <c r="C218" s="273">
        <v>9.7607499999999997E-6</v>
      </c>
      <c r="D218" s="273" t="s">
        <v>259</v>
      </c>
      <c r="E218" s="273" t="s">
        <v>6652</v>
      </c>
      <c r="F218" s="430" t="s">
        <v>337</v>
      </c>
      <c r="G218" s="148" t="s">
        <v>281</v>
      </c>
    </row>
    <row r="219" spans="1:7">
      <c r="A219" s="429" t="s">
        <v>333</v>
      </c>
      <c r="B219" s="273" t="s">
        <v>225</v>
      </c>
      <c r="C219" s="273">
        <v>5.7696100000000003E-9</v>
      </c>
      <c r="D219" s="273" t="s">
        <v>259</v>
      </c>
      <c r="E219" s="273" t="s">
        <v>6653</v>
      </c>
      <c r="F219" s="430" t="s">
        <v>339</v>
      </c>
      <c r="G219" s="148" t="s">
        <v>281</v>
      </c>
    </row>
    <row r="220" spans="1:7">
      <c r="A220" s="429" t="s">
        <v>333</v>
      </c>
      <c r="B220" s="273" t="s">
        <v>340</v>
      </c>
      <c r="C220" s="273">
        <v>1.46675E-6</v>
      </c>
      <c r="D220" s="273" t="s">
        <v>259</v>
      </c>
      <c r="E220" s="273" t="s">
        <v>6654</v>
      </c>
      <c r="F220" s="430" t="s">
        <v>342</v>
      </c>
      <c r="G220" s="148" t="s">
        <v>281</v>
      </c>
    </row>
    <row r="221" spans="1:7">
      <c r="A221" s="429" t="s">
        <v>333</v>
      </c>
      <c r="B221" s="273" t="s">
        <v>343</v>
      </c>
      <c r="C221" s="273">
        <v>5.1807399999999998E-11</v>
      </c>
      <c r="D221" s="273" t="s">
        <v>259</v>
      </c>
      <c r="E221" s="273" t="s">
        <v>6655</v>
      </c>
      <c r="F221" s="430" t="s">
        <v>337</v>
      </c>
      <c r="G221" s="148" t="s">
        <v>281</v>
      </c>
    </row>
    <row r="222" spans="1:7">
      <c r="A222" s="429" t="s">
        <v>333</v>
      </c>
      <c r="B222" s="273" t="s">
        <v>343</v>
      </c>
      <c r="C222" s="273">
        <v>2.8223600000000001E-11</v>
      </c>
      <c r="D222" s="273" t="s">
        <v>259</v>
      </c>
      <c r="E222" s="273" t="s">
        <v>6656</v>
      </c>
      <c r="F222" s="430" t="s">
        <v>339</v>
      </c>
      <c r="G222" s="148" t="s">
        <v>281</v>
      </c>
    </row>
    <row r="223" spans="1:7">
      <c r="A223" s="429" t="s">
        <v>333</v>
      </c>
      <c r="B223" s="273" t="s">
        <v>174</v>
      </c>
      <c r="C223" s="273">
        <v>2.8851799999999999E-10</v>
      </c>
      <c r="D223" s="273" t="s">
        <v>259</v>
      </c>
      <c r="E223" s="273" t="s">
        <v>6657</v>
      </c>
      <c r="F223" s="430" t="s">
        <v>335</v>
      </c>
      <c r="G223" s="148" t="s">
        <v>281</v>
      </c>
    </row>
    <row r="224" spans="1:7">
      <c r="A224" s="429" t="s">
        <v>333</v>
      </c>
      <c r="B224" s="273" t="s">
        <v>347</v>
      </c>
      <c r="C224" s="273">
        <v>2.2455000000000002E-8</v>
      </c>
      <c r="D224" s="273" t="s">
        <v>259</v>
      </c>
      <c r="E224" s="273" t="s">
        <v>6658</v>
      </c>
      <c r="F224" s="430" t="s">
        <v>337</v>
      </c>
      <c r="G224" s="148" t="s">
        <v>281</v>
      </c>
    </row>
    <row r="225" spans="1:7">
      <c r="A225" s="429" t="s">
        <v>333</v>
      </c>
      <c r="B225" s="273" t="s">
        <v>347</v>
      </c>
      <c r="C225" s="273">
        <v>1.6926299999999999E-8</v>
      </c>
      <c r="D225" s="273" t="s">
        <v>259</v>
      </c>
      <c r="E225" s="273" t="s">
        <v>6659</v>
      </c>
      <c r="F225" s="430" t="s">
        <v>339</v>
      </c>
      <c r="G225" s="148" t="s">
        <v>281</v>
      </c>
    </row>
    <row r="226" spans="1:7">
      <c r="A226" s="429" t="s">
        <v>333</v>
      </c>
      <c r="B226" s="273" t="s">
        <v>350</v>
      </c>
      <c r="C226" s="273">
        <v>4.52783E-8</v>
      </c>
      <c r="D226" s="273" t="s">
        <v>259</v>
      </c>
      <c r="E226" s="273" t="s">
        <v>6660</v>
      </c>
      <c r="F226" s="430" t="s">
        <v>352</v>
      </c>
      <c r="G226" s="148" t="s">
        <v>281</v>
      </c>
    </row>
    <row r="227" spans="1:7">
      <c r="A227" s="429" t="s">
        <v>333</v>
      </c>
      <c r="B227" s="273" t="s">
        <v>353</v>
      </c>
      <c r="C227" s="273">
        <v>9.4674600000000001E-11</v>
      </c>
      <c r="D227" s="273" t="s">
        <v>259</v>
      </c>
      <c r="E227" s="273" t="s">
        <v>6661</v>
      </c>
      <c r="F227" s="430" t="s">
        <v>352</v>
      </c>
      <c r="G227" s="148" t="s">
        <v>281</v>
      </c>
    </row>
    <row r="228" spans="1:7">
      <c r="A228" s="429" t="s">
        <v>333</v>
      </c>
      <c r="B228" s="273" t="s">
        <v>355</v>
      </c>
      <c r="C228" s="273">
        <v>2.3922099999999998E-10</v>
      </c>
      <c r="D228" s="273" t="s">
        <v>259</v>
      </c>
      <c r="E228" s="273" t="s">
        <v>6662</v>
      </c>
      <c r="F228" s="430" t="s">
        <v>352</v>
      </c>
      <c r="G228" s="148" t="s">
        <v>281</v>
      </c>
    </row>
    <row r="229" spans="1:7">
      <c r="A229" s="429" t="s">
        <v>333</v>
      </c>
      <c r="B229" s="273" t="s">
        <v>357</v>
      </c>
      <c r="C229" s="273">
        <v>1.00759E-12</v>
      </c>
      <c r="D229" s="273" t="s">
        <v>259</v>
      </c>
      <c r="E229" s="273" t="s">
        <v>6663</v>
      </c>
      <c r="F229" s="430" t="s">
        <v>359</v>
      </c>
      <c r="G229" s="148" t="s">
        <v>281</v>
      </c>
    </row>
    <row r="230" spans="1:7">
      <c r="A230" s="429" t="s">
        <v>333</v>
      </c>
      <c r="B230" s="273" t="s">
        <v>364</v>
      </c>
      <c r="C230" s="273">
        <v>1.2804099999999999E-4</v>
      </c>
      <c r="D230" s="273" t="s">
        <v>259</v>
      </c>
      <c r="E230" s="273" t="s">
        <v>6664</v>
      </c>
      <c r="F230" s="430" t="s">
        <v>337</v>
      </c>
      <c r="G230" s="148" t="s">
        <v>281</v>
      </c>
    </row>
    <row r="231" spans="1:7">
      <c r="A231" s="429" t="s">
        <v>333</v>
      </c>
      <c r="B231" s="273" t="s">
        <v>364</v>
      </c>
      <c r="C231" s="273">
        <v>3.9298300000000003E-5</v>
      </c>
      <c r="D231" s="273" t="s">
        <v>259</v>
      </c>
      <c r="E231" s="273" t="s">
        <v>6665</v>
      </c>
      <c r="F231" s="430" t="s">
        <v>339</v>
      </c>
      <c r="G231" s="148" t="s">
        <v>281</v>
      </c>
    </row>
    <row r="232" spans="1:7">
      <c r="A232" s="429" t="s">
        <v>333</v>
      </c>
      <c r="B232" s="273" t="s">
        <v>179</v>
      </c>
      <c r="C232" s="273">
        <v>1.7531399999999999E-12</v>
      </c>
      <c r="D232" s="273" t="s">
        <v>259</v>
      </c>
      <c r="E232" s="273" t="s">
        <v>6666</v>
      </c>
      <c r="F232" s="430" t="s">
        <v>335</v>
      </c>
      <c r="G232" s="148" t="s">
        <v>281</v>
      </c>
    </row>
    <row r="233" spans="1:7">
      <c r="A233" s="429" t="s">
        <v>333</v>
      </c>
      <c r="B233" s="273" t="s">
        <v>368</v>
      </c>
      <c r="C233" s="273">
        <v>5.5191899999999998E-10</v>
      </c>
      <c r="D233" s="273" t="s">
        <v>259</v>
      </c>
      <c r="E233" s="273" t="s">
        <v>6667</v>
      </c>
      <c r="F233" s="430" t="s">
        <v>337</v>
      </c>
      <c r="G233" s="148" t="s">
        <v>281</v>
      </c>
    </row>
    <row r="234" spans="1:7">
      <c r="A234" s="429" t="s">
        <v>333</v>
      </c>
      <c r="B234" s="273" t="s">
        <v>368</v>
      </c>
      <c r="C234" s="273">
        <v>6.1212400000000001E-13</v>
      </c>
      <c r="D234" s="273" t="s">
        <v>259</v>
      </c>
      <c r="E234" s="273" t="s">
        <v>6668</v>
      </c>
      <c r="F234" s="430" t="s">
        <v>339</v>
      </c>
      <c r="G234" s="148" t="s">
        <v>281</v>
      </c>
    </row>
    <row r="235" spans="1:7">
      <c r="A235" s="429" t="s">
        <v>333</v>
      </c>
      <c r="B235" s="273" t="s">
        <v>221</v>
      </c>
      <c r="C235" s="273">
        <v>3.0265500000000001E-7</v>
      </c>
      <c r="D235" s="273" t="s">
        <v>259</v>
      </c>
      <c r="E235" s="273" t="s">
        <v>6669</v>
      </c>
      <c r="F235" s="430" t="s">
        <v>335</v>
      </c>
      <c r="G235" s="148" t="s">
        <v>281</v>
      </c>
    </row>
    <row r="236" spans="1:7">
      <c r="A236" s="429" t="s">
        <v>333</v>
      </c>
      <c r="B236" s="273" t="s">
        <v>371</v>
      </c>
      <c r="C236" s="273">
        <v>4.6644699999999997E-5</v>
      </c>
      <c r="D236" s="273" t="s">
        <v>259</v>
      </c>
      <c r="E236" s="273" t="s">
        <v>6670</v>
      </c>
      <c r="F236" s="430" t="s">
        <v>337</v>
      </c>
      <c r="G236" s="148" t="s">
        <v>281</v>
      </c>
    </row>
    <row r="237" spans="1:7">
      <c r="A237" s="429" t="s">
        <v>333</v>
      </c>
      <c r="B237" s="273" t="s">
        <v>371</v>
      </c>
      <c r="C237" s="273">
        <v>7.1459099999999997E-7</v>
      </c>
      <c r="D237" s="273" t="s">
        <v>259</v>
      </c>
      <c r="E237" s="273" t="s">
        <v>6671</v>
      </c>
      <c r="F237" s="430" t="s">
        <v>339</v>
      </c>
      <c r="G237" s="148" t="s">
        <v>281</v>
      </c>
    </row>
    <row r="238" spans="1:7">
      <c r="A238" s="429" t="s">
        <v>333</v>
      </c>
      <c r="B238" s="273" t="s">
        <v>374</v>
      </c>
      <c r="C238" s="273">
        <v>0.19240127800000001</v>
      </c>
      <c r="D238" s="273" t="s">
        <v>259</v>
      </c>
      <c r="E238" s="273" t="s">
        <v>6672</v>
      </c>
      <c r="F238" s="430" t="s">
        <v>335</v>
      </c>
      <c r="G238" s="148" t="s">
        <v>281</v>
      </c>
    </row>
    <row r="239" spans="1:7">
      <c r="A239" s="429" t="s">
        <v>333</v>
      </c>
      <c r="B239" s="273" t="s">
        <v>376</v>
      </c>
      <c r="C239" s="273">
        <v>7.6967900000000006E-5</v>
      </c>
      <c r="D239" s="273" t="s">
        <v>259</v>
      </c>
      <c r="E239" s="273" t="s">
        <v>6673</v>
      </c>
      <c r="F239" s="430" t="s">
        <v>359</v>
      </c>
      <c r="G239" s="148" t="s">
        <v>281</v>
      </c>
    </row>
    <row r="240" spans="1:7">
      <c r="A240" s="429" t="s">
        <v>333</v>
      </c>
      <c r="B240" s="273" t="s">
        <v>188</v>
      </c>
      <c r="C240" s="273">
        <v>6.8700000000000006E-11</v>
      </c>
      <c r="D240" s="273" t="s">
        <v>259</v>
      </c>
      <c r="E240" s="273" t="s">
        <v>6674</v>
      </c>
      <c r="F240" s="430" t="s">
        <v>335</v>
      </c>
      <c r="G240" s="148" t="s">
        <v>281</v>
      </c>
    </row>
    <row r="241" spans="1:7">
      <c r="A241" s="429" t="s">
        <v>333</v>
      </c>
      <c r="B241" s="273" t="s">
        <v>382</v>
      </c>
      <c r="C241" s="273">
        <v>6.2062700000000003E-9</v>
      </c>
      <c r="D241" s="273" t="s">
        <v>259</v>
      </c>
      <c r="E241" s="273" t="s">
        <v>6675</v>
      </c>
      <c r="F241" s="430" t="s">
        <v>337</v>
      </c>
      <c r="G241" s="148" t="s">
        <v>281</v>
      </c>
    </row>
    <row r="242" spans="1:7">
      <c r="A242" s="429" t="s">
        <v>333</v>
      </c>
      <c r="B242" s="273" t="s">
        <v>382</v>
      </c>
      <c r="C242" s="273">
        <v>1.8450900000000001E-9</v>
      </c>
      <c r="D242" s="273" t="s">
        <v>259</v>
      </c>
      <c r="E242" s="273" t="s">
        <v>6676</v>
      </c>
      <c r="F242" s="430" t="s">
        <v>339</v>
      </c>
      <c r="G242" s="148" t="s">
        <v>281</v>
      </c>
    </row>
    <row r="243" spans="1:7">
      <c r="A243" s="429" t="s">
        <v>333</v>
      </c>
      <c r="B243" s="273" t="s">
        <v>385</v>
      </c>
      <c r="C243" s="273">
        <v>1.0214E-11</v>
      </c>
      <c r="D243" s="273" t="s">
        <v>259</v>
      </c>
      <c r="E243" s="273" t="s">
        <v>6677</v>
      </c>
      <c r="F243" s="430" t="s">
        <v>339</v>
      </c>
      <c r="G243" s="148" t="s">
        <v>281</v>
      </c>
    </row>
    <row r="244" spans="1:7">
      <c r="A244" s="429" t="s">
        <v>333</v>
      </c>
      <c r="B244" s="273" t="s">
        <v>184</v>
      </c>
      <c r="C244" s="273">
        <v>4.0629399999999996E-9</v>
      </c>
      <c r="D244" s="273" t="s">
        <v>259</v>
      </c>
      <c r="E244" s="273" t="s">
        <v>6678</v>
      </c>
      <c r="F244" s="430" t="s">
        <v>337</v>
      </c>
      <c r="G244" s="148" t="s">
        <v>281</v>
      </c>
    </row>
    <row r="245" spans="1:7">
      <c r="A245" s="429" t="s">
        <v>333</v>
      </c>
      <c r="B245" s="273" t="s">
        <v>184</v>
      </c>
      <c r="C245" s="273">
        <v>1.1682099999999999E-12</v>
      </c>
      <c r="D245" s="273" t="s">
        <v>259</v>
      </c>
      <c r="E245" s="273" t="s">
        <v>6679</v>
      </c>
      <c r="F245" s="430" t="s">
        <v>339</v>
      </c>
      <c r="G245" s="148" t="s">
        <v>281</v>
      </c>
    </row>
    <row r="246" spans="1:7">
      <c r="A246" s="429" t="s">
        <v>333</v>
      </c>
      <c r="B246" s="273" t="s">
        <v>390</v>
      </c>
      <c r="C246" s="273">
        <v>3.9144700000000001E-4</v>
      </c>
      <c r="D246" s="273" t="s">
        <v>259</v>
      </c>
      <c r="E246" s="273" t="s">
        <v>6680</v>
      </c>
      <c r="F246" s="430" t="s">
        <v>337</v>
      </c>
      <c r="G246" s="148" t="s">
        <v>281</v>
      </c>
    </row>
    <row r="247" spans="1:7">
      <c r="A247" s="429" t="s">
        <v>333</v>
      </c>
      <c r="B247" s="273" t="s">
        <v>390</v>
      </c>
      <c r="C247" s="273">
        <v>4.0157899999999997E-5</v>
      </c>
      <c r="D247" s="273" t="s">
        <v>259</v>
      </c>
      <c r="E247" s="273" t="s">
        <v>6681</v>
      </c>
      <c r="F247" s="430" t="s">
        <v>339</v>
      </c>
      <c r="G247" s="148" t="s">
        <v>281</v>
      </c>
    </row>
    <row r="248" spans="1:7">
      <c r="A248" s="429" t="s">
        <v>333</v>
      </c>
      <c r="B248" s="273" t="s">
        <v>192</v>
      </c>
      <c r="C248" s="273">
        <v>1.4674699999999998E-11</v>
      </c>
      <c r="D248" s="273" t="s">
        <v>259</v>
      </c>
      <c r="E248" s="273" t="s">
        <v>6682</v>
      </c>
      <c r="F248" s="430" t="s">
        <v>335</v>
      </c>
      <c r="G248" s="148" t="s">
        <v>281</v>
      </c>
    </row>
    <row r="249" spans="1:7">
      <c r="A249" s="429" t="s">
        <v>333</v>
      </c>
      <c r="B249" s="273" t="s">
        <v>394</v>
      </c>
      <c r="C249" s="273">
        <v>1.51079E-7</v>
      </c>
      <c r="D249" s="273" t="s">
        <v>259</v>
      </c>
      <c r="E249" s="273" t="s">
        <v>6683</v>
      </c>
      <c r="F249" s="430" t="s">
        <v>337</v>
      </c>
      <c r="G249" s="148" t="s">
        <v>281</v>
      </c>
    </row>
    <row r="250" spans="1:7">
      <c r="A250" s="429" t="s">
        <v>333</v>
      </c>
      <c r="B250" s="273" t="s">
        <v>394</v>
      </c>
      <c r="C250" s="273">
        <v>1.4086399999999999E-11</v>
      </c>
      <c r="D250" s="273" t="s">
        <v>259</v>
      </c>
      <c r="E250" s="273" t="s">
        <v>6684</v>
      </c>
      <c r="F250" s="430" t="s">
        <v>339</v>
      </c>
      <c r="G250" s="148" t="s">
        <v>281</v>
      </c>
    </row>
    <row r="251" spans="1:7">
      <c r="A251" s="429" t="s">
        <v>333</v>
      </c>
      <c r="B251" s="273" t="s">
        <v>397</v>
      </c>
      <c r="C251" s="273">
        <v>3.4827299999999998E-5</v>
      </c>
      <c r="D251" s="273" t="s">
        <v>259</v>
      </c>
      <c r="E251" s="273" t="s">
        <v>6685</v>
      </c>
      <c r="F251" s="430" t="s">
        <v>342</v>
      </c>
      <c r="G251" s="148" t="s">
        <v>281</v>
      </c>
    </row>
    <row r="252" spans="1:7">
      <c r="A252" s="429" t="s">
        <v>333</v>
      </c>
      <c r="B252" s="273" t="s">
        <v>399</v>
      </c>
      <c r="C252" s="444">
        <v>1.62108E-4</v>
      </c>
      <c r="D252" s="273" t="s">
        <v>259</v>
      </c>
      <c r="E252" s="273" t="s">
        <v>6686</v>
      </c>
      <c r="F252" s="430" t="s">
        <v>401</v>
      </c>
      <c r="G252" s="148" t="s">
        <v>281</v>
      </c>
    </row>
    <row r="253" spans="1:7">
      <c r="A253" s="429" t="s">
        <v>333</v>
      </c>
      <c r="B253" s="273" t="s">
        <v>402</v>
      </c>
      <c r="C253" s="273">
        <v>9.0550500000000001E-14</v>
      </c>
      <c r="D253" s="273" t="s">
        <v>259</v>
      </c>
      <c r="E253" s="273" t="s">
        <v>6687</v>
      </c>
      <c r="F253" s="430" t="s">
        <v>359</v>
      </c>
      <c r="G253" s="148" t="s">
        <v>281</v>
      </c>
    </row>
    <row r="254" spans="1:7">
      <c r="A254" s="429" t="s">
        <v>333</v>
      </c>
      <c r="B254" s="273" t="s">
        <v>404</v>
      </c>
      <c r="C254" s="273">
        <v>1.5489599999999999E-4</v>
      </c>
      <c r="D254" s="273" t="s">
        <v>259</v>
      </c>
      <c r="E254" s="273" t="s">
        <v>6688</v>
      </c>
      <c r="F254" s="430" t="s">
        <v>337</v>
      </c>
      <c r="G254" s="148" t="s">
        <v>281</v>
      </c>
    </row>
    <row r="255" spans="1:7">
      <c r="A255" s="429" t="s">
        <v>333</v>
      </c>
      <c r="B255" s="273" t="s">
        <v>404</v>
      </c>
      <c r="C255" s="273">
        <v>1.75147E-5</v>
      </c>
      <c r="D255" s="273" t="s">
        <v>259</v>
      </c>
      <c r="E255" s="273" t="s">
        <v>6689</v>
      </c>
      <c r="F255" s="430" t="s">
        <v>339</v>
      </c>
      <c r="G255" s="148" t="s">
        <v>281</v>
      </c>
    </row>
    <row r="256" spans="1:7">
      <c r="A256" s="429" t="s">
        <v>845</v>
      </c>
      <c r="B256" s="273" t="s">
        <v>6690</v>
      </c>
      <c r="C256" s="273">
        <v>2.6944320000000001E-3</v>
      </c>
      <c r="D256" s="273" t="s">
        <v>408</v>
      </c>
      <c r="E256" s="273" t="s">
        <v>6691</v>
      </c>
      <c r="F256" s="430" t="s">
        <v>6692</v>
      </c>
      <c r="G256" s="148" t="s">
        <v>281</v>
      </c>
    </row>
    <row r="257" spans="1:7">
      <c r="A257" s="429" t="s">
        <v>333</v>
      </c>
      <c r="B257" s="273" t="s">
        <v>217</v>
      </c>
      <c r="C257" s="273">
        <v>3.15196E-11</v>
      </c>
      <c r="D257" s="273" t="s">
        <v>259</v>
      </c>
      <c r="E257" s="273" t="s">
        <v>6693</v>
      </c>
      <c r="F257" s="430" t="s">
        <v>335</v>
      </c>
      <c r="G257" s="148" t="s">
        <v>281</v>
      </c>
    </row>
    <row r="258" spans="1:7">
      <c r="A258" s="429" t="s">
        <v>333</v>
      </c>
      <c r="B258" s="273" t="s">
        <v>418</v>
      </c>
      <c r="C258" s="273">
        <v>9.0383900000000007E-6</v>
      </c>
      <c r="D258" s="273" t="s">
        <v>259</v>
      </c>
      <c r="E258" s="273" t="s">
        <v>6694</v>
      </c>
      <c r="F258" s="430" t="s">
        <v>337</v>
      </c>
      <c r="G258" s="148" t="s">
        <v>281</v>
      </c>
    </row>
    <row r="259" spans="1:7">
      <c r="A259" s="429" t="s">
        <v>333</v>
      </c>
      <c r="B259" s="273" t="s">
        <v>418</v>
      </c>
      <c r="C259" s="273">
        <v>4.0129500000000001E-10</v>
      </c>
      <c r="D259" s="273" t="s">
        <v>259</v>
      </c>
      <c r="E259" s="273" t="s">
        <v>6695</v>
      </c>
      <c r="F259" s="430" t="s">
        <v>339</v>
      </c>
      <c r="G259" s="148" t="s">
        <v>281</v>
      </c>
    </row>
    <row r="260" spans="1:7">
      <c r="A260" s="429" t="s">
        <v>333</v>
      </c>
      <c r="B260" s="273" t="s">
        <v>205</v>
      </c>
      <c r="C260" s="273">
        <v>8.2108600000000004E-12</v>
      </c>
      <c r="D260" s="273" t="s">
        <v>259</v>
      </c>
      <c r="E260" s="273" t="s">
        <v>6696</v>
      </c>
      <c r="F260" s="430" t="s">
        <v>335</v>
      </c>
      <c r="G260" s="148" t="s">
        <v>281</v>
      </c>
    </row>
    <row r="261" spans="1:7">
      <c r="A261" s="429" t="s">
        <v>333</v>
      </c>
      <c r="B261" s="273" t="s">
        <v>205</v>
      </c>
      <c r="C261" s="273">
        <v>7.0198299999999994E-8</v>
      </c>
      <c r="D261" s="273" t="s">
        <v>259</v>
      </c>
      <c r="E261" s="273" t="s">
        <v>6697</v>
      </c>
      <c r="F261" s="430" t="s">
        <v>337</v>
      </c>
      <c r="G261" s="148" t="s">
        <v>281</v>
      </c>
    </row>
    <row r="262" spans="1:7">
      <c r="A262" s="429" t="s">
        <v>333</v>
      </c>
      <c r="B262" s="273" t="s">
        <v>205</v>
      </c>
      <c r="C262" s="273">
        <v>6.8294900000000002E-12</v>
      </c>
      <c r="D262" s="273" t="s">
        <v>259</v>
      </c>
      <c r="E262" s="273" t="s">
        <v>6698</v>
      </c>
      <c r="F262" s="430" t="s">
        <v>339</v>
      </c>
      <c r="G262" s="148" t="s">
        <v>281</v>
      </c>
    </row>
    <row r="263" spans="1:7">
      <c r="A263" s="429" t="s">
        <v>333</v>
      </c>
      <c r="B263" s="273" t="s">
        <v>196</v>
      </c>
      <c r="C263" s="273">
        <v>4.6073699999999999E-11</v>
      </c>
      <c r="D263" s="273" t="s">
        <v>259</v>
      </c>
      <c r="E263" s="273" t="s">
        <v>6699</v>
      </c>
      <c r="F263" s="430" t="s">
        <v>335</v>
      </c>
      <c r="G263" s="148" t="s">
        <v>281</v>
      </c>
    </row>
    <row r="264" spans="1:7">
      <c r="A264" s="429" t="s">
        <v>333</v>
      </c>
      <c r="B264" s="273" t="s">
        <v>196</v>
      </c>
      <c r="C264" s="273">
        <v>3.4165E-10</v>
      </c>
      <c r="D264" s="273" t="s">
        <v>259</v>
      </c>
      <c r="E264" s="273" t="s">
        <v>6700</v>
      </c>
      <c r="F264" s="430" t="s">
        <v>337</v>
      </c>
      <c r="G264" s="148" t="s">
        <v>281</v>
      </c>
    </row>
    <row r="265" spans="1:7">
      <c r="A265" s="429" t="s">
        <v>333</v>
      </c>
      <c r="B265" s="273" t="s">
        <v>196</v>
      </c>
      <c r="C265" s="273">
        <v>8.6471400000000007E-12</v>
      </c>
      <c r="D265" s="273" t="s">
        <v>259</v>
      </c>
      <c r="E265" s="273" t="s">
        <v>6701</v>
      </c>
      <c r="F265" s="430" t="s">
        <v>339</v>
      </c>
      <c r="G265" s="148" t="s">
        <v>281</v>
      </c>
    </row>
    <row r="266" spans="1:7">
      <c r="A266" s="429" t="s">
        <v>333</v>
      </c>
      <c r="B266" s="273" t="s">
        <v>427</v>
      </c>
      <c r="C266" s="273">
        <v>6.7917500000000004E-7</v>
      </c>
      <c r="D266" s="273" t="s">
        <v>259</v>
      </c>
      <c r="E266" s="273" t="s">
        <v>6702</v>
      </c>
      <c r="F266" s="430" t="s">
        <v>359</v>
      </c>
      <c r="G266" s="148" t="s">
        <v>281</v>
      </c>
    </row>
    <row r="267" spans="1:7">
      <c r="A267" s="429" t="s">
        <v>333</v>
      </c>
      <c r="B267" s="273" t="s">
        <v>200</v>
      </c>
      <c r="C267" s="273">
        <v>5.2393800000000002E-11</v>
      </c>
      <c r="D267" s="273" t="s">
        <v>259</v>
      </c>
      <c r="E267" s="273" t="s">
        <v>6703</v>
      </c>
      <c r="F267" s="430" t="s">
        <v>335</v>
      </c>
      <c r="G267" s="148" t="s">
        <v>281</v>
      </c>
    </row>
    <row r="268" spans="1:7">
      <c r="A268" s="429" t="s">
        <v>333</v>
      </c>
      <c r="B268" s="273" t="s">
        <v>430</v>
      </c>
      <c r="C268" s="273">
        <v>4.3846400000000003E-8</v>
      </c>
      <c r="D268" s="273" t="s">
        <v>259</v>
      </c>
      <c r="E268" s="273" t="s">
        <v>6704</v>
      </c>
      <c r="F268" s="430" t="s">
        <v>337</v>
      </c>
      <c r="G268" s="148" t="s">
        <v>281</v>
      </c>
    </row>
    <row r="269" spans="1:7">
      <c r="A269" s="429" t="s">
        <v>333</v>
      </c>
      <c r="B269" s="273" t="s">
        <v>430</v>
      </c>
      <c r="C269" s="273">
        <v>3.2730299999999998E-11</v>
      </c>
      <c r="D269" s="273" t="s">
        <v>259</v>
      </c>
      <c r="E269" s="273" t="s">
        <v>6705</v>
      </c>
      <c r="F269" s="430" t="s">
        <v>339</v>
      </c>
      <c r="G269" s="148" t="s">
        <v>281</v>
      </c>
    </row>
    <row r="270" spans="1:7">
      <c r="A270" s="429" t="s">
        <v>333</v>
      </c>
      <c r="B270" s="273" t="s">
        <v>433</v>
      </c>
      <c r="C270" s="273">
        <v>3.89835E-4</v>
      </c>
      <c r="D270" s="273" t="s">
        <v>259</v>
      </c>
      <c r="E270" s="273" t="s">
        <v>6706</v>
      </c>
      <c r="F270" s="430" t="s">
        <v>337</v>
      </c>
      <c r="G270" s="148" t="s">
        <v>281</v>
      </c>
    </row>
    <row r="271" spans="1:7">
      <c r="A271" s="429" t="s">
        <v>333</v>
      </c>
      <c r="B271" s="273" t="s">
        <v>433</v>
      </c>
      <c r="C271" s="273">
        <v>1.39641E-4</v>
      </c>
      <c r="D271" s="273" t="s">
        <v>259</v>
      </c>
      <c r="E271" s="273" t="s">
        <v>6707</v>
      </c>
      <c r="F271" s="430" t="s">
        <v>339</v>
      </c>
      <c r="G271" s="148" t="s">
        <v>281</v>
      </c>
    </row>
    <row r="272" spans="1:7">
      <c r="A272" s="429" t="s">
        <v>333</v>
      </c>
      <c r="B272" s="273" t="s">
        <v>436</v>
      </c>
      <c r="C272" s="273">
        <v>4.6447200000000001E-4</v>
      </c>
      <c r="D272" s="273" t="s">
        <v>259</v>
      </c>
      <c r="E272" s="273" t="s">
        <v>6708</v>
      </c>
      <c r="F272" s="430" t="s">
        <v>438</v>
      </c>
      <c r="G272" s="148" t="s">
        <v>281</v>
      </c>
    </row>
    <row r="273" spans="1:7">
      <c r="A273" s="429" t="s">
        <v>333</v>
      </c>
      <c r="B273" s="273" t="s">
        <v>439</v>
      </c>
      <c r="C273" s="273">
        <v>2.0605999999999998E-6</v>
      </c>
      <c r="D273" s="273" t="s">
        <v>259</v>
      </c>
      <c r="E273" s="273" t="s">
        <v>6709</v>
      </c>
      <c r="F273" s="430" t="s">
        <v>352</v>
      </c>
      <c r="G273" s="148" t="s">
        <v>281</v>
      </c>
    </row>
    <row r="274" spans="1:7">
      <c r="A274" s="429" t="s">
        <v>333</v>
      </c>
      <c r="B274" s="273" t="s">
        <v>441</v>
      </c>
      <c r="C274" s="273">
        <v>5.4058699999999998E-6</v>
      </c>
      <c r="D274" s="273" t="s">
        <v>259</v>
      </c>
      <c r="E274" s="273" t="s">
        <v>6710</v>
      </c>
      <c r="F274" s="430" t="s">
        <v>359</v>
      </c>
      <c r="G274" s="148" t="s">
        <v>281</v>
      </c>
    </row>
    <row r="275" spans="1:7">
      <c r="A275" s="429" t="s">
        <v>333</v>
      </c>
      <c r="B275" s="273" t="s">
        <v>445</v>
      </c>
      <c r="C275" s="273">
        <v>2.71652E-8</v>
      </c>
      <c r="D275" s="273" t="s">
        <v>259</v>
      </c>
      <c r="E275" s="273" t="s">
        <v>6711</v>
      </c>
      <c r="F275" s="430" t="s">
        <v>359</v>
      </c>
      <c r="G275" s="148" t="s">
        <v>281</v>
      </c>
    </row>
    <row r="276" spans="1:7">
      <c r="A276" s="429" t="s">
        <v>333</v>
      </c>
      <c r="B276" s="273" t="s">
        <v>447</v>
      </c>
      <c r="C276" s="273">
        <v>1.9718099999999999E-11</v>
      </c>
      <c r="D276" s="273" t="s">
        <v>259</v>
      </c>
      <c r="E276" s="273" t="s">
        <v>6712</v>
      </c>
      <c r="F276" s="430" t="s">
        <v>352</v>
      </c>
      <c r="G276" s="148" t="s">
        <v>281</v>
      </c>
    </row>
    <row r="277" spans="1:7">
      <c r="A277" s="429" t="s">
        <v>333</v>
      </c>
      <c r="B277" s="273" t="s">
        <v>229</v>
      </c>
      <c r="C277" s="273">
        <v>1.0035199999999999E-8</v>
      </c>
      <c r="D277" s="273" t="s">
        <v>259</v>
      </c>
      <c r="E277" s="273" t="s">
        <v>6713</v>
      </c>
      <c r="F277" s="430" t="s">
        <v>335</v>
      </c>
      <c r="G277" s="148" t="s">
        <v>281</v>
      </c>
    </row>
    <row r="278" spans="1:7">
      <c r="A278" s="429" t="s">
        <v>333</v>
      </c>
      <c r="B278" s="273" t="s">
        <v>455</v>
      </c>
      <c r="C278" s="273">
        <v>1.4574499999999999E-6</v>
      </c>
      <c r="D278" s="273" t="s">
        <v>259</v>
      </c>
      <c r="E278" s="273" t="s">
        <v>6714</v>
      </c>
      <c r="F278" s="430" t="s">
        <v>337</v>
      </c>
      <c r="G278" s="148" t="s">
        <v>281</v>
      </c>
    </row>
    <row r="279" spans="1:7">
      <c r="A279" s="429" t="s">
        <v>333</v>
      </c>
      <c r="B279" s="273" t="s">
        <v>455</v>
      </c>
      <c r="C279" s="273">
        <v>5.5079400000000003E-7</v>
      </c>
      <c r="D279" s="273" t="s">
        <v>259</v>
      </c>
      <c r="E279" s="273" t="s">
        <v>6715</v>
      </c>
      <c r="F279" s="430" t="s">
        <v>339</v>
      </c>
      <c r="G279" s="148" t="s">
        <v>281</v>
      </c>
    </row>
    <row r="280" spans="1:7">
      <c r="A280" s="429" t="s">
        <v>250</v>
      </c>
      <c r="B280" s="233" t="s">
        <v>2075</v>
      </c>
      <c r="C280" s="273">
        <v>1</v>
      </c>
      <c r="D280" s="273" t="s">
        <v>259</v>
      </c>
      <c r="E280" s="273" t="s">
        <v>253</v>
      </c>
      <c r="F280" s="430" t="s">
        <v>6716</v>
      </c>
      <c r="G280" s="148" t="s">
        <v>281</v>
      </c>
    </row>
    <row r="281" spans="1:7">
      <c r="A281" s="429" t="s">
        <v>333</v>
      </c>
      <c r="B281" s="273" t="s">
        <v>213</v>
      </c>
      <c r="C281" s="273">
        <v>2.01277E-10</v>
      </c>
      <c r="D281" s="273" t="s">
        <v>259</v>
      </c>
      <c r="E281" s="273" t="s">
        <v>6717</v>
      </c>
      <c r="F281" s="430" t="s">
        <v>335</v>
      </c>
      <c r="G281" s="148" t="s">
        <v>281</v>
      </c>
    </row>
    <row r="282" spans="1:7">
      <c r="A282" s="429" t="s">
        <v>333</v>
      </c>
      <c r="B282" s="273" t="s">
        <v>213</v>
      </c>
      <c r="C282" s="273">
        <v>4.23595E-5</v>
      </c>
      <c r="D282" s="273" t="s">
        <v>259</v>
      </c>
      <c r="E282" s="273" t="s">
        <v>6718</v>
      </c>
      <c r="F282" s="430" t="s">
        <v>337</v>
      </c>
      <c r="G282" s="148" t="s">
        <v>281</v>
      </c>
    </row>
    <row r="283" spans="1:7">
      <c r="A283" s="429" t="s">
        <v>333</v>
      </c>
      <c r="B283" s="273" t="s">
        <v>213</v>
      </c>
      <c r="C283" s="273">
        <v>1.04595E-7</v>
      </c>
      <c r="D283" s="273" t="s">
        <v>259</v>
      </c>
      <c r="E283" s="273" t="s">
        <v>6719</v>
      </c>
      <c r="F283" s="430" t="s">
        <v>339</v>
      </c>
      <c r="G283" s="148" t="s">
        <v>281</v>
      </c>
    </row>
    <row r="284" spans="1:7">
      <c r="A284" s="429" t="s">
        <v>333</v>
      </c>
      <c r="B284" s="273" t="s">
        <v>461</v>
      </c>
      <c r="C284" s="273">
        <v>6.2405300000000002E-6</v>
      </c>
      <c r="D284" s="273" t="s">
        <v>259</v>
      </c>
      <c r="E284" s="273" t="s">
        <v>6720</v>
      </c>
      <c r="F284" s="430" t="s">
        <v>463</v>
      </c>
      <c r="G284" s="148" t="s">
        <v>281</v>
      </c>
    </row>
    <row r="285" spans="1:7">
      <c r="A285" s="429" t="s">
        <v>333</v>
      </c>
      <c r="B285" s="273" t="s">
        <v>464</v>
      </c>
      <c r="C285" s="273">
        <v>3.3388699999999999E-3</v>
      </c>
      <c r="D285" s="273" t="s">
        <v>259</v>
      </c>
      <c r="E285" s="273" t="s">
        <v>6721</v>
      </c>
      <c r="F285" s="430" t="s">
        <v>337</v>
      </c>
      <c r="G285" s="148" t="s">
        <v>281</v>
      </c>
    </row>
    <row r="286" spans="1:7">
      <c r="A286" s="429" t="s">
        <v>333</v>
      </c>
      <c r="B286" s="273" t="s">
        <v>464</v>
      </c>
      <c r="C286" s="273">
        <v>5.7066099999999998E-4</v>
      </c>
      <c r="D286" s="273" t="s">
        <v>259</v>
      </c>
      <c r="E286" s="273" t="s">
        <v>6722</v>
      </c>
      <c r="F286" s="430" t="s">
        <v>339</v>
      </c>
      <c r="G286" s="148" t="s">
        <v>281</v>
      </c>
    </row>
    <row r="287" spans="1:7">
      <c r="A287" s="429" t="s">
        <v>333</v>
      </c>
      <c r="B287" s="273" t="s">
        <v>467</v>
      </c>
      <c r="C287" s="273">
        <v>1.48508E-5</v>
      </c>
      <c r="D287" s="273" t="s">
        <v>259</v>
      </c>
      <c r="E287" s="273" t="s">
        <v>6723</v>
      </c>
      <c r="F287" s="430" t="s">
        <v>335</v>
      </c>
      <c r="G287" s="148" t="s">
        <v>281</v>
      </c>
    </row>
    <row r="288" spans="1:7">
      <c r="A288" s="429" t="s">
        <v>333</v>
      </c>
      <c r="B288" s="273" t="s">
        <v>469</v>
      </c>
      <c r="C288" s="273">
        <v>6.3329600000000004E-11</v>
      </c>
      <c r="D288" s="273" t="s">
        <v>259</v>
      </c>
      <c r="E288" s="273" t="s">
        <v>6724</v>
      </c>
      <c r="F288" s="430" t="s">
        <v>337</v>
      </c>
      <c r="G288" s="148" t="s">
        <v>281</v>
      </c>
    </row>
    <row r="289" spans="1:7">
      <c r="A289" s="429" t="s">
        <v>333</v>
      </c>
      <c r="B289" s="273" t="s">
        <v>469</v>
      </c>
      <c r="C289" s="273">
        <v>1.05726E-13</v>
      </c>
      <c r="D289" s="273" t="s">
        <v>259</v>
      </c>
      <c r="E289" s="273" t="s">
        <v>6725</v>
      </c>
      <c r="F289" s="430" t="s">
        <v>339</v>
      </c>
      <c r="G289" s="148" t="s">
        <v>281</v>
      </c>
    </row>
    <row r="290" spans="1:7">
      <c r="A290" s="429" t="s">
        <v>333</v>
      </c>
      <c r="B290" s="273" t="s">
        <v>472</v>
      </c>
      <c r="C290" s="273">
        <v>2.2881599999999999E-11</v>
      </c>
      <c r="D290" s="273" t="s">
        <v>259</v>
      </c>
      <c r="E290" s="273" t="s">
        <v>6726</v>
      </c>
      <c r="F290" s="430" t="s">
        <v>337</v>
      </c>
      <c r="G290" s="148" t="s">
        <v>281</v>
      </c>
    </row>
    <row r="291" spans="1:7">
      <c r="A291" s="429" t="s">
        <v>333</v>
      </c>
      <c r="B291" s="273" t="s">
        <v>472</v>
      </c>
      <c r="C291" s="273">
        <v>3.8199700000000001E-14</v>
      </c>
      <c r="D291" s="273" t="s">
        <v>259</v>
      </c>
      <c r="E291" s="273" t="s">
        <v>6727</v>
      </c>
      <c r="F291" s="430" t="s">
        <v>339</v>
      </c>
      <c r="G291" s="148" t="s">
        <v>281</v>
      </c>
    </row>
    <row r="292" spans="1:7">
      <c r="A292" s="429" t="s">
        <v>333</v>
      </c>
      <c r="B292" s="273" t="s">
        <v>475</v>
      </c>
      <c r="C292" s="273">
        <v>1.5489599999999999E-4</v>
      </c>
      <c r="D292" s="273" t="s">
        <v>259</v>
      </c>
      <c r="E292" s="273" t="s">
        <v>6688</v>
      </c>
      <c r="F292" s="430" t="s">
        <v>337</v>
      </c>
      <c r="G292" s="148" t="s">
        <v>281</v>
      </c>
    </row>
    <row r="293" spans="1:7">
      <c r="A293" s="429" t="s">
        <v>333</v>
      </c>
      <c r="B293" s="273" t="s">
        <v>475</v>
      </c>
      <c r="C293" s="273">
        <v>1.7515699999999999E-5</v>
      </c>
      <c r="D293" s="273" t="s">
        <v>259</v>
      </c>
      <c r="E293" s="273" t="s">
        <v>6728</v>
      </c>
      <c r="F293" s="430" t="s">
        <v>339</v>
      </c>
      <c r="G293" s="148" t="s">
        <v>281</v>
      </c>
    </row>
    <row r="294" spans="1:7">
      <c r="A294" s="429" t="s">
        <v>333</v>
      </c>
      <c r="B294" s="273" t="s">
        <v>477</v>
      </c>
      <c r="C294" s="273">
        <v>9.0556700000000005E-8</v>
      </c>
      <c r="D294" s="273" t="s">
        <v>259</v>
      </c>
      <c r="E294" s="273" t="s">
        <v>6729</v>
      </c>
      <c r="F294" s="430" t="s">
        <v>352</v>
      </c>
      <c r="G294" s="148" t="s">
        <v>281</v>
      </c>
    </row>
    <row r="295" spans="1:7">
      <c r="A295" s="429" t="s">
        <v>333</v>
      </c>
      <c r="B295" s="273" t="s">
        <v>479</v>
      </c>
      <c r="C295" s="273">
        <v>1.6151200000000001E-8</v>
      </c>
      <c r="D295" s="273" t="s">
        <v>259</v>
      </c>
      <c r="E295" s="273" t="s">
        <v>6730</v>
      </c>
      <c r="F295" s="430" t="s">
        <v>337</v>
      </c>
      <c r="G295" s="148" t="s">
        <v>281</v>
      </c>
    </row>
    <row r="296" spans="1:7">
      <c r="A296" s="429" t="s">
        <v>333</v>
      </c>
      <c r="B296" s="273" t="s">
        <v>479</v>
      </c>
      <c r="C296" s="273">
        <v>5.1571099999999998E-11</v>
      </c>
      <c r="D296" s="273" t="s">
        <v>259</v>
      </c>
      <c r="E296" s="273" t="s">
        <v>6731</v>
      </c>
      <c r="F296" s="430" t="s">
        <v>339</v>
      </c>
      <c r="G296" s="148" t="s">
        <v>281</v>
      </c>
    </row>
    <row r="297" spans="1:7">
      <c r="A297" s="429" t="s">
        <v>333</v>
      </c>
      <c r="B297" s="273" t="s">
        <v>482</v>
      </c>
      <c r="C297" s="273">
        <v>8.4725899999999995E-4</v>
      </c>
      <c r="D297" s="273" t="s">
        <v>259</v>
      </c>
      <c r="E297" s="273" t="s">
        <v>6732</v>
      </c>
      <c r="F297" s="430" t="s">
        <v>484</v>
      </c>
      <c r="G297" s="148" t="s">
        <v>281</v>
      </c>
    </row>
    <row r="298" spans="1:7">
      <c r="A298" s="429" t="s">
        <v>333</v>
      </c>
      <c r="B298" s="273" t="s">
        <v>209</v>
      </c>
      <c r="C298" s="273">
        <v>2.8572199999999999E-10</v>
      </c>
      <c r="D298" s="273" t="s">
        <v>259</v>
      </c>
      <c r="E298" s="273" t="s">
        <v>6733</v>
      </c>
      <c r="F298" s="430" t="s">
        <v>335</v>
      </c>
      <c r="G298" s="148" t="s">
        <v>281</v>
      </c>
    </row>
    <row r="299" spans="1:7">
      <c r="A299" s="429" t="s">
        <v>333</v>
      </c>
      <c r="B299" s="273" t="s">
        <v>486</v>
      </c>
      <c r="C299" s="273">
        <v>1.9159899999999999E-7</v>
      </c>
      <c r="D299" s="273" t="s">
        <v>259</v>
      </c>
      <c r="E299" s="273" t="s">
        <v>6734</v>
      </c>
      <c r="F299" s="430" t="s">
        <v>337</v>
      </c>
      <c r="G299" s="148" t="s">
        <v>281</v>
      </c>
    </row>
    <row r="300" spans="1:7">
      <c r="A300" s="445" t="s">
        <v>333</v>
      </c>
      <c r="B300" s="446" t="s">
        <v>486</v>
      </c>
      <c r="C300" s="446">
        <v>2.6355699999999999E-11</v>
      </c>
      <c r="D300" s="446" t="s">
        <v>259</v>
      </c>
      <c r="E300" s="446" t="s">
        <v>6735</v>
      </c>
      <c r="F300" s="447" t="s">
        <v>339</v>
      </c>
      <c r="G300" s="148" t="s">
        <v>281</v>
      </c>
    </row>
    <row r="301" spans="1:7">
      <c r="G301" s="148" t="s">
        <v>281</v>
      </c>
    </row>
    <row r="302" spans="1:7" ht="21">
      <c r="A302" s="827" t="s">
        <v>6856</v>
      </c>
      <c r="B302" s="828"/>
      <c r="C302" s="828"/>
      <c r="D302" s="828"/>
      <c r="E302" s="828"/>
      <c r="F302" s="829"/>
      <c r="G302" s="148" t="s">
        <v>281</v>
      </c>
    </row>
    <row r="303" spans="1:7">
      <c r="A303" s="211" t="s">
        <v>238</v>
      </c>
      <c r="B303" s="212" t="s">
        <v>239</v>
      </c>
      <c r="C303" s="212" t="s">
        <v>240</v>
      </c>
      <c r="D303" s="212" t="s">
        <v>134</v>
      </c>
      <c r="E303" s="212" t="s">
        <v>241</v>
      </c>
      <c r="F303" s="213" t="s">
        <v>242</v>
      </c>
      <c r="G303" s="148" t="s">
        <v>281</v>
      </c>
    </row>
    <row r="304" spans="1:7">
      <c r="A304" s="216" t="s">
        <v>858</v>
      </c>
      <c r="B304" s="231" t="s">
        <v>2000</v>
      </c>
      <c r="C304" s="218" t="s">
        <v>586</v>
      </c>
      <c r="D304" s="218" t="s">
        <v>259</v>
      </c>
      <c r="E304" s="218" t="s">
        <v>253</v>
      </c>
      <c r="F304" s="232" t="s">
        <v>6857</v>
      </c>
      <c r="G304" s="148" t="s">
        <v>281</v>
      </c>
    </row>
    <row r="305" spans="1:7">
      <c r="A305" s="221" t="s">
        <v>858</v>
      </c>
      <c r="B305" s="222" t="s">
        <v>507</v>
      </c>
      <c r="C305" s="223" t="s">
        <v>939</v>
      </c>
      <c r="D305" s="223" t="s">
        <v>259</v>
      </c>
      <c r="E305" s="273" t="s">
        <v>2213</v>
      </c>
      <c r="F305" s="234" t="s">
        <v>6335</v>
      </c>
      <c r="G305" s="148" t="s">
        <v>281</v>
      </c>
    </row>
    <row r="306" spans="1:7">
      <c r="A306" s="221" t="s">
        <v>858</v>
      </c>
      <c r="B306" s="222" t="s">
        <v>941</v>
      </c>
      <c r="C306" s="235" t="s">
        <v>6336</v>
      </c>
      <c r="D306" s="223" t="s">
        <v>943</v>
      </c>
      <c r="E306" s="223" t="s">
        <v>253</v>
      </c>
      <c r="F306" s="234" t="s">
        <v>6337</v>
      </c>
      <c r="G306" s="148" t="s">
        <v>281</v>
      </c>
    </row>
    <row r="307" spans="1:7">
      <c r="A307" s="221" t="s">
        <v>858</v>
      </c>
      <c r="B307" s="222" t="s">
        <v>6338</v>
      </c>
      <c r="C307" s="223" t="s">
        <v>6339</v>
      </c>
      <c r="D307" s="223" t="s">
        <v>259</v>
      </c>
      <c r="E307" s="223" t="s">
        <v>6340</v>
      </c>
      <c r="F307" s="234" t="s">
        <v>6341</v>
      </c>
      <c r="G307" s="148" t="s">
        <v>281</v>
      </c>
    </row>
    <row r="308" spans="1:7">
      <c r="A308" s="221" t="s">
        <v>858</v>
      </c>
      <c r="B308" s="222" t="s">
        <v>6342</v>
      </c>
      <c r="C308" s="235" t="s">
        <v>708</v>
      </c>
      <c r="D308" s="223" t="s">
        <v>259</v>
      </c>
      <c r="E308" s="273" t="s">
        <v>2213</v>
      </c>
      <c r="F308" s="234" t="s">
        <v>6343</v>
      </c>
      <c r="G308" s="148" t="s">
        <v>281</v>
      </c>
    </row>
    <row r="309" spans="1:7">
      <c r="A309" s="221" t="s">
        <v>858</v>
      </c>
      <c r="B309" s="222" t="s">
        <v>6014</v>
      </c>
      <c r="C309" s="235" t="s">
        <v>983</v>
      </c>
      <c r="D309" s="223" t="s">
        <v>408</v>
      </c>
      <c r="E309" s="273" t="s">
        <v>2213</v>
      </c>
      <c r="F309" s="234" t="s">
        <v>6344</v>
      </c>
      <c r="G309" s="148" t="s">
        <v>281</v>
      </c>
    </row>
    <row r="310" spans="1:7">
      <c r="A310" s="221" t="s">
        <v>858</v>
      </c>
      <c r="B310" s="222" t="s">
        <v>326</v>
      </c>
      <c r="C310" s="235" t="s">
        <v>818</v>
      </c>
      <c r="D310" s="223" t="s">
        <v>408</v>
      </c>
      <c r="E310" s="273" t="s">
        <v>2213</v>
      </c>
      <c r="F310" s="234" t="s">
        <v>6345</v>
      </c>
      <c r="G310" s="148" t="s">
        <v>281</v>
      </c>
    </row>
    <row r="311" spans="1:7">
      <c r="A311" s="221" t="s">
        <v>333</v>
      </c>
      <c r="B311" s="223" t="s">
        <v>340</v>
      </c>
      <c r="C311" s="223" t="s">
        <v>599</v>
      </c>
      <c r="D311" s="223" t="s">
        <v>259</v>
      </c>
      <c r="E311" s="223" t="s">
        <v>6858</v>
      </c>
      <c r="F311" s="234" t="s">
        <v>6347</v>
      </c>
      <c r="G311" s="148" t="s">
        <v>281</v>
      </c>
    </row>
    <row r="312" spans="1:7">
      <c r="A312" s="221" t="s">
        <v>845</v>
      </c>
      <c r="B312" s="233" t="s">
        <v>2217</v>
      </c>
      <c r="C312" s="223" t="s">
        <v>1069</v>
      </c>
      <c r="D312" s="223" t="s">
        <v>259</v>
      </c>
      <c r="E312" s="223" t="s">
        <v>253</v>
      </c>
      <c r="F312" s="234" t="s">
        <v>6859</v>
      </c>
      <c r="G312" s="148" t="s">
        <v>281</v>
      </c>
    </row>
    <row r="313" spans="1:7">
      <c r="A313" s="262" t="s">
        <v>268</v>
      </c>
      <c r="B313" s="189" t="s">
        <v>528</v>
      </c>
      <c r="C313" s="189">
        <v>0.72</v>
      </c>
      <c r="D313" s="189" t="s">
        <v>270</v>
      </c>
      <c r="E313" s="189" t="s">
        <v>958</v>
      </c>
      <c r="F313" s="263" t="s">
        <v>6355</v>
      </c>
      <c r="G313" s="148" t="s">
        <v>281</v>
      </c>
    </row>
    <row r="314" spans="1:7">
      <c r="A314" s="262" t="s">
        <v>268</v>
      </c>
      <c r="B314" s="189" t="s">
        <v>961</v>
      </c>
      <c r="C314" s="189">
        <v>0.6</v>
      </c>
      <c r="D314" s="189" t="s">
        <v>270</v>
      </c>
      <c r="E314" s="189" t="s">
        <v>253</v>
      </c>
      <c r="F314" s="263" t="s">
        <v>6357</v>
      </c>
      <c r="G314" s="148" t="s">
        <v>281</v>
      </c>
    </row>
    <row r="315" spans="1:7">
      <c r="A315" s="262" t="s">
        <v>268</v>
      </c>
      <c r="B315" s="189" t="s">
        <v>6028</v>
      </c>
      <c r="C315" s="189">
        <v>0.85</v>
      </c>
      <c r="D315" s="189" t="s">
        <v>270</v>
      </c>
      <c r="E315" s="189" t="s">
        <v>253</v>
      </c>
      <c r="F315" s="263" t="s">
        <v>6358</v>
      </c>
      <c r="G315" s="148" t="s">
        <v>281</v>
      </c>
    </row>
    <row r="316" spans="1:7">
      <c r="A316" s="262" t="s">
        <v>268</v>
      </c>
      <c r="B316" s="189" t="s">
        <v>969</v>
      </c>
      <c r="C316" s="189">
        <v>920</v>
      </c>
      <c r="D316" s="189" t="s">
        <v>6359</v>
      </c>
      <c r="E316" s="189" t="s">
        <v>970</v>
      </c>
      <c r="F316" s="263" t="s">
        <v>971</v>
      </c>
      <c r="G316" s="148" t="s">
        <v>281</v>
      </c>
    </row>
    <row r="317" spans="1:7">
      <c r="A317" s="262" t="s">
        <v>268</v>
      </c>
      <c r="B317" s="189" t="s">
        <v>6360</v>
      </c>
      <c r="C317" s="189">
        <v>60</v>
      </c>
      <c r="D317" s="189" t="s">
        <v>6359</v>
      </c>
      <c r="E317" s="189" t="s">
        <v>967</v>
      </c>
      <c r="F317" s="263" t="s">
        <v>953</v>
      </c>
      <c r="G317" s="148" t="s">
        <v>281</v>
      </c>
    </row>
    <row r="318" spans="1:7">
      <c r="A318" s="262" t="s">
        <v>268</v>
      </c>
      <c r="B318" s="189" t="s">
        <v>660</v>
      </c>
      <c r="C318" s="189">
        <v>1</v>
      </c>
      <c r="D318" s="189" t="s">
        <v>259</v>
      </c>
      <c r="E318" s="189" t="s">
        <v>253</v>
      </c>
      <c r="F318" s="263" t="s">
        <v>6362</v>
      </c>
      <c r="G318" s="148" t="s">
        <v>281</v>
      </c>
    </row>
    <row r="319" spans="1:7">
      <c r="A319" s="262" t="s">
        <v>268</v>
      </c>
      <c r="B319" s="189" t="s">
        <v>6364</v>
      </c>
      <c r="C319" s="189">
        <v>4.4000000000000004</v>
      </c>
      <c r="D319" s="189" t="s">
        <v>6365</v>
      </c>
      <c r="E319" s="189" t="s">
        <v>253</v>
      </c>
      <c r="F319" s="263" t="s">
        <v>6366</v>
      </c>
      <c r="G319" s="148" t="s">
        <v>281</v>
      </c>
    </row>
    <row r="320" spans="1:7">
      <c r="A320" s="262" t="s">
        <v>268</v>
      </c>
      <c r="B320" s="189" t="s">
        <v>6860</v>
      </c>
      <c r="C320" s="189">
        <v>0.25</v>
      </c>
      <c r="D320" s="189" t="s">
        <v>973</v>
      </c>
      <c r="E320" s="189" t="s">
        <v>974</v>
      </c>
      <c r="F320" s="263" t="s">
        <v>6861</v>
      </c>
      <c r="G320" s="148" t="s">
        <v>281</v>
      </c>
    </row>
    <row r="321" spans="1:8">
      <c r="A321" s="262" t="s">
        <v>268</v>
      </c>
      <c r="B321" s="189" t="s">
        <v>956</v>
      </c>
      <c r="C321" s="189">
        <v>0.06</v>
      </c>
      <c r="D321" s="189" t="s">
        <v>270</v>
      </c>
      <c r="E321" s="189" t="s">
        <v>253</v>
      </c>
      <c r="F321" s="263" t="s">
        <v>6367</v>
      </c>
      <c r="G321" s="148" t="s">
        <v>281</v>
      </c>
    </row>
    <row r="322" spans="1:8">
      <c r="A322" s="262" t="s">
        <v>268</v>
      </c>
      <c r="B322" s="189" t="s">
        <v>6368</v>
      </c>
      <c r="C322" s="269">
        <v>8.8800000000000001E-4</v>
      </c>
      <c r="D322" s="189" t="s">
        <v>6369</v>
      </c>
      <c r="E322" s="189" t="s">
        <v>253</v>
      </c>
      <c r="F322" s="263" t="s">
        <v>506</v>
      </c>
      <c r="G322" s="148" t="s">
        <v>281</v>
      </c>
    </row>
    <row r="323" spans="1:8">
      <c r="A323" s="262" t="s">
        <v>268</v>
      </c>
      <c r="B323" s="189" t="s">
        <v>676</v>
      </c>
      <c r="C323" s="189">
        <v>22.4</v>
      </c>
      <c r="D323" s="189" t="s">
        <v>6370</v>
      </c>
      <c r="E323" s="189" t="s">
        <v>253</v>
      </c>
      <c r="F323" s="263" t="s">
        <v>6371</v>
      </c>
      <c r="G323" s="148" t="s">
        <v>281</v>
      </c>
    </row>
    <row r="324" spans="1:8">
      <c r="A324" s="262" t="s">
        <v>268</v>
      </c>
      <c r="B324" s="189" t="s">
        <v>983</v>
      </c>
      <c r="C324" s="189" t="s">
        <v>6374</v>
      </c>
      <c r="D324" s="189" t="s">
        <v>408</v>
      </c>
      <c r="E324" s="431"/>
      <c r="F324" s="263" t="s">
        <v>953</v>
      </c>
      <c r="G324" s="148" t="s">
        <v>281</v>
      </c>
    </row>
    <row r="325" spans="1:8">
      <c r="A325" s="262" t="s">
        <v>268</v>
      </c>
      <c r="B325" s="189" t="s">
        <v>986</v>
      </c>
      <c r="C325" s="189" t="s">
        <v>6377</v>
      </c>
      <c r="D325" s="189" t="s">
        <v>259</v>
      </c>
      <c r="E325" s="431"/>
      <c r="F325" s="263" t="s">
        <v>6378</v>
      </c>
      <c r="G325" s="148" t="s">
        <v>281</v>
      </c>
    </row>
    <row r="326" spans="1:8">
      <c r="A326" s="262" t="s">
        <v>268</v>
      </c>
      <c r="B326" s="189" t="s">
        <v>818</v>
      </c>
      <c r="C326" s="189" t="s">
        <v>6379</v>
      </c>
      <c r="D326" s="189" t="s">
        <v>408</v>
      </c>
      <c r="E326" s="431"/>
      <c r="F326" s="263" t="s">
        <v>6524</v>
      </c>
      <c r="G326" s="148" t="s">
        <v>281</v>
      </c>
    </row>
    <row r="327" spans="1:8">
      <c r="A327" s="262" t="s">
        <v>268</v>
      </c>
      <c r="B327" s="189" t="s">
        <v>824</v>
      </c>
      <c r="C327" s="189" t="s">
        <v>6862</v>
      </c>
      <c r="D327" s="189" t="s">
        <v>259</v>
      </c>
      <c r="E327" s="431"/>
      <c r="F327" s="263" t="s">
        <v>6385</v>
      </c>
      <c r="G327" s="148" t="s">
        <v>281</v>
      </c>
    </row>
    <row r="328" spans="1:8">
      <c r="A328" s="262" t="s">
        <v>268</v>
      </c>
      <c r="B328" s="189" t="s">
        <v>1069</v>
      </c>
      <c r="C328" s="189" t="s">
        <v>6386</v>
      </c>
      <c r="D328" s="189" t="s">
        <v>259</v>
      </c>
      <c r="E328" s="431"/>
      <c r="F328" s="263" t="s">
        <v>2996</v>
      </c>
      <c r="G328" s="148" t="s">
        <v>281</v>
      </c>
    </row>
    <row r="329" spans="1:8">
      <c r="A329" s="262" t="s">
        <v>268</v>
      </c>
      <c r="B329" s="189" t="s">
        <v>703</v>
      </c>
      <c r="C329" s="189" t="s">
        <v>6388</v>
      </c>
      <c r="D329" s="189" t="s">
        <v>259</v>
      </c>
      <c r="E329" s="431"/>
      <c r="F329" s="263" t="s">
        <v>6389</v>
      </c>
      <c r="G329" s="148" t="s">
        <v>281</v>
      </c>
    </row>
    <row r="330" spans="1:8">
      <c r="A330" s="239" t="s">
        <v>268</v>
      </c>
      <c r="B330" s="240" t="s">
        <v>599</v>
      </c>
      <c r="C330" s="240" t="s">
        <v>6863</v>
      </c>
      <c r="D330" s="240" t="s">
        <v>259</v>
      </c>
      <c r="E330" s="432"/>
      <c r="F330" s="241" t="s">
        <v>6391</v>
      </c>
      <c r="G330" s="148" t="s">
        <v>281</v>
      </c>
    </row>
    <row r="331" spans="1:8">
      <c r="G331" s="148" t="s">
        <v>281</v>
      </c>
    </row>
    <row r="332" spans="1:8" ht="18.75">
      <c r="A332" s="769" t="s">
        <v>2232</v>
      </c>
      <c r="B332" s="770"/>
      <c r="C332" s="770"/>
      <c r="D332" s="770"/>
      <c r="E332" s="770"/>
      <c r="F332" s="771"/>
      <c r="G332" s="148" t="s">
        <v>281</v>
      </c>
    </row>
    <row r="333" spans="1:8">
      <c r="A333" s="211" t="s">
        <v>238</v>
      </c>
      <c r="B333" s="212" t="s">
        <v>239</v>
      </c>
      <c r="C333" s="212" t="s">
        <v>240</v>
      </c>
      <c r="D333" s="212" t="s">
        <v>134</v>
      </c>
      <c r="E333" s="212" t="s">
        <v>241</v>
      </c>
      <c r="F333" s="213" t="s">
        <v>242</v>
      </c>
      <c r="G333" s="148" t="s">
        <v>281</v>
      </c>
    </row>
    <row r="334" spans="1:8">
      <c r="A334" s="216" t="s">
        <v>243</v>
      </c>
      <c r="B334" s="231" t="s">
        <v>1001</v>
      </c>
      <c r="C334" s="267" t="s">
        <v>1002</v>
      </c>
      <c r="D334" s="218" t="s">
        <v>259</v>
      </c>
      <c r="E334" s="218" t="s">
        <v>1003</v>
      </c>
      <c r="F334" s="232" t="s">
        <v>1004</v>
      </c>
      <c r="G334" s="148" t="s">
        <v>281</v>
      </c>
    </row>
    <row r="335" spans="1:8">
      <c r="A335" s="221" t="s">
        <v>243</v>
      </c>
      <c r="B335" s="223" t="s">
        <v>4088</v>
      </c>
      <c r="C335" s="223" t="s">
        <v>1984</v>
      </c>
      <c r="D335" s="223" t="s">
        <v>275</v>
      </c>
      <c r="E335" s="223" t="s">
        <v>260</v>
      </c>
      <c r="F335" s="234" t="s">
        <v>2234</v>
      </c>
      <c r="G335" s="148" t="s">
        <v>281</v>
      </c>
    </row>
    <row r="336" spans="1:8">
      <c r="A336" s="221" t="s">
        <v>243</v>
      </c>
      <c r="B336" s="223" t="s">
        <v>2235</v>
      </c>
      <c r="C336" s="223" t="s">
        <v>1984</v>
      </c>
      <c r="D336" s="223" t="s">
        <v>275</v>
      </c>
      <c r="E336" s="223" t="s">
        <v>260</v>
      </c>
      <c r="F336" s="234" t="s">
        <v>2236</v>
      </c>
      <c r="G336" s="148" t="s">
        <v>281</v>
      </c>
      <c r="H336" s="204"/>
    </row>
    <row r="337" spans="1:9">
      <c r="A337" s="221" t="s">
        <v>243</v>
      </c>
      <c r="B337" s="222" t="s">
        <v>1005</v>
      </c>
      <c r="C337" s="223">
        <v>0.01</v>
      </c>
      <c r="D337" s="223" t="s">
        <v>259</v>
      </c>
      <c r="E337" s="223" t="s">
        <v>1006</v>
      </c>
      <c r="F337" s="234" t="s">
        <v>1007</v>
      </c>
      <c r="G337" s="148" t="s">
        <v>281</v>
      </c>
    </row>
    <row r="338" spans="1:9">
      <c r="A338" s="221" t="s">
        <v>243</v>
      </c>
      <c r="B338" s="233" t="s">
        <v>2217</v>
      </c>
      <c r="C338" s="223">
        <v>1</v>
      </c>
      <c r="D338" s="223" t="s">
        <v>259</v>
      </c>
      <c r="E338" s="223" t="s">
        <v>253</v>
      </c>
      <c r="F338" s="234" t="s">
        <v>2238</v>
      </c>
      <c r="G338" s="148" t="s">
        <v>281</v>
      </c>
      <c r="H338" s="204"/>
    </row>
    <row r="339" spans="1:9">
      <c r="A339" s="221" t="s">
        <v>243</v>
      </c>
      <c r="B339" s="222" t="s">
        <v>866</v>
      </c>
      <c r="C339" s="271">
        <v>8.3999999999999995E-5</v>
      </c>
      <c r="D339" s="223" t="s">
        <v>259</v>
      </c>
      <c r="E339" s="223" t="s">
        <v>1009</v>
      </c>
      <c r="F339" s="234" t="s">
        <v>1010</v>
      </c>
      <c r="G339" s="148" t="s">
        <v>281</v>
      </c>
      <c r="H339" s="204"/>
    </row>
    <row r="340" spans="1:9">
      <c r="A340" s="221" t="s">
        <v>243</v>
      </c>
      <c r="B340" s="361" t="s">
        <v>6014</v>
      </c>
      <c r="C340" s="223" t="s">
        <v>983</v>
      </c>
      <c r="D340" s="223" t="s">
        <v>408</v>
      </c>
      <c r="E340" s="223" t="s">
        <v>260</v>
      </c>
      <c r="F340" s="234" t="s">
        <v>1020</v>
      </c>
      <c r="G340" s="148" t="s">
        <v>281</v>
      </c>
      <c r="H340" s="204"/>
    </row>
    <row r="341" spans="1:9">
      <c r="A341" s="221" t="s">
        <v>333</v>
      </c>
      <c r="B341" s="223" t="s">
        <v>225</v>
      </c>
      <c r="C341" s="223" t="s">
        <v>173</v>
      </c>
      <c r="D341" s="223" t="s">
        <v>259</v>
      </c>
      <c r="E341" s="223" t="s">
        <v>6864</v>
      </c>
      <c r="F341" s="234" t="s">
        <v>1012</v>
      </c>
      <c r="G341" s="148" t="s">
        <v>281</v>
      </c>
      <c r="H341" s="204"/>
    </row>
    <row r="342" spans="1:9">
      <c r="A342" s="221" t="s">
        <v>333</v>
      </c>
      <c r="B342" s="223" t="s">
        <v>174</v>
      </c>
      <c r="C342" s="223" t="s">
        <v>228</v>
      </c>
      <c r="D342" s="223" t="s">
        <v>259</v>
      </c>
      <c r="E342" s="223" t="s">
        <v>6865</v>
      </c>
      <c r="F342" s="234" t="s">
        <v>1012</v>
      </c>
      <c r="G342" s="148" t="s">
        <v>281</v>
      </c>
    </row>
    <row r="343" spans="1:9">
      <c r="A343" s="221" t="s">
        <v>333</v>
      </c>
      <c r="B343" s="223" t="s">
        <v>179</v>
      </c>
      <c r="C343" s="223" t="s">
        <v>178</v>
      </c>
      <c r="D343" s="223" t="s">
        <v>259</v>
      </c>
      <c r="E343" s="223" t="s">
        <v>6866</v>
      </c>
      <c r="F343" s="234" t="s">
        <v>1012</v>
      </c>
      <c r="G343" s="148" t="s">
        <v>281</v>
      </c>
      <c r="H343" s="204"/>
    </row>
    <row r="344" spans="1:9">
      <c r="A344" s="221" t="s">
        <v>333</v>
      </c>
      <c r="B344" s="223" t="s">
        <v>221</v>
      </c>
      <c r="C344" s="223" t="s">
        <v>183</v>
      </c>
      <c r="D344" s="223" t="s">
        <v>259</v>
      </c>
      <c r="E344" s="223" t="s">
        <v>6867</v>
      </c>
      <c r="F344" s="234" t="s">
        <v>1012</v>
      </c>
      <c r="G344" s="148" t="s">
        <v>281</v>
      </c>
    </row>
    <row r="345" spans="1:9">
      <c r="A345" s="221" t="s">
        <v>333</v>
      </c>
      <c r="B345" s="223" t="s">
        <v>188</v>
      </c>
      <c r="C345" s="223" t="s">
        <v>187</v>
      </c>
      <c r="D345" s="223" t="s">
        <v>259</v>
      </c>
      <c r="E345" s="223" t="s">
        <v>6868</v>
      </c>
      <c r="F345" s="234" t="s">
        <v>1012</v>
      </c>
      <c r="G345" s="148" t="s">
        <v>281</v>
      </c>
    </row>
    <row r="346" spans="1:9">
      <c r="A346" s="221" t="s">
        <v>333</v>
      </c>
      <c r="B346" s="223" t="s">
        <v>184</v>
      </c>
      <c r="C346" s="223" t="s">
        <v>191</v>
      </c>
      <c r="D346" s="223" t="s">
        <v>259</v>
      </c>
      <c r="E346" s="223" t="s">
        <v>6869</v>
      </c>
      <c r="F346" s="234" t="s">
        <v>1012</v>
      </c>
      <c r="G346" s="148" t="s">
        <v>281</v>
      </c>
      <c r="H346" s="204"/>
      <c r="I346" s="204"/>
    </row>
    <row r="347" spans="1:9">
      <c r="A347" s="221" t="s">
        <v>333</v>
      </c>
      <c r="B347" s="223" t="s">
        <v>192</v>
      </c>
      <c r="C347" s="223" t="s">
        <v>195</v>
      </c>
      <c r="D347" s="223" t="s">
        <v>259</v>
      </c>
      <c r="E347" s="223" t="s">
        <v>6870</v>
      </c>
      <c r="F347" s="234" t="s">
        <v>1012</v>
      </c>
      <c r="G347" s="148" t="s">
        <v>281</v>
      </c>
      <c r="I347" s="204"/>
    </row>
    <row r="348" spans="1:9">
      <c r="A348" s="221" t="s">
        <v>250</v>
      </c>
      <c r="B348" s="233" t="s">
        <v>3188</v>
      </c>
      <c r="C348" s="223" t="s">
        <v>1708</v>
      </c>
      <c r="D348" s="223" t="s">
        <v>259</v>
      </c>
      <c r="E348" s="223" t="s">
        <v>253</v>
      </c>
      <c r="F348" s="234" t="s">
        <v>2241</v>
      </c>
      <c r="G348" s="148" t="s">
        <v>281</v>
      </c>
    </row>
    <row r="349" spans="1:9">
      <c r="A349" s="221" t="s">
        <v>333</v>
      </c>
      <c r="B349" s="223" t="s">
        <v>217</v>
      </c>
      <c r="C349" s="223" t="s">
        <v>199</v>
      </c>
      <c r="D349" s="223" t="s">
        <v>259</v>
      </c>
      <c r="E349" s="223" t="s">
        <v>6871</v>
      </c>
      <c r="F349" s="234" t="s">
        <v>1012</v>
      </c>
      <c r="G349" s="148" t="s">
        <v>281</v>
      </c>
    </row>
    <row r="350" spans="1:9">
      <c r="A350" s="221" t="s">
        <v>333</v>
      </c>
      <c r="B350" s="223" t="s">
        <v>205</v>
      </c>
      <c r="C350" s="223" t="s">
        <v>204</v>
      </c>
      <c r="D350" s="223" t="s">
        <v>259</v>
      </c>
      <c r="E350" s="223" t="s">
        <v>6872</v>
      </c>
      <c r="F350" s="234" t="s">
        <v>1012</v>
      </c>
      <c r="G350" s="148" t="s">
        <v>281</v>
      </c>
    </row>
    <row r="351" spans="1:9">
      <c r="A351" s="221" t="s">
        <v>333</v>
      </c>
      <c r="B351" s="223" t="s">
        <v>196</v>
      </c>
      <c r="C351" s="223" t="s">
        <v>208</v>
      </c>
      <c r="D351" s="223" t="s">
        <v>259</v>
      </c>
      <c r="E351" s="223" t="s">
        <v>6873</v>
      </c>
      <c r="F351" s="234" t="s">
        <v>1012</v>
      </c>
      <c r="G351" s="148" t="s">
        <v>281</v>
      </c>
    </row>
    <row r="352" spans="1:9">
      <c r="A352" s="221" t="s">
        <v>333</v>
      </c>
      <c r="B352" s="223" t="s">
        <v>200</v>
      </c>
      <c r="C352" s="223" t="s">
        <v>212</v>
      </c>
      <c r="D352" s="223" t="s">
        <v>259</v>
      </c>
      <c r="E352" s="223" t="s">
        <v>6874</v>
      </c>
      <c r="F352" s="234" t="s">
        <v>1012</v>
      </c>
      <c r="G352" s="148" t="s">
        <v>281</v>
      </c>
    </row>
    <row r="353" spans="1:8">
      <c r="A353" s="221" t="s">
        <v>333</v>
      </c>
      <c r="B353" s="223" t="s">
        <v>441</v>
      </c>
      <c r="C353" s="271">
        <v>4.8199999999999999E-5</v>
      </c>
      <c r="D353" s="223" t="s">
        <v>259</v>
      </c>
      <c r="E353" s="223" t="s">
        <v>1028</v>
      </c>
      <c r="F353" s="234" t="s">
        <v>1012</v>
      </c>
      <c r="G353" s="148" t="s">
        <v>281</v>
      </c>
      <c r="H353" s="204"/>
    </row>
    <row r="354" spans="1:8">
      <c r="A354" s="221" t="s">
        <v>333</v>
      </c>
      <c r="B354" s="223" t="s">
        <v>443</v>
      </c>
      <c r="C354" s="271">
        <v>1.36E-5</v>
      </c>
      <c r="D354" s="223" t="s">
        <v>259</v>
      </c>
      <c r="E354" s="223" t="s">
        <v>1029</v>
      </c>
      <c r="F354" s="234" t="s">
        <v>1012</v>
      </c>
      <c r="G354" s="148" t="s">
        <v>281</v>
      </c>
    </row>
    <row r="355" spans="1:8">
      <c r="A355" s="221" t="s">
        <v>333</v>
      </c>
      <c r="B355" s="223" t="s">
        <v>445</v>
      </c>
      <c r="C355" s="271">
        <v>2.9099999999999999E-5</v>
      </c>
      <c r="D355" s="223" t="s">
        <v>259</v>
      </c>
      <c r="E355" s="223" t="s">
        <v>1030</v>
      </c>
      <c r="F355" s="234" t="s">
        <v>1012</v>
      </c>
      <c r="G355" s="148" t="s">
        <v>281</v>
      </c>
    </row>
    <row r="356" spans="1:8">
      <c r="A356" s="221" t="s">
        <v>333</v>
      </c>
      <c r="B356" s="223" t="s">
        <v>449</v>
      </c>
      <c r="C356" s="223" t="s">
        <v>220</v>
      </c>
      <c r="D356" s="223" t="s">
        <v>259</v>
      </c>
      <c r="E356" s="223" t="s">
        <v>6875</v>
      </c>
      <c r="F356" s="234" t="s">
        <v>1012</v>
      </c>
      <c r="G356" s="148" t="s">
        <v>281</v>
      </c>
      <c r="H356" s="204"/>
    </row>
    <row r="357" spans="1:8">
      <c r="A357" s="221" t="s">
        <v>333</v>
      </c>
      <c r="B357" s="223" t="s">
        <v>229</v>
      </c>
      <c r="C357" s="223" t="s">
        <v>224</v>
      </c>
      <c r="D357" s="223" t="s">
        <v>259</v>
      </c>
      <c r="E357" s="223" t="s">
        <v>6876</v>
      </c>
      <c r="F357" s="234" t="s">
        <v>1012</v>
      </c>
      <c r="G357" s="148" t="s">
        <v>281</v>
      </c>
    </row>
    <row r="358" spans="1:8">
      <c r="A358" s="221" t="s">
        <v>333</v>
      </c>
      <c r="B358" s="223" t="s">
        <v>213</v>
      </c>
      <c r="C358" s="223" t="s">
        <v>1033</v>
      </c>
      <c r="D358" s="223" t="s">
        <v>259</v>
      </c>
      <c r="E358" s="223" t="s">
        <v>6877</v>
      </c>
      <c r="F358" s="234" t="s">
        <v>1012</v>
      </c>
      <c r="G358" s="148" t="s">
        <v>281</v>
      </c>
    </row>
    <row r="359" spans="1:8">
      <c r="A359" s="221" t="s">
        <v>333</v>
      </c>
      <c r="B359" s="223" t="s">
        <v>209</v>
      </c>
      <c r="C359" s="223" t="s">
        <v>216</v>
      </c>
      <c r="D359" s="223" t="s">
        <v>259</v>
      </c>
      <c r="E359" s="223" t="s">
        <v>6878</v>
      </c>
      <c r="F359" s="234" t="s">
        <v>1012</v>
      </c>
      <c r="G359" s="148" t="s">
        <v>281</v>
      </c>
    </row>
    <row r="360" spans="1:8">
      <c r="A360" s="262" t="s">
        <v>268</v>
      </c>
      <c r="B360" s="189" t="s">
        <v>1036</v>
      </c>
      <c r="C360" s="189">
        <v>4.4999999999999997E-3</v>
      </c>
      <c r="D360" s="189" t="s">
        <v>259</v>
      </c>
      <c r="E360" s="189" t="s">
        <v>253</v>
      </c>
      <c r="F360" s="263" t="s">
        <v>1004</v>
      </c>
      <c r="G360" s="148" t="s">
        <v>281</v>
      </c>
    </row>
    <row r="361" spans="1:8">
      <c r="A361" s="262" t="s">
        <v>268</v>
      </c>
      <c r="B361" s="189" t="s">
        <v>1037</v>
      </c>
      <c r="C361" s="189">
        <v>2.0799999999999999E-2</v>
      </c>
      <c r="D361" s="189" t="s">
        <v>773</v>
      </c>
      <c r="E361" s="189" t="s">
        <v>253</v>
      </c>
      <c r="F361" s="263" t="s">
        <v>2242</v>
      </c>
      <c r="G361" s="148" t="s">
        <v>281</v>
      </c>
    </row>
    <row r="362" spans="1:8">
      <c r="A362" s="262" t="s">
        <v>268</v>
      </c>
      <c r="B362" s="189" t="s">
        <v>1039</v>
      </c>
      <c r="C362" s="189">
        <v>7.3499999999999998E-5</v>
      </c>
      <c r="D362" s="189" t="s">
        <v>773</v>
      </c>
      <c r="E362" s="189" t="s">
        <v>253</v>
      </c>
      <c r="F362" s="263" t="s">
        <v>2242</v>
      </c>
      <c r="G362" s="148" t="s">
        <v>281</v>
      </c>
      <c r="H362" s="204"/>
    </row>
    <row r="363" spans="1:8">
      <c r="A363" s="262" t="s">
        <v>268</v>
      </c>
      <c r="B363" s="189" t="s">
        <v>1040</v>
      </c>
      <c r="C363" s="189">
        <v>9.2100000000000001E-2</v>
      </c>
      <c r="D363" s="189" t="s">
        <v>773</v>
      </c>
      <c r="E363" s="189" t="s">
        <v>253</v>
      </c>
      <c r="F363" s="263" t="s">
        <v>2242</v>
      </c>
      <c r="G363" s="148" t="s">
        <v>281</v>
      </c>
    </row>
    <row r="364" spans="1:8">
      <c r="A364" s="262" t="s">
        <v>268</v>
      </c>
      <c r="B364" s="189" t="s">
        <v>1041</v>
      </c>
      <c r="C364" s="189">
        <v>9.0800000000000003E-7</v>
      </c>
      <c r="D364" s="189" t="s">
        <v>773</v>
      </c>
      <c r="E364" s="189" t="s">
        <v>253</v>
      </c>
      <c r="F364" s="263" t="s">
        <v>2242</v>
      </c>
      <c r="G364" s="148" t="s">
        <v>281</v>
      </c>
      <c r="H364" s="204"/>
    </row>
    <row r="365" spans="1:8">
      <c r="A365" s="262" t="s">
        <v>268</v>
      </c>
      <c r="B365" s="189" t="s">
        <v>1042</v>
      </c>
      <c r="C365" s="189">
        <v>8.4700000000000002E-6</v>
      </c>
      <c r="D365" s="189" t="s">
        <v>773</v>
      </c>
      <c r="E365" s="189" t="s">
        <v>253</v>
      </c>
      <c r="F365" s="263" t="s">
        <v>2242</v>
      </c>
      <c r="G365" s="148" t="s">
        <v>281</v>
      </c>
      <c r="H365" s="204"/>
    </row>
    <row r="366" spans="1:8">
      <c r="A366" s="262" t="s">
        <v>268</v>
      </c>
      <c r="B366" s="189" t="s">
        <v>1043</v>
      </c>
      <c r="C366" s="189">
        <v>3.96E-5</v>
      </c>
      <c r="D366" s="189" t="s">
        <v>773</v>
      </c>
      <c r="E366" s="189" t="s">
        <v>253</v>
      </c>
      <c r="F366" s="263" t="s">
        <v>2242</v>
      </c>
      <c r="G366" s="148" t="s">
        <v>281</v>
      </c>
      <c r="H366" s="204"/>
    </row>
    <row r="367" spans="1:8">
      <c r="A367" s="262" t="s">
        <v>268</v>
      </c>
      <c r="B367" s="189" t="s">
        <v>1044</v>
      </c>
      <c r="C367" s="189">
        <v>3.8400000000000001E-4</v>
      </c>
      <c r="D367" s="189" t="s">
        <v>773</v>
      </c>
      <c r="E367" s="189" t="s">
        <v>253</v>
      </c>
      <c r="F367" s="263" t="s">
        <v>2242</v>
      </c>
      <c r="G367" s="148" t="s">
        <v>281</v>
      </c>
      <c r="H367" s="204"/>
    </row>
    <row r="368" spans="1:8">
      <c r="A368" s="262" t="s">
        <v>268</v>
      </c>
      <c r="B368" s="189" t="s">
        <v>1045</v>
      </c>
      <c r="C368" s="189">
        <v>4.2099999999999999E-2</v>
      </c>
      <c r="D368" s="189" t="s">
        <v>773</v>
      </c>
      <c r="E368" s="189" t="s">
        <v>253</v>
      </c>
      <c r="F368" s="263" t="s">
        <v>2242</v>
      </c>
      <c r="G368" s="148" t="s">
        <v>281</v>
      </c>
    </row>
    <row r="369" spans="1:9">
      <c r="A369" s="262" t="s">
        <v>268</v>
      </c>
      <c r="B369" s="189" t="s">
        <v>1046</v>
      </c>
      <c r="C369" s="189">
        <v>5.1900000000000003E-7</v>
      </c>
      <c r="D369" s="189" t="s">
        <v>773</v>
      </c>
      <c r="E369" s="189" t="s">
        <v>253</v>
      </c>
      <c r="F369" s="263" t="s">
        <v>2242</v>
      </c>
      <c r="G369" s="148" t="s">
        <v>281</v>
      </c>
      <c r="H369" s="204"/>
    </row>
    <row r="370" spans="1:9">
      <c r="A370" s="262" t="s">
        <v>268</v>
      </c>
      <c r="B370" s="189" t="s">
        <v>1047</v>
      </c>
      <c r="C370" s="189">
        <v>4.8700000000000002E-3</v>
      </c>
      <c r="D370" s="189" t="s">
        <v>773</v>
      </c>
      <c r="E370" s="189" t="s">
        <v>253</v>
      </c>
      <c r="F370" s="263" t="s">
        <v>2242</v>
      </c>
      <c r="G370" s="148" t="s">
        <v>281</v>
      </c>
    </row>
    <row r="371" spans="1:9">
      <c r="A371" s="262" t="s">
        <v>268</v>
      </c>
      <c r="B371" s="189" t="s">
        <v>6879</v>
      </c>
      <c r="C371" s="189">
        <v>3.1399999999999997E-2</v>
      </c>
      <c r="D371" s="189" t="s">
        <v>773</v>
      </c>
      <c r="E371" s="189" t="s">
        <v>253</v>
      </c>
      <c r="F371" s="263" t="s">
        <v>2242</v>
      </c>
      <c r="G371" s="148" t="s">
        <v>281</v>
      </c>
    </row>
    <row r="372" spans="1:9">
      <c r="A372" s="262" t="s">
        <v>268</v>
      </c>
      <c r="B372" s="189" t="s">
        <v>1048</v>
      </c>
      <c r="C372" s="189">
        <v>3.1099999999999997E-5</v>
      </c>
      <c r="D372" s="189" t="s">
        <v>773</v>
      </c>
      <c r="E372" s="189" t="s">
        <v>253</v>
      </c>
      <c r="F372" s="263" t="s">
        <v>2242</v>
      </c>
      <c r="G372" s="148" t="s">
        <v>281</v>
      </c>
      <c r="H372" s="204"/>
    </row>
    <row r="373" spans="1:9">
      <c r="A373" s="262" t="s">
        <v>268</v>
      </c>
      <c r="B373" s="189" t="s">
        <v>1049</v>
      </c>
      <c r="C373" s="189">
        <v>3.3300000000000003E-2</v>
      </c>
      <c r="D373" s="189" t="s">
        <v>773</v>
      </c>
      <c r="E373" s="189" t="s">
        <v>253</v>
      </c>
      <c r="F373" s="263" t="s">
        <v>2242</v>
      </c>
      <c r="G373" s="148" t="s">
        <v>281</v>
      </c>
    </row>
    <row r="374" spans="1:9">
      <c r="A374" s="262" t="s">
        <v>268</v>
      </c>
      <c r="B374" s="189" t="s">
        <v>1050</v>
      </c>
      <c r="C374" s="189">
        <v>3.8399999999999998E-5</v>
      </c>
      <c r="D374" s="189" t="s">
        <v>773</v>
      </c>
      <c r="E374" s="189" t="s">
        <v>253</v>
      </c>
      <c r="F374" s="263" t="s">
        <v>2242</v>
      </c>
      <c r="G374" s="148" t="s">
        <v>281</v>
      </c>
      <c r="H374" s="204"/>
    </row>
    <row r="375" spans="1:9">
      <c r="A375" s="262" t="s">
        <v>268</v>
      </c>
      <c r="B375" s="189" t="s">
        <v>1051</v>
      </c>
      <c r="C375" s="189">
        <v>0.312</v>
      </c>
      <c r="D375" s="189" t="s">
        <v>773</v>
      </c>
      <c r="E375" s="189" t="s">
        <v>253</v>
      </c>
      <c r="F375" s="263" t="s">
        <v>2242</v>
      </c>
      <c r="G375" s="148" t="s">
        <v>281</v>
      </c>
    </row>
    <row r="376" spans="1:9">
      <c r="A376" s="262" t="s">
        <v>268</v>
      </c>
      <c r="B376" s="189" t="s">
        <v>1052</v>
      </c>
      <c r="C376" s="189">
        <v>1.01E-3</v>
      </c>
      <c r="D376" s="189" t="s">
        <v>4523</v>
      </c>
      <c r="E376" s="189" t="s">
        <v>1575</v>
      </c>
      <c r="F376" s="263" t="s">
        <v>2244</v>
      </c>
      <c r="G376" s="148" t="s">
        <v>281</v>
      </c>
      <c r="I376" s="148" t="s">
        <v>281</v>
      </c>
    </row>
    <row r="377" spans="1:9">
      <c r="A377" s="262" t="s">
        <v>268</v>
      </c>
      <c r="B377" s="189" t="s">
        <v>1053</v>
      </c>
      <c r="C377" s="189">
        <v>0.9</v>
      </c>
      <c r="D377" s="189" t="s">
        <v>270</v>
      </c>
      <c r="E377" s="189" t="s">
        <v>253</v>
      </c>
      <c r="F377" s="263" t="s">
        <v>2245</v>
      </c>
      <c r="G377" s="148" t="s">
        <v>281</v>
      </c>
    </row>
    <row r="378" spans="1:9">
      <c r="A378" s="262" t="s">
        <v>268</v>
      </c>
      <c r="B378" s="189" t="s">
        <v>983</v>
      </c>
      <c r="C378" s="189">
        <v>9.6000000000000002E-2</v>
      </c>
      <c r="D378" s="189" t="s">
        <v>408</v>
      </c>
      <c r="E378" s="189" t="s">
        <v>1054</v>
      </c>
      <c r="F378" s="263" t="s">
        <v>1020</v>
      </c>
      <c r="G378" s="148" t="s">
        <v>281</v>
      </c>
    </row>
    <row r="379" spans="1:9">
      <c r="A379" s="262" t="s">
        <v>268</v>
      </c>
      <c r="B379" s="189" t="s">
        <v>1987</v>
      </c>
      <c r="C379" s="269">
        <v>2.9471594973679099E-9</v>
      </c>
      <c r="D379" s="189" t="s">
        <v>275</v>
      </c>
      <c r="E379" s="189" t="s">
        <v>6880</v>
      </c>
      <c r="F379" s="263" t="s">
        <v>2247</v>
      </c>
      <c r="G379" s="148" t="s">
        <v>281</v>
      </c>
    </row>
    <row r="380" spans="1:9">
      <c r="A380" s="262" t="s">
        <v>268</v>
      </c>
      <c r="B380" s="189" t="s">
        <v>660</v>
      </c>
      <c r="C380" s="189">
        <v>1</v>
      </c>
      <c r="D380" s="189" t="s">
        <v>259</v>
      </c>
      <c r="E380" s="189" t="s">
        <v>253</v>
      </c>
      <c r="F380" s="263" t="s">
        <v>2248</v>
      </c>
      <c r="G380" s="148" t="s">
        <v>281</v>
      </c>
      <c r="H380" s="204"/>
    </row>
    <row r="381" spans="1:9">
      <c r="A381" s="262" t="s">
        <v>268</v>
      </c>
      <c r="B381" s="189" t="s">
        <v>1056</v>
      </c>
      <c r="C381" s="269">
        <v>9.09E-5</v>
      </c>
      <c r="D381" s="189" t="s">
        <v>259</v>
      </c>
      <c r="E381" s="189" t="s">
        <v>253</v>
      </c>
      <c r="F381" s="263" t="s">
        <v>1057</v>
      </c>
      <c r="G381" s="148" t="s">
        <v>281</v>
      </c>
    </row>
    <row r="382" spans="1:9">
      <c r="A382" s="262" t="s">
        <v>268</v>
      </c>
      <c r="B382" s="189" t="s">
        <v>120</v>
      </c>
      <c r="C382" s="189" t="s">
        <v>1058</v>
      </c>
      <c r="D382" s="189" t="s">
        <v>259</v>
      </c>
      <c r="E382" s="264"/>
      <c r="F382" s="263" t="s">
        <v>1012</v>
      </c>
      <c r="G382" s="148" t="s">
        <v>281</v>
      </c>
    </row>
    <row r="383" spans="1:9">
      <c r="A383" s="262" t="s">
        <v>268</v>
      </c>
      <c r="B383" s="189" t="s">
        <v>95</v>
      </c>
      <c r="C383" s="189" t="s">
        <v>1059</v>
      </c>
      <c r="D383" s="189" t="s">
        <v>259</v>
      </c>
      <c r="E383" s="264"/>
      <c r="F383" s="263" t="s">
        <v>1012</v>
      </c>
      <c r="G383" s="148" t="s">
        <v>281</v>
      </c>
      <c r="H383" s="204"/>
    </row>
    <row r="384" spans="1:9">
      <c r="A384" s="262" t="s">
        <v>268</v>
      </c>
      <c r="B384" s="189" t="s">
        <v>119</v>
      </c>
      <c r="C384" s="189" t="s">
        <v>1060</v>
      </c>
      <c r="D384" s="189" t="s">
        <v>259</v>
      </c>
      <c r="E384" s="264"/>
      <c r="F384" s="263" t="s">
        <v>1012</v>
      </c>
      <c r="G384" s="148" t="s">
        <v>281</v>
      </c>
    </row>
    <row r="385" spans="1:8">
      <c r="A385" s="262" t="s">
        <v>268</v>
      </c>
      <c r="B385" s="189" t="s">
        <v>97</v>
      </c>
      <c r="C385" s="189" t="s">
        <v>1061</v>
      </c>
      <c r="D385" s="189" t="s">
        <v>259</v>
      </c>
      <c r="E385" s="264"/>
      <c r="F385" s="263" t="s">
        <v>1012</v>
      </c>
      <c r="G385" s="148" t="s">
        <v>281</v>
      </c>
    </row>
    <row r="386" spans="1:8">
      <c r="A386" s="262" t="s">
        <v>268</v>
      </c>
      <c r="B386" s="189" t="s">
        <v>98</v>
      </c>
      <c r="C386" s="189" t="s">
        <v>1062</v>
      </c>
      <c r="D386" s="189" t="s">
        <v>259</v>
      </c>
      <c r="E386" s="264"/>
      <c r="F386" s="263" t="s">
        <v>1012</v>
      </c>
      <c r="G386" s="148" t="s">
        <v>281</v>
      </c>
    </row>
    <row r="387" spans="1:8">
      <c r="A387" s="262" t="s">
        <v>268</v>
      </c>
      <c r="B387" s="189" t="s">
        <v>99</v>
      </c>
      <c r="C387" s="189" t="s">
        <v>1063</v>
      </c>
      <c r="D387" s="189" t="s">
        <v>259</v>
      </c>
      <c r="E387" s="264"/>
      <c r="F387" s="263" t="s">
        <v>1012</v>
      </c>
      <c r="G387" s="148" t="s">
        <v>281</v>
      </c>
    </row>
    <row r="388" spans="1:8">
      <c r="A388" s="262" t="s">
        <v>268</v>
      </c>
      <c r="B388" s="189" t="s">
        <v>100</v>
      </c>
      <c r="C388" s="189" t="s">
        <v>1064</v>
      </c>
      <c r="D388" s="189" t="s">
        <v>259</v>
      </c>
      <c r="E388" s="264"/>
      <c r="F388" s="263" t="s">
        <v>1012</v>
      </c>
      <c r="G388" s="148" t="s">
        <v>281</v>
      </c>
    </row>
    <row r="389" spans="1:8">
      <c r="A389" s="262" t="s">
        <v>268</v>
      </c>
      <c r="B389" s="189" t="s">
        <v>118</v>
      </c>
      <c r="C389" s="189" t="s">
        <v>1065</v>
      </c>
      <c r="D389" s="189" t="s">
        <v>259</v>
      </c>
      <c r="E389" s="264"/>
      <c r="F389" s="263" t="s">
        <v>1012</v>
      </c>
      <c r="G389" s="148" t="s">
        <v>281</v>
      </c>
    </row>
    <row r="390" spans="1:8">
      <c r="A390" s="262" t="s">
        <v>268</v>
      </c>
      <c r="B390" s="189" t="s">
        <v>101</v>
      </c>
      <c r="C390" s="189" t="s">
        <v>1066</v>
      </c>
      <c r="D390" s="189" t="s">
        <v>259</v>
      </c>
      <c r="E390" s="264"/>
      <c r="F390" s="263" t="s">
        <v>1012</v>
      </c>
      <c r="G390" s="148" t="s">
        <v>281</v>
      </c>
    </row>
    <row r="391" spans="1:8">
      <c r="A391" s="262" t="s">
        <v>268</v>
      </c>
      <c r="B391" s="189" t="s">
        <v>121</v>
      </c>
      <c r="C391" s="189" t="s">
        <v>1067</v>
      </c>
      <c r="D391" s="189" t="s">
        <v>259</v>
      </c>
      <c r="E391" s="264"/>
      <c r="F391" s="263" t="s">
        <v>1012</v>
      </c>
      <c r="G391" s="148" t="s">
        <v>281</v>
      </c>
    </row>
    <row r="392" spans="1:8">
      <c r="A392" s="262" t="s">
        <v>268</v>
      </c>
      <c r="B392" s="189" t="s">
        <v>104</v>
      </c>
      <c r="C392" s="189" t="s">
        <v>1068</v>
      </c>
      <c r="D392" s="189" t="s">
        <v>259</v>
      </c>
      <c r="E392" s="264"/>
      <c r="F392" s="263" t="s">
        <v>1012</v>
      </c>
      <c r="G392" s="148" t="s">
        <v>281</v>
      </c>
    </row>
    <row r="393" spans="1:8">
      <c r="A393" s="262" t="s">
        <v>268</v>
      </c>
      <c r="B393" s="189" t="s">
        <v>1710</v>
      </c>
      <c r="C393" s="189" t="s">
        <v>3740</v>
      </c>
      <c r="D393" s="189" t="s">
        <v>259</v>
      </c>
      <c r="E393" s="264"/>
      <c r="F393" s="263" t="s">
        <v>2249</v>
      </c>
      <c r="G393" s="148" t="s">
        <v>281</v>
      </c>
    </row>
    <row r="394" spans="1:8">
      <c r="A394" s="262" t="s">
        <v>268</v>
      </c>
      <c r="B394" s="189" t="s">
        <v>88</v>
      </c>
      <c r="C394" s="189" t="s">
        <v>1072</v>
      </c>
      <c r="D394" s="189" t="s">
        <v>259</v>
      </c>
      <c r="E394" s="264"/>
      <c r="F394" s="263" t="s">
        <v>1012</v>
      </c>
      <c r="G394" s="148" t="s">
        <v>281</v>
      </c>
    </row>
    <row r="395" spans="1:8">
      <c r="A395" s="262" t="s">
        <v>268</v>
      </c>
      <c r="B395" s="189" t="s">
        <v>105</v>
      </c>
      <c r="C395" s="189" t="s">
        <v>1073</v>
      </c>
      <c r="D395" s="189" t="s">
        <v>259</v>
      </c>
      <c r="E395" s="264"/>
      <c r="F395" s="263" t="s">
        <v>1012</v>
      </c>
      <c r="G395" s="148" t="s">
        <v>281</v>
      </c>
    </row>
    <row r="396" spans="1:8">
      <c r="A396" s="262" t="s">
        <v>268</v>
      </c>
      <c r="B396" s="189" t="s">
        <v>117</v>
      </c>
      <c r="C396" s="189" t="s">
        <v>1074</v>
      </c>
      <c r="D396" s="189" t="s">
        <v>259</v>
      </c>
      <c r="E396" s="264"/>
      <c r="F396" s="263" t="s">
        <v>1012</v>
      </c>
      <c r="G396" s="148" t="s">
        <v>281</v>
      </c>
    </row>
    <row r="397" spans="1:8">
      <c r="A397" s="239" t="s">
        <v>268</v>
      </c>
      <c r="B397" s="240" t="s">
        <v>110</v>
      </c>
      <c r="C397" s="240" t="s">
        <v>1075</v>
      </c>
      <c r="D397" s="240" t="s">
        <v>259</v>
      </c>
      <c r="E397" s="265"/>
      <c r="F397" s="241" t="s">
        <v>1012</v>
      </c>
      <c r="G397" s="148" t="s">
        <v>281</v>
      </c>
    </row>
    <row r="398" spans="1:8">
      <c r="G398" s="148" t="s">
        <v>281</v>
      </c>
    </row>
    <row r="399" spans="1:8" ht="18.75">
      <c r="A399" s="769" t="s">
        <v>6881</v>
      </c>
      <c r="B399" s="770"/>
      <c r="C399" s="770"/>
      <c r="D399" s="770"/>
      <c r="E399" s="770"/>
      <c r="F399" s="771"/>
      <c r="G399" s="148" t="s">
        <v>281</v>
      </c>
      <c r="H399" s="204"/>
    </row>
    <row r="400" spans="1:8">
      <c r="A400" s="211" t="s">
        <v>238</v>
      </c>
      <c r="B400" s="212" t="s">
        <v>239</v>
      </c>
      <c r="C400" s="212" t="s">
        <v>240</v>
      </c>
      <c r="D400" s="212" t="s">
        <v>134</v>
      </c>
      <c r="E400" s="212" t="s">
        <v>241</v>
      </c>
      <c r="F400" s="213" t="s">
        <v>242</v>
      </c>
      <c r="G400" s="148" t="s">
        <v>281</v>
      </c>
      <c r="H400" s="204"/>
    </row>
    <row r="401" spans="1:8">
      <c r="A401" s="216" t="s">
        <v>243</v>
      </c>
      <c r="B401" s="217" t="s">
        <v>1077</v>
      </c>
      <c r="C401" s="218">
        <v>1.1800000000000001E-3</v>
      </c>
      <c r="D401" s="218" t="s">
        <v>259</v>
      </c>
      <c r="E401" s="218" t="s">
        <v>1078</v>
      </c>
      <c r="F401" s="232" t="s">
        <v>1079</v>
      </c>
      <c r="G401" s="148" t="s">
        <v>281</v>
      </c>
      <c r="H401" s="204"/>
    </row>
    <row r="402" spans="1:8">
      <c r="A402" s="221" t="s">
        <v>243</v>
      </c>
      <c r="B402" s="233" t="s">
        <v>1080</v>
      </c>
      <c r="C402" s="223" t="s">
        <v>1002</v>
      </c>
      <c r="D402" s="223" t="s">
        <v>259</v>
      </c>
      <c r="E402" s="223" t="s">
        <v>253</v>
      </c>
      <c r="F402" s="234" t="s">
        <v>1081</v>
      </c>
      <c r="G402" s="148" t="s">
        <v>281</v>
      </c>
    </row>
    <row r="403" spans="1:8">
      <c r="A403" s="221" t="s">
        <v>243</v>
      </c>
      <c r="B403" s="278" t="s">
        <v>1082</v>
      </c>
      <c r="C403" s="223" t="s">
        <v>1083</v>
      </c>
      <c r="D403" s="223" t="s">
        <v>504</v>
      </c>
      <c r="E403" s="223" t="s">
        <v>253</v>
      </c>
      <c r="F403" s="234" t="s">
        <v>1084</v>
      </c>
      <c r="G403" s="148" t="s">
        <v>281</v>
      </c>
      <c r="H403" s="204"/>
    </row>
    <row r="404" spans="1:8">
      <c r="A404" s="221" t="s">
        <v>243</v>
      </c>
      <c r="B404" s="222" t="s">
        <v>317</v>
      </c>
      <c r="C404" s="223">
        <v>2.1999999999999999E-2</v>
      </c>
      <c r="D404" s="223" t="s">
        <v>259</v>
      </c>
      <c r="E404" s="223" t="s">
        <v>6882</v>
      </c>
      <c r="F404" s="234" t="s">
        <v>6883</v>
      </c>
      <c r="G404" s="148" t="s">
        <v>281</v>
      </c>
    </row>
    <row r="405" spans="1:8">
      <c r="A405" s="221" t="s">
        <v>243</v>
      </c>
      <c r="B405" s="273" t="s">
        <v>1087</v>
      </c>
      <c r="C405" s="223" t="s">
        <v>1088</v>
      </c>
      <c r="D405" s="223" t="s">
        <v>275</v>
      </c>
      <c r="E405" s="223" t="s">
        <v>253</v>
      </c>
      <c r="F405" s="234" t="s">
        <v>1089</v>
      </c>
      <c r="G405" s="148" t="s">
        <v>281</v>
      </c>
    </row>
    <row r="406" spans="1:8">
      <c r="A406" s="221" t="s">
        <v>243</v>
      </c>
      <c r="B406" s="222" t="s">
        <v>1090</v>
      </c>
      <c r="C406" s="223" t="s">
        <v>915</v>
      </c>
      <c r="D406" s="223" t="s">
        <v>275</v>
      </c>
      <c r="E406" s="223" t="s">
        <v>1091</v>
      </c>
      <c r="F406" s="234" t="s">
        <v>1092</v>
      </c>
      <c r="G406" s="148" t="s">
        <v>281</v>
      </c>
    </row>
    <row r="407" spans="1:8">
      <c r="A407" s="221" t="s">
        <v>243</v>
      </c>
      <c r="B407" s="222" t="s">
        <v>1093</v>
      </c>
      <c r="C407" s="223" t="s">
        <v>915</v>
      </c>
      <c r="D407" s="223" t="s">
        <v>275</v>
      </c>
      <c r="E407" s="223" t="s">
        <v>1091</v>
      </c>
      <c r="F407" s="234" t="s">
        <v>1092</v>
      </c>
      <c r="G407" s="148" t="s">
        <v>281</v>
      </c>
    </row>
    <row r="408" spans="1:8">
      <c r="A408" s="221" t="s">
        <v>243</v>
      </c>
      <c r="B408" s="222" t="s">
        <v>1094</v>
      </c>
      <c r="C408" s="223" t="s">
        <v>915</v>
      </c>
      <c r="D408" s="223" t="s">
        <v>275</v>
      </c>
      <c r="E408" s="223" t="s">
        <v>1091</v>
      </c>
      <c r="F408" s="234" t="s">
        <v>1092</v>
      </c>
      <c r="G408" s="148" t="s">
        <v>281</v>
      </c>
      <c r="H408" s="204"/>
    </row>
    <row r="409" spans="1:8">
      <c r="A409" s="221" t="s">
        <v>243</v>
      </c>
      <c r="B409" s="233" t="s">
        <v>3188</v>
      </c>
      <c r="C409" s="223">
        <v>1</v>
      </c>
      <c r="D409" s="223" t="s">
        <v>259</v>
      </c>
      <c r="E409" s="223" t="s">
        <v>253</v>
      </c>
      <c r="F409" s="234" t="s">
        <v>587</v>
      </c>
      <c r="G409" s="148" t="s">
        <v>281</v>
      </c>
      <c r="H409" s="204"/>
    </row>
    <row r="410" spans="1:8">
      <c r="A410" s="221" t="s">
        <v>243</v>
      </c>
      <c r="B410" s="222" t="s">
        <v>1095</v>
      </c>
      <c r="C410" s="223" t="s">
        <v>1096</v>
      </c>
      <c r="D410" s="223" t="s">
        <v>259</v>
      </c>
      <c r="E410" s="223" t="s">
        <v>6884</v>
      </c>
      <c r="F410" s="234" t="s">
        <v>1098</v>
      </c>
      <c r="G410" s="148" t="s">
        <v>281</v>
      </c>
      <c r="H410" s="204"/>
    </row>
    <row r="411" spans="1:8">
      <c r="A411" s="221" t="s">
        <v>243</v>
      </c>
      <c r="B411" s="222" t="s">
        <v>866</v>
      </c>
      <c r="C411" s="223">
        <v>2.34818813314592E-4</v>
      </c>
      <c r="D411" s="223" t="s">
        <v>259</v>
      </c>
      <c r="E411" s="223" t="s">
        <v>1099</v>
      </c>
      <c r="F411" s="234" t="s">
        <v>1100</v>
      </c>
      <c r="G411" s="148" t="s">
        <v>281</v>
      </c>
      <c r="H411" s="204"/>
    </row>
    <row r="412" spans="1:8">
      <c r="A412" s="221" t="s">
        <v>243</v>
      </c>
      <c r="B412" s="222" t="s">
        <v>1101</v>
      </c>
      <c r="C412" s="223">
        <v>1.019048E-3</v>
      </c>
      <c r="D412" s="223" t="s">
        <v>259</v>
      </c>
      <c r="E412" s="223" t="s">
        <v>1102</v>
      </c>
      <c r="F412" s="234" t="s">
        <v>1103</v>
      </c>
      <c r="G412" s="148" t="s">
        <v>281</v>
      </c>
      <c r="H412" s="204"/>
    </row>
    <row r="413" spans="1:8">
      <c r="A413" s="221" t="s">
        <v>243</v>
      </c>
      <c r="B413" s="222" t="s">
        <v>1104</v>
      </c>
      <c r="C413" s="223">
        <v>-1.1800000000000001E-3</v>
      </c>
      <c r="D413" s="223" t="s">
        <v>259</v>
      </c>
      <c r="E413" s="223" t="s">
        <v>1105</v>
      </c>
      <c r="F413" s="234" t="s">
        <v>1106</v>
      </c>
      <c r="G413" s="148" t="s">
        <v>281</v>
      </c>
      <c r="H413" s="204"/>
    </row>
    <row r="414" spans="1:8">
      <c r="A414" s="221" t="s">
        <v>243</v>
      </c>
      <c r="B414" s="222" t="s">
        <v>247</v>
      </c>
      <c r="C414" s="223" t="s">
        <v>1107</v>
      </c>
      <c r="D414" s="223" t="s">
        <v>245</v>
      </c>
      <c r="E414" s="223" t="s">
        <v>6528</v>
      </c>
      <c r="F414" s="234" t="s">
        <v>1109</v>
      </c>
      <c r="G414" s="148" t="s">
        <v>281</v>
      </c>
    </row>
    <row r="415" spans="1:8">
      <c r="A415" s="221" t="s">
        <v>243</v>
      </c>
      <c r="B415" s="222" t="s">
        <v>1110</v>
      </c>
      <c r="C415" s="223" t="s">
        <v>1111</v>
      </c>
      <c r="D415" s="223" t="s">
        <v>259</v>
      </c>
      <c r="E415" s="223" t="s">
        <v>6885</v>
      </c>
      <c r="F415" s="234" t="s">
        <v>1113</v>
      </c>
      <c r="G415" s="148" t="s">
        <v>281</v>
      </c>
    </row>
    <row r="416" spans="1:8">
      <c r="A416" s="221" t="s">
        <v>243</v>
      </c>
      <c r="B416" s="222" t="s">
        <v>1114</v>
      </c>
      <c r="C416" s="223" t="s">
        <v>1115</v>
      </c>
      <c r="D416" s="223" t="s">
        <v>259</v>
      </c>
      <c r="E416" s="223" t="s">
        <v>6886</v>
      </c>
      <c r="F416" s="234" t="s">
        <v>1117</v>
      </c>
      <c r="G416" s="148" t="s">
        <v>281</v>
      </c>
    </row>
    <row r="417" spans="1:8">
      <c r="A417" s="221" t="s">
        <v>243</v>
      </c>
      <c r="B417" s="222" t="s">
        <v>869</v>
      </c>
      <c r="C417" s="223">
        <v>-2.34818813314592E-4</v>
      </c>
      <c r="D417" s="223" t="s">
        <v>259</v>
      </c>
      <c r="E417" s="223" t="s">
        <v>1118</v>
      </c>
      <c r="F417" s="234" t="s">
        <v>1119</v>
      </c>
      <c r="G417" s="148" t="s">
        <v>281</v>
      </c>
      <c r="H417" s="204"/>
    </row>
    <row r="418" spans="1:8">
      <c r="A418" s="221" t="s">
        <v>243</v>
      </c>
      <c r="B418" s="222" t="s">
        <v>1120</v>
      </c>
      <c r="C418" s="223">
        <v>1.3953333E-2</v>
      </c>
      <c r="D418" s="223" t="s">
        <v>259</v>
      </c>
      <c r="E418" s="223" t="s">
        <v>1121</v>
      </c>
      <c r="F418" s="234" t="s">
        <v>1122</v>
      </c>
      <c r="G418" s="148" t="s">
        <v>281</v>
      </c>
      <c r="H418" s="204"/>
    </row>
    <row r="419" spans="1:8">
      <c r="A419" s="221" t="s">
        <v>243</v>
      </c>
      <c r="B419" s="222" t="s">
        <v>1123</v>
      </c>
      <c r="C419" s="223">
        <v>9.3333299999999995E-4</v>
      </c>
      <c r="D419" s="223" t="s">
        <v>259</v>
      </c>
      <c r="E419" s="223" t="s">
        <v>1124</v>
      </c>
      <c r="F419" s="234" t="s">
        <v>1122</v>
      </c>
      <c r="G419" s="148" t="s">
        <v>281</v>
      </c>
    </row>
    <row r="420" spans="1:8">
      <c r="A420" s="221" t="s">
        <v>243</v>
      </c>
      <c r="B420" s="222" t="s">
        <v>1125</v>
      </c>
      <c r="C420" s="223">
        <v>8.5714299999999993E-6</v>
      </c>
      <c r="D420" s="223" t="s">
        <v>259</v>
      </c>
      <c r="E420" s="223" t="s">
        <v>1126</v>
      </c>
      <c r="F420" s="234" t="s">
        <v>1122</v>
      </c>
      <c r="G420" s="148" t="s">
        <v>281</v>
      </c>
      <c r="H420" s="204"/>
    </row>
    <row r="421" spans="1:8">
      <c r="A421" s="221" t="s">
        <v>243</v>
      </c>
      <c r="B421" s="233" t="s">
        <v>6405</v>
      </c>
      <c r="C421" s="223">
        <v>2.93E-2</v>
      </c>
      <c r="D421" s="223" t="s">
        <v>259</v>
      </c>
      <c r="E421" s="223" t="s">
        <v>253</v>
      </c>
      <c r="F421" s="234" t="s">
        <v>6406</v>
      </c>
      <c r="G421" s="148" t="s">
        <v>281</v>
      </c>
    </row>
    <row r="422" spans="1:8">
      <c r="A422" s="221" t="s">
        <v>333</v>
      </c>
      <c r="B422" s="223" t="s">
        <v>225</v>
      </c>
      <c r="C422" s="223">
        <v>1.4875000000000001E-8</v>
      </c>
      <c r="D422" s="223" t="s">
        <v>259</v>
      </c>
      <c r="E422" s="223" t="s">
        <v>6887</v>
      </c>
      <c r="F422" s="234" t="s">
        <v>1128</v>
      </c>
      <c r="G422" s="148" t="s">
        <v>281</v>
      </c>
    </row>
    <row r="423" spans="1:8">
      <c r="A423" s="221" t="s">
        <v>333</v>
      </c>
      <c r="B423" s="223" t="s">
        <v>225</v>
      </c>
      <c r="C423" s="223">
        <v>1.4874999999999998E-7</v>
      </c>
      <c r="D423" s="223" t="s">
        <v>259</v>
      </c>
      <c r="E423" s="223" t="s">
        <v>6888</v>
      </c>
      <c r="F423" s="234" t="s">
        <v>1130</v>
      </c>
      <c r="G423" s="148" t="s">
        <v>281</v>
      </c>
    </row>
    <row r="424" spans="1:8">
      <c r="A424" s="221" t="s">
        <v>333</v>
      </c>
      <c r="B424" s="223" t="s">
        <v>174</v>
      </c>
      <c r="C424" s="223">
        <v>6.0859999999999998E-7</v>
      </c>
      <c r="D424" s="223" t="s">
        <v>259</v>
      </c>
      <c r="E424" s="223" t="s">
        <v>6889</v>
      </c>
      <c r="F424" s="234" t="s">
        <v>1128</v>
      </c>
      <c r="G424" s="148" t="s">
        <v>281</v>
      </c>
    </row>
    <row r="425" spans="1:8">
      <c r="A425" s="221" t="s">
        <v>333</v>
      </c>
      <c r="B425" s="223" t="s">
        <v>174</v>
      </c>
      <c r="C425" s="223">
        <v>2.7369999999999997E-15</v>
      </c>
      <c r="D425" s="223" t="s">
        <v>259</v>
      </c>
      <c r="E425" s="223" t="s">
        <v>6890</v>
      </c>
      <c r="F425" s="234" t="s">
        <v>1130</v>
      </c>
      <c r="G425" s="148" t="s">
        <v>281</v>
      </c>
    </row>
    <row r="426" spans="1:8">
      <c r="A426" s="221" t="s">
        <v>333</v>
      </c>
      <c r="B426" s="223" t="s">
        <v>179</v>
      </c>
      <c r="C426" s="223">
        <v>3.6975000000000001E-9</v>
      </c>
      <c r="D426" s="223" t="s">
        <v>259</v>
      </c>
      <c r="E426" s="223" t="s">
        <v>6891</v>
      </c>
      <c r="F426" s="234" t="s">
        <v>1128</v>
      </c>
      <c r="G426" s="148" t="s">
        <v>281</v>
      </c>
    </row>
    <row r="427" spans="1:8">
      <c r="A427" s="221" t="s">
        <v>333</v>
      </c>
      <c r="B427" s="223" t="s">
        <v>179</v>
      </c>
      <c r="C427" s="223">
        <v>3.6974999999999999E-10</v>
      </c>
      <c r="D427" s="223" t="s">
        <v>259</v>
      </c>
      <c r="E427" s="223" t="s">
        <v>6892</v>
      </c>
      <c r="F427" s="234" t="s">
        <v>1130</v>
      </c>
      <c r="G427" s="148" t="s">
        <v>281</v>
      </c>
    </row>
    <row r="428" spans="1:8">
      <c r="A428" s="221" t="s">
        <v>333</v>
      </c>
      <c r="B428" s="223" t="s">
        <v>221</v>
      </c>
      <c r="C428" s="223">
        <v>6.3832449999999996E-4</v>
      </c>
      <c r="D428" s="223" t="s">
        <v>259</v>
      </c>
      <c r="E428" s="223" t="s">
        <v>6893</v>
      </c>
      <c r="F428" s="234" t="s">
        <v>1128</v>
      </c>
      <c r="G428" s="148" t="s">
        <v>281</v>
      </c>
    </row>
    <row r="429" spans="1:8">
      <c r="A429" s="221" t="s">
        <v>333</v>
      </c>
      <c r="B429" s="223" t="s">
        <v>221</v>
      </c>
      <c r="C429" s="223">
        <v>6.3832449999999996E-4</v>
      </c>
      <c r="D429" s="223" t="s">
        <v>259</v>
      </c>
      <c r="E429" s="223" t="s">
        <v>6893</v>
      </c>
      <c r="F429" s="234" t="s">
        <v>1130</v>
      </c>
      <c r="G429" s="148" t="s">
        <v>281</v>
      </c>
    </row>
    <row r="430" spans="1:8">
      <c r="A430" s="221" t="s">
        <v>333</v>
      </c>
      <c r="B430" s="223" t="s">
        <v>1137</v>
      </c>
      <c r="C430" s="223" t="s">
        <v>1138</v>
      </c>
      <c r="D430" s="223" t="s">
        <v>259</v>
      </c>
      <c r="E430" s="223" t="s">
        <v>260</v>
      </c>
      <c r="F430" s="234" t="s">
        <v>1128</v>
      </c>
      <c r="G430" s="148" t="s">
        <v>281</v>
      </c>
    </row>
    <row r="431" spans="1:8">
      <c r="A431" s="221" t="s">
        <v>333</v>
      </c>
      <c r="B431" s="223" t="s">
        <v>1139</v>
      </c>
      <c r="C431" s="223" t="s">
        <v>1140</v>
      </c>
      <c r="D431" s="223" t="s">
        <v>259</v>
      </c>
      <c r="E431" s="223" t="s">
        <v>260</v>
      </c>
      <c r="F431" s="234" t="s">
        <v>1128</v>
      </c>
      <c r="G431" s="148" t="s">
        <v>281</v>
      </c>
    </row>
    <row r="432" spans="1:8">
      <c r="A432" s="221" t="s">
        <v>333</v>
      </c>
      <c r="B432" s="223" t="s">
        <v>188</v>
      </c>
      <c r="C432" s="223">
        <v>1.4449999999999998E-7</v>
      </c>
      <c r="D432" s="223" t="s">
        <v>259</v>
      </c>
      <c r="E432" s="223" t="s">
        <v>6894</v>
      </c>
      <c r="F432" s="234" t="s">
        <v>1128</v>
      </c>
      <c r="G432" s="148" t="s">
        <v>281</v>
      </c>
    </row>
    <row r="433" spans="1:7">
      <c r="A433" s="221" t="s">
        <v>333</v>
      </c>
      <c r="B433" s="223" t="s">
        <v>188</v>
      </c>
      <c r="C433" s="223">
        <v>1.2919999999999999E-8</v>
      </c>
      <c r="D433" s="223" t="s">
        <v>259</v>
      </c>
      <c r="E433" s="223" t="s">
        <v>6895</v>
      </c>
      <c r="F433" s="234" t="s">
        <v>1130</v>
      </c>
      <c r="G433" s="148" t="s">
        <v>281</v>
      </c>
    </row>
    <row r="434" spans="1:7">
      <c r="A434" s="221" t="s">
        <v>333</v>
      </c>
      <c r="B434" s="223" t="s">
        <v>184</v>
      </c>
      <c r="C434" s="223">
        <v>1.6659999999999998E-8</v>
      </c>
      <c r="D434" s="223" t="s">
        <v>259</v>
      </c>
      <c r="E434" s="223" t="s">
        <v>6896</v>
      </c>
      <c r="F434" s="234" t="s">
        <v>1128</v>
      </c>
      <c r="G434" s="148" t="s">
        <v>281</v>
      </c>
    </row>
    <row r="435" spans="1:7">
      <c r="A435" s="221" t="s">
        <v>333</v>
      </c>
      <c r="B435" s="223" t="s">
        <v>184</v>
      </c>
      <c r="C435" s="223">
        <v>9.0950000000000006E-11</v>
      </c>
      <c r="D435" s="223" t="s">
        <v>259</v>
      </c>
      <c r="E435" s="223" t="s">
        <v>6897</v>
      </c>
      <c r="F435" s="234" t="s">
        <v>1130</v>
      </c>
      <c r="G435" s="148" t="s">
        <v>281</v>
      </c>
    </row>
    <row r="436" spans="1:7">
      <c r="A436" s="221" t="s">
        <v>333</v>
      </c>
      <c r="B436" s="223" t="s">
        <v>192</v>
      </c>
      <c r="C436" s="223">
        <v>3.0939999999999998E-8</v>
      </c>
      <c r="D436" s="223" t="s">
        <v>259</v>
      </c>
      <c r="E436" s="223" t="s">
        <v>6898</v>
      </c>
      <c r="F436" s="234" t="s">
        <v>1128</v>
      </c>
      <c r="G436" s="148" t="s">
        <v>281</v>
      </c>
    </row>
    <row r="437" spans="1:7">
      <c r="A437" s="221" t="s">
        <v>333</v>
      </c>
      <c r="B437" s="223" t="s">
        <v>192</v>
      </c>
      <c r="C437" s="223">
        <v>3.0939999999999998E-8</v>
      </c>
      <c r="D437" s="223" t="s">
        <v>259</v>
      </c>
      <c r="E437" s="223" t="s">
        <v>6899</v>
      </c>
      <c r="F437" s="234" t="s">
        <v>1130</v>
      </c>
      <c r="G437" s="148" t="s">
        <v>281</v>
      </c>
    </row>
    <row r="438" spans="1:7">
      <c r="A438" s="221" t="s">
        <v>333</v>
      </c>
      <c r="B438" s="223" t="s">
        <v>399</v>
      </c>
      <c r="C438" s="223">
        <v>3.7500000000000001E-6</v>
      </c>
      <c r="D438" s="223" t="s">
        <v>259</v>
      </c>
      <c r="E438" s="223" t="s">
        <v>6545</v>
      </c>
      <c r="F438" s="234" t="s">
        <v>1148</v>
      </c>
      <c r="G438" s="148" t="s">
        <v>281</v>
      </c>
    </row>
    <row r="439" spans="1:7">
      <c r="A439" s="333" t="s">
        <v>250</v>
      </c>
      <c r="B439" s="233" t="s">
        <v>1019</v>
      </c>
      <c r="C439" s="223" t="s">
        <v>1149</v>
      </c>
      <c r="D439" s="223" t="s">
        <v>408</v>
      </c>
      <c r="E439" s="223" t="s">
        <v>253</v>
      </c>
      <c r="F439" s="234" t="s">
        <v>1150</v>
      </c>
      <c r="G439" s="148" t="s">
        <v>281</v>
      </c>
    </row>
    <row r="440" spans="1:7">
      <c r="A440" s="333" t="s">
        <v>250</v>
      </c>
      <c r="B440" s="233" t="s">
        <v>1151</v>
      </c>
      <c r="C440" s="223" t="s">
        <v>818</v>
      </c>
      <c r="D440" s="223" t="s">
        <v>408</v>
      </c>
      <c r="E440" s="223" t="s">
        <v>253</v>
      </c>
      <c r="F440" s="234" t="s">
        <v>1152</v>
      </c>
      <c r="G440" s="148" t="s">
        <v>281</v>
      </c>
    </row>
    <row r="441" spans="1:7">
      <c r="A441" s="221" t="s">
        <v>333</v>
      </c>
      <c r="B441" s="223" t="s">
        <v>415</v>
      </c>
      <c r="C441" s="223" t="s">
        <v>1153</v>
      </c>
      <c r="D441" s="223" t="s">
        <v>259</v>
      </c>
      <c r="E441" s="223" t="s">
        <v>260</v>
      </c>
      <c r="F441" s="234" t="s">
        <v>1128</v>
      </c>
      <c r="G441" s="148" t="s">
        <v>281</v>
      </c>
    </row>
    <row r="442" spans="1:7">
      <c r="A442" s="221" t="s">
        <v>333</v>
      </c>
      <c r="B442" s="223" t="s">
        <v>217</v>
      </c>
      <c r="C442" s="223">
        <v>6.6469999999999999E-8</v>
      </c>
      <c r="D442" s="223" t="s">
        <v>259</v>
      </c>
      <c r="E442" s="223" t="s">
        <v>6900</v>
      </c>
      <c r="F442" s="234" t="s">
        <v>1128</v>
      </c>
      <c r="G442" s="148" t="s">
        <v>281</v>
      </c>
    </row>
    <row r="443" spans="1:7">
      <c r="A443" s="221" t="s">
        <v>333</v>
      </c>
      <c r="B443" s="223" t="s">
        <v>217</v>
      </c>
      <c r="C443" s="223">
        <v>6.6469999999999996E-7</v>
      </c>
      <c r="D443" s="223" t="s">
        <v>259</v>
      </c>
      <c r="E443" s="223" t="s">
        <v>6901</v>
      </c>
      <c r="F443" s="234" t="s">
        <v>1130</v>
      </c>
      <c r="G443" s="148" t="s">
        <v>281</v>
      </c>
    </row>
    <row r="444" spans="1:7">
      <c r="A444" s="221" t="s">
        <v>333</v>
      </c>
      <c r="B444" s="223" t="s">
        <v>205</v>
      </c>
      <c r="C444" s="223">
        <v>1.7340000000000002E-8</v>
      </c>
      <c r="D444" s="223" t="s">
        <v>259</v>
      </c>
      <c r="E444" s="223" t="s">
        <v>6902</v>
      </c>
      <c r="F444" s="234" t="s">
        <v>1128</v>
      </c>
      <c r="G444" s="148" t="s">
        <v>281</v>
      </c>
    </row>
    <row r="445" spans="1:7">
      <c r="A445" s="221" t="s">
        <v>333</v>
      </c>
      <c r="B445" s="223" t="s">
        <v>205</v>
      </c>
      <c r="C445" s="223">
        <v>1.7340000000000002E-8</v>
      </c>
      <c r="D445" s="223" t="s">
        <v>259</v>
      </c>
      <c r="E445" s="223" t="s">
        <v>6903</v>
      </c>
      <c r="F445" s="234" t="s">
        <v>1130</v>
      </c>
      <c r="G445" s="148" t="s">
        <v>281</v>
      </c>
    </row>
    <row r="446" spans="1:7">
      <c r="A446" s="221" t="s">
        <v>333</v>
      </c>
      <c r="B446" s="223" t="s">
        <v>196</v>
      </c>
      <c r="C446" s="223">
        <v>9.6900000000000001E-8</v>
      </c>
      <c r="D446" s="223" t="s">
        <v>259</v>
      </c>
      <c r="E446" s="223" t="s">
        <v>6904</v>
      </c>
      <c r="F446" s="234" t="s">
        <v>1128</v>
      </c>
      <c r="G446" s="148" t="s">
        <v>281</v>
      </c>
    </row>
    <row r="447" spans="1:7">
      <c r="A447" s="221" t="s">
        <v>333</v>
      </c>
      <c r="B447" s="223" t="s">
        <v>196</v>
      </c>
      <c r="C447" s="223">
        <v>1.734E-9</v>
      </c>
      <c r="D447" s="223" t="s">
        <v>259</v>
      </c>
      <c r="E447" s="223" t="s">
        <v>6905</v>
      </c>
      <c r="F447" s="234" t="s">
        <v>1130</v>
      </c>
      <c r="G447" s="148" t="s">
        <v>281</v>
      </c>
    </row>
    <row r="448" spans="1:7">
      <c r="A448" s="221" t="s">
        <v>333</v>
      </c>
      <c r="B448" s="223" t="s">
        <v>427</v>
      </c>
      <c r="C448" s="223" t="s">
        <v>568</v>
      </c>
      <c r="D448" s="223" t="s">
        <v>259</v>
      </c>
      <c r="E448" s="223" t="s">
        <v>260</v>
      </c>
      <c r="F448" s="234" t="s">
        <v>1128</v>
      </c>
      <c r="G448" s="148" t="s">
        <v>281</v>
      </c>
    </row>
    <row r="449" spans="1:7">
      <c r="A449" s="221" t="s">
        <v>333</v>
      </c>
      <c r="B449" s="223" t="s">
        <v>200</v>
      </c>
      <c r="C449" s="223">
        <v>1.1049999999999999E-7</v>
      </c>
      <c r="D449" s="223" t="s">
        <v>259</v>
      </c>
      <c r="E449" s="223" t="s">
        <v>6906</v>
      </c>
      <c r="F449" s="234" t="s">
        <v>1128</v>
      </c>
      <c r="G449" s="148" t="s">
        <v>281</v>
      </c>
    </row>
    <row r="450" spans="1:7">
      <c r="A450" s="221" t="s">
        <v>333</v>
      </c>
      <c r="B450" s="223" t="s">
        <v>200</v>
      </c>
      <c r="C450" s="223">
        <v>3.9184999999999997E-9</v>
      </c>
      <c r="D450" s="223" t="s">
        <v>259</v>
      </c>
      <c r="E450" s="223" t="s">
        <v>6907</v>
      </c>
      <c r="F450" s="234" t="s">
        <v>1130</v>
      </c>
      <c r="G450" s="148" t="s">
        <v>281</v>
      </c>
    </row>
    <row r="451" spans="1:7">
      <c r="A451" s="221" t="s">
        <v>333</v>
      </c>
      <c r="B451" s="223" t="s">
        <v>436</v>
      </c>
      <c r="C451" s="223" t="s">
        <v>1162</v>
      </c>
      <c r="D451" s="223" t="s">
        <v>259</v>
      </c>
      <c r="E451" s="223" t="s">
        <v>260</v>
      </c>
      <c r="F451" s="234" t="s">
        <v>1128</v>
      </c>
      <c r="G451" s="148" t="s">
        <v>281</v>
      </c>
    </row>
    <row r="452" spans="1:7">
      <c r="A452" s="221" t="s">
        <v>333</v>
      </c>
      <c r="B452" s="223" t="s">
        <v>439</v>
      </c>
      <c r="C452" s="223">
        <v>5.6300000000000003E-6</v>
      </c>
      <c r="D452" s="223" t="s">
        <v>259</v>
      </c>
      <c r="E452" s="223" t="s">
        <v>6555</v>
      </c>
      <c r="F452" s="234" t="s">
        <v>887</v>
      </c>
      <c r="G452" s="148" t="s">
        <v>281</v>
      </c>
    </row>
    <row r="453" spans="1:7">
      <c r="A453" s="221" t="s">
        <v>333</v>
      </c>
      <c r="B453" s="223" t="s">
        <v>441</v>
      </c>
      <c r="C453" s="223" t="s">
        <v>1164</v>
      </c>
      <c r="D453" s="223" t="s">
        <v>259</v>
      </c>
      <c r="E453" s="223" t="s">
        <v>260</v>
      </c>
      <c r="F453" s="234" t="s">
        <v>1128</v>
      </c>
      <c r="G453" s="148" t="s">
        <v>281</v>
      </c>
    </row>
    <row r="454" spans="1:7">
      <c r="A454" s="221" t="s">
        <v>333</v>
      </c>
      <c r="B454" s="223" t="s">
        <v>452</v>
      </c>
      <c r="C454" s="223">
        <v>2.9749999999999998E-5</v>
      </c>
      <c r="D454" s="223" t="s">
        <v>259</v>
      </c>
      <c r="E454" s="223" t="s">
        <v>6908</v>
      </c>
      <c r="F454" s="234" t="s">
        <v>1128</v>
      </c>
      <c r="G454" s="148" t="s">
        <v>281</v>
      </c>
    </row>
    <row r="455" spans="1:7">
      <c r="A455" s="221" t="s">
        <v>333</v>
      </c>
      <c r="B455" s="223" t="s">
        <v>452</v>
      </c>
      <c r="C455" s="223">
        <v>3.23E-6</v>
      </c>
      <c r="D455" s="223" t="s">
        <v>259</v>
      </c>
      <c r="E455" s="223" t="s">
        <v>6909</v>
      </c>
      <c r="F455" s="234" t="s">
        <v>1130</v>
      </c>
      <c r="G455" s="148" t="s">
        <v>281</v>
      </c>
    </row>
    <row r="456" spans="1:7">
      <c r="A456" s="221" t="s">
        <v>333</v>
      </c>
      <c r="B456" s="223" t="s">
        <v>229</v>
      </c>
      <c r="C456" s="223">
        <v>2.1164999999999998E-5</v>
      </c>
      <c r="D456" s="223" t="s">
        <v>259</v>
      </c>
      <c r="E456" s="223" t="s">
        <v>6910</v>
      </c>
      <c r="F456" s="234" t="s">
        <v>1128</v>
      </c>
      <c r="G456" s="148" t="s">
        <v>281</v>
      </c>
    </row>
    <row r="457" spans="1:7">
      <c r="A457" s="221" t="s">
        <v>333</v>
      </c>
      <c r="B457" s="223" t="s">
        <v>229</v>
      </c>
      <c r="C457" s="223">
        <v>2.1164999999999998E-5</v>
      </c>
      <c r="D457" s="223" t="s">
        <v>259</v>
      </c>
      <c r="E457" s="223" t="s">
        <v>6910</v>
      </c>
      <c r="F457" s="234" t="s">
        <v>1130</v>
      </c>
      <c r="G457" s="148" t="s">
        <v>281</v>
      </c>
    </row>
    <row r="458" spans="1:7">
      <c r="A458" s="221" t="s">
        <v>333</v>
      </c>
      <c r="B458" s="223" t="s">
        <v>1168</v>
      </c>
      <c r="C458" s="223" t="s">
        <v>1169</v>
      </c>
      <c r="D458" s="223" t="s">
        <v>504</v>
      </c>
      <c r="E458" s="223" t="s">
        <v>260</v>
      </c>
      <c r="F458" s="234" t="s">
        <v>1170</v>
      </c>
      <c r="G458" s="148" t="s">
        <v>281</v>
      </c>
    </row>
    <row r="459" spans="1:7">
      <c r="A459" s="221" t="s">
        <v>333</v>
      </c>
      <c r="B459" s="223" t="s">
        <v>213</v>
      </c>
      <c r="C459" s="223">
        <v>4.2499999999999995E-7</v>
      </c>
      <c r="D459" s="223" t="s">
        <v>259</v>
      </c>
      <c r="E459" s="223" t="s">
        <v>6911</v>
      </c>
      <c r="F459" s="234" t="s">
        <v>1128</v>
      </c>
      <c r="G459" s="148" t="s">
        <v>281</v>
      </c>
    </row>
    <row r="460" spans="1:7">
      <c r="A460" s="221" t="s">
        <v>333</v>
      </c>
      <c r="B460" s="223" t="s">
        <v>213</v>
      </c>
      <c r="C460" s="223">
        <v>4.2499999999999995E-7</v>
      </c>
      <c r="D460" s="223" t="s">
        <v>259</v>
      </c>
      <c r="E460" s="223" t="s">
        <v>6911</v>
      </c>
      <c r="F460" s="234" t="s">
        <v>1130</v>
      </c>
      <c r="G460" s="148" t="s">
        <v>281</v>
      </c>
    </row>
    <row r="461" spans="1:7">
      <c r="A461" s="221" t="s">
        <v>333</v>
      </c>
      <c r="B461" s="223" t="s">
        <v>467</v>
      </c>
      <c r="C461" s="223" t="s">
        <v>1172</v>
      </c>
      <c r="D461" s="223" t="s">
        <v>259</v>
      </c>
      <c r="E461" s="223" t="s">
        <v>260</v>
      </c>
      <c r="F461" s="234" t="s">
        <v>1128</v>
      </c>
      <c r="G461" s="148" t="s">
        <v>281</v>
      </c>
    </row>
    <row r="462" spans="1:7">
      <c r="A462" s="221" t="s">
        <v>333</v>
      </c>
      <c r="B462" s="223" t="s">
        <v>209</v>
      </c>
      <c r="C462" s="223">
        <v>6.0264999999999996E-7</v>
      </c>
      <c r="D462" s="223" t="s">
        <v>259</v>
      </c>
      <c r="E462" s="223" t="s">
        <v>6912</v>
      </c>
      <c r="F462" s="234" t="s">
        <v>1128</v>
      </c>
      <c r="G462" s="148" t="s">
        <v>281</v>
      </c>
    </row>
    <row r="463" spans="1:7">
      <c r="A463" s="221" t="s">
        <v>333</v>
      </c>
      <c r="B463" s="223" t="s">
        <v>209</v>
      </c>
      <c r="C463" s="223">
        <v>6.0265000000000004E-8</v>
      </c>
      <c r="D463" s="223" t="s">
        <v>259</v>
      </c>
      <c r="E463" s="223" t="s">
        <v>6913</v>
      </c>
      <c r="F463" s="234" t="s">
        <v>1130</v>
      </c>
      <c r="G463" s="148" t="s">
        <v>281</v>
      </c>
    </row>
    <row r="464" spans="1:7">
      <c r="A464" s="325" t="s">
        <v>268</v>
      </c>
      <c r="B464" s="189" t="s">
        <v>1175</v>
      </c>
      <c r="C464" s="189">
        <v>0.91</v>
      </c>
      <c r="D464" s="189" t="s">
        <v>270</v>
      </c>
      <c r="E464" s="189" t="s">
        <v>253</v>
      </c>
      <c r="F464" s="263" t="s">
        <v>1176</v>
      </c>
      <c r="G464" s="148" t="s">
        <v>281</v>
      </c>
    </row>
    <row r="465" spans="1:11">
      <c r="A465" s="325" t="s">
        <v>268</v>
      </c>
      <c r="B465" s="189" t="s">
        <v>1177</v>
      </c>
      <c r="C465" s="189">
        <v>0.83699999999999997</v>
      </c>
      <c r="D465" s="189" t="s">
        <v>270</v>
      </c>
      <c r="E465" s="189" t="s">
        <v>253</v>
      </c>
      <c r="F465" s="263" t="s">
        <v>1178</v>
      </c>
      <c r="G465" s="148" t="s">
        <v>281</v>
      </c>
    </row>
    <row r="466" spans="1:11">
      <c r="A466" s="325" t="s">
        <v>268</v>
      </c>
      <c r="B466" s="189" t="s">
        <v>1179</v>
      </c>
      <c r="C466" s="189">
        <v>0.99</v>
      </c>
      <c r="D466" s="189" t="s">
        <v>270</v>
      </c>
      <c r="E466" s="189" t="s">
        <v>253</v>
      </c>
      <c r="F466" s="263" t="s">
        <v>1180</v>
      </c>
      <c r="G466" s="148" t="s">
        <v>281</v>
      </c>
    </row>
    <row r="467" spans="1:11">
      <c r="A467" s="325" t="s">
        <v>268</v>
      </c>
      <c r="B467" s="189" t="s">
        <v>1036</v>
      </c>
      <c r="C467" s="189">
        <v>0.63913263499999995</v>
      </c>
      <c r="D467" s="189" t="s">
        <v>1181</v>
      </c>
      <c r="E467" s="189" t="s">
        <v>253</v>
      </c>
      <c r="F467" s="263" t="s">
        <v>1182</v>
      </c>
      <c r="G467" s="148" t="s">
        <v>281</v>
      </c>
    </row>
    <row r="468" spans="1:11">
      <c r="A468" s="325" t="s">
        <v>268</v>
      </c>
      <c r="B468" s="189" t="s">
        <v>1183</v>
      </c>
      <c r="C468" s="224">
        <v>5.7159000000000001E-2</v>
      </c>
      <c r="D468" s="189" t="s">
        <v>1181</v>
      </c>
      <c r="E468" s="189" t="s">
        <v>253</v>
      </c>
      <c r="F468" s="263" t="s">
        <v>1184</v>
      </c>
      <c r="G468" s="148" t="s">
        <v>281</v>
      </c>
    </row>
    <row r="469" spans="1:11">
      <c r="A469" s="325" t="s">
        <v>268</v>
      </c>
      <c r="B469" s="189" t="s">
        <v>1185</v>
      </c>
      <c r="C469" s="189">
        <v>1.4E-3</v>
      </c>
      <c r="D469" s="189" t="s">
        <v>973</v>
      </c>
      <c r="E469" s="189" t="s">
        <v>1186</v>
      </c>
      <c r="F469" s="263" t="s">
        <v>1187</v>
      </c>
      <c r="G469" s="148" t="s">
        <v>281</v>
      </c>
    </row>
    <row r="470" spans="1:11">
      <c r="A470" s="325" t="s">
        <v>268</v>
      </c>
      <c r="B470" s="189" t="s">
        <v>1188</v>
      </c>
      <c r="C470" s="189">
        <v>1.4784E-2</v>
      </c>
      <c r="D470" s="189" t="s">
        <v>773</v>
      </c>
      <c r="E470" s="189" t="s">
        <v>253</v>
      </c>
      <c r="F470" s="263" t="s">
        <v>1189</v>
      </c>
      <c r="G470" s="148" t="s">
        <v>281</v>
      </c>
    </row>
    <row r="471" spans="1:11">
      <c r="A471" s="325" t="s">
        <v>268</v>
      </c>
      <c r="B471" s="189" t="s">
        <v>1190</v>
      </c>
      <c r="C471" s="224">
        <v>0.34431</v>
      </c>
      <c r="D471" s="189" t="s">
        <v>1191</v>
      </c>
      <c r="E471" s="189" t="s">
        <v>253</v>
      </c>
      <c r="F471" s="263" t="s">
        <v>1192</v>
      </c>
      <c r="G471" s="148" t="s">
        <v>281</v>
      </c>
    </row>
    <row r="472" spans="1:11">
      <c r="A472" s="325" t="s">
        <v>268</v>
      </c>
      <c r="B472" s="189" t="s">
        <v>1193</v>
      </c>
      <c r="C472" s="189">
        <v>2.1000000000000001E-2</v>
      </c>
      <c r="D472" s="189" t="s">
        <v>973</v>
      </c>
      <c r="E472" s="189" t="s">
        <v>1194</v>
      </c>
      <c r="F472" s="263" t="s">
        <v>1195</v>
      </c>
      <c r="G472" s="148" t="s">
        <v>281</v>
      </c>
    </row>
    <row r="473" spans="1:11">
      <c r="A473" s="325" t="s">
        <v>268</v>
      </c>
      <c r="B473" s="189" t="s">
        <v>1196</v>
      </c>
      <c r="C473" s="189">
        <v>0.15</v>
      </c>
      <c r="D473" s="189" t="s">
        <v>973</v>
      </c>
      <c r="E473" s="189" t="s">
        <v>253</v>
      </c>
      <c r="F473" s="263" t="s">
        <v>1197</v>
      </c>
      <c r="G473" s="148" t="s">
        <v>281</v>
      </c>
    </row>
    <row r="474" spans="1:11">
      <c r="A474" s="325" t="s">
        <v>268</v>
      </c>
      <c r="B474" s="189" t="s">
        <v>1162</v>
      </c>
      <c r="C474" s="224">
        <v>3.0566000000000002E-4</v>
      </c>
      <c r="D474" s="189" t="s">
        <v>1181</v>
      </c>
      <c r="E474" s="224" t="s">
        <v>6914</v>
      </c>
      <c r="F474" s="263" t="s">
        <v>1199</v>
      </c>
      <c r="G474" s="148" t="s">
        <v>281</v>
      </c>
      <c r="K474" s="204"/>
    </row>
    <row r="475" spans="1:11">
      <c r="A475" s="325" t="s">
        <v>268</v>
      </c>
      <c r="B475" s="189" t="s">
        <v>1200</v>
      </c>
      <c r="C475" s="189">
        <v>0.98</v>
      </c>
      <c r="D475" s="189" t="s">
        <v>973</v>
      </c>
      <c r="E475" s="189" t="s">
        <v>1201</v>
      </c>
      <c r="F475" s="263" t="s">
        <v>1170</v>
      </c>
      <c r="G475" s="148" t="s">
        <v>281</v>
      </c>
      <c r="K475" s="204"/>
    </row>
    <row r="476" spans="1:11">
      <c r="A476" s="325" t="s">
        <v>268</v>
      </c>
      <c r="B476" s="189" t="s">
        <v>1202</v>
      </c>
      <c r="C476" s="189">
        <v>0.37</v>
      </c>
      <c r="D476" s="189" t="s">
        <v>973</v>
      </c>
      <c r="E476" s="189" t="s">
        <v>253</v>
      </c>
      <c r="F476" s="263" t="s">
        <v>1203</v>
      </c>
      <c r="G476" s="148" t="s">
        <v>281</v>
      </c>
      <c r="K476" s="204"/>
    </row>
    <row r="477" spans="1:11">
      <c r="A477" s="325" t="s">
        <v>268</v>
      </c>
      <c r="B477" s="189" t="s">
        <v>1204</v>
      </c>
      <c r="C477" s="189">
        <v>0.53</v>
      </c>
      <c r="D477" s="189" t="s">
        <v>973</v>
      </c>
      <c r="E477" s="189" t="s">
        <v>253</v>
      </c>
      <c r="F477" s="263" t="s">
        <v>1205</v>
      </c>
      <c r="G477" s="148" t="s">
        <v>281</v>
      </c>
      <c r="K477" s="204"/>
    </row>
    <row r="478" spans="1:11">
      <c r="A478" s="325" t="s">
        <v>268</v>
      </c>
      <c r="B478" s="189" t="s">
        <v>1206</v>
      </c>
      <c r="C478" s="224">
        <v>0.73816000000000004</v>
      </c>
      <c r="D478" s="189" t="s">
        <v>973</v>
      </c>
      <c r="E478" s="189" t="s">
        <v>253</v>
      </c>
      <c r="F478" s="263" t="s">
        <v>1207</v>
      </c>
      <c r="G478" s="148" t="s">
        <v>281</v>
      </c>
      <c r="K478" s="204"/>
    </row>
    <row r="479" spans="1:11">
      <c r="A479" s="325" t="s">
        <v>268</v>
      </c>
      <c r="B479" s="189" t="s">
        <v>1208</v>
      </c>
      <c r="C479" s="189">
        <v>11.064399999999999</v>
      </c>
      <c r="D479" s="189" t="s">
        <v>1209</v>
      </c>
      <c r="E479" s="189" t="s">
        <v>253</v>
      </c>
      <c r="F479" s="263" t="s">
        <v>1210</v>
      </c>
      <c r="G479" s="148" t="s">
        <v>281</v>
      </c>
      <c r="K479" s="204"/>
    </row>
    <row r="480" spans="1:11">
      <c r="A480" s="325" t="s">
        <v>268</v>
      </c>
      <c r="B480" s="189" t="s">
        <v>1211</v>
      </c>
      <c r="C480" s="189">
        <v>20</v>
      </c>
      <c r="D480" s="189" t="s">
        <v>545</v>
      </c>
      <c r="E480" s="189" t="s">
        <v>1212</v>
      </c>
      <c r="F480" s="263" t="s">
        <v>1213</v>
      </c>
      <c r="G480" s="148" t="s">
        <v>281</v>
      </c>
      <c r="K480" s="204"/>
    </row>
    <row r="481" spans="1:11">
      <c r="A481" s="325" t="s">
        <v>268</v>
      </c>
      <c r="B481" s="189" t="s">
        <v>1214</v>
      </c>
      <c r="C481" s="189">
        <v>80000</v>
      </c>
      <c r="D481" s="189" t="s">
        <v>898</v>
      </c>
      <c r="E481" s="189" t="s">
        <v>899</v>
      </c>
      <c r="F481" s="263" t="s">
        <v>1215</v>
      </c>
      <c r="G481" s="148" t="s">
        <v>281</v>
      </c>
      <c r="K481" s="204"/>
    </row>
    <row r="482" spans="1:11">
      <c r="A482" s="325" t="s">
        <v>268</v>
      </c>
      <c r="B482" s="189" t="s">
        <v>88</v>
      </c>
      <c r="C482" s="189">
        <v>500</v>
      </c>
      <c r="D482" s="189" t="s">
        <v>904</v>
      </c>
      <c r="E482" s="189" t="s">
        <v>253</v>
      </c>
      <c r="F482" s="263" t="s">
        <v>1216</v>
      </c>
      <c r="G482" s="148" t="s">
        <v>281</v>
      </c>
      <c r="K482" s="204"/>
    </row>
    <row r="483" spans="1:11">
      <c r="A483" s="325" t="s">
        <v>268</v>
      </c>
      <c r="B483" s="189" t="s">
        <v>906</v>
      </c>
      <c r="C483" s="189">
        <v>160</v>
      </c>
      <c r="D483" s="189" t="s">
        <v>904</v>
      </c>
      <c r="E483" s="189" t="s">
        <v>253</v>
      </c>
      <c r="F483" s="263" t="s">
        <v>1217</v>
      </c>
      <c r="G483" s="148" t="s">
        <v>281</v>
      </c>
      <c r="K483" s="204"/>
    </row>
    <row r="484" spans="1:11">
      <c r="A484" s="325" t="s">
        <v>268</v>
      </c>
      <c r="B484" s="189" t="s">
        <v>1218</v>
      </c>
      <c r="C484" s="189">
        <v>2</v>
      </c>
      <c r="D484" s="189" t="s">
        <v>1219</v>
      </c>
      <c r="E484" s="189" t="s">
        <v>1220</v>
      </c>
      <c r="F484" s="263" t="s">
        <v>1221</v>
      </c>
      <c r="G484" s="148" t="s">
        <v>281</v>
      </c>
      <c r="K484" s="204"/>
    </row>
    <row r="485" spans="1:11">
      <c r="A485" s="325" t="s">
        <v>268</v>
      </c>
      <c r="B485" s="189" t="s">
        <v>1222</v>
      </c>
      <c r="C485" s="224">
        <v>1.6838</v>
      </c>
      <c r="D485" s="189" t="s">
        <v>1223</v>
      </c>
      <c r="E485" s="189" t="s">
        <v>253</v>
      </c>
      <c r="F485" s="263" t="s">
        <v>1224</v>
      </c>
      <c r="G485" s="148" t="s">
        <v>281</v>
      </c>
      <c r="K485" s="204"/>
    </row>
    <row r="486" spans="1:11">
      <c r="A486" s="325" t="s">
        <v>268</v>
      </c>
      <c r="B486" s="189" t="s">
        <v>1225</v>
      </c>
      <c r="C486" s="189">
        <v>255</v>
      </c>
      <c r="D486" s="189" t="s">
        <v>904</v>
      </c>
      <c r="E486" s="189" t="s">
        <v>253</v>
      </c>
      <c r="F486" s="263" t="s">
        <v>1226</v>
      </c>
      <c r="G486" s="148" t="s">
        <v>281</v>
      </c>
      <c r="K486" s="204"/>
    </row>
    <row r="487" spans="1:11">
      <c r="A487" s="325" t="s">
        <v>268</v>
      </c>
      <c r="B487" s="189" t="s">
        <v>1227</v>
      </c>
      <c r="C487" s="189">
        <v>8.0335000000000007E-3</v>
      </c>
      <c r="D487" s="189" t="s">
        <v>1181</v>
      </c>
      <c r="E487" s="189" t="s">
        <v>253</v>
      </c>
      <c r="F487" s="263" t="s">
        <v>1228</v>
      </c>
      <c r="G487" s="148" t="s">
        <v>281</v>
      </c>
      <c r="K487" s="204"/>
    </row>
    <row r="488" spans="1:11">
      <c r="A488" s="325" t="s">
        <v>268</v>
      </c>
      <c r="B488" s="189" t="s">
        <v>1229</v>
      </c>
      <c r="C488" s="189">
        <v>0.15</v>
      </c>
      <c r="D488" s="189" t="s">
        <v>973</v>
      </c>
      <c r="E488" s="189" t="s">
        <v>1230</v>
      </c>
      <c r="F488" s="263" t="s">
        <v>1231</v>
      </c>
      <c r="G488" s="148" t="s">
        <v>281</v>
      </c>
      <c r="K488" s="204"/>
    </row>
    <row r="489" spans="1:11">
      <c r="A489" s="325" t="s">
        <v>268</v>
      </c>
      <c r="B489" s="189" t="s">
        <v>1232</v>
      </c>
      <c r="C489" s="224">
        <v>1.8152999999999999</v>
      </c>
      <c r="D489" s="189" t="s">
        <v>1233</v>
      </c>
      <c r="E489" s="189" t="s">
        <v>253</v>
      </c>
      <c r="F489" s="263" t="s">
        <v>1234</v>
      </c>
      <c r="G489" s="148" t="s">
        <v>281</v>
      </c>
      <c r="K489" s="204"/>
    </row>
    <row r="490" spans="1:11">
      <c r="A490" s="325" t="s">
        <v>268</v>
      </c>
      <c r="B490" s="189" t="s">
        <v>1138</v>
      </c>
      <c r="C490" s="189" t="s">
        <v>1235</v>
      </c>
      <c r="D490" s="269" t="s">
        <v>1181</v>
      </c>
      <c r="E490" s="264"/>
      <c r="F490" s="263" t="s">
        <v>1236</v>
      </c>
      <c r="G490" s="148" t="s">
        <v>281</v>
      </c>
      <c r="K490" s="204"/>
    </row>
    <row r="491" spans="1:11">
      <c r="A491" s="325" t="s">
        <v>268</v>
      </c>
      <c r="B491" s="189" t="s">
        <v>1237</v>
      </c>
      <c r="C491" s="189" t="s">
        <v>1238</v>
      </c>
      <c r="D491" s="269" t="s">
        <v>1181</v>
      </c>
      <c r="E491" s="264"/>
      <c r="F491" s="263" t="s">
        <v>1239</v>
      </c>
      <c r="G491" s="148" t="s">
        <v>281</v>
      </c>
      <c r="K491" s="204"/>
    </row>
    <row r="492" spans="1:11">
      <c r="A492" s="325" t="s">
        <v>268</v>
      </c>
      <c r="B492" s="189" t="s">
        <v>983</v>
      </c>
      <c r="C492" s="189" t="s">
        <v>1240</v>
      </c>
      <c r="D492" s="269" t="s">
        <v>1241</v>
      </c>
      <c r="E492" s="264"/>
      <c r="F492" s="263" t="s">
        <v>1242</v>
      </c>
      <c r="G492" s="148" t="s">
        <v>281</v>
      </c>
      <c r="K492" s="204"/>
    </row>
    <row r="493" spans="1:11">
      <c r="A493" s="325" t="s">
        <v>268</v>
      </c>
      <c r="B493" s="189" t="s">
        <v>568</v>
      </c>
      <c r="C493" s="189" t="s">
        <v>1243</v>
      </c>
      <c r="D493" s="269" t="s">
        <v>1181</v>
      </c>
      <c r="E493" s="264"/>
      <c r="F493" s="263" t="s">
        <v>1244</v>
      </c>
      <c r="G493" s="148" t="s">
        <v>281</v>
      </c>
    </row>
    <row r="494" spans="1:11">
      <c r="A494" s="325" t="s">
        <v>268</v>
      </c>
      <c r="B494" s="189" t="s">
        <v>1245</v>
      </c>
      <c r="C494" s="189" t="s">
        <v>1246</v>
      </c>
      <c r="D494" s="269" t="s">
        <v>1181</v>
      </c>
      <c r="E494" s="264"/>
      <c r="F494" s="263" t="s">
        <v>1247</v>
      </c>
      <c r="G494" s="148" t="s">
        <v>281</v>
      </c>
    </row>
    <row r="495" spans="1:11">
      <c r="A495" s="325" t="s">
        <v>268</v>
      </c>
      <c r="B495" s="189" t="s">
        <v>1153</v>
      </c>
      <c r="C495" s="189" t="s">
        <v>1248</v>
      </c>
      <c r="D495" s="269" t="s">
        <v>1181</v>
      </c>
      <c r="E495" s="264"/>
      <c r="F495" s="263" t="s">
        <v>1249</v>
      </c>
      <c r="G495" s="148" t="s">
        <v>281</v>
      </c>
    </row>
    <row r="496" spans="1:11">
      <c r="A496" s="325" t="s">
        <v>268</v>
      </c>
      <c r="B496" s="189" t="s">
        <v>1164</v>
      </c>
      <c r="C496" s="189" t="s">
        <v>1250</v>
      </c>
      <c r="D496" s="269" t="s">
        <v>1181</v>
      </c>
      <c r="E496" s="264"/>
      <c r="F496" s="263" t="s">
        <v>1251</v>
      </c>
      <c r="G496" s="148" t="s">
        <v>281</v>
      </c>
    </row>
    <row r="497" spans="1:7">
      <c r="A497" s="325" t="s">
        <v>268</v>
      </c>
      <c r="B497" s="189" t="s">
        <v>1172</v>
      </c>
      <c r="C497" s="189" t="s">
        <v>1252</v>
      </c>
      <c r="D497" s="269" t="s">
        <v>1181</v>
      </c>
      <c r="E497" s="264"/>
      <c r="F497" s="263" t="s">
        <v>1253</v>
      </c>
      <c r="G497" s="148" t="s">
        <v>281</v>
      </c>
    </row>
    <row r="498" spans="1:7">
      <c r="A498" s="325" t="s">
        <v>268</v>
      </c>
      <c r="B498" s="189" t="s">
        <v>818</v>
      </c>
      <c r="C498" s="189" t="s">
        <v>1254</v>
      </c>
      <c r="D498" s="269" t="s">
        <v>1241</v>
      </c>
      <c r="E498" s="264"/>
      <c r="F498" s="263" t="s">
        <v>1255</v>
      </c>
      <c r="G498" s="148" t="s">
        <v>281</v>
      </c>
    </row>
    <row r="499" spans="1:7">
      <c r="A499" s="325" t="s">
        <v>268</v>
      </c>
      <c r="B499" s="189" t="s">
        <v>1256</v>
      </c>
      <c r="C499" s="189" t="s">
        <v>1257</v>
      </c>
      <c r="D499" s="189" t="s">
        <v>1258</v>
      </c>
      <c r="E499" s="264"/>
      <c r="F499" s="263" t="s">
        <v>1259</v>
      </c>
      <c r="G499" s="148" t="s">
        <v>281</v>
      </c>
    </row>
    <row r="500" spans="1:7">
      <c r="A500" s="325" t="s">
        <v>268</v>
      </c>
      <c r="B500" s="189" t="s">
        <v>1096</v>
      </c>
      <c r="C500" s="189" t="s">
        <v>1260</v>
      </c>
      <c r="D500" s="269" t="s">
        <v>1181</v>
      </c>
      <c r="E500" s="264"/>
      <c r="F500" s="263" t="s">
        <v>1261</v>
      </c>
      <c r="G500" s="148" t="s">
        <v>281</v>
      </c>
    </row>
    <row r="501" spans="1:7">
      <c r="A501" s="325" t="s">
        <v>268</v>
      </c>
      <c r="B501" s="189" t="s">
        <v>1262</v>
      </c>
      <c r="C501" s="189" t="s">
        <v>1263</v>
      </c>
      <c r="D501" s="269" t="s">
        <v>973</v>
      </c>
      <c r="E501" s="264"/>
      <c r="F501" s="263" t="s">
        <v>1264</v>
      </c>
      <c r="G501" s="148" t="s">
        <v>281</v>
      </c>
    </row>
    <row r="502" spans="1:7">
      <c r="A502" s="325" t="s">
        <v>268</v>
      </c>
      <c r="B502" s="189" t="s">
        <v>1265</v>
      </c>
      <c r="C502" s="189" t="s">
        <v>6915</v>
      </c>
      <c r="D502" s="279" t="s">
        <v>1267</v>
      </c>
      <c r="E502" s="264"/>
      <c r="F502" s="263" t="s">
        <v>1268</v>
      </c>
      <c r="G502" s="148" t="s">
        <v>281</v>
      </c>
    </row>
    <row r="503" spans="1:7">
      <c r="A503" s="325" t="s">
        <v>268</v>
      </c>
      <c r="B503" s="189" t="s">
        <v>915</v>
      </c>
      <c r="C503" s="189" t="s">
        <v>1269</v>
      </c>
      <c r="D503" s="269" t="s">
        <v>275</v>
      </c>
      <c r="E503" s="264"/>
      <c r="F503" s="263" t="s">
        <v>1270</v>
      </c>
      <c r="G503" s="148" t="s">
        <v>281</v>
      </c>
    </row>
    <row r="504" spans="1:7">
      <c r="A504" s="325" t="s">
        <v>268</v>
      </c>
      <c r="B504" s="189" t="s">
        <v>1271</v>
      </c>
      <c r="C504" s="189" t="s">
        <v>3610</v>
      </c>
      <c r="D504" s="269" t="s">
        <v>275</v>
      </c>
      <c r="E504" s="264"/>
      <c r="F504" s="263" t="s">
        <v>1273</v>
      </c>
      <c r="G504" s="148" t="s">
        <v>281</v>
      </c>
    </row>
    <row r="505" spans="1:7">
      <c r="A505" s="325" t="s">
        <v>268</v>
      </c>
      <c r="B505" s="189" t="s">
        <v>918</v>
      </c>
      <c r="C505" s="189" t="s">
        <v>1274</v>
      </c>
      <c r="D505" s="269" t="s">
        <v>1275</v>
      </c>
      <c r="E505" s="264"/>
      <c r="F505" s="263" t="s">
        <v>1276</v>
      </c>
      <c r="G505" s="148" t="s">
        <v>281</v>
      </c>
    </row>
    <row r="506" spans="1:7">
      <c r="A506" s="325" t="s">
        <v>268</v>
      </c>
      <c r="B506" s="189" t="s">
        <v>1277</v>
      </c>
      <c r="C506" s="189" t="s">
        <v>6566</v>
      </c>
      <c r="D506" s="189" t="s">
        <v>973</v>
      </c>
      <c r="E506" s="264"/>
      <c r="F506" s="263" t="s">
        <v>3616</v>
      </c>
      <c r="G506" s="148" t="s">
        <v>281</v>
      </c>
    </row>
    <row r="507" spans="1:7">
      <c r="A507" s="325" t="s">
        <v>268</v>
      </c>
      <c r="B507" s="189" t="s">
        <v>1279</v>
      </c>
      <c r="C507" s="189" t="s">
        <v>6916</v>
      </c>
      <c r="D507" s="189" t="s">
        <v>973</v>
      </c>
      <c r="E507" s="264"/>
      <c r="F507" s="263" t="s">
        <v>1281</v>
      </c>
      <c r="G507" s="148" t="s">
        <v>281</v>
      </c>
    </row>
    <row r="508" spans="1:7">
      <c r="A508" s="327" t="s">
        <v>268</v>
      </c>
      <c r="B508" s="240" t="s">
        <v>1282</v>
      </c>
      <c r="C508" s="240" t="s">
        <v>1283</v>
      </c>
      <c r="D508" s="270" t="s">
        <v>1181</v>
      </c>
      <c r="E508" s="265"/>
      <c r="F508" s="241" t="s">
        <v>1117</v>
      </c>
      <c r="G508" s="148" t="s">
        <v>281</v>
      </c>
    </row>
    <row r="509" spans="1:7">
      <c r="G509" s="148" t="s">
        <v>281</v>
      </c>
    </row>
    <row r="510" spans="1:7" ht="18.75">
      <c r="A510" s="769" t="s">
        <v>1460</v>
      </c>
      <c r="B510" s="770"/>
      <c r="C510" s="770"/>
      <c r="D510" s="770"/>
      <c r="E510" s="770"/>
      <c r="F510" s="771"/>
      <c r="G510" s="148" t="s">
        <v>281</v>
      </c>
    </row>
    <row r="511" spans="1:7">
      <c r="A511" s="211" t="s">
        <v>238</v>
      </c>
      <c r="B511" s="212" t="s">
        <v>239</v>
      </c>
      <c r="C511" s="212" t="s">
        <v>240</v>
      </c>
      <c r="D511" s="212" t="s">
        <v>134</v>
      </c>
      <c r="E511" s="212" t="s">
        <v>241</v>
      </c>
      <c r="F511" s="213" t="s">
        <v>242</v>
      </c>
      <c r="G511" s="148" t="s">
        <v>281</v>
      </c>
    </row>
    <row r="512" spans="1:7">
      <c r="A512" s="216" t="s">
        <v>845</v>
      </c>
      <c r="B512" s="231" t="s">
        <v>1082</v>
      </c>
      <c r="C512" s="218">
        <v>1</v>
      </c>
      <c r="D512" s="218" t="s">
        <v>504</v>
      </c>
      <c r="E512" s="218" t="s">
        <v>253</v>
      </c>
      <c r="F512" s="232" t="s">
        <v>1461</v>
      </c>
      <c r="G512" s="148" t="s">
        <v>281</v>
      </c>
    </row>
    <row r="513" spans="1:7">
      <c r="A513" s="221" t="s">
        <v>333</v>
      </c>
      <c r="B513" s="223" t="s">
        <v>376</v>
      </c>
      <c r="C513" s="271">
        <v>5.5579999999999999E-8</v>
      </c>
      <c r="D513" s="223" t="s">
        <v>259</v>
      </c>
      <c r="E513" s="223" t="s">
        <v>847</v>
      </c>
      <c r="F513" s="234" t="s">
        <v>848</v>
      </c>
      <c r="G513" s="148" t="s">
        <v>281</v>
      </c>
    </row>
    <row r="514" spans="1:7">
      <c r="A514" s="221" t="s">
        <v>333</v>
      </c>
      <c r="B514" s="223" t="s">
        <v>427</v>
      </c>
      <c r="C514" s="271">
        <v>4.1800000000000002E-4</v>
      </c>
      <c r="D514" s="223" t="s">
        <v>259</v>
      </c>
      <c r="E514" s="223" t="s">
        <v>849</v>
      </c>
      <c r="F514" s="234" t="s">
        <v>850</v>
      </c>
      <c r="G514" s="148" t="s">
        <v>281</v>
      </c>
    </row>
    <row r="515" spans="1:7">
      <c r="A515" s="221" t="s">
        <v>333</v>
      </c>
      <c r="B515" s="223" t="s">
        <v>436</v>
      </c>
      <c r="C515" s="271">
        <v>4.5330000000000002E-7</v>
      </c>
      <c r="D515" s="223" t="s">
        <v>259</v>
      </c>
      <c r="E515" s="223" t="s">
        <v>851</v>
      </c>
      <c r="F515" s="234" t="s">
        <v>852</v>
      </c>
      <c r="G515" s="148" t="s">
        <v>281</v>
      </c>
    </row>
    <row r="516" spans="1:7">
      <c r="A516" s="221" t="s">
        <v>333</v>
      </c>
      <c r="B516" s="223" t="s">
        <v>441</v>
      </c>
      <c r="C516" s="271">
        <v>8.4900000000000005E-7</v>
      </c>
      <c r="D516" s="223" t="s">
        <v>259</v>
      </c>
      <c r="E516" s="223" t="s">
        <v>853</v>
      </c>
      <c r="F516" s="234" t="s">
        <v>854</v>
      </c>
      <c r="G516" s="148" t="s">
        <v>281</v>
      </c>
    </row>
    <row r="517" spans="1:7">
      <c r="A517" s="226" t="s">
        <v>333</v>
      </c>
      <c r="B517" s="228" t="s">
        <v>467</v>
      </c>
      <c r="C517" s="272">
        <v>9.2109999999999996E-8</v>
      </c>
      <c r="D517" s="228" t="s">
        <v>259</v>
      </c>
      <c r="E517" s="228" t="s">
        <v>855</v>
      </c>
      <c r="F517" s="255" t="s">
        <v>856</v>
      </c>
      <c r="G517" s="148" t="s">
        <v>281</v>
      </c>
    </row>
    <row r="519" spans="1:7">
      <c r="A519" s="832" t="s">
        <v>489</v>
      </c>
      <c r="B519" s="833"/>
      <c r="C519" s="834"/>
    </row>
    <row r="520" spans="1:7">
      <c r="A520" s="179" t="s">
        <v>927</v>
      </c>
      <c r="B520" s="280"/>
      <c r="C520" s="281">
        <v>0.82909930715935332</v>
      </c>
    </row>
    <row r="521" spans="1:7">
      <c r="A521" s="167" t="s">
        <v>1463</v>
      </c>
      <c r="B521" s="283"/>
      <c r="C521" s="284">
        <v>0.17090069284064668</v>
      </c>
    </row>
    <row r="522" spans="1:7">
      <c r="A522" s="157" t="s">
        <v>929</v>
      </c>
      <c r="B522" s="191"/>
      <c r="C522" s="282">
        <v>-0.36027713625866054</v>
      </c>
    </row>
    <row r="523" spans="1:7">
      <c r="A523" s="157" t="s">
        <v>6850</v>
      </c>
      <c r="B523" s="191"/>
      <c r="C523" s="282">
        <v>-0.17090069284064668</v>
      </c>
    </row>
    <row r="524" spans="1:7">
      <c r="A524" s="157" t="s">
        <v>1464</v>
      </c>
      <c r="B524" s="171"/>
      <c r="C524" s="282">
        <v>-0.11547344110854504</v>
      </c>
    </row>
    <row r="525" spans="1:7">
      <c r="A525" s="167" t="s">
        <v>6851</v>
      </c>
      <c r="B525" s="283"/>
      <c r="C525" s="284">
        <v>-0.35334872979214782</v>
      </c>
    </row>
  </sheetData>
  <mergeCells count="17">
    <mergeCell ref="A510:F510"/>
    <mergeCell ref="A519:C519"/>
    <mergeCell ref="A176:F176"/>
    <mergeCell ref="A196:F196"/>
    <mergeCell ref="A302:F302"/>
    <mergeCell ref="A332:F332"/>
    <mergeCell ref="A399:F399"/>
    <mergeCell ref="A67:F67"/>
    <mergeCell ref="A75:F75"/>
    <mergeCell ref="A84:F84"/>
    <mergeCell ref="A117:F117"/>
    <mergeCell ref="A135:F135"/>
    <mergeCell ref="A1:F1"/>
    <mergeCell ref="H1:W1"/>
    <mergeCell ref="A17:F17"/>
    <mergeCell ref="H21:W21"/>
    <mergeCell ref="H52:L52"/>
  </mergeCells>
  <pageMargins left="0.7" right="0.7" top="0.75" bottom="0.75" header="0.3" footer="0.3"/>
  <pageSetup paperSize="9" orientation="portrait"/>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theme="0" tint="-0.34998626667073579"/>
  </sheetPr>
  <dimension ref="A1:X538"/>
  <sheetViews>
    <sheetView zoomScale="85" workbookViewId="0">
      <selection sqref="A1:F1"/>
    </sheetView>
  </sheetViews>
  <sheetFormatPr baseColWidth="10" defaultColWidth="9.140625" defaultRowHeight="15"/>
  <cols>
    <col min="1" max="1" width="8.85546875" bestFit="1" customWidth="1"/>
    <col min="2" max="2" width="55.7109375" customWidth="1"/>
    <col min="3" max="3" width="48.42578125" customWidth="1"/>
    <col min="4" max="4" width="14.5703125" customWidth="1"/>
    <col min="5" max="5" width="53.42578125" bestFit="1" customWidth="1"/>
    <col min="6" max="6" width="43.28515625" customWidth="1"/>
  </cols>
  <sheetData>
    <row r="1" spans="1:24" ht="21">
      <c r="A1" s="827" t="s">
        <v>6013</v>
      </c>
      <c r="B1" s="828"/>
      <c r="C1" s="828"/>
      <c r="D1" s="828"/>
      <c r="E1" s="828"/>
      <c r="F1" s="829"/>
      <c r="I1" s="772" t="s">
        <v>237</v>
      </c>
      <c r="J1" s="773"/>
      <c r="K1" s="773"/>
      <c r="L1" s="773"/>
      <c r="M1" s="773"/>
      <c r="N1" s="773"/>
      <c r="O1" s="773"/>
      <c r="P1" s="773"/>
      <c r="Q1" s="773"/>
      <c r="R1" s="773"/>
      <c r="S1" s="773"/>
      <c r="T1" s="773"/>
      <c r="U1" s="773"/>
      <c r="V1" s="773"/>
      <c r="W1" s="773"/>
      <c r="X1" s="774"/>
    </row>
    <row r="2" spans="1:24">
      <c r="A2" s="211" t="s">
        <v>238</v>
      </c>
      <c r="B2" s="212" t="s">
        <v>239</v>
      </c>
      <c r="C2" s="212" t="s">
        <v>240</v>
      </c>
      <c r="D2" s="212" t="s">
        <v>134</v>
      </c>
      <c r="E2" s="212" t="s">
        <v>241</v>
      </c>
      <c r="F2" s="213" t="s">
        <v>242</v>
      </c>
      <c r="I2" s="214"/>
      <c r="J2" s="6"/>
      <c r="K2" s="6"/>
      <c r="L2" s="6"/>
      <c r="M2" s="6"/>
      <c r="N2" s="6"/>
      <c r="O2" s="6"/>
      <c r="P2" s="6"/>
      <c r="Q2" s="6"/>
      <c r="R2" s="6"/>
      <c r="S2" s="6"/>
      <c r="T2" s="6"/>
      <c r="U2" s="6"/>
      <c r="V2" s="6"/>
      <c r="W2" s="6"/>
      <c r="X2" s="215"/>
    </row>
    <row r="3" spans="1:24">
      <c r="A3" s="425" t="s">
        <v>243</v>
      </c>
      <c r="B3" s="217" t="s">
        <v>6014</v>
      </c>
      <c r="C3" s="426" t="s">
        <v>6015</v>
      </c>
      <c r="D3" s="426" t="s">
        <v>408</v>
      </c>
      <c r="E3" s="426" t="s">
        <v>2213</v>
      </c>
      <c r="F3" s="427" t="s">
        <v>6016</v>
      </c>
      <c r="G3" s="428" t="s">
        <v>281</v>
      </c>
      <c r="I3" s="214"/>
      <c r="J3" s="6"/>
      <c r="K3" s="6"/>
      <c r="L3" s="6"/>
      <c r="M3" s="6"/>
      <c r="N3" s="6"/>
      <c r="O3" s="6"/>
      <c r="P3" s="6"/>
      <c r="Q3" s="6"/>
      <c r="R3" s="6"/>
      <c r="S3" s="6"/>
      <c r="T3" s="6"/>
      <c r="U3" s="6"/>
      <c r="V3" s="6"/>
      <c r="W3" s="6"/>
      <c r="X3" s="215"/>
    </row>
    <row r="4" spans="1:24">
      <c r="A4" s="429" t="s">
        <v>243</v>
      </c>
      <c r="B4" s="222" t="s">
        <v>6017</v>
      </c>
      <c r="C4" s="273" t="s">
        <v>6018</v>
      </c>
      <c r="D4" s="273" t="s">
        <v>259</v>
      </c>
      <c r="E4" s="273" t="s">
        <v>6019</v>
      </c>
      <c r="F4" s="430" t="s">
        <v>6020</v>
      </c>
      <c r="G4" s="428" t="s">
        <v>281</v>
      </c>
      <c r="I4" s="214"/>
      <c r="J4" s="6"/>
      <c r="K4" s="6"/>
      <c r="L4" s="6"/>
      <c r="M4" s="6"/>
      <c r="N4" s="6"/>
      <c r="O4" s="6"/>
      <c r="P4" s="6"/>
      <c r="Q4" s="6"/>
      <c r="R4" s="6"/>
      <c r="S4" s="6"/>
      <c r="T4" s="6"/>
      <c r="U4" s="6"/>
      <c r="V4" s="6"/>
      <c r="W4" s="6"/>
      <c r="X4" s="215"/>
    </row>
    <row r="5" spans="1:24">
      <c r="A5" s="429" t="s">
        <v>6021</v>
      </c>
      <c r="B5" s="233" t="s">
        <v>6022</v>
      </c>
      <c r="C5" s="273">
        <v>1</v>
      </c>
      <c r="D5" s="273" t="s">
        <v>494</v>
      </c>
      <c r="E5" s="273" t="s">
        <v>253</v>
      </c>
      <c r="F5" s="430" t="s">
        <v>6023</v>
      </c>
      <c r="G5" s="428" t="s">
        <v>281</v>
      </c>
      <c r="I5" s="214"/>
      <c r="J5" s="6"/>
      <c r="K5" s="6"/>
      <c r="L5" s="6"/>
      <c r="M5" s="6"/>
      <c r="N5" s="6"/>
      <c r="O5" s="6"/>
      <c r="P5" s="6"/>
      <c r="Q5" s="6"/>
      <c r="R5" s="6"/>
      <c r="S5" s="6"/>
      <c r="T5" s="6"/>
      <c r="U5" s="6"/>
      <c r="V5" s="6"/>
      <c r="W5" s="6"/>
      <c r="X5" s="215"/>
    </row>
    <row r="6" spans="1:24">
      <c r="A6" s="262" t="s">
        <v>268</v>
      </c>
      <c r="B6" s="189" t="s">
        <v>6024</v>
      </c>
      <c r="C6" s="189">
        <v>15.8</v>
      </c>
      <c r="D6" s="189" t="s">
        <v>6025</v>
      </c>
      <c r="E6" s="189" t="s">
        <v>253</v>
      </c>
      <c r="F6" s="263" t="s">
        <v>6026</v>
      </c>
      <c r="G6" s="428" t="s">
        <v>281</v>
      </c>
      <c r="I6" s="214"/>
      <c r="J6" s="6"/>
      <c r="K6" s="6"/>
      <c r="L6" s="6"/>
      <c r="M6" s="6"/>
      <c r="N6" s="6"/>
      <c r="O6" s="6"/>
      <c r="P6" s="6"/>
      <c r="Q6" s="6"/>
      <c r="R6" s="6"/>
      <c r="S6" s="6"/>
      <c r="T6" s="6"/>
      <c r="U6" s="6"/>
      <c r="V6" s="6"/>
      <c r="W6" s="6"/>
      <c r="X6" s="215"/>
    </row>
    <row r="7" spans="1:24">
      <c r="A7" s="262" t="s">
        <v>268</v>
      </c>
      <c r="B7" s="189" t="s">
        <v>961</v>
      </c>
      <c r="C7" s="189">
        <v>0.02</v>
      </c>
      <c r="D7" s="189" t="s">
        <v>270</v>
      </c>
      <c r="E7" s="189" t="s">
        <v>253</v>
      </c>
      <c r="F7" s="263" t="s">
        <v>6027</v>
      </c>
      <c r="G7" s="428" t="s">
        <v>281</v>
      </c>
      <c r="I7" s="214"/>
      <c r="J7" s="6"/>
      <c r="K7" s="6"/>
      <c r="L7" s="6"/>
      <c r="M7" s="6"/>
      <c r="N7" s="6"/>
      <c r="O7" s="6"/>
      <c r="P7" s="6"/>
      <c r="Q7" s="6"/>
      <c r="R7" s="6"/>
      <c r="S7" s="6"/>
      <c r="T7" s="6"/>
      <c r="U7" s="6"/>
      <c r="V7" s="6"/>
      <c r="W7" s="6"/>
      <c r="X7" s="215"/>
    </row>
    <row r="8" spans="1:24">
      <c r="A8" s="262" t="s">
        <v>268</v>
      </c>
      <c r="B8" s="189" t="s">
        <v>6028</v>
      </c>
      <c r="C8" s="189">
        <v>0.04</v>
      </c>
      <c r="D8" s="189" t="s">
        <v>270</v>
      </c>
      <c r="E8" s="189" t="s">
        <v>253</v>
      </c>
      <c r="F8" s="263" t="s">
        <v>6029</v>
      </c>
      <c r="G8" s="428" t="s">
        <v>281</v>
      </c>
      <c r="I8" s="214"/>
      <c r="J8" s="6"/>
      <c r="K8" s="6"/>
      <c r="L8" s="6"/>
      <c r="M8" s="6"/>
      <c r="N8" s="6"/>
      <c r="O8" s="6"/>
      <c r="P8" s="6"/>
      <c r="Q8" s="6"/>
      <c r="R8" s="6"/>
      <c r="S8" s="6"/>
      <c r="T8" s="6"/>
      <c r="U8" s="6"/>
      <c r="V8" s="6"/>
      <c r="W8" s="6"/>
      <c r="X8" s="215"/>
    </row>
    <row r="9" spans="1:24">
      <c r="A9" s="262" t="s">
        <v>268</v>
      </c>
      <c r="B9" s="189" t="s">
        <v>688</v>
      </c>
      <c r="C9" s="189">
        <v>99.5</v>
      </c>
      <c r="D9" s="189" t="s">
        <v>2021</v>
      </c>
      <c r="E9" s="189" t="s">
        <v>6030</v>
      </c>
      <c r="F9" s="263" t="s">
        <v>6031</v>
      </c>
      <c r="G9" s="428" t="s">
        <v>281</v>
      </c>
      <c r="I9" s="214"/>
      <c r="J9" s="6"/>
      <c r="K9" s="6"/>
      <c r="L9" s="6"/>
      <c r="M9" s="6"/>
      <c r="N9" s="6"/>
      <c r="O9" s="6"/>
      <c r="P9" s="6"/>
      <c r="Q9" s="6"/>
      <c r="R9" s="6"/>
      <c r="S9" s="6"/>
      <c r="T9" s="6"/>
      <c r="U9" s="6"/>
      <c r="V9" s="6"/>
      <c r="W9" s="6"/>
      <c r="X9" s="215"/>
    </row>
    <row r="10" spans="1:24">
      <c r="A10" s="262" t="s">
        <v>268</v>
      </c>
      <c r="B10" s="189" t="s">
        <v>6032</v>
      </c>
      <c r="C10" s="189">
        <v>0.04</v>
      </c>
      <c r="D10" s="189" t="s">
        <v>6033</v>
      </c>
      <c r="E10" s="189" t="s">
        <v>253</v>
      </c>
      <c r="F10" s="263" t="s">
        <v>6034</v>
      </c>
      <c r="G10" s="428" t="s">
        <v>281</v>
      </c>
      <c r="I10" s="214"/>
      <c r="J10" s="6"/>
      <c r="K10" s="6"/>
      <c r="L10" s="6"/>
      <c r="M10" s="6"/>
      <c r="N10" s="6"/>
      <c r="O10" s="6"/>
      <c r="P10" s="6"/>
      <c r="Q10" s="6"/>
      <c r="R10" s="6"/>
      <c r="S10" s="6"/>
      <c r="T10" s="6"/>
      <c r="U10" s="6"/>
      <c r="V10" s="6"/>
      <c r="W10" s="6"/>
      <c r="X10" s="215"/>
    </row>
    <row r="11" spans="1:24">
      <c r="A11" s="262" t="s">
        <v>268</v>
      </c>
      <c r="B11" s="189" t="s">
        <v>6035</v>
      </c>
      <c r="C11" s="189">
        <v>2.6</v>
      </c>
      <c r="D11" s="189" t="s">
        <v>773</v>
      </c>
      <c r="E11" s="189" t="s">
        <v>253</v>
      </c>
      <c r="F11" s="263" t="s">
        <v>6020</v>
      </c>
      <c r="G11" s="428" t="s">
        <v>281</v>
      </c>
      <c r="I11" s="214"/>
      <c r="J11" s="6"/>
      <c r="K11" s="6"/>
      <c r="L11" s="6"/>
      <c r="M11" s="6"/>
      <c r="N11" s="6"/>
      <c r="O11" s="6"/>
      <c r="P11" s="6"/>
      <c r="Q11" s="6"/>
      <c r="R11" s="6"/>
      <c r="S11" s="6"/>
      <c r="T11" s="6"/>
      <c r="U11" s="6"/>
      <c r="V11" s="6"/>
      <c r="W11" s="6"/>
      <c r="X11" s="215"/>
    </row>
    <row r="12" spans="1:24">
      <c r="A12" s="262" t="s">
        <v>268</v>
      </c>
      <c r="B12" s="189" t="s">
        <v>6036</v>
      </c>
      <c r="C12" s="189">
        <v>1000</v>
      </c>
      <c r="D12" s="189" t="s">
        <v>259</v>
      </c>
      <c r="E12" s="189" t="s">
        <v>253</v>
      </c>
      <c r="F12" s="263" t="s">
        <v>6037</v>
      </c>
      <c r="G12" s="428" t="s">
        <v>281</v>
      </c>
      <c r="I12" s="214"/>
      <c r="J12" s="6"/>
      <c r="K12" s="6"/>
      <c r="L12" s="6"/>
      <c r="M12" s="6"/>
      <c r="N12" s="6"/>
      <c r="O12" s="6"/>
      <c r="P12" s="6"/>
      <c r="Q12" s="6"/>
      <c r="R12" s="6"/>
      <c r="S12" s="6"/>
      <c r="T12" s="6"/>
      <c r="U12" s="6"/>
      <c r="V12" s="6"/>
      <c r="W12" s="6"/>
      <c r="X12" s="215"/>
    </row>
    <row r="13" spans="1:24">
      <c r="A13" s="262" t="s">
        <v>268</v>
      </c>
      <c r="B13" s="189" t="s">
        <v>983</v>
      </c>
      <c r="C13" s="189" t="s">
        <v>6038</v>
      </c>
      <c r="D13" s="269" t="s">
        <v>6039</v>
      </c>
      <c r="E13" s="431"/>
      <c r="F13" s="263" t="s">
        <v>6040</v>
      </c>
      <c r="G13" s="428" t="s">
        <v>281</v>
      </c>
      <c r="I13" s="214"/>
      <c r="J13" s="6"/>
      <c r="K13" s="6"/>
      <c r="L13" s="6"/>
      <c r="M13" s="6"/>
      <c r="N13" s="6"/>
      <c r="O13" s="6"/>
      <c r="P13" s="6"/>
      <c r="Q13" s="6"/>
      <c r="R13" s="6"/>
      <c r="S13" s="6"/>
      <c r="T13" s="6"/>
      <c r="U13" s="6"/>
      <c r="V13" s="6"/>
      <c r="W13" s="6"/>
      <c r="X13" s="215"/>
    </row>
    <row r="14" spans="1:24">
      <c r="A14" s="262" t="s">
        <v>268</v>
      </c>
      <c r="B14" s="189" t="s">
        <v>2040</v>
      </c>
      <c r="C14" s="189" t="s">
        <v>6041</v>
      </c>
      <c r="D14" s="269" t="s">
        <v>6039</v>
      </c>
      <c r="E14" s="431"/>
      <c r="F14" s="263" t="s">
        <v>6042</v>
      </c>
      <c r="G14" s="428" t="s">
        <v>281</v>
      </c>
      <c r="I14" s="214"/>
      <c r="J14" s="6"/>
      <c r="K14" s="6"/>
      <c r="L14" s="6"/>
      <c r="M14" s="6"/>
      <c r="N14" s="6"/>
      <c r="O14" s="6"/>
      <c r="P14" s="6"/>
      <c r="Q14" s="6"/>
      <c r="R14" s="6"/>
      <c r="S14" s="6"/>
      <c r="T14" s="6"/>
      <c r="U14" s="6"/>
      <c r="V14" s="6"/>
      <c r="W14" s="6"/>
      <c r="X14" s="215"/>
    </row>
    <row r="15" spans="1:24">
      <c r="A15" s="239" t="s">
        <v>268</v>
      </c>
      <c r="B15" s="240" t="s">
        <v>6043</v>
      </c>
      <c r="C15" s="240" t="s">
        <v>6044</v>
      </c>
      <c r="D15" s="270" t="s">
        <v>6045</v>
      </c>
      <c r="E15" s="432"/>
      <c r="F15" s="241" t="s">
        <v>6046</v>
      </c>
      <c r="G15" s="428" t="s">
        <v>281</v>
      </c>
      <c r="I15" s="214"/>
      <c r="J15" s="6"/>
      <c r="K15" s="6"/>
      <c r="L15" s="6"/>
      <c r="M15" s="6"/>
      <c r="N15" s="6"/>
      <c r="O15" s="6"/>
      <c r="P15" s="6"/>
      <c r="Q15" s="6"/>
      <c r="R15" s="6"/>
      <c r="S15" s="6"/>
      <c r="T15" s="6"/>
      <c r="U15" s="6"/>
      <c r="V15" s="6"/>
      <c r="W15" s="6"/>
      <c r="X15" s="215"/>
    </row>
    <row r="16" spans="1:24">
      <c r="G16" s="428" t="s">
        <v>281</v>
      </c>
      <c r="I16" s="214"/>
      <c r="J16" s="6"/>
      <c r="K16" s="6"/>
      <c r="L16" s="6"/>
      <c r="M16" s="6"/>
      <c r="N16" s="6"/>
      <c r="O16" s="6"/>
      <c r="P16" s="6"/>
      <c r="Q16" s="6"/>
      <c r="R16" s="6"/>
      <c r="S16" s="6"/>
      <c r="T16" s="6"/>
      <c r="U16" s="6"/>
      <c r="V16" s="6"/>
      <c r="W16" s="6"/>
      <c r="X16" s="215"/>
    </row>
    <row r="17" spans="1:24" ht="21">
      <c r="A17" s="827" t="s">
        <v>6056</v>
      </c>
      <c r="B17" s="828"/>
      <c r="C17" s="828"/>
      <c r="D17" s="828"/>
      <c r="E17" s="828"/>
      <c r="F17" s="829"/>
      <c r="G17" s="428" t="s">
        <v>281</v>
      </c>
      <c r="I17" s="214"/>
      <c r="J17" s="6"/>
      <c r="K17" s="6"/>
      <c r="L17" s="6"/>
      <c r="M17" s="6"/>
      <c r="N17" s="6"/>
      <c r="O17" s="6"/>
      <c r="P17" s="6"/>
      <c r="Q17" s="6"/>
      <c r="R17" s="6"/>
      <c r="S17" s="6"/>
      <c r="T17" s="6"/>
      <c r="U17" s="6"/>
      <c r="V17" s="6"/>
      <c r="W17" s="6"/>
      <c r="X17" s="215"/>
    </row>
    <row r="18" spans="1:24">
      <c r="A18" s="211" t="s">
        <v>238</v>
      </c>
      <c r="B18" s="212" t="s">
        <v>239</v>
      </c>
      <c r="C18" s="212" t="s">
        <v>240</v>
      </c>
      <c r="D18" s="212" t="s">
        <v>134</v>
      </c>
      <c r="E18" s="212" t="s">
        <v>241</v>
      </c>
      <c r="F18" s="213" t="s">
        <v>242</v>
      </c>
      <c r="G18" s="428" t="s">
        <v>281</v>
      </c>
      <c r="I18" s="214"/>
      <c r="J18" s="6"/>
      <c r="K18" s="6"/>
      <c r="L18" s="6"/>
      <c r="M18" s="6"/>
      <c r="N18" s="6"/>
      <c r="O18" s="6"/>
      <c r="P18" s="6"/>
      <c r="Q18" s="6"/>
      <c r="R18" s="6"/>
      <c r="S18" s="6"/>
      <c r="T18" s="6"/>
      <c r="U18" s="6"/>
      <c r="V18" s="6"/>
      <c r="W18" s="6"/>
      <c r="X18" s="215"/>
    </row>
    <row r="19" spans="1:24">
      <c r="A19" s="216" t="s">
        <v>858</v>
      </c>
      <c r="B19" s="217" t="s">
        <v>6057</v>
      </c>
      <c r="C19" s="218" t="s">
        <v>1491</v>
      </c>
      <c r="D19" s="218" t="s">
        <v>275</v>
      </c>
      <c r="E19" s="426" t="s">
        <v>2213</v>
      </c>
      <c r="F19" s="232" t="s">
        <v>6058</v>
      </c>
      <c r="G19" s="428" t="s">
        <v>281</v>
      </c>
      <c r="I19" s="236"/>
      <c r="J19" s="237"/>
      <c r="K19" s="237"/>
      <c r="L19" s="237"/>
      <c r="M19" s="237"/>
      <c r="N19" s="237"/>
      <c r="O19" s="237"/>
      <c r="P19" s="237"/>
      <c r="Q19" s="237"/>
      <c r="R19" s="237"/>
      <c r="S19" s="237"/>
      <c r="T19" s="237"/>
      <c r="U19" s="237"/>
      <c r="V19" s="237"/>
      <c r="W19" s="237"/>
      <c r="X19" s="238"/>
    </row>
    <row r="20" spans="1:24">
      <c r="A20" s="221" t="s">
        <v>858</v>
      </c>
      <c r="B20" s="233" t="s">
        <v>6059</v>
      </c>
      <c r="C20" s="223" t="s">
        <v>682</v>
      </c>
      <c r="D20" s="223" t="s">
        <v>504</v>
      </c>
      <c r="E20" s="273" t="s">
        <v>2213</v>
      </c>
      <c r="F20" s="234" t="s">
        <v>6060</v>
      </c>
      <c r="G20" s="428" t="s">
        <v>281</v>
      </c>
    </row>
    <row r="21" spans="1:24">
      <c r="A21" s="221" t="s">
        <v>858</v>
      </c>
      <c r="B21" s="222" t="s">
        <v>6014</v>
      </c>
      <c r="C21" s="223" t="s">
        <v>6061</v>
      </c>
      <c r="D21" s="223" t="s">
        <v>408</v>
      </c>
      <c r="E21" s="273" t="s">
        <v>2213</v>
      </c>
      <c r="F21" s="234" t="s">
        <v>6062</v>
      </c>
      <c r="G21" s="428" t="s">
        <v>281</v>
      </c>
      <c r="I21" s="772" t="s">
        <v>272</v>
      </c>
      <c r="J21" s="773"/>
      <c r="K21" s="773"/>
      <c r="L21" s="773"/>
      <c r="M21" s="773"/>
      <c r="N21" s="773"/>
      <c r="O21" s="773"/>
      <c r="P21" s="773"/>
      <c r="Q21" s="773"/>
      <c r="R21" s="773"/>
      <c r="S21" s="773"/>
      <c r="T21" s="773"/>
      <c r="U21" s="773"/>
      <c r="V21" s="773"/>
      <c r="W21" s="773"/>
      <c r="X21" s="774"/>
    </row>
    <row r="22" spans="1:24">
      <c r="A22" s="221" t="s">
        <v>858</v>
      </c>
      <c r="B22" s="222" t="s">
        <v>591</v>
      </c>
      <c r="C22" s="223" t="s">
        <v>592</v>
      </c>
      <c r="D22" s="223" t="s">
        <v>259</v>
      </c>
      <c r="E22" s="273" t="s">
        <v>2213</v>
      </c>
      <c r="F22" s="234" t="s">
        <v>6063</v>
      </c>
      <c r="G22" s="428" t="s">
        <v>281</v>
      </c>
      <c r="I22" s="214"/>
      <c r="J22" s="6"/>
      <c r="K22" s="6"/>
      <c r="L22" s="6"/>
      <c r="M22" s="6"/>
      <c r="N22" s="6"/>
      <c r="O22" s="6"/>
      <c r="P22" s="6"/>
      <c r="Q22" s="6"/>
      <c r="R22" s="6"/>
      <c r="S22" s="6"/>
      <c r="T22" s="6"/>
      <c r="U22" s="6"/>
      <c r="V22" s="6"/>
      <c r="W22" s="6"/>
      <c r="X22" s="215"/>
    </row>
    <row r="23" spans="1:24">
      <c r="A23" s="221" t="s">
        <v>858</v>
      </c>
      <c r="B23" s="233" t="s">
        <v>6049</v>
      </c>
      <c r="C23" s="223" t="s">
        <v>586</v>
      </c>
      <c r="D23" s="223" t="s">
        <v>259</v>
      </c>
      <c r="E23" s="273" t="s">
        <v>253</v>
      </c>
      <c r="F23" s="234" t="s">
        <v>6023</v>
      </c>
      <c r="G23" s="428" t="s">
        <v>281</v>
      </c>
      <c r="I23" s="214"/>
      <c r="J23" s="6"/>
      <c r="K23" s="6"/>
      <c r="L23" s="6"/>
      <c r="M23" s="6"/>
      <c r="N23" s="6"/>
      <c r="O23" s="6"/>
      <c r="P23" s="6"/>
      <c r="Q23" s="6"/>
      <c r="R23" s="6"/>
      <c r="S23" s="6"/>
      <c r="T23" s="6"/>
      <c r="U23" s="6"/>
      <c r="V23" s="6"/>
      <c r="W23" s="6"/>
      <c r="X23" s="215"/>
    </row>
    <row r="24" spans="1:24">
      <c r="A24" s="221" t="s">
        <v>858</v>
      </c>
      <c r="B24" s="222" t="s">
        <v>326</v>
      </c>
      <c r="C24" s="223" t="s">
        <v>818</v>
      </c>
      <c r="D24" s="223" t="s">
        <v>408</v>
      </c>
      <c r="E24" s="273" t="s">
        <v>2213</v>
      </c>
      <c r="F24" s="234" t="s">
        <v>6089</v>
      </c>
      <c r="G24" s="428" t="s">
        <v>281</v>
      </c>
      <c r="I24" s="214"/>
      <c r="J24" s="6"/>
      <c r="K24" s="6"/>
      <c r="L24" s="6"/>
      <c r="M24" s="6"/>
      <c r="N24" s="6"/>
      <c r="O24" s="6"/>
      <c r="P24" s="6"/>
      <c r="Q24" s="6"/>
      <c r="R24" s="6"/>
      <c r="S24" s="6"/>
      <c r="T24" s="6"/>
      <c r="U24" s="6"/>
      <c r="V24" s="6"/>
      <c r="W24" s="6"/>
      <c r="X24" s="215"/>
    </row>
    <row r="25" spans="1:24">
      <c r="A25" s="221" t="s">
        <v>333</v>
      </c>
      <c r="B25" s="223" t="s">
        <v>340</v>
      </c>
      <c r="C25" s="223" t="s">
        <v>6067</v>
      </c>
      <c r="D25" s="223" t="s">
        <v>259</v>
      </c>
      <c r="E25" s="273" t="s">
        <v>2213</v>
      </c>
      <c r="F25" s="234" t="s">
        <v>6317</v>
      </c>
      <c r="I25" s="214"/>
      <c r="J25" s="6"/>
      <c r="K25" s="6"/>
      <c r="L25" s="6"/>
      <c r="M25" s="6"/>
      <c r="N25" s="6"/>
      <c r="O25" s="6"/>
      <c r="P25" s="6"/>
      <c r="Q25" s="6"/>
      <c r="R25" s="6"/>
      <c r="S25" s="6"/>
      <c r="T25" s="6"/>
      <c r="U25" s="6"/>
      <c r="V25" s="6"/>
      <c r="W25" s="6"/>
      <c r="X25" s="215"/>
    </row>
    <row r="26" spans="1:24">
      <c r="A26" s="221" t="s">
        <v>845</v>
      </c>
      <c r="B26" s="233" t="s">
        <v>6069</v>
      </c>
      <c r="C26" s="223" t="s">
        <v>6070</v>
      </c>
      <c r="D26" s="223" t="s">
        <v>259</v>
      </c>
      <c r="E26" s="273" t="s">
        <v>2213</v>
      </c>
      <c r="F26" s="234" t="s">
        <v>6071</v>
      </c>
      <c r="G26" s="428" t="s">
        <v>281</v>
      </c>
      <c r="I26" s="214"/>
      <c r="J26" s="6"/>
      <c r="K26" s="6"/>
      <c r="L26" s="6"/>
      <c r="M26" s="6"/>
      <c r="N26" s="6"/>
      <c r="O26" s="6"/>
      <c r="P26" s="6"/>
      <c r="Q26" s="6"/>
      <c r="R26" s="6"/>
      <c r="S26" s="6"/>
      <c r="T26" s="6"/>
      <c r="U26" s="6"/>
      <c r="V26" s="6"/>
      <c r="W26" s="6"/>
      <c r="X26" s="215"/>
    </row>
    <row r="27" spans="1:24">
      <c r="A27" s="221" t="s">
        <v>333</v>
      </c>
      <c r="B27" s="223" t="s">
        <v>610</v>
      </c>
      <c r="C27" s="223" t="s">
        <v>6072</v>
      </c>
      <c r="D27" s="223" t="s">
        <v>259</v>
      </c>
      <c r="E27" s="273" t="s">
        <v>2213</v>
      </c>
      <c r="F27" s="234" t="s">
        <v>6073</v>
      </c>
      <c r="G27" s="428" t="s">
        <v>281</v>
      </c>
      <c r="I27" s="214"/>
      <c r="J27" s="6"/>
      <c r="K27" s="6"/>
      <c r="L27" s="6"/>
      <c r="M27" s="6"/>
      <c r="N27" s="6"/>
      <c r="O27" s="6"/>
      <c r="P27" s="6"/>
      <c r="Q27" s="6"/>
      <c r="R27" s="6"/>
      <c r="S27" s="6"/>
      <c r="T27" s="6"/>
      <c r="U27" s="6"/>
      <c r="V27" s="6"/>
      <c r="W27" s="6"/>
      <c r="X27" s="215"/>
    </row>
    <row r="28" spans="1:24">
      <c r="A28" s="221" t="s">
        <v>333</v>
      </c>
      <c r="B28" s="223" t="s">
        <v>2003</v>
      </c>
      <c r="C28" s="223" t="s">
        <v>6074</v>
      </c>
      <c r="D28" s="223" t="s">
        <v>259</v>
      </c>
      <c r="E28" s="273" t="s">
        <v>2213</v>
      </c>
      <c r="F28" s="234" t="s">
        <v>883</v>
      </c>
      <c r="G28" s="428" t="s">
        <v>281</v>
      </c>
      <c r="I28" s="214"/>
      <c r="J28" s="6"/>
      <c r="K28" s="6"/>
      <c r="L28" s="6"/>
      <c r="M28" s="6"/>
      <c r="N28" s="6"/>
      <c r="O28" s="6"/>
      <c r="P28" s="6"/>
      <c r="Q28" s="6"/>
      <c r="R28" s="6"/>
      <c r="S28" s="6"/>
      <c r="T28" s="6"/>
      <c r="U28" s="6"/>
      <c r="V28" s="6"/>
      <c r="W28" s="6"/>
      <c r="X28" s="215"/>
    </row>
    <row r="29" spans="1:24">
      <c r="A29" s="221" t="s">
        <v>333</v>
      </c>
      <c r="B29" s="223" t="s">
        <v>439</v>
      </c>
      <c r="C29" s="223" t="s">
        <v>6075</v>
      </c>
      <c r="D29" s="223" t="s">
        <v>259</v>
      </c>
      <c r="E29" s="273" t="s">
        <v>2213</v>
      </c>
      <c r="F29" s="234" t="s">
        <v>887</v>
      </c>
      <c r="G29" s="428" t="s">
        <v>281</v>
      </c>
      <c r="I29" s="214"/>
      <c r="J29" s="6"/>
      <c r="K29" s="6"/>
      <c r="L29" s="6"/>
      <c r="M29" s="6"/>
      <c r="N29" s="6"/>
      <c r="O29" s="6"/>
      <c r="P29" s="6"/>
      <c r="Q29" s="6"/>
      <c r="R29" s="6"/>
      <c r="S29" s="6"/>
      <c r="T29" s="6"/>
      <c r="U29" s="6"/>
      <c r="V29" s="6"/>
      <c r="W29" s="6"/>
      <c r="X29" s="215"/>
    </row>
    <row r="30" spans="1:24">
      <c r="A30" s="262" t="s">
        <v>268</v>
      </c>
      <c r="B30" s="189" t="s">
        <v>6024</v>
      </c>
      <c r="C30" s="189">
        <v>15.8</v>
      </c>
      <c r="D30" s="189" t="s">
        <v>6025</v>
      </c>
      <c r="E30" s="189" t="s">
        <v>253</v>
      </c>
      <c r="F30" s="263" t="s">
        <v>6076</v>
      </c>
      <c r="G30" s="428" t="s">
        <v>281</v>
      </c>
      <c r="I30" s="214"/>
      <c r="J30" s="6"/>
      <c r="K30" s="6"/>
      <c r="L30" s="6"/>
      <c r="M30" s="6"/>
      <c r="N30" s="6"/>
      <c r="O30" s="6"/>
      <c r="P30" s="6"/>
      <c r="Q30" s="6"/>
      <c r="R30" s="6"/>
      <c r="S30" s="6"/>
      <c r="T30" s="6"/>
      <c r="U30" s="6"/>
      <c r="V30" s="6"/>
      <c r="W30" s="6"/>
      <c r="X30" s="215"/>
    </row>
    <row r="31" spans="1:24">
      <c r="A31" s="262" t="s">
        <v>268</v>
      </c>
      <c r="B31" s="189" t="s">
        <v>6077</v>
      </c>
      <c r="C31" s="189">
        <v>0.65</v>
      </c>
      <c r="D31" s="189" t="s">
        <v>270</v>
      </c>
      <c r="E31" s="189" t="s">
        <v>6078</v>
      </c>
      <c r="F31" s="263" t="s">
        <v>6079</v>
      </c>
      <c r="G31" s="428" t="s">
        <v>281</v>
      </c>
      <c r="I31" s="214"/>
      <c r="J31" s="6"/>
      <c r="K31" s="6"/>
      <c r="L31" s="6"/>
      <c r="M31" s="6"/>
      <c r="N31" s="6"/>
      <c r="O31" s="6"/>
      <c r="P31" s="6"/>
      <c r="Q31" s="6"/>
      <c r="R31" s="6"/>
      <c r="S31" s="6"/>
      <c r="T31" s="6"/>
      <c r="U31" s="6"/>
      <c r="V31" s="6"/>
      <c r="W31" s="6"/>
      <c r="X31" s="215"/>
    </row>
    <row r="32" spans="1:24">
      <c r="A32" s="262" t="s">
        <v>268</v>
      </c>
      <c r="B32" s="189" t="s">
        <v>623</v>
      </c>
      <c r="C32" s="189">
        <v>0.04</v>
      </c>
      <c r="D32" s="189" t="s">
        <v>270</v>
      </c>
      <c r="E32" s="189" t="s">
        <v>253</v>
      </c>
      <c r="F32" s="263" t="s">
        <v>6080</v>
      </c>
      <c r="G32" s="428" t="s">
        <v>281</v>
      </c>
      <c r="I32" s="214"/>
      <c r="J32" s="6"/>
      <c r="K32" s="6"/>
      <c r="L32" s="6"/>
      <c r="M32" s="6"/>
      <c r="N32" s="6"/>
      <c r="O32" s="6"/>
      <c r="P32" s="6"/>
      <c r="Q32" s="6"/>
      <c r="R32" s="6"/>
      <c r="S32" s="6"/>
      <c r="T32" s="6"/>
      <c r="U32" s="6"/>
      <c r="V32" s="6"/>
      <c r="W32" s="6"/>
      <c r="X32" s="215"/>
    </row>
    <row r="33" spans="1:24">
      <c r="A33" s="262" t="s">
        <v>268</v>
      </c>
      <c r="B33" s="189" t="s">
        <v>628</v>
      </c>
      <c r="C33" s="189">
        <v>1.95</v>
      </c>
      <c r="D33" s="189" t="s">
        <v>6081</v>
      </c>
      <c r="E33" s="189" t="s">
        <v>6082</v>
      </c>
      <c r="F33" s="263" t="s">
        <v>6083</v>
      </c>
      <c r="G33" s="428" t="s">
        <v>281</v>
      </c>
      <c r="I33" s="214"/>
      <c r="J33" s="6"/>
      <c r="K33" s="6"/>
      <c r="L33" s="6"/>
      <c r="M33" s="6"/>
      <c r="N33" s="6"/>
      <c r="O33" s="6"/>
      <c r="P33" s="6"/>
      <c r="Q33" s="6"/>
      <c r="R33" s="6"/>
      <c r="S33" s="6"/>
      <c r="T33" s="6"/>
      <c r="U33" s="6"/>
      <c r="V33" s="6"/>
      <c r="W33" s="6"/>
      <c r="X33" s="215"/>
    </row>
    <row r="34" spans="1:24">
      <c r="A34" s="262" t="s">
        <v>268</v>
      </c>
      <c r="B34" s="189" t="s">
        <v>6084</v>
      </c>
      <c r="C34" s="189">
        <v>600000</v>
      </c>
      <c r="D34" s="189" t="s">
        <v>6085</v>
      </c>
      <c r="E34" s="189" t="s">
        <v>253</v>
      </c>
      <c r="F34" s="263" t="s">
        <v>6086</v>
      </c>
      <c r="G34" s="428" t="s">
        <v>281</v>
      </c>
      <c r="I34" s="214"/>
      <c r="J34" s="6"/>
      <c r="K34" s="6"/>
      <c r="L34" s="6"/>
      <c r="M34" s="6"/>
      <c r="N34" s="6"/>
      <c r="O34" s="6"/>
      <c r="P34" s="6"/>
      <c r="Q34" s="6"/>
      <c r="R34" s="6"/>
      <c r="S34" s="6"/>
      <c r="T34" s="6"/>
      <c r="U34" s="6"/>
      <c r="V34" s="6"/>
      <c r="W34" s="6"/>
      <c r="X34" s="215"/>
    </row>
    <row r="35" spans="1:24">
      <c r="A35" s="262" t="s">
        <v>268</v>
      </c>
      <c r="B35" s="189" t="s">
        <v>631</v>
      </c>
      <c r="C35" s="189">
        <v>14.79</v>
      </c>
      <c r="D35" s="189" t="s">
        <v>6087</v>
      </c>
      <c r="E35" s="189" t="s">
        <v>253</v>
      </c>
      <c r="F35" s="263" t="s">
        <v>6088</v>
      </c>
      <c r="G35" s="428" t="s">
        <v>281</v>
      </c>
      <c r="I35" s="214"/>
      <c r="J35" s="6"/>
      <c r="K35" s="6"/>
      <c r="L35" s="6"/>
      <c r="M35" s="6"/>
      <c r="N35" s="6"/>
      <c r="O35" s="6"/>
      <c r="P35" s="6"/>
      <c r="Q35" s="6"/>
      <c r="R35" s="6"/>
      <c r="S35" s="6"/>
      <c r="T35" s="6"/>
      <c r="U35" s="6"/>
      <c r="V35" s="6"/>
      <c r="W35" s="6"/>
      <c r="X35" s="215"/>
    </row>
    <row r="36" spans="1:24">
      <c r="A36" s="262" t="s">
        <v>268</v>
      </c>
      <c r="B36" s="189" t="s">
        <v>634</v>
      </c>
      <c r="C36" s="189">
        <v>3.1130000000000001E-2</v>
      </c>
      <c r="D36" s="189" t="s">
        <v>1241</v>
      </c>
      <c r="E36" s="189" t="s">
        <v>253</v>
      </c>
      <c r="F36" s="263" t="s">
        <v>6089</v>
      </c>
      <c r="G36" s="428" t="s">
        <v>281</v>
      </c>
      <c r="I36" s="214"/>
      <c r="J36" s="6"/>
      <c r="K36" s="6"/>
      <c r="L36" s="6"/>
      <c r="M36" s="6"/>
      <c r="N36" s="6"/>
      <c r="O36" s="6"/>
      <c r="P36" s="6"/>
      <c r="Q36" s="6"/>
      <c r="R36" s="6"/>
      <c r="S36" s="6"/>
      <c r="T36" s="6"/>
      <c r="U36" s="6"/>
      <c r="V36" s="6"/>
      <c r="W36" s="6"/>
      <c r="X36" s="215"/>
    </row>
    <row r="37" spans="1:24">
      <c r="A37" s="262" t="s">
        <v>268</v>
      </c>
      <c r="B37" s="189" t="s">
        <v>643</v>
      </c>
      <c r="C37" s="189">
        <v>8.7500000000000008E-3</v>
      </c>
      <c r="D37" s="189" t="s">
        <v>270</v>
      </c>
      <c r="E37" s="189" t="s">
        <v>6090</v>
      </c>
      <c r="F37" s="263" t="s">
        <v>6091</v>
      </c>
      <c r="G37" s="428" t="s">
        <v>281</v>
      </c>
      <c r="I37" s="214"/>
      <c r="J37" s="6"/>
      <c r="K37" s="6"/>
      <c r="L37" s="6"/>
      <c r="M37" s="6"/>
      <c r="N37" s="6"/>
      <c r="O37" s="6"/>
      <c r="P37" s="6"/>
      <c r="Q37" s="6"/>
      <c r="R37" s="6"/>
      <c r="S37" s="6"/>
      <c r="T37" s="6"/>
      <c r="U37" s="6"/>
      <c r="V37" s="6"/>
      <c r="W37" s="6"/>
      <c r="X37" s="215"/>
    </row>
    <row r="38" spans="1:24">
      <c r="A38" s="262" t="s">
        <v>268</v>
      </c>
      <c r="B38" s="189" t="s">
        <v>646</v>
      </c>
      <c r="C38" s="189">
        <v>25</v>
      </c>
      <c r="D38" s="189" t="s">
        <v>545</v>
      </c>
      <c r="E38" s="189" t="s">
        <v>6092</v>
      </c>
      <c r="F38" s="263" t="s">
        <v>1595</v>
      </c>
      <c r="G38" s="428" t="s">
        <v>281</v>
      </c>
      <c r="I38" s="214"/>
      <c r="J38" s="6"/>
      <c r="K38" s="6"/>
      <c r="L38" s="6"/>
      <c r="M38" s="6"/>
      <c r="N38" s="6"/>
      <c r="O38" s="6"/>
      <c r="P38" s="6"/>
      <c r="Q38" s="6"/>
      <c r="R38" s="6"/>
      <c r="S38" s="6"/>
      <c r="T38" s="6"/>
      <c r="U38" s="6"/>
      <c r="V38" s="6"/>
      <c r="W38" s="6"/>
      <c r="X38" s="215"/>
    </row>
    <row r="39" spans="1:24">
      <c r="A39" s="262" t="s">
        <v>268</v>
      </c>
      <c r="B39" s="189" t="s">
        <v>649</v>
      </c>
      <c r="C39" s="189">
        <v>16.04</v>
      </c>
      <c r="D39" s="189" t="s">
        <v>650</v>
      </c>
      <c r="E39" s="189" t="s">
        <v>253</v>
      </c>
      <c r="F39" s="263" t="s">
        <v>2486</v>
      </c>
      <c r="G39" s="428" t="s">
        <v>281</v>
      </c>
      <c r="I39" s="214"/>
      <c r="J39" s="6"/>
      <c r="K39" s="6"/>
      <c r="L39" s="6"/>
      <c r="M39" s="6"/>
      <c r="N39" s="6"/>
      <c r="O39" s="6"/>
      <c r="P39" s="6"/>
      <c r="Q39" s="6"/>
      <c r="R39" s="6"/>
      <c r="S39" s="6"/>
      <c r="T39" s="6"/>
      <c r="U39" s="6"/>
      <c r="V39" s="6"/>
      <c r="W39" s="6"/>
      <c r="X39" s="215"/>
    </row>
    <row r="40" spans="1:24">
      <c r="A40" s="262" t="s">
        <v>268</v>
      </c>
      <c r="B40" s="189" t="s">
        <v>652</v>
      </c>
      <c r="C40" s="189">
        <v>44.01</v>
      </c>
      <c r="D40" s="189" t="s">
        <v>650</v>
      </c>
      <c r="E40" s="189" t="s">
        <v>253</v>
      </c>
      <c r="F40" s="263" t="s">
        <v>6093</v>
      </c>
      <c r="G40" s="428" t="s">
        <v>281</v>
      </c>
      <c r="I40" s="214"/>
      <c r="J40" s="6"/>
      <c r="K40" s="6"/>
      <c r="L40" s="6"/>
      <c r="M40" s="6"/>
      <c r="N40" s="6"/>
      <c r="O40" s="6"/>
      <c r="P40" s="6"/>
      <c r="Q40" s="6"/>
      <c r="R40" s="6"/>
      <c r="S40" s="6"/>
      <c r="T40" s="6"/>
      <c r="U40" s="6"/>
      <c r="V40" s="6"/>
      <c r="W40" s="6"/>
      <c r="X40" s="215"/>
    </row>
    <row r="41" spans="1:24">
      <c r="A41" s="262" t="s">
        <v>268</v>
      </c>
      <c r="B41" s="189" t="s">
        <v>6094</v>
      </c>
      <c r="C41" s="189">
        <v>18.010000000000002</v>
      </c>
      <c r="D41" s="189" t="s">
        <v>650</v>
      </c>
      <c r="E41" s="189" t="s">
        <v>253</v>
      </c>
      <c r="F41" s="263" t="s">
        <v>6095</v>
      </c>
      <c r="G41" s="428" t="s">
        <v>281</v>
      </c>
      <c r="I41" s="214"/>
      <c r="J41" s="6"/>
      <c r="K41" s="6"/>
      <c r="L41" s="6"/>
      <c r="M41" s="6"/>
      <c r="N41" s="6"/>
      <c r="O41" s="6"/>
      <c r="P41" s="6"/>
      <c r="Q41" s="6"/>
      <c r="R41" s="6"/>
      <c r="S41" s="6"/>
      <c r="T41" s="6"/>
      <c r="U41" s="6"/>
      <c r="V41" s="6"/>
      <c r="W41" s="6"/>
      <c r="X41" s="215"/>
    </row>
    <row r="42" spans="1:24">
      <c r="A42" s="262" t="s">
        <v>268</v>
      </c>
      <c r="B42" s="189" t="s">
        <v>654</v>
      </c>
      <c r="C42" s="189">
        <v>34.1</v>
      </c>
      <c r="D42" s="189" t="s">
        <v>650</v>
      </c>
      <c r="E42" s="189" t="s">
        <v>253</v>
      </c>
      <c r="F42" s="263" t="s">
        <v>6096</v>
      </c>
      <c r="G42" s="428" t="s">
        <v>281</v>
      </c>
      <c r="I42" s="214"/>
      <c r="J42" s="6"/>
      <c r="K42" s="6"/>
      <c r="L42" s="6"/>
      <c r="M42" s="6"/>
      <c r="N42" s="6"/>
      <c r="O42" s="6"/>
      <c r="P42" s="6"/>
      <c r="Q42" s="6"/>
      <c r="R42" s="6"/>
      <c r="S42" s="6"/>
      <c r="T42" s="6"/>
      <c r="U42" s="6"/>
      <c r="V42" s="6"/>
      <c r="W42" s="6"/>
      <c r="X42" s="215"/>
    </row>
    <row r="43" spans="1:24">
      <c r="A43" s="262" t="s">
        <v>268</v>
      </c>
      <c r="B43" s="189" t="s">
        <v>656</v>
      </c>
      <c r="C43" s="189">
        <v>17</v>
      </c>
      <c r="D43" s="189" t="s">
        <v>650</v>
      </c>
      <c r="E43" s="189" t="s">
        <v>253</v>
      </c>
      <c r="F43" s="263" t="s">
        <v>6097</v>
      </c>
      <c r="G43" s="428" t="s">
        <v>281</v>
      </c>
      <c r="I43" s="214"/>
      <c r="J43" s="6"/>
      <c r="K43" s="6"/>
      <c r="L43" s="6"/>
      <c r="M43" s="6"/>
      <c r="N43" s="6"/>
      <c r="O43" s="6"/>
      <c r="P43" s="6"/>
      <c r="Q43" s="6"/>
      <c r="R43" s="6"/>
      <c r="S43" s="6"/>
      <c r="T43" s="6"/>
      <c r="U43" s="6"/>
      <c r="V43" s="6"/>
      <c r="W43" s="6"/>
      <c r="X43" s="215"/>
    </row>
    <row r="44" spans="1:24">
      <c r="A44" s="262" t="s">
        <v>268</v>
      </c>
      <c r="B44" s="189" t="s">
        <v>6098</v>
      </c>
      <c r="C44" s="189">
        <v>0.68600000000000005</v>
      </c>
      <c r="D44" s="189" t="s">
        <v>270</v>
      </c>
      <c r="E44" s="189" t="s">
        <v>6099</v>
      </c>
      <c r="F44" s="263" t="s">
        <v>6100</v>
      </c>
      <c r="G44" s="428" t="s">
        <v>281</v>
      </c>
      <c r="I44" s="214"/>
      <c r="J44" s="6"/>
      <c r="K44" s="6"/>
      <c r="L44" s="6"/>
      <c r="M44" s="6"/>
      <c r="N44" s="6"/>
      <c r="O44" s="6"/>
      <c r="P44" s="6"/>
      <c r="Q44" s="6"/>
      <c r="R44" s="6"/>
      <c r="S44" s="6"/>
      <c r="T44" s="6"/>
      <c r="U44" s="6"/>
      <c r="V44" s="6"/>
      <c r="W44" s="6"/>
      <c r="X44" s="215"/>
    </row>
    <row r="45" spans="1:24">
      <c r="A45" s="262" t="s">
        <v>268</v>
      </c>
      <c r="B45" s="189" t="s">
        <v>6101</v>
      </c>
      <c r="C45" s="189">
        <v>0.48</v>
      </c>
      <c r="D45" s="189" t="s">
        <v>270</v>
      </c>
      <c r="E45" s="189" t="s">
        <v>6102</v>
      </c>
      <c r="F45" s="263" t="s">
        <v>6103</v>
      </c>
      <c r="G45" s="428" t="s">
        <v>281</v>
      </c>
      <c r="I45" s="214"/>
      <c r="J45" s="6"/>
      <c r="K45" s="6"/>
      <c r="L45" s="6"/>
      <c r="M45" s="6"/>
      <c r="N45" s="6"/>
      <c r="O45" s="6"/>
      <c r="P45" s="6"/>
      <c r="Q45" s="6"/>
      <c r="R45" s="6"/>
      <c r="S45" s="6"/>
      <c r="T45" s="6"/>
      <c r="U45" s="6"/>
      <c r="V45" s="6"/>
      <c r="W45" s="6"/>
      <c r="X45" s="215"/>
    </row>
    <row r="46" spans="1:24">
      <c r="A46" s="262" t="s">
        <v>268</v>
      </c>
      <c r="B46" s="189" t="s">
        <v>6104</v>
      </c>
      <c r="C46" s="189">
        <v>1</v>
      </c>
      <c r="D46" s="189" t="s">
        <v>6105</v>
      </c>
      <c r="E46" s="189" t="s">
        <v>6106</v>
      </c>
      <c r="F46" s="263" t="s">
        <v>6107</v>
      </c>
      <c r="G46" s="428" t="s">
        <v>281</v>
      </c>
      <c r="I46" s="214"/>
      <c r="J46" s="6"/>
      <c r="K46" s="6"/>
      <c r="L46" s="6"/>
      <c r="M46" s="6"/>
      <c r="N46" s="6"/>
      <c r="O46" s="6"/>
      <c r="P46" s="6"/>
      <c r="Q46" s="6"/>
      <c r="R46" s="6"/>
      <c r="S46" s="6"/>
      <c r="T46" s="6"/>
      <c r="U46" s="6"/>
      <c r="V46" s="6"/>
      <c r="W46" s="6"/>
      <c r="X46" s="215"/>
    </row>
    <row r="47" spans="1:24">
      <c r="A47" s="262" t="s">
        <v>268</v>
      </c>
      <c r="B47" s="189" t="s">
        <v>6108</v>
      </c>
      <c r="C47" s="189">
        <v>50000</v>
      </c>
      <c r="D47" s="189" t="s">
        <v>6085</v>
      </c>
      <c r="E47" s="189" t="s">
        <v>253</v>
      </c>
      <c r="F47" s="263" t="s">
        <v>6109</v>
      </c>
      <c r="G47" s="428" t="s">
        <v>281</v>
      </c>
      <c r="I47" s="214"/>
      <c r="J47" s="6"/>
      <c r="K47" s="6"/>
      <c r="L47" s="6"/>
      <c r="M47" s="6"/>
      <c r="N47" s="6"/>
      <c r="O47" s="6"/>
      <c r="P47" s="6"/>
      <c r="Q47" s="6"/>
      <c r="R47" s="6"/>
      <c r="S47" s="6"/>
      <c r="T47" s="6"/>
      <c r="U47" s="6"/>
      <c r="V47" s="6"/>
      <c r="W47" s="6"/>
      <c r="X47" s="215"/>
    </row>
    <row r="48" spans="1:24">
      <c r="A48" s="262" t="s">
        <v>268</v>
      </c>
      <c r="B48" s="189" t="s">
        <v>669</v>
      </c>
      <c r="C48" s="189">
        <v>500</v>
      </c>
      <c r="D48" s="189" t="s">
        <v>670</v>
      </c>
      <c r="E48" s="189" t="s">
        <v>6110</v>
      </c>
      <c r="F48" s="263" t="s">
        <v>6111</v>
      </c>
      <c r="G48" s="428" t="s">
        <v>281</v>
      </c>
      <c r="I48" s="214"/>
      <c r="J48" s="6"/>
      <c r="K48" s="6"/>
      <c r="L48" s="6"/>
      <c r="M48" s="6"/>
      <c r="N48" s="6"/>
      <c r="O48" s="6"/>
      <c r="P48" s="6"/>
      <c r="Q48" s="6"/>
      <c r="R48" s="6"/>
      <c r="S48" s="6"/>
      <c r="T48" s="6"/>
      <c r="U48" s="6"/>
      <c r="V48" s="6"/>
      <c r="W48" s="6"/>
      <c r="X48" s="215"/>
    </row>
    <row r="49" spans="1:24">
      <c r="A49" s="262" t="s">
        <v>268</v>
      </c>
      <c r="B49" s="189" t="s">
        <v>673</v>
      </c>
      <c r="C49" s="189">
        <v>300</v>
      </c>
      <c r="D49" s="189" t="s">
        <v>670</v>
      </c>
      <c r="E49" s="189" t="s">
        <v>6112</v>
      </c>
      <c r="F49" s="263" t="s">
        <v>6113</v>
      </c>
      <c r="G49" s="428" t="s">
        <v>281</v>
      </c>
      <c r="I49" s="214"/>
      <c r="J49" s="6"/>
      <c r="K49" s="6"/>
      <c r="L49" s="6"/>
      <c r="M49" s="6"/>
      <c r="N49" s="6"/>
      <c r="O49" s="6"/>
      <c r="P49" s="6"/>
      <c r="Q49" s="6"/>
      <c r="R49" s="6"/>
      <c r="S49" s="6"/>
      <c r="T49" s="6"/>
      <c r="U49" s="6"/>
      <c r="V49" s="6"/>
      <c r="W49" s="6"/>
      <c r="X49" s="215"/>
    </row>
    <row r="50" spans="1:24">
      <c r="A50" s="262" t="s">
        <v>268</v>
      </c>
      <c r="B50" s="189" t="s">
        <v>660</v>
      </c>
      <c r="C50" s="189">
        <v>1</v>
      </c>
      <c r="D50" s="189" t="s">
        <v>259</v>
      </c>
      <c r="E50" s="189" t="s">
        <v>253</v>
      </c>
      <c r="F50" s="263" t="s">
        <v>6114</v>
      </c>
      <c r="G50" s="428" t="s">
        <v>281</v>
      </c>
      <c r="I50" s="214"/>
      <c r="J50" s="6"/>
      <c r="K50" s="6"/>
      <c r="L50" s="6"/>
      <c r="M50" s="6"/>
      <c r="N50" s="6"/>
      <c r="O50" s="6"/>
      <c r="P50" s="6"/>
      <c r="Q50" s="6"/>
      <c r="R50" s="6"/>
      <c r="S50" s="6"/>
      <c r="T50" s="6"/>
      <c r="U50" s="6"/>
      <c r="V50" s="6"/>
      <c r="W50" s="6"/>
      <c r="X50" s="215"/>
    </row>
    <row r="51" spans="1:24">
      <c r="A51" s="262" t="s">
        <v>268</v>
      </c>
      <c r="B51" s="189" t="s">
        <v>676</v>
      </c>
      <c r="C51" s="189">
        <v>22.4</v>
      </c>
      <c r="D51" s="189" t="s">
        <v>677</v>
      </c>
      <c r="E51" s="189" t="s">
        <v>253</v>
      </c>
      <c r="F51" s="263" t="s">
        <v>6116</v>
      </c>
      <c r="G51" s="428" t="s">
        <v>281</v>
      </c>
      <c r="I51" s="236"/>
      <c r="J51" s="237"/>
      <c r="K51" s="237"/>
      <c r="L51" s="237"/>
      <c r="M51" s="237"/>
      <c r="N51" s="237"/>
      <c r="O51" s="237"/>
      <c r="P51" s="237"/>
      <c r="Q51" s="237"/>
      <c r="R51" s="237"/>
      <c r="S51" s="237"/>
      <c r="T51" s="237"/>
      <c r="U51" s="237"/>
      <c r="V51" s="237"/>
      <c r="W51" s="237"/>
      <c r="X51" s="238"/>
    </row>
    <row r="52" spans="1:24">
      <c r="A52" s="262" t="s">
        <v>268</v>
      </c>
      <c r="B52" s="189" t="s">
        <v>682</v>
      </c>
      <c r="C52" s="189" t="s">
        <v>6119</v>
      </c>
      <c r="D52" s="189" t="s">
        <v>6120</v>
      </c>
      <c r="E52" s="435"/>
      <c r="F52" s="263" t="s">
        <v>6121</v>
      </c>
      <c r="G52" s="428" t="s">
        <v>281</v>
      </c>
    </row>
    <row r="53" spans="1:24">
      <c r="A53" s="262" t="s">
        <v>268</v>
      </c>
      <c r="B53" s="189" t="s">
        <v>6122</v>
      </c>
      <c r="C53" s="189" t="s">
        <v>6123</v>
      </c>
      <c r="D53" s="269" t="s">
        <v>6045</v>
      </c>
      <c r="E53" s="431"/>
      <c r="F53" s="263" t="s">
        <v>687</v>
      </c>
      <c r="G53" s="428" t="s">
        <v>281</v>
      </c>
      <c r="I53" s="793" t="s">
        <v>6115</v>
      </c>
      <c r="J53" s="794"/>
      <c r="K53" s="794"/>
      <c r="L53" s="794"/>
      <c r="M53" s="835"/>
    </row>
    <row r="54" spans="1:24">
      <c r="A54" s="262" t="s">
        <v>268</v>
      </c>
      <c r="B54" s="189" t="s">
        <v>6028</v>
      </c>
      <c r="C54" s="189" t="s">
        <v>6125</v>
      </c>
      <c r="D54" s="189" t="s">
        <v>270</v>
      </c>
      <c r="E54" s="431"/>
      <c r="F54" s="263" t="s">
        <v>6126</v>
      </c>
      <c r="G54" s="428" t="s">
        <v>281</v>
      </c>
      <c r="I54" s="179" t="s">
        <v>6117</v>
      </c>
      <c r="J54" s="180"/>
      <c r="K54" s="180"/>
      <c r="L54" s="180">
        <v>2.04</v>
      </c>
      <c r="M54" s="181" t="s">
        <v>6118</v>
      </c>
    </row>
    <row r="55" spans="1:24">
      <c r="A55" s="262" t="s">
        <v>268</v>
      </c>
      <c r="B55" s="189" t="s">
        <v>983</v>
      </c>
      <c r="C55" s="189" t="s">
        <v>6127</v>
      </c>
      <c r="D55" s="189" t="s">
        <v>6039</v>
      </c>
      <c r="E55" s="431"/>
      <c r="F55" s="263" t="s">
        <v>6128</v>
      </c>
      <c r="G55" s="428" t="s">
        <v>281</v>
      </c>
      <c r="I55" s="157" t="s">
        <v>3414</v>
      </c>
      <c r="J55" s="171"/>
      <c r="K55" s="171"/>
      <c r="L55" s="171">
        <v>0.98</v>
      </c>
      <c r="M55" s="172" t="s">
        <v>6118</v>
      </c>
    </row>
    <row r="56" spans="1:24">
      <c r="A56" s="262" t="s">
        <v>268</v>
      </c>
      <c r="B56" s="189" t="s">
        <v>6129</v>
      </c>
      <c r="C56" s="189" t="s">
        <v>6130</v>
      </c>
      <c r="D56" s="269" t="s">
        <v>259</v>
      </c>
      <c r="E56" s="431"/>
      <c r="F56" s="263" t="s">
        <v>6131</v>
      </c>
      <c r="G56" s="428" t="s">
        <v>281</v>
      </c>
      <c r="I56" s="157" t="s">
        <v>6124</v>
      </c>
      <c r="J56" s="171"/>
      <c r="K56" s="171"/>
      <c r="L56" s="171">
        <v>0.77</v>
      </c>
      <c r="M56" s="172" t="s">
        <v>6118</v>
      </c>
    </row>
    <row r="57" spans="1:24">
      <c r="A57" s="262" t="s">
        <v>268</v>
      </c>
      <c r="B57" s="189" t="s">
        <v>818</v>
      </c>
      <c r="C57" s="189" t="s">
        <v>6132</v>
      </c>
      <c r="D57" s="189" t="s">
        <v>408</v>
      </c>
      <c r="E57" s="431"/>
      <c r="F57" s="263" t="s">
        <v>6133</v>
      </c>
      <c r="G57" s="428" t="s">
        <v>281</v>
      </c>
      <c r="I57" s="157" t="s">
        <v>960</v>
      </c>
      <c r="J57" s="171"/>
      <c r="K57" s="171"/>
      <c r="L57" s="171">
        <v>2.17</v>
      </c>
      <c r="M57" s="172" t="s">
        <v>6118</v>
      </c>
    </row>
    <row r="58" spans="1:24">
      <c r="A58" s="262" t="s">
        <v>268</v>
      </c>
      <c r="B58" s="189" t="s">
        <v>694</v>
      </c>
      <c r="C58" s="189" t="s">
        <v>695</v>
      </c>
      <c r="D58" s="269" t="s">
        <v>259</v>
      </c>
      <c r="E58" s="431"/>
      <c r="F58" s="263" t="s">
        <v>6134</v>
      </c>
      <c r="G58" s="428" t="s">
        <v>281</v>
      </c>
      <c r="I58" s="157" t="s">
        <v>1468</v>
      </c>
      <c r="J58" s="171"/>
      <c r="K58" s="171"/>
      <c r="L58" s="171">
        <v>3.06</v>
      </c>
      <c r="M58" s="172" t="s">
        <v>6118</v>
      </c>
    </row>
    <row r="59" spans="1:24">
      <c r="A59" s="262" t="s">
        <v>268</v>
      </c>
      <c r="B59" s="189" t="s">
        <v>6135</v>
      </c>
      <c r="C59" s="189" t="s">
        <v>6136</v>
      </c>
      <c r="D59" s="189" t="s">
        <v>259</v>
      </c>
      <c r="E59" s="431"/>
      <c r="F59" s="263" t="s">
        <v>6137</v>
      </c>
      <c r="G59" s="428" t="s">
        <v>281</v>
      </c>
      <c r="I59" s="167" t="s">
        <v>6318</v>
      </c>
      <c r="J59" s="177"/>
      <c r="K59" s="177"/>
      <c r="L59" s="177">
        <v>0.35</v>
      </c>
      <c r="M59" s="178" t="s">
        <v>6118</v>
      </c>
    </row>
    <row r="60" spans="1:24">
      <c r="A60" s="262" t="s">
        <v>268</v>
      </c>
      <c r="B60" s="189" t="s">
        <v>6138</v>
      </c>
      <c r="C60" s="189" t="s">
        <v>6139</v>
      </c>
      <c r="D60" s="269" t="s">
        <v>259</v>
      </c>
      <c r="E60" s="431"/>
      <c r="F60" s="263" t="s">
        <v>6140</v>
      </c>
      <c r="G60" s="428" t="s">
        <v>281</v>
      </c>
      <c r="I60" s="256" t="s">
        <v>3321</v>
      </c>
      <c r="J60" s="335"/>
      <c r="K60" s="335"/>
      <c r="L60" s="335">
        <v>1.4</v>
      </c>
      <c r="M60" s="438" t="s">
        <v>6118</v>
      </c>
    </row>
    <row r="61" spans="1:24">
      <c r="A61" s="262" t="s">
        <v>268</v>
      </c>
      <c r="B61" s="189" t="s">
        <v>6141</v>
      </c>
      <c r="C61" s="189" t="s">
        <v>6142</v>
      </c>
      <c r="D61" s="189" t="s">
        <v>2034</v>
      </c>
      <c r="E61" s="431"/>
      <c r="F61" s="263" t="s">
        <v>6143</v>
      </c>
      <c r="G61" s="428" t="s">
        <v>281</v>
      </c>
    </row>
    <row r="62" spans="1:24">
      <c r="A62" s="262" t="s">
        <v>268</v>
      </c>
      <c r="B62" s="189" t="s">
        <v>6144</v>
      </c>
      <c r="C62" s="189" t="s">
        <v>6145</v>
      </c>
      <c r="D62" s="269" t="s">
        <v>259</v>
      </c>
      <c r="E62" s="431"/>
      <c r="F62" s="263" t="s">
        <v>6146</v>
      </c>
      <c r="G62" s="428" t="s">
        <v>281</v>
      </c>
    </row>
    <row r="63" spans="1:24">
      <c r="A63" s="262" t="s">
        <v>268</v>
      </c>
      <c r="B63" s="189" t="s">
        <v>6147</v>
      </c>
      <c r="C63" s="189" t="s">
        <v>6148</v>
      </c>
      <c r="D63" s="269" t="s">
        <v>259</v>
      </c>
      <c r="E63" s="431"/>
      <c r="F63" s="263" t="s">
        <v>6149</v>
      </c>
      <c r="G63" s="428" t="s">
        <v>281</v>
      </c>
    </row>
    <row r="64" spans="1:24">
      <c r="A64" s="262" t="s">
        <v>268</v>
      </c>
      <c r="B64" s="189" t="s">
        <v>1692</v>
      </c>
      <c r="C64" s="189" t="s">
        <v>6150</v>
      </c>
      <c r="D64" s="269" t="s">
        <v>270</v>
      </c>
      <c r="E64" s="431"/>
      <c r="F64" s="263" t="s">
        <v>6151</v>
      </c>
      <c r="G64" s="428" t="s">
        <v>281</v>
      </c>
    </row>
    <row r="65" spans="1:7">
      <c r="A65" s="239" t="s">
        <v>268</v>
      </c>
      <c r="B65" s="240" t="s">
        <v>6152</v>
      </c>
      <c r="C65" s="240" t="s">
        <v>6153</v>
      </c>
      <c r="D65" s="240" t="s">
        <v>1544</v>
      </c>
      <c r="E65" s="432"/>
      <c r="F65" s="241" t="s">
        <v>6154</v>
      </c>
      <c r="G65" s="428" t="s">
        <v>281</v>
      </c>
    </row>
    <row r="66" spans="1:7">
      <c r="G66" s="428" t="s">
        <v>281</v>
      </c>
    </row>
    <row r="67" spans="1:7" ht="21">
      <c r="A67" s="827" t="s">
        <v>6155</v>
      </c>
      <c r="B67" s="828"/>
      <c r="C67" s="828"/>
      <c r="D67" s="828"/>
      <c r="E67" s="828"/>
      <c r="F67" s="829"/>
      <c r="G67" s="428" t="s">
        <v>281</v>
      </c>
    </row>
    <row r="68" spans="1:7">
      <c r="A68" s="211" t="s">
        <v>238</v>
      </c>
      <c r="B68" s="212" t="s">
        <v>239</v>
      </c>
      <c r="C68" s="212" t="s">
        <v>240</v>
      </c>
      <c r="D68" s="212" t="s">
        <v>134</v>
      </c>
      <c r="E68" s="212" t="s">
        <v>241</v>
      </c>
      <c r="F68" s="213" t="s">
        <v>242</v>
      </c>
      <c r="G68" s="428" t="s">
        <v>281</v>
      </c>
    </row>
    <row r="69" spans="1:7">
      <c r="A69" s="216" t="s">
        <v>858</v>
      </c>
      <c r="B69" s="231" t="s">
        <v>6156</v>
      </c>
      <c r="C69" s="218" t="s">
        <v>833</v>
      </c>
      <c r="D69" s="218" t="s">
        <v>504</v>
      </c>
      <c r="E69" s="426" t="s">
        <v>2213</v>
      </c>
      <c r="F69" s="232" t="s">
        <v>6157</v>
      </c>
      <c r="G69" s="428" t="s">
        <v>281</v>
      </c>
    </row>
    <row r="70" spans="1:7">
      <c r="A70" s="221" t="s">
        <v>858</v>
      </c>
      <c r="B70" s="233" t="s">
        <v>6158</v>
      </c>
      <c r="C70" s="223" t="s">
        <v>6159</v>
      </c>
      <c r="D70" s="223" t="s">
        <v>504</v>
      </c>
      <c r="E70" s="273" t="s">
        <v>2213</v>
      </c>
      <c r="F70" s="234" t="s">
        <v>6160</v>
      </c>
      <c r="G70" s="428" t="s">
        <v>281</v>
      </c>
    </row>
    <row r="71" spans="1:7">
      <c r="A71" s="221" t="s">
        <v>6021</v>
      </c>
      <c r="B71" s="233" t="s">
        <v>6059</v>
      </c>
      <c r="C71" s="223">
        <v>1</v>
      </c>
      <c r="D71" s="223" t="s">
        <v>504</v>
      </c>
      <c r="E71" s="273" t="s">
        <v>253</v>
      </c>
      <c r="F71" s="234" t="s">
        <v>6161</v>
      </c>
      <c r="G71" s="428" t="s">
        <v>281</v>
      </c>
    </row>
    <row r="72" spans="1:7">
      <c r="A72" s="262" t="s">
        <v>268</v>
      </c>
      <c r="B72" s="189" t="s">
        <v>838</v>
      </c>
      <c r="C72" s="189">
        <v>0.02</v>
      </c>
      <c r="D72" s="189" t="s">
        <v>270</v>
      </c>
      <c r="E72" s="189" t="s">
        <v>6162</v>
      </c>
      <c r="F72" s="263" t="s">
        <v>6163</v>
      </c>
      <c r="G72" s="428" t="s">
        <v>281</v>
      </c>
    </row>
    <row r="73" spans="1:7">
      <c r="A73" s="239" t="s">
        <v>268</v>
      </c>
      <c r="B73" s="240" t="s">
        <v>841</v>
      </c>
      <c r="C73" s="240" t="s">
        <v>842</v>
      </c>
      <c r="D73" s="240" t="s">
        <v>270</v>
      </c>
      <c r="E73" s="432"/>
      <c r="F73" s="241" t="s">
        <v>6164</v>
      </c>
      <c r="G73" s="428" t="s">
        <v>281</v>
      </c>
    </row>
    <row r="74" spans="1:7">
      <c r="G74" s="428" t="s">
        <v>281</v>
      </c>
    </row>
    <row r="75" spans="1:7" ht="21">
      <c r="A75" s="827" t="s">
        <v>6165</v>
      </c>
      <c r="B75" s="828"/>
      <c r="C75" s="828"/>
      <c r="D75" s="828"/>
      <c r="E75" s="828"/>
      <c r="F75" s="829"/>
      <c r="G75" s="428" t="s">
        <v>281</v>
      </c>
    </row>
    <row r="76" spans="1:7">
      <c r="A76" s="211" t="s">
        <v>238</v>
      </c>
      <c r="B76" s="212" t="s">
        <v>239</v>
      </c>
      <c r="C76" s="212" t="s">
        <v>240</v>
      </c>
      <c r="D76" s="212" t="s">
        <v>134</v>
      </c>
      <c r="E76" s="212" t="s">
        <v>241</v>
      </c>
      <c r="F76" s="213" t="s">
        <v>242</v>
      </c>
      <c r="G76" s="428" t="s">
        <v>281</v>
      </c>
    </row>
    <row r="77" spans="1:7">
      <c r="A77" s="216" t="s">
        <v>845</v>
      </c>
      <c r="B77" s="231" t="s">
        <v>832</v>
      </c>
      <c r="C77" s="218">
        <v>1</v>
      </c>
      <c r="D77" s="218" t="s">
        <v>504</v>
      </c>
      <c r="E77" s="218" t="s">
        <v>253</v>
      </c>
      <c r="F77" s="232" t="s">
        <v>846</v>
      </c>
      <c r="G77" s="428" t="s">
        <v>281</v>
      </c>
    </row>
    <row r="78" spans="1:7">
      <c r="A78" s="221" t="s">
        <v>333</v>
      </c>
      <c r="B78" s="223" t="s">
        <v>376</v>
      </c>
      <c r="C78" s="271">
        <v>5.5579999999999999E-8</v>
      </c>
      <c r="D78" s="223" t="s">
        <v>259</v>
      </c>
      <c r="E78" s="223" t="s">
        <v>847</v>
      </c>
      <c r="F78" s="234" t="s">
        <v>848</v>
      </c>
      <c r="G78" s="428" t="s">
        <v>281</v>
      </c>
    </row>
    <row r="79" spans="1:7">
      <c r="A79" s="221" t="s">
        <v>333</v>
      </c>
      <c r="B79" s="223" t="s">
        <v>427</v>
      </c>
      <c r="C79" s="271">
        <v>4.1800000000000002E-4</v>
      </c>
      <c r="D79" s="223" t="s">
        <v>259</v>
      </c>
      <c r="E79" s="223" t="s">
        <v>849</v>
      </c>
      <c r="F79" s="234" t="s">
        <v>850</v>
      </c>
      <c r="G79" s="428" t="s">
        <v>281</v>
      </c>
    </row>
    <row r="80" spans="1:7">
      <c r="A80" s="221" t="s">
        <v>333</v>
      </c>
      <c r="B80" s="223" t="s">
        <v>436</v>
      </c>
      <c r="C80" s="271">
        <v>4.5330000000000002E-7</v>
      </c>
      <c r="D80" s="223" t="s">
        <v>259</v>
      </c>
      <c r="E80" s="223" t="s">
        <v>851</v>
      </c>
      <c r="F80" s="234" t="s">
        <v>852</v>
      </c>
      <c r="G80" s="428" t="s">
        <v>281</v>
      </c>
    </row>
    <row r="81" spans="1:7">
      <c r="A81" s="221" t="s">
        <v>333</v>
      </c>
      <c r="B81" s="223" t="s">
        <v>441</v>
      </c>
      <c r="C81" s="271">
        <v>8.4900000000000005E-7</v>
      </c>
      <c r="D81" s="223" t="s">
        <v>259</v>
      </c>
      <c r="E81" s="223" t="s">
        <v>853</v>
      </c>
      <c r="F81" s="234" t="s">
        <v>854</v>
      </c>
      <c r="G81" s="428" t="s">
        <v>281</v>
      </c>
    </row>
    <row r="82" spans="1:7">
      <c r="A82" s="226" t="s">
        <v>333</v>
      </c>
      <c r="B82" s="228" t="s">
        <v>467</v>
      </c>
      <c r="C82" s="272">
        <v>9.2109999999999996E-8</v>
      </c>
      <c r="D82" s="228" t="s">
        <v>259</v>
      </c>
      <c r="E82" s="228" t="s">
        <v>855</v>
      </c>
      <c r="F82" s="255" t="s">
        <v>856</v>
      </c>
      <c r="G82" s="428" t="s">
        <v>281</v>
      </c>
    </row>
    <row r="83" spans="1:7">
      <c r="G83" s="428" t="s">
        <v>281</v>
      </c>
    </row>
    <row r="84" spans="1:7" ht="21">
      <c r="A84" s="827" t="s">
        <v>6166</v>
      </c>
      <c r="B84" s="828"/>
      <c r="C84" s="828"/>
      <c r="D84" s="828"/>
      <c r="E84" s="828"/>
      <c r="F84" s="829"/>
      <c r="G84" s="428" t="s">
        <v>281</v>
      </c>
    </row>
    <row r="85" spans="1:7">
      <c r="A85" s="211" t="s">
        <v>238</v>
      </c>
      <c r="B85" s="212" t="s">
        <v>239</v>
      </c>
      <c r="C85" s="212" t="s">
        <v>240</v>
      </c>
      <c r="D85" s="212" t="s">
        <v>134</v>
      </c>
      <c r="E85" s="212" t="s">
        <v>241</v>
      </c>
      <c r="F85" s="213" t="s">
        <v>242</v>
      </c>
      <c r="G85" s="428" t="s">
        <v>281</v>
      </c>
    </row>
    <row r="86" spans="1:7">
      <c r="A86" s="216" t="s">
        <v>858</v>
      </c>
      <c r="B86" s="217" t="s">
        <v>859</v>
      </c>
      <c r="C86" s="218" t="s">
        <v>860</v>
      </c>
      <c r="D86" s="218" t="s">
        <v>275</v>
      </c>
      <c r="E86" s="218" t="s">
        <v>6167</v>
      </c>
      <c r="F86" s="232" t="s">
        <v>861</v>
      </c>
      <c r="G86" s="428" t="s">
        <v>281</v>
      </c>
    </row>
    <row r="87" spans="1:7">
      <c r="A87" s="221" t="s">
        <v>858</v>
      </c>
      <c r="B87" s="222" t="s">
        <v>862</v>
      </c>
      <c r="C87" s="223" t="s">
        <v>860</v>
      </c>
      <c r="D87" s="223" t="s">
        <v>275</v>
      </c>
      <c r="E87" s="223" t="s">
        <v>6167</v>
      </c>
      <c r="F87" s="234" t="s">
        <v>863</v>
      </c>
      <c r="G87" s="428" t="s">
        <v>281</v>
      </c>
    </row>
    <row r="88" spans="1:7">
      <c r="A88" s="221" t="s">
        <v>858</v>
      </c>
      <c r="B88" s="222" t="s">
        <v>864</v>
      </c>
      <c r="C88" s="223" t="s">
        <v>860</v>
      </c>
      <c r="D88" s="223" t="s">
        <v>275</v>
      </c>
      <c r="E88" s="223" t="s">
        <v>6167</v>
      </c>
      <c r="F88" s="234" t="s">
        <v>865</v>
      </c>
      <c r="G88" s="428" t="s">
        <v>281</v>
      </c>
    </row>
    <row r="89" spans="1:7">
      <c r="A89" s="221" t="s">
        <v>858</v>
      </c>
      <c r="B89" s="222" t="s">
        <v>866</v>
      </c>
      <c r="C89" s="271">
        <v>2.34818813314592E-4</v>
      </c>
      <c r="D89" s="223" t="s">
        <v>259</v>
      </c>
      <c r="E89" s="223" t="s">
        <v>867</v>
      </c>
      <c r="F89" s="234" t="s">
        <v>868</v>
      </c>
      <c r="G89" s="428" t="s">
        <v>281</v>
      </c>
    </row>
    <row r="90" spans="1:7">
      <c r="A90" s="221" t="s">
        <v>858</v>
      </c>
      <c r="B90" s="222" t="s">
        <v>869</v>
      </c>
      <c r="C90" s="271">
        <v>-2.34818813314592E-4</v>
      </c>
      <c r="D90" s="223" t="s">
        <v>259</v>
      </c>
      <c r="E90" s="223" t="s">
        <v>870</v>
      </c>
      <c r="F90" s="234" t="s">
        <v>871</v>
      </c>
      <c r="G90" s="428" t="s">
        <v>281</v>
      </c>
    </row>
    <row r="91" spans="1:7">
      <c r="A91" s="221" t="s">
        <v>858</v>
      </c>
      <c r="B91" s="222" t="s">
        <v>6014</v>
      </c>
      <c r="C91" s="235" t="s">
        <v>727</v>
      </c>
      <c r="D91" s="223" t="s">
        <v>408</v>
      </c>
      <c r="E91" s="273" t="s">
        <v>2213</v>
      </c>
      <c r="F91" s="234" t="s">
        <v>881</v>
      </c>
      <c r="G91" s="428" t="s">
        <v>281</v>
      </c>
    </row>
    <row r="92" spans="1:7">
      <c r="A92" s="221" t="s">
        <v>858</v>
      </c>
      <c r="B92" s="222" t="s">
        <v>326</v>
      </c>
      <c r="C92" s="235" t="s">
        <v>952</v>
      </c>
      <c r="D92" s="223" t="s">
        <v>408</v>
      </c>
      <c r="E92" s="273" t="s">
        <v>2213</v>
      </c>
      <c r="F92" s="234" t="s">
        <v>880</v>
      </c>
      <c r="G92" s="428" t="s">
        <v>281</v>
      </c>
    </row>
    <row r="93" spans="1:7">
      <c r="A93" s="221" t="s">
        <v>845</v>
      </c>
      <c r="B93" s="233" t="s">
        <v>6158</v>
      </c>
      <c r="C93" s="223" t="s">
        <v>924</v>
      </c>
      <c r="D93" s="223" t="s">
        <v>504</v>
      </c>
      <c r="E93" s="223" t="s">
        <v>253</v>
      </c>
      <c r="F93" s="234" t="s">
        <v>874</v>
      </c>
      <c r="G93" s="428" t="s">
        <v>281</v>
      </c>
    </row>
    <row r="94" spans="1:7">
      <c r="A94" s="221" t="s">
        <v>333</v>
      </c>
      <c r="B94" s="223" t="s">
        <v>376</v>
      </c>
      <c r="C94" s="223">
        <v>1.4400000000000001E-3</v>
      </c>
      <c r="D94" s="223" t="s">
        <v>259</v>
      </c>
      <c r="E94" s="223" t="s">
        <v>6168</v>
      </c>
      <c r="F94" s="234" t="s">
        <v>876</v>
      </c>
      <c r="G94" s="428" t="s">
        <v>281</v>
      </c>
    </row>
    <row r="95" spans="1:7">
      <c r="A95" s="221" t="s">
        <v>333</v>
      </c>
      <c r="B95" s="223" t="s">
        <v>399</v>
      </c>
      <c r="C95" s="271">
        <v>1.9568384388558899E-5</v>
      </c>
      <c r="D95" s="223" t="s">
        <v>259</v>
      </c>
      <c r="E95" s="223" t="s">
        <v>6169</v>
      </c>
      <c r="F95" s="234" t="s">
        <v>6322</v>
      </c>
      <c r="G95" s="428" t="s">
        <v>281</v>
      </c>
    </row>
    <row r="96" spans="1:7">
      <c r="A96" s="221" t="s">
        <v>333</v>
      </c>
      <c r="B96" s="223" t="s">
        <v>1908</v>
      </c>
      <c r="C96" s="271">
        <v>1.65E-4</v>
      </c>
      <c r="D96" s="223" t="s">
        <v>259</v>
      </c>
      <c r="E96" s="223" t="s">
        <v>6170</v>
      </c>
      <c r="F96" s="234" t="s">
        <v>6171</v>
      </c>
      <c r="G96" s="428" t="s">
        <v>281</v>
      </c>
    </row>
    <row r="97" spans="1:7">
      <c r="A97" s="221" t="s">
        <v>333</v>
      </c>
      <c r="B97" s="223" t="s">
        <v>427</v>
      </c>
      <c r="C97" s="271">
        <v>6.6200000000000005E-4</v>
      </c>
      <c r="D97" s="223" t="s">
        <v>259</v>
      </c>
      <c r="E97" s="223" t="s">
        <v>6172</v>
      </c>
      <c r="F97" s="234" t="s">
        <v>883</v>
      </c>
      <c r="G97" s="428" t="s">
        <v>281</v>
      </c>
    </row>
    <row r="98" spans="1:7">
      <c r="A98" s="221" t="s">
        <v>333</v>
      </c>
      <c r="B98" s="223" t="s">
        <v>436</v>
      </c>
      <c r="C98" s="271">
        <v>9.7300000000000002E-4</v>
      </c>
      <c r="D98" s="223" t="s">
        <v>259</v>
      </c>
      <c r="E98" s="223" t="s">
        <v>6173</v>
      </c>
      <c r="F98" s="234" t="s">
        <v>885</v>
      </c>
      <c r="G98" s="428" t="s">
        <v>281</v>
      </c>
    </row>
    <row r="99" spans="1:7">
      <c r="A99" s="221" t="s">
        <v>333</v>
      </c>
      <c r="B99" s="223" t="s">
        <v>439</v>
      </c>
      <c r="C99" s="271">
        <v>1.56547075108678E-5</v>
      </c>
      <c r="D99" s="223" t="s">
        <v>259</v>
      </c>
      <c r="E99" s="223" t="s">
        <v>6174</v>
      </c>
      <c r="F99" s="234" t="s">
        <v>887</v>
      </c>
      <c r="G99" s="428" t="s">
        <v>281</v>
      </c>
    </row>
    <row r="100" spans="1:7">
      <c r="A100" s="221" t="s">
        <v>333</v>
      </c>
      <c r="B100" s="223" t="s">
        <v>888</v>
      </c>
      <c r="C100" s="271">
        <v>5.4791476287951101E-11</v>
      </c>
      <c r="D100" s="223" t="s">
        <v>259</v>
      </c>
      <c r="E100" s="223" t="s">
        <v>6175</v>
      </c>
      <c r="F100" s="234" t="s">
        <v>890</v>
      </c>
      <c r="G100" s="428" t="s">
        <v>281</v>
      </c>
    </row>
    <row r="101" spans="1:7">
      <c r="A101" s="221" t="s">
        <v>333</v>
      </c>
      <c r="B101" s="223" t="s">
        <v>467</v>
      </c>
      <c r="C101" s="271">
        <v>3.3100000000000002E-4</v>
      </c>
      <c r="D101" s="223" t="s">
        <v>259</v>
      </c>
      <c r="E101" s="223" t="s">
        <v>6176</v>
      </c>
      <c r="F101" s="234" t="s">
        <v>892</v>
      </c>
      <c r="G101" s="428" t="s">
        <v>281</v>
      </c>
    </row>
    <row r="102" spans="1:7">
      <c r="A102" s="262" t="s">
        <v>268</v>
      </c>
      <c r="B102" s="189" t="s">
        <v>6177</v>
      </c>
      <c r="C102" s="189">
        <v>0.75</v>
      </c>
      <c r="D102" s="189" t="s">
        <v>270</v>
      </c>
      <c r="E102" s="189" t="s">
        <v>6178</v>
      </c>
      <c r="F102" s="263" t="s">
        <v>6179</v>
      </c>
      <c r="G102" s="428" t="s">
        <v>281</v>
      </c>
    </row>
    <row r="103" spans="1:7">
      <c r="A103" s="262" t="s">
        <v>268</v>
      </c>
      <c r="B103" s="189" t="s">
        <v>625</v>
      </c>
      <c r="C103" s="189">
        <v>0.37</v>
      </c>
      <c r="D103" s="189" t="s">
        <v>270</v>
      </c>
      <c r="E103" s="189" t="s">
        <v>6180</v>
      </c>
      <c r="F103" s="263" t="s">
        <v>2873</v>
      </c>
      <c r="G103" s="428" t="s">
        <v>281</v>
      </c>
    </row>
    <row r="104" spans="1:7">
      <c r="A104" s="262" t="s">
        <v>268</v>
      </c>
      <c r="B104" s="189" t="s">
        <v>911</v>
      </c>
      <c r="C104" s="189">
        <v>0.53</v>
      </c>
      <c r="D104" s="189" t="s">
        <v>270</v>
      </c>
      <c r="E104" s="189" t="s">
        <v>253</v>
      </c>
      <c r="F104" s="263" t="s">
        <v>897</v>
      </c>
      <c r="G104" s="428" t="s">
        <v>281</v>
      </c>
    </row>
    <row r="105" spans="1:7">
      <c r="A105" s="262" t="s">
        <v>268</v>
      </c>
      <c r="B105" s="189" t="s">
        <v>983</v>
      </c>
      <c r="C105" s="189">
        <v>1</v>
      </c>
      <c r="D105" s="189" t="s">
        <v>1904</v>
      </c>
      <c r="E105" s="189" t="s">
        <v>253</v>
      </c>
      <c r="F105" s="263" t="s">
        <v>6181</v>
      </c>
      <c r="G105" s="428" t="s">
        <v>281</v>
      </c>
    </row>
    <row r="106" spans="1:7">
      <c r="A106" s="262" t="s">
        <v>268</v>
      </c>
      <c r="B106" s="189" t="s">
        <v>636</v>
      </c>
      <c r="C106" s="189">
        <v>10</v>
      </c>
      <c r="D106" s="189" t="s">
        <v>637</v>
      </c>
      <c r="E106" s="189" t="s">
        <v>253</v>
      </c>
      <c r="F106" s="263" t="s">
        <v>6182</v>
      </c>
      <c r="G106" s="428" t="s">
        <v>281</v>
      </c>
    </row>
    <row r="107" spans="1:7">
      <c r="A107" s="262" t="s">
        <v>268</v>
      </c>
      <c r="B107" s="189" t="s">
        <v>646</v>
      </c>
      <c r="C107" s="189">
        <v>15</v>
      </c>
      <c r="D107" s="189" t="s">
        <v>545</v>
      </c>
      <c r="E107" s="189" t="s">
        <v>6183</v>
      </c>
      <c r="F107" s="263" t="s">
        <v>1595</v>
      </c>
      <c r="G107" s="428" t="s">
        <v>281</v>
      </c>
    </row>
    <row r="108" spans="1:7">
      <c r="A108" s="262" t="s">
        <v>268</v>
      </c>
      <c r="B108" s="189" t="s">
        <v>6184</v>
      </c>
      <c r="C108" s="189">
        <v>0.65</v>
      </c>
      <c r="D108" s="189" t="s">
        <v>6185</v>
      </c>
      <c r="E108" s="189" t="s">
        <v>6186</v>
      </c>
      <c r="F108" s="263" t="s">
        <v>6187</v>
      </c>
      <c r="G108" s="428" t="s">
        <v>281</v>
      </c>
    </row>
    <row r="109" spans="1:7">
      <c r="A109" s="262" t="s">
        <v>268</v>
      </c>
      <c r="B109" s="189" t="s">
        <v>88</v>
      </c>
      <c r="C109" s="189">
        <v>500</v>
      </c>
      <c r="D109" s="189" t="s">
        <v>6188</v>
      </c>
      <c r="E109" s="189" t="s">
        <v>253</v>
      </c>
      <c r="F109" s="263" t="s">
        <v>6189</v>
      </c>
      <c r="G109" s="428" t="s">
        <v>281</v>
      </c>
    </row>
    <row r="110" spans="1:7">
      <c r="A110" s="262" t="s">
        <v>268</v>
      </c>
      <c r="B110" s="189" t="s">
        <v>906</v>
      </c>
      <c r="C110" s="189">
        <v>160</v>
      </c>
      <c r="D110" s="189" t="s">
        <v>6188</v>
      </c>
      <c r="E110" s="189" t="s">
        <v>253</v>
      </c>
      <c r="F110" s="263" t="s">
        <v>6190</v>
      </c>
      <c r="G110" s="428" t="s">
        <v>281</v>
      </c>
    </row>
    <row r="111" spans="1:7">
      <c r="A111" s="262" t="s">
        <v>268</v>
      </c>
      <c r="B111" s="189" t="s">
        <v>818</v>
      </c>
      <c r="C111" s="189" t="s">
        <v>6191</v>
      </c>
      <c r="D111" s="189" t="s">
        <v>1904</v>
      </c>
      <c r="E111" s="431"/>
      <c r="F111" s="263" t="s">
        <v>6192</v>
      </c>
      <c r="G111" s="428" t="s">
        <v>281</v>
      </c>
    </row>
    <row r="112" spans="1:7">
      <c r="A112" s="262" t="s">
        <v>268</v>
      </c>
      <c r="B112" s="189" t="s">
        <v>915</v>
      </c>
      <c r="C112" s="189" t="s">
        <v>6193</v>
      </c>
      <c r="D112" s="189" t="s">
        <v>270</v>
      </c>
      <c r="E112" s="431"/>
      <c r="F112" s="263" t="s">
        <v>6194</v>
      </c>
      <c r="G112" s="428" t="s">
        <v>281</v>
      </c>
    </row>
    <row r="113" spans="1:7">
      <c r="A113" s="262" t="s">
        <v>268</v>
      </c>
      <c r="B113" s="189" t="s">
        <v>918</v>
      </c>
      <c r="C113" s="189" t="s">
        <v>6195</v>
      </c>
      <c r="D113" s="189" t="s">
        <v>270</v>
      </c>
      <c r="E113" s="431"/>
      <c r="F113" s="263" t="s">
        <v>6196</v>
      </c>
      <c r="G113" s="428" t="s">
        <v>281</v>
      </c>
    </row>
    <row r="114" spans="1:7">
      <c r="A114" s="262" t="s">
        <v>268</v>
      </c>
      <c r="B114" s="189" t="s">
        <v>921</v>
      </c>
      <c r="C114" s="189" t="s">
        <v>922</v>
      </c>
      <c r="D114" s="189" t="s">
        <v>270</v>
      </c>
      <c r="E114" s="431"/>
      <c r="F114" s="263" t="s">
        <v>6197</v>
      </c>
      <c r="G114" s="428" t="s">
        <v>281</v>
      </c>
    </row>
    <row r="115" spans="1:7">
      <c r="A115" s="239" t="s">
        <v>268</v>
      </c>
      <c r="B115" s="240" t="s">
        <v>924</v>
      </c>
      <c r="C115" s="240" t="s">
        <v>6198</v>
      </c>
      <c r="D115" s="240" t="s">
        <v>6199</v>
      </c>
      <c r="E115" s="432"/>
      <c r="F115" s="241" t="s">
        <v>6200</v>
      </c>
      <c r="G115" s="428" t="s">
        <v>281</v>
      </c>
    </row>
    <row r="116" spans="1:7">
      <c r="G116" s="428" t="s">
        <v>281</v>
      </c>
    </row>
    <row r="117" spans="1:7" ht="21">
      <c r="A117" s="827" t="s">
        <v>6201</v>
      </c>
      <c r="B117" s="828"/>
      <c r="C117" s="828"/>
      <c r="D117" s="828"/>
      <c r="E117" s="828"/>
      <c r="F117" s="829"/>
      <c r="G117" s="428" t="s">
        <v>281</v>
      </c>
    </row>
    <row r="118" spans="1:7">
      <c r="A118" s="211" t="s">
        <v>238</v>
      </c>
      <c r="B118" s="212" t="s">
        <v>239</v>
      </c>
      <c r="C118" s="212" t="s">
        <v>240</v>
      </c>
      <c r="D118" s="212" t="s">
        <v>134</v>
      </c>
      <c r="E118" s="212" t="s">
        <v>241</v>
      </c>
      <c r="F118" s="213" t="s">
        <v>242</v>
      </c>
      <c r="G118" s="428" t="s">
        <v>281</v>
      </c>
    </row>
    <row r="119" spans="1:7">
      <c r="A119" s="216" t="s">
        <v>858</v>
      </c>
      <c r="B119" s="231" t="s">
        <v>6069</v>
      </c>
      <c r="C119" s="218" t="s">
        <v>586</v>
      </c>
      <c r="D119" s="218" t="s">
        <v>259</v>
      </c>
      <c r="E119" s="426" t="s">
        <v>2213</v>
      </c>
      <c r="F119" s="232" t="s">
        <v>6071</v>
      </c>
      <c r="G119" s="428" t="s">
        <v>281</v>
      </c>
    </row>
    <row r="120" spans="1:7">
      <c r="A120" s="221" t="s">
        <v>858</v>
      </c>
      <c r="B120" s="222" t="s">
        <v>6014</v>
      </c>
      <c r="C120" s="223" t="s">
        <v>6061</v>
      </c>
      <c r="D120" s="223" t="s">
        <v>408</v>
      </c>
      <c r="E120" s="273" t="s">
        <v>2213</v>
      </c>
      <c r="F120" s="234" t="s">
        <v>6202</v>
      </c>
      <c r="G120" s="428" t="s">
        <v>281</v>
      </c>
    </row>
    <row r="121" spans="1:7">
      <c r="A121" s="221" t="s">
        <v>858</v>
      </c>
      <c r="B121" s="222" t="s">
        <v>6017</v>
      </c>
      <c r="C121" s="223" t="s">
        <v>6018</v>
      </c>
      <c r="D121" s="223" t="s">
        <v>259</v>
      </c>
      <c r="E121" s="273" t="s">
        <v>2213</v>
      </c>
      <c r="F121" s="234" t="s">
        <v>6203</v>
      </c>
      <c r="G121" s="428" t="s">
        <v>281</v>
      </c>
    </row>
    <row r="122" spans="1:7">
      <c r="A122" s="221" t="s">
        <v>845</v>
      </c>
      <c r="B122" s="233" t="s">
        <v>6204</v>
      </c>
      <c r="C122" s="223" t="s">
        <v>2001</v>
      </c>
      <c r="D122" s="223" t="s">
        <v>259</v>
      </c>
      <c r="E122" s="273" t="s">
        <v>2213</v>
      </c>
      <c r="F122" s="234" t="s">
        <v>6205</v>
      </c>
      <c r="G122" s="428" t="s">
        <v>281</v>
      </c>
    </row>
    <row r="123" spans="1:7">
      <c r="A123" s="262" t="s">
        <v>268</v>
      </c>
      <c r="B123" s="189" t="s">
        <v>6206</v>
      </c>
      <c r="C123" s="189">
        <v>0.04</v>
      </c>
      <c r="D123" s="189" t="s">
        <v>270</v>
      </c>
      <c r="E123" s="189" t="s">
        <v>253</v>
      </c>
      <c r="F123" s="263" t="s">
        <v>6207</v>
      </c>
      <c r="G123" s="428" t="s">
        <v>281</v>
      </c>
    </row>
    <row r="124" spans="1:7">
      <c r="A124" s="262" t="s">
        <v>268</v>
      </c>
      <c r="B124" s="189" t="s">
        <v>6028</v>
      </c>
      <c r="C124" s="189">
        <v>0.25</v>
      </c>
      <c r="D124" s="189" t="s">
        <v>270</v>
      </c>
      <c r="E124" s="189" t="s">
        <v>6323</v>
      </c>
      <c r="F124" s="263" t="s">
        <v>6208</v>
      </c>
      <c r="G124" s="428" t="s">
        <v>281</v>
      </c>
    </row>
    <row r="125" spans="1:7">
      <c r="A125" s="262" t="s">
        <v>268</v>
      </c>
      <c r="B125" s="189" t="s">
        <v>628</v>
      </c>
      <c r="C125" s="189">
        <v>58</v>
      </c>
      <c r="D125" s="189" t="s">
        <v>2021</v>
      </c>
      <c r="E125" s="189" t="s">
        <v>6209</v>
      </c>
      <c r="F125" s="263" t="s">
        <v>6210</v>
      </c>
      <c r="G125" s="428" t="s">
        <v>281</v>
      </c>
    </row>
    <row r="126" spans="1:7">
      <c r="A126" s="262" t="s">
        <v>268</v>
      </c>
      <c r="B126" s="189" t="s">
        <v>6035</v>
      </c>
      <c r="C126" s="189">
        <v>8.08</v>
      </c>
      <c r="D126" s="189" t="s">
        <v>6211</v>
      </c>
      <c r="E126" s="189" t="s">
        <v>6212</v>
      </c>
      <c r="F126" s="263" t="s">
        <v>6046</v>
      </c>
      <c r="G126" s="428" t="s">
        <v>281</v>
      </c>
    </row>
    <row r="127" spans="1:7">
      <c r="A127" s="262" t="s">
        <v>268</v>
      </c>
      <c r="B127" s="189" t="s">
        <v>6098</v>
      </c>
      <c r="C127" s="189">
        <v>0.68600000000000005</v>
      </c>
      <c r="D127" s="189" t="s">
        <v>1544</v>
      </c>
      <c r="E127" s="189" t="s">
        <v>6213</v>
      </c>
      <c r="F127" s="263" t="s">
        <v>6214</v>
      </c>
      <c r="G127" s="428" t="s">
        <v>281</v>
      </c>
    </row>
    <row r="128" spans="1:7">
      <c r="A128" s="262" t="s">
        <v>268</v>
      </c>
      <c r="B128" s="189" t="s">
        <v>6101</v>
      </c>
      <c r="C128" s="189">
        <v>0.47749999999999998</v>
      </c>
      <c r="D128" s="189" t="s">
        <v>270</v>
      </c>
      <c r="E128" s="189" t="s">
        <v>6215</v>
      </c>
      <c r="F128" s="263" t="s">
        <v>6103</v>
      </c>
      <c r="G128" s="428" t="s">
        <v>281</v>
      </c>
    </row>
    <row r="129" spans="1:7">
      <c r="A129" s="262" t="s">
        <v>268</v>
      </c>
      <c r="B129" s="189" t="s">
        <v>660</v>
      </c>
      <c r="C129" s="189">
        <v>1</v>
      </c>
      <c r="D129" s="189" t="s">
        <v>259</v>
      </c>
      <c r="E129" s="189" t="s">
        <v>253</v>
      </c>
      <c r="F129" s="263" t="s">
        <v>2106</v>
      </c>
      <c r="G129" s="428" t="s">
        <v>281</v>
      </c>
    </row>
    <row r="130" spans="1:7">
      <c r="A130" s="262" t="s">
        <v>268</v>
      </c>
      <c r="B130" s="189" t="s">
        <v>961</v>
      </c>
      <c r="C130" s="189" t="s">
        <v>6216</v>
      </c>
      <c r="D130" s="269" t="s">
        <v>270</v>
      </c>
      <c r="E130" s="431"/>
      <c r="F130" s="263" t="s">
        <v>6217</v>
      </c>
      <c r="G130" s="428" t="s">
        <v>281</v>
      </c>
    </row>
    <row r="131" spans="1:7">
      <c r="A131" s="262" t="s">
        <v>268</v>
      </c>
      <c r="B131" s="189" t="s">
        <v>983</v>
      </c>
      <c r="C131" s="189" t="s">
        <v>6218</v>
      </c>
      <c r="D131" s="189" t="s">
        <v>6054</v>
      </c>
      <c r="E131" s="431"/>
      <c r="F131" s="263" t="s">
        <v>6219</v>
      </c>
      <c r="G131" s="428" t="s">
        <v>281</v>
      </c>
    </row>
    <row r="132" spans="1:7">
      <c r="A132" s="262" t="s">
        <v>268</v>
      </c>
      <c r="B132" s="189" t="s">
        <v>6043</v>
      </c>
      <c r="C132" s="189" t="s">
        <v>6220</v>
      </c>
      <c r="D132" s="269" t="s">
        <v>6221</v>
      </c>
      <c r="E132" s="431"/>
      <c r="F132" s="263" t="s">
        <v>6222</v>
      </c>
      <c r="G132" s="428" t="s">
        <v>281</v>
      </c>
    </row>
    <row r="133" spans="1:7">
      <c r="A133" s="239" t="s">
        <v>268</v>
      </c>
      <c r="B133" s="240" t="s">
        <v>2047</v>
      </c>
      <c r="C133" s="240" t="s">
        <v>6223</v>
      </c>
      <c r="D133" s="240" t="s">
        <v>259</v>
      </c>
      <c r="E133" s="432"/>
      <c r="F133" s="241" t="s">
        <v>6205</v>
      </c>
      <c r="G133" s="428" t="s">
        <v>281</v>
      </c>
    </row>
    <row r="134" spans="1:7">
      <c r="G134" s="428" t="s">
        <v>281</v>
      </c>
    </row>
    <row r="135" spans="1:7" ht="21">
      <c r="A135" s="827" t="s">
        <v>6917</v>
      </c>
      <c r="B135" s="828"/>
      <c r="C135" s="828"/>
      <c r="D135" s="828"/>
      <c r="E135" s="828"/>
      <c r="F135" s="829"/>
      <c r="G135" s="428" t="s">
        <v>281</v>
      </c>
    </row>
    <row r="136" spans="1:7">
      <c r="A136" s="211" t="s">
        <v>238</v>
      </c>
      <c r="B136" s="212" t="s">
        <v>239</v>
      </c>
      <c r="C136" s="212" t="s">
        <v>240</v>
      </c>
      <c r="D136" s="212" t="s">
        <v>134</v>
      </c>
      <c r="E136" s="212" t="s">
        <v>241</v>
      </c>
      <c r="F136" s="213" t="s">
        <v>242</v>
      </c>
      <c r="G136" s="428" t="s">
        <v>281</v>
      </c>
    </row>
    <row r="137" spans="1:7">
      <c r="A137" s="216" t="s">
        <v>858</v>
      </c>
      <c r="B137" s="231" t="s">
        <v>6204</v>
      </c>
      <c r="C137" s="218" t="s">
        <v>586</v>
      </c>
      <c r="D137" s="218" t="s">
        <v>259</v>
      </c>
      <c r="E137" s="218" t="s">
        <v>253</v>
      </c>
      <c r="F137" s="232" t="s">
        <v>6334</v>
      </c>
      <c r="G137" s="428" t="s">
        <v>281</v>
      </c>
    </row>
    <row r="138" spans="1:7">
      <c r="A138" s="221" t="s">
        <v>858</v>
      </c>
      <c r="B138" s="222" t="s">
        <v>507</v>
      </c>
      <c r="C138" s="223" t="s">
        <v>939</v>
      </c>
      <c r="D138" s="223" t="s">
        <v>259</v>
      </c>
      <c r="E138" s="273" t="s">
        <v>2213</v>
      </c>
      <c r="F138" s="234" t="s">
        <v>6335</v>
      </c>
      <c r="G138" s="428" t="s">
        <v>281</v>
      </c>
    </row>
    <row r="139" spans="1:7">
      <c r="A139" s="221" t="s">
        <v>858</v>
      </c>
      <c r="B139" s="222" t="s">
        <v>941</v>
      </c>
      <c r="C139" s="235" t="s">
        <v>6336</v>
      </c>
      <c r="D139" s="223" t="s">
        <v>943</v>
      </c>
      <c r="E139" s="223" t="s">
        <v>253</v>
      </c>
      <c r="F139" s="234" t="s">
        <v>6337</v>
      </c>
      <c r="G139" s="428" t="s">
        <v>281</v>
      </c>
    </row>
    <row r="140" spans="1:7">
      <c r="A140" s="221" t="s">
        <v>858</v>
      </c>
      <c r="B140" s="222" t="s">
        <v>6338</v>
      </c>
      <c r="C140" s="223" t="s">
        <v>6339</v>
      </c>
      <c r="D140" s="223" t="s">
        <v>259</v>
      </c>
      <c r="E140" s="223" t="s">
        <v>6340</v>
      </c>
      <c r="F140" s="234" t="s">
        <v>6341</v>
      </c>
      <c r="G140" s="428" t="s">
        <v>281</v>
      </c>
    </row>
    <row r="141" spans="1:7">
      <c r="A141" s="221" t="s">
        <v>858</v>
      </c>
      <c r="B141" s="222" t="s">
        <v>6342</v>
      </c>
      <c r="C141" s="235" t="s">
        <v>708</v>
      </c>
      <c r="D141" s="223" t="s">
        <v>259</v>
      </c>
      <c r="E141" s="273" t="s">
        <v>2213</v>
      </c>
      <c r="F141" s="234" t="s">
        <v>6343</v>
      </c>
      <c r="G141" s="428" t="s">
        <v>281</v>
      </c>
    </row>
    <row r="142" spans="1:7">
      <c r="A142" s="221" t="s">
        <v>858</v>
      </c>
      <c r="B142" s="222" t="s">
        <v>326</v>
      </c>
      <c r="C142" s="235" t="s">
        <v>818</v>
      </c>
      <c r="D142" s="223" t="s">
        <v>408</v>
      </c>
      <c r="E142" s="273" t="s">
        <v>2213</v>
      </c>
      <c r="F142" s="234" t="s">
        <v>4881</v>
      </c>
      <c r="G142" s="428" t="s">
        <v>281</v>
      </c>
    </row>
    <row r="143" spans="1:7">
      <c r="A143" s="221" t="s">
        <v>858</v>
      </c>
      <c r="B143" s="222" t="s">
        <v>6014</v>
      </c>
      <c r="C143" s="235" t="s">
        <v>983</v>
      </c>
      <c r="D143" s="223" t="s">
        <v>408</v>
      </c>
      <c r="E143" s="273" t="s">
        <v>2213</v>
      </c>
      <c r="F143" s="234" t="s">
        <v>6918</v>
      </c>
      <c r="G143" s="428" t="s">
        <v>281</v>
      </c>
    </row>
    <row r="144" spans="1:7">
      <c r="A144" s="221" t="s">
        <v>333</v>
      </c>
      <c r="B144" s="223" t="s">
        <v>340</v>
      </c>
      <c r="C144" s="223" t="s">
        <v>599</v>
      </c>
      <c r="D144" s="223" t="s">
        <v>259</v>
      </c>
      <c r="E144" s="223" t="s">
        <v>6919</v>
      </c>
      <c r="F144" s="234" t="s">
        <v>6347</v>
      </c>
      <c r="G144" s="428" t="s">
        <v>281</v>
      </c>
    </row>
    <row r="145" spans="1:7">
      <c r="A145" s="221" t="s">
        <v>333</v>
      </c>
      <c r="B145" s="223" t="s">
        <v>2003</v>
      </c>
      <c r="C145" s="223" t="s">
        <v>613</v>
      </c>
      <c r="D145" s="223" t="s">
        <v>259</v>
      </c>
      <c r="E145" s="273" t="s">
        <v>6920</v>
      </c>
      <c r="F145" s="234" t="s">
        <v>6349</v>
      </c>
      <c r="G145" s="428" t="s">
        <v>281</v>
      </c>
    </row>
    <row r="146" spans="1:7">
      <c r="A146" s="221" t="s">
        <v>333</v>
      </c>
      <c r="B146" s="223" t="s">
        <v>439</v>
      </c>
      <c r="C146" s="223" t="s">
        <v>577</v>
      </c>
      <c r="D146" s="223" t="s">
        <v>259</v>
      </c>
      <c r="E146" s="273" t="s">
        <v>6350</v>
      </c>
      <c r="F146" s="234" t="s">
        <v>6351</v>
      </c>
      <c r="G146" s="428" t="s">
        <v>281</v>
      </c>
    </row>
    <row r="147" spans="1:7">
      <c r="A147" s="221" t="s">
        <v>845</v>
      </c>
      <c r="B147" s="233" t="s">
        <v>6352</v>
      </c>
      <c r="C147" s="223" t="s">
        <v>1069</v>
      </c>
      <c r="D147" s="223" t="s">
        <v>259</v>
      </c>
      <c r="E147" s="223" t="s">
        <v>253</v>
      </c>
      <c r="F147" s="234" t="s">
        <v>6353</v>
      </c>
      <c r="G147" s="428" t="s">
        <v>281</v>
      </c>
    </row>
    <row r="148" spans="1:7">
      <c r="A148" s="262" t="s">
        <v>268</v>
      </c>
      <c r="B148" s="189" t="s">
        <v>522</v>
      </c>
      <c r="C148" s="189">
        <v>0.95</v>
      </c>
      <c r="D148" s="189" t="s">
        <v>270</v>
      </c>
      <c r="E148" s="189" t="s">
        <v>3498</v>
      </c>
      <c r="F148" s="263" t="s">
        <v>6354</v>
      </c>
      <c r="G148" s="428" t="s">
        <v>281</v>
      </c>
    </row>
    <row r="149" spans="1:7">
      <c r="A149" s="262" t="s">
        <v>268</v>
      </c>
      <c r="B149" s="189" t="s">
        <v>528</v>
      </c>
      <c r="C149" s="189">
        <v>0.72</v>
      </c>
      <c r="D149" s="189" t="s">
        <v>270</v>
      </c>
      <c r="E149" s="189" t="s">
        <v>958</v>
      </c>
      <c r="F149" s="263" t="s">
        <v>6355</v>
      </c>
      <c r="G149" s="428" t="s">
        <v>281</v>
      </c>
    </row>
    <row r="150" spans="1:7">
      <c r="A150" s="262" t="s">
        <v>268</v>
      </c>
      <c r="B150" s="189" t="s">
        <v>2479</v>
      </c>
      <c r="C150" s="269">
        <v>1.1E-5</v>
      </c>
      <c r="D150" s="189" t="s">
        <v>2480</v>
      </c>
      <c r="E150" s="189" t="s">
        <v>2481</v>
      </c>
      <c r="F150" s="263" t="s">
        <v>6356</v>
      </c>
      <c r="G150" s="428" t="s">
        <v>281</v>
      </c>
    </row>
    <row r="151" spans="1:7">
      <c r="A151" s="262" t="s">
        <v>268</v>
      </c>
      <c r="B151" s="189" t="s">
        <v>961</v>
      </c>
      <c r="C151" s="189">
        <v>0.25</v>
      </c>
      <c r="D151" s="189" t="s">
        <v>270</v>
      </c>
      <c r="E151" s="189" t="s">
        <v>6323</v>
      </c>
      <c r="F151" s="263" t="s">
        <v>6357</v>
      </c>
      <c r="G151" s="428" t="s">
        <v>281</v>
      </c>
    </row>
    <row r="152" spans="1:7">
      <c r="A152" s="262" t="s">
        <v>268</v>
      </c>
      <c r="B152" s="189" t="s">
        <v>6028</v>
      </c>
      <c r="C152" s="189">
        <v>0.78</v>
      </c>
      <c r="D152" s="189" t="s">
        <v>270</v>
      </c>
      <c r="E152" s="189" t="s">
        <v>253</v>
      </c>
      <c r="F152" s="263" t="s">
        <v>6358</v>
      </c>
      <c r="G152" s="428" t="s">
        <v>281</v>
      </c>
    </row>
    <row r="153" spans="1:7">
      <c r="A153" s="262" t="s">
        <v>268</v>
      </c>
      <c r="B153" s="189" t="s">
        <v>969</v>
      </c>
      <c r="C153" s="189">
        <v>920</v>
      </c>
      <c r="D153" s="189" t="s">
        <v>6359</v>
      </c>
      <c r="E153" s="189" t="s">
        <v>970</v>
      </c>
      <c r="F153" s="263" t="s">
        <v>971</v>
      </c>
      <c r="G153" s="428" t="s">
        <v>281</v>
      </c>
    </row>
    <row r="154" spans="1:7">
      <c r="A154" s="262" t="s">
        <v>268</v>
      </c>
      <c r="B154" s="189" t="s">
        <v>6360</v>
      </c>
      <c r="C154" s="189">
        <v>60</v>
      </c>
      <c r="D154" s="189" t="s">
        <v>6359</v>
      </c>
      <c r="E154" s="189" t="s">
        <v>967</v>
      </c>
      <c r="F154" s="263" t="s">
        <v>953</v>
      </c>
      <c r="G154" s="428" t="s">
        <v>281</v>
      </c>
    </row>
    <row r="155" spans="1:7">
      <c r="A155" s="262" t="s">
        <v>268</v>
      </c>
      <c r="B155" s="189" t="s">
        <v>649</v>
      </c>
      <c r="C155" s="189">
        <v>16.04</v>
      </c>
      <c r="D155" s="189" t="s">
        <v>650</v>
      </c>
      <c r="E155" s="189" t="s">
        <v>253</v>
      </c>
      <c r="F155" s="263" t="s">
        <v>6361</v>
      </c>
      <c r="G155" s="428" t="s">
        <v>281</v>
      </c>
    </row>
    <row r="156" spans="1:7">
      <c r="A156" s="262" t="s">
        <v>268</v>
      </c>
      <c r="B156" s="189" t="s">
        <v>660</v>
      </c>
      <c r="C156" s="189">
        <v>1</v>
      </c>
      <c r="D156" s="189" t="s">
        <v>259</v>
      </c>
      <c r="E156" s="189" t="s">
        <v>253</v>
      </c>
      <c r="F156" s="263" t="s">
        <v>6362</v>
      </c>
      <c r="G156" s="428" t="s">
        <v>281</v>
      </c>
    </row>
    <row r="157" spans="1:7">
      <c r="A157" s="262" t="s">
        <v>268</v>
      </c>
      <c r="B157" s="189" t="s">
        <v>555</v>
      </c>
      <c r="C157" s="189">
        <v>576</v>
      </c>
      <c r="D157" s="189" t="s">
        <v>2480</v>
      </c>
      <c r="E157" s="189" t="s">
        <v>2489</v>
      </c>
      <c r="F157" s="263" t="s">
        <v>6363</v>
      </c>
      <c r="G157" s="428" t="s">
        <v>281</v>
      </c>
    </row>
    <row r="158" spans="1:7">
      <c r="A158" s="262" t="s">
        <v>268</v>
      </c>
      <c r="B158" s="189" t="s">
        <v>6364</v>
      </c>
      <c r="C158" s="189">
        <v>4.4000000000000004</v>
      </c>
      <c r="D158" s="189" t="s">
        <v>6365</v>
      </c>
      <c r="E158" s="189" t="s">
        <v>253</v>
      </c>
      <c r="F158" s="263" t="s">
        <v>6366</v>
      </c>
      <c r="G158" s="428" t="s">
        <v>281</v>
      </c>
    </row>
    <row r="159" spans="1:7">
      <c r="A159" s="262" t="s">
        <v>268</v>
      </c>
      <c r="B159" s="189" t="s">
        <v>956</v>
      </c>
      <c r="C159" s="189">
        <v>0.06</v>
      </c>
      <c r="D159" s="189" t="s">
        <v>270</v>
      </c>
      <c r="E159" s="189" t="s">
        <v>253</v>
      </c>
      <c r="F159" s="263" t="s">
        <v>6367</v>
      </c>
      <c r="G159" s="428" t="s">
        <v>281</v>
      </c>
    </row>
    <row r="160" spans="1:7">
      <c r="A160" s="262" t="s">
        <v>268</v>
      </c>
      <c r="B160" s="189" t="s">
        <v>6368</v>
      </c>
      <c r="C160" s="269">
        <v>8.8800000000000001E-4</v>
      </c>
      <c r="D160" s="189" t="s">
        <v>6369</v>
      </c>
      <c r="E160" s="189" t="s">
        <v>253</v>
      </c>
      <c r="F160" s="263" t="s">
        <v>506</v>
      </c>
      <c r="G160" s="428" t="s">
        <v>281</v>
      </c>
    </row>
    <row r="161" spans="1:7">
      <c r="A161" s="262" t="s">
        <v>268</v>
      </c>
      <c r="B161" s="189" t="s">
        <v>676</v>
      </c>
      <c r="C161" s="189">
        <v>22.4</v>
      </c>
      <c r="D161" s="189" t="s">
        <v>6370</v>
      </c>
      <c r="E161" s="189" t="s">
        <v>253</v>
      </c>
      <c r="F161" s="263" t="s">
        <v>6371</v>
      </c>
      <c r="G161" s="428" t="s">
        <v>281</v>
      </c>
    </row>
    <row r="162" spans="1:7">
      <c r="A162" s="262" t="s">
        <v>268</v>
      </c>
      <c r="B162" s="189" t="s">
        <v>613</v>
      </c>
      <c r="C162" s="189" t="s">
        <v>6372</v>
      </c>
      <c r="D162" s="189" t="s">
        <v>259</v>
      </c>
      <c r="E162" s="431"/>
      <c r="F162" s="263" t="s">
        <v>6373</v>
      </c>
      <c r="G162" s="428" t="s">
        <v>281</v>
      </c>
    </row>
    <row r="163" spans="1:7">
      <c r="A163" s="262" t="s">
        <v>268</v>
      </c>
      <c r="B163" s="189" t="s">
        <v>983</v>
      </c>
      <c r="C163" s="189" t="s">
        <v>6374</v>
      </c>
      <c r="D163" s="189" t="s">
        <v>408</v>
      </c>
      <c r="E163" s="431"/>
      <c r="F163" s="263" t="s">
        <v>953</v>
      </c>
      <c r="G163" s="428" t="s">
        <v>281</v>
      </c>
    </row>
    <row r="164" spans="1:7">
      <c r="A164" s="262" t="s">
        <v>268</v>
      </c>
      <c r="B164" s="189" t="s">
        <v>577</v>
      </c>
      <c r="C164" s="189" t="s">
        <v>6375</v>
      </c>
      <c r="D164" s="189" t="s">
        <v>259</v>
      </c>
      <c r="E164" s="431"/>
      <c r="F164" s="263" t="s">
        <v>6376</v>
      </c>
      <c r="G164" s="428" t="s">
        <v>281</v>
      </c>
    </row>
    <row r="165" spans="1:7">
      <c r="A165" s="262" t="s">
        <v>268</v>
      </c>
      <c r="B165" s="189" t="s">
        <v>986</v>
      </c>
      <c r="C165" s="189" t="s">
        <v>6377</v>
      </c>
      <c r="D165" s="189" t="s">
        <v>259</v>
      </c>
      <c r="E165" s="431"/>
      <c r="F165" s="263" t="s">
        <v>6378</v>
      </c>
      <c r="G165" s="428" t="s">
        <v>281</v>
      </c>
    </row>
    <row r="166" spans="1:7">
      <c r="A166" s="262" t="s">
        <v>268</v>
      </c>
      <c r="B166" s="189" t="s">
        <v>818</v>
      </c>
      <c r="C166" s="189" t="s">
        <v>6921</v>
      </c>
      <c r="D166" s="189" t="s">
        <v>408</v>
      </c>
      <c r="E166" s="431"/>
      <c r="F166" s="263" t="s">
        <v>6524</v>
      </c>
      <c r="G166" s="428" t="s">
        <v>281</v>
      </c>
    </row>
    <row r="167" spans="1:7">
      <c r="A167" s="262" t="s">
        <v>268</v>
      </c>
      <c r="B167" s="189" t="s">
        <v>6381</v>
      </c>
      <c r="C167" s="189" t="s">
        <v>6382</v>
      </c>
      <c r="D167" s="189" t="s">
        <v>259</v>
      </c>
      <c r="E167" s="431"/>
      <c r="F167" s="263" t="s">
        <v>6383</v>
      </c>
      <c r="G167" s="428" t="s">
        <v>281</v>
      </c>
    </row>
    <row r="168" spans="1:7">
      <c r="A168" s="262" t="s">
        <v>268</v>
      </c>
      <c r="B168" s="189" t="s">
        <v>824</v>
      </c>
      <c r="C168" s="189" t="s">
        <v>6384</v>
      </c>
      <c r="D168" s="189" t="s">
        <v>259</v>
      </c>
      <c r="E168" s="431"/>
      <c r="F168" s="263" t="s">
        <v>6385</v>
      </c>
      <c r="G168" s="428" t="s">
        <v>281</v>
      </c>
    </row>
    <row r="169" spans="1:7">
      <c r="A169" s="262" t="s">
        <v>268</v>
      </c>
      <c r="B169" s="189" t="s">
        <v>1069</v>
      </c>
      <c r="C169" s="189" t="s">
        <v>6386</v>
      </c>
      <c r="D169" s="189" t="s">
        <v>259</v>
      </c>
      <c r="E169" s="431"/>
      <c r="F169" s="263" t="s">
        <v>6387</v>
      </c>
      <c r="G169" s="428" t="s">
        <v>281</v>
      </c>
    </row>
    <row r="170" spans="1:7">
      <c r="A170" s="262" t="s">
        <v>268</v>
      </c>
      <c r="B170" s="189" t="s">
        <v>703</v>
      </c>
      <c r="C170" s="189" t="s">
        <v>6388</v>
      </c>
      <c r="D170" s="189" t="s">
        <v>259</v>
      </c>
      <c r="E170" s="431"/>
      <c r="F170" s="263" t="s">
        <v>6389</v>
      </c>
      <c r="G170" s="428" t="s">
        <v>281</v>
      </c>
    </row>
    <row r="171" spans="1:7">
      <c r="A171" s="239" t="s">
        <v>268</v>
      </c>
      <c r="B171" s="240" t="s">
        <v>599</v>
      </c>
      <c r="C171" s="240" t="s">
        <v>6390</v>
      </c>
      <c r="D171" s="240" t="s">
        <v>259</v>
      </c>
      <c r="E171" s="432"/>
      <c r="F171" s="241" t="s">
        <v>6391</v>
      </c>
      <c r="G171" s="428" t="s">
        <v>281</v>
      </c>
    </row>
    <row r="172" spans="1:7">
      <c r="G172" s="428" t="s">
        <v>281</v>
      </c>
    </row>
    <row r="173" spans="1:7" ht="21">
      <c r="A173" s="827" t="s">
        <v>6922</v>
      </c>
      <c r="B173" s="828"/>
      <c r="C173" s="828"/>
      <c r="D173" s="828"/>
      <c r="E173" s="828"/>
      <c r="F173" s="829"/>
      <c r="G173" s="428" t="s">
        <v>281</v>
      </c>
    </row>
    <row r="174" spans="1:7">
      <c r="A174" s="211" t="s">
        <v>238</v>
      </c>
      <c r="B174" s="212" t="s">
        <v>239</v>
      </c>
      <c r="C174" s="212" t="s">
        <v>240</v>
      </c>
      <c r="D174" s="212" t="s">
        <v>134</v>
      </c>
      <c r="E174" s="212" t="s">
        <v>241</v>
      </c>
      <c r="F174" s="213" t="s">
        <v>242</v>
      </c>
      <c r="G174" s="428" t="s">
        <v>281</v>
      </c>
    </row>
    <row r="175" spans="1:7">
      <c r="A175" s="216" t="s">
        <v>858</v>
      </c>
      <c r="B175" s="217" t="s">
        <v>1077</v>
      </c>
      <c r="C175" s="218" t="s">
        <v>6923</v>
      </c>
      <c r="D175" s="218" t="s">
        <v>259</v>
      </c>
      <c r="E175" s="218" t="s">
        <v>1472</v>
      </c>
      <c r="F175" s="232" t="s">
        <v>6924</v>
      </c>
      <c r="G175" s="428" t="s">
        <v>281</v>
      </c>
    </row>
    <row r="176" spans="1:7">
      <c r="A176" s="221" t="s">
        <v>858</v>
      </c>
      <c r="B176" s="233" t="s">
        <v>1080</v>
      </c>
      <c r="C176" s="235" t="s">
        <v>1002</v>
      </c>
      <c r="D176" s="223" t="s">
        <v>259</v>
      </c>
      <c r="E176" s="223" t="s">
        <v>6925</v>
      </c>
      <c r="F176" s="234" t="s">
        <v>6926</v>
      </c>
      <c r="G176" s="428" t="s">
        <v>281</v>
      </c>
    </row>
    <row r="177" spans="1:7">
      <c r="A177" s="221" t="s">
        <v>858</v>
      </c>
      <c r="B177" s="222" t="s">
        <v>326</v>
      </c>
      <c r="C177" s="223">
        <f>(19507/36000/1000)*43</f>
        <v>2.3300027777777777E-2</v>
      </c>
      <c r="D177" s="223" t="s">
        <v>327</v>
      </c>
      <c r="E177" s="223" t="s">
        <v>6927</v>
      </c>
      <c r="F177" s="234" t="s">
        <v>1463</v>
      </c>
      <c r="G177" s="428" t="s">
        <v>281</v>
      </c>
    </row>
    <row r="178" spans="1:7">
      <c r="A178" s="221" t="s">
        <v>858</v>
      </c>
      <c r="B178" s="222" t="s">
        <v>1481</v>
      </c>
      <c r="C178" s="223" t="s">
        <v>6928</v>
      </c>
      <c r="D178" s="223" t="s">
        <v>259</v>
      </c>
      <c r="E178" s="223" t="s">
        <v>1482</v>
      </c>
      <c r="F178" s="234" t="s">
        <v>6924</v>
      </c>
      <c r="G178" s="428" t="s">
        <v>281</v>
      </c>
    </row>
    <row r="179" spans="1:7">
      <c r="A179" s="221" t="s">
        <v>858</v>
      </c>
      <c r="B179" s="222" t="s">
        <v>1484</v>
      </c>
      <c r="C179" s="223" t="s">
        <v>6929</v>
      </c>
      <c r="D179" s="223" t="s">
        <v>259</v>
      </c>
      <c r="E179" s="223" t="s">
        <v>6930</v>
      </c>
      <c r="F179" s="234" t="s">
        <v>6924</v>
      </c>
      <c r="G179" s="428" t="s">
        <v>281</v>
      </c>
    </row>
    <row r="180" spans="1:7">
      <c r="A180" s="221" t="s">
        <v>858</v>
      </c>
      <c r="B180" s="222" t="s">
        <v>1101</v>
      </c>
      <c r="C180" s="223">
        <f>7.118/23352</f>
        <v>3.0481329222336418E-4</v>
      </c>
      <c r="D180" s="223" t="s">
        <v>259</v>
      </c>
      <c r="E180" s="223" t="s">
        <v>6931</v>
      </c>
      <c r="F180" s="234" t="s">
        <v>6924</v>
      </c>
      <c r="G180" s="428" t="s">
        <v>281</v>
      </c>
    </row>
    <row r="181" spans="1:7">
      <c r="A181" s="221" t="s">
        <v>858</v>
      </c>
      <c r="B181" s="222" t="s">
        <v>6932</v>
      </c>
      <c r="C181" s="223" t="s">
        <v>1692</v>
      </c>
      <c r="D181" s="223" t="s">
        <v>275</v>
      </c>
      <c r="E181" s="223" t="s">
        <v>2213</v>
      </c>
      <c r="F181" s="234" t="s">
        <v>1694</v>
      </c>
      <c r="G181" s="428" t="s">
        <v>281</v>
      </c>
    </row>
    <row r="182" spans="1:7">
      <c r="A182" s="221" t="s">
        <v>858</v>
      </c>
      <c r="B182" s="233" t="s">
        <v>6352</v>
      </c>
      <c r="C182" s="223">
        <v>1</v>
      </c>
      <c r="D182" s="223" t="s">
        <v>259</v>
      </c>
      <c r="E182" s="223" t="s">
        <v>253</v>
      </c>
      <c r="F182" s="234" t="s">
        <v>6933</v>
      </c>
      <c r="G182" s="428" t="s">
        <v>281</v>
      </c>
    </row>
    <row r="183" spans="1:7">
      <c r="A183" s="221" t="s">
        <v>858</v>
      </c>
      <c r="B183" s="222" t="s">
        <v>1493</v>
      </c>
      <c r="C183" s="223" t="s">
        <v>6934</v>
      </c>
      <c r="D183" s="223" t="s">
        <v>259</v>
      </c>
      <c r="E183" s="223" t="s">
        <v>6935</v>
      </c>
      <c r="F183" s="234" t="s">
        <v>6924</v>
      </c>
      <c r="G183" s="428" t="s">
        <v>281</v>
      </c>
    </row>
    <row r="184" spans="1:7">
      <c r="A184" s="221" t="s">
        <v>858</v>
      </c>
      <c r="B184" s="222" t="s">
        <v>1104</v>
      </c>
      <c r="C184" s="223">
        <f>-((208.12)/23352)*(0.0375)</f>
        <v>-3.3421120246659818E-4</v>
      </c>
      <c r="D184" s="223" t="s">
        <v>259</v>
      </c>
      <c r="E184" s="223" t="s">
        <v>6936</v>
      </c>
      <c r="F184" s="234" t="s">
        <v>6937</v>
      </c>
      <c r="G184" s="428" t="s">
        <v>281</v>
      </c>
    </row>
    <row r="185" spans="1:7">
      <c r="A185" s="221" t="s">
        <v>858</v>
      </c>
      <c r="B185" s="222" t="s">
        <v>595</v>
      </c>
      <c r="C185" s="223" t="s">
        <v>6938</v>
      </c>
      <c r="D185" s="223" t="s">
        <v>259</v>
      </c>
      <c r="E185" s="223" t="s">
        <v>1498</v>
      </c>
      <c r="F185" s="234" t="s">
        <v>6939</v>
      </c>
      <c r="G185" s="428" t="s">
        <v>281</v>
      </c>
    </row>
    <row r="186" spans="1:7">
      <c r="A186" s="221" t="s">
        <v>858</v>
      </c>
      <c r="B186" s="222" t="s">
        <v>1503</v>
      </c>
      <c r="C186" s="223" t="s">
        <v>6940</v>
      </c>
      <c r="D186" s="223" t="s">
        <v>259</v>
      </c>
      <c r="E186" s="223" t="s">
        <v>1504</v>
      </c>
      <c r="F186" s="234" t="s">
        <v>6924</v>
      </c>
      <c r="G186" s="428" t="s">
        <v>281</v>
      </c>
    </row>
    <row r="187" spans="1:7">
      <c r="A187" s="221" t="s">
        <v>858</v>
      </c>
      <c r="B187" s="222" t="s">
        <v>941</v>
      </c>
      <c r="C187" s="223">
        <f>-(3692+3358)/23352</f>
        <v>-0.30190133607399794</v>
      </c>
      <c r="D187" s="223" t="s">
        <v>943</v>
      </c>
      <c r="E187" s="223" t="s">
        <v>1498</v>
      </c>
      <c r="F187" s="234" t="s">
        <v>6941</v>
      </c>
      <c r="G187" s="428" t="s">
        <v>281</v>
      </c>
    </row>
    <row r="188" spans="1:7">
      <c r="A188" s="221" t="s">
        <v>858</v>
      </c>
      <c r="B188" s="222" t="s">
        <v>6014</v>
      </c>
      <c r="C188" s="235" t="s">
        <v>1580</v>
      </c>
      <c r="D188" s="223" t="s">
        <v>408</v>
      </c>
      <c r="E188" s="223" t="s">
        <v>253</v>
      </c>
      <c r="F188" s="234" t="s">
        <v>6577</v>
      </c>
      <c r="G188" s="428" t="s">
        <v>281</v>
      </c>
    </row>
    <row r="189" spans="1:7">
      <c r="A189" s="221" t="s">
        <v>858</v>
      </c>
      <c r="B189" s="222" t="s">
        <v>326</v>
      </c>
      <c r="C189" s="235" t="s">
        <v>727</v>
      </c>
      <c r="D189" s="223" t="s">
        <v>408</v>
      </c>
      <c r="E189" s="223" t="s">
        <v>253</v>
      </c>
      <c r="F189" s="234" t="s">
        <v>6942</v>
      </c>
      <c r="G189" s="428" t="s">
        <v>281</v>
      </c>
    </row>
    <row r="190" spans="1:7">
      <c r="A190" s="221" t="s">
        <v>858</v>
      </c>
      <c r="B190" s="222" t="s">
        <v>6943</v>
      </c>
      <c r="C190" s="235" t="s">
        <v>6944</v>
      </c>
      <c r="D190" s="223" t="s">
        <v>252</v>
      </c>
      <c r="E190" s="223" t="s">
        <v>253</v>
      </c>
      <c r="F190" s="234" t="s">
        <v>6945</v>
      </c>
      <c r="G190" s="428" t="s">
        <v>281</v>
      </c>
    </row>
    <row r="191" spans="1:7">
      <c r="A191" s="221" t="s">
        <v>858</v>
      </c>
      <c r="B191" s="222" t="s">
        <v>6946</v>
      </c>
      <c r="C191" s="235" t="s">
        <v>6947</v>
      </c>
      <c r="D191" s="223" t="s">
        <v>245</v>
      </c>
      <c r="E191" s="223" t="s">
        <v>253</v>
      </c>
      <c r="F191" s="234" t="s">
        <v>1502</v>
      </c>
      <c r="G191" s="428" t="s">
        <v>281</v>
      </c>
    </row>
    <row r="192" spans="1:7">
      <c r="A192" s="221" t="s">
        <v>333</v>
      </c>
      <c r="B192" s="223" t="s">
        <v>225</v>
      </c>
      <c r="C192" s="223" t="s">
        <v>1640</v>
      </c>
      <c r="D192" s="223" t="s">
        <v>259</v>
      </c>
      <c r="E192" s="223" t="s">
        <v>2213</v>
      </c>
      <c r="F192" s="234" t="s">
        <v>720</v>
      </c>
      <c r="G192" s="428" t="s">
        <v>281</v>
      </c>
    </row>
    <row r="193" spans="1:7">
      <c r="A193" s="221" t="s">
        <v>333</v>
      </c>
      <c r="B193" s="223" t="s">
        <v>340</v>
      </c>
      <c r="C193" s="223" t="s">
        <v>574</v>
      </c>
      <c r="D193" s="223" t="s">
        <v>259</v>
      </c>
      <c r="E193" s="223" t="s">
        <v>253</v>
      </c>
      <c r="F193" s="234" t="s">
        <v>720</v>
      </c>
      <c r="G193" s="428" t="s">
        <v>281</v>
      </c>
    </row>
    <row r="194" spans="1:7">
      <c r="A194" s="221" t="s">
        <v>333</v>
      </c>
      <c r="B194" s="223" t="s">
        <v>179</v>
      </c>
      <c r="C194" s="223" t="s">
        <v>1645</v>
      </c>
      <c r="D194" s="223" t="s">
        <v>259</v>
      </c>
      <c r="E194" s="223" t="s">
        <v>253</v>
      </c>
      <c r="F194" s="234" t="s">
        <v>720</v>
      </c>
      <c r="G194" s="428" t="s">
        <v>281</v>
      </c>
    </row>
    <row r="195" spans="1:7">
      <c r="A195" s="221" t="s">
        <v>333</v>
      </c>
      <c r="B195" s="223" t="s">
        <v>1139</v>
      </c>
      <c r="C195" s="223" t="s">
        <v>1564</v>
      </c>
      <c r="D195" s="223" t="s">
        <v>259</v>
      </c>
      <c r="E195" s="223" t="s">
        <v>253</v>
      </c>
      <c r="F195" s="234" t="s">
        <v>720</v>
      </c>
      <c r="G195" s="428" t="s">
        <v>281</v>
      </c>
    </row>
    <row r="196" spans="1:7">
      <c r="A196" s="221" t="s">
        <v>333</v>
      </c>
      <c r="B196" s="223" t="s">
        <v>188</v>
      </c>
      <c r="C196" s="223" t="s">
        <v>1657</v>
      </c>
      <c r="D196" s="223" t="s">
        <v>259</v>
      </c>
      <c r="E196" s="223" t="s">
        <v>253</v>
      </c>
      <c r="F196" s="234" t="s">
        <v>720</v>
      </c>
      <c r="G196" s="428" t="s">
        <v>281</v>
      </c>
    </row>
    <row r="197" spans="1:7">
      <c r="A197" s="221" t="s">
        <v>333</v>
      </c>
      <c r="B197" s="223" t="s">
        <v>184</v>
      </c>
      <c r="C197" s="223" t="s">
        <v>1652</v>
      </c>
      <c r="D197" s="223" t="s">
        <v>259</v>
      </c>
      <c r="E197" s="223" t="s">
        <v>253</v>
      </c>
      <c r="F197" s="234" t="s">
        <v>720</v>
      </c>
      <c r="G197" s="428" t="s">
        <v>281</v>
      </c>
    </row>
    <row r="198" spans="1:7">
      <c r="A198" s="221" t="s">
        <v>333</v>
      </c>
      <c r="B198" s="223" t="s">
        <v>192</v>
      </c>
      <c r="C198" s="223" t="s">
        <v>1659</v>
      </c>
      <c r="D198" s="223" t="s">
        <v>259</v>
      </c>
      <c r="E198" s="223" t="s">
        <v>253</v>
      </c>
      <c r="F198" s="234" t="s">
        <v>720</v>
      </c>
      <c r="G198" s="428" t="s">
        <v>281</v>
      </c>
    </row>
    <row r="199" spans="1:7">
      <c r="A199" s="221" t="s">
        <v>333</v>
      </c>
      <c r="B199" s="223" t="s">
        <v>399</v>
      </c>
      <c r="C199" s="223" t="s">
        <v>571</v>
      </c>
      <c r="D199" s="223" t="s">
        <v>259</v>
      </c>
      <c r="E199" s="223" t="s">
        <v>253</v>
      </c>
      <c r="F199" s="234" t="s">
        <v>720</v>
      </c>
      <c r="G199" s="428" t="s">
        <v>281</v>
      </c>
    </row>
    <row r="200" spans="1:7">
      <c r="A200" s="221" t="s">
        <v>333</v>
      </c>
      <c r="B200" s="223" t="s">
        <v>415</v>
      </c>
      <c r="C200" s="223" t="s">
        <v>1667</v>
      </c>
      <c r="D200" s="223" t="s">
        <v>740</v>
      </c>
      <c r="E200" s="223" t="s">
        <v>253</v>
      </c>
      <c r="F200" s="234" t="s">
        <v>720</v>
      </c>
      <c r="G200" s="428" t="s">
        <v>281</v>
      </c>
    </row>
    <row r="201" spans="1:7">
      <c r="A201" s="221" t="s">
        <v>333</v>
      </c>
      <c r="B201" s="223" t="s">
        <v>1522</v>
      </c>
      <c r="C201" s="223" t="s">
        <v>1585</v>
      </c>
      <c r="D201" s="223" t="s">
        <v>259</v>
      </c>
      <c r="E201" s="223" t="s">
        <v>253</v>
      </c>
      <c r="F201" s="234" t="s">
        <v>720</v>
      </c>
      <c r="G201" s="428" t="s">
        <v>281</v>
      </c>
    </row>
    <row r="202" spans="1:7">
      <c r="A202" s="221" t="s">
        <v>333</v>
      </c>
      <c r="B202" s="223" t="s">
        <v>217</v>
      </c>
      <c r="C202" s="223" t="s">
        <v>1665</v>
      </c>
      <c r="D202" s="223" t="s">
        <v>259</v>
      </c>
      <c r="E202" s="223" t="s">
        <v>253</v>
      </c>
      <c r="F202" s="234" t="s">
        <v>720</v>
      </c>
      <c r="G202" s="428" t="s">
        <v>281</v>
      </c>
    </row>
    <row r="203" spans="1:7">
      <c r="A203" s="221" t="s">
        <v>333</v>
      </c>
      <c r="B203" s="223" t="s">
        <v>205</v>
      </c>
      <c r="C203" s="223" t="s">
        <v>1690</v>
      </c>
      <c r="D203" s="223" t="s">
        <v>259</v>
      </c>
      <c r="E203" s="223" t="s">
        <v>253</v>
      </c>
      <c r="F203" s="234" t="s">
        <v>720</v>
      </c>
      <c r="G203" s="428" t="s">
        <v>281</v>
      </c>
    </row>
    <row r="204" spans="1:7">
      <c r="A204" s="221" t="s">
        <v>333</v>
      </c>
      <c r="B204" s="223" t="s">
        <v>196</v>
      </c>
      <c r="C204" s="223" t="s">
        <v>1670</v>
      </c>
      <c r="D204" s="223" t="s">
        <v>259</v>
      </c>
      <c r="E204" s="223" t="s">
        <v>253</v>
      </c>
      <c r="F204" s="234" t="s">
        <v>720</v>
      </c>
      <c r="G204" s="428" t="s">
        <v>281</v>
      </c>
    </row>
    <row r="205" spans="1:7">
      <c r="A205" s="221" t="s">
        <v>333</v>
      </c>
      <c r="B205" s="223" t="s">
        <v>200</v>
      </c>
      <c r="C205" s="223" t="s">
        <v>1686</v>
      </c>
      <c r="D205" s="223" t="s">
        <v>259</v>
      </c>
      <c r="E205" s="223" t="s">
        <v>253</v>
      </c>
      <c r="F205" s="234" t="s">
        <v>720</v>
      </c>
      <c r="G205" s="428" t="s">
        <v>281</v>
      </c>
    </row>
    <row r="206" spans="1:7">
      <c r="A206" s="221" t="s">
        <v>333</v>
      </c>
      <c r="B206" s="223" t="s">
        <v>436</v>
      </c>
      <c r="C206" s="451" t="s">
        <v>1162</v>
      </c>
      <c r="D206" s="223" t="s">
        <v>259</v>
      </c>
      <c r="E206" s="223" t="s">
        <v>253</v>
      </c>
      <c r="F206" s="234" t="s">
        <v>720</v>
      </c>
      <c r="G206" s="428" t="s">
        <v>281</v>
      </c>
    </row>
    <row r="207" spans="1:7">
      <c r="A207" s="221" t="s">
        <v>333</v>
      </c>
      <c r="B207" s="223" t="s">
        <v>441</v>
      </c>
      <c r="C207" s="223" t="s">
        <v>1531</v>
      </c>
      <c r="D207" s="223" t="s">
        <v>259</v>
      </c>
      <c r="E207" s="223" t="s">
        <v>253</v>
      </c>
      <c r="F207" s="234" t="s">
        <v>720</v>
      </c>
      <c r="G207" s="428" t="s">
        <v>281</v>
      </c>
    </row>
    <row r="208" spans="1:7">
      <c r="A208" s="221" t="s">
        <v>333</v>
      </c>
      <c r="B208" s="223" t="s">
        <v>445</v>
      </c>
      <c r="C208" s="223" t="s">
        <v>1533</v>
      </c>
      <c r="D208" s="223" t="s">
        <v>259</v>
      </c>
      <c r="E208" s="223" t="s">
        <v>253</v>
      </c>
      <c r="F208" s="234" t="s">
        <v>720</v>
      </c>
      <c r="G208" s="428" t="s">
        <v>281</v>
      </c>
    </row>
    <row r="209" spans="1:7">
      <c r="A209" s="221" t="s">
        <v>333</v>
      </c>
      <c r="B209" s="223" t="s">
        <v>229</v>
      </c>
      <c r="C209" s="223" t="s">
        <v>1672</v>
      </c>
      <c r="D209" s="223" t="s">
        <v>259</v>
      </c>
      <c r="E209" s="223" t="s">
        <v>253</v>
      </c>
      <c r="F209" s="234" t="s">
        <v>720</v>
      </c>
      <c r="G209" s="428" t="s">
        <v>281</v>
      </c>
    </row>
    <row r="210" spans="1:7">
      <c r="A210" s="221" t="s">
        <v>250</v>
      </c>
      <c r="B210" s="233" t="s">
        <v>6948</v>
      </c>
      <c r="C210" s="223" t="s">
        <v>1536</v>
      </c>
      <c r="D210" s="223" t="s">
        <v>259</v>
      </c>
      <c r="E210" s="223" t="s">
        <v>253</v>
      </c>
      <c r="F210" s="234" t="s">
        <v>720</v>
      </c>
      <c r="G210" s="428" t="s">
        <v>281</v>
      </c>
    </row>
    <row r="211" spans="1:7">
      <c r="A211" s="221" t="s">
        <v>333</v>
      </c>
      <c r="B211" s="223" t="s">
        <v>467</v>
      </c>
      <c r="C211" s="223" t="s">
        <v>6949</v>
      </c>
      <c r="D211" s="223" t="s">
        <v>740</v>
      </c>
      <c r="E211" s="223" t="s">
        <v>253</v>
      </c>
      <c r="F211" s="234" t="s">
        <v>720</v>
      </c>
      <c r="G211" s="428" t="s">
        <v>281</v>
      </c>
    </row>
    <row r="212" spans="1:7">
      <c r="A212" s="221" t="s">
        <v>333</v>
      </c>
      <c r="B212" s="223" t="s">
        <v>209</v>
      </c>
      <c r="C212" s="223" t="s">
        <v>1704</v>
      </c>
      <c r="D212" s="223" t="s">
        <v>259</v>
      </c>
      <c r="E212" s="223" t="s">
        <v>253</v>
      </c>
      <c r="F212" s="234" t="s">
        <v>720</v>
      </c>
      <c r="G212" s="428" t="s">
        <v>281</v>
      </c>
    </row>
    <row r="213" spans="1:7">
      <c r="A213" s="262" t="s">
        <v>268</v>
      </c>
      <c r="B213" s="189" t="s">
        <v>1036</v>
      </c>
      <c r="C213" s="189">
        <v>1.23708E-2</v>
      </c>
      <c r="D213" s="189" t="s">
        <v>1544</v>
      </c>
      <c r="E213" s="189" t="s">
        <v>253</v>
      </c>
      <c r="F213" s="263" t="s">
        <v>6950</v>
      </c>
      <c r="G213" s="428" t="s">
        <v>281</v>
      </c>
    </row>
    <row r="214" spans="1:7">
      <c r="A214" s="262" t="s">
        <v>268</v>
      </c>
      <c r="B214" s="189" t="s">
        <v>120</v>
      </c>
      <c r="C214" s="189">
        <v>12480</v>
      </c>
      <c r="D214" s="189" t="s">
        <v>6951</v>
      </c>
      <c r="E214" s="189" t="s">
        <v>6952</v>
      </c>
      <c r="F214" s="263" t="s">
        <v>1542</v>
      </c>
      <c r="G214" s="428" t="s">
        <v>281</v>
      </c>
    </row>
    <row r="215" spans="1:7">
      <c r="A215" s="262" t="s">
        <v>268</v>
      </c>
      <c r="B215" s="189" t="s">
        <v>1543</v>
      </c>
      <c r="C215" s="189">
        <v>0.14699999999999999</v>
      </c>
      <c r="D215" s="189" t="s">
        <v>270</v>
      </c>
      <c r="E215" s="189" t="s">
        <v>1545</v>
      </c>
      <c r="F215" s="263" t="s">
        <v>1546</v>
      </c>
      <c r="G215" s="428" t="s">
        <v>281</v>
      </c>
    </row>
    <row r="216" spans="1:7">
      <c r="A216" s="262" t="s">
        <v>268</v>
      </c>
      <c r="B216" s="189" t="s">
        <v>95</v>
      </c>
      <c r="C216" s="189">
        <v>44.148000000000003</v>
      </c>
      <c r="D216" s="189" t="s">
        <v>6951</v>
      </c>
      <c r="E216" s="189" t="s">
        <v>6953</v>
      </c>
      <c r="F216" s="263" t="s">
        <v>1542</v>
      </c>
      <c r="G216" s="428" t="s">
        <v>281</v>
      </c>
    </row>
    <row r="217" spans="1:7">
      <c r="A217" s="262" t="s">
        <v>268</v>
      </c>
      <c r="B217" s="189" t="s">
        <v>1548</v>
      </c>
      <c r="C217" s="189">
        <v>0.26500000000000001</v>
      </c>
      <c r="D217" s="189" t="s">
        <v>270</v>
      </c>
      <c r="E217" s="189" t="s">
        <v>1549</v>
      </c>
      <c r="F217" s="263" t="s">
        <v>1546</v>
      </c>
      <c r="G217" s="428" t="s">
        <v>281</v>
      </c>
    </row>
    <row r="218" spans="1:7">
      <c r="A218" s="262" t="s">
        <v>268</v>
      </c>
      <c r="B218" s="189" t="s">
        <v>97</v>
      </c>
      <c r="C218" s="189">
        <v>4.9530000000000003</v>
      </c>
      <c r="D218" s="189" t="s">
        <v>6951</v>
      </c>
      <c r="E218" s="189" t="s">
        <v>6954</v>
      </c>
      <c r="F218" s="263" t="s">
        <v>1542</v>
      </c>
      <c r="G218" s="428" t="s">
        <v>281</v>
      </c>
    </row>
    <row r="219" spans="1:7">
      <c r="A219" s="262" t="s">
        <v>268</v>
      </c>
      <c r="B219" s="189" t="s">
        <v>1559</v>
      </c>
      <c r="C219" s="189">
        <v>0.11</v>
      </c>
      <c r="D219" s="189" t="s">
        <v>270</v>
      </c>
      <c r="E219" s="189" t="s">
        <v>1560</v>
      </c>
      <c r="F219" s="263" t="s">
        <v>1546</v>
      </c>
      <c r="G219" s="428" t="s">
        <v>281</v>
      </c>
    </row>
    <row r="220" spans="1:7">
      <c r="A220" s="262" t="s">
        <v>268</v>
      </c>
      <c r="B220" s="189" t="s">
        <v>90</v>
      </c>
      <c r="C220" s="189">
        <v>8580</v>
      </c>
      <c r="D220" s="189" t="s">
        <v>6951</v>
      </c>
      <c r="E220" s="189" t="s">
        <v>6955</v>
      </c>
      <c r="F220" s="263" t="s">
        <v>1558</v>
      </c>
      <c r="G220" s="428" t="s">
        <v>281</v>
      </c>
    </row>
    <row r="221" spans="1:7">
      <c r="A221" s="262" t="s">
        <v>268</v>
      </c>
      <c r="B221" s="189" t="s">
        <v>1562</v>
      </c>
      <c r="C221" s="189">
        <v>0.95</v>
      </c>
      <c r="D221" s="189" t="s">
        <v>270</v>
      </c>
      <c r="E221" s="189" t="s">
        <v>1563</v>
      </c>
      <c r="F221" s="263" t="s">
        <v>1546</v>
      </c>
      <c r="G221" s="428" t="s">
        <v>281</v>
      </c>
    </row>
    <row r="222" spans="1:7">
      <c r="A222" s="262" t="s">
        <v>268</v>
      </c>
      <c r="B222" s="189" t="s">
        <v>98</v>
      </c>
      <c r="C222" s="189">
        <v>6.24</v>
      </c>
      <c r="D222" s="189" t="s">
        <v>6951</v>
      </c>
      <c r="E222" s="189" t="s">
        <v>6956</v>
      </c>
      <c r="F222" s="263" t="s">
        <v>1542</v>
      </c>
      <c r="G222" s="428" t="s">
        <v>281</v>
      </c>
    </row>
    <row r="223" spans="1:7">
      <c r="A223" s="262" t="s">
        <v>268</v>
      </c>
      <c r="B223" s="189" t="s">
        <v>1564</v>
      </c>
      <c r="C223" s="269">
        <v>2.4072800000000001E-5</v>
      </c>
      <c r="D223" s="189" t="s">
        <v>6957</v>
      </c>
      <c r="E223" s="189" t="s">
        <v>6958</v>
      </c>
      <c r="F223" s="263" t="s">
        <v>6959</v>
      </c>
      <c r="G223" s="428" t="s">
        <v>281</v>
      </c>
    </row>
    <row r="224" spans="1:7">
      <c r="A224" s="262" t="s">
        <v>268</v>
      </c>
      <c r="B224" s="189" t="s">
        <v>1566</v>
      </c>
      <c r="C224" s="189">
        <v>0.14000000000000001</v>
      </c>
      <c r="D224" s="189" t="s">
        <v>270</v>
      </c>
      <c r="E224" s="189" t="s">
        <v>1567</v>
      </c>
      <c r="F224" s="263" t="s">
        <v>1546</v>
      </c>
      <c r="G224" s="428" t="s">
        <v>281</v>
      </c>
    </row>
    <row r="225" spans="1:7">
      <c r="A225" s="262" t="s">
        <v>268</v>
      </c>
      <c r="B225" s="189" t="s">
        <v>99</v>
      </c>
      <c r="C225" s="189">
        <v>23.79</v>
      </c>
      <c r="D225" s="189" t="s">
        <v>6951</v>
      </c>
      <c r="E225" s="189" t="s">
        <v>6960</v>
      </c>
      <c r="F225" s="263" t="s">
        <v>1542</v>
      </c>
      <c r="G225" s="428" t="s">
        <v>281</v>
      </c>
    </row>
    <row r="226" spans="1:7">
      <c r="A226" s="262" t="s">
        <v>268</v>
      </c>
      <c r="B226" s="189" t="s">
        <v>1569</v>
      </c>
      <c r="C226" s="189">
        <v>0.2</v>
      </c>
      <c r="D226" s="189" t="s">
        <v>270</v>
      </c>
      <c r="E226" s="189" t="s">
        <v>1570</v>
      </c>
      <c r="F226" s="263" t="s">
        <v>1546</v>
      </c>
      <c r="G226" s="428" t="s">
        <v>281</v>
      </c>
    </row>
    <row r="227" spans="1:7">
      <c r="A227" s="262" t="s">
        <v>268</v>
      </c>
      <c r="B227" s="189" t="s">
        <v>100</v>
      </c>
      <c r="C227" s="189">
        <v>624</v>
      </c>
      <c r="D227" s="189" t="s">
        <v>6951</v>
      </c>
      <c r="E227" s="189" t="s">
        <v>6961</v>
      </c>
      <c r="F227" s="263" t="s">
        <v>1558</v>
      </c>
      <c r="G227" s="428" t="s">
        <v>281</v>
      </c>
    </row>
    <row r="228" spans="1:7">
      <c r="A228" s="262" t="s">
        <v>268</v>
      </c>
      <c r="B228" s="189" t="s">
        <v>1572</v>
      </c>
      <c r="C228" s="189">
        <v>0.05</v>
      </c>
      <c r="D228" s="189" t="s">
        <v>270</v>
      </c>
      <c r="E228" s="189" t="s">
        <v>1573</v>
      </c>
      <c r="F228" s="263" t="s">
        <v>1546</v>
      </c>
      <c r="G228" s="428" t="s">
        <v>281</v>
      </c>
    </row>
    <row r="229" spans="1:7">
      <c r="A229" s="262" t="s">
        <v>268</v>
      </c>
      <c r="B229" s="189" t="s">
        <v>1580</v>
      </c>
      <c r="C229" s="189">
        <v>0.18066753399999999</v>
      </c>
      <c r="D229" s="189" t="s">
        <v>6962</v>
      </c>
      <c r="E229" s="189" t="s">
        <v>1581</v>
      </c>
      <c r="F229" s="263" t="s">
        <v>1519</v>
      </c>
      <c r="G229" s="428" t="s">
        <v>281</v>
      </c>
    </row>
    <row r="230" spans="1:7">
      <c r="A230" s="262" t="s">
        <v>268</v>
      </c>
      <c r="B230" s="189" t="s">
        <v>118</v>
      </c>
      <c r="C230" s="189">
        <v>25350</v>
      </c>
      <c r="D230" s="189" t="s">
        <v>6951</v>
      </c>
      <c r="E230" s="189" t="s">
        <v>6963</v>
      </c>
      <c r="F230" s="263" t="s">
        <v>1558</v>
      </c>
      <c r="G230" s="428" t="s">
        <v>281</v>
      </c>
    </row>
    <row r="231" spans="1:7">
      <c r="A231" s="262" t="s">
        <v>268</v>
      </c>
      <c r="B231" s="189" t="s">
        <v>1583</v>
      </c>
      <c r="C231" s="189">
        <v>0.05</v>
      </c>
      <c r="D231" s="189" t="s">
        <v>270</v>
      </c>
      <c r="E231" s="189" t="s">
        <v>1584</v>
      </c>
      <c r="F231" s="263" t="s">
        <v>1546</v>
      </c>
      <c r="G231" s="428" t="s">
        <v>281</v>
      </c>
    </row>
    <row r="232" spans="1:7">
      <c r="A232" s="262" t="s">
        <v>268</v>
      </c>
      <c r="B232" s="189" t="s">
        <v>818</v>
      </c>
      <c r="C232" s="189">
        <v>1.23</v>
      </c>
      <c r="D232" s="189" t="s">
        <v>6962</v>
      </c>
      <c r="E232" s="189" t="s">
        <v>253</v>
      </c>
      <c r="F232" s="263" t="s">
        <v>6964</v>
      </c>
      <c r="G232" s="428" t="s">
        <v>281</v>
      </c>
    </row>
    <row r="233" spans="1:7">
      <c r="A233" s="262" t="s">
        <v>268</v>
      </c>
      <c r="B233" s="189" t="s">
        <v>1585</v>
      </c>
      <c r="C233" s="269">
        <v>5.9562799999999999E-7</v>
      </c>
      <c r="D233" s="189" t="s">
        <v>6957</v>
      </c>
      <c r="E233" s="189" t="s">
        <v>6965</v>
      </c>
      <c r="F233" s="263" t="s">
        <v>1587</v>
      </c>
      <c r="G233" s="428" t="s">
        <v>281</v>
      </c>
    </row>
    <row r="234" spans="1:7">
      <c r="A234" s="262" t="s">
        <v>268</v>
      </c>
      <c r="B234" s="189" t="s">
        <v>101</v>
      </c>
      <c r="C234" s="189">
        <v>2.34</v>
      </c>
      <c r="D234" s="189" t="s">
        <v>6951</v>
      </c>
      <c r="E234" s="189" t="s">
        <v>6966</v>
      </c>
      <c r="F234" s="263" t="s">
        <v>1542</v>
      </c>
      <c r="G234" s="428" t="s">
        <v>281</v>
      </c>
    </row>
    <row r="235" spans="1:7">
      <c r="A235" s="262" t="s">
        <v>268</v>
      </c>
      <c r="B235" s="189" t="s">
        <v>1589</v>
      </c>
      <c r="C235" s="189">
        <v>1</v>
      </c>
      <c r="D235" s="189" t="s">
        <v>270</v>
      </c>
      <c r="E235" s="189" t="s">
        <v>1590</v>
      </c>
      <c r="F235" s="263" t="s">
        <v>1546</v>
      </c>
      <c r="G235" s="428" t="s">
        <v>281</v>
      </c>
    </row>
    <row r="236" spans="1:7">
      <c r="A236" s="262" t="s">
        <v>268</v>
      </c>
      <c r="B236" s="189" t="s">
        <v>121</v>
      </c>
      <c r="C236" s="189">
        <v>2925</v>
      </c>
      <c r="D236" s="189" t="s">
        <v>6951</v>
      </c>
      <c r="E236" s="189" t="s">
        <v>6967</v>
      </c>
      <c r="F236" s="263" t="s">
        <v>1542</v>
      </c>
      <c r="G236" s="428" t="s">
        <v>281</v>
      </c>
    </row>
    <row r="237" spans="1:7">
      <c r="A237" s="262" t="s">
        <v>268</v>
      </c>
      <c r="B237" s="189" t="s">
        <v>1592</v>
      </c>
      <c r="C237" s="189">
        <v>0.33200000000000002</v>
      </c>
      <c r="D237" s="189" t="s">
        <v>270</v>
      </c>
      <c r="E237" s="189" t="s">
        <v>253</v>
      </c>
      <c r="F237" s="263" t="s">
        <v>1546</v>
      </c>
      <c r="G237" s="428" t="s">
        <v>281</v>
      </c>
    </row>
    <row r="238" spans="1:7">
      <c r="A238" s="262" t="s">
        <v>268</v>
      </c>
      <c r="B238" s="189" t="s">
        <v>1593</v>
      </c>
      <c r="C238" s="189">
        <v>30</v>
      </c>
      <c r="D238" s="189" t="s">
        <v>545</v>
      </c>
      <c r="E238" s="189" t="s">
        <v>1594</v>
      </c>
      <c r="F238" s="263" t="s">
        <v>6968</v>
      </c>
      <c r="G238" s="428" t="s">
        <v>281</v>
      </c>
    </row>
    <row r="239" spans="1:7">
      <c r="A239" s="262" t="s">
        <v>268</v>
      </c>
      <c r="B239" s="189" t="s">
        <v>87</v>
      </c>
      <c r="C239" s="189">
        <v>28032.379999999997</v>
      </c>
      <c r="D239" s="189" t="s">
        <v>6951</v>
      </c>
      <c r="E239" s="189" t="s">
        <v>6969</v>
      </c>
      <c r="F239" s="263" t="s">
        <v>1542</v>
      </c>
      <c r="G239" s="428" t="s">
        <v>281</v>
      </c>
    </row>
    <row r="240" spans="1:7">
      <c r="A240" s="262" t="s">
        <v>268</v>
      </c>
      <c r="B240" s="189" t="s">
        <v>548</v>
      </c>
      <c r="C240" s="269">
        <v>1.2899999999999999E-4</v>
      </c>
      <c r="D240" s="189" t="s">
        <v>6970</v>
      </c>
      <c r="E240" s="189" t="s">
        <v>6971</v>
      </c>
      <c r="F240" s="263" t="s">
        <v>1599</v>
      </c>
      <c r="G240" s="428" t="s">
        <v>281</v>
      </c>
    </row>
    <row r="241" spans="1:7">
      <c r="A241" s="262" t="s">
        <v>268</v>
      </c>
      <c r="B241" s="189" t="s">
        <v>1600</v>
      </c>
      <c r="C241" s="189">
        <v>7500</v>
      </c>
      <c r="D241" s="189" t="s">
        <v>6951</v>
      </c>
      <c r="E241" s="189" t="s">
        <v>1602</v>
      </c>
      <c r="F241" s="263" t="s">
        <v>1603</v>
      </c>
      <c r="G241" s="428" t="s">
        <v>281</v>
      </c>
    </row>
    <row r="242" spans="1:7">
      <c r="A242" s="262" t="s">
        <v>268</v>
      </c>
      <c r="B242" s="189" t="s">
        <v>552</v>
      </c>
      <c r="C242" s="269">
        <v>3.1199999999999999E-5</v>
      </c>
      <c r="D242" s="189" t="s">
        <v>6970</v>
      </c>
      <c r="E242" s="189" t="s">
        <v>1605</v>
      </c>
      <c r="F242" s="263" t="s">
        <v>6972</v>
      </c>
      <c r="G242" s="428" t="s">
        <v>281</v>
      </c>
    </row>
    <row r="243" spans="1:7">
      <c r="A243" s="262" t="s">
        <v>268</v>
      </c>
      <c r="B243" s="189" t="s">
        <v>104</v>
      </c>
      <c r="C243" s="189">
        <v>60.06</v>
      </c>
      <c r="D243" s="189" t="s">
        <v>6951</v>
      </c>
      <c r="E243" s="189" t="s">
        <v>6973</v>
      </c>
      <c r="F243" s="263" t="s">
        <v>1542</v>
      </c>
      <c r="G243" s="428" t="s">
        <v>281</v>
      </c>
    </row>
    <row r="244" spans="1:7">
      <c r="A244" s="262" t="s">
        <v>268</v>
      </c>
      <c r="B244" s="189" t="s">
        <v>1608</v>
      </c>
      <c r="C244" s="189">
        <v>2.1000000000000001E-2</v>
      </c>
      <c r="D244" s="189" t="s">
        <v>270</v>
      </c>
      <c r="E244" s="189" t="s">
        <v>1609</v>
      </c>
      <c r="F244" s="263" t="s">
        <v>1546</v>
      </c>
      <c r="G244" s="428" t="s">
        <v>281</v>
      </c>
    </row>
    <row r="245" spans="1:7">
      <c r="A245" s="262" t="s">
        <v>268</v>
      </c>
      <c r="B245" s="189" t="s">
        <v>901</v>
      </c>
      <c r="C245" s="189">
        <v>1.1199999999999999E-3</v>
      </c>
      <c r="D245" s="189" t="s">
        <v>1597</v>
      </c>
      <c r="E245" s="189" t="s">
        <v>1610</v>
      </c>
      <c r="F245" s="263" t="s">
        <v>1611</v>
      </c>
      <c r="G245" s="428" t="s">
        <v>281</v>
      </c>
    </row>
    <row r="246" spans="1:7">
      <c r="A246" s="262" t="s">
        <v>268</v>
      </c>
      <c r="B246" s="189" t="s">
        <v>88</v>
      </c>
      <c r="C246" s="189">
        <v>19985.939999999999</v>
      </c>
      <c r="D246" s="189" t="s">
        <v>6951</v>
      </c>
      <c r="E246" s="189" t="s">
        <v>6974</v>
      </c>
      <c r="F246" s="263" t="s">
        <v>1542</v>
      </c>
      <c r="G246" s="428" t="s">
        <v>281</v>
      </c>
    </row>
    <row r="247" spans="1:7">
      <c r="A247" s="262" t="s">
        <v>268</v>
      </c>
      <c r="B247" s="189" t="s">
        <v>1613</v>
      </c>
      <c r="C247" s="189">
        <v>7.0000000000000007E-2</v>
      </c>
      <c r="D247" s="189" t="s">
        <v>270</v>
      </c>
      <c r="E247" s="189" t="s">
        <v>253</v>
      </c>
      <c r="F247" s="263" t="s">
        <v>1546</v>
      </c>
      <c r="G247" s="428" t="s">
        <v>281</v>
      </c>
    </row>
    <row r="248" spans="1:7">
      <c r="A248" s="262" t="s">
        <v>268</v>
      </c>
      <c r="B248" s="189" t="s">
        <v>105</v>
      </c>
      <c r="C248" s="189">
        <v>143.52000000000001</v>
      </c>
      <c r="D248" s="189" t="s">
        <v>6951</v>
      </c>
      <c r="E248" s="189" t="s">
        <v>6975</v>
      </c>
      <c r="F248" s="263" t="s">
        <v>1542</v>
      </c>
      <c r="G248" s="428" t="s">
        <v>281</v>
      </c>
    </row>
    <row r="249" spans="1:7">
      <c r="A249" s="262" t="s">
        <v>268</v>
      </c>
      <c r="B249" s="189" t="s">
        <v>1616</v>
      </c>
      <c r="C249" s="189">
        <v>0.06</v>
      </c>
      <c r="D249" s="189" t="s">
        <v>270</v>
      </c>
      <c r="E249" s="189" t="s">
        <v>1617</v>
      </c>
      <c r="F249" s="263" t="s">
        <v>1546</v>
      </c>
      <c r="G249" s="428" t="s">
        <v>281</v>
      </c>
    </row>
    <row r="250" spans="1:7">
      <c r="A250" s="262" t="s">
        <v>268</v>
      </c>
      <c r="B250" s="189" t="s">
        <v>1618</v>
      </c>
      <c r="C250" s="269">
        <v>1.3884699999999999E-5</v>
      </c>
      <c r="D250" s="189" t="s">
        <v>6970</v>
      </c>
      <c r="E250" s="189" t="s">
        <v>6976</v>
      </c>
      <c r="F250" s="263" t="s">
        <v>6977</v>
      </c>
      <c r="G250" s="428" t="s">
        <v>281</v>
      </c>
    </row>
    <row r="251" spans="1:7">
      <c r="A251" s="262" t="s">
        <v>268</v>
      </c>
      <c r="B251" s="189" t="s">
        <v>1535</v>
      </c>
      <c r="C251" s="189">
        <v>0.46325159999999999</v>
      </c>
      <c r="D251" s="189" t="s">
        <v>6978</v>
      </c>
      <c r="E251" s="189" t="s">
        <v>253</v>
      </c>
      <c r="F251" s="263" t="s">
        <v>1623</v>
      </c>
      <c r="G251" s="428" t="s">
        <v>281</v>
      </c>
    </row>
    <row r="252" spans="1:7">
      <c r="A252" s="262" t="s">
        <v>268</v>
      </c>
      <c r="B252" s="189" t="s">
        <v>86</v>
      </c>
      <c r="C252" s="189">
        <v>7020</v>
      </c>
      <c r="D252" s="189" t="s">
        <v>6951</v>
      </c>
      <c r="E252" s="189" t="s">
        <v>6979</v>
      </c>
      <c r="F252" s="263" t="s">
        <v>1542</v>
      </c>
      <c r="G252" s="428" t="s">
        <v>281</v>
      </c>
    </row>
    <row r="253" spans="1:7">
      <c r="A253" s="262" t="s">
        <v>268</v>
      </c>
      <c r="B253" s="189" t="s">
        <v>1625</v>
      </c>
      <c r="C253" s="189">
        <v>0.3392</v>
      </c>
      <c r="D253" s="189" t="s">
        <v>270</v>
      </c>
      <c r="E253" s="189" t="s">
        <v>253</v>
      </c>
      <c r="F253" s="263" t="s">
        <v>1546</v>
      </c>
      <c r="G253" s="428" t="s">
        <v>281</v>
      </c>
    </row>
    <row r="254" spans="1:7">
      <c r="A254" s="262" t="s">
        <v>268</v>
      </c>
      <c r="B254" s="189" t="s">
        <v>117</v>
      </c>
      <c r="C254" s="189">
        <v>187200</v>
      </c>
      <c r="D254" s="189" t="s">
        <v>6951</v>
      </c>
      <c r="E254" s="189" t="s">
        <v>253</v>
      </c>
      <c r="F254" s="263" t="s">
        <v>1558</v>
      </c>
      <c r="G254" s="428" t="s">
        <v>281</v>
      </c>
    </row>
    <row r="255" spans="1:7">
      <c r="A255" s="262" t="s">
        <v>268</v>
      </c>
      <c r="B255" s="189" t="s">
        <v>1626</v>
      </c>
      <c r="C255" s="189">
        <v>5.5799999999999999E-3</v>
      </c>
      <c r="D255" s="189" t="s">
        <v>270</v>
      </c>
      <c r="E255" s="189" t="s">
        <v>253</v>
      </c>
      <c r="F255" s="263" t="s">
        <v>1546</v>
      </c>
      <c r="G255" s="428" t="s">
        <v>281</v>
      </c>
    </row>
    <row r="256" spans="1:7">
      <c r="A256" s="262" t="s">
        <v>268</v>
      </c>
      <c r="B256" s="189" t="s">
        <v>559</v>
      </c>
      <c r="C256" s="189">
        <v>12153.84</v>
      </c>
      <c r="D256" s="189" t="s">
        <v>560</v>
      </c>
      <c r="E256" s="189" t="s">
        <v>253</v>
      </c>
      <c r="F256" s="263" t="s">
        <v>6980</v>
      </c>
      <c r="G256" s="428" t="s">
        <v>281</v>
      </c>
    </row>
    <row r="257" spans="1:7">
      <c r="A257" s="262" t="s">
        <v>268</v>
      </c>
      <c r="B257" s="189" t="s">
        <v>1628</v>
      </c>
      <c r="C257" s="189">
        <v>35000</v>
      </c>
      <c r="D257" s="189" t="s">
        <v>560</v>
      </c>
      <c r="E257" s="189" t="s">
        <v>253</v>
      </c>
      <c r="F257" s="263" t="s">
        <v>6981</v>
      </c>
      <c r="G257" s="428" t="s">
        <v>281</v>
      </c>
    </row>
    <row r="258" spans="1:7">
      <c r="A258" s="262" t="s">
        <v>268</v>
      </c>
      <c r="B258" s="189" t="s">
        <v>1630</v>
      </c>
      <c r="C258" s="189">
        <v>25</v>
      </c>
      <c r="D258" s="189" t="s">
        <v>962</v>
      </c>
      <c r="E258" s="189" t="s">
        <v>1631</v>
      </c>
      <c r="F258" s="263" t="s">
        <v>6982</v>
      </c>
      <c r="G258" s="428" t="s">
        <v>281</v>
      </c>
    </row>
    <row r="259" spans="1:7">
      <c r="A259" s="262" t="s">
        <v>268</v>
      </c>
      <c r="B259" s="189" t="s">
        <v>1633</v>
      </c>
      <c r="C259" s="189">
        <v>0.22</v>
      </c>
      <c r="D259" s="189" t="s">
        <v>270</v>
      </c>
      <c r="E259" s="189" t="s">
        <v>253</v>
      </c>
      <c r="F259" s="263" t="s">
        <v>6983</v>
      </c>
      <c r="G259" s="428" t="s">
        <v>281</v>
      </c>
    </row>
    <row r="260" spans="1:7">
      <c r="A260" s="262" t="s">
        <v>268</v>
      </c>
      <c r="B260" s="189" t="s">
        <v>1635</v>
      </c>
      <c r="C260" s="189">
        <v>0.1</v>
      </c>
      <c r="D260" s="189" t="s">
        <v>270</v>
      </c>
      <c r="E260" s="189" t="s">
        <v>253</v>
      </c>
      <c r="F260" s="263" t="s">
        <v>6984</v>
      </c>
      <c r="G260" s="428" t="s">
        <v>281</v>
      </c>
    </row>
    <row r="261" spans="1:7">
      <c r="A261" s="262" t="s">
        <v>268</v>
      </c>
      <c r="B261" s="189" t="s">
        <v>110</v>
      </c>
      <c r="C261" s="189">
        <v>613.86</v>
      </c>
      <c r="D261" s="189" t="s">
        <v>6951</v>
      </c>
      <c r="E261" s="189" t="s">
        <v>6985</v>
      </c>
      <c r="F261" s="263" t="s">
        <v>1542</v>
      </c>
      <c r="G261" s="428" t="s">
        <v>281</v>
      </c>
    </row>
    <row r="262" spans="1:7">
      <c r="A262" s="262" t="s">
        <v>268</v>
      </c>
      <c r="B262" s="189" t="s">
        <v>1638</v>
      </c>
      <c r="C262" s="189">
        <v>0.1</v>
      </c>
      <c r="D262" s="189" t="s">
        <v>270</v>
      </c>
      <c r="E262" s="189" t="s">
        <v>1639</v>
      </c>
      <c r="F262" s="263" t="s">
        <v>1546</v>
      </c>
      <c r="G262" s="428" t="s">
        <v>281</v>
      </c>
    </row>
    <row r="263" spans="1:7">
      <c r="A263" s="262" t="s">
        <v>268</v>
      </c>
      <c r="B263" s="189" t="s">
        <v>1640</v>
      </c>
      <c r="C263" s="189" t="s">
        <v>1641</v>
      </c>
      <c r="D263" s="189" t="s">
        <v>6970</v>
      </c>
      <c r="E263" s="452" t="s">
        <v>281</v>
      </c>
      <c r="F263" s="263" t="s">
        <v>6986</v>
      </c>
      <c r="G263" s="428" t="s">
        <v>281</v>
      </c>
    </row>
    <row r="264" spans="1:7">
      <c r="A264" s="262" t="s">
        <v>268</v>
      </c>
      <c r="B264" s="189" t="s">
        <v>1643</v>
      </c>
      <c r="C264" s="189" t="s">
        <v>1644</v>
      </c>
      <c r="D264" s="189" t="s">
        <v>6970</v>
      </c>
      <c r="E264" s="452" t="s">
        <v>281</v>
      </c>
      <c r="F264" s="263" t="s">
        <v>6986</v>
      </c>
      <c r="G264" s="428" t="s">
        <v>281</v>
      </c>
    </row>
    <row r="265" spans="1:7">
      <c r="A265" s="262" t="s">
        <v>268</v>
      </c>
      <c r="B265" s="189" t="s">
        <v>1645</v>
      </c>
      <c r="C265" s="189" t="s">
        <v>1646</v>
      </c>
      <c r="D265" s="189" t="s">
        <v>6970</v>
      </c>
      <c r="E265" s="452" t="s">
        <v>281</v>
      </c>
      <c r="F265" s="263" t="s">
        <v>6986</v>
      </c>
      <c r="G265" s="428" t="s">
        <v>281</v>
      </c>
    </row>
    <row r="266" spans="1:7">
      <c r="A266" s="262" t="s">
        <v>268</v>
      </c>
      <c r="B266" s="189" t="s">
        <v>3735</v>
      </c>
      <c r="C266" s="189" t="s">
        <v>3736</v>
      </c>
      <c r="D266" s="189" t="s">
        <v>6970</v>
      </c>
      <c r="E266" s="452" t="s">
        <v>281</v>
      </c>
      <c r="F266" s="263" t="s">
        <v>6986</v>
      </c>
      <c r="G266" s="428" t="s">
        <v>281</v>
      </c>
    </row>
    <row r="267" spans="1:7">
      <c r="A267" s="262" t="s">
        <v>268</v>
      </c>
      <c r="B267" s="189" t="s">
        <v>1652</v>
      </c>
      <c r="C267" s="189" t="s">
        <v>1653</v>
      </c>
      <c r="D267" s="189" t="s">
        <v>6970</v>
      </c>
      <c r="E267" s="452" t="s">
        <v>281</v>
      </c>
      <c r="F267" s="263" t="s">
        <v>6986</v>
      </c>
      <c r="G267" s="428" t="s">
        <v>281</v>
      </c>
    </row>
    <row r="268" spans="1:7">
      <c r="A268" s="262" t="s">
        <v>268</v>
      </c>
      <c r="B268" s="189" t="s">
        <v>1654</v>
      </c>
      <c r="C268" s="189" t="s">
        <v>1655</v>
      </c>
      <c r="D268" s="189" t="s">
        <v>259</v>
      </c>
      <c r="E268" s="452" t="s">
        <v>281</v>
      </c>
      <c r="F268" s="263" t="s">
        <v>6987</v>
      </c>
      <c r="G268" s="428" t="s">
        <v>281</v>
      </c>
    </row>
    <row r="269" spans="1:7">
      <c r="A269" s="262" t="s">
        <v>268</v>
      </c>
      <c r="B269" s="189" t="s">
        <v>1657</v>
      </c>
      <c r="C269" s="189" t="s">
        <v>1658</v>
      </c>
      <c r="D269" s="189" t="s">
        <v>6970</v>
      </c>
      <c r="E269" s="452" t="s">
        <v>281</v>
      </c>
      <c r="F269" s="263" t="s">
        <v>6986</v>
      </c>
      <c r="G269" s="428" t="s">
        <v>281</v>
      </c>
    </row>
    <row r="270" spans="1:7">
      <c r="A270" s="262" t="s">
        <v>268</v>
      </c>
      <c r="B270" s="189" t="s">
        <v>1659</v>
      </c>
      <c r="C270" s="189" t="s">
        <v>1660</v>
      </c>
      <c r="D270" s="189" t="s">
        <v>6970</v>
      </c>
      <c r="E270" s="452" t="s">
        <v>281</v>
      </c>
      <c r="F270" s="263" t="s">
        <v>6986</v>
      </c>
      <c r="G270" s="428" t="s">
        <v>281</v>
      </c>
    </row>
    <row r="271" spans="1:7">
      <c r="A271" s="262" t="s">
        <v>268</v>
      </c>
      <c r="B271" s="189" t="s">
        <v>571</v>
      </c>
      <c r="C271" s="189" t="s">
        <v>1661</v>
      </c>
      <c r="D271" s="189" t="s">
        <v>6970</v>
      </c>
      <c r="E271" s="452" t="s">
        <v>281</v>
      </c>
      <c r="F271" s="263" t="s">
        <v>6986</v>
      </c>
      <c r="G271" s="428" t="s">
        <v>281</v>
      </c>
    </row>
    <row r="272" spans="1:7">
      <c r="A272" s="262" t="s">
        <v>268</v>
      </c>
      <c r="B272" s="189" t="s">
        <v>574</v>
      </c>
      <c r="C272" s="189" t="s">
        <v>1663</v>
      </c>
      <c r="D272" s="189" t="s">
        <v>6970</v>
      </c>
      <c r="E272" s="452" t="s">
        <v>281</v>
      </c>
      <c r="F272" s="263" t="s">
        <v>6986</v>
      </c>
      <c r="G272" s="428" t="s">
        <v>281</v>
      </c>
    </row>
    <row r="273" spans="1:7">
      <c r="A273" s="262" t="s">
        <v>268</v>
      </c>
      <c r="B273" s="189" t="s">
        <v>1162</v>
      </c>
      <c r="C273" s="189" t="s">
        <v>6988</v>
      </c>
      <c r="D273" s="189" t="s">
        <v>6970</v>
      </c>
      <c r="E273" s="452" t="s">
        <v>281</v>
      </c>
      <c r="F273" s="263" t="s">
        <v>6986</v>
      </c>
      <c r="G273" s="428" t="s">
        <v>281</v>
      </c>
    </row>
    <row r="274" spans="1:7">
      <c r="A274" s="262" t="s">
        <v>268</v>
      </c>
      <c r="B274" s="189" t="s">
        <v>1665</v>
      </c>
      <c r="C274" s="189" t="s">
        <v>1666</v>
      </c>
      <c r="D274" s="189" t="s">
        <v>6970</v>
      </c>
      <c r="E274" s="452" t="s">
        <v>281</v>
      </c>
      <c r="F274" s="263" t="s">
        <v>6986</v>
      </c>
      <c r="G274" s="428" t="s">
        <v>281</v>
      </c>
    </row>
    <row r="275" spans="1:7">
      <c r="A275" s="262" t="s">
        <v>268</v>
      </c>
      <c r="B275" s="189" t="s">
        <v>1667</v>
      </c>
      <c r="C275" s="189" t="s">
        <v>1668</v>
      </c>
      <c r="D275" s="189" t="s">
        <v>6970</v>
      </c>
      <c r="E275" s="452" t="s">
        <v>281</v>
      </c>
      <c r="F275" s="263" t="s">
        <v>6986</v>
      </c>
      <c r="G275" s="428" t="s">
        <v>281</v>
      </c>
    </row>
    <row r="276" spans="1:7">
      <c r="A276" s="262" t="s">
        <v>268</v>
      </c>
      <c r="B276" s="189" t="s">
        <v>1670</v>
      </c>
      <c r="C276" s="189" t="s">
        <v>1671</v>
      </c>
      <c r="D276" s="189" t="s">
        <v>6970</v>
      </c>
      <c r="E276" s="452" t="s">
        <v>281</v>
      </c>
      <c r="F276" s="263" t="s">
        <v>6986</v>
      </c>
      <c r="G276" s="428" t="s">
        <v>281</v>
      </c>
    </row>
    <row r="277" spans="1:7">
      <c r="A277" s="262" t="s">
        <v>268</v>
      </c>
      <c r="B277" s="189" t="s">
        <v>1672</v>
      </c>
      <c r="C277" s="189" t="s">
        <v>1673</v>
      </c>
      <c r="D277" s="189" t="s">
        <v>6970</v>
      </c>
      <c r="E277" s="452" t="s">
        <v>281</v>
      </c>
      <c r="F277" s="263" t="s">
        <v>6986</v>
      </c>
      <c r="G277" s="428" t="s">
        <v>281</v>
      </c>
    </row>
    <row r="278" spans="1:7">
      <c r="A278" s="262" t="s">
        <v>268</v>
      </c>
      <c r="B278" s="189" t="s">
        <v>1676</v>
      </c>
      <c r="C278" s="189" t="s">
        <v>1677</v>
      </c>
      <c r="D278" s="189" t="s">
        <v>6989</v>
      </c>
      <c r="E278" s="452" t="s">
        <v>281</v>
      </c>
      <c r="F278" s="263" t="s">
        <v>6990</v>
      </c>
      <c r="G278" s="428" t="s">
        <v>281</v>
      </c>
    </row>
    <row r="279" spans="1:7">
      <c r="A279" s="262" t="s">
        <v>268</v>
      </c>
      <c r="B279" s="189" t="s">
        <v>1680</v>
      </c>
      <c r="C279" s="189" t="s">
        <v>3737</v>
      </c>
      <c r="D279" s="189" t="s">
        <v>270</v>
      </c>
      <c r="E279" s="452" t="s">
        <v>281</v>
      </c>
      <c r="F279" s="263" t="s">
        <v>6991</v>
      </c>
      <c r="G279" s="428" t="s">
        <v>281</v>
      </c>
    </row>
    <row r="280" spans="1:7">
      <c r="A280" s="262" t="s">
        <v>268</v>
      </c>
      <c r="B280" s="189" t="s">
        <v>1686</v>
      </c>
      <c r="C280" s="189" t="s">
        <v>1687</v>
      </c>
      <c r="D280" s="189" t="s">
        <v>6970</v>
      </c>
      <c r="E280" s="452" t="s">
        <v>281</v>
      </c>
      <c r="F280" s="263" t="s">
        <v>6986</v>
      </c>
      <c r="G280" s="428" t="s">
        <v>281</v>
      </c>
    </row>
    <row r="281" spans="1:7">
      <c r="A281" s="262" t="s">
        <v>268</v>
      </c>
      <c r="B281" s="189" t="s">
        <v>1688</v>
      </c>
      <c r="C281" s="189" t="s">
        <v>1689</v>
      </c>
      <c r="D281" s="189" t="s">
        <v>6970</v>
      </c>
      <c r="E281" s="452" t="s">
        <v>281</v>
      </c>
      <c r="F281" s="263" t="s">
        <v>6986</v>
      </c>
      <c r="G281" s="428" t="s">
        <v>281</v>
      </c>
    </row>
    <row r="282" spans="1:7">
      <c r="A282" s="262" t="s">
        <v>268</v>
      </c>
      <c r="B282" s="189" t="s">
        <v>1690</v>
      </c>
      <c r="C282" s="189" t="s">
        <v>1691</v>
      </c>
      <c r="D282" s="189" t="s">
        <v>6970</v>
      </c>
      <c r="E282" s="452" t="s">
        <v>281</v>
      </c>
      <c r="F282" s="263" t="s">
        <v>6986</v>
      </c>
      <c r="G282" s="428" t="s">
        <v>281</v>
      </c>
    </row>
    <row r="283" spans="1:7">
      <c r="A283" s="262" t="s">
        <v>268</v>
      </c>
      <c r="B283" s="189" t="s">
        <v>1692</v>
      </c>
      <c r="C283" s="189" t="s">
        <v>1693</v>
      </c>
      <c r="D283" s="189" t="s">
        <v>275</v>
      </c>
      <c r="E283" s="452" t="s">
        <v>281</v>
      </c>
      <c r="F283" s="263" t="s">
        <v>6992</v>
      </c>
      <c r="G283" s="428" t="s">
        <v>281</v>
      </c>
    </row>
    <row r="284" spans="1:7">
      <c r="A284" s="262" t="s">
        <v>268</v>
      </c>
      <c r="B284" s="189" t="s">
        <v>1695</v>
      </c>
      <c r="C284" s="189" t="s">
        <v>1696</v>
      </c>
      <c r="D284" s="189" t="s">
        <v>6970</v>
      </c>
      <c r="E284" s="452" t="s">
        <v>281</v>
      </c>
      <c r="F284" s="263" t="s">
        <v>6986</v>
      </c>
      <c r="G284" s="428" t="s">
        <v>281</v>
      </c>
    </row>
    <row r="285" spans="1:7">
      <c r="A285" s="262" t="s">
        <v>268</v>
      </c>
      <c r="B285" s="189" t="s">
        <v>1697</v>
      </c>
      <c r="C285" s="189" t="s">
        <v>6993</v>
      </c>
      <c r="D285" s="189" t="s">
        <v>6970</v>
      </c>
      <c r="E285" s="452" t="s">
        <v>281</v>
      </c>
      <c r="F285" s="263" t="s">
        <v>6986</v>
      </c>
      <c r="G285" s="428" t="s">
        <v>281</v>
      </c>
    </row>
    <row r="286" spans="1:7">
      <c r="A286" s="262" t="s">
        <v>268</v>
      </c>
      <c r="B286" s="189" t="s">
        <v>921</v>
      </c>
      <c r="C286" s="189" t="s">
        <v>1700</v>
      </c>
      <c r="D286" s="189" t="s">
        <v>270</v>
      </c>
      <c r="E286" s="452" t="s">
        <v>281</v>
      </c>
      <c r="F286" s="263" t="s">
        <v>6517</v>
      </c>
      <c r="G286" s="428" t="s">
        <v>281</v>
      </c>
    </row>
    <row r="287" spans="1:7">
      <c r="A287" s="239" t="s">
        <v>268</v>
      </c>
      <c r="B287" s="240" t="s">
        <v>1704</v>
      </c>
      <c r="C287" s="240" t="s">
        <v>1705</v>
      </c>
      <c r="D287" s="240" t="s">
        <v>6970</v>
      </c>
      <c r="E287" s="453" t="s">
        <v>281</v>
      </c>
      <c r="F287" s="241" t="s">
        <v>6986</v>
      </c>
      <c r="G287" s="428" t="s">
        <v>281</v>
      </c>
    </row>
    <row r="288" spans="1:7">
      <c r="G288" s="428" t="s">
        <v>281</v>
      </c>
    </row>
    <row r="289" spans="1:7" ht="21">
      <c r="A289" s="827" t="s">
        <v>6324</v>
      </c>
      <c r="B289" s="828"/>
      <c r="C289" s="828"/>
      <c r="D289" s="828"/>
      <c r="E289" s="828"/>
      <c r="F289" s="829"/>
      <c r="G289" s="428" t="s">
        <v>281</v>
      </c>
    </row>
    <row r="290" spans="1:7">
      <c r="A290" s="211" t="s">
        <v>238</v>
      </c>
      <c r="B290" s="212" t="s">
        <v>239</v>
      </c>
      <c r="C290" s="212" t="s">
        <v>240</v>
      </c>
      <c r="D290" s="212" t="s">
        <v>134</v>
      </c>
      <c r="E290" s="212" t="s">
        <v>241</v>
      </c>
      <c r="F290" s="213" t="s">
        <v>242</v>
      </c>
      <c r="G290" s="428" t="s">
        <v>281</v>
      </c>
    </row>
    <row r="291" spans="1:7">
      <c r="A291" s="216" t="s">
        <v>858</v>
      </c>
      <c r="B291" s="231" t="s">
        <v>6948</v>
      </c>
      <c r="C291" s="218">
        <v>1</v>
      </c>
      <c r="D291" s="218" t="s">
        <v>256</v>
      </c>
      <c r="E291" s="218" t="s">
        <v>253</v>
      </c>
      <c r="F291" s="232" t="s">
        <v>6994</v>
      </c>
      <c r="G291" s="428" t="s">
        <v>281</v>
      </c>
    </row>
    <row r="292" spans="1:7">
      <c r="A292" s="221" t="s">
        <v>858</v>
      </c>
      <c r="B292" s="222" t="s">
        <v>1836</v>
      </c>
      <c r="C292" s="223" t="s">
        <v>6326</v>
      </c>
      <c r="D292" s="223" t="s">
        <v>6327</v>
      </c>
      <c r="E292" s="223" t="s">
        <v>2213</v>
      </c>
      <c r="F292" s="234" t="s">
        <v>6328</v>
      </c>
      <c r="G292" s="428" t="s">
        <v>281</v>
      </c>
    </row>
    <row r="293" spans="1:7">
      <c r="A293" s="221" t="s">
        <v>845</v>
      </c>
      <c r="B293" s="233" t="s">
        <v>6995</v>
      </c>
      <c r="C293" s="223">
        <v>1</v>
      </c>
      <c r="D293" s="223" t="s">
        <v>256</v>
      </c>
      <c r="E293" s="223" t="s">
        <v>253</v>
      </c>
      <c r="F293" s="234" t="s">
        <v>6996</v>
      </c>
      <c r="G293" s="428" t="s">
        <v>281</v>
      </c>
    </row>
    <row r="294" spans="1:7">
      <c r="A294" s="239" t="s">
        <v>268</v>
      </c>
      <c r="B294" s="240" t="s">
        <v>1574</v>
      </c>
      <c r="C294" s="240">
        <v>50</v>
      </c>
      <c r="D294" s="240" t="s">
        <v>4523</v>
      </c>
      <c r="E294" s="240" t="s">
        <v>6331</v>
      </c>
      <c r="F294" s="241" t="s">
        <v>6332</v>
      </c>
      <c r="G294" s="428" t="s">
        <v>281</v>
      </c>
    </row>
    <row r="295" spans="1:7">
      <c r="G295" s="428" t="s">
        <v>281</v>
      </c>
    </row>
    <row r="296" spans="1:7" ht="21">
      <c r="A296" s="827" t="s">
        <v>6997</v>
      </c>
      <c r="B296" s="828"/>
      <c r="C296" s="828"/>
      <c r="D296" s="828"/>
      <c r="E296" s="828"/>
      <c r="F296" s="829"/>
      <c r="G296" s="428" t="s">
        <v>281</v>
      </c>
    </row>
    <row r="297" spans="1:7">
      <c r="A297" s="211" t="s">
        <v>238</v>
      </c>
      <c r="B297" s="212" t="s">
        <v>239</v>
      </c>
      <c r="C297" s="212" t="s">
        <v>240</v>
      </c>
      <c r="D297" s="212" t="s">
        <v>134</v>
      </c>
      <c r="E297" s="212" t="s">
        <v>241</v>
      </c>
      <c r="F297" s="213" t="s">
        <v>242</v>
      </c>
      <c r="G297" s="428" t="s">
        <v>281</v>
      </c>
    </row>
    <row r="298" spans="1:7">
      <c r="A298" s="216" t="s">
        <v>858</v>
      </c>
      <c r="B298" s="217" t="s">
        <v>311</v>
      </c>
      <c r="C298" s="218">
        <v>3.0655600000000002E-3</v>
      </c>
      <c r="D298" s="218" t="s">
        <v>259</v>
      </c>
      <c r="E298" s="218" t="s">
        <v>6998</v>
      </c>
      <c r="F298" s="232" t="s">
        <v>313</v>
      </c>
      <c r="G298" s="428" t="s">
        <v>281</v>
      </c>
    </row>
    <row r="299" spans="1:7">
      <c r="A299" s="221" t="s">
        <v>858</v>
      </c>
      <c r="B299" s="222" t="s">
        <v>317</v>
      </c>
      <c r="C299" s="223">
        <v>3.1469929000000001E-2</v>
      </c>
      <c r="D299" s="223" t="s">
        <v>259</v>
      </c>
      <c r="E299" s="223" t="s">
        <v>6999</v>
      </c>
      <c r="F299" s="234" t="s">
        <v>319</v>
      </c>
      <c r="G299" s="428" t="s">
        <v>281</v>
      </c>
    </row>
    <row r="300" spans="1:7">
      <c r="A300" s="221" t="s">
        <v>858</v>
      </c>
      <c r="B300" s="222" t="s">
        <v>294</v>
      </c>
      <c r="C300" s="223">
        <v>9.8104300000000002E-5</v>
      </c>
      <c r="D300" s="223" t="s">
        <v>259</v>
      </c>
      <c r="E300" s="223" t="s">
        <v>7000</v>
      </c>
      <c r="F300" s="234" t="s">
        <v>296</v>
      </c>
      <c r="G300" s="428" t="s">
        <v>281</v>
      </c>
    </row>
    <row r="301" spans="1:7">
      <c r="A301" s="221" t="s">
        <v>858</v>
      </c>
      <c r="B301" s="222" t="s">
        <v>291</v>
      </c>
      <c r="C301" s="223">
        <v>3.9196900000000001E-6</v>
      </c>
      <c r="D301" s="223" t="s">
        <v>259</v>
      </c>
      <c r="E301" s="223" t="s">
        <v>7001</v>
      </c>
      <c r="F301" s="234" t="s">
        <v>293</v>
      </c>
      <c r="G301" s="428" t="s">
        <v>281</v>
      </c>
    </row>
    <row r="302" spans="1:7">
      <c r="A302" s="221" t="s">
        <v>858</v>
      </c>
      <c r="B302" s="222" t="s">
        <v>326</v>
      </c>
      <c r="C302" s="223">
        <v>0.57325797300000003</v>
      </c>
      <c r="D302" s="223" t="s">
        <v>327</v>
      </c>
      <c r="E302" s="223" t="s">
        <v>7002</v>
      </c>
      <c r="F302" s="234" t="s">
        <v>329</v>
      </c>
      <c r="G302" s="428" t="s">
        <v>281</v>
      </c>
    </row>
    <row r="303" spans="1:7">
      <c r="A303" s="221" t="s">
        <v>858</v>
      </c>
      <c r="B303" s="222" t="s">
        <v>300</v>
      </c>
      <c r="C303" s="223">
        <v>2.2161619999999998E-3</v>
      </c>
      <c r="D303" s="223" t="s">
        <v>259</v>
      </c>
      <c r="E303" s="223" t="s">
        <v>7003</v>
      </c>
      <c r="F303" s="234" t="s">
        <v>290</v>
      </c>
      <c r="G303" s="428" t="s">
        <v>281</v>
      </c>
    </row>
    <row r="304" spans="1:7">
      <c r="A304" s="221" t="s">
        <v>858</v>
      </c>
      <c r="B304" s="222" t="s">
        <v>302</v>
      </c>
      <c r="C304" s="223">
        <v>5.5749040000000003E-3</v>
      </c>
      <c r="D304" s="223" t="s">
        <v>259</v>
      </c>
      <c r="E304" s="223" t="s">
        <v>7004</v>
      </c>
      <c r="F304" s="234" t="s">
        <v>304</v>
      </c>
      <c r="G304" s="428" t="s">
        <v>281</v>
      </c>
    </row>
    <row r="305" spans="1:7">
      <c r="A305" s="221" t="s">
        <v>858</v>
      </c>
      <c r="B305" s="222" t="s">
        <v>288</v>
      </c>
      <c r="C305" s="223">
        <v>1.2505599999999999E-5</v>
      </c>
      <c r="D305" s="223" t="s">
        <v>259</v>
      </c>
      <c r="E305" s="223" t="s">
        <v>7005</v>
      </c>
      <c r="F305" s="234" t="s">
        <v>290</v>
      </c>
      <c r="G305" s="428" t="s">
        <v>281</v>
      </c>
    </row>
    <row r="306" spans="1:7">
      <c r="A306" s="221" t="s">
        <v>858</v>
      </c>
      <c r="B306" s="222" t="s">
        <v>282</v>
      </c>
      <c r="C306" s="223" t="s">
        <v>7006</v>
      </c>
      <c r="D306" s="223" t="s">
        <v>275</v>
      </c>
      <c r="E306" s="223" t="s">
        <v>253</v>
      </c>
      <c r="F306" s="234" t="s">
        <v>7007</v>
      </c>
      <c r="G306" s="428" t="s">
        <v>281</v>
      </c>
    </row>
    <row r="307" spans="1:7">
      <c r="A307" s="221" t="s">
        <v>858</v>
      </c>
      <c r="B307" s="233" t="s">
        <v>6405</v>
      </c>
      <c r="C307" s="223">
        <v>3.6179999999999997E-2</v>
      </c>
      <c r="D307" s="223" t="s">
        <v>259</v>
      </c>
      <c r="E307" s="223" t="s">
        <v>253</v>
      </c>
      <c r="F307" s="234" t="s">
        <v>7008</v>
      </c>
      <c r="G307" s="428" t="s">
        <v>281</v>
      </c>
    </row>
    <row r="308" spans="1:7">
      <c r="A308" s="221" t="s">
        <v>858</v>
      </c>
      <c r="B308" s="222" t="s">
        <v>320</v>
      </c>
      <c r="C308" s="223">
        <v>0.156857829</v>
      </c>
      <c r="D308" s="223" t="s">
        <v>259</v>
      </c>
      <c r="E308" s="223" t="s">
        <v>7009</v>
      </c>
      <c r="F308" s="234" t="s">
        <v>322</v>
      </c>
      <c r="G308" s="428" t="s">
        <v>281</v>
      </c>
    </row>
    <row r="309" spans="1:7">
      <c r="A309" s="221" t="s">
        <v>858</v>
      </c>
      <c r="B309" s="222" t="s">
        <v>323</v>
      </c>
      <c r="C309" s="223">
        <v>1.21198228</v>
      </c>
      <c r="D309" s="223" t="s">
        <v>259</v>
      </c>
      <c r="E309" s="223" t="s">
        <v>7010</v>
      </c>
      <c r="F309" s="234" t="s">
        <v>325</v>
      </c>
      <c r="G309" s="428" t="s">
        <v>281</v>
      </c>
    </row>
    <row r="310" spans="1:7">
      <c r="A310" s="221" t="s">
        <v>858</v>
      </c>
      <c r="B310" s="233" t="s">
        <v>6995</v>
      </c>
      <c r="C310" s="223">
        <v>1</v>
      </c>
      <c r="D310" s="223" t="s">
        <v>259</v>
      </c>
      <c r="E310" s="223" t="s">
        <v>253</v>
      </c>
      <c r="F310" s="234" t="s">
        <v>7011</v>
      </c>
      <c r="G310" s="428" t="s">
        <v>281</v>
      </c>
    </row>
    <row r="311" spans="1:7">
      <c r="A311" s="221" t="s">
        <v>858</v>
      </c>
      <c r="B311" s="222" t="s">
        <v>274</v>
      </c>
      <c r="C311" s="223">
        <v>3.2678699999999999E-10</v>
      </c>
      <c r="D311" s="223" t="s">
        <v>275</v>
      </c>
      <c r="E311" s="223" t="s">
        <v>7012</v>
      </c>
      <c r="F311" s="234" t="s">
        <v>277</v>
      </c>
      <c r="G311" s="428" t="s">
        <v>281</v>
      </c>
    </row>
    <row r="312" spans="1:7">
      <c r="A312" s="221" t="s">
        <v>858</v>
      </c>
      <c r="B312" s="222" t="s">
        <v>278</v>
      </c>
      <c r="C312" s="223">
        <v>2.1546399999999999E-9</v>
      </c>
      <c r="D312" s="223" t="s">
        <v>275</v>
      </c>
      <c r="E312" s="223" t="s">
        <v>7013</v>
      </c>
      <c r="F312" s="234" t="s">
        <v>280</v>
      </c>
      <c r="G312" s="428" t="s">
        <v>281</v>
      </c>
    </row>
    <row r="313" spans="1:7">
      <c r="A313" s="221" t="s">
        <v>858</v>
      </c>
      <c r="B313" s="222" t="s">
        <v>305</v>
      </c>
      <c r="C313" s="223">
        <v>4.7749769999999997E-3</v>
      </c>
      <c r="D313" s="223" t="s">
        <v>259</v>
      </c>
      <c r="E313" s="223" t="s">
        <v>7014</v>
      </c>
      <c r="F313" s="234" t="s">
        <v>307</v>
      </c>
      <c r="G313" s="428" t="s">
        <v>281</v>
      </c>
    </row>
    <row r="314" spans="1:7">
      <c r="A314" s="221" t="s">
        <v>858</v>
      </c>
      <c r="B314" s="222" t="s">
        <v>297</v>
      </c>
      <c r="C314" s="223">
        <v>1.92065E-4</v>
      </c>
      <c r="D314" s="223" t="s">
        <v>259</v>
      </c>
      <c r="E314" s="223" t="s">
        <v>7015</v>
      </c>
      <c r="F314" s="234" t="s">
        <v>299</v>
      </c>
      <c r="G314" s="428" t="s">
        <v>281</v>
      </c>
    </row>
    <row r="315" spans="1:7">
      <c r="A315" s="221" t="s">
        <v>858</v>
      </c>
      <c r="B315" s="222" t="s">
        <v>247</v>
      </c>
      <c r="C315" s="223">
        <v>5.3387788999999998E-2</v>
      </c>
      <c r="D315" s="223" t="s">
        <v>314</v>
      </c>
      <c r="E315" s="223" t="s">
        <v>7016</v>
      </c>
      <c r="F315" s="234" t="s">
        <v>316</v>
      </c>
      <c r="G315" s="428" t="s">
        <v>281</v>
      </c>
    </row>
    <row r="316" spans="1:7">
      <c r="A316" s="221" t="s">
        <v>858</v>
      </c>
      <c r="B316" s="222" t="s">
        <v>330</v>
      </c>
      <c r="C316" s="223">
        <v>1.16301776</v>
      </c>
      <c r="D316" s="223" t="s">
        <v>259</v>
      </c>
      <c r="E316" s="223" t="s">
        <v>7017</v>
      </c>
      <c r="F316" s="234" t="s">
        <v>332</v>
      </c>
      <c r="G316" s="428" t="s">
        <v>281</v>
      </c>
    </row>
    <row r="317" spans="1:7">
      <c r="A317" s="221" t="s">
        <v>858</v>
      </c>
      <c r="B317" s="222" t="s">
        <v>6014</v>
      </c>
      <c r="C317" s="454">
        <v>-0.28799999999999998</v>
      </c>
      <c r="D317" s="223" t="s">
        <v>408</v>
      </c>
      <c r="E317" s="223" t="s">
        <v>7018</v>
      </c>
      <c r="F317" s="234" t="s">
        <v>410</v>
      </c>
      <c r="G317" s="428" t="s">
        <v>281</v>
      </c>
    </row>
    <row r="318" spans="1:7">
      <c r="A318" s="221" t="s">
        <v>858</v>
      </c>
      <c r="B318" s="222" t="s">
        <v>7019</v>
      </c>
      <c r="C318" s="454">
        <v>-0.67090000000000005</v>
      </c>
      <c r="D318" s="223" t="s">
        <v>408</v>
      </c>
      <c r="E318" s="223" t="s">
        <v>7020</v>
      </c>
      <c r="F318" s="234" t="s">
        <v>414</v>
      </c>
      <c r="G318" s="428" t="s">
        <v>281</v>
      </c>
    </row>
    <row r="319" spans="1:7">
      <c r="A319" s="221" t="s">
        <v>333</v>
      </c>
      <c r="B319" s="223" t="s">
        <v>225</v>
      </c>
      <c r="C319" s="223">
        <v>1.6912E-8</v>
      </c>
      <c r="D319" s="223" t="s">
        <v>259</v>
      </c>
      <c r="E319" s="223" t="s">
        <v>7021</v>
      </c>
      <c r="F319" s="234" t="s">
        <v>335</v>
      </c>
      <c r="G319" s="428" t="s">
        <v>281</v>
      </c>
    </row>
    <row r="320" spans="1:7">
      <c r="A320" s="221" t="s">
        <v>333</v>
      </c>
      <c r="B320" s="223" t="s">
        <v>225</v>
      </c>
      <c r="C320" s="223">
        <v>1.6187011000000001E-2</v>
      </c>
      <c r="D320" s="223" t="s">
        <v>259</v>
      </c>
      <c r="E320" s="223" t="s">
        <v>7022</v>
      </c>
      <c r="F320" s="234" t="s">
        <v>337</v>
      </c>
      <c r="G320" s="428" t="s">
        <v>281</v>
      </c>
    </row>
    <row r="321" spans="1:7">
      <c r="A321" s="221" t="s">
        <v>333</v>
      </c>
      <c r="B321" s="223" t="s">
        <v>225</v>
      </c>
      <c r="C321" s="223">
        <v>1.83108E-6</v>
      </c>
      <c r="D321" s="223" t="s">
        <v>259</v>
      </c>
      <c r="E321" s="223" t="s">
        <v>7023</v>
      </c>
      <c r="F321" s="234" t="s">
        <v>339</v>
      </c>
      <c r="G321" s="428" t="s">
        <v>281</v>
      </c>
    </row>
    <row r="322" spans="1:7">
      <c r="A322" s="221" t="s">
        <v>333</v>
      </c>
      <c r="B322" s="223" t="s">
        <v>340</v>
      </c>
      <c r="C322" s="223">
        <v>3.6043200000000001E-6</v>
      </c>
      <c r="D322" s="223" t="s">
        <v>259</v>
      </c>
      <c r="E322" s="223" t="s">
        <v>7024</v>
      </c>
      <c r="F322" s="234" t="s">
        <v>342</v>
      </c>
      <c r="G322" s="428" t="s">
        <v>281</v>
      </c>
    </row>
    <row r="323" spans="1:7">
      <c r="A323" s="221" t="s">
        <v>333</v>
      </c>
      <c r="B323" s="223" t="s">
        <v>343</v>
      </c>
      <c r="C323" s="223">
        <v>4.8107399999999999E-9</v>
      </c>
      <c r="D323" s="223" t="s">
        <v>259</v>
      </c>
      <c r="E323" s="223" t="s">
        <v>7025</v>
      </c>
      <c r="F323" s="234" t="s">
        <v>337</v>
      </c>
      <c r="G323" s="428" t="s">
        <v>281</v>
      </c>
    </row>
    <row r="324" spans="1:7">
      <c r="A324" s="221" t="s">
        <v>333</v>
      </c>
      <c r="B324" s="223" t="s">
        <v>343</v>
      </c>
      <c r="C324" s="223">
        <v>2.62079E-9</v>
      </c>
      <c r="D324" s="223" t="s">
        <v>259</v>
      </c>
      <c r="E324" s="223" t="s">
        <v>7026</v>
      </c>
      <c r="F324" s="234" t="s">
        <v>339</v>
      </c>
      <c r="G324" s="428" t="s">
        <v>281</v>
      </c>
    </row>
    <row r="325" spans="1:7">
      <c r="A325" s="221" t="s">
        <v>333</v>
      </c>
      <c r="B325" s="223" t="s">
        <v>174</v>
      </c>
      <c r="C325" s="223">
        <v>5.9502800000000005E-7</v>
      </c>
      <c r="D325" s="223" t="s">
        <v>259</v>
      </c>
      <c r="E325" s="223" t="s">
        <v>7027</v>
      </c>
      <c r="F325" s="234" t="s">
        <v>335</v>
      </c>
      <c r="G325" s="428" t="s">
        <v>281</v>
      </c>
    </row>
    <row r="326" spans="1:7">
      <c r="A326" s="221" t="s">
        <v>333</v>
      </c>
      <c r="B326" s="223" t="s">
        <v>347</v>
      </c>
      <c r="C326" s="223">
        <v>4.6310300000000003E-5</v>
      </c>
      <c r="D326" s="223" t="s">
        <v>259</v>
      </c>
      <c r="E326" s="223" t="s">
        <v>7028</v>
      </c>
      <c r="F326" s="234" t="s">
        <v>337</v>
      </c>
      <c r="G326" s="428" t="s">
        <v>281</v>
      </c>
    </row>
    <row r="327" spans="1:7">
      <c r="A327" s="221" t="s">
        <v>333</v>
      </c>
      <c r="B327" s="223" t="s">
        <v>347</v>
      </c>
      <c r="C327" s="223">
        <v>2.8647900000000001E-5</v>
      </c>
      <c r="D327" s="223" t="s">
        <v>259</v>
      </c>
      <c r="E327" s="223" t="s">
        <v>7029</v>
      </c>
      <c r="F327" s="234" t="s">
        <v>339</v>
      </c>
      <c r="G327" s="428" t="s">
        <v>281</v>
      </c>
    </row>
    <row r="328" spans="1:7">
      <c r="A328" s="221" t="s">
        <v>333</v>
      </c>
      <c r="B328" s="223" t="s">
        <v>350</v>
      </c>
      <c r="C328" s="223">
        <v>3.24048E-8</v>
      </c>
      <c r="D328" s="223" t="s">
        <v>259</v>
      </c>
      <c r="E328" s="223" t="s">
        <v>7030</v>
      </c>
      <c r="F328" s="234" t="s">
        <v>352</v>
      </c>
      <c r="G328" s="428" t="s">
        <v>281</v>
      </c>
    </row>
    <row r="329" spans="1:7">
      <c r="A329" s="221" t="s">
        <v>333</v>
      </c>
      <c r="B329" s="223" t="s">
        <v>353</v>
      </c>
      <c r="C329" s="223">
        <v>6.7756599999999996E-11</v>
      </c>
      <c r="D329" s="223" t="s">
        <v>259</v>
      </c>
      <c r="E329" s="223" t="s">
        <v>7031</v>
      </c>
      <c r="F329" s="234" t="s">
        <v>352</v>
      </c>
      <c r="G329" s="428" t="s">
        <v>281</v>
      </c>
    </row>
    <row r="330" spans="1:7">
      <c r="A330" s="221" t="s">
        <v>333</v>
      </c>
      <c r="B330" s="223" t="s">
        <v>355</v>
      </c>
      <c r="C330" s="223">
        <v>1.71205E-10</v>
      </c>
      <c r="D330" s="223" t="s">
        <v>259</v>
      </c>
      <c r="E330" s="223" t="s">
        <v>7032</v>
      </c>
      <c r="F330" s="234" t="s">
        <v>352</v>
      </c>
      <c r="G330" s="428" t="s">
        <v>281</v>
      </c>
    </row>
    <row r="331" spans="1:7">
      <c r="A331" s="221" t="s">
        <v>333</v>
      </c>
      <c r="B331" s="223" t="s">
        <v>357</v>
      </c>
      <c r="C331" s="223">
        <v>7.2110899999999997E-13</v>
      </c>
      <c r="D331" s="223" t="s">
        <v>259</v>
      </c>
      <c r="E331" s="223" t="s">
        <v>7033</v>
      </c>
      <c r="F331" s="234" t="s">
        <v>359</v>
      </c>
      <c r="G331" s="428" t="s">
        <v>281</v>
      </c>
    </row>
    <row r="332" spans="1:7">
      <c r="A332" s="221" t="s">
        <v>333</v>
      </c>
      <c r="B332" s="223" t="s">
        <v>364</v>
      </c>
      <c r="C332" s="223">
        <v>6.4650099999999996E-4</v>
      </c>
      <c r="D332" s="223" t="s">
        <v>259</v>
      </c>
      <c r="E332" s="223" t="s">
        <v>7034</v>
      </c>
      <c r="F332" s="234" t="s">
        <v>337</v>
      </c>
      <c r="G332" s="428" t="s">
        <v>281</v>
      </c>
    </row>
    <row r="333" spans="1:7">
      <c r="A333" s="221" t="s">
        <v>333</v>
      </c>
      <c r="B333" s="223" t="s">
        <v>364</v>
      </c>
      <c r="C333" s="223">
        <v>1.9842300000000001E-4</v>
      </c>
      <c r="D333" s="223" t="s">
        <v>259</v>
      </c>
      <c r="E333" s="223" t="s">
        <v>7035</v>
      </c>
      <c r="F333" s="234" t="s">
        <v>339</v>
      </c>
      <c r="G333" s="428" t="s">
        <v>281</v>
      </c>
    </row>
    <row r="334" spans="1:7">
      <c r="A334" s="221" t="s">
        <v>333</v>
      </c>
      <c r="B334" s="223" t="s">
        <v>179</v>
      </c>
      <c r="C334" s="223">
        <v>4.3780900000000001E-9</v>
      </c>
      <c r="D334" s="223" t="s">
        <v>259</v>
      </c>
      <c r="E334" s="223" t="s">
        <v>7036</v>
      </c>
      <c r="F334" s="234" t="s">
        <v>335</v>
      </c>
      <c r="G334" s="428" t="s">
        <v>281</v>
      </c>
    </row>
    <row r="335" spans="1:7">
      <c r="A335" s="221" t="s">
        <v>333</v>
      </c>
      <c r="B335" s="223" t="s">
        <v>368</v>
      </c>
      <c r="C335" s="223">
        <v>1.3771699999999999E-6</v>
      </c>
      <c r="D335" s="223" t="s">
        <v>259</v>
      </c>
      <c r="E335" s="223" t="s">
        <v>7037</v>
      </c>
      <c r="F335" s="234" t="s">
        <v>337</v>
      </c>
      <c r="G335" s="428" t="s">
        <v>281</v>
      </c>
    </row>
    <row r="336" spans="1:7">
      <c r="A336" s="221" t="s">
        <v>333</v>
      </c>
      <c r="B336" s="223" t="s">
        <v>368</v>
      </c>
      <c r="C336" s="223">
        <v>1.5267700000000001E-9</v>
      </c>
      <c r="D336" s="223" t="s">
        <v>259</v>
      </c>
      <c r="E336" s="223" t="s">
        <v>7038</v>
      </c>
      <c r="F336" s="234" t="s">
        <v>339</v>
      </c>
      <c r="G336" s="428" t="s">
        <v>281</v>
      </c>
    </row>
    <row r="337" spans="1:7">
      <c r="A337" s="221" t="s">
        <v>333</v>
      </c>
      <c r="B337" s="223" t="s">
        <v>221</v>
      </c>
      <c r="C337" s="223">
        <v>8.4922999999999997E-4</v>
      </c>
      <c r="D337" s="223" t="s">
        <v>259</v>
      </c>
      <c r="E337" s="223" t="s">
        <v>7039</v>
      </c>
      <c r="F337" s="234" t="s">
        <v>335</v>
      </c>
      <c r="G337" s="428" t="s">
        <v>281</v>
      </c>
    </row>
    <row r="338" spans="1:7">
      <c r="A338" s="221" t="s">
        <v>333</v>
      </c>
      <c r="B338" s="223" t="s">
        <v>371</v>
      </c>
      <c r="C338" s="223">
        <v>9.1667286000000001E-2</v>
      </c>
      <c r="D338" s="223" t="s">
        <v>259</v>
      </c>
      <c r="E338" s="223" t="s">
        <v>7040</v>
      </c>
      <c r="F338" s="234" t="s">
        <v>337</v>
      </c>
      <c r="G338" s="428" t="s">
        <v>281</v>
      </c>
    </row>
    <row r="339" spans="1:7">
      <c r="A339" s="221" t="s">
        <v>333</v>
      </c>
      <c r="B339" s="223" t="s">
        <v>371</v>
      </c>
      <c r="C339" s="223">
        <v>1.939627E-3</v>
      </c>
      <c r="D339" s="223" t="s">
        <v>259</v>
      </c>
      <c r="E339" s="223" t="s">
        <v>7041</v>
      </c>
      <c r="F339" s="234" t="s">
        <v>339</v>
      </c>
      <c r="G339" s="428" t="s">
        <v>281</v>
      </c>
    </row>
    <row r="340" spans="1:7">
      <c r="A340" s="221" t="s">
        <v>333</v>
      </c>
      <c r="B340" s="223" t="s">
        <v>374</v>
      </c>
      <c r="C340" s="223">
        <v>0.97198871399999998</v>
      </c>
      <c r="D340" s="223" t="s">
        <v>259</v>
      </c>
      <c r="E340" s="223" t="s">
        <v>7042</v>
      </c>
      <c r="F340" s="234" t="s">
        <v>335</v>
      </c>
      <c r="G340" s="428" t="s">
        <v>281</v>
      </c>
    </row>
    <row r="341" spans="1:7">
      <c r="A341" s="221" t="s">
        <v>333</v>
      </c>
      <c r="B341" s="223" t="s">
        <v>376</v>
      </c>
      <c r="C341" s="223">
        <v>5.5084299999999997E-5</v>
      </c>
      <c r="D341" s="223" t="s">
        <v>259</v>
      </c>
      <c r="E341" s="223" t="s">
        <v>7043</v>
      </c>
      <c r="F341" s="234" t="s">
        <v>359</v>
      </c>
      <c r="G341" s="428" t="s">
        <v>281</v>
      </c>
    </row>
    <row r="342" spans="1:7">
      <c r="A342" s="221" t="s">
        <v>333</v>
      </c>
      <c r="B342" s="223" t="s">
        <v>378</v>
      </c>
      <c r="C342" s="223">
        <v>1.05295E-4</v>
      </c>
      <c r="D342" s="223" t="s">
        <v>259</v>
      </c>
      <c r="E342" s="223" t="s">
        <v>7044</v>
      </c>
      <c r="F342" s="234" t="s">
        <v>337</v>
      </c>
      <c r="G342" s="428" t="s">
        <v>281</v>
      </c>
    </row>
    <row r="343" spans="1:7">
      <c r="A343" s="221" t="s">
        <v>333</v>
      </c>
      <c r="B343" s="223" t="s">
        <v>378</v>
      </c>
      <c r="C343" s="223">
        <v>7.1000299999999996E-4</v>
      </c>
      <c r="D343" s="223" t="s">
        <v>259</v>
      </c>
      <c r="E343" s="223" t="s">
        <v>7045</v>
      </c>
      <c r="F343" s="234" t="s">
        <v>339</v>
      </c>
      <c r="G343" s="428" t="s">
        <v>281</v>
      </c>
    </row>
    <row r="344" spans="1:7">
      <c r="A344" s="221" t="s">
        <v>333</v>
      </c>
      <c r="B344" s="223" t="s">
        <v>188</v>
      </c>
      <c r="C344" s="223">
        <v>1.5421400000000001E-7</v>
      </c>
      <c r="D344" s="223" t="s">
        <v>259</v>
      </c>
      <c r="E344" s="223" t="s">
        <v>7046</v>
      </c>
      <c r="F344" s="234" t="s">
        <v>335</v>
      </c>
      <c r="G344" s="428" t="s">
        <v>281</v>
      </c>
    </row>
    <row r="345" spans="1:7">
      <c r="A345" s="221" t="s">
        <v>333</v>
      </c>
      <c r="B345" s="223" t="s">
        <v>382</v>
      </c>
      <c r="C345" s="223">
        <v>9.4354400000000006E-6</v>
      </c>
      <c r="D345" s="223" t="s">
        <v>259</v>
      </c>
      <c r="E345" s="223" t="s">
        <v>7047</v>
      </c>
      <c r="F345" s="234" t="s">
        <v>337</v>
      </c>
      <c r="G345" s="428" t="s">
        <v>281</v>
      </c>
    </row>
    <row r="346" spans="1:7">
      <c r="A346" s="221" t="s">
        <v>333</v>
      </c>
      <c r="B346" s="223" t="s">
        <v>382</v>
      </c>
      <c r="C346" s="223">
        <v>2.7184500000000002E-6</v>
      </c>
      <c r="D346" s="223" t="s">
        <v>259</v>
      </c>
      <c r="E346" s="223" t="s">
        <v>7048</v>
      </c>
      <c r="F346" s="234" t="s">
        <v>339</v>
      </c>
      <c r="G346" s="428" t="s">
        <v>281</v>
      </c>
    </row>
    <row r="347" spans="1:7">
      <c r="A347" s="221" t="s">
        <v>333</v>
      </c>
      <c r="B347" s="223" t="s">
        <v>385</v>
      </c>
      <c r="C347" s="223">
        <v>2.29279E-8</v>
      </c>
      <c r="D347" s="223" t="s">
        <v>259</v>
      </c>
      <c r="E347" s="223" t="s">
        <v>7049</v>
      </c>
      <c r="F347" s="234" t="s">
        <v>339</v>
      </c>
      <c r="G347" s="428" t="s">
        <v>281</v>
      </c>
    </row>
    <row r="348" spans="1:7">
      <c r="A348" s="221" t="s">
        <v>333</v>
      </c>
      <c r="B348" s="223" t="s">
        <v>184</v>
      </c>
      <c r="C348" s="223">
        <v>1.90171E-8</v>
      </c>
      <c r="D348" s="223" t="s">
        <v>259</v>
      </c>
      <c r="E348" s="223" t="s">
        <v>7050</v>
      </c>
      <c r="F348" s="234" t="s">
        <v>335</v>
      </c>
      <c r="G348" s="428" t="s">
        <v>281</v>
      </c>
    </row>
    <row r="349" spans="1:7">
      <c r="A349" s="221" t="s">
        <v>333</v>
      </c>
      <c r="B349" s="223" t="s">
        <v>184</v>
      </c>
      <c r="C349" s="223">
        <v>9.1717099999999996E-6</v>
      </c>
      <c r="D349" s="223" t="s">
        <v>259</v>
      </c>
      <c r="E349" s="223" t="s">
        <v>7051</v>
      </c>
      <c r="F349" s="234" t="s">
        <v>337</v>
      </c>
      <c r="G349" s="428" t="s">
        <v>281</v>
      </c>
    </row>
    <row r="350" spans="1:7">
      <c r="A350" s="221" t="s">
        <v>333</v>
      </c>
      <c r="B350" s="223" t="s">
        <v>184</v>
      </c>
      <c r="C350" s="223">
        <v>1.76295E-9</v>
      </c>
      <c r="D350" s="223" t="s">
        <v>259</v>
      </c>
      <c r="E350" s="223" t="s">
        <v>7052</v>
      </c>
      <c r="F350" s="234" t="s">
        <v>339</v>
      </c>
      <c r="G350" s="428" t="s">
        <v>281</v>
      </c>
    </row>
    <row r="351" spans="1:7">
      <c r="A351" s="221" t="s">
        <v>333</v>
      </c>
      <c r="B351" s="223" t="s">
        <v>390</v>
      </c>
      <c r="C351" s="223">
        <v>1.9764769999999999E-3</v>
      </c>
      <c r="D351" s="223" t="s">
        <v>259</v>
      </c>
      <c r="E351" s="223" t="s">
        <v>7053</v>
      </c>
      <c r="F351" s="234" t="s">
        <v>337</v>
      </c>
      <c r="G351" s="428" t="s">
        <v>281</v>
      </c>
    </row>
    <row r="352" spans="1:7">
      <c r="A352" s="221" t="s">
        <v>333</v>
      </c>
      <c r="B352" s="223" t="s">
        <v>390</v>
      </c>
      <c r="C352" s="223">
        <v>2.0276300000000001E-4</v>
      </c>
      <c r="D352" s="223" t="s">
        <v>259</v>
      </c>
      <c r="E352" s="223" t="s">
        <v>7054</v>
      </c>
      <c r="F352" s="234" t="s">
        <v>339</v>
      </c>
      <c r="G352" s="428" t="s">
        <v>281</v>
      </c>
    </row>
    <row r="353" spans="1:7">
      <c r="A353" s="221" t="s">
        <v>333</v>
      </c>
      <c r="B353" s="223" t="s">
        <v>192</v>
      </c>
      <c r="C353" s="223">
        <v>3.9117499999999999E-8</v>
      </c>
      <c r="D353" s="223" t="s">
        <v>259</v>
      </c>
      <c r="E353" s="223" t="s">
        <v>7055</v>
      </c>
      <c r="F353" s="234" t="s">
        <v>335</v>
      </c>
      <c r="G353" s="428" t="s">
        <v>281</v>
      </c>
    </row>
    <row r="354" spans="1:7">
      <c r="A354" s="221" t="s">
        <v>333</v>
      </c>
      <c r="B354" s="223" t="s">
        <v>394</v>
      </c>
      <c r="C354" s="223">
        <v>4.0237500000000001E-4</v>
      </c>
      <c r="D354" s="223" t="s">
        <v>259</v>
      </c>
      <c r="E354" s="223" t="s">
        <v>7056</v>
      </c>
      <c r="F354" s="234" t="s">
        <v>337</v>
      </c>
      <c r="G354" s="428" t="s">
        <v>281</v>
      </c>
    </row>
    <row r="355" spans="1:7">
      <c r="A355" s="221" t="s">
        <v>333</v>
      </c>
      <c r="B355" s="223" t="s">
        <v>394</v>
      </c>
      <c r="C355" s="223">
        <v>3.6969300000000001E-8</v>
      </c>
      <c r="D355" s="223" t="s">
        <v>259</v>
      </c>
      <c r="E355" s="223" t="s">
        <v>7057</v>
      </c>
      <c r="F355" s="234" t="s">
        <v>339</v>
      </c>
      <c r="G355" s="428" t="s">
        <v>281</v>
      </c>
    </row>
    <row r="356" spans="1:7">
      <c r="A356" s="221" t="s">
        <v>333</v>
      </c>
      <c r="B356" s="223" t="s">
        <v>397</v>
      </c>
      <c r="C356" s="223">
        <v>7.7350799999999998E-5</v>
      </c>
      <c r="D356" s="223" t="s">
        <v>259</v>
      </c>
      <c r="E356" s="223" t="s">
        <v>7058</v>
      </c>
      <c r="F356" s="234" t="s">
        <v>342</v>
      </c>
      <c r="G356" s="428" t="s">
        <v>281</v>
      </c>
    </row>
    <row r="357" spans="1:7">
      <c r="A357" s="221" t="s">
        <v>333</v>
      </c>
      <c r="B357" s="223" t="s">
        <v>399</v>
      </c>
      <c r="C357" s="223">
        <v>3.6003800000000002E-4</v>
      </c>
      <c r="D357" s="223" t="s">
        <v>259</v>
      </c>
      <c r="E357" s="223" t="s">
        <v>7059</v>
      </c>
      <c r="F357" s="234" t="s">
        <v>401</v>
      </c>
      <c r="G357" s="428" t="s">
        <v>281</v>
      </c>
    </row>
    <row r="358" spans="1:7">
      <c r="A358" s="221" t="s">
        <v>333</v>
      </c>
      <c r="B358" s="223" t="s">
        <v>402</v>
      </c>
      <c r="C358" s="223">
        <v>6.4805100000000002E-14</v>
      </c>
      <c r="D358" s="223" t="s">
        <v>259</v>
      </c>
      <c r="E358" s="223" t="s">
        <v>7060</v>
      </c>
      <c r="F358" s="234" t="s">
        <v>359</v>
      </c>
      <c r="G358" s="428" t="s">
        <v>281</v>
      </c>
    </row>
    <row r="359" spans="1:7">
      <c r="A359" s="221" t="s">
        <v>333</v>
      </c>
      <c r="B359" s="223" t="s">
        <v>404</v>
      </c>
      <c r="C359" s="223">
        <v>7.8209700000000004E-4</v>
      </c>
      <c r="D359" s="223" t="s">
        <v>259</v>
      </c>
      <c r="E359" s="223" t="s">
        <v>7061</v>
      </c>
      <c r="F359" s="234" t="s">
        <v>337</v>
      </c>
      <c r="G359" s="428" t="s">
        <v>281</v>
      </c>
    </row>
    <row r="360" spans="1:7">
      <c r="A360" s="221" t="s">
        <v>333</v>
      </c>
      <c r="B360" s="223" t="s">
        <v>404</v>
      </c>
      <c r="C360" s="223">
        <v>8.8438399999999997E-5</v>
      </c>
      <c r="D360" s="223" t="s">
        <v>259</v>
      </c>
      <c r="E360" s="223" t="s">
        <v>7062</v>
      </c>
      <c r="F360" s="234" t="s">
        <v>339</v>
      </c>
      <c r="G360" s="428" t="s">
        <v>281</v>
      </c>
    </row>
    <row r="361" spans="1:7">
      <c r="A361" s="221" t="s">
        <v>333</v>
      </c>
      <c r="B361" s="223" t="s">
        <v>415</v>
      </c>
      <c r="C361" s="223">
        <v>4.7701900000000004E-7</v>
      </c>
      <c r="D361" s="223" t="s">
        <v>259</v>
      </c>
      <c r="E361" s="223" t="s">
        <v>7063</v>
      </c>
      <c r="F361" s="234" t="s">
        <v>335</v>
      </c>
      <c r="G361" s="428" t="s">
        <v>281</v>
      </c>
    </row>
    <row r="362" spans="1:7">
      <c r="A362" s="221" t="s">
        <v>333</v>
      </c>
      <c r="B362" s="223" t="s">
        <v>217</v>
      </c>
      <c r="C362" s="223">
        <v>8.4019799999999996E-8</v>
      </c>
      <c r="D362" s="223" t="s">
        <v>259</v>
      </c>
      <c r="E362" s="223" t="s">
        <v>7064</v>
      </c>
      <c r="F362" s="234" t="s">
        <v>335</v>
      </c>
      <c r="G362" s="428" t="s">
        <v>281</v>
      </c>
    </row>
    <row r="363" spans="1:7">
      <c r="A363" s="221" t="s">
        <v>333</v>
      </c>
      <c r="B363" s="223" t="s">
        <v>418</v>
      </c>
      <c r="C363" s="223">
        <v>2.3992550000000001E-2</v>
      </c>
      <c r="D363" s="223" t="s">
        <v>259</v>
      </c>
      <c r="E363" s="223" t="s">
        <v>7065</v>
      </c>
      <c r="F363" s="234" t="s">
        <v>337</v>
      </c>
      <c r="G363" s="428" t="s">
        <v>281</v>
      </c>
    </row>
    <row r="364" spans="1:7">
      <c r="A364" s="221" t="s">
        <v>333</v>
      </c>
      <c r="B364" s="223" t="s">
        <v>418</v>
      </c>
      <c r="C364" s="223">
        <v>9.0190699999999998E-7</v>
      </c>
      <c r="D364" s="223" t="s">
        <v>259</v>
      </c>
      <c r="E364" s="223" t="s">
        <v>7066</v>
      </c>
      <c r="F364" s="234" t="s">
        <v>339</v>
      </c>
      <c r="G364" s="428" t="s">
        <v>281</v>
      </c>
    </row>
    <row r="365" spans="1:7">
      <c r="A365" s="221" t="s">
        <v>333</v>
      </c>
      <c r="B365" s="223" t="s">
        <v>205</v>
      </c>
      <c r="C365" s="223">
        <v>2.1656799999999999E-8</v>
      </c>
      <c r="D365" s="223" t="s">
        <v>259</v>
      </c>
      <c r="E365" s="223" t="s">
        <v>7067</v>
      </c>
      <c r="F365" s="234" t="s">
        <v>335</v>
      </c>
      <c r="G365" s="428" t="s">
        <v>281</v>
      </c>
    </row>
    <row r="366" spans="1:7">
      <c r="A366" s="221" t="s">
        <v>333</v>
      </c>
      <c r="B366" s="223" t="s">
        <v>205</v>
      </c>
      <c r="C366" s="223">
        <v>1.85088E-4</v>
      </c>
      <c r="D366" s="223" t="s">
        <v>259</v>
      </c>
      <c r="E366" s="223" t="s">
        <v>7068</v>
      </c>
      <c r="F366" s="234" t="s">
        <v>337</v>
      </c>
      <c r="G366" s="428" t="s">
        <v>281</v>
      </c>
    </row>
    <row r="367" spans="1:7">
      <c r="A367" s="221" t="s">
        <v>333</v>
      </c>
      <c r="B367" s="223" t="s">
        <v>205</v>
      </c>
      <c r="C367" s="223">
        <v>1.79042E-8</v>
      </c>
      <c r="D367" s="223" t="s">
        <v>259</v>
      </c>
      <c r="E367" s="223" t="s">
        <v>7069</v>
      </c>
      <c r="F367" s="234" t="s">
        <v>339</v>
      </c>
      <c r="G367" s="428" t="s">
        <v>281</v>
      </c>
    </row>
    <row r="368" spans="1:7">
      <c r="A368" s="221" t="s">
        <v>333</v>
      </c>
      <c r="B368" s="223" t="s">
        <v>196</v>
      </c>
      <c r="C368" s="223">
        <v>3.79788E-11</v>
      </c>
      <c r="D368" s="223" t="s">
        <v>259</v>
      </c>
      <c r="E368" s="223" t="s">
        <v>7070</v>
      </c>
      <c r="F368" s="234" t="s">
        <v>337</v>
      </c>
      <c r="G368" s="428" t="s">
        <v>281</v>
      </c>
    </row>
    <row r="369" spans="1:7">
      <c r="A369" s="221" t="s">
        <v>333</v>
      </c>
      <c r="B369" s="223" t="s">
        <v>196</v>
      </c>
      <c r="C369" s="223">
        <v>6.3403700000000003E-14</v>
      </c>
      <c r="D369" s="223" t="s">
        <v>259</v>
      </c>
      <c r="E369" s="223" t="s">
        <v>7071</v>
      </c>
      <c r="F369" s="234" t="s">
        <v>339</v>
      </c>
      <c r="G369" s="428" t="s">
        <v>281</v>
      </c>
    </row>
    <row r="370" spans="1:7">
      <c r="A370" s="221" t="s">
        <v>333</v>
      </c>
      <c r="B370" s="223" t="s">
        <v>427</v>
      </c>
      <c r="C370" s="223">
        <v>4.8607100000000004E-7</v>
      </c>
      <c r="D370" s="223" t="s">
        <v>259</v>
      </c>
      <c r="E370" s="223" t="s">
        <v>7072</v>
      </c>
      <c r="F370" s="234" t="s">
        <v>359</v>
      </c>
      <c r="G370" s="428" t="s">
        <v>281</v>
      </c>
    </row>
    <row r="371" spans="1:7">
      <c r="A371" s="221" t="s">
        <v>333</v>
      </c>
      <c r="B371" s="223" t="s">
        <v>200</v>
      </c>
      <c r="C371" s="223">
        <v>1.4392599999999999E-7</v>
      </c>
      <c r="D371" s="223" t="s">
        <v>259</v>
      </c>
      <c r="E371" s="223" t="s">
        <v>7073</v>
      </c>
      <c r="F371" s="234" t="s">
        <v>335</v>
      </c>
      <c r="G371" s="428" t="s">
        <v>281</v>
      </c>
    </row>
    <row r="372" spans="1:7">
      <c r="A372" s="221" t="s">
        <v>333</v>
      </c>
      <c r="B372" s="223" t="s">
        <v>430</v>
      </c>
      <c r="C372" s="223">
        <v>1.1218E-4</v>
      </c>
      <c r="D372" s="223" t="s">
        <v>259</v>
      </c>
      <c r="E372" s="223" t="s">
        <v>7074</v>
      </c>
      <c r="F372" s="234" t="s">
        <v>337</v>
      </c>
      <c r="G372" s="428" t="s">
        <v>281</v>
      </c>
    </row>
    <row r="373" spans="1:7">
      <c r="A373" s="221" t="s">
        <v>333</v>
      </c>
      <c r="B373" s="223" t="s">
        <v>430</v>
      </c>
      <c r="C373" s="223">
        <v>7.6110600000000004E-8</v>
      </c>
      <c r="D373" s="223" t="s">
        <v>259</v>
      </c>
      <c r="E373" s="223" t="s">
        <v>7075</v>
      </c>
      <c r="F373" s="234" t="s">
        <v>339</v>
      </c>
      <c r="G373" s="428" t="s">
        <v>281</v>
      </c>
    </row>
    <row r="374" spans="1:7">
      <c r="A374" s="221" t="s">
        <v>333</v>
      </c>
      <c r="B374" s="223" t="s">
        <v>433</v>
      </c>
      <c r="C374" s="223">
        <v>8.6581500000000003E-4</v>
      </c>
      <c r="D374" s="223" t="s">
        <v>259</v>
      </c>
      <c r="E374" s="223" t="s">
        <v>7076</v>
      </c>
      <c r="F374" s="234" t="s">
        <v>337</v>
      </c>
      <c r="G374" s="428" t="s">
        <v>281</v>
      </c>
    </row>
    <row r="375" spans="1:7">
      <c r="A375" s="221" t="s">
        <v>333</v>
      </c>
      <c r="B375" s="223" t="s">
        <v>433</v>
      </c>
      <c r="C375" s="223">
        <v>3.1013999999999998E-4</v>
      </c>
      <c r="D375" s="223" t="s">
        <v>259</v>
      </c>
      <c r="E375" s="223" t="s">
        <v>7077</v>
      </c>
      <c r="F375" s="234" t="s">
        <v>339</v>
      </c>
      <c r="G375" s="428" t="s">
        <v>281</v>
      </c>
    </row>
    <row r="376" spans="1:7">
      <c r="A376" s="221" t="s">
        <v>333</v>
      </c>
      <c r="B376" s="223" t="s">
        <v>436</v>
      </c>
      <c r="C376" s="223">
        <v>1.141368E-3</v>
      </c>
      <c r="D376" s="223" t="s">
        <v>259</v>
      </c>
      <c r="E376" s="223" t="s">
        <v>7078</v>
      </c>
      <c r="F376" s="234" t="s">
        <v>438</v>
      </c>
      <c r="G376" s="428" t="s">
        <v>281</v>
      </c>
    </row>
    <row r="377" spans="1:7">
      <c r="A377" s="221" t="s">
        <v>333</v>
      </c>
      <c r="B377" s="223" t="s">
        <v>439</v>
      </c>
      <c r="C377" s="223">
        <v>1.47473E-6</v>
      </c>
      <c r="D377" s="223" t="s">
        <v>259</v>
      </c>
      <c r="E377" s="223" t="s">
        <v>7079</v>
      </c>
      <c r="F377" s="234" t="s">
        <v>352</v>
      </c>
      <c r="G377" s="428" t="s">
        <v>281</v>
      </c>
    </row>
    <row r="378" spans="1:7">
      <c r="A378" s="221" t="s">
        <v>333</v>
      </c>
      <c r="B378" s="223" t="s">
        <v>441</v>
      </c>
      <c r="C378" s="223">
        <v>3.8688600000000001E-6</v>
      </c>
      <c r="D378" s="223" t="s">
        <v>259</v>
      </c>
      <c r="E378" s="223" t="s">
        <v>7080</v>
      </c>
      <c r="F378" s="234" t="s">
        <v>359</v>
      </c>
      <c r="G378" s="428" t="s">
        <v>281</v>
      </c>
    </row>
    <row r="379" spans="1:7">
      <c r="A379" s="221" t="s">
        <v>333</v>
      </c>
      <c r="B379" s="223" t="s">
        <v>443</v>
      </c>
      <c r="C379" s="223">
        <v>9.9999999999999998E-20</v>
      </c>
      <c r="D379" s="223" t="s">
        <v>259</v>
      </c>
      <c r="E379" s="223" t="s">
        <v>7081</v>
      </c>
      <c r="F379" s="234" t="s">
        <v>359</v>
      </c>
      <c r="G379" s="428" t="s">
        <v>281</v>
      </c>
    </row>
    <row r="380" spans="1:7">
      <c r="A380" s="221" t="s">
        <v>333</v>
      </c>
      <c r="B380" s="223" t="s">
        <v>445</v>
      </c>
      <c r="C380" s="223">
        <v>1.9441499999999999E-8</v>
      </c>
      <c r="D380" s="223" t="s">
        <v>259</v>
      </c>
      <c r="E380" s="223" t="s">
        <v>7082</v>
      </c>
      <c r="F380" s="234" t="s">
        <v>359</v>
      </c>
      <c r="G380" s="428" t="s">
        <v>281</v>
      </c>
    </row>
    <row r="381" spans="1:7">
      <c r="A381" s="221" t="s">
        <v>333</v>
      </c>
      <c r="B381" s="223" t="s">
        <v>447</v>
      </c>
      <c r="C381" s="223">
        <v>1.4111800000000001E-11</v>
      </c>
      <c r="D381" s="223" t="s">
        <v>259</v>
      </c>
      <c r="E381" s="223" t="s">
        <v>7083</v>
      </c>
      <c r="F381" s="234" t="s">
        <v>352</v>
      </c>
      <c r="G381" s="428" t="s">
        <v>281</v>
      </c>
    </row>
    <row r="382" spans="1:7">
      <c r="A382" s="221" t="s">
        <v>333</v>
      </c>
      <c r="B382" s="223" t="s">
        <v>449</v>
      </c>
      <c r="C382" s="223">
        <v>3.2571840000000002E-3</v>
      </c>
      <c r="D382" s="223" t="s">
        <v>259</v>
      </c>
      <c r="E382" s="223" t="s">
        <v>7084</v>
      </c>
      <c r="F382" s="234" t="s">
        <v>337</v>
      </c>
      <c r="G382" s="428" t="s">
        <v>281</v>
      </c>
    </row>
    <row r="383" spans="1:7">
      <c r="A383" s="221" t="s">
        <v>333</v>
      </c>
      <c r="B383" s="223" t="s">
        <v>449</v>
      </c>
      <c r="C383" s="223">
        <v>5.3925399999999997E-5</v>
      </c>
      <c r="D383" s="223" t="s">
        <v>259</v>
      </c>
      <c r="E383" s="223" t="s">
        <v>7085</v>
      </c>
      <c r="F383" s="234" t="s">
        <v>339</v>
      </c>
      <c r="G383" s="428" t="s">
        <v>281</v>
      </c>
    </row>
    <row r="384" spans="1:7">
      <c r="A384" s="221" t="s">
        <v>333</v>
      </c>
      <c r="B384" s="223" t="s">
        <v>452</v>
      </c>
      <c r="C384" s="223">
        <v>3.6805199999999998E-5</v>
      </c>
      <c r="D384" s="223" t="s">
        <v>259</v>
      </c>
      <c r="E384" s="223" t="s">
        <v>7086</v>
      </c>
      <c r="F384" s="234" t="s">
        <v>335</v>
      </c>
      <c r="G384" s="428" t="s">
        <v>281</v>
      </c>
    </row>
    <row r="385" spans="1:7">
      <c r="A385" s="221" t="s">
        <v>333</v>
      </c>
      <c r="B385" s="223" t="s">
        <v>229</v>
      </c>
      <c r="C385" s="223">
        <v>1.88095E-5</v>
      </c>
      <c r="D385" s="223" t="s">
        <v>259</v>
      </c>
      <c r="E385" s="223" t="s">
        <v>7087</v>
      </c>
      <c r="F385" s="234" t="s">
        <v>335</v>
      </c>
      <c r="G385" s="428" t="s">
        <v>281</v>
      </c>
    </row>
    <row r="386" spans="1:7">
      <c r="A386" s="221" t="s">
        <v>333</v>
      </c>
      <c r="B386" s="223" t="s">
        <v>455</v>
      </c>
      <c r="C386" s="223">
        <v>2.7317969999999998E-3</v>
      </c>
      <c r="D386" s="223" t="s">
        <v>259</v>
      </c>
      <c r="E386" s="223" t="s">
        <v>7088</v>
      </c>
      <c r="F386" s="234" t="s">
        <v>337</v>
      </c>
      <c r="G386" s="428" t="s">
        <v>281</v>
      </c>
    </row>
    <row r="387" spans="1:7">
      <c r="A387" s="221" t="s">
        <v>333</v>
      </c>
      <c r="B387" s="223" t="s">
        <v>455</v>
      </c>
      <c r="C387" s="223">
        <v>1.032388E-3</v>
      </c>
      <c r="D387" s="223" t="s">
        <v>259</v>
      </c>
      <c r="E387" s="223" t="s">
        <v>7089</v>
      </c>
      <c r="F387" s="234" t="s">
        <v>339</v>
      </c>
      <c r="G387" s="428" t="s">
        <v>281</v>
      </c>
    </row>
    <row r="388" spans="1:7">
      <c r="A388" s="221" t="s">
        <v>333</v>
      </c>
      <c r="B388" s="223" t="s">
        <v>213</v>
      </c>
      <c r="C388" s="223">
        <v>5.6476999999999999E-7</v>
      </c>
      <c r="D388" s="436" t="s">
        <v>259</v>
      </c>
      <c r="E388" s="223" t="s">
        <v>7090</v>
      </c>
      <c r="F388" s="234" t="s">
        <v>335</v>
      </c>
      <c r="G388" s="428" t="s">
        <v>281</v>
      </c>
    </row>
    <row r="389" spans="1:7">
      <c r="A389" s="221" t="s">
        <v>333</v>
      </c>
      <c r="B389" s="223" t="s">
        <v>213</v>
      </c>
      <c r="C389" s="223">
        <v>2.4365332E-2</v>
      </c>
      <c r="D389" s="436" t="s">
        <v>259</v>
      </c>
      <c r="E389" s="223" t="s">
        <v>7091</v>
      </c>
      <c r="F389" s="234" t="s">
        <v>337</v>
      </c>
      <c r="G389" s="428" t="s">
        <v>281</v>
      </c>
    </row>
    <row r="390" spans="1:7">
      <c r="A390" s="221" t="s">
        <v>333</v>
      </c>
      <c r="B390" s="223" t="s">
        <v>213</v>
      </c>
      <c r="C390" s="223">
        <v>8.04976E-5</v>
      </c>
      <c r="D390" s="436" t="s">
        <v>259</v>
      </c>
      <c r="E390" s="223" t="s">
        <v>7092</v>
      </c>
      <c r="F390" s="234" t="s">
        <v>339</v>
      </c>
      <c r="G390" s="428" t="s">
        <v>281</v>
      </c>
    </row>
    <row r="391" spans="1:7">
      <c r="A391" s="221" t="s">
        <v>333</v>
      </c>
      <c r="B391" s="223" t="s">
        <v>464</v>
      </c>
      <c r="C391" s="223">
        <v>2.0869268E-2</v>
      </c>
      <c r="D391" s="223" t="s">
        <v>259</v>
      </c>
      <c r="E391" s="223" t="s">
        <v>7093</v>
      </c>
      <c r="F391" s="234" t="s">
        <v>337</v>
      </c>
      <c r="G391" s="428" t="s">
        <v>281</v>
      </c>
    </row>
    <row r="392" spans="1:7">
      <c r="A392" s="221" t="s">
        <v>333</v>
      </c>
      <c r="B392" s="223" t="s">
        <v>464</v>
      </c>
      <c r="C392" s="223">
        <v>3.5668560000000002E-3</v>
      </c>
      <c r="D392" s="223" t="s">
        <v>259</v>
      </c>
      <c r="E392" s="223" t="s">
        <v>7094</v>
      </c>
      <c r="F392" s="234" t="s">
        <v>339</v>
      </c>
      <c r="G392" s="428" t="s">
        <v>281</v>
      </c>
    </row>
    <row r="393" spans="1:7">
      <c r="A393" s="221" t="s">
        <v>333</v>
      </c>
      <c r="B393" s="223" t="s">
        <v>467</v>
      </c>
      <c r="C393" s="223">
        <v>9.2823699999999997E-5</v>
      </c>
      <c r="D393" s="223" t="s">
        <v>259</v>
      </c>
      <c r="E393" s="223" t="s">
        <v>7095</v>
      </c>
      <c r="F393" s="234" t="s">
        <v>335</v>
      </c>
      <c r="G393" s="428" t="s">
        <v>281</v>
      </c>
    </row>
    <row r="394" spans="1:7">
      <c r="A394" s="221" t="s">
        <v>333</v>
      </c>
      <c r="B394" s="223" t="s">
        <v>469</v>
      </c>
      <c r="C394" s="223">
        <v>5.8806699999999997E-9</v>
      </c>
      <c r="D394" s="223" t="s">
        <v>259</v>
      </c>
      <c r="E394" s="223" t="s">
        <v>7096</v>
      </c>
      <c r="F394" s="234" t="s">
        <v>337</v>
      </c>
      <c r="G394" s="428" t="s">
        <v>281</v>
      </c>
    </row>
    <row r="395" spans="1:7">
      <c r="A395" s="221" t="s">
        <v>333</v>
      </c>
      <c r="B395" s="223" t="s">
        <v>469</v>
      </c>
      <c r="C395" s="223">
        <v>9.8174699999999998E-12</v>
      </c>
      <c r="D395" s="223" t="s">
        <v>259</v>
      </c>
      <c r="E395" s="223" t="s">
        <v>7097</v>
      </c>
      <c r="F395" s="234" t="s">
        <v>339</v>
      </c>
      <c r="G395" s="428" t="s">
        <v>281</v>
      </c>
    </row>
    <row r="396" spans="1:7">
      <c r="A396" s="221" t="s">
        <v>333</v>
      </c>
      <c r="B396" s="223" t="s">
        <v>472</v>
      </c>
      <c r="C396" s="223">
        <v>2.1247399999999998E-9</v>
      </c>
      <c r="D396" s="223" t="s">
        <v>259</v>
      </c>
      <c r="E396" s="223" t="s">
        <v>7098</v>
      </c>
      <c r="F396" s="234" t="s">
        <v>337</v>
      </c>
      <c r="G396" s="428" t="s">
        <v>281</v>
      </c>
    </row>
    <row r="397" spans="1:7">
      <c r="A397" s="221" t="s">
        <v>333</v>
      </c>
      <c r="B397" s="223" t="s">
        <v>472</v>
      </c>
      <c r="C397" s="223">
        <v>3.5471499999999999E-12</v>
      </c>
      <c r="D397" s="223" t="s">
        <v>259</v>
      </c>
      <c r="E397" s="223" t="s">
        <v>7099</v>
      </c>
      <c r="F397" s="234" t="s">
        <v>339</v>
      </c>
      <c r="G397" s="428" t="s">
        <v>281</v>
      </c>
    </row>
    <row r="398" spans="1:7">
      <c r="A398" s="221" t="s">
        <v>333</v>
      </c>
      <c r="B398" s="223" t="s">
        <v>475</v>
      </c>
      <c r="C398" s="223">
        <v>7.8209700000000004E-4</v>
      </c>
      <c r="D398" s="223" t="s">
        <v>259</v>
      </c>
      <c r="E398" s="223" t="s">
        <v>7061</v>
      </c>
      <c r="F398" s="234" t="s">
        <v>337</v>
      </c>
      <c r="G398" s="428" t="s">
        <v>281</v>
      </c>
    </row>
    <row r="399" spans="1:7">
      <c r="A399" s="221" t="s">
        <v>333</v>
      </c>
      <c r="B399" s="223" t="s">
        <v>475</v>
      </c>
      <c r="C399" s="223">
        <v>8.8439399999999999E-5</v>
      </c>
      <c r="D399" s="223" t="s">
        <v>259</v>
      </c>
      <c r="E399" s="223" t="s">
        <v>7100</v>
      </c>
      <c r="F399" s="234" t="s">
        <v>339</v>
      </c>
      <c r="G399" s="428" t="s">
        <v>281</v>
      </c>
    </row>
    <row r="400" spans="1:7">
      <c r="A400" s="221" t="s">
        <v>333</v>
      </c>
      <c r="B400" s="223" t="s">
        <v>477</v>
      </c>
      <c r="C400" s="223">
        <v>6.4809499999999995E-8</v>
      </c>
      <c r="D400" s="223" t="s">
        <v>259</v>
      </c>
      <c r="E400" s="223" t="s">
        <v>7101</v>
      </c>
      <c r="F400" s="234" t="s">
        <v>352</v>
      </c>
      <c r="G400" s="428" t="s">
        <v>281</v>
      </c>
    </row>
    <row r="401" spans="1:7">
      <c r="A401" s="221" t="s">
        <v>333</v>
      </c>
      <c r="B401" s="223" t="s">
        <v>479</v>
      </c>
      <c r="C401" s="223">
        <v>1.49977E-6</v>
      </c>
      <c r="D401" s="223" t="s">
        <v>259</v>
      </c>
      <c r="E401" s="223" t="s">
        <v>7102</v>
      </c>
      <c r="F401" s="234" t="s">
        <v>337</v>
      </c>
      <c r="G401" s="428" t="s">
        <v>281</v>
      </c>
    </row>
    <row r="402" spans="1:7">
      <c r="A402" s="221" t="s">
        <v>333</v>
      </c>
      <c r="B402" s="223" t="s">
        <v>479</v>
      </c>
      <c r="C402" s="223">
        <v>4.78879E-9</v>
      </c>
      <c r="D402" s="223" t="s">
        <v>259</v>
      </c>
      <c r="E402" s="223" t="s">
        <v>7103</v>
      </c>
      <c r="F402" s="234" t="s">
        <v>339</v>
      </c>
      <c r="G402" s="428" t="s">
        <v>281</v>
      </c>
    </row>
    <row r="403" spans="1:7">
      <c r="A403" s="221" t="s">
        <v>250</v>
      </c>
      <c r="B403" s="223" t="s">
        <v>482</v>
      </c>
      <c r="C403" s="223">
        <v>7.8674823000000005E-2</v>
      </c>
      <c r="D403" s="223" t="s">
        <v>259</v>
      </c>
      <c r="E403" s="223" t="s">
        <v>7104</v>
      </c>
      <c r="F403" s="234" t="s">
        <v>484</v>
      </c>
      <c r="G403" s="428" t="s">
        <v>281</v>
      </c>
    </row>
    <row r="404" spans="1:7">
      <c r="A404" s="221" t="s">
        <v>333</v>
      </c>
      <c r="B404" s="223" t="s">
        <v>209</v>
      </c>
      <c r="C404" s="223">
        <v>7.2154499999999997E-7</v>
      </c>
      <c r="D404" s="223" t="s">
        <v>259</v>
      </c>
      <c r="E404" s="223" t="s">
        <v>7105</v>
      </c>
      <c r="F404" s="234" t="s">
        <v>335</v>
      </c>
      <c r="G404" s="428" t="s">
        <v>281</v>
      </c>
    </row>
    <row r="405" spans="1:7">
      <c r="A405" s="221" t="s">
        <v>333</v>
      </c>
      <c r="B405" s="223" t="s">
        <v>486</v>
      </c>
      <c r="C405" s="223">
        <v>4.8339200000000002E-4</v>
      </c>
      <c r="D405" s="223" t="s">
        <v>259</v>
      </c>
      <c r="E405" s="223" t="s">
        <v>7106</v>
      </c>
      <c r="F405" s="234" t="s">
        <v>337</v>
      </c>
      <c r="G405" s="428" t="s">
        <v>281</v>
      </c>
    </row>
    <row r="406" spans="1:7">
      <c r="A406" s="221" t="s">
        <v>333</v>
      </c>
      <c r="B406" s="223" t="s">
        <v>486</v>
      </c>
      <c r="C406" s="223">
        <v>6.5787200000000003E-8</v>
      </c>
      <c r="D406" s="223" t="s">
        <v>259</v>
      </c>
      <c r="E406" s="223" t="s">
        <v>7107</v>
      </c>
      <c r="F406" s="234" t="s">
        <v>339</v>
      </c>
      <c r="G406" s="428" t="s">
        <v>281</v>
      </c>
    </row>
    <row r="407" spans="1:7">
      <c r="A407" s="262" t="s">
        <v>268</v>
      </c>
      <c r="B407" s="189" t="s">
        <v>6509</v>
      </c>
      <c r="C407" s="440" t="s">
        <v>6510</v>
      </c>
      <c r="D407" s="189" t="s">
        <v>560</v>
      </c>
      <c r="E407" s="189" t="s">
        <v>253</v>
      </c>
      <c r="F407" s="263" t="s">
        <v>6511</v>
      </c>
      <c r="G407" s="428" t="s">
        <v>281</v>
      </c>
    </row>
    <row r="408" spans="1:7">
      <c r="A408" s="262" t="s">
        <v>268</v>
      </c>
      <c r="B408" s="189" t="s">
        <v>6512</v>
      </c>
      <c r="C408" s="440">
        <v>80000</v>
      </c>
      <c r="D408" s="189" t="s">
        <v>560</v>
      </c>
      <c r="E408" s="189" t="s">
        <v>253</v>
      </c>
      <c r="F408" s="263" t="s">
        <v>6513</v>
      </c>
      <c r="G408" s="428" t="s">
        <v>281</v>
      </c>
    </row>
    <row r="409" spans="1:7">
      <c r="A409" s="262" t="s">
        <v>268</v>
      </c>
      <c r="B409" s="189" t="s">
        <v>6514</v>
      </c>
      <c r="C409" s="440">
        <v>25</v>
      </c>
      <c r="D409" s="189" t="s">
        <v>545</v>
      </c>
      <c r="E409" s="189" t="s">
        <v>253</v>
      </c>
      <c r="F409" s="263" t="s">
        <v>6515</v>
      </c>
      <c r="G409" s="428" t="s">
        <v>281</v>
      </c>
    </row>
    <row r="410" spans="1:7">
      <c r="A410" s="239" t="s">
        <v>268</v>
      </c>
      <c r="B410" s="240" t="s">
        <v>921</v>
      </c>
      <c r="C410" s="270" t="s">
        <v>6516</v>
      </c>
      <c r="D410" s="240" t="s">
        <v>270</v>
      </c>
      <c r="E410" s="307"/>
      <c r="F410" s="241" t="s">
        <v>6517</v>
      </c>
      <c r="G410" s="428" t="s">
        <v>281</v>
      </c>
    </row>
    <row r="411" spans="1:7">
      <c r="B411" s="204"/>
      <c r="G411" s="428" t="s">
        <v>281</v>
      </c>
    </row>
    <row r="412" spans="1:7" ht="21">
      <c r="A412" s="827" t="s">
        <v>7108</v>
      </c>
      <c r="B412" s="828"/>
      <c r="C412" s="828"/>
      <c r="D412" s="828"/>
      <c r="E412" s="828"/>
      <c r="F412" s="829"/>
      <c r="G412" s="428" t="s">
        <v>281</v>
      </c>
    </row>
    <row r="413" spans="1:7">
      <c r="A413" s="211" t="s">
        <v>238</v>
      </c>
      <c r="B413" s="212" t="s">
        <v>239</v>
      </c>
      <c r="C413" s="212" t="s">
        <v>240</v>
      </c>
      <c r="D413" s="212" t="s">
        <v>134</v>
      </c>
      <c r="E413" s="212" t="s">
        <v>241</v>
      </c>
      <c r="F413" s="213" t="s">
        <v>242</v>
      </c>
      <c r="G413" s="428" t="s">
        <v>281</v>
      </c>
    </row>
    <row r="414" spans="1:7">
      <c r="A414" s="216" t="s">
        <v>858</v>
      </c>
      <c r="B414" s="218" t="s">
        <v>5633</v>
      </c>
      <c r="C414" s="218">
        <v>1.2382680000000001E-3</v>
      </c>
      <c r="D414" s="218" t="s">
        <v>259</v>
      </c>
      <c r="E414" s="218" t="s">
        <v>7109</v>
      </c>
      <c r="F414" s="232" t="s">
        <v>1286</v>
      </c>
      <c r="G414" s="428" t="s">
        <v>281</v>
      </c>
    </row>
    <row r="415" spans="1:7">
      <c r="A415" s="221" t="s">
        <v>858</v>
      </c>
      <c r="B415" s="223" t="s">
        <v>5635</v>
      </c>
      <c r="C415" s="223">
        <v>1.4749799999999999E-6</v>
      </c>
      <c r="D415" s="223" t="s">
        <v>259</v>
      </c>
      <c r="E415" s="223" t="s">
        <v>1288</v>
      </c>
      <c r="F415" s="234" t="s">
        <v>1289</v>
      </c>
      <c r="G415" s="428" t="s">
        <v>281</v>
      </c>
    </row>
    <row r="416" spans="1:7">
      <c r="A416" s="221" t="s">
        <v>858</v>
      </c>
      <c r="B416" s="223" t="s">
        <v>4321</v>
      </c>
      <c r="C416" s="223">
        <v>5.1207100000000001E-4</v>
      </c>
      <c r="D416" s="223" t="s">
        <v>259</v>
      </c>
      <c r="E416" s="223" t="s">
        <v>7110</v>
      </c>
      <c r="F416" s="234" t="s">
        <v>1291</v>
      </c>
      <c r="G416" s="428" t="s">
        <v>281</v>
      </c>
    </row>
    <row r="417" spans="1:7">
      <c r="A417" s="221" t="s">
        <v>858</v>
      </c>
      <c r="B417" s="223" t="s">
        <v>4323</v>
      </c>
      <c r="C417" s="223">
        <v>1.02256E-7</v>
      </c>
      <c r="D417" s="223" t="s">
        <v>259</v>
      </c>
      <c r="E417" s="223" t="s">
        <v>7111</v>
      </c>
      <c r="F417" s="234" t="s">
        <v>1291</v>
      </c>
      <c r="G417" s="428" t="s">
        <v>281</v>
      </c>
    </row>
    <row r="418" spans="1:7">
      <c r="A418" s="221" t="s">
        <v>858</v>
      </c>
      <c r="B418" s="223" t="s">
        <v>5638</v>
      </c>
      <c r="C418" s="223">
        <v>1.4484800000000001E-6</v>
      </c>
      <c r="D418" s="223" t="s">
        <v>259</v>
      </c>
      <c r="E418" s="223" t="s">
        <v>7112</v>
      </c>
      <c r="F418" s="234" t="s">
        <v>1291</v>
      </c>
      <c r="G418" s="428" t="s">
        <v>281</v>
      </c>
    </row>
    <row r="419" spans="1:7">
      <c r="A419" s="221" t="s">
        <v>858</v>
      </c>
      <c r="B419" s="223" t="s">
        <v>5640</v>
      </c>
      <c r="C419" s="223">
        <v>1.4289999999999999E-7</v>
      </c>
      <c r="D419" s="223" t="s">
        <v>504</v>
      </c>
      <c r="E419" s="223" t="s">
        <v>1296</v>
      </c>
      <c r="F419" s="234" t="s">
        <v>1297</v>
      </c>
      <c r="G419" s="428" t="s">
        <v>281</v>
      </c>
    </row>
    <row r="420" spans="1:7">
      <c r="A420" s="221" t="s">
        <v>858</v>
      </c>
      <c r="B420" s="223" t="s">
        <v>5641</v>
      </c>
      <c r="C420" s="223">
        <v>4.8386542999999997E-2</v>
      </c>
      <c r="D420" s="223" t="s">
        <v>327</v>
      </c>
      <c r="E420" s="223" t="s">
        <v>1299</v>
      </c>
      <c r="F420" s="234" t="s">
        <v>1300</v>
      </c>
      <c r="G420" s="428" t="s">
        <v>281</v>
      </c>
    </row>
    <row r="421" spans="1:7">
      <c r="A421" s="221" t="s">
        <v>858</v>
      </c>
      <c r="B421" s="223" t="s">
        <v>5642</v>
      </c>
      <c r="C421" s="223">
        <v>2.9222110000000001E-3</v>
      </c>
      <c r="D421" s="223" t="s">
        <v>408</v>
      </c>
      <c r="E421" s="223" t="s">
        <v>7113</v>
      </c>
      <c r="F421" s="234" t="s">
        <v>1291</v>
      </c>
      <c r="G421" s="428" t="s">
        <v>281</v>
      </c>
    </row>
    <row r="422" spans="1:7">
      <c r="A422" s="221" t="s">
        <v>858</v>
      </c>
      <c r="B422" s="223" t="s">
        <v>5644</v>
      </c>
      <c r="C422" s="223">
        <v>3.346931E-3</v>
      </c>
      <c r="D422" s="223" t="s">
        <v>408</v>
      </c>
      <c r="E422" s="223" t="s">
        <v>7114</v>
      </c>
      <c r="F422" s="234" t="s">
        <v>1305</v>
      </c>
      <c r="G422" s="428" t="s">
        <v>281</v>
      </c>
    </row>
    <row r="423" spans="1:7">
      <c r="A423" s="221" t="s">
        <v>858</v>
      </c>
      <c r="B423" s="223" t="s">
        <v>5646</v>
      </c>
      <c r="C423" s="223">
        <v>3.8774600000000001E-4</v>
      </c>
      <c r="D423" s="223" t="s">
        <v>504</v>
      </c>
      <c r="E423" s="223" t="s">
        <v>1307</v>
      </c>
      <c r="F423" s="234" t="s">
        <v>1308</v>
      </c>
      <c r="G423" s="428" t="s">
        <v>281</v>
      </c>
    </row>
    <row r="424" spans="1:7">
      <c r="A424" s="221" t="s">
        <v>858</v>
      </c>
      <c r="B424" s="223" t="s">
        <v>5647</v>
      </c>
      <c r="C424" s="223">
        <v>3.8774600000000001E-4</v>
      </c>
      <c r="D424" s="223" t="s">
        <v>504</v>
      </c>
      <c r="E424" s="223" t="s">
        <v>1307</v>
      </c>
      <c r="F424" s="234" t="s">
        <v>1308</v>
      </c>
      <c r="G424" s="428" t="s">
        <v>281</v>
      </c>
    </row>
    <row r="425" spans="1:7">
      <c r="A425" s="221" t="s">
        <v>858</v>
      </c>
      <c r="B425" s="223" t="s">
        <v>5648</v>
      </c>
      <c r="C425" s="223">
        <v>8.4939100000000001E-5</v>
      </c>
      <c r="D425" s="223" t="s">
        <v>259</v>
      </c>
      <c r="E425" s="223" t="s">
        <v>1311</v>
      </c>
      <c r="F425" s="234" t="s">
        <v>1312</v>
      </c>
      <c r="G425" s="428" t="s">
        <v>281</v>
      </c>
    </row>
    <row r="426" spans="1:7">
      <c r="A426" s="221" t="s">
        <v>858</v>
      </c>
      <c r="B426" s="223" t="s">
        <v>5649</v>
      </c>
      <c r="C426" s="223">
        <v>0.16014249999999999</v>
      </c>
      <c r="D426" s="223" t="s">
        <v>259</v>
      </c>
      <c r="E426" s="223" t="s">
        <v>1314</v>
      </c>
      <c r="F426" s="234" t="s">
        <v>1315</v>
      </c>
      <c r="G426" s="428" t="s">
        <v>281</v>
      </c>
    </row>
    <row r="427" spans="1:7">
      <c r="A427" s="221" t="s">
        <v>858</v>
      </c>
      <c r="B427" s="223" t="s">
        <v>4327</v>
      </c>
      <c r="C427" s="223">
        <v>9.7271839999999998E-3</v>
      </c>
      <c r="D427" s="223" t="s">
        <v>327</v>
      </c>
      <c r="E427" s="223" t="s">
        <v>7115</v>
      </c>
      <c r="F427" s="234" t="s">
        <v>1317</v>
      </c>
      <c r="G427" s="428" t="s">
        <v>281</v>
      </c>
    </row>
    <row r="428" spans="1:7">
      <c r="A428" s="221" t="s">
        <v>858</v>
      </c>
      <c r="B428" s="223" t="s">
        <v>5651</v>
      </c>
      <c r="C428" s="223">
        <v>8.8186649999999998E-3</v>
      </c>
      <c r="D428" s="223" t="s">
        <v>327</v>
      </c>
      <c r="E428" s="223" t="s">
        <v>7116</v>
      </c>
      <c r="F428" s="234" t="s">
        <v>1320</v>
      </c>
      <c r="G428" s="428" t="s">
        <v>281</v>
      </c>
    </row>
    <row r="429" spans="1:7">
      <c r="A429" s="221" t="s">
        <v>858</v>
      </c>
      <c r="B429" s="223" t="s">
        <v>5653</v>
      </c>
      <c r="C429" s="223">
        <v>1.7046909999999998E-2</v>
      </c>
      <c r="D429" s="223" t="s">
        <v>327</v>
      </c>
      <c r="E429" s="223" t="s">
        <v>7117</v>
      </c>
      <c r="F429" s="234" t="s">
        <v>1291</v>
      </c>
      <c r="G429" s="428" t="s">
        <v>281</v>
      </c>
    </row>
    <row r="430" spans="1:7">
      <c r="A430" s="221" t="s">
        <v>858</v>
      </c>
      <c r="B430" s="223" t="s">
        <v>4329</v>
      </c>
      <c r="C430" s="223">
        <v>6.1353700000000005E-8</v>
      </c>
      <c r="D430" s="223" t="s">
        <v>259</v>
      </c>
      <c r="E430" s="223" t="s">
        <v>7118</v>
      </c>
      <c r="F430" s="234" t="s">
        <v>1291</v>
      </c>
      <c r="G430" s="428" t="s">
        <v>281</v>
      </c>
    </row>
    <row r="431" spans="1:7">
      <c r="A431" s="221" t="s">
        <v>858</v>
      </c>
      <c r="B431" s="223" t="s">
        <v>4333</v>
      </c>
      <c r="C431" s="223">
        <v>6.2663270000000004E-3</v>
      </c>
      <c r="D431" s="223" t="s">
        <v>259</v>
      </c>
      <c r="E431" s="223" t="s">
        <v>7119</v>
      </c>
      <c r="F431" s="234" t="s">
        <v>1291</v>
      </c>
      <c r="G431" s="428" t="s">
        <v>281</v>
      </c>
    </row>
    <row r="432" spans="1:7">
      <c r="A432" s="221" t="s">
        <v>858</v>
      </c>
      <c r="B432" s="223" t="s">
        <v>5657</v>
      </c>
      <c r="C432" s="223">
        <v>4.5816520000000003E-3</v>
      </c>
      <c r="D432" s="223" t="s">
        <v>259</v>
      </c>
      <c r="E432" s="223" t="s">
        <v>7120</v>
      </c>
      <c r="F432" s="234" t="s">
        <v>1286</v>
      </c>
      <c r="G432" s="428" t="s">
        <v>281</v>
      </c>
    </row>
    <row r="433" spans="1:7">
      <c r="A433" s="221" t="s">
        <v>858</v>
      </c>
      <c r="B433" s="223" t="s">
        <v>4335</v>
      </c>
      <c r="C433" s="223">
        <v>5.0814400000000002E-12</v>
      </c>
      <c r="D433" s="223" t="s">
        <v>275</v>
      </c>
      <c r="E433" s="223" t="s">
        <v>7121</v>
      </c>
      <c r="F433" s="234" t="s">
        <v>1291</v>
      </c>
      <c r="G433" s="428" t="s">
        <v>281</v>
      </c>
    </row>
    <row r="434" spans="1:7">
      <c r="A434" s="221" t="s">
        <v>858</v>
      </c>
      <c r="B434" s="223" t="s">
        <v>2817</v>
      </c>
      <c r="C434" s="223">
        <v>2.3874999999999999E-3</v>
      </c>
      <c r="D434" s="223" t="s">
        <v>259</v>
      </c>
      <c r="E434" s="223" t="s">
        <v>1329</v>
      </c>
      <c r="F434" s="234" t="s">
        <v>1330</v>
      </c>
      <c r="G434" s="428" t="s">
        <v>281</v>
      </c>
    </row>
    <row r="435" spans="1:7">
      <c r="A435" s="221" t="s">
        <v>858</v>
      </c>
      <c r="B435" s="223" t="s">
        <v>5660</v>
      </c>
      <c r="C435" s="223">
        <v>2.68492E-4</v>
      </c>
      <c r="D435" s="223" t="s">
        <v>259</v>
      </c>
      <c r="E435" s="223" t="s">
        <v>1332</v>
      </c>
      <c r="F435" s="234" t="s">
        <v>1333</v>
      </c>
      <c r="G435" s="428" t="s">
        <v>281</v>
      </c>
    </row>
    <row r="436" spans="1:7">
      <c r="A436" s="221" t="s">
        <v>858</v>
      </c>
      <c r="B436" s="223" t="s">
        <v>5661</v>
      </c>
      <c r="C436" s="223">
        <v>2.2348199999999999E-7</v>
      </c>
      <c r="D436" s="223" t="s">
        <v>259</v>
      </c>
      <c r="E436" s="223" t="s">
        <v>1335</v>
      </c>
      <c r="F436" s="234" t="s">
        <v>1289</v>
      </c>
      <c r="G436" s="428" t="s">
        <v>281</v>
      </c>
    </row>
    <row r="437" spans="1:7">
      <c r="A437" s="221" t="s">
        <v>858</v>
      </c>
      <c r="B437" s="223" t="s">
        <v>5662</v>
      </c>
      <c r="C437" s="223">
        <v>2.2348199999999999E-7</v>
      </c>
      <c r="D437" s="223" t="s">
        <v>259</v>
      </c>
      <c r="E437" s="223" t="s">
        <v>1335</v>
      </c>
      <c r="F437" s="234" t="s">
        <v>1289</v>
      </c>
      <c r="G437" s="428" t="s">
        <v>281</v>
      </c>
    </row>
    <row r="438" spans="1:7">
      <c r="A438" s="221" t="s">
        <v>858</v>
      </c>
      <c r="B438" s="223" t="s">
        <v>5663</v>
      </c>
      <c r="C438" s="223">
        <v>2.0325769E-2</v>
      </c>
      <c r="D438" s="223" t="s">
        <v>259</v>
      </c>
      <c r="E438" s="223" t="s">
        <v>7122</v>
      </c>
      <c r="F438" s="234" t="s">
        <v>1291</v>
      </c>
      <c r="G438" s="428" t="s">
        <v>281</v>
      </c>
    </row>
    <row r="439" spans="1:7">
      <c r="A439" s="221" t="s">
        <v>858</v>
      </c>
      <c r="B439" s="223" t="s">
        <v>4336</v>
      </c>
      <c r="C439" s="223">
        <v>1.2801760000000001E-3</v>
      </c>
      <c r="D439" s="223" t="s">
        <v>259</v>
      </c>
      <c r="E439" s="223" t="s">
        <v>7123</v>
      </c>
      <c r="F439" s="234" t="s">
        <v>1291</v>
      </c>
      <c r="G439" s="428" t="s">
        <v>281</v>
      </c>
    </row>
    <row r="440" spans="1:7">
      <c r="A440" s="221" t="s">
        <v>858</v>
      </c>
      <c r="B440" s="223" t="s">
        <v>4338</v>
      </c>
      <c r="C440" s="223">
        <v>1.0541204E-2</v>
      </c>
      <c r="D440" s="223" t="s">
        <v>259</v>
      </c>
      <c r="E440" s="223" t="s">
        <v>7124</v>
      </c>
      <c r="F440" s="234" t="s">
        <v>1291</v>
      </c>
      <c r="G440" s="428" t="s">
        <v>281</v>
      </c>
    </row>
    <row r="441" spans="1:7">
      <c r="A441" s="221" t="s">
        <v>858</v>
      </c>
      <c r="B441" s="223" t="s">
        <v>4340</v>
      </c>
      <c r="C441" s="223">
        <v>2.78676E-7</v>
      </c>
      <c r="D441" s="223" t="s">
        <v>259</v>
      </c>
      <c r="E441" s="223" t="s">
        <v>7125</v>
      </c>
      <c r="F441" s="234" t="s">
        <v>1291</v>
      </c>
      <c r="G441" s="428" t="s">
        <v>281</v>
      </c>
    </row>
    <row r="442" spans="1:7">
      <c r="A442" s="221" t="s">
        <v>858</v>
      </c>
      <c r="B442" s="223" t="s">
        <v>5668</v>
      </c>
      <c r="C442" s="223">
        <v>8.7158099999999995E-6</v>
      </c>
      <c r="D442" s="223" t="s">
        <v>259</v>
      </c>
      <c r="E442" s="223" t="s">
        <v>1343</v>
      </c>
      <c r="F442" s="234" t="s">
        <v>1289</v>
      </c>
      <c r="G442" s="428" t="s">
        <v>281</v>
      </c>
    </row>
    <row r="443" spans="1:7">
      <c r="A443" s="221" t="s">
        <v>858</v>
      </c>
      <c r="B443" s="223" t="s">
        <v>4342</v>
      </c>
      <c r="C443" s="223">
        <v>2.6670300000000002E-12</v>
      </c>
      <c r="D443" s="223" t="s">
        <v>275</v>
      </c>
      <c r="E443" s="223" t="s">
        <v>7126</v>
      </c>
      <c r="F443" s="234" t="s">
        <v>1291</v>
      </c>
      <c r="G443" s="428" t="s">
        <v>281</v>
      </c>
    </row>
    <row r="444" spans="1:7">
      <c r="A444" s="221" t="s">
        <v>858</v>
      </c>
      <c r="B444" s="223" t="s">
        <v>2831</v>
      </c>
      <c r="C444" s="223">
        <v>6.68659E-5</v>
      </c>
      <c r="D444" s="223" t="s">
        <v>259</v>
      </c>
      <c r="E444" s="223" t="s">
        <v>1346</v>
      </c>
      <c r="F444" s="234" t="s">
        <v>1289</v>
      </c>
      <c r="G444" s="428" t="s">
        <v>281</v>
      </c>
    </row>
    <row r="445" spans="1:7">
      <c r="A445" s="221" t="s">
        <v>858</v>
      </c>
      <c r="B445" s="223" t="s">
        <v>5670</v>
      </c>
      <c r="C445" s="223">
        <v>9.533470000000001E-10</v>
      </c>
      <c r="D445" s="223" t="s">
        <v>1348</v>
      </c>
      <c r="E445" s="223" t="s">
        <v>1349</v>
      </c>
      <c r="F445" s="234" t="s">
        <v>1286</v>
      </c>
      <c r="G445" s="428" t="s">
        <v>281</v>
      </c>
    </row>
    <row r="446" spans="1:7">
      <c r="A446" s="221" t="s">
        <v>858</v>
      </c>
      <c r="B446" s="223" t="s">
        <v>4344</v>
      </c>
      <c r="C446" s="223">
        <v>1.8739899999999999E-11</v>
      </c>
      <c r="D446" s="223" t="s">
        <v>275</v>
      </c>
      <c r="E446" s="223" t="s">
        <v>7127</v>
      </c>
      <c r="F446" s="234" t="s">
        <v>1291</v>
      </c>
      <c r="G446" s="428" t="s">
        <v>281</v>
      </c>
    </row>
    <row r="447" spans="1:7">
      <c r="A447" s="221" t="s">
        <v>858</v>
      </c>
      <c r="B447" s="223" t="s">
        <v>1123</v>
      </c>
      <c r="C447" s="223">
        <v>1.5370799999999999E-6</v>
      </c>
      <c r="D447" s="223" t="s">
        <v>259</v>
      </c>
      <c r="E447" s="223" t="s">
        <v>7128</v>
      </c>
      <c r="F447" s="234" t="s">
        <v>1291</v>
      </c>
      <c r="G447" s="428" t="s">
        <v>281</v>
      </c>
    </row>
    <row r="448" spans="1:7">
      <c r="A448" s="221" t="s">
        <v>858</v>
      </c>
      <c r="B448" s="223" t="s">
        <v>5674</v>
      </c>
      <c r="C448" s="223">
        <v>3.0393599999999998E-6</v>
      </c>
      <c r="D448" s="223" t="s">
        <v>259</v>
      </c>
      <c r="E448" s="223" t="s">
        <v>1353</v>
      </c>
      <c r="F448" s="234" t="s">
        <v>1289</v>
      </c>
      <c r="G448" s="428" t="s">
        <v>281</v>
      </c>
    </row>
    <row r="449" spans="1:7">
      <c r="A449" s="221" t="s">
        <v>858</v>
      </c>
      <c r="B449" s="223" t="s">
        <v>5675</v>
      </c>
      <c r="C449" s="223">
        <v>8.9392900000000006E-8</v>
      </c>
      <c r="D449" s="223" t="s">
        <v>259</v>
      </c>
      <c r="E449" s="223" t="s">
        <v>1355</v>
      </c>
      <c r="F449" s="234" t="s">
        <v>1289</v>
      </c>
      <c r="G449" s="428" t="s">
        <v>281</v>
      </c>
    </row>
    <row r="450" spans="1:7">
      <c r="A450" s="221" t="s">
        <v>858</v>
      </c>
      <c r="B450" s="223" t="s">
        <v>5676</v>
      </c>
      <c r="C450" s="223">
        <v>1.8577190000000001E-3</v>
      </c>
      <c r="D450" s="223" t="s">
        <v>259</v>
      </c>
      <c r="E450" s="223" t="s">
        <v>1356</v>
      </c>
      <c r="F450" s="234" t="s">
        <v>1289</v>
      </c>
      <c r="G450" s="428" t="s">
        <v>281</v>
      </c>
    </row>
    <row r="451" spans="1:7">
      <c r="A451" s="221" t="s">
        <v>858</v>
      </c>
      <c r="B451" s="223" t="s">
        <v>4349</v>
      </c>
      <c r="C451" s="223">
        <v>1.489717E-3</v>
      </c>
      <c r="D451" s="223" t="s">
        <v>314</v>
      </c>
      <c r="E451" s="223" t="s">
        <v>7129</v>
      </c>
      <c r="F451" s="234" t="s">
        <v>316</v>
      </c>
      <c r="G451" s="428" t="s">
        <v>281</v>
      </c>
    </row>
    <row r="452" spans="1:7">
      <c r="A452" s="221" t="s">
        <v>858</v>
      </c>
      <c r="B452" s="223" t="s">
        <v>5678</v>
      </c>
      <c r="C452" s="223">
        <v>2.4895699999999999E-11</v>
      </c>
      <c r="D452" s="223" t="s">
        <v>275</v>
      </c>
      <c r="E452" s="223" t="s">
        <v>1359</v>
      </c>
      <c r="F452" s="234" t="s">
        <v>1286</v>
      </c>
      <c r="G452" s="428" t="s">
        <v>281</v>
      </c>
    </row>
    <row r="453" spans="1:7">
      <c r="A453" s="221" t="s">
        <v>333</v>
      </c>
      <c r="B453" s="223" t="s">
        <v>225</v>
      </c>
      <c r="C453" s="223">
        <v>1.09752E-6</v>
      </c>
      <c r="D453" s="223" t="s">
        <v>259</v>
      </c>
      <c r="E453" s="223" t="s">
        <v>7130</v>
      </c>
      <c r="F453" s="234" t="s">
        <v>1361</v>
      </c>
      <c r="G453" s="428" t="s">
        <v>281</v>
      </c>
    </row>
    <row r="454" spans="1:7">
      <c r="A454" s="221" t="s">
        <v>333</v>
      </c>
      <c r="B454" s="223" t="s">
        <v>225</v>
      </c>
      <c r="C454" s="223">
        <v>1.3484799999999999E-7</v>
      </c>
      <c r="D454" s="223" t="s">
        <v>259</v>
      </c>
      <c r="E454" s="223" t="s">
        <v>7131</v>
      </c>
      <c r="F454" s="234" t="s">
        <v>1363</v>
      </c>
      <c r="G454" s="428" t="s">
        <v>281</v>
      </c>
    </row>
    <row r="455" spans="1:7">
      <c r="A455" s="221" t="s">
        <v>333</v>
      </c>
      <c r="B455" s="223" t="s">
        <v>225</v>
      </c>
      <c r="C455" s="223">
        <v>3.9980391999999997E-2</v>
      </c>
      <c r="D455" s="223" t="s">
        <v>259</v>
      </c>
      <c r="E455" s="223" t="s">
        <v>7132</v>
      </c>
      <c r="F455" s="234" t="s">
        <v>1365</v>
      </c>
      <c r="G455" s="428" t="s">
        <v>281</v>
      </c>
    </row>
    <row r="456" spans="1:7">
      <c r="A456" s="221" t="s">
        <v>333</v>
      </c>
      <c r="B456" s="223" t="s">
        <v>225</v>
      </c>
      <c r="C456" s="223">
        <v>3.24084E-5</v>
      </c>
      <c r="D456" s="223" t="s">
        <v>259</v>
      </c>
      <c r="E456" s="223" t="s">
        <v>7133</v>
      </c>
      <c r="F456" s="234" t="s">
        <v>1361</v>
      </c>
      <c r="G456" s="428" t="s">
        <v>281</v>
      </c>
    </row>
    <row r="457" spans="1:7">
      <c r="A457" s="221" t="s">
        <v>333</v>
      </c>
      <c r="B457" s="223" t="s">
        <v>174</v>
      </c>
      <c r="C457" s="223">
        <v>2.3188800000000002E-9</v>
      </c>
      <c r="D457" s="223" t="s">
        <v>259</v>
      </c>
      <c r="E457" s="223" t="s">
        <v>7134</v>
      </c>
      <c r="F457" s="234" t="s">
        <v>1361</v>
      </c>
      <c r="G457" s="428" t="s">
        <v>281</v>
      </c>
    </row>
    <row r="458" spans="1:7">
      <c r="A458" s="221" t="s">
        <v>333</v>
      </c>
      <c r="B458" s="223" t="s">
        <v>174</v>
      </c>
      <c r="C458" s="223">
        <v>1.15472E-7</v>
      </c>
      <c r="D458" s="223" t="s">
        <v>259</v>
      </c>
      <c r="E458" s="223" t="s">
        <v>7135</v>
      </c>
      <c r="F458" s="234" t="s">
        <v>1363</v>
      </c>
      <c r="G458" s="428" t="s">
        <v>281</v>
      </c>
    </row>
    <row r="459" spans="1:7">
      <c r="A459" s="221" t="s">
        <v>333</v>
      </c>
      <c r="B459" s="223" t="s">
        <v>347</v>
      </c>
      <c r="C459" s="223">
        <v>1.6262399999999999E-4</v>
      </c>
      <c r="D459" s="223" t="s">
        <v>259</v>
      </c>
      <c r="E459" s="223" t="s">
        <v>7136</v>
      </c>
      <c r="F459" s="234" t="s">
        <v>1365</v>
      </c>
      <c r="G459" s="428" t="s">
        <v>281</v>
      </c>
    </row>
    <row r="460" spans="1:7">
      <c r="A460" s="221" t="s">
        <v>333</v>
      </c>
      <c r="B460" s="223" t="s">
        <v>347</v>
      </c>
      <c r="C460" s="223">
        <v>7.2585E-6</v>
      </c>
      <c r="D460" s="223" t="s">
        <v>259</v>
      </c>
      <c r="E460" s="223" t="s">
        <v>7137</v>
      </c>
      <c r="F460" s="234" t="s">
        <v>1361</v>
      </c>
      <c r="G460" s="428" t="s">
        <v>281</v>
      </c>
    </row>
    <row r="461" spans="1:7">
      <c r="A461" s="221" t="s">
        <v>845</v>
      </c>
      <c r="B461" s="233" t="s">
        <v>1080</v>
      </c>
      <c r="C461" s="223">
        <v>-1</v>
      </c>
      <c r="D461" s="223" t="s">
        <v>259</v>
      </c>
      <c r="E461" s="223" t="s">
        <v>253</v>
      </c>
      <c r="F461" s="234" t="s">
        <v>7138</v>
      </c>
      <c r="G461" s="428" t="s">
        <v>281</v>
      </c>
    </row>
    <row r="462" spans="1:7">
      <c r="A462" s="221" t="s">
        <v>333</v>
      </c>
      <c r="B462" s="223" t="s">
        <v>179</v>
      </c>
      <c r="C462" s="223">
        <v>2.06033E-11</v>
      </c>
      <c r="D462" s="223" t="s">
        <v>259</v>
      </c>
      <c r="E462" s="223" t="s">
        <v>7139</v>
      </c>
      <c r="F462" s="234" t="s">
        <v>1361</v>
      </c>
      <c r="G462" s="428" t="s">
        <v>281</v>
      </c>
    </row>
    <row r="463" spans="1:7">
      <c r="A463" s="221" t="s">
        <v>333</v>
      </c>
      <c r="B463" s="223" t="s">
        <v>179</v>
      </c>
      <c r="C463" s="223">
        <v>5.0236199999999997E-9</v>
      </c>
      <c r="D463" s="223" t="s">
        <v>259</v>
      </c>
      <c r="E463" s="223" t="s">
        <v>7140</v>
      </c>
      <c r="F463" s="234" t="s">
        <v>1363</v>
      </c>
      <c r="G463" s="428" t="s">
        <v>281</v>
      </c>
    </row>
    <row r="464" spans="1:7">
      <c r="A464" s="221" t="s">
        <v>333</v>
      </c>
      <c r="B464" s="223" t="s">
        <v>368</v>
      </c>
      <c r="C464" s="223">
        <v>1.51202E-5</v>
      </c>
      <c r="D464" s="223" t="s">
        <v>259</v>
      </c>
      <c r="E464" s="223" t="s">
        <v>7141</v>
      </c>
      <c r="F464" s="234" t="s">
        <v>1365</v>
      </c>
      <c r="G464" s="428" t="s">
        <v>281</v>
      </c>
    </row>
    <row r="465" spans="1:7">
      <c r="A465" s="221" t="s">
        <v>333</v>
      </c>
      <c r="B465" s="223" t="s">
        <v>368</v>
      </c>
      <c r="C465" s="223">
        <v>3.8259100000000001E-7</v>
      </c>
      <c r="D465" s="223" t="s">
        <v>259</v>
      </c>
      <c r="E465" s="223" t="s">
        <v>7142</v>
      </c>
      <c r="F465" s="234" t="s">
        <v>1361</v>
      </c>
      <c r="G465" s="428" t="s">
        <v>281</v>
      </c>
    </row>
    <row r="466" spans="1:7">
      <c r="A466" s="221" t="s">
        <v>333</v>
      </c>
      <c r="B466" s="223" t="s">
        <v>221</v>
      </c>
      <c r="C466" s="223">
        <v>1.01961E-6</v>
      </c>
      <c r="D466" s="223" t="s">
        <v>259</v>
      </c>
      <c r="E466" s="223" t="s">
        <v>7143</v>
      </c>
      <c r="F466" s="234" t="s">
        <v>1361</v>
      </c>
      <c r="G466" s="428" t="s">
        <v>281</v>
      </c>
    </row>
    <row r="467" spans="1:7">
      <c r="A467" s="221" t="s">
        <v>333</v>
      </c>
      <c r="B467" s="223" t="s">
        <v>221</v>
      </c>
      <c r="C467" s="223">
        <v>1.5587E-6</v>
      </c>
      <c r="D467" s="223" t="s">
        <v>259</v>
      </c>
      <c r="E467" s="223" t="s">
        <v>7144</v>
      </c>
      <c r="F467" s="234" t="s">
        <v>1363</v>
      </c>
      <c r="G467" s="428" t="s">
        <v>281</v>
      </c>
    </row>
    <row r="468" spans="1:7">
      <c r="A468" s="221" t="s">
        <v>333</v>
      </c>
      <c r="B468" s="223" t="s">
        <v>371</v>
      </c>
      <c r="C468" s="223">
        <v>0.171795912</v>
      </c>
      <c r="D468" s="223" t="s">
        <v>259</v>
      </c>
      <c r="E468" s="223" t="s">
        <v>7145</v>
      </c>
      <c r="F468" s="234" t="s">
        <v>1365</v>
      </c>
      <c r="G468" s="428" t="s">
        <v>281</v>
      </c>
    </row>
    <row r="469" spans="1:7">
      <c r="A469" s="221" t="s">
        <v>333</v>
      </c>
      <c r="B469" s="223" t="s">
        <v>371</v>
      </c>
      <c r="C469" s="223">
        <v>5.6254690000000001E-3</v>
      </c>
      <c r="D469" s="223" t="s">
        <v>259</v>
      </c>
      <c r="E469" s="223" t="s">
        <v>7146</v>
      </c>
      <c r="F469" s="234" t="s">
        <v>1361</v>
      </c>
      <c r="G469" s="428" t="s">
        <v>281</v>
      </c>
    </row>
    <row r="470" spans="1:7">
      <c r="A470" s="221" t="s">
        <v>333</v>
      </c>
      <c r="B470" s="223" t="s">
        <v>1379</v>
      </c>
      <c r="C470" s="223">
        <v>4.5306100000000001E-6</v>
      </c>
      <c r="D470" s="223" t="s">
        <v>259</v>
      </c>
      <c r="E470" s="223" t="s">
        <v>7147</v>
      </c>
      <c r="F470" s="234" t="s">
        <v>1361</v>
      </c>
      <c r="G470" s="428" t="s">
        <v>281</v>
      </c>
    </row>
    <row r="471" spans="1:7">
      <c r="A471" s="221" t="s">
        <v>333</v>
      </c>
      <c r="B471" s="223" t="s">
        <v>378</v>
      </c>
      <c r="C471" s="223">
        <v>8.5566449999999999E-3</v>
      </c>
      <c r="D471" s="223" t="s">
        <v>259</v>
      </c>
      <c r="E471" s="223" t="s">
        <v>7148</v>
      </c>
      <c r="F471" s="234" t="s">
        <v>1365</v>
      </c>
      <c r="G471" s="428" t="s">
        <v>281</v>
      </c>
    </row>
    <row r="472" spans="1:7">
      <c r="A472" s="221" t="s">
        <v>333</v>
      </c>
      <c r="B472" s="223" t="s">
        <v>378</v>
      </c>
      <c r="C472" s="223">
        <v>2.2788749000000001E-2</v>
      </c>
      <c r="D472" s="223" t="s">
        <v>259</v>
      </c>
      <c r="E472" s="223" t="s">
        <v>7149</v>
      </c>
      <c r="F472" s="234" t="s">
        <v>1383</v>
      </c>
      <c r="G472" s="428" t="s">
        <v>281</v>
      </c>
    </row>
    <row r="473" spans="1:7">
      <c r="A473" s="221" t="s">
        <v>333</v>
      </c>
      <c r="B473" s="223" t="s">
        <v>188</v>
      </c>
      <c r="C473" s="223">
        <v>4.0661199999999999E-14</v>
      </c>
      <c r="D473" s="223" t="s">
        <v>259</v>
      </c>
      <c r="E473" s="223" t="s">
        <v>7150</v>
      </c>
      <c r="F473" s="234" t="s">
        <v>1361</v>
      </c>
      <c r="G473" s="428" t="s">
        <v>281</v>
      </c>
    </row>
    <row r="474" spans="1:7">
      <c r="A474" s="221" t="s">
        <v>333</v>
      </c>
      <c r="B474" s="223" t="s">
        <v>188</v>
      </c>
      <c r="C474" s="223">
        <v>2.7914400000000001E-10</v>
      </c>
      <c r="D474" s="223" t="s">
        <v>259</v>
      </c>
      <c r="E474" s="223" t="s">
        <v>7151</v>
      </c>
      <c r="F474" s="234" t="s">
        <v>1363</v>
      </c>
      <c r="G474" s="428" t="s">
        <v>281</v>
      </c>
    </row>
    <row r="475" spans="1:7">
      <c r="A475" s="221" t="s">
        <v>333</v>
      </c>
      <c r="B475" s="223" t="s">
        <v>382</v>
      </c>
      <c r="C475" s="223">
        <v>1.0421200000000001E-6</v>
      </c>
      <c r="D475" s="223" t="s">
        <v>259</v>
      </c>
      <c r="E475" s="223" t="s">
        <v>7152</v>
      </c>
      <c r="F475" s="234" t="s">
        <v>1365</v>
      </c>
      <c r="G475" s="428" t="s">
        <v>281</v>
      </c>
    </row>
    <row r="476" spans="1:7">
      <c r="A476" s="221" t="s">
        <v>333</v>
      </c>
      <c r="B476" s="223" t="s">
        <v>382</v>
      </c>
      <c r="C476" s="223">
        <v>5.8457999999999996E-7</v>
      </c>
      <c r="D476" s="223" t="s">
        <v>259</v>
      </c>
      <c r="E476" s="223" t="s">
        <v>7153</v>
      </c>
      <c r="F476" s="234" t="s">
        <v>1361</v>
      </c>
      <c r="G476" s="428" t="s">
        <v>281</v>
      </c>
    </row>
    <row r="477" spans="1:7">
      <c r="A477" s="221" t="s">
        <v>333</v>
      </c>
      <c r="B477" s="223" t="s">
        <v>385</v>
      </c>
      <c r="C477" s="223">
        <v>1.7526400000000001E-9</v>
      </c>
      <c r="D477" s="223" t="s">
        <v>259</v>
      </c>
      <c r="E477" s="223" t="s">
        <v>7154</v>
      </c>
      <c r="F477" s="234" t="s">
        <v>1361</v>
      </c>
      <c r="G477" s="428" t="s">
        <v>281</v>
      </c>
    </row>
    <row r="478" spans="1:7">
      <c r="A478" s="221" t="s">
        <v>333</v>
      </c>
      <c r="B478" s="223" t="s">
        <v>192</v>
      </c>
      <c r="C478" s="223">
        <v>2.7910700000000001E-10</v>
      </c>
      <c r="D478" s="223" t="s">
        <v>259</v>
      </c>
      <c r="E478" s="223" t="s">
        <v>7155</v>
      </c>
      <c r="F478" s="234" t="s">
        <v>1361</v>
      </c>
      <c r="G478" s="428" t="s">
        <v>281</v>
      </c>
    </row>
    <row r="479" spans="1:7">
      <c r="A479" s="221" t="s">
        <v>333</v>
      </c>
      <c r="B479" s="223" t="s">
        <v>192</v>
      </c>
      <c r="C479" s="223">
        <v>2.7910700000000001E-10</v>
      </c>
      <c r="D479" s="223" t="s">
        <v>259</v>
      </c>
      <c r="E479" s="223" t="s">
        <v>7155</v>
      </c>
      <c r="F479" s="234" t="s">
        <v>1363</v>
      </c>
      <c r="G479" s="428" t="s">
        <v>281</v>
      </c>
    </row>
    <row r="480" spans="1:7">
      <c r="A480" s="221" t="s">
        <v>333</v>
      </c>
      <c r="B480" s="223" t="s">
        <v>394</v>
      </c>
      <c r="C480" s="223">
        <v>7.3910800000000004E-4</v>
      </c>
      <c r="D480" s="223" t="s">
        <v>259</v>
      </c>
      <c r="E480" s="223" t="s">
        <v>7156</v>
      </c>
      <c r="F480" s="234" t="s">
        <v>1365</v>
      </c>
      <c r="G480" s="428" t="s">
        <v>281</v>
      </c>
    </row>
    <row r="481" spans="1:7">
      <c r="A481" s="221" t="s">
        <v>333</v>
      </c>
      <c r="B481" s="223" t="s">
        <v>394</v>
      </c>
      <c r="C481" s="223">
        <v>2.5340599999999999E-7</v>
      </c>
      <c r="D481" s="223" t="s">
        <v>259</v>
      </c>
      <c r="E481" s="223" t="s">
        <v>7157</v>
      </c>
      <c r="F481" s="234" t="s">
        <v>1361</v>
      </c>
      <c r="G481" s="428" t="s">
        <v>281</v>
      </c>
    </row>
    <row r="482" spans="1:7">
      <c r="A482" s="221" t="s">
        <v>333</v>
      </c>
      <c r="B482" s="223" t="s">
        <v>415</v>
      </c>
      <c r="C482" s="223">
        <v>2.69277E-4</v>
      </c>
      <c r="D482" s="223" t="s">
        <v>259</v>
      </c>
      <c r="E482" s="223" t="s">
        <v>7158</v>
      </c>
      <c r="F482" s="234" t="s">
        <v>1363</v>
      </c>
      <c r="G482" s="428" t="s">
        <v>281</v>
      </c>
    </row>
    <row r="483" spans="1:7">
      <c r="A483" s="221" t="s">
        <v>333</v>
      </c>
      <c r="B483" s="223" t="s">
        <v>217</v>
      </c>
      <c r="C483" s="223">
        <v>1.3321199999999999E-7</v>
      </c>
      <c r="D483" s="223" t="s">
        <v>259</v>
      </c>
      <c r="E483" s="223" t="s">
        <v>7159</v>
      </c>
      <c r="F483" s="234" t="s">
        <v>1361</v>
      </c>
      <c r="G483" s="428" t="s">
        <v>281</v>
      </c>
    </row>
    <row r="484" spans="1:7">
      <c r="A484" s="221" t="s">
        <v>333</v>
      </c>
      <c r="B484" s="223" t="s">
        <v>217</v>
      </c>
      <c r="C484" s="223">
        <v>7.5194200000000002E-8</v>
      </c>
      <c r="D484" s="223" t="s">
        <v>259</v>
      </c>
      <c r="E484" s="223" t="s">
        <v>7160</v>
      </c>
      <c r="F484" s="234" t="s">
        <v>1363</v>
      </c>
      <c r="G484" s="428" t="s">
        <v>281</v>
      </c>
    </row>
    <row r="485" spans="1:7">
      <c r="A485" s="221" t="s">
        <v>333</v>
      </c>
      <c r="B485" s="223" t="s">
        <v>418</v>
      </c>
      <c r="C485" s="223">
        <v>8.2743181999999998E-2</v>
      </c>
      <c r="D485" s="223" t="s">
        <v>259</v>
      </c>
      <c r="E485" s="223" t="s">
        <v>7161</v>
      </c>
      <c r="F485" s="234" t="s">
        <v>1365</v>
      </c>
      <c r="G485" s="428" t="s">
        <v>281</v>
      </c>
    </row>
    <row r="486" spans="1:7">
      <c r="A486" s="221" t="s">
        <v>333</v>
      </c>
      <c r="B486" s="223" t="s">
        <v>418</v>
      </c>
      <c r="C486" s="223">
        <v>1.5401E-4</v>
      </c>
      <c r="D486" s="223" t="s">
        <v>259</v>
      </c>
      <c r="E486" s="223" t="s">
        <v>7162</v>
      </c>
      <c r="F486" s="234" t="s">
        <v>1361</v>
      </c>
      <c r="G486" s="428" t="s">
        <v>281</v>
      </c>
    </row>
    <row r="487" spans="1:7">
      <c r="A487" s="221" t="s">
        <v>333</v>
      </c>
      <c r="B487" s="223" t="s">
        <v>205</v>
      </c>
      <c r="C487" s="223">
        <v>2.4181099999999999E-11</v>
      </c>
      <c r="D487" s="223" t="s">
        <v>259</v>
      </c>
      <c r="E487" s="223" t="s">
        <v>7163</v>
      </c>
      <c r="F487" s="234" t="s">
        <v>1361</v>
      </c>
      <c r="G487" s="428" t="s">
        <v>281</v>
      </c>
    </row>
    <row r="488" spans="1:7">
      <c r="A488" s="221" t="s">
        <v>333</v>
      </c>
      <c r="B488" s="223" t="s">
        <v>205</v>
      </c>
      <c r="C488" s="223">
        <v>2.4372000000000001E-10</v>
      </c>
      <c r="D488" s="223" t="s">
        <v>259</v>
      </c>
      <c r="E488" s="223" t="s">
        <v>7164</v>
      </c>
      <c r="F488" s="234" t="s">
        <v>1363</v>
      </c>
      <c r="G488" s="428" t="s">
        <v>281</v>
      </c>
    </row>
    <row r="489" spans="1:7">
      <c r="A489" s="221" t="s">
        <v>333</v>
      </c>
      <c r="B489" s="223" t="s">
        <v>205</v>
      </c>
      <c r="C489" s="223">
        <v>4.5931500000000002E-4</v>
      </c>
      <c r="D489" s="223" t="s">
        <v>259</v>
      </c>
      <c r="E489" s="223" t="s">
        <v>7165</v>
      </c>
      <c r="F489" s="234" t="s">
        <v>1365</v>
      </c>
      <c r="G489" s="428" t="s">
        <v>281</v>
      </c>
    </row>
    <row r="490" spans="1:7">
      <c r="A490" s="221" t="s">
        <v>333</v>
      </c>
      <c r="B490" s="223" t="s">
        <v>205</v>
      </c>
      <c r="C490" s="223">
        <v>8.0372500000000001E-8</v>
      </c>
      <c r="D490" s="223" t="s">
        <v>259</v>
      </c>
      <c r="E490" s="223" t="s">
        <v>7166</v>
      </c>
      <c r="F490" s="234" t="s">
        <v>1361</v>
      </c>
      <c r="G490" s="428" t="s">
        <v>281</v>
      </c>
    </row>
    <row r="491" spans="1:7">
      <c r="A491" s="221" t="s">
        <v>333</v>
      </c>
      <c r="B491" s="223" t="s">
        <v>196</v>
      </c>
      <c r="C491" s="223">
        <v>2.34638E-13</v>
      </c>
      <c r="D491" s="223" t="s">
        <v>259</v>
      </c>
      <c r="E491" s="223" t="s">
        <v>7167</v>
      </c>
      <c r="F491" s="234" t="s">
        <v>1361</v>
      </c>
      <c r="G491" s="428" t="s">
        <v>281</v>
      </c>
    </row>
    <row r="492" spans="1:7">
      <c r="A492" s="221" t="s">
        <v>333</v>
      </c>
      <c r="B492" s="223" t="s">
        <v>196</v>
      </c>
      <c r="C492" s="223">
        <v>5.5436799999999998E-8</v>
      </c>
      <c r="D492" s="223" t="s">
        <v>259</v>
      </c>
      <c r="E492" s="223" t="s">
        <v>7168</v>
      </c>
      <c r="F492" s="234" t="s">
        <v>1363</v>
      </c>
      <c r="G492" s="428" t="s">
        <v>281</v>
      </c>
    </row>
    <row r="493" spans="1:7">
      <c r="A493" s="221" t="s">
        <v>333</v>
      </c>
      <c r="B493" s="223" t="s">
        <v>196</v>
      </c>
      <c r="C493" s="223">
        <v>7.3109499999999999E-6</v>
      </c>
      <c r="D493" s="223" t="s">
        <v>259</v>
      </c>
      <c r="E493" s="223" t="s">
        <v>7169</v>
      </c>
      <c r="F493" s="234" t="s">
        <v>1365</v>
      </c>
      <c r="G493" s="428" t="s">
        <v>281</v>
      </c>
    </row>
    <row r="494" spans="1:7">
      <c r="A494" s="221" t="s">
        <v>333</v>
      </c>
      <c r="B494" s="223" t="s">
        <v>196</v>
      </c>
      <c r="C494" s="223">
        <v>4.3862699999999997E-8</v>
      </c>
      <c r="D494" s="223" t="s">
        <v>259</v>
      </c>
      <c r="E494" s="223" t="s">
        <v>7170</v>
      </c>
      <c r="F494" s="234" t="s">
        <v>1361</v>
      </c>
      <c r="G494" s="428" t="s">
        <v>281</v>
      </c>
    </row>
    <row r="495" spans="1:7">
      <c r="A495" s="221" t="s">
        <v>333</v>
      </c>
      <c r="B495" s="223" t="s">
        <v>1405</v>
      </c>
      <c r="C495" s="223">
        <v>1.29721E-7</v>
      </c>
      <c r="D495" s="223" t="s">
        <v>259</v>
      </c>
      <c r="E495" s="223" t="s">
        <v>7171</v>
      </c>
      <c r="F495" s="234" t="s">
        <v>1361</v>
      </c>
      <c r="G495" s="428" t="s">
        <v>281</v>
      </c>
    </row>
    <row r="496" spans="1:7">
      <c r="A496" s="221" t="s">
        <v>333</v>
      </c>
      <c r="B496" s="223" t="s">
        <v>200</v>
      </c>
      <c r="C496" s="223">
        <v>5.12851E-14</v>
      </c>
      <c r="D496" s="223" t="s">
        <v>259</v>
      </c>
      <c r="E496" s="223" t="s">
        <v>7172</v>
      </c>
      <c r="F496" s="234" t="s">
        <v>1361</v>
      </c>
      <c r="G496" s="428" t="s">
        <v>281</v>
      </c>
    </row>
    <row r="497" spans="1:7">
      <c r="A497" s="221" t="s">
        <v>333</v>
      </c>
      <c r="B497" s="223" t="s">
        <v>200</v>
      </c>
      <c r="C497" s="223">
        <v>7.5475899999999998E-10</v>
      </c>
      <c r="D497" s="223" t="s">
        <v>259</v>
      </c>
      <c r="E497" s="223" t="s">
        <v>7173</v>
      </c>
      <c r="F497" s="234" t="s">
        <v>1363</v>
      </c>
      <c r="G497" s="428" t="s">
        <v>281</v>
      </c>
    </row>
    <row r="498" spans="1:7">
      <c r="A498" s="221" t="s">
        <v>333</v>
      </c>
      <c r="B498" s="223" t="s">
        <v>430</v>
      </c>
      <c r="C498" s="223">
        <v>1.90593E-4</v>
      </c>
      <c r="D498" s="223" t="s">
        <v>259</v>
      </c>
      <c r="E498" s="223" t="s">
        <v>7174</v>
      </c>
      <c r="F498" s="234" t="s">
        <v>1365</v>
      </c>
      <c r="G498" s="428" t="s">
        <v>281</v>
      </c>
    </row>
    <row r="499" spans="1:7">
      <c r="A499" s="221" t="s">
        <v>333</v>
      </c>
      <c r="B499" s="223" t="s">
        <v>430</v>
      </c>
      <c r="C499" s="223">
        <v>1.8314900000000001E-6</v>
      </c>
      <c r="D499" s="223" t="s">
        <v>259</v>
      </c>
      <c r="E499" s="223" t="s">
        <v>7175</v>
      </c>
      <c r="F499" s="234" t="s">
        <v>1361</v>
      </c>
      <c r="G499" s="428" t="s">
        <v>281</v>
      </c>
    </row>
    <row r="500" spans="1:7">
      <c r="A500" s="221" t="s">
        <v>333</v>
      </c>
      <c r="B500" s="223" t="s">
        <v>1411</v>
      </c>
      <c r="C500" s="223">
        <v>2.5000000000000001E-4</v>
      </c>
      <c r="D500" s="223" t="s">
        <v>1412</v>
      </c>
      <c r="E500" s="223" t="s">
        <v>1413</v>
      </c>
      <c r="F500" s="234" t="s">
        <v>1414</v>
      </c>
      <c r="G500" s="428" t="s">
        <v>281</v>
      </c>
    </row>
    <row r="501" spans="1:7">
      <c r="A501" s="221" t="s">
        <v>333</v>
      </c>
      <c r="B501" s="223" t="s">
        <v>1415</v>
      </c>
      <c r="C501" s="223">
        <v>1.5E-3</v>
      </c>
      <c r="D501" s="223" t="s">
        <v>1412</v>
      </c>
      <c r="E501" s="223" t="s">
        <v>1416</v>
      </c>
      <c r="F501" s="234" t="s">
        <v>1417</v>
      </c>
      <c r="G501" s="428" t="s">
        <v>281</v>
      </c>
    </row>
    <row r="502" spans="1:7">
      <c r="A502" s="221" t="s">
        <v>333</v>
      </c>
      <c r="B502" s="223" t="s">
        <v>1418</v>
      </c>
      <c r="C502" s="223">
        <v>2.5000000000000001E-4</v>
      </c>
      <c r="D502" s="223" t="s">
        <v>1412</v>
      </c>
      <c r="E502" s="223" t="s">
        <v>1413</v>
      </c>
      <c r="F502" s="234" t="s">
        <v>1419</v>
      </c>
      <c r="G502" s="428" t="s">
        <v>281</v>
      </c>
    </row>
    <row r="503" spans="1:7">
      <c r="A503" s="221" t="s">
        <v>333</v>
      </c>
      <c r="B503" s="223" t="s">
        <v>1420</v>
      </c>
      <c r="C503" s="223">
        <v>1.8500000000000001E-3</v>
      </c>
      <c r="D503" s="223" t="s">
        <v>1412</v>
      </c>
      <c r="E503" s="223" t="s">
        <v>1421</v>
      </c>
      <c r="F503" s="234" t="s">
        <v>1422</v>
      </c>
      <c r="G503" s="428" t="s">
        <v>281</v>
      </c>
    </row>
    <row r="504" spans="1:7">
      <c r="A504" s="221" t="s">
        <v>333</v>
      </c>
      <c r="B504" s="223" t="s">
        <v>449</v>
      </c>
      <c r="C504" s="223">
        <v>1.3076466E-2</v>
      </c>
      <c r="D504" s="223" t="s">
        <v>259</v>
      </c>
      <c r="E504" s="223" t="s">
        <v>7176</v>
      </c>
      <c r="F504" s="234" t="s">
        <v>1365</v>
      </c>
      <c r="G504" s="428" t="s">
        <v>281</v>
      </c>
    </row>
    <row r="505" spans="1:7">
      <c r="A505" s="221" t="s">
        <v>333</v>
      </c>
      <c r="B505" s="223" t="s">
        <v>449</v>
      </c>
      <c r="C505" s="223">
        <v>1.04236E-3</v>
      </c>
      <c r="D505" s="223" t="s">
        <v>259</v>
      </c>
      <c r="E505" s="223" t="s">
        <v>7177</v>
      </c>
      <c r="F505" s="234" t="s">
        <v>1361</v>
      </c>
      <c r="G505" s="428" t="s">
        <v>281</v>
      </c>
    </row>
    <row r="506" spans="1:7">
      <c r="A506" s="221" t="s">
        <v>333</v>
      </c>
      <c r="B506" s="223" t="s">
        <v>452</v>
      </c>
      <c r="C506" s="223">
        <v>6.1313799999999999E-7</v>
      </c>
      <c r="D506" s="223" t="s">
        <v>259</v>
      </c>
      <c r="E506" s="223" t="s">
        <v>7178</v>
      </c>
      <c r="F506" s="234" t="s">
        <v>1361</v>
      </c>
      <c r="G506" s="428" t="s">
        <v>281</v>
      </c>
    </row>
    <row r="507" spans="1:7">
      <c r="A507" s="221" t="s">
        <v>333</v>
      </c>
      <c r="B507" s="223" t="s">
        <v>229</v>
      </c>
      <c r="C507" s="223">
        <v>4.6225800000000001E-7</v>
      </c>
      <c r="D507" s="223" t="s">
        <v>259</v>
      </c>
      <c r="E507" s="223" t="s">
        <v>7179</v>
      </c>
      <c r="F507" s="234" t="s">
        <v>1363</v>
      </c>
      <c r="G507" s="428" t="s">
        <v>281</v>
      </c>
    </row>
    <row r="508" spans="1:7">
      <c r="A508" s="221" t="s">
        <v>333</v>
      </c>
      <c r="B508" s="223" t="s">
        <v>455</v>
      </c>
      <c r="C508" s="223">
        <v>7.5255060000000004E-3</v>
      </c>
      <c r="D508" s="223" t="s">
        <v>259</v>
      </c>
      <c r="E508" s="223" t="s">
        <v>7180</v>
      </c>
      <c r="F508" s="234" t="s">
        <v>1365</v>
      </c>
      <c r="G508" s="428" t="s">
        <v>281</v>
      </c>
    </row>
    <row r="509" spans="1:7">
      <c r="A509" s="221" t="s">
        <v>333</v>
      </c>
      <c r="B509" s="223" t="s">
        <v>455</v>
      </c>
      <c r="C509" s="223">
        <v>1.849032E-3</v>
      </c>
      <c r="D509" s="223" t="s">
        <v>259</v>
      </c>
      <c r="E509" s="223" t="s">
        <v>7181</v>
      </c>
      <c r="F509" s="234" t="s">
        <v>1383</v>
      </c>
      <c r="G509" s="428" t="s">
        <v>281</v>
      </c>
    </row>
    <row r="510" spans="1:7">
      <c r="A510" s="221" t="s">
        <v>333</v>
      </c>
      <c r="B510" s="223" t="s">
        <v>213</v>
      </c>
      <c r="C510" s="223">
        <v>2.8464599999999999E-6</v>
      </c>
      <c r="D510" s="223" t="s">
        <v>259</v>
      </c>
      <c r="E510" s="223" t="s">
        <v>7182</v>
      </c>
      <c r="F510" s="234" t="s">
        <v>1361</v>
      </c>
      <c r="G510" s="428" t="s">
        <v>281</v>
      </c>
    </row>
    <row r="511" spans="1:7">
      <c r="A511" s="221" t="s">
        <v>333</v>
      </c>
      <c r="B511" s="223" t="s">
        <v>213</v>
      </c>
      <c r="C511" s="223">
        <v>3.2517300000000002E-7</v>
      </c>
      <c r="D511" s="223" t="s">
        <v>259</v>
      </c>
      <c r="E511" s="223" t="s">
        <v>7183</v>
      </c>
      <c r="F511" s="234" t="s">
        <v>1363</v>
      </c>
      <c r="G511" s="428" t="s">
        <v>281</v>
      </c>
    </row>
    <row r="512" spans="1:7">
      <c r="A512" s="221" t="s">
        <v>333</v>
      </c>
      <c r="B512" s="223" t="s">
        <v>213</v>
      </c>
      <c r="C512" s="223">
        <v>1.317674E-3</v>
      </c>
      <c r="D512" s="223" t="s">
        <v>259</v>
      </c>
      <c r="E512" s="223" t="s">
        <v>7184</v>
      </c>
      <c r="F512" s="234" t="s">
        <v>1365</v>
      </c>
      <c r="G512" s="428" t="s">
        <v>281</v>
      </c>
    </row>
    <row r="513" spans="1:7">
      <c r="A513" s="221" t="s">
        <v>333</v>
      </c>
      <c r="B513" s="223" t="s">
        <v>213</v>
      </c>
      <c r="C513" s="223">
        <v>7.8268099999999997E-5</v>
      </c>
      <c r="D513" s="223" t="s">
        <v>259</v>
      </c>
      <c r="E513" s="223" t="s">
        <v>7185</v>
      </c>
      <c r="F513" s="234" t="s">
        <v>1361</v>
      </c>
      <c r="G513" s="428" t="s">
        <v>281</v>
      </c>
    </row>
    <row r="514" spans="1:7">
      <c r="A514" s="221" t="s">
        <v>333</v>
      </c>
      <c r="B514" s="223" t="s">
        <v>464</v>
      </c>
      <c r="C514" s="223">
        <v>3.9392849999999998E-3</v>
      </c>
      <c r="D514" s="223" t="s">
        <v>259</v>
      </c>
      <c r="E514" s="223" t="s">
        <v>7186</v>
      </c>
      <c r="F514" s="234" t="s">
        <v>1383</v>
      </c>
      <c r="G514" s="428" t="s">
        <v>281</v>
      </c>
    </row>
    <row r="515" spans="1:7">
      <c r="A515" s="221" t="s">
        <v>333</v>
      </c>
      <c r="B515" s="223" t="s">
        <v>1434</v>
      </c>
      <c r="C515" s="223">
        <v>5.0000000000000002E-5</v>
      </c>
      <c r="D515" s="223" t="s">
        <v>1435</v>
      </c>
      <c r="E515" s="223" t="s">
        <v>1436</v>
      </c>
      <c r="F515" s="234" t="s">
        <v>1437</v>
      </c>
      <c r="G515" s="428" t="s">
        <v>281</v>
      </c>
    </row>
    <row r="516" spans="1:7">
      <c r="A516" s="221" t="s">
        <v>333</v>
      </c>
      <c r="B516" s="223" t="s">
        <v>1438</v>
      </c>
      <c r="C516" s="223">
        <v>6.0000000000000002E-5</v>
      </c>
      <c r="D516" s="223" t="s">
        <v>1435</v>
      </c>
      <c r="E516" s="223" t="s">
        <v>1439</v>
      </c>
      <c r="F516" s="234" t="s">
        <v>1440</v>
      </c>
      <c r="G516" s="428" t="s">
        <v>281</v>
      </c>
    </row>
    <row r="517" spans="1:7">
      <c r="A517" s="221" t="s">
        <v>333</v>
      </c>
      <c r="B517" s="223" t="s">
        <v>1441</v>
      </c>
      <c r="C517" s="223">
        <v>5.0000000000000002E-5</v>
      </c>
      <c r="D517" s="223" t="s">
        <v>1435</v>
      </c>
      <c r="E517" s="223" t="s">
        <v>1436</v>
      </c>
      <c r="F517" s="234" t="s">
        <v>1442</v>
      </c>
      <c r="G517" s="428" t="s">
        <v>281</v>
      </c>
    </row>
    <row r="518" spans="1:7">
      <c r="A518" s="221" t="s">
        <v>333</v>
      </c>
      <c r="B518" s="223" t="s">
        <v>1443</v>
      </c>
      <c r="C518" s="223">
        <v>5.0000000000000002E-5</v>
      </c>
      <c r="D518" s="223" t="s">
        <v>1435</v>
      </c>
      <c r="E518" s="223" t="s">
        <v>1436</v>
      </c>
      <c r="F518" s="234" t="s">
        <v>1444</v>
      </c>
      <c r="G518" s="428" t="s">
        <v>281</v>
      </c>
    </row>
    <row r="519" spans="1:7">
      <c r="A519" s="221" t="s">
        <v>333</v>
      </c>
      <c r="B519" s="223" t="s">
        <v>1445</v>
      </c>
      <c r="C519" s="223">
        <v>5.0000000000000002E-5</v>
      </c>
      <c r="D519" s="223" t="s">
        <v>1435</v>
      </c>
      <c r="E519" s="223" t="s">
        <v>1436</v>
      </c>
      <c r="F519" s="234" t="s">
        <v>1446</v>
      </c>
      <c r="G519" s="428" t="s">
        <v>281</v>
      </c>
    </row>
    <row r="520" spans="1:7">
      <c r="A520" s="221" t="s">
        <v>333</v>
      </c>
      <c r="B520" s="223" t="s">
        <v>1447</v>
      </c>
      <c r="C520" s="223">
        <v>5.0000000000000002E-5</v>
      </c>
      <c r="D520" s="223" t="s">
        <v>1435</v>
      </c>
      <c r="E520" s="223" t="s">
        <v>1436</v>
      </c>
      <c r="F520" s="234" t="s">
        <v>1448</v>
      </c>
      <c r="G520" s="428" t="s">
        <v>281</v>
      </c>
    </row>
    <row r="521" spans="1:7">
      <c r="A521" s="221" t="s">
        <v>333</v>
      </c>
      <c r="B521" s="223" t="s">
        <v>1449</v>
      </c>
      <c r="C521" s="223">
        <v>1.0000000000000001E-5</v>
      </c>
      <c r="D521" s="223" t="s">
        <v>1435</v>
      </c>
      <c r="E521" s="223" t="s">
        <v>1450</v>
      </c>
      <c r="F521" s="234" t="s">
        <v>1451</v>
      </c>
      <c r="G521" s="428" t="s">
        <v>281</v>
      </c>
    </row>
    <row r="522" spans="1:7">
      <c r="A522" s="221" t="s">
        <v>333</v>
      </c>
      <c r="B522" s="223" t="s">
        <v>482</v>
      </c>
      <c r="C522" s="223">
        <v>1.2801760000000001E-3</v>
      </c>
      <c r="D522" s="223" t="s">
        <v>259</v>
      </c>
      <c r="E522" s="223" t="s">
        <v>7187</v>
      </c>
      <c r="F522" s="234" t="s">
        <v>1305</v>
      </c>
      <c r="G522" s="428" t="s">
        <v>281</v>
      </c>
    </row>
    <row r="523" spans="1:7">
      <c r="A523" s="221" t="s">
        <v>845</v>
      </c>
      <c r="B523" s="223" t="s">
        <v>1453</v>
      </c>
      <c r="C523" s="223">
        <v>6.7839300000000006E-5</v>
      </c>
      <c r="D523" s="223" t="s">
        <v>259</v>
      </c>
      <c r="E523" s="223" t="s">
        <v>1454</v>
      </c>
      <c r="F523" s="234" t="s">
        <v>1286</v>
      </c>
      <c r="G523" s="428" t="s">
        <v>281</v>
      </c>
    </row>
    <row r="524" spans="1:7">
      <c r="A524" s="221" t="s">
        <v>845</v>
      </c>
      <c r="B524" s="223" t="s">
        <v>1455</v>
      </c>
      <c r="C524" s="223">
        <v>6.7839300000000006E-5</v>
      </c>
      <c r="D524" s="223" t="s">
        <v>259</v>
      </c>
      <c r="E524" s="223" t="s">
        <v>1454</v>
      </c>
      <c r="F524" s="234" t="s">
        <v>1286</v>
      </c>
      <c r="G524" s="428" t="s">
        <v>281</v>
      </c>
    </row>
    <row r="525" spans="1:7">
      <c r="A525" s="221" t="s">
        <v>333</v>
      </c>
      <c r="B525" s="223" t="s">
        <v>209</v>
      </c>
      <c r="C525" s="223">
        <v>2.8379299999999998E-10</v>
      </c>
      <c r="D525" s="223" t="s">
        <v>259</v>
      </c>
      <c r="E525" s="223" t="s">
        <v>7188</v>
      </c>
      <c r="F525" s="234" t="s">
        <v>1361</v>
      </c>
      <c r="G525" s="428" t="s">
        <v>281</v>
      </c>
    </row>
    <row r="526" spans="1:7">
      <c r="A526" s="221" t="s">
        <v>333</v>
      </c>
      <c r="B526" s="223" t="s">
        <v>209</v>
      </c>
      <c r="C526" s="223">
        <v>5.5874600000000001E-9</v>
      </c>
      <c r="D526" s="223" t="s">
        <v>259</v>
      </c>
      <c r="E526" s="223" t="s">
        <v>7189</v>
      </c>
      <c r="F526" s="234" t="s">
        <v>1363</v>
      </c>
      <c r="G526" s="428" t="s">
        <v>281</v>
      </c>
    </row>
    <row r="527" spans="1:7">
      <c r="A527" s="221" t="s">
        <v>333</v>
      </c>
      <c r="B527" s="223" t="s">
        <v>486</v>
      </c>
      <c r="C527" s="223">
        <v>1.9426199999999999E-3</v>
      </c>
      <c r="D527" s="223" t="s">
        <v>259</v>
      </c>
      <c r="E527" s="223" t="s">
        <v>7190</v>
      </c>
      <c r="F527" s="234" t="s">
        <v>1365</v>
      </c>
      <c r="G527" s="428" t="s">
        <v>281</v>
      </c>
    </row>
    <row r="528" spans="1:7">
      <c r="A528" s="226" t="s">
        <v>333</v>
      </c>
      <c r="B528" s="228" t="s">
        <v>486</v>
      </c>
      <c r="C528" s="228">
        <v>7.7750600000000001E-6</v>
      </c>
      <c r="D528" s="228" t="s">
        <v>259</v>
      </c>
      <c r="E528" s="228" t="s">
        <v>7191</v>
      </c>
      <c r="F528" s="255" t="s">
        <v>1361</v>
      </c>
      <c r="G528" s="428" t="s">
        <v>281</v>
      </c>
    </row>
    <row r="530" spans="1:3">
      <c r="A530" s="830" t="s">
        <v>489</v>
      </c>
      <c r="B530" s="831"/>
      <c r="C530" s="831"/>
    </row>
    <row r="531" spans="1:3">
      <c r="A531" s="179" t="s">
        <v>927</v>
      </c>
      <c r="B531" s="280"/>
      <c r="C531" s="281">
        <v>0.3288888888888889</v>
      </c>
    </row>
    <row r="532" spans="1:3">
      <c r="A532" s="157" t="s">
        <v>1830</v>
      </c>
      <c r="B532" s="171"/>
      <c r="C532" s="282">
        <v>0.31111111111111112</v>
      </c>
    </row>
    <row r="533" spans="1:3">
      <c r="A533" s="157" t="s">
        <v>490</v>
      </c>
      <c r="B533" s="191"/>
      <c r="C533" s="282">
        <v>0.18222222222222223</v>
      </c>
    </row>
    <row r="534" spans="1:3">
      <c r="A534" s="157" t="s">
        <v>1463</v>
      </c>
      <c r="B534" s="191"/>
      <c r="C534" s="282">
        <v>0.17777777777777778</v>
      </c>
    </row>
    <row r="535" spans="1:3">
      <c r="A535" s="179" t="s">
        <v>929</v>
      </c>
      <c r="B535" s="280"/>
      <c r="C535" s="281">
        <v>-0.2311111111111111</v>
      </c>
    </row>
    <row r="536" spans="1:3">
      <c r="A536" s="157" t="s">
        <v>7192</v>
      </c>
      <c r="B536" s="191"/>
      <c r="C536" s="282">
        <v>-0.48888888888888887</v>
      </c>
    </row>
    <row r="537" spans="1:3">
      <c r="A537" s="157" t="s">
        <v>7193</v>
      </c>
      <c r="B537" s="191"/>
      <c r="C537" s="282">
        <v>-8.8888888888888892E-2</v>
      </c>
    </row>
    <row r="538" spans="1:3">
      <c r="A538" s="167" t="s">
        <v>6851</v>
      </c>
      <c r="B538" s="177"/>
      <c r="C538" s="284">
        <v>-0.19111111111111109</v>
      </c>
    </row>
  </sheetData>
  <mergeCells count="15">
    <mergeCell ref="A173:F173"/>
    <mergeCell ref="A289:F289"/>
    <mergeCell ref="A296:F296"/>
    <mergeCell ref="A412:F412"/>
    <mergeCell ref="A530:C530"/>
    <mergeCell ref="A67:F67"/>
    <mergeCell ref="A75:F75"/>
    <mergeCell ref="A84:F84"/>
    <mergeCell ref="A117:F117"/>
    <mergeCell ref="A135:F135"/>
    <mergeCell ref="A1:F1"/>
    <mergeCell ref="I1:X1"/>
    <mergeCell ref="A17:F17"/>
    <mergeCell ref="I21:X21"/>
    <mergeCell ref="I53:M53"/>
  </mergeCells>
  <pageMargins left="0.7" right="0.7" top="0.75" bottom="0.75" header="0.3" footer="0.3"/>
  <pageSetup paperSize="9" orientation="portrait"/>
  <drawing r:id="rId1"/>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theme="0" tint="-0.34998626667073579"/>
  </sheetPr>
  <dimension ref="A1:U246"/>
  <sheetViews>
    <sheetView workbookViewId="0">
      <selection sqref="A1:F1"/>
    </sheetView>
  </sheetViews>
  <sheetFormatPr baseColWidth="10" defaultColWidth="9.140625" defaultRowHeight="15"/>
  <cols>
    <col min="1" max="1" width="8.85546875" bestFit="1" customWidth="1"/>
    <col min="2" max="2" width="43.5703125" bestFit="1" customWidth="1"/>
    <col min="3" max="3" width="30.28515625" bestFit="1" customWidth="1"/>
    <col min="4" max="4" width="14" bestFit="1" customWidth="1"/>
    <col min="5" max="5" width="49.7109375" bestFit="1" customWidth="1"/>
    <col min="6" max="6" width="58" bestFit="1" customWidth="1"/>
  </cols>
  <sheetData>
    <row r="1" spans="1:21" ht="21">
      <c r="A1" s="827" t="s">
        <v>7194</v>
      </c>
      <c r="B1" s="828"/>
      <c r="C1" s="828"/>
      <c r="D1" s="828"/>
      <c r="E1" s="828"/>
      <c r="F1" s="829"/>
      <c r="H1" s="836" t="s">
        <v>7195</v>
      </c>
      <c r="I1" s="837"/>
      <c r="J1" s="837"/>
      <c r="K1" s="837"/>
      <c r="L1" s="837"/>
      <c r="M1" s="837"/>
      <c r="N1" s="837"/>
      <c r="O1" s="837"/>
      <c r="P1" s="837"/>
      <c r="Q1" s="837"/>
      <c r="R1" s="837"/>
      <c r="S1" s="837"/>
      <c r="T1" s="837"/>
      <c r="U1" s="838"/>
    </row>
    <row r="2" spans="1:21">
      <c r="A2" s="211" t="s">
        <v>238</v>
      </c>
      <c r="B2" s="212" t="s">
        <v>239</v>
      </c>
      <c r="C2" s="212" t="s">
        <v>240</v>
      </c>
      <c r="D2" s="212" t="s">
        <v>134</v>
      </c>
      <c r="E2" s="212" t="s">
        <v>241</v>
      </c>
      <c r="F2" s="213" t="s">
        <v>242</v>
      </c>
      <c r="H2" s="214"/>
      <c r="I2" s="6"/>
      <c r="J2" s="6"/>
      <c r="K2" s="6"/>
      <c r="L2" s="6"/>
      <c r="M2" s="6"/>
      <c r="N2" s="6"/>
      <c r="O2" s="6"/>
      <c r="P2" s="6"/>
      <c r="Q2" s="6"/>
      <c r="R2" s="6"/>
      <c r="S2" s="6"/>
      <c r="T2" s="6"/>
      <c r="U2" s="215"/>
    </row>
    <row r="3" spans="1:21">
      <c r="A3" s="216" t="s">
        <v>858</v>
      </c>
      <c r="B3" s="231" t="s">
        <v>7196</v>
      </c>
      <c r="C3" s="455">
        <f t="shared" ref="C3:C8" si="0">1/6</f>
        <v>0.16666666666666666</v>
      </c>
      <c r="D3" s="218" t="s">
        <v>259</v>
      </c>
      <c r="E3" s="218" t="s">
        <v>253</v>
      </c>
      <c r="F3" s="232" t="s">
        <v>7197</v>
      </c>
      <c r="H3" s="214"/>
      <c r="I3" s="6"/>
      <c r="J3" s="6"/>
      <c r="K3" s="6"/>
      <c r="L3" s="6"/>
      <c r="M3" s="6"/>
      <c r="N3" s="6"/>
      <c r="O3" s="6"/>
      <c r="P3" s="6"/>
      <c r="Q3" s="6"/>
      <c r="R3" s="6"/>
      <c r="S3" s="6"/>
      <c r="T3" s="6"/>
      <c r="U3" s="215"/>
    </row>
    <row r="4" spans="1:21">
      <c r="A4" s="221" t="s">
        <v>858</v>
      </c>
      <c r="B4" s="233" t="s">
        <v>7198</v>
      </c>
      <c r="C4" s="358">
        <f t="shared" si="0"/>
        <v>0.16666666666666666</v>
      </c>
      <c r="D4" s="223" t="s">
        <v>259</v>
      </c>
      <c r="E4" s="223" t="s">
        <v>253</v>
      </c>
      <c r="F4" s="234" t="s">
        <v>7197</v>
      </c>
      <c r="H4" s="214"/>
      <c r="I4" s="6"/>
      <c r="J4" s="6"/>
      <c r="K4" s="6"/>
      <c r="L4" s="6"/>
      <c r="M4" s="6"/>
      <c r="N4" s="6"/>
      <c r="O4" s="6"/>
      <c r="P4" s="6"/>
      <c r="Q4" s="6"/>
      <c r="R4" s="6"/>
      <c r="S4" s="6"/>
      <c r="T4" s="6"/>
      <c r="U4" s="215"/>
    </row>
    <row r="5" spans="1:21">
      <c r="A5" s="221" t="s">
        <v>858</v>
      </c>
      <c r="B5" s="233" t="s">
        <v>7199</v>
      </c>
      <c r="C5" s="358">
        <f t="shared" si="0"/>
        <v>0.16666666666666666</v>
      </c>
      <c r="D5" s="223" t="s">
        <v>259</v>
      </c>
      <c r="E5" s="223" t="s">
        <v>253</v>
      </c>
      <c r="F5" s="234" t="s">
        <v>7197</v>
      </c>
      <c r="H5" s="214"/>
      <c r="I5" s="6"/>
      <c r="J5" s="6"/>
      <c r="K5" s="6"/>
      <c r="L5" s="6"/>
      <c r="M5" s="6"/>
      <c r="N5" s="6"/>
      <c r="O5" s="6"/>
      <c r="P5" s="6"/>
      <c r="Q5" s="6"/>
      <c r="R5" s="6"/>
      <c r="S5" s="6"/>
      <c r="T5" s="6"/>
      <c r="U5" s="215"/>
    </row>
    <row r="6" spans="1:21">
      <c r="A6" s="221" t="s">
        <v>858</v>
      </c>
      <c r="B6" s="233" t="s">
        <v>7200</v>
      </c>
      <c r="C6" s="358">
        <f t="shared" si="0"/>
        <v>0.16666666666666666</v>
      </c>
      <c r="D6" s="223" t="s">
        <v>259</v>
      </c>
      <c r="E6" s="223" t="s">
        <v>253</v>
      </c>
      <c r="F6" s="234" t="s">
        <v>7197</v>
      </c>
      <c r="H6" s="214"/>
      <c r="I6" s="6"/>
      <c r="J6" s="6"/>
      <c r="K6" s="6"/>
      <c r="L6" s="6"/>
      <c r="M6" s="6"/>
      <c r="N6" s="6"/>
      <c r="O6" s="6"/>
      <c r="P6" s="6"/>
      <c r="Q6" s="6"/>
      <c r="R6" s="6"/>
      <c r="S6" s="6"/>
      <c r="T6" s="6"/>
      <c r="U6" s="215"/>
    </row>
    <row r="7" spans="1:21">
      <c r="A7" s="221" t="s">
        <v>858</v>
      </c>
      <c r="B7" s="233" t="s">
        <v>7201</v>
      </c>
      <c r="C7" s="358">
        <f t="shared" si="0"/>
        <v>0.16666666666666666</v>
      </c>
      <c r="D7" s="223" t="s">
        <v>259</v>
      </c>
      <c r="E7" s="223" t="s">
        <v>253</v>
      </c>
      <c r="F7" s="234" t="s">
        <v>7197</v>
      </c>
      <c r="H7" s="214"/>
      <c r="I7" s="6"/>
      <c r="J7" s="6"/>
      <c r="K7" s="6"/>
      <c r="L7" s="6"/>
      <c r="M7" s="6"/>
      <c r="N7" s="6"/>
      <c r="O7" s="6"/>
      <c r="P7" s="6"/>
      <c r="Q7" s="6"/>
      <c r="R7" s="6"/>
      <c r="S7" s="6"/>
      <c r="T7" s="6"/>
      <c r="U7" s="215"/>
    </row>
    <row r="8" spans="1:21">
      <c r="A8" s="221" t="s">
        <v>858</v>
      </c>
      <c r="B8" s="233" t="s">
        <v>7202</v>
      </c>
      <c r="C8" s="358">
        <f t="shared" si="0"/>
        <v>0.16666666666666666</v>
      </c>
      <c r="D8" s="223" t="s">
        <v>259</v>
      </c>
      <c r="E8" s="223" t="s">
        <v>253</v>
      </c>
      <c r="F8" s="234" t="s">
        <v>7197</v>
      </c>
      <c r="H8" s="214"/>
      <c r="I8" s="6"/>
      <c r="J8" s="6"/>
      <c r="K8" s="6"/>
      <c r="L8" s="6"/>
      <c r="M8" s="6"/>
      <c r="N8" s="6"/>
      <c r="O8" s="6"/>
      <c r="P8" s="6"/>
      <c r="Q8" s="6"/>
      <c r="R8" s="6"/>
      <c r="S8" s="6"/>
      <c r="T8" s="6"/>
      <c r="U8" s="215"/>
    </row>
    <row r="9" spans="1:21">
      <c r="A9" s="226" t="s">
        <v>845</v>
      </c>
      <c r="B9" s="227" t="s">
        <v>6405</v>
      </c>
      <c r="C9" s="228">
        <v>1</v>
      </c>
      <c r="D9" s="228" t="s">
        <v>259</v>
      </c>
      <c r="E9" s="228" t="s">
        <v>253</v>
      </c>
      <c r="F9" s="255" t="s">
        <v>7197</v>
      </c>
      <c r="H9" s="214"/>
      <c r="I9" s="6"/>
      <c r="J9" s="6"/>
      <c r="K9" s="6"/>
      <c r="L9" s="6"/>
      <c r="M9" s="6"/>
      <c r="N9" s="6"/>
      <c r="O9" s="6"/>
      <c r="P9" s="6"/>
      <c r="Q9" s="6"/>
      <c r="R9" s="6"/>
      <c r="S9" s="6"/>
      <c r="T9" s="6"/>
      <c r="U9" s="215"/>
    </row>
    <row r="10" spans="1:21">
      <c r="H10" s="214"/>
      <c r="I10" s="6"/>
      <c r="J10" s="6"/>
      <c r="K10" s="6"/>
      <c r="L10" s="6"/>
      <c r="M10" s="6"/>
      <c r="N10" s="6"/>
      <c r="O10" s="6"/>
      <c r="P10" s="6"/>
      <c r="Q10" s="6"/>
      <c r="R10" s="6"/>
      <c r="S10" s="6"/>
      <c r="T10" s="6"/>
      <c r="U10" s="215"/>
    </row>
    <row r="11" spans="1:21" ht="21">
      <c r="A11" s="827" t="s">
        <v>7196</v>
      </c>
      <c r="B11" s="828"/>
      <c r="C11" s="828"/>
      <c r="D11" s="828"/>
      <c r="E11" s="828"/>
      <c r="F11" s="829"/>
      <c r="H11" s="214"/>
      <c r="I11" s="6"/>
      <c r="J11" s="6"/>
      <c r="K11" s="6"/>
      <c r="L11" s="6"/>
      <c r="M11" s="6"/>
      <c r="N11" s="6"/>
      <c r="O11" s="6"/>
      <c r="P11" s="6"/>
      <c r="Q11" s="6"/>
      <c r="R11" s="6"/>
      <c r="S11" s="6"/>
      <c r="T11" s="6"/>
      <c r="U11" s="215"/>
    </row>
    <row r="12" spans="1:21">
      <c r="A12" s="211" t="s">
        <v>238</v>
      </c>
      <c r="B12" s="212" t="s">
        <v>239</v>
      </c>
      <c r="C12" s="212" t="s">
        <v>240</v>
      </c>
      <c r="D12" s="212" t="s">
        <v>134</v>
      </c>
      <c r="E12" s="212" t="s">
        <v>241</v>
      </c>
      <c r="F12" s="213" t="s">
        <v>242</v>
      </c>
      <c r="H12" s="214"/>
      <c r="I12" s="6"/>
      <c r="J12" s="6"/>
      <c r="K12" s="6"/>
      <c r="L12" s="6"/>
      <c r="M12" s="6"/>
      <c r="N12" s="6"/>
      <c r="O12" s="6"/>
      <c r="P12" s="6"/>
      <c r="Q12" s="6"/>
      <c r="R12" s="6"/>
      <c r="S12" s="6"/>
      <c r="T12" s="6"/>
      <c r="U12" s="215"/>
    </row>
    <row r="13" spans="1:21">
      <c r="A13" s="216" t="s">
        <v>858</v>
      </c>
      <c r="B13" s="217" t="s">
        <v>294</v>
      </c>
      <c r="C13" s="218">
        <v>0.91</v>
      </c>
      <c r="D13" s="218" t="s">
        <v>259</v>
      </c>
      <c r="E13" s="218" t="s">
        <v>7203</v>
      </c>
      <c r="F13" s="232" t="s">
        <v>7204</v>
      </c>
      <c r="H13" s="214"/>
      <c r="I13" s="6"/>
      <c r="J13" s="6"/>
      <c r="K13" s="6"/>
      <c r="L13" s="6"/>
      <c r="M13" s="6"/>
      <c r="N13" s="6"/>
      <c r="O13" s="6"/>
      <c r="P13" s="6"/>
      <c r="Q13" s="6"/>
      <c r="R13" s="6"/>
      <c r="S13" s="6"/>
      <c r="T13" s="6"/>
      <c r="U13" s="215"/>
    </row>
    <row r="14" spans="1:21">
      <c r="A14" s="221" t="s">
        <v>858</v>
      </c>
      <c r="B14" s="222" t="s">
        <v>7205</v>
      </c>
      <c r="C14" s="223">
        <v>1.28</v>
      </c>
      <c r="D14" s="223" t="s">
        <v>408</v>
      </c>
      <c r="E14" s="223" t="s">
        <v>7206</v>
      </c>
      <c r="F14" s="234" t="s">
        <v>7207</v>
      </c>
      <c r="H14" s="236"/>
      <c r="I14" s="237"/>
      <c r="J14" s="237"/>
      <c r="K14" s="237"/>
      <c r="L14" s="237"/>
      <c r="M14" s="237"/>
      <c r="N14" s="237"/>
      <c r="O14" s="237"/>
      <c r="P14" s="237"/>
      <c r="Q14" s="237"/>
      <c r="R14" s="237"/>
      <c r="S14" s="237"/>
      <c r="T14" s="237"/>
      <c r="U14" s="238"/>
    </row>
    <row r="15" spans="1:21">
      <c r="A15" s="221" t="s">
        <v>858</v>
      </c>
      <c r="B15" s="222" t="s">
        <v>326</v>
      </c>
      <c r="C15" s="223">
        <v>6.93</v>
      </c>
      <c r="D15" s="223" t="s">
        <v>408</v>
      </c>
      <c r="E15" s="223" t="s">
        <v>7208</v>
      </c>
      <c r="F15" s="234" t="s">
        <v>7209</v>
      </c>
    </row>
    <row r="16" spans="1:21">
      <c r="A16" s="221" t="s">
        <v>858</v>
      </c>
      <c r="B16" s="222" t="s">
        <v>7210</v>
      </c>
      <c r="C16" s="223">
        <v>0.56999999999999995</v>
      </c>
      <c r="D16" s="223" t="s">
        <v>259</v>
      </c>
      <c r="E16" s="223" t="s">
        <v>7211</v>
      </c>
      <c r="F16" s="234" t="s">
        <v>7212</v>
      </c>
      <c r="G16" s="4" t="s">
        <v>281</v>
      </c>
    </row>
    <row r="17" spans="1:7">
      <c r="A17" s="221" t="s">
        <v>858</v>
      </c>
      <c r="B17" s="222" t="s">
        <v>7213</v>
      </c>
      <c r="C17" s="235" t="s">
        <v>7214</v>
      </c>
      <c r="D17" s="223" t="s">
        <v>259</v>
      </c>
      <c r="E17" s="223" t="s">
        <v>7215</v>
      </c>
      <c r="F17" s="234" t="s">
        <v>7216</v>
      </c>
      <c r="G17" s="4" t="s">
        <v>281</v>
      </c>
    </row>
    <row r="18" spans="1:7">
      <c r="A18" s="221" t="s">
        <v>858</v>
      </c>
      <c r="B18" s="222" t="s">
        <v>1493</v>
      </c>
      <c r="C18" s="223">
        <v>0.14000000000000001</v>
      </c>
      <c r="D18" s="223" t="s">
        <v>259</v>
      </c>
      <c r="E18" s="223" t="s">
        <v>7217</v>
      </c>
      <c r="F18" s="234" t="s">
        <v>7204</v>
      </c>
      <c r="G18" s="4" t="s">
        <v>281</v>
      </c>
    </row>
    <row r="19" spans="1:7">
      <c r="A19" s="221" t="s">
        <v>858</v>
      </c>
      <c r="B19" s="222" t="s">
        <v>7218</v>
      </c>
      <c r="C19" s="223">
        <v>0.5</v>
      </c>
      <c r="D19" s="223" t="s">
        <v>259</v>
      </c>
      <c r="E19" s="223" t="s">
        <v>7219</v>
      </c>
      <c r="F19" s="234" t="s">
        <v>7204</v>
      </c>
      <c r="G19" s="4" t="s">
        <v>281</v>
      </c>
    </row>
    <row r="20" spans="1:7">
      <c r="A20" s="221" t="s">
        <v>333</v>
      </c>
      <c r="B20" s="223" t="s">
        <v>174</v>
      </c>
      <c r="C20" s="223" t="s">
        <v>7220</v>
      </c>
      <c r="D20" s="223" t="s">
        <v>740</v>
      </c>
      <c r="E20" s="223" t="s">
        <v>7221</v>
      </c>
      <c r="F20" s="234" t="s">
        <v>7222</v>
      </c>
      <c r="G20" s="4" t="s">
        <v>281</v>
      </c>
    </row>
    <row r="21" spans="1:7">
      <c r="A21" s="221" t="s">
        <v>333</v>
      </c>
      <c r="B21" s="223" t="s">
        <v>179</v>
      </c>
      <c r="C21" s="223" t="s">
        <v>7223</v>
      </c>
      <c r="D21" s="223" t="s">
        <v>740</v>
      </c>
      <c r="E21" s="223" t="s">
        <v>7224</v>
      </c>
      <c r="F21" s="234" t="s">
        <v>7222</v>
      </c>
      <c r="G21" s="4" t="s">
        <v>281</v>
      </c>
    </row>
    <row r="22" spans="1:7">
      <c r="A22" s="221" t="s">
        <v>333</v>
      </c>
      <c r="B22" s="223" t="s">
        <v>188</v>
      </c>
      <c r="C22" s="223" t="s">
        <v>7225</v>
      </c>
      <c r="D22" s="223" t="s">
        <v>740</v>
      </c>
      <c r="E22" s="223" t="s">
        <v>7226</v>
      </c>
      <c r="F22" s="234" t="s">
        <v>7222</v>
      </c>
      <c r="G22" s="4" t="s">
        <v>281</v>
      </c>
    </row>
    <row r="23" spans="1:7">
      <c r="A23" s="221" t="s">
        <v>333</v>
      </c>
      <c r="B23" s="223" t="s">
        <v>192</v>
      </c>
      <c r="C23" s="223" t="s">
        <v>7227</v>
      </c>
      <c r="D23" s="223" t="s">
        <v>740</v>
      </c>
      <c r="E23" s="223" t="s">
        <v>7228</v>
      </c>
      <c r="F23" s="234" t="s">
        <v>7222</v>
      </c>
      <c r="G23" s="4" t="s">
        <v>281</v>
      </c>
    </row>
    <row r="24" spans="1:7">
      <c r="A24" s="221" t="s">
        <v>333</v>
      </c>
      <c r="B24" s="223" t="s">
        <v>205</v>
      </c>
      <c r="C24" s="223" t="s">
        <v>7229</v>
      </c>
      <c r="D24" s="223" t="s">
        <v>740</v>
      </c>
      <c r="E24" s="223" t="s">
        <v>7230</v>
      </c>
      <c r="F24" s="234" t="s">
        <v>7222</v>
      </c>
      <c r="G24" s="4" t="s">
        <v>281</v>
      </c>
    </row>
    <row r="25" spans="1:7">
      <c r="A25" s="221" t="s">
        <v>333</v>
      </c>
      <c r="B25" s="223" t="s">
        <v>196</v>
      </c>
      <c r="C25" s="223" t="s">
        <v>7231</v>
      </c>
      <c r="D25" s="223" t="s">
        <v>740</v>
      </c>
      <c r="E25" s="223" t="s">
        <v>7232</v>
      </c>
      <c r="F25" s="234" t="s">
        <v>7222</v>
      </c>
      <c r="G25" s="4" t="s">
        <v>281</v>
      </c>
    </row>
    <row r="26" spans="1:7">
      <c r="A26" s="221" t="s">
        <v>333</v>
      </c>
      <c r="B26" s="223" t="s">
        <v>200</v>
      </c>
      <c r="C26" s="223" t="s">
        <v>7233</v>
      </c>
      <c r="D26" s="223" t="s">
        <v>740</v>
      </c>
      <c r="E26" s="223" t="s">
        <v>7234</v>
      </c>
      <c r="F26" s="234" t="s">
        <v>7222</v>
      </c>
      <c r="G26" s="4" t="s">
        <v>281</v>
      </c>
    </row>
    <row r="27" spans="1:7">
      <c r="A27" s="221" t="s">
        <v>333</v>
      </c>
      <c r="B27" s="223" t="s">
        <v>449</v>
      </c>
      <c r="C27" s="223" t="s">
        <v>7235</v>
      </c>
      <c r="D27" s="223" t="s">
        <v>259</v>
      </c>
      <c r="E27" s="223" t="s">
        <v>7215</v>
      </c>
      <c r="F27" s="234" t="s">
        <v>7236</v>
      </c>
      <c r="G27" s="4" t="s">
        <v>281</v>
      </c>
    </row>
    <row r="28" spans="1:7">
      <c r="A28" s="221" t="s">
        <v>845</v>
      </c>
      <c r="B28" s="233" t="s">
        <v>7237</v>
      </c>
      <c r="C28" s="223" t="s">
        <v>7238</v>
      </c>
      <c r="D28" s="223" t="s">
        <v>259</v>
      </c>
      <c r="E28" s="223" t="s">
        <v>7215</v>
      </c>
      <c r="F28" s="234" t="s">
        <v>7239</v>
      </c>
      <c r="G28" s="4" t="s">
        <v>281</v>
      </c>
    </row>
    <row r="29" spans="1:7">
      <c r="A29" s="221" t="s">
        <v>333</v>
      </c>
      <c r="B29" s="223" t="s">
        <v>209</v>
      </c>
      <c r="C29" s="223" t="s">
        <v>7240</v>
      </c>
      <c r="D29" s="223" t="s">
        <v>740</v>
      </c>
      <c r="E29" t="s">
        <v>7241</v>
      </c>
      <c r="F29" s="234" t="s">
        <v>7222</v>
      </c>
      <c r="G29" s="4" t="s">
        <v>281</v>
      </c>
    </row>
    <row r="30" spans="1:7">
      <c r="A30" s="262" t="s">
        <v>268</v>
      </c>
      <c r="B30" s="189" t="s">
        <v>95</v>
      </c>
      <c r="C30" s="189">
        <v>52</v>
      </c>
      <c r="D30" s="189" t="s">
        <v>7242</v>
      </c>
      <c r="E30" s="189" t="s">
        <v>253</v>
      </c>
      <c r="F30" s="263" t="s">
        <v>7243</v>
      </c>
      <c r="G30" s="4" t="s">
        <v>281</v>
      </c>
    </row>
    <row r="31" spans="1:7">
      <c r="A31" s="262" t="s">
        <v>268</v>
      </c>
      <c r="B31" s="189" t="s">
        <v>97</v>
      </c>
      <c r="C31" s="189">
        <v>2.7</v>
      </c>
      <c r="D31" s="189" t="s">
        <v>7242</v>
      </c>
      <c r="E31" s="189" t="s">
        <v>253</v>
      </c>
      <c r="F31" s="263" t="s">
        <v>7243</v>
      </c>
      <c r="G31" s="4" t="s">
        <v>281</v>
      </c>
    </row>
    <row r="32" spans="1:7">
      <c r="A32" s="262" t="s">
        <v>268</v>
      </c>
      <c r="B32" s="189" t="s">
        <v>99</v>
      </c>
      <c r="C32" s="189">
        <v>797</v>
      </c>
      <c r="D32" s="189" t="s">
        <v>7242</v>
      </c>
      <c r="E32" s="189" t="s">
        <v>253</v>
      </c>
      <c r="F32" s="263" t="s">
        <v>7243</v>
      </c>
      <c r="G32" s="4" t="s">
        <v>281</v>
      </c>
    </row>
    <row r="33" spans="1:7">
      <c r="A33" s="262" t="s">
        <v>268</v>
      </c>
      <c r="B33" s="189" t="s">
        <v>100</v>
      </c>
      <c r="C33" s="189">
        <v>5380</v>
      </c>
      <c r="D33" s="189" t="s">
        <v>7242</v>
      </c>
      <c r="E33" s="189" t="s">
        <v>253</v>
      </c>
      <c r="F33" s="263" t="s">
        <v>7243</v>
      </c>
      <c r="G33" s="4" t="s">
        <v>281</v>
      </c>
    </row>
    <row r="34" spans="1:7">
      <c r="A34" s="262" t="s">
        <v>268</v>
      </c>
      <c r="B34" s="189" t="s">
        <v>7244</v>
      </c>
      <c r="C34" s="189">
        <v>0.45</v>
      </c>
      <c r="D34" s="189" t="s">
        <v>270</v>
      </c>
      <c r="E34" s="189" t="s">
        <v>7245</v>
      </c>
      <c r="F34" s="263" t="s">
        <v>7246</v>
      </c>
      <c r="G34" s="4" t="s">
        <v>281</v>
      </c>
    </row>
    <row r="35" spans="1:7">
      <c r="A35" s="262" t="s">
        <v>268</v>
      </c>
      <c r="B35" s="189" t="s">
        <v>101</v>
      </c>
      <c r="C35" s="189">
        <v>0</v>
      </c>
      <c r="D35" s="189" t="s">
        <v>7242</v>
      </c>
      <c r="E35" s="189" t="s">
        <v>253</v>
      </c>
      <c r="F35" s="263" t="s">
        <v>7243</v>
      </c>
      <c r="G35" s="4" t="s">
        <v>281</v>
      </c>
    </row>
    <row r="36" spans="1:7">
      <c r="A36" s="262" t="s">
        <v>268</v>
      </c>
      <c r="B36" s="189" t="s">
        <v>104</v>
      </c>
      <c r="C36" s="189">
        <v>299</v>
      </c>
      <c r="D36" s="189" t="s">
        <v>7242</v>
      </c>
      <c r="E36" s="189" t="s">
        <v>253</v>
      </c>
      <c r="F36" s="263" t="s">
        <v>7243</v>
      </c>
      <c r="G36" s="4" t="s">
        <v>281</v>
      </c>
    </row>
    <row r="37" spans="1:7">
      <c r="A37" s="262" t="s">
        <v>268</v>
      </c>
      <c r="B37" s="189" t="s">
        <v>7247</v>
      </c>
      <c r="C37" s="189">
        <v>0.43640000000000001</v>
      </c>
      <c r="D37" s="189" t="s">
        <v>1544</v>
      </c>
      <c r="E37" s="189" t="s">
        <v>253</v>
      </c>
      <c r="F37" s="263" t="s">
        <v>7248</v>
      </c>
      <c r="G37" s="4" t="s">
        <v>281</v>
      </c>
    </row>
    <row r="38" spans="1:7">
      <c r="A38" s="262" t="s">
        <v>268</v>
      </c>
      <c r="B38" s="189" t="s">
        <v>105</v>
      </c>
      <c r="C38" s="189">
        <v>389</v>
      </c>
      <c r="D38" s="189" t="s">
        <v>7242</v>
      </c>
      <c r="E38" s="189" t="s">
        <v>253</v>
      </c>
      <c r="F38" s="263" t="s">
        <v>7243</v>
      </c>
      <c r="G38" s="4" t="s">
        <v>281</v>
      </c>
    </row>
    <row r="39" spans="1:7">
      <c r="A39" s="262" t="s">
        <v>268</v>
      </c>
      <c r="B39" s="189" t="s">
        <v>7249</v>
      </c>
      <c r="C39" s="189">
        <v>0.85</v>
      </c>
      <c r="D39" s="189" t="s">
        <v>270</v>
      </c>
      <c r="E39" s="189" t="s">
        <v>253</v>
      </c>
      <c r="F39" s="263" t="s">
        <v>7250</v>
      </c>
      <c r="G39" s="4" t="s">
        <v>281</v>
      </c>
    </row>
    <row r="40" spans="1:7">
      <c r="A40" s="262" t="s">
        <v>268</v>
      </c>
      <c r="B40" s="189" t="s">
        <v>110</v>
      </c>
      <c r="C40" s="189">
        <v>12554</v>
      </c>
      <c r="D40" s="189" t="s">
        <v>7242</v>
      </c>
      <c r="E40" s="189" t="s">
        <v>253</v>
      </c>
      <c r="F40" s="263" t="s">
        <v>7243</v>
      </c>
      <c r="G40" s="4" t="s">
        <v>281</v>
      </c>
    </row>
    <row r="41" spans="1:7">
      <c r="A41" s="262" t="s">
        <v>268</v>
      </c>
      <c r="B41" s="189" t="s">
        <v>7220</v>
      </c>
      <c r="C41" s="189" t="s">
        <v>7251</v>
      </c>
      <c r="D41" s="189" t="s">
        <v>740</v>
      </c>
      <c r="E41" s="306"/>
      <c r="F41" s="263" t="s">
        <v>7252</v>
      </c>
      <c r="G41" s="4" t="s">
        <v>281</v>
      </c>
    </row>
    <row r="42" spans="1:7">
      <c r="A42" s="262" t="s">
        <v>268</v>
      </c>
      <c r="B42" s="189" t="s">
        <v>7223</v>
      </c>
      <c r="C42" s="189" t="s">
        <v>7253</v>
      </c>
      <c r="D42" s="189" t="s">
        <v>740</v>
      </c>
      <c r="E42" s="306"/>
      <c r="F42" s="263" t="s">
        <v>7252</v>
      </c>
      <c r="G42" s="4" t="s">
        <v>281</v>
      </c>
    </row>
    <row r="43" spans="1:7">
      <c r="A43" s="262" t="s">
        <v>268</v>
      </c>
      <c r="B43" s="189" t="s">
        <v>7225</v>
      </c>
      <c r="C43" s="189" t="s">
        <v>7254</v>
      </c>
      <c r="D43" s="189" t="s">
        <v>740</v>
      </c>
      <c r="E43" s="306"/>
      <c r="F43" s="263" t="s">
        <v>7252</v>
      </c>
      <c r="G43" s="4" t="s">
        <v>281</v>
      </c>
    </row>
    <row r="44" spans="1:7">
      <c r="A44" s="262" t="s">
        <v>268</v>
      </c>
      <c r="B44" s="189" t="s">
        <v>7227</v>
      </c>
      <c r="C44" s="189" t="s">
        <v>7255</v>
      </c>
      <c r="D44" s="189" t="s">
        <v>740</v>
      </c>
      <c r="E44" s="306"/>
      <c r="F44" s="263" t="s">
        <v>7252</v>
      </c>
      <c r="G44" s="4" t="s">
        <v>281</v>
      </c>
    </row>
    <row r="45" spans="1:7">
      <c r="A45" s="262" t="s">
        <v>268</v>
      </c>
      <c r="B45" s="189" t="s">
        <v>7231</v>
      </c>
      <c r="C45" s="189" t="s">
        <v>7256</v>
      </c>
      <c r="D45" s="189" t="s">
        <v>740</v>
      </c>
      <c r="E45" s="306"/>
      <c r="F45" s="263" t="s">
        <v>7252</v>
      </c>
      <c r="G45" s="4" t="s">
        <v>281</v>
      </c>
    </row>
    <row r="46" spans="1:7">
      <c r="A46" s="262" t="s">
        <v>268</v>
      </c>
      <c r="B46" s="189" t="s">
        <v>7233</v>
      </c>
      <c r="C46" s="189" t="s">
        <v>7257</v>
      </c>
      <c r="D46" s="189" t="s">
        <v>740</v>
      </c>
      <c r="E46" s="306"/>
      <c r="F46" s="263" t="s">
        <v>7252</v>
      </c>
      <c r="G46" s="4" t="s">
        <v>281</v>
      </c>
    </row>
    <row r="47" spans="1:7">
      <c r="A47" s="262" t="s">
        <v>268</v>
      </c>
      <c r="B47" s="189" t="s">
        <v>7258</v>
      </c>
      <c r="C47" s="189" t="s">
        <v>7259</v>
      </c>
      <c r="D47" s="189" t="s">
        <v>259</v>
      </c>
      <c r="E47" s="306"/>
      <c r="F47" s="263" t="s">
        <v>7260</v>
      </c>
      <c r="G47" s="4" t="s">
        <v>281</v>
      </c>
    </row>
    <row r="48" spans="1:7">
      <c r="A48" s="262" t="s">
        <v>268</v>
      </c>
      <c r="B48" s="189" t="s">
        <v>7235</v>
      </c>
      <c r="C48" s="189" t="s">
        <v>7261</v>
      </c>
      <c r="D48" s="189" t="s">
        <v>259</v>
      </c>
      <c r="E48" s="306"/>
      <c r="F48" s="263" t="s">
        <v>7262</v>
      </c>
      <c r="G48" s="4" t="s">
        <v>281</v>
      </c>
    </row>
    <row r="49" spans="1:7">
      <c r="A49" s="262" t="s">
        <v>268</v>
      </c>
      <c r="B49" s="189" t="s">
        <v>7229</v>
      </c>
      <c r="C49" s="189" t="s">
        <v>7263</v>
      </c>
      <c r="D49" s="189" t="s">
        <v>740</v>
      </c>
      <c r="E49" s="306"/>
      <c r="F49" s="263" t="s">
        <v>7252</v>
      </c>
      <c r="G49" s="4" t="s">
        <v>281</v>
      </c>
    </row>
    <row r="50" spans="1:7">
      <c r="A50" s="239" t="s">
        <v>268</v>
      </c>
      <c r="B50" s="240" t="s">
        <v>7240</v>
      </c>
      <c r="C50" s="240" t="s">
        <v>7264</v>
      </c>
      <c r="D50" s="240" t="s">
        <v>740</v>
      </c>
      <c r="E50" s="307"/>
      <c r="F50" s="241" t="s">
        <v>7252</v>
      </c>
      <c r="G50" s="4" t="s">
        <v>281</v>
      </c>
    </row>
    <row r="52" spans="1:7" ht="21">
      <c r="A52" s="827" t="s">
        <v>7198</v>
      </c>
      <c r="B52" s="828"/>
      <c r="C52" s="828"/>
      <c r="D52" s="828"/>
      <c r="E52" s="828"/>
      <c r="F52" s="829"/>
    </row>
    <row r="53" spans="1:7">
      <c r="A53" s="211" t="s">
        <v>238</v>
      </c>
      <c r="B53" s="212" t="s">
        <v>239</v>
      </c>
      <c r="C53" s="212" t="s">
        <v>240</v>
      </c>
      <c r="D53" s="212" t="s">
        <v>134</v>
      </c>
      <c r="E53" s="212" t="s">
        <v>241</v>
      </c>
      <c r="F53" s="213" t="s">
        <v>242</v>
      </c>
    </row>
    <row r="54" spans="1:7">
      <c r="A54" s="216" t="s">
        <v>858</v>
      </c>
      <c r="B54" s="217" t="s">
        <v>285</v>
      </c>
      <c r="C54" s="218">
        <v>3.0000000000000001E-3</v>
      </c>
      <c r="D54" s="218" t="s">
        <v>259</v>
      </c>
      <c r="E54" s="218" t="s">
        <v>7265</v>
      </c>
      <c r="F54" s="232" t="s">
        <v>7204</v>
      </c>
    </row>
    <row r="55" spans="1:7">
      <c r="A55" s="221" t="s">
        <v>858</v>
      </c>
      <c r="B55" s="222" t="s">
        <v>7205</v>
      </c>
      <c r="C55" s="223">
        <v>0.42</v>
      </c>
      <c r="D55" s="223" t="s">
        <v>408</v>
      </c>
      <c r="E55" s="223" t="s">
        <v>7266</v>
      </c>
      <c r="F55" s="234" t="s">
        <v>7207</v>
      </c>
    </row>
    <row r="56" spans="1:7">
      <c r="A56" s="221" t="s">
        <v>858</v>
      </c>
      <c r="B56" s="222" t="s">
        <v>300</v>
      </c>
      <c r="C56" s="223">
        <v>5.4</v>
      </c>
      <c r="D56" s="223" t="s">
        <v>259</v>
      </c>
      <c r="E56" s="223" t="s">
        <v>7267</v>
      </c>
      <c r="F56" s="234" t="s">
        <v>7204</v>
      </c>
    </row>
    <row r="57" spans="1:7">
      <c r="A57" s="221" t="s">
        <v>858</v>
      </c>
      <c r="B57" s="222" t="s">
        <v>7213</v>
      </c>
      <c r="C57" s="223">
        <v>-2.2914757103574699</v>
      </c>
      <c r="D57" s="223" t="s">
        <v>259</v>
      </c>
      <c r="E57" s="223" t="s">
        <v>253</v>
      </c>
      <c r="F57" s="234" t="s">
        <v>7216</v>
      </c>
    </row>
    <row r="58" spans="1:7">
      <c r="A58" s="221" t="s">
        <v>858</v>
      </c>
      <c r="B58" s="222" t="s">
        <v>7268</v>
      </c>
      <c r="C58" s="223">
        <v>-5.3</v>
      </c>
      <c r="D58" s="223" t="s">
        <v>259</v>
      </c>
      <c r="E58" s="223" t="s">
        <v>7269</v>
      </c>
      <c r="F58" s="234" t="s">
        <v>7270</v>
      </c>
    </row>
    <row r="59" spans="1:7">
      <c r="A59" s="221" t="s">
        <v>858</v>
      </c>
      <c r="B59" s="222" t="s">
        <v>7271</v>
      </c>
      <c r="C59" s="223">
        <v>8.4</v>
      </c>
      <c r="D59" s="223" t="s">
        <v>259</v>
      </c>
      <c r="E59" s="223" t="s">
        <v>7272</v>
      </c>
      <c r="F59" s="234" t="s">
        <v>7273</v>
      </c>
    </row>
    <row r="60" spans="1:7">
      <c r="A60" s="221" t="s">
        <v>858</v>
      </c>
      <c r="B60" s="222" t="s">
        <v>595</v>
      </c>
      <c r="C60" s="223">
        <v>43</v>
      </c>
      <c r="D60" s="223" t="s">
        <v>259</v>
      </c>
      <c r="E60" s="223" t="s">
        <v>7274</v>
      </c>
      <c r="F60" s="234" t="s">
        <v>7275</v>
      </c>
    </row>
    <row r="61" spans="1:7">
      <c r="A61" s="221" t="s">
        <v>858</v>
      </c>
      <c r="B61" s="222" t="s">
        <v>941</v>
      </c>
      <c r="C61" s="223">
        <v>-16</v>
      </c>
      <c r="D61" s="223" t="s">
        <v>943</v>
      </c>
      <c r="E61" s="223" t="s">
        <v>7276</v>
      </c>
      <c r="F61" s="234" t="s">
        <v>7277</v>
      </c>
    </row>
    <row r="62" spans="1:7">
      <c r="A62" s="221" t="s">
        <v>333</v>
      </c>
      <c r="B62" s="223" t="s">
        <v>174</v>
      </c>
      <c r="C62" s="223" t="s">
        <v>7220</v>
      </c>
      <c r="D62" s="223" t="s">
        <v>740</v>
      </c>
      <c r="E62" s="223" t="s">
        <v>7278</v>
      </c>
      <c r="F62" s="234" t="s">
        <v>7222</v>
      </c>
    </row>
    <row r="63" spans="1:7">
      <c r="A63" s="221" t="s">
        <v>333</v>
      </c>
      <c r="B63" s="223" t="s">
        <v>179</v>
      </c>
      <c r="C63" s="223" t="s">
        <v>7223</v>
      </c>
      <c r="D63" s="223" t="s">
        <v>740</v>
      </c>
      <c r="E63" s="223" t="s">
        <v>7279</v>
      </c>
      <c r="F63" s="234" t="s">
        <v>7222</v>
      </c>
    </row>
    <row r="64" spans="1:7">
      <c r="A64" s="221" t="s">
        <v>333</v>
      </c>
      <c r="B64" s="223" t="s">
        <v>188</v>
      </c>
      <c r="C64" s="223" t="s">
        <v>7225</v>
      </c>
      <c r="D64" s="223" t="s">
        <v>740</v>
      </c>
      <c r="E64" s="223" t="s">
        <v>7280</v>
      </c>
      <c r="F64" s="234" t="s">
        <v>7222</v>
      </c>
    </row>
    <row r="65" spans="1:6">
      <c r="A65" s="221" t="s">
        <v>333</v>
      </c>
      <c r="B65" s="223" t="s">
        <v>192</v>
      </c>
      <c r="C65" s="223" t="s">
        <v>7227</v>
      </c>
      <c r="D65" s="223" t="s">
        <v>740</v>
      </c>
      <c r="E65" s="223" t="s">
        <v>7280</v>
      </c>
      <c r="F65" s="234" t="s">
        <v>7222</v>
      </c>
    </row>
    <row r="66" spans="1:6">
      <c r="A66" s="221" t="s">
        <v>333</v>
      </c>
      <c r="B66" s="223" t="s">
        <v>205</v>
      </c>
      <c r="C66" s="223" t="s">
        <v>7229</v>
      </c>
      <c r="D66" s="223" t="s">
        <v>740</v>
      </c>
      <c r="E66" s="223" t="s">
        <v>7281</v>
      </c>
      <c r="F66" s="234" t="s">
        <v>7222</v>
      </c>
    </row>
    <row r="67" spans="1:6">
      <c r="A67" s="221" t="s">
        <v>333</v>
      </c>
      <c r="B67" s="223" t="s">
        <v>196</v>
      </c>
      <c r="C67" s="223" t="s">
        <v>7231</v>
      </c>
      <c r="D67" s="223" t="s">
        <v>740</v>
      </c>
      <c r="E67" s="223" t="s">
        <v>7232</v>
      </c>
      <c r="F67" s="234" t="s">
        <v>7222</v>
      </c>
    </row>
    <row r="68" spans="1:6">
      <c r="A68" s="221" t="s">
        <v>333</v>
      </c>
      <c r="B68" s="223" t="s">
        <v>200</v>
      </c>
      <c r="C68" s="223" t="s">
        <v>7233</v>
      </c>
      <c r="D68" s="223" t="s">
        <v>740</v>
      </c>
      <c r="E68" s="223" t="s">
        <v>7281</v>
      </c>
      <c r="F68" s="234" t="s">
        <v>7222</v>
      </c>
    </row>
    <row r="69" spans="1:6">
      <c r="A69" s="221" t="s">
        <v>333</v>
      </c>
      <c r="B69" s="223" t="s">
        <v>449</v>
      </c>
      <c r="C69" s="223" t="s">
        <v>7235</v>
      </c>
      <c r="D69" s="223" t="s">
        <v>259</v>
      </c>
      <c r="E69" s="223" t="s">
        <v>7215</v>
      </c>
      <c r="F69" s="234" t="s">
        <v>7236</v>
      </c>
    </row>
    <row r="70" spans="1:6">
      <c r="A70" s="221" t="s">
        <v>845</v>
      </c>
      <c r="B70" s="233" t="s">
        <v>7282</v>
      </c>
      <c r="C70" s="223" t="s">
        <v>7238</v>
      </c>
      <c r="D70" s="223" t="s">
        <v>259</v>
      </c>
      <c r="E70" s="223" t="s">
        <v>253</v>
      </c>
      <c r="F70" s="234" t="s">
        <v>7239</v>
      </c>
    </row>
    <row r="71" spans="1:6">
      <c r="A71" s="221" t="s">
        <v>333</v>
      </c>
      <c r="B71" s="223" t="s">
        <v>209</v>
      </c>
      <c r="C71" s="223" t="s">
        <v>7240</v>
      </c>
      <c r="D71" s="223" t="s">
        <v>740</v>
      </c>
      <c r="E71" s="223" t="s">
        <v>7283</v>
      </c>
      <c r="F71" s="234" t="s">
        <v>7222</v>
      </c>
    </row>
    <row r="72" spans="1:6">
      <c r="A72" s="262" t="s">
        <v>268</v>
      </c>
      <c r="B72" s="189" t="s">
        <v>95</v>
      </c>
      <c r="C72" s="189">
        <v>1.1000000000000001</v>
      </c>
      <c r="D72" s="189" t="s">
        <v>7242</v>
      </c>
      <c r="E72" s="189" t="s">
        <v>253</v>
      </c>
      <c r="F72" s="263" t="s">
        <v>7243</v>
      </c>
    </row>
    <row r="73" spans="1:6">
      <c r="A73" s="262" t="s">
        <v>268</v>
      </c>
      <c r="B73" s="189" t="s">
        <v>97</v>
      </c>
      <c r="C73" s="189">
        <v>0.1</v>
      </c>
      <c r="D73" s="189" t="s">
        <v>7242</v>
      </c>
      <c r="E73" s="189" t="s">
        <v>253</v>
      </c>
      <c r="F73" s="263" t="s">
        <v>7243</v>
      </c>
    </row>
    <row r="74" spans="1:6">
      <c r="A74" s="262" t="s">
        <v>268</v>
      </c>
      <c r="B74" s="189" t="s">
        <v>99</v>
      </c>
      <c r="C74" s="189">
        <v>1.7</v>
      </c>
      <c r="D74" s="189" t="s">
        <v>7242</v>
      </c>
      <c r="E74" s="189" t="s">
        <v>253</v>
      </c>
      <c r="F74" s="263" t="s">
        <v>7243</v>
      </c>
    </row>
    <row r="75" spans="1:6">
      <c r="A75" s="262" t="s">
        <v>268</v>
      </c>
      <c r="B75" s="189" t="s">
        <v>100</v>
      </c>
      <c r="C75" s="189">
        <v>1.7</v>
      </c>
      <c r="D75" s="189" t="s">
        <v>7242</v>
      </c>
      <c r="E75" s="189" t="s">
        <v>253</v>
      </c>
      <c r="F75" s="263" t="s">
        <v>7243</v>
      </c>
    </row>
    <row r="76" spans="1:6">
      <c r="A76" s="262" t="s">
        <v>268</v>
      </c>
      <c r="B76" s="189" t="s">
        <v>7244</v>
      </c>
      <c r="C76" s="189">
        <v>1</v>
      </c>
      <c r="D76" s="189" t="s">
        <v>270</v>
      </c>
      <c r="E76" s="189" t="s">
        <v>253</v>
      </c>
      <c r="F76" s="263" t="s">
        <v>7246</v>
      </c>
    </row>
    <row r="77" spans="1:6">
      <c r="A77" s="262" t="s">
        <v>268</v>
      </c>
      <c r="B77" s="189" t="s">
        <v>101</v>
      </c>
      <c r="C77" s="189">
        <v>0</v>
      </c>
      <c r="D77" s="189" t="s">
        <v>7242</v>
      </c>
      <c r="E77" s="189" t="s">
        <v>253</v>
      </c>
      <c r="F77" s="263" t="s">
        <v>7243</v>
      </c>
    </row>
    <row r="78" spans="1:6">
      <c r="A78" s="262" t="s">
        <v>268</v>
      </c>
      <c r="B78" s="189" t="s">
        <v>104</v>
      </c>
      <c r="C78" s="189">
        <v>0.2</v>
      </c>
      <c r="D78" s="189" t="s">
        <v>7242</v>
      </c>
      <c r="E78" s="189" t="s">
        <v>253</v>
      </c>
      <c r="F78" s="263" t="s">
        <v>7243</v>
      </c>
    </row>
    <row r="79" spans="1:6">
      <c r="A79" s="262" t="s">
        <v>268</v>
      </c>
      <c r="B79" s="189" t="s">
        <v>7247</v>
      </c>
      <c r="C79" s="189">
        <v>0.43640000000000001</v>
      </c>
      <c r="D79" s="189" t="s">
        <v>1544</v>
      </c>
      <c r="E79" s="189" t="s">
        <v>253</v>
      </c>
      <c r="F79" s="263" t="s">
        <v>7248</v>
      </c>
    </row>
    <row r="80" spans="1:6">
      <c r="A80" s="262" t="s">
        <v>268</v>
      </c>
      <c r="B80" s="189" t="s">
        <v>105</v>
      </c>
      <c r="C80" s="189">
        <v>0.2</v>
      </c>
      <c r="D80" s="189" t="s">
        <v>7242</v>
      </c>
      <c r="E80" s="189" t="s">
        <v>253</v>
      </c>
      <c r="F80" s="263" t="s">
        <v>7243</v>
      </c>
    </row>
    <row r="81" spans="1:6">
      <c r="A81" s="262" t="s">
        <v>268</v>
      </c>
      <c r="B81" s="189" t="s">
        <v>7249</v>
      </c>
      <c r="C81" s="189">
        <v>0.85</v>
      </c>
      <c r="D81" s="189" t="s">
        <v>270</v>
      </c>
      <c r="E81" s="189" t="s">
        <v>253</v>
      </c>
      <c r="F81" s="263" t="s">
        <v>7250</v>
      </c>
    </row>
    <row r="82" spans="1:6">
      <c r="A82" s="262" t="s">
        <v>268</v>
      </c>
      <c r="B82" s="189" t="s">
        <v>110</v>
      </c>
      <c r="C82" s="189">
        <v>0.4</v>
      </c>
      <c r="D82" s="189" t="s">
        <v>7242</v>
      </c>
      <c r="E82" s="189" t="s">
        <v>253</v>
      </c>
      <c r="F82" s="263" t="s">
        <v>7243</v>
      </c>
    </row>
    <row r="83" spans="1:6">
      <c r="A83" s="262" t="s">
        <v>268</v>
      </c>
      <c r="B83" s="189" t="s">
        <v>7220</v>
      </c>
      <c r="C83" s="189" t="s">
        <v>7251</v>
      </c>
      <c r="D83" s="189" t="s">
        <v>740</v>
      </c>
      <c r="E83" s="306"/>
      <c r="F83" s="263" t="s">
        <v>7252</v>
      </c>
    </row>
    <row r="84" spans="1:6">
      <c r="A84" s="262" t="s">
        <v>268</v>
      </c>
      <c r="B84" s="189" t="s">
        <v>7223</v>
      </c>
      <c r="C84" s="189" t="s">
        <v>7253</v>
      </c>
      <c r="D84" s="189" t="s">
        <v>740</v>
      </c>
      <c r="E84" s="306"/>
      <c r="F84" s="263" t="s">
        <v>7252</v>
      </c>
    </row>
    <row r="85" spans="1:6">
      <c r="A85" s="262" t="s">
        <v>268</v>
      </c>
      <c r="B85" s="189" t="s">
        <v>7225</v>
      </c>
      <c r="C85" s="189" t="s">
        <v>7254</v>
      </c>
      <c r="D85" s="189" t="s">
        <v>740</v>
      </c>
      <c r="E85" s="306"/>
      <c r="F85" s="263" t="s">
        <v>7252</v>
      </c>
    </row>
    <row r="86" spans="1:6">
      <c r="A86" s="262" t="s">
        <v>268</v>
      </c>
      <c r="B86" s="189" t="s">
        <v>7227</v>
      </c>
      <c r="C86" s="189" t="s">
        <v>7255</v>
      </c>
      <c r="D86" s="189" t="s">
        <v>740</v>
      </c>
      <c r="E86" s="306"/>
      <c r="F86" s="263" t="s">
        <v>7252</v>
      </c>
    </row>
    <row r="87" spans="1:6">
      <c r="A87" s="262" t="s">
        <v>268</v>
      </c>
      <c r="B87" s="189" t="s">
        <v>7231</v>
      </c>
      <c r="C87" s="189" t="s">
        <v>7256</v>
      </c>
      <c r="D87" s="189" t="s">
        <v>740</v>
      </c>
      <c r="E87" s="306"/>
      <c r="F87" s="263" t="s">
        <v>7252</v>
      </c>
    </row>
    <row r="88" spans="1:6">
      <c r="A88" s="262" t="s">
        <v>268</v>
      </c>
      <c r="B88" s="189" t="s">
        <v>7233</v>
      </c>
      <c r="C88" s="189" t="s">
        <v>7257</v>
      </c>
      <c r="D88" s="189" t="s">
        <v>740</v>
      </c>
      <c r="E88" s="306"/>
      <c r="F88" s="263" t="s">
        <v>7252</v>
      </c>
    </row>
    <row r="89" spans="1:6">
      <c r="A89" s="262" t="s">
        <v>268</v>
      </c>
      <c r="B89" s="189" t="s">
        <v>7258</v>
      </c>
      <c r="C89" s="189" t="s">
        <v>7259</v>
      </c>
      <c r="D89" s="189" t="s">
        <v>259</v>
      </c>
      <c r="E89" s="306"/>
      <c r="F89" s="263" t="s">
        <v>7260</v>
      </c>
    </row>
    <row r="90" spans="1:6">
      <c r="A90" s="262" t="s">
        <v>268</v>
      </c>
      <c r="B90" s="189" t="s">
        <v>7235</v>
      </c>
      <c r="C90" s="189" t="s">
        <v>7261</v>
      </c>
      <c r="D90" s="189" t="s">
        <v>259</v>
      </c>
      <c r="E90" s="306"/>
      <c r="F90" s="263" t="s">
        <v>7262</v>
      </c>
    </row>
    <row r="91" spans="1:6">
      <c r="A91" s="262" t="s">
        <v>268</v>
      </c>
      <c r="B91" s="189" t="s">
        <v>7229</v>
      </c>
      <c r="C91" s="189" t="s">
        <v>7263</v>
      </c>
      <c r="D91" s="189" t="s">
        <v>740</v>
      </c>
      <c r="E91" s="306"/>
      <c r="F91" s="263" t="s">
        <v>7252</v>
      </c>
    </row>
    <row r="92" spans="1:6">
      <c r="A92" s="239" t="s">
        <v>268</v>
      </c>
      <c r="B92" s="240" t="s">
        <v>7240</v>
      </c>
      <c r="C92" s="240" t="s">
        <v>7264</v>
      </c>
      <c r="D92" s="240" t="s">
        <v>740</v>
      </c>
      <c r="E92" s="307"/>
      <c r="F92" s="241" t="s">
        <v>7252</v>
      </c>
    </row>
    <row r="94" spans="1:6" ht="21">
      <c r="A94" s="827" t="s">
        <v>7199</v>
      </c>
      <c r="B94" s="828"/>
      <c r="C94" s="828"/>
      <c r="D94" s="828"/>
      <c r="E94" s="828"/>
      <c r="F94" s="829"/>
    </row>
    <row r="95" spans="1:6">
      <c r="A95" s="211" t="s">
        <v>238</v>
      </c>
      <c r="B95" s="212" t="s">
        <v>239</v>
      </c>
      <c r="C95" s="212" t="s">
        <v>240</v>
      </c>
      <c r="D95" s="212" t="s">
        <v>134</v>
      </c>
      <c r="E95" s="212" t="s">
        <v>241</v>
      </c>
      <c r="F95" s="213" t="s">
        <v>242</v>
      </c>
    </row>
    <row r="96" spans="1:6">
      <c r="A96" s="216" t="s">
        <v>858</v>
      </c>
      <c r="B96" s="217" t="s">
        <v>311</v>
      </c>
      <c r="C96" s="218">
        <v>0.94</v>
      </c>
      <c r="D96" s="218" t="s">
        <v>259</v>
      </c>
      <c r="E96" s="218" t="s">
        <v>7284</v>
      </c>
      <c r="F96" s="232" t="s">
        <v>7204</v>
      </c>
    </row>
    <row r="97" spans="1:6">
      <c r="A97" s="221" t="s">
        <v>858</v>
      </c>
      <c r="B97" s="222" t="s">
        <v>7285</v>
      </c>
      <c r="C97" s="223">
        <v>0.26</v>
      </c>
      <c r="D97" s="223" t="s">
        <v>259</v>
      </c>
      <c r="E97" s="223" t="s">
        <v>7286</v>
      </c>
      <c r="F97" s="234" t="s">
        <v>7204</v>
      </c>
    </row>
    <row r="98" spans="1:6">
      <c r="A98" s="221" t="s">
        <v>858</v>
      </c>
      <c r="B98" s="222" t="s">
        <v>7205</v>
      </c>
      <c r="C98" s="223">
        <v>0.75</v>
      </c>
      <c r="D98" s="223" t="s">
        <v>408</v>
      </c>
      <c r="E98" s="223" t="s">
        <v>7287</v>
      </c>
      <c r="F98" s="234" t="s">
        <v>7207</v>
      </c>
    </row>
    <row r="99" spans="1:6">
      <c r="A99" s="221" t="s">
        <v>858</v>
      </c>
      <c r="B99" s="222" t="s">
        <v>300</v>
      </c>
      <c r="C99" s="223">
        <v>6.8</v>
      </c>
      <c r="D99" s="223" t="s">
        <v>259</v>
      </c>
      <c r="E99" s="223" t="s">
        <v>7288</v>
      </c>
      <c r="F99" s="234" t="s">
        <v>7204</v>
      </c>
    </row>
    <row r="100" spans="1:6">
      <c r="A100" s="221" t="s">
        <v>858</v>
      </c>
      <c r="B100" s="222" t="s">
        <v>591</v>
      </c>
      <c r="C100" s="223">
        <v>0.35</v>
      </c>
      <c r="D100" s="223" t="s">
        <v>259</v>
      </c>
      <c r="E100" s="223" t="s">
        <v>7289</v>
      </c>
      <c r="F100" s="234" t="s">
        <v>7204</v>
      </c>
    </row>
    <row r="101" spans="1:6">
      <c r="A101" s="221" t="s">
        <v>858</v>
      </c>
      <c r="B101" s="222" t="s">
        <v>7213</v>
      </c>
      <c r="C101" s="235" t="s">
        <v>7214</v>
      </c>
      <c r="D101" s="223" t="s">
        <v>259</v>
      </c>
      <c r="E101" s="223" t="s">
        <v>7290</v>
      </c>
      <c r="F101" s="234" t="s">
        <v>7216</v>
      </c>
    </row>
    <row r="102" spans="1:6">
      <c r="A102" s="221" t="s">
        <v>858</v>
      </c>
      <c r="B102" s="222" t="s">
        <v>308</v>
      </c>
      <c r="C102" s="223">
        <v>3.7</v>
      </c>
      <c r="D102" s="223" t="s">
        <v>259</v>
      </c>
      <c r="E102" s="223" t="s">
        <v>7291</v>
      </c>
      <c r="F102" s="234" t="s">
        <v>7204</v>
      </c>
    </row>
    <row r="103" spans="1:6">
      <c r="A103" s="221" t="s">
        <v>858</v>
      </c>
      <c r="B103" s="222" t="s">
        <v>7292</v>
      </c>
      <c r="C103" s="223">
        <v>0.04</v>
      </c>
      <c r="D103" s="223" t="s">
        <v>259</v>
      </c>
      <c r="E103" s="223" t="s">
        <v>7293</v>
      </c>
      <c r="F103" s="234" t="s">
        <v>7204</v>
      </c>
    </row>
    <row r="104" spans="1:6">
      <c r="A104" s="221" t="s">
        <v>858</v>
      </c>
      <c r="B104" s="222" t="s">
        <v>595</v>
      </c>
      <c r="C104" s="223">
        <v>136</v>
      </c>
      <c r="D104" s="223" t="s">
        <v>259</v>
      </c>
      <c r="E104" s="223" t="s">
        <v>7294</v>
      </c>
      <c r="F104" s="234" t="s">
        <v>7275</v>
      </c>
    </row>
    <row r="105" spans="1:6">
      <c r="A105" s="221" t="s">
        <v>858</v>
      </c>
      <c r="B105" s="222" t="s">
        <v>941</v>
      </c>
      <c r="C105" s="223">
        <v>-136</v>
      </c>
      <c r="D105" s="223" t="s">
        <v>943</v>
      </c>
      <c r="E105" s="223" t="s">
        <v>7295</v>
      </c>
      <c r="F105" s="234" t="s">
        <v>7277</v>
      </c>
    </row>
    <row r="106" spans="1:6">
      <c r="A106" s="221" t="s">
        <v>333</v>
      </c>
      <c r="B106" s="223" t="s">
        <v>174</v>
      </c>
      <c r="C106" s="223">
        <v>0</v>
      </c>
      <c r="D106" s="223" t="s">
        <v>740</v>
      </c>
      <c r="E106" s="223" t="s">
        <v>7296</v>
      </c>
      <c r="F106" s="234" t="s">
        <v>7222</v>
      </c>
    </row>
    <row r="107" spans="1:6">
      <c r="A107" s="221" t="s">
        <v>333</v>
      </c>
      <c r="B107" s="223" t="s">
        <v>179</v>
      </c>
      <c r="C107" s="223">
        <v>6.0747663551401798</v>
      </c>
      <c r="D107" s="223" t="s">
        <v>740</v>
      </c>
      <c r="E107" s="223" t="s">
        <v>7297</v>
      </c>
      <c r="F107" s="234" t="s">
        <v>7222</v>
      </c>
    </row>
    <row r="108" spans="1:6">
      <c r="A108" s="221" t="s">
        <v>333</v>
      </c>
      <c r="B108" s="223" t="s">
        <v>188</v>
      </c>
      <c r="C108" s="223">
        <v>205.60747663551399</v>
      </c>
      <c r="D108" s="223" t="s">
        <v>740</v>
      </c>
      <c r="E108" s="223" t="s">
        <v>7298</v>
      </c>
      <c r="F108" s="234" t="s">
        <v>7222</v>
      </c>
    </row>
    <row r="109" spans="1:6">
      <c r="A109" s="221" t="s">
        <v>333</v>
      </c>
      <c r="B109" s="223" t="s">
        <v>192</v>
      </c>
      <c r="C109" s="223">
        <v>102.803738317757</v>
      </c>
      <c r="D109" s="223" t="s">
        <v>740</v>
      </c>
      <c r="E109" s="223" t="s">
        <v>7299</v>
      </c>
      <c r="F109" s="234" t="s">
        <v>7222</v>
      </c>
    </row>
    <row r="110" spans="1:6">
      <c r="A110" s="221" t="s">
        <v>333</v>
      </c>
      <c r="B110" s="223" t="s">
        <v>205</v>
      </c>
      <c r="C110" s="223">
        <v>140.18691588785001</v>
      </c>
      <c r="D110" s="223" t="s">
        <v>740</v>
      </c>
      <c r="E110" s="223" t="s">
        <v>7300</v>
      </c>
      <c r="F110" s="234" t="s">
        <v>7222</v>
      </c>
    </row>
    <row r="111" spans="1:6">
      <c r="A111" s="221" t="s">
        <v>333</v>
      </c>
      <c r="B111" s="223" t="s">
        <v>196</v>
      </c>
      <c r="C111" s="223">
        <v>2.9906542056074699</v>
      </c>
      <c r="D111" s="223" t="s">
        <v>740</v>
      </c>
      <c r="E111" s="223" t="s">
        <v>7301</v>
      </c>
      <c r="F111" s="234" t="s">
        <v>7222</v>
      </c>
    </row>
    <row r="112" spans="1:6">
      <c r="A112" s="221" t="s">
        <v>333</v>
      </c>
      <c r="B112" s="223" t="s">
        <v>200</v>
      </c>
      <c r="C112" s="223">
        <v>233.644859813084</v>
      </c>
      <c r="D112" s="223" t="s">
        <v>740</v>
      </c>
      <c r="E112" s="223" t="s">
        <v>7302</v>
      </c>
      <c r="F112" s="234" t="s">
        <v>7222</v>
      </c>
    </row>
    <row r="113" spans="1:6">
      <c r="A113" s="221" t="s">
        <v>333</v>
      </c>
      <c r="B113" s="223" t="s">
        <v>449</v>
      </c>
      <c r="C113" s="223" t="s">
        <v>7235</v>
      </c>
      <c r="D113" s="223" t="s">
        <v>259</v>
      </c>
      <c r="E113" s="223" t="s">
        <v>7215</v>
      </c>
      <c r="F113" s="234" t="s">
        <v>7236</v>
      </c>
    </row>
    <row r="114" spans="1:6">
      <c r="A114" s="221" t="s">
        <v>845</v>
      </c>
      <c r="B114" s="233" t="s">
        <v>7303</v>
      </c>
      <c r="C114" s="223" t="s">
        <v>7238</v>
      </c>
      <c r="D114" s="223" t="s">
        <v>259</v>
      </c>
      <c r="E114" s="223" t="s">
        <v>253</v>
      </c>
      <c r="F114" s="234" t="s">
        <v>7239</v>
      </c>
    </row>
    <row r="115" spans="1:6">
      <c r="A115" s="221" t="s">
        <v>333</v>
      </c>
      <c r="B115" s="223" t="s">
        <v>209</v>
      </c>
      <c r="C115" s="224">
        <v>121.495327102803</v>
      </c>
      <c r="D115" s="223" t="s">
        <v>740</v>
      </c>
      <c r="E115" s="223" t="s">
        <v>7304</v>
      </c>
      <c r="F115" s="234" t="s">
        <v>7222</v>
      </c>
    </row>
    <row r="116" spans="1:6">
      <c r="A116" s="262" t="s">
        <v>268</v>
      </c>
      <c r="B116" s="189" t="s">
        <v>7244</v>
      </c>
      <c r="C116" s="189">
        <v>0.625</v>
      </c>
      <c r="D116" s="189" t="s">
        <v>270</v>
      </c>
      <c r="E116" s="189" t="s">
        <v>7305</v>
      </c>
      <c r="F116" s="263" t="s">
        <v>7246</v>
      </c>
    </row>
    <row r="117" spans="1:6">
      <c r="A117" s="262" t="s">
        <v>268</v>
      </c>
      <c r="B117" s="189" t="s">
        <v>7247</v>
      </c>
      <c r="C117" s="189">
        <v>0.43640000000000001</v>
      </c>
      <c r="D117" s="189" t="s">
        <v>1544</v>
      </c>
      <c r="E117" s="189" t="s">
        <v>253</v>
      </c>
      <c r="F117" s="263" t="s">
        <v>7248</v>
      </c>
    </row>
    <row r="118" spans="1:6">
      <c r="A118" s="262" t="s">
        <v>268</v>
      </c>
      <c r="B118" s="189" t="s">
        <v>7235</v>
      </c>
      <c r="C118" s="189" t="s">
        <v>7261</v>
      </c>
      <c r="D118" s="189" t="s">
        <v>259</v>
      </c>
      <c r="E118" s="306"/>
      <c r="F118" s="263" t="s">
        <v>7262</v>
      </c>
    </row>
    <row r="119" spans="1:6">
      <c r="A119" s="262" t="s">
        <v>268</v>
      </c>
      <c r="B119" s="189" t="s">
        <v>7249</v>
      </c>
      <c r="C119" s="189">
        <v>0.65</v>
      </c>
      <c r="D119" s="189" t="s">
        <v>270</v>
      </c>
      <c r="E119" s="189" t="s">
        <v>7306</v>
      </c>
      <c r="F119" s="263" t="s">
        <v>7250</v>
      </c>
    </row>
    <row r="120" spans="1:6">
      <c r="A120" s="239" t="s">
        <v>268</v>
      </c>
      <c r="B120" s="240" t="s">
        <v>7258</v>
      </c>
      <c r="C120" s="240" t="s">
        <v>7259</v>
      </c>
      <c r="D120" s="240" t="s">
        <v>259</v>
      </c>
      <c r="E120" s="307"/>
      <c r="F120" s="241" t="s">
        <v>7260</v>
      </c>
    </row>
    <row r="121" spans="1:6">
      <c r="A121" s="148"/>
      <c r="B121" s="148"/>
      <c r="C121" s="148"/>
      <c r="D121" s="148"/>
      <c r="E121" s="148"/>
      <c r="F121" s="148"/>
    </row>
    <row r="122" spans="1:6" ht="21">
      <c r="A122" s="827" t="s">
        <v>7307</v>
      </c>
      <c r="B122" s="828"/>
      <c r="C122" s="828"/>
      <c r="D122" s="828"/>
      <c r="E122" s="828"/>
      <c r="F122" s="829"/>
    </row>
    <row r="123" spans="1:6">
      <c r="A123" s="211" t="s">
        <v>238</v>
      </c>
      <c r="B123" s="212" t="s">
        <v>239</v>
      </c>
      <c r="C123" s="212" t="s">
        <v>240</v>
      </c>
      <c r="D123" s="212" t="s">
        <v>134</v>
      </c>
      <c r="E123" s="212" t="s">
        <v>241</v>
      </c>
      <c r="F123" s="213" t="s">
        <v>242</v>
      </c>
    </row>
    <row r="124" spans="1:6">
      <c r="A124" s="216" t="s">
        <v>858</v>
      </c>
      <c r="B124" s="217" t="s">
        <v>7308</v>
      </c>
      <c r="C124" s="218">
        <v>0.46</v>
      </c>
      <c r="D124" s="218" t="s">
        <v>259</v>
      </c>
      <c r="E124" s="218" t="s">
        <v>7309</v>
      </c>
      <c r="F124" s="232" t="s">
        <v>7204</v>
      </c>
    </row>
    <row r="125" spans="1:6">
      <c r="A125" s="221" t="s">
        <v>858</v>
      </c>
      <c r="B125" s="222" t="s">
        <v>7205</v>
      </c>
      <c r="C125" s="223">
        <v>2.2999999999999998</v>
      </c>
      <c r="D125" s="223" t="s">
        <v>408</v>
      </c>
      <c r="E125" s="223" t="s">
        <v>7310</v>
      </c>
      <c r="F125" s="234" t="s">
        <v>7207</v>
      </c>
    </row>
    <row r="126" spans="1:6">
      <c r="A126" s="221" t="s">
        <v>858</v>
      </c>
      <c r="B126" s="222" t="s">
        <v>7213</v>
      </c>
      <c r="C126" s="235" t="s">
        <v>7214</v>
      </c>
      <c r="D126" s="223" t="s">
        <v>259</v>
      </c>
      <c r="E126" s="223" t="s">
        <v>253</v>
      </c>
      <c r="F126" s="234" t="s">
        <v>7216</v>
      </c>
    </row>
    <row r="127" spans="1:6">
      <c r="A127" s="221" t="s">
        <v>858</v>
      </c>
      <c r="B127" s="222" t="s">
        <v>308</v>
      </c>
      <c r="C127" s="223">
        <v>2.1</v>
      </c>
      <c r="D127" s="223" t="s">
        <v>259</v>
      </c>
      <c r="E127" s="223" t="s">
        <v>7311</v>
      </c>
      <c r="F127" s="234" t="s">
        <v>7204</v>
      </c>
    </row>
    <row r="128" spans="1:6">
      <c r="A128" s="221" t="s">
        <v>858</v>
      </c>
      <c r="B128" s="222" t="s">
        <v>305</v>
      </c>
      <c r="C128" s="223">
        <v>0.23</v>
      </c>
      <c r="D128" s="223" t="s">
        <v>259</v>
      </c>
      <c r="E128" s="223" t="s">
        <v>7312</v>
      </c>
      <c r="F128" s="234" t="s">
        <v>7204</v>
      </c>
    </row>
    <row r="129" spans="1:6">
      <c r="A129" s="221" t="s">
        <v>858</v>
      </c>
      <c r="B129" s="222" t="s">
        <v>507</v>
      </c>
      <c r="C129" s="223">
        <v>5.6</v>
      </c>
      <c r="D129" s="223" t="s">
        <v>259</v>
      </c>
      <c r="E129" s="223" t="s">
        <v>7313</v>
      </c>
      <c r="F129" s="234" t="s">
        <v>7204</v>
      </c>
    </row>
    <row r="130" spans="1:6">
      <c r="A130" s="221" t="s">
        <v>858</v>
      </c>
      <c r="B130" s="222" t="s">
        <v>595</v>
      </c>
      <c r="C130" s="223">
        <v>4.5</v>
      </c>
      <c r="D130" s="223" t="s">
        <v>259</v>
      </c>
      <c r="E130" s="223" t="s">
        <v>7314</v>
      </c>
      <c r="F130" s="234" t="s">
        <v>7275</v>
      </c>
    </row>
    <row r="131" spans="1:6">
      <c r="A131" s="221" t="s">
        <v>858</v>
      </c>
      <c r="B131" s="222" t="s">
        <v>1114</v>
      </c>
      <c r="C131" s="235">
        <v>-2.2999999999999998</v>
      </c>
      <c r="D131" s="223" t="s">
        <v>259</v>
      </c>
      <c r="E131" s="223" t="s">
        <v>7310</v>
      </c>
      <c r="F131" s="234" t="s">
        <v>7270</v>
      </c>
    </row>
    <row r="132" spans="1:6">
      <c r="A132" s="221" t="s">
        <v>858</v>
      </c>
      <c r="B132" s="222" t="s">
        <v>941</v>
      </c>
      <c r="C132" s="223">
        <v>-92</v>
      </c>
      <c r="D132" s="223" t="s">
        <v>943</v>
      </c>
      <c r="E132" s="223" t="s">
        <v>7315</v>
      </c>
      <c r="F132" s="234" t="s">
        <v>7277</v>
      </c>
    </row>
    <row r="133" spans="1:6">
      <c r="A133" s="221" t="s">
        <v>333</v>
      </c>
      <c r="B133" s="223" t="s">
        <v>174</v>
      </c>
      <c r="C133" s="223" t="s">
        <v>7220</v>
      </c>
      <c r="D133" s="223" t="s">
        <v>740</v>
      </c>
      <c r="E133" s="223" t="s">
        <v>7316</v>
      </c>
      <c r="F133" s="234" t="s">
        <v>7222</v>
      </c>
    </row>
    <row r="134" spans="1:6">
      <c r="A134" s="221" t="s">
        <v>333</v>
      </c>
      <c r="B134" s="223" t="s">
        <v>179</v>
      </c>
      <c r="C134" s="223" t="s">
        <v>7223</v>
      </c>
      <c r="D134" s="223" t="s">
        <v>740</v>
      </c>
      <c r="E134" s="223" t="s">
        <v>7317</v>
      </c>
      <c r="F134" s="234" t="s">
        <v>7222</v>
      </c>
    </row>
    <row r="135" spans="1:6">
      <c r="A135" s="221" t="s">
        <v>333</v>
      </c>
      <c r="B135" s="223" t="s">
        <v>188</v>
      </c>
      <c r="C135" s="223" t="s">
        <v>7225</v>
      </c>
      <c r="D135" s="223" t="s">
        <v>740</v>
      </c>
      <c r="E135" s="223" t="s">
        <v>7318</v>
      </c>
      <c r="F135" s="234" t="s">
        <v>7222</v>
      </c>
    </row>
    <row r="136" spans="1:6">
      <c r="A136" s="221" t="s">
        <v>333</v>
      </c>
      <c r="B136" s="223" t="s">
        <v>192</v>
      </c>
      <c r="C136" s="223" t="s">
        <v>7227</v>
      </c>
      <c r="D136" s="223" t="s">
        <v>740</v>
      </c>
      <c r="E136" s="223" t="s">
        <v>7319</v>
      </c>
      <c r="F136" s="234" t="s">
        <v>7222</v>
      </c>
    </row>
    <row r="137" spans="1:6">
      <c r="A137" s="221" t="s">
        <v>333</v>
      </c>
      <c r="B137" s="223" t="s">
        <v>205</v>
      </c>
      <c r="C137" s="223" t="s">
        <v>7229</v>
      </c>
      <c r="D137" s="223" t="s">
        <v>740</v>
      </c>
      <c r="E137" s="223" t="s">
        <v>7320</v>
      </c>
      <c r="F137" s="234" t="s">
        <v>7222</v>
      </c>
    </row>
    <row r="138" spans="1:6">
      <c r="A138" s="221" t="s">
        <v>333</v>
      </c>
      <c r="B138" s="223" t="s">
        <v>196</v>
      </c>
      <c r="C138" s="223" t="s">
        <v>7231</v>
      </c>
      <c r="D138" s="223" t="s">
        <v>740</v>
      </c>
      <c r="E138" s="223" t="s">
        <v>7321</v>
      </c>
      <c r="F138" s="234" t="s">
        <v>7222</v>
      </c>
    </row>
    <row r="139" spans="1:6">
      <c r="A139" s="221" t="s">
        <v>333</v>
      </c>
      <c r="B139" s="223" t="s">
        <v>200</v>
      </c>
      <c r="C139" s="223" t="s">
        <v>7233</v>
      </c>
      <c r="D139" s="223" t="s">
        <v>740</v>
      </c>
      <c r="E139" s="223" t="s">
        <v>7322</v>
      </c>
      <c r="F139" s="234" t="s">
        <v>7222</v>
      </c>
    </row>
    <row r="140" spans="1:6">
      <c r="A140" s="221" t="s">
        <v>333</v>
      </c>
      <c r="B140" s="223" t="s">
        <v>449</v>
      </c>
      <c r="C140" s="223" t="s">
        <v>7235</v>
      </c>
      <c r="D140" s="223" t="s">
        <v>259</v>
      </c>
      <c r="E140" s="223" t="s">
        <v>7215</v>
      </c>
      <c r="F140" s="234" t="s">
        <v>7236</v>
      </c>
    </row>
    <row r="141" spans="1:6">
      <c r="A141" s="221" t="s">
        <v>845</v>
      </c>
      <c r="B141" s="233" t="s">
        <v>7323</v>
      </c>
      <c r="C141" s="223" t="s">
        <v>7238</v>
      </c>
      <c r="D141" s="223" t="s">
        <v>259</v>
      </c>
      <c r="E141" s="223" t="s">
        <v>253</v>
      </c>
      <c r="F141" s="234" t="s">
        <v>7239</v>
      </c>
    </row>
    <row r="142" spans="1:6">
      <c r="A142" s="221" t="s">
        <v>333</v>
      </c>
      <c r="B142" s="223" t="s">
        <v>209</v>
      </c>
      <c r="C142" s="223" t="s">
        <v>7240</v>
      </c>
      <c r="D142" s="223" t="s">
        <v>740</v>
      </c>
      <c r="E142" s="223" t="s">
        <v>7324</v>
      </c>
      <c r="F142" s="234" t="s">
        <v>7222</v>
      </c>
    </row>
    <row r="143" spans="1:6">
      <c r="A143" s="262" t="s">
        <v>268</v>
      </c>
      <c r="B143" s="189" t="s">
        <v>95</v>
      </c>
      <c r="C143" s="189">
        <v>10.1</v>
      </c>
      <c r="D143" s="189" t="s">
        <v>7242</v>
      </c>
      <c r="E143" s="189" t="s">
        <v>253</v>
      </c>
      <c r="F143" s="263" t="s">
        <v>7243</v>
      </c>
    </row>
    <row r="144" spans="1:6">
      <c r="A144" s="262" t="s">
        <v>268</v>
      </c>
      <c r="B144" s="189" t="s">
        <v>97</v>
      </c>
      <c r="C144" s="189">
        <v>3.8</v>
      </c>
      <c r="D144" s="189" t="s">
        <v>7242</v>
      </c>
      <c r="E144" s="189" t="s">
        <v>253</v>
      </c>
      <c r="F144" s="263" t="s">
        <v>7243</v>
      </c>
    </row>
    <row r="145" spans="1:6">
      <c r="A145" s="262" t="s">
        <v>268</v>
      </c>
      <c r="B145" s="189" t="s">
        <v>99</v>
      </c>
      <c r="C145" s="189">
        <v>34</v>
      </c>
      <c r="D145" s="189" t="s">
        <v>7242</v>
      </c>
      <c r="E145" s="189" t="s">
        <v>253</v>
      </c>
      <c r="F145" s="263" t="s">
        <v>7243</v>
      </c>
    </row>
    <row r="146" spans="1:6">
      <c r="A146" s="262" t="s">
        <v>268</v>
      </c>
      <c r="B146" s="189" t="s">
        <v>100</v>
      </c>
      <c r="C146" s="189">
        <v>851</v>
      </c>
      <c r="D146" s="189" t="s">
        <v>7242</v>
      </c>
      <c r="E146" s="189" t="s">
        <v>253</v>
      </c>
      <c r="F146" s="263" t="s">
        <v>7243</v>
      </c>
    </row>
    <row r="147" spans="1:6">
      <c r="A147" s="262" t="s">
        <v>268</v>
      </c>
      <c r="B147" s="189" t="s">
        <v>7244</v>
      </c>
      <c r="C147" s="189">
        <v>0.875</v>
      </c>
      <c r="D147" s="189" t="s">
        <v>270</v>
      </c>
      <c r="E147" s="171" t="s">
        <v>7325</v>
      </c>
      <c r="F147" s="263" t="s">
        <v>7246</v>
      </c>
    </row>
    <row r="148" spans="1:6">
      <c r="A148" s="262" t="s">
        <v>268</v>
      </c>
      <c r="B148" s="189" t="s">
        <v>101</v>
      </c>
      <c r="C148" s="189">
        <v>0.2</v>
      </c>
      <c r="D148" s="189" t="s">
        <v>7242</v>
      </c>
      <c r="E148" s="189" t="s">
        <v>253</v>
      </c>
      <c r="F148" s="263" t="s">
        <v>7243</v>
      </c>
    </row>
    <row r="149" spans="1:6">
      <c r="A149" s="262" t="s">
        <v>268</v>
      </c>
      <c r="B149" s="189" t="s">
        <v>104</v>
      </c>
      <c r="C149" s="189">
        <v>13.8</v>
      </c>
      <c r="D149" s="189" t="s">
        <v>7242</v>
      </c>
      <c r="E149" s="189" t="s">
        <v>253</v>
      </c>
      <c r="F149" s="263" t="s">
        <v>7243</v>
      </c>
    </row>
    <row r="150" spans="1:6">
      <c r="A150" s="262" t="s">
        <v>268</v>
      </c>
      <c r="B150" s="189" t="s">
        <v>7247</v>
      </c>
      <c r="C150" s="189">
        <v>0.43640000000000001</v>
      </c>
      <c r="D150" s="189" t="s">
        <v>1544</v>
      </c>
      <c r="E150" s="189" t="s">
        <v>253</v>
      </c>
      <c r="F150" s="263" t="s">
        <v>7248</v>
      </c>
    </row>
    <row r="151" spans="1:6">
      <c r="A151" s="262" t="s">
        <v>268</v>
      </c>
      <c r="B151" s="189" t="s">
        <v>105</v>
      </c>
      <c r="C151" s="189">
        <v>25</v>
      </c>
      <c r="D151" s="189" t="s">
        <v>7242</v>
      </c>
      <c r="E151" s="189" t="s">
        <v>253</v>
      </c>
      <c r="F151" s="263" t="s">
        <v>7243</v>
      </c>
    </row>
    <row r="152" spans="1:6">
      <c r="A152" s="262" t="s">
        <v>268</v>
      </c>
      <c r="B152" s="189" t="s">
        <v>7249</v>
      </c>
      <c r="C152" s="189">
        <v>0.65</v>
      </c>
      <c r="D152" s="189" t="s">
        <v>270</v>
      </c>
      <c r="E152" s="189" t="s">
        <v>7306</v>
      </c>
      <c r="F152" s="263" t="s">
        <v>7250</v>
      </c>
    </row>
    <row r="153" spans="1:6">
      <c r="A153" s="262" t="s">
        <v>268</v>
      </c>
      <c r="B153" s="189" t="s">
        <v>7326</v>
      </c>
      <c r="C153" s="189">
        <v>0.30020000000000002</v>
      </c>
      <c r="D153" s="189" t="s">
        <v>270</v>
      </c>
      <c r="E153" s="189" t="s">
        <v>253</v>
      </c>
      <c r="F153" s="263" t="s">
        <v>7327</v>
      </c>
    </row>
    <row r="154" spans="1:6">
      <c r="A154" s="262" t="s">
        <v>268</v>
      </c>
      <c r="B154" s="189" t="s">
        <v>110</v>
      </c>
      <c r="C154" s="189">
        <v>1390</v>
      </c>
      <c r="D154" s="189" t="s">
        <v>7242</v>
      </c>
      <c r="E154" s="189" t="s">
        <v>253</v>
      </c>
      <c r="F154" s="263" t="s">
        <v>7243</v>
      </c>
    </row>
    <row r="155" spans="1:6">
      <c r="A155" s="262" t="s">
        <v>268</v>
      </c>
      <c r="B155" s="189" t="s">
        <v>7220</v>
      </c>
      <c r="C155" s="189" t="s">
        <v>7328</v>
      </c>
      <c r="D155" s="189" t="s">
        <v>740</v>
      </c>
      <c r="E155" s="306"/>
      <c r="F155" s="263" t="s">
        <v>7252</v>
      </c>
    </row>
    <row r="156" spans="1:6">
      <c r="A156" s="262" t="s">
        <v>268</v>
      </c>
      <c r="B156" s="189" t="s">
        <v>7223</v>
      </c>
      <c r="C156" s="189" t="s">
        <v>7329</v>
      </c>
      <c r="D156" s="189" t="s">
        <v>740</v>
      </c>
      <c r="E156" s="306"/>
      <c r="F156" s="263" t="s">
        <v>7252</v>
      </c>
    </row>
    <row r="157" spans="1:6">
      <c r="A157" s="262" t="s">
        <v>268</v>
      </c>
      <c r="B157" s="189" t="s">
        <v>7225</v>
      </c>
      <c r="C157" s="189" t="s">
        <v>7330</v>
      </c>
      <c r="D157" s="189" t="s">
        <v>740</v>
      </c>
      <c r="E157" s="306"/>
      <c r="F157" s="263" t="s">
        <v>7252</v>
      </c>
    </row>
    <row r="158" spans="1:6">
      <c r="A158" s="262" t="s">
        <v>268</v>
      </c>
      <c r="B158" s="189" t="s">
        <v>7227</v>
      </c>
      <c r="C158" s="189" t="s">
        <v>7331</v>
      </c>
      <c r="D158" s="189" t="s">
        <v>740</v>
      </c>
      <c r="E158" s="306"/>
      <c r="F158" s="263" t="s">
        <v>7252</v>
      </c>
    </row>
    <row r="159" spans="1:6">
      <c r="A159" s="262" t="s">
        <v>268</v>
      </c>
      <c r="B159" s="189" t="s">
        <v>7231</v>
      </c>
      <c r="C159" s="189" t="s">
        <v>7332</v>
      </c>
      <c r="D159" s="189" t="s">
        <v>740</v>
      </c>
      <c r="E159" s="306"/>
      <c r="F159" s="263" t="s">
        <v>7252</v>
      </c>
    </row>
    <row r="160" spans="1:6">
      <c r="A160" s="262" t="s">
        <v>268</v>
      </c>
      <c r="B160" s="189" t="s">
        <v>7233</v>
      </c>
      <c r="C160" s="189" t="s">
        <v>7333</v>
      </c>
      <c r="D160" s="189" t="s">
        <v>740</v>
      </c>
      <c r="E160" s="306"/>
      <c r="F160" s="263" t="s">
        <v>7252</v>
      </c>
    </row>
    <row r="161" spans="1:6">
      <c r="A161" s="262" t="s">
        <v>268</v>
      </c>
      <c r="B161" s="189" t="s">
        <v>7258</v>
      </c>
      <c r="C161" s="189" t="s">
        <v>7259</v>
      </c>
      <c r="D161" s="189" t="s">
        <v>259</v>
      </c>
      <c r="E161" s="306"/>
      <c r="F161" s="263" t="s">
        <v>7260</v>
      </c>
    </row>
    <row r="162" spans="1:6">
      <c r="A162" s="262" t="s">
        <v>268</v>
      </c>
      <c r="B162" s="189" t="s">
        <v>7235</v>
      </c>
      <c r="C162" s="189" t="s">
        <v>7334</v>
      </c>
      <c r="D162" s="189" t="s">
        <v>259</v>
      </c>
      <c r="E162" s="306"/>
      <c r="F162" s="263" t="s">
        <v>7262</v>
      </c>
    </row>
    <row r="163" spans="1:6">
      <c r="A163" s="262" t="s">
        <v>268</v>
      </c>
      <c r="B163" s="189" t="s">
        <v>7229</v>
      </c>
      <c r="C163" s="189" t="s">
        <v>7335</v>
      </c>
      <c r="D163" s="189" t="s">
        <v>740</v>
      </c>
      <c r="E163" s="306"/>
      <c r="F163" s="263" t="s">
        <v>7252</v>
      </c>
    </row>
    <row r="164" spans="1:6">
      <c r="A164" s="239" t="s">
        <v>268</v>
      </c>
      <c r="B164" s="240" t="s">
        <v>7240</v>
      </c>
      <c r="C164" s="240" t="s">
        <v>7336</v>
      </c>
      <c r="D164" s="240" t="s">
        <v>740</v>
      </c>
      <c r="E164" s="307"/>
      <c r="F164" s="241" t="s">
        <v>7252</v>
      </c>
    </row>
    <row r="166" spans="1:6" ht="21">
      <c r="A166" s="827" t="s">
        <v>7201</v>
      </c>
      <c r="B166" s="828"/>
      <c r="C166" s="828"/>
      <c r="D166" s="828"/>
      <c r="E166" s="828"/>
      <c r="F166" s="829"/>
    </row>
    <row r="167" spans="1:6">
      <c r="A167" s="211" t="s">
        <v>238</v>
      </c>
      <c r="B167" s="212" t="s">
        <v>239</v>
      </c>
      <c r="C167" s="212" t="s">
        <v>240</v>
      </c>
      <c r="D167" s="212" t="s">
        <v>134</v>
      </c>
      <c r="E167" s="212" t="s">
        <v>241</v>
      </c>
      <c r="F167" s="213" t="s">
        <v>242</v>
      </c>
    </row>
    <row r="168" spans="1:6">
      <c r="A168" s="216" t="s">
        <v>858</v>
      </c>
      <c r="B168" s="217" t="s">
        <v>7205</v>
      </c>
      <c r="C168" s="218">
        <v>2</v>
      </c>
      <c r="D168" s="218" t="s">
        <v>408</v>
      </c>
      <c r="E168" s="218" t="s">
        <v>7337</v>
      </c>
      <c r="F168" s="232" t="s">
        <v>7207</v>
      </c>
    </row>
    <row r="169" spans="1:6">
      <c r="A169" s="221" t="s">
        <v>858</v>
      </c>
      <c r="B169" s="222" t="s">
        <v>326</v>
      </c>
      <c r="C169" s="223">
        <v>2.2000000000000002</v>
      </c>
      <c r="D169" s="223" t="s">
        <v>408</v>
      </c>
      <c r="E169" s="223" t="s">
        <v>7338</v>
      </c>
      <c r="F169" s="234" t="s">
        <v>7209</v>
      </c>
    </row>
    <row r="170" spans="1:6">
      <c r="A170" s="221" t="s">
        <v>858</v>
      </c>
      <c r="B170" s="222" t="s">
        <v>7339</v>
      </c>
      <c r="C170" s="235" t="s">
        <v>7214</v>
      </c>
      <c r="D170" s="223" t="s">
        <v>259</v>
      </c>
      <c r="E170" s="223" t="s">
        <v>253</v>
      </c>
      <c r="F170" s="234" t="s">
        <v>7216</v>
      </c>
    </row>
    <row r="171" spans="1:6">
      <c r="A171" s="221" t="s">
        <v>858</v>
      </c>
      <c r="B171" s="222" t="s">
        <v>507</v>
      </c>
      <c r="C171" s="223" t="s">
        <v>7340</v>
      </c>
      <c r="D171" s="223" t="s">
        <v>259</v>
      </c>
      <c r="E171" s="223" t="s">
        <v>7341</v>
      </c>
      <c r="F171" s="234" t="s">
        <v>7204</v>
      </c>
    </row>
    <row r="172" spans="1:6">
      <c r="A172" s="221" t="s">
        <v>858</v>
      </c>
      <c r="B172" s="222" t="s">
        <v>595</v>
      </c>
      <c r="C172" s="223">
        <v>7.5</v>
      </c>
      <c r="D172" s="223" t="s">
        <v>259</v>
      </c>
      <c r="E172" s="223" t="s">
        <v>7342</v>
      </c>
      <c r="F172" s="234" t="s">
        <v>7275</v>
      </c>
    </row>
    <row r="173" spans="1:6">
      <c r="A173" s="221" t="s">
        <v>858</v>
      </c>
      <c r="B173" s="222" t="s">
        <v>941</v>
      </c>
      <c r="C173" s="223">
        <v>-5.5</v>
      </c>
      <c r="D173" s="223" t="s">
        <v>943</v>
      </c>
      <c r="E173" s="223" t="s">
        <v>7343</v>
      </c>
      <c r="F173" s="234" t="s">
        <v>7277</v>
      </c>
    </row>
    <row r="174" spans="1:6">
      <c r="A174" s="221" t="s">
        <v>333</v>
      </c>
      <c r="B174" s="223" t="s">
        <v>174</v>
      </c>
      <c r="C174" s="223" t="s">
        <v>7220</v>
      </c>
      <c r="D174" s="223" t="s">
        <v>740</v>
      </c>
      <c r="E174" s="223" t="s">
        <v>7344</v>
      </c>
      <c r="F174" s="234" t="s">
        <v>7222</v>
      </c>
    </row>
    <row r="175" spans="1:6">
      <c r="A175" s="221" t="s">
        <v>333</v>
      </c>
      <c r="B175" s="223" t="s">
        <v>179</v>
      </c>
      <c r="C175" s="223" t="s">
        <v>7223</v>
      </c>
      <c r="D175" s="223" t="s">
        <v>740</v>
      </c>
      <c r="E175" s="223" t="s">
        <v>7345</v>
      </c>
      <c r="F175" s="234" t="s">
        <v>7222</v>
      </c>
    </row>
    <row r="176" spans="1:6">
      <c r="A176" s="221" t="s">
        <v>333</v>
      </c>
      <c r="B176" s="223" t="s">
        <v>188</v>
      </c>
      <c r="C176" s="223" t="s">
        <v>7225</v>
      </c>
      <c r="D176" s="223" t="s">
        <v>740</v>
      </c>
      <c r="E176" s="223" t="s">
        <v>7346</v>
      </c>
      <c r="F176" s="234" t="s">
        <v>7222</v>
      </c>
    </row>
    <row r="177" spans="1:6">
      <c r="A177" s="221" t="s">
        <v>333</v>
      </c>
      <c r="B177" s="223" t="s">
        <v>192</v>
      </c>
      <c r="C177" s="223" t="s">
        <v>7227</v>
      </c>
      <c r="D177" s="223" t="s">
        <v>740</v>
      </c>
      <c r="E177" s="223" t="s">
        <v>7347</v>
      </c>
      <c r="F177" s="234" t="s">
        <v>7222</v>
      </c>
    </row>
    <row r="178" spans="1:6">
      <c r="A178" s="221" t="s">
        <v>333</v>
      </c>
      <c r="B178" s="223" t="s">
        <v>205</v>
      </c>
      <c r="C178" s="223" t="s">
        <v>7229</v>
      </c>
      <c r="D178" s="223" t="s">
        <v>740</v>
      </c>
      <c r="E178" s="223" t="s">
        <v>7348</v>
      </c>
      <c r="F178" s="234" t="s">
        <v>7222</v>
      </c>
    </row>
    <row r="179" spans="1:6">
      <c r="A179" s="221" t="s">
        <v>333</v>
      </c>
      <c r="B179" s="223" t="s">
        <v>196</v>
      </c>
      <c r="C179" s="223" t="s">
        <v>7231</v>
      </c>
      <c r="D179" s="223" t="s">
        <v>740</v>
      </c>
      <c r="E179" s="223" t="s">
        <v>7232</v>
      </c>
      <c r="F179" s="234" t="s">
        <v>7222</v>
      </c>
    </row>
    <row r="180" spans="1:6">
      <c r="A180" s="221" t="s">
        <v>333</v>
      </c>
      <c r="B180" s="223" t="s">
        <v>200</v>
      </c>
      <c r="C180" s="223" t="s">
        <v>7233</v>
      </c>
      <c r="D180" s="223" t="s">
        <v>740</v>
      </c>
      <c r="E180" s="223" t="s">
        <v>7349</v>
      </c>
      <c r="F180" s="234" t="s">
        <v>7222</v>
      </c>
    </row>
    <row r="181" spans="1:6">
      <c r="A181" s="221" t="s">
        <v>333</v>
      </c>
      <c r="B181" s="223" t="s">
        <v>449</v>
      </c>
      <c r="C181" s="223" t="s">
        <v>7235</v>
      </c>
      <c r="D181" s="223" t="s">
        <v>259</v>
      </c>
      <c r="E181" s="223" t="s">
        <v>7215</v>
      </c>
      <c r="F181" s="234" t="s">
        <v>7236</v>
      </c>
    </row>
    <row r="182" spans="1:6">
      <c r="A182" s="221" t="s">
        <v>845</v>
      </c>
      <c r="B182" s="233" t="s">
        <v>6405</v>
      </c>
      <c r="C182" s="223" t="s">
        <v>7238</v>
      </c>
      <c r="D182" s="223" t="s">
        <v>259</v>
      </c>
      <c r="E182" s="223" t="s">
        <v>253</v>
      </c>
      <c r="F182" s="234" t="s">
        <v>7239</v>
      </c>
    </row>
    <row r="183" spans="1:6">
      <c r="A183" s="221" t="s">
        <v>333</v>
      </c>
      <c r="B183" s="223" t="s">
        <v>209</v>
      </c>
      <c r="C183" s="223" t="s">
        <v>7240</v>
      </c>
      <c r="D183" s="223" t="s">
        <v>740</v>
      </c>
      <c r="E183" t="s">
        <v>7350</v>
      </c>
      <c r="F183" s="234" t="s">
        <v>7222</v>
      </c>
    </row>
    <row r="184" spans="1:6">
      <c r="A184" s="262" t="s">
        <v>268</v>
      </c>
      <c r="B184" s="189" t="s">
        <v>95</v>
      </c>
      <c r="C184" s="189">
        <v>108</v>
      </c>
      <c r="D184" s="189" t="s">
        <v>7242</v>
      </c>
      <c r="E184" s="189" t="s">
        <v>253</v>
      </c>
      <c r="F184" s="263" t="s">
        <v>7243</v>
      </c>
    </row>
    <row r="185" spans="1:6">
      <c r="A185" s="262" t="s">
        <v>268</v>
      </c>
      <c r="B185" s="189" t="s">
        <v>97</v>
      </c>
      <c r="C185" s="189">
        <v>11.2</v>
      </c>
      <c r="D185" s="189" t="s">
        <v>7242</v>
      </c>
      <c r="E185" s="189" t="s">
        <v>253</v>
      </c>
      <c r="F185" s="263" t="s">
        <v>7243</v>
      </c>
    </row>
    <row r="186" spans="1:6">
      <c r="A186" s="262" t="s">
        <v>268</v>
      </c>
      <c r="B186" s="189" t="s">
        <v>99</v>
      </c>
      <c r="C186" s="189">
        <v>737</v>
      </c>
      <c r="D186" s="189" t="s">
        <v>7242</v>
      </c>
      <c r="E186" s="189" t="s">
        <v>253</v>
      </c>
      <c r="F186" s="263" t="s">
        <v>7243</v>
      </c>
    </row>
    <row r="187" spans="1:6">
      <c r="A187" s="262" t="s">
        <v>268</v>
      </c>
      <c r="B187" s="189" t="s">
        <v>100</v>
      </c>
      <c r="C187" s="189">
        <v>4977</v>
      </c>
      <c r="D187" s="189" t="s">
        <v>7242</v>
      </c>
      <c r="E187" s="189" t="s">
        <v>253</v>
      </c>
      <c r="F187" s="263" t="s">
        <v>7243</v>
      </c>
    </row>
    <row r="188" spans="1:6">
      <c r="A188" s="262" t="s">
        <v>268</v>
      </c>
      <c r="B188" s="189" t="s">
        <v>7244</v>
      </c>
      <c r="C188" s="189">
        <v>0.875</v>
      </c>
      <c r="D188" s="189" t="s">
        <v>270</v>
      </c>
      <c r="E188" s="189" t="s">
        <v>7325</v>
      </c>
      <c r="F188" s="263" t="s">
        <v>7246</v>
      </c>
    </row>
    <row r="189" spans="1:6">
      <c r="A189" s="262" t="s">
        <v>268</v>
      </c>
      <c r="B189" s="189" t="s">
        <v>101</v>
      </c>
      <c r="C189" s="189">
        <v>0</v>
      </c>
      <c r="D189" s="189" t="s">
        <v>7242</v>
      </c>
      <c r="E189" s="189" t="s">
        <v>253</v>
      </c>
      <c r="F189" s="263" t="s">
        <v>7243</v>
      </c>
    </row>
    <row r="190" spans="1:6">
      <c r="A190" s="262" t="s">
        <v>268</v>
      </c>
      <c r="B190" s="189" t="s">
        <v>104</v>
      </c>
      <c r="C190" s="189">
        <v>277</v>
      </c>
      <c r="D190" s="189" t="s">
        <v>7242</v>
      </c>
      <c r="E190" s="189" t="s">
        <v>253</v>
      </c>
      <c r="F190" s="263" t="s">
        <v>7243</v>
      </c>
    </row>
    <row r="191" spans="1:6">
      <c r="A191" s="262" t="s">
        <v>268</v>
      </c>
      <c r="B191" s="189" t="s">
        <v>7247</v>
      </c>
      <c r="C191" s="189">
        <v>0.43640000000000001</v>
      </c>
      <c r="D191" s="189" t="s">
        <v>1544</v>
      </c>
      <c r="E191" s="189" t="s">
        <v>253</v>
      </c>
      <c r="F191" s="263" t="s">
        <v>7248</v>
      </c>
    </row>
    <row r="192" spans="1:6">
      <c r="A192" s="262" t="s">
        <v>268</v>
      </c>
      <c r="B192" s="189" t="s">
        <v>105</v>
      </c>
      <c r="C192" s="189">
        <v>590</v>
      </c>
      <c r="D192" s="189" t="s">
        <v>7242</v>
      </c>
      <c r="E192" s="189" t="s">
        <v>253</v>
      </c>
      <c r="F192" s="263" t="s">
        <v>7243</v>
      </c>
    </row>
    <row r="193" spans="1:6">
      <c r="A193" s="262" t="s">
        <v>268</v>
      </c>
      <c r="B193" s="189" t="s">
        <v>7249</v>
      </c>
      <c r="C193" s="189">
        <v>0.85</v>
      </c>
      <c r="D193" s="189" t="s">
        <v>270</v>
      </c>
      <c r="E193" s="189" t="s">
        <v>253</v>
      </c>
      <c r="F193" s="263" t="s">
        <v>7250</v>
      </c>
    </row>
    <row r="194" spans="1:6">
      <c r="A194" s="262" t="s">
        <v>268</v>
      </c>
      <c r="B194" s="189" t="s">
        <v>110</v>
      </c>
      <c r="C194" s="189">
        <v>11614</v>
      </c>
      <c r="D194" s="189" t="s">
        <v>7242</v>
      </c>
      <c r="E194" s="189" t="s">
        <v>253</v>
      </c>
      <c r="F194" s="263" t="s">
        <v>7243</v>
      </c>
    </row>
    <row r="195" spans="1:6">
      <c r="A195" s="262" t="s">
        <v>268</v>
      </c>
      <c r="B195" s="189" t="s">
        <v>7220</v>
      </c>
      <c r="C195" s="189" t="s">
        <v>7251</v>
      </c>
      <c r="D195" s="189" t="s">
        <v>740</v>
      </c>
      <c r="E195" s="306"/>
      <c r="F195" s="263" t="s">
        <v>7252</v>
      </c>
    </row>
    <row r="196" spans="1:6">
      <c r="A196" s="262" t="s">
        <v>268</v>
      </c>
      <c r="B196" s="189" t="s">
        <v>7223</v>
      </c>
      <c r="C196" s="189" t="s">
        <v>7351</v>
      </c>
      <c r="D196" s="189" t="s">
        <v>740</v>
      </c>
      <c r="E196" s="306"/>
      <c r="F196" s="263" t="s">
        <v>7252</v>
      </c>
    </row>
    <row r="197" spans="1:6">
      <c r="A197" s="262" t="s">
        <v>268</v>
      </c>
      <c r="B197" s="189" t="s">
        <v>7225</v>
      </c>
      <c r="C197" s="189" t="s">
        <v>7352</v>
      </c>
      <c r="D197" s="189" t="s">
        <v>740</v>
      </c>
      <c r="E197" s="306"/>
      <c r="F197" s="263" t="s">
        <v>7252</v>
      </c>
    </row>
    <row r="198" spans="1:6">
      <c r="A198" s="262" t="s">
        <v>268</v>
      </c>
      <c r="B198" s="189" t="s">
        <v>7227</v>
      </c>
      <c r="C198" s="189" t="s">
        <v>7353</v>
      </c>
      <c r="D198" s="189" t="s">
        <v>740</v>
      </c>
      <c r="E198" s="306"/>
      <c r="F198" s="263" t="s">
        <v>7252</v>
      </c>
    </row>
    <row r="199" spans="1:6">
      <c r="A199" s="262" t="s">
        <v>268</v>
      </c>
      <c r="B199" s="189" t="s">
        <v>7231</v>
      </c>
      <c r="C199" s="189" t="s">
        <v>7354</v>
      </c>
      <c r="D199" s="189" t="s">
        <v>740</v>
      </c>
      <c r="E199" s="306"/>
      <c r="F199" s="263" t="s">
        <v>7252</v>
      </c>
    </row>
    <row r="200" spans="1:6">
      <c r="A200" s="262" t="s">
        <v>268</v>
      </c>
      <c r="B200" s="189" t="s">
        <v>7233</v>
      </c>
      <c r="C200" s="189" t="s">
        <v>7355</v>
      </c>
      <c r="D200" s="189" t="s">
        <v>740</v>
      </c>
      <c r="E200" s="306"/>
      <c r="F200" s="263" t="s">
        <v>7252</v>
      </c>
    </row>
    <row r="201" spans="1:6">
      <c r="A201" s="262" t="s">
        <v>268</v>
      </c>
      <c r="B201" s="189" t="s">
        <v>7258</v>
      </c>
      <c r="C201" t="s">
        <v>7259</v>
      </c>
      <c r="D201" s="189" t="s">
        <v>259</v>
      </c>
      <c r="E201" s="306"/>
      <c r="F201" s="263" t="s">
        <v>7260</v>
      </c>
    </row>
    <row r="202" spans="1:6">
      <c r="A202" s="262" t="s">
        <v>268</v>
      </c>
      <c r="B202" s="189" t="s">
        <v>7235</v>
      </c>
      <c r="C202" s="189" t="s">
        <v>7261</v>
      </c>
      <c r="D202" s="189" t="s">
        <v>259</v>
      </c>
      <c r="E202" s="306"/>
      <c r="F202" s="263" t="s">
        <v>7262</v>
      </c>
    </row>
    <row r="203" spans="1:6">
      <c r="A203" s="262" t="s">
        <v>268</v>
      </c>
      <c r="B203" s="189" t="s">
        <v>7229</v>
      </c>
      <c r="C203" s="189" t="s">
        <v>7356</v>
      </c>
      <c r="D203" s="189" t="s">
        <v>740</v>
      </c>
      <c r="E203" s="306"/>
      <c r="F203" s="263" t="s">
        <v>7252</v>
      </c>
    </row>
    <row r="204" spans="1:6">
      <c r="A204" s="239" t="s">
        <v>268</v>
      </c>
      <c r="B204" s="240" t="s">
        <v>7240</v>
      </c>
      <c r="C204" s="240" t="s">
        <v>7357</v>
      </c>
      <c r="D204" s="240" t="s">
        <v>740</v>
      </c>
      <c r="E204" s="307"/>
      <c r="F204" s="241" t="s">
        <v>7252</v>
      </c>
    </row>
    <row r="206" spans="1:6" ht="21">
      <c r="A206" s="827" t="s">
        <v>7202</v>
      </c>
      <c r="B206" s="828"/>
      <c r="C206" s="828"/>
      <c r="D206" s="828"/>
      <c r="E206" s="828"/>
      <c r="F206" s="829"/>
    </row>
    <row r="207" spans="1:6">
      <c r="A207" s="211" t="s">
        <v>238</v>
      </c>
      <c r="B207" s="212" t="s">
        <v>239</v>
      </c>
      <c r="C207" s="212" t="s">
        <v>240</v>
      </c>
      <c r="D207" s="212" t="s">
        <v>134</v>
      </c>
      <c r="E207" s="212" t="s">
        <v>241</v>
      </c>
      <c r="F207" s="213" t="s">
        <v>242</v>
      </c>
    </row>
    <row r="208" spans="1:6">
      <c r="A208" s="216" t="s">
        <v>858</v>
      </c>
      <c r="B208" s="217" t="s">
        <v>7205</v>
      </c>
      <c r="C208" s="218">
        <v>0.59</v>
      </c>
      <c r="D208" s="218" t="s">
        <v>408</v>
      </c>
      <c r="E208" s="218" t="s">
        <v>7358</v>
      </c>
      <c r="F208" s="232" t="s">
        <v>7207</v>
      </c>
    </row>
    <row r="209" spans="1:6">
      <c r="A209" s="221" t="s">
        <v>858</v>
      </c>
      <c r="B209" s="222" t="s">
        <v>7359</v>
      </c>
      <c r="C209" s="223">
        <v>0.7</v>
      </c>
      <c r="D209" s="223" t="s">
        <v>408</v>
      </c>
      <c r="E209" s="223" t="s">
        <v>7360</v>
      </c>
      <c r="F209" s="234" t="s">
        <v>7209</v>
      </c>
    </row>
    <row r="210" spans="1:6">
      <c r="A210" s="221" t="s">
        <v>858</v>
      </c>
      <c r="B210" s="222" t="s">
        <v>7213</v>
      </c>
      <c r="C210" s="235" t="s">
        <v>7214</v>
      </c>
      <c r="D210" s="223" t="s">
        <v>259</v>
      </c>
      <c r="E210" s="223" t="s">
        <v>253</v>
      </c>
      <c r="F210" s="234" t="s">
        <v>7216</v>
      </c>
    </row>
    <row r="211" spans="1:6">
      <c r="A211" s="221" t="s">
        <v>858</v>
      </c>
      <c r="B211" s="222" t="s">
        <v>595</v>
      </c>
      <c r="C211" s="223">
        <v>3.1</v>
      </c>
      <c r="D211" s="223" t="s">
        <v>259</v>
      </c>
      <c r="E211" s="223" t="s">
        <v>7361</v>
      </c>
      <c r="F211" s="234" t="s">
        <v>7275</v>
      </c>
    </row>
    <row r="212" spans="1:6">
      <c r="A212" s="221" t="s">
        <v>333</v>
      </c>
      <c r="B212" s="223" t="s">
        <v>174</v>
      </c>
      <c r="C212" s="223">
        <v>42.594961134984203</v>
      </c>
      <c r="D212" s="223" t="s">
        <v>740</v>
      </c>
      <c r="E212" s="223" t="s">
        <v>7362</v>
      </c>
      <c r="F212" s="234" t="s">
        <v>7222</v>
      </c>
    </row>
    <row r="213" spans="1:6">
      <c r="A213" s="221" t="s">
        <v>333</v>
      </c>
      <c r="B213" s="223" t="s">
        <v>179</v>
      </c>
      <c r="C213" s="223">
        <v>16.0258269616772</v>
      </c>
      <c r="D213" s="223" t="s">
        <v>740</v>
      </c>
      <c r="E213" s="223" t="s">
        <v>7363</v>
      </c>
      <c r="F213" s="234" t="s">
        <v>7222</v>
      </c>
    </row>
    <row r="214" spans="1:6">
      <c r="A214" s="221" t="s">
        <v>333</v>
      </c>
      <c r="B214" s="223" t="s">
        <v>188</v>
      </c>
      <c r="C214" s="223">
        <v>143.388978078164</v>
      </c>
      <c r="D214" s="223" t="s">
        <v>740</v>
      </c>
      <c r="E214" s="223" t="s">
        <v>7364</v>
      </c>
      <c r="F214" s="234" t="s">
        <v>7222</v>
      </c>
    </row>
    <row r="215" spans="1:6">
      <c r="A215" s="221" t="s">
        <v>333</v>
      </c>
      <c r="B215" s="223" t="s">
        <v>192</v>
      </c>
      <c r="C215" s="223">
        <v>3588.94177483877</v>
      </c>
      <c r="D215" s="223" t="s">
        <v>740</v>
      </c>
      <c r="E215" s="223" t="s">
        <v>7365</v>
      </c>
      <c r="F215" s="234" t="s">
        <v>7222</v>
      </c>
    </row>
    <row r="216" spans="1:6">
      <c r="A216" s="221" t="s">
        <v>333</v>
      </c>
      <c r="B216" s="223" t="s">
        <v>205</v>
      </c>
      <c r="C216" s="223">
        <v>105.433072116297</v>
      </c>
      <c r="D216" s="223" t="s">
        <v>740</v>
      </c>
      <c r="E216" s="223" t="s">
        <v>7366</v>
      </c>
      <c r="F216" s="234" t="s">
        <v>7222</v>
      </c>
    </row>
    <row r="217" spans="1:6">
      <c r="A217" s="221" t="s">
        <v>333</v>
      </c>
      <c r="B217" s="223" t="s">
        <v>196</v>
      </c>
      <c r="C217" s="223">
        <v>0.84346457693038102</v>
      </c>
      <c r="D217" s="223" t="s">
        <v>740</v>
      </c>
      <c r="E217" s="223" t="s">
        <v>7367</v>
      </c>
      <c r="F217" s="234" t="s">
        <v>7222</v>
      </c>
    </row>
    <row r="218" spans="1:6">
      <c r="A218" s="221" t="s">
        <v>333</v>
      </c>
      <c r="B218" s="223" t="s">
        <v>200</v>
      </c>
      <c r="C218" s="223">
        <v>58.199055808196299</v>
      </c>
      <c r="D218" s="223" t="s">
        <v>740</v>
      </c>
      <c r="E218" s="223" t="s">
        <v>7368</v>
      </c>
      <c r="F218" s="234" t="s">
        <v>7222</v>
      </c>
    </row>
    <row r="219" spans="1:6">
      <c r="A219" s="221" t="s">
        <v>333</v>
      </c>
      <c r="B219" s="223" t="s">
        <v>449</v>
      </c>
      <c r="C219" s="223" t="s">
        <v>7235</v>
      </c>
      <c r="D219" s="223" t="s">
        <v>259</v>
      </c>
      <c r="E219" s="223" t="s">
        <v>7215</v>
      </c>
      <c r="F219" s="234" t="s">
        <v>7236</v>
      </c>
    </row>
    <row r="220" spans="1:6">
      <c r="A220" s="221" t="s">
        <v>845</v>
      </c>
      <c r="B220" s="233" t="s">
        <v>7369</v>
      </c>
      <c r="C220" s="223" t="s">
        <v>7238</v>
      </c>
      <c r="D220" s="223" t="s">
        <v>259</v>
      </c>
      <c r="E220" s="223" t="s">
        <v>253</v>
      </c>
      <c r="F220" s="234" t="s">
        <v>7239</v>
      </c>
    </row>
    <row r="221" spans="1:6">
      <c r="A221" s="221" t="s">
        <v>333</v>
      </c>
      <c r="B221" s="223" t="s">
        <v>209</v>
      </c>
      <c r="C221" s="223">
        <v>5862.0788096661399</v>
      </c>
      <c r="D221" s="223" t="s">
        <v>740</v>
      </c>
      <c r="E221" s="223" t="s">
        <v>7370</v>
      </c>
      <c r="F221" s="234" t="s">
        <v>7222</v>
      </c>
    </row>
    <row r="222" spans="1:6">
      <c r="A222" s="221" t="s">
        <v>268</v>
      </c>
      <c r="B222" s="224" t="s">
        <v>95</v>
      </c>
      <c r="C222" s="224">
        <v>6.6172506738544481</v>
      </c>
      <c r="D222" s="189" t="s">
        <v>7242</v>
      </c>
      <c r="E222" s="224" t="s">
        <v>253</v>
      </c>
      <c r="F222" s="263" t="s">
        <v>7243</v>
      </c>
    </row>
    <row r="223" spans="1:6">
      <c r="A223" s="221" t="s">
        <v>268</v>
      </c>
      <c r="B223" s="224" t="s">
        <v>97</v>
      </c>
      <c r="C223" s="224">
        <v>2.9649595687331538</v>
      </c>
      <c r="D223" s="189" t="s">
        <v>7242</v>
      </c>
      <c r="E223" s="224" t="s">
        <v>253</v>
      </c>
      <c r="F223" s="263" t="s">
        <v>7243</v>
      </c>
    </row>
    <row r="224" spans="1:6">
      <c r="A224" s="221" t="s">
        <v>268</v>
      </c>
      <c r="B224" s="224" t="s">
        <v>99</v>
      </c>
      <c r="C224" s="224">
        <v>84.501347708894883</v>
      </c>
      <c r="D224" s="189" t="s">
        <v>7242</v>
      </c>
      <c r="E224" s="224" t="s">
        <v>253</v>
      </c>
      <c r="F224" s="263" t="s">
        <v>7243</v>
      </c>
    </row>
    <row r="225" spans="1:6">
      <c r="A225" s="221" t="s">
        <v>268</v>
      </c>
      <c r="B225" s="224" t="s">
        <v>100</v>
      </c>
      <c r="C225" s="224">
        <v>448.78706199460919</v>
      </c>
      <c r="D225" s="189" t="s">
        <v>7242</v>
      </c>
      <c r="E225" s="224" t="s">
        <v>253</v>
      </c>
      <c r="F225" s="263" t="s">
        <v>7243</v>
      </c>
    </row>
    <row r="226" spans="1:6">
      <c r="A226" s="221" t="s">
        <v>268</v>
      </c>
      <c r="B226" s="224" t="s">
        <v>118</v>
      </c>
      <c r="C226" s="224">
        <v>30862.533692722373</v>
      </c>
      <c r="D226" s="189" t="s">
        <v>7242</v>
      </c>
      <c r="E226" s="224" t="s">
        <v>253</v>
      </c>
      <c r="F226" s="263" t="s">
        <v>7243</v>
      </c>
    </row>
    <row r="227" spans="1:6">
      <c r="A227" s="221" t="s">
        <v>268</v>
      </c>
      <c r="B227" s="224" t="s">
        <v>7244</v>
      </c>
      <c r="C227" s="224">
        <v>1.3477088948787062</v>
      </c>
      <c r="D227" s="189" t="s">
        <v>270</v>
      </c>
      <c r="E227" s="224" t="s">
        <v>253</v>
      </c>
      <c r="F227" s="263" t="s">
        <v>7246</v>
      </c>
    </row>
    <row r="228" spans="1:6">
      <c r="A228" s="221" t="s">
        <v>268</v>
      </c>
      <c r="B228" s="224" t="s">
        <v>101</v>
      </c>
      <c r="C228" s="224">
        <v>0.2857142857142857</v>
      </c>
      <c r="D228" s="189" t="s">
        <v>7242</v>
      </c>
      <c r="E228" s="224" t="s">
        <v>253</v>
      </c>
      <c r="F228" s="263" t="s">
        <v>7243</v>
      </c>
    </row>
    <row r="229" spans="1:6">
      <c r="A229" s="221" t="s">
        <v>268</v>
      </c>
      <c r="B229" s="224" t="s">
        <v>7371</v>
      </c>
      <c r="C229" s="224">
        <v>1138.8140161725069</v>
      </c>
      <c r="D229" s="189" t="s">
        <v>7242</v>
      </c>
      <c r="E229" s="224" t="s">
        <v>253</v>
      </c>
      <c r="F229" s="263" t="s">
        <v>7243</v>
      </c>
    </row>
    <row r="230" spans="1:6">
      <c r="A230" s="221" t="s">
        <v>268</v>
      </c>
      <c r="B230" s="224" t="s">
        <v>104</v>
      </c>
      <c r="C230" s="224">
        <v>57.008086253369271</v>
      </c>
      <c r="D230" s="189" t="s">
        <v>7242</v>
      </c>
      <c r="E230" s="224" t="s">
        <v>253</v>
      </c>
      <c r="F230" s="263" t="s">
        <v>7243</v>
      </c>
    </row>
    <row r="231" spans="1:6">
      <c r="A231" s="221" t="s">
        <v>268</v>
      </c>
      <c r="B231" s="224" t="s">
        <v>7247</v>
      </c>
      <c r="C231" s="224">
        <v>0.58814016172506745</v>
      </c>
      <c r="D231" s="189" t="s">
        <v>1544</v>
      </c>
      <c r="E231" s="224" t="s">
        <v>253</v>
      </c>
      <c r="F231" s="263" t="s">
        <v>7248</v>
      </c>
    </row>
    <row r="232" spans="1:6">
      <c r="A232" s="221" t="s">
        <v>268</v>
      </c>
      <c r="B232" s="224" t="s">
        <v>105</v>
      </c>
      <c r="C232" s="224">
        <v>144.20485175202157</v>
      </c>
      <c r="D232" s="189" t="s">
        <v>7242</v>
      </c>
      <c r="E232" s="224" t="s">
        <v>253</v>
      </c>
      <c r="F232" s="263" t="s">
        <v>7243</v>
      </c>
    </row>
    <row r="233" spans="1:6">
      <c r="A233" s="221" t="s">
        <v>268</v>
      </c>
      <c r="B233" s="224" t="s">
        <v>7249</v>
      </c>
      <c r="C233" s="224">
        <v>1.1455525606469001</v>
      </c>
      <c r="D233" s="189" t="s">
        <v>270</v>
      </c>
      <c r="E233" s="224" t="s">
        <v>253</v>
      </c>
      <c r="F233" s="263" t="s">
        <v>7250</v>
      </c>
    </row>
    <row r="234" spans="1:6">
      <c r="A234" s="221" t="s">
        <v>268</v>
      </c>
      <c r="B234" s="224" t="s">
        <v>110</v>
      </c>
      <c r="C234" s="224">
        <v>2250.6738544474392</v>
      </c>
      <c r="D234" s="189" t="s">
        <v>7242</v>
      </c>
      <c r="E234" s="224" t="s">
        <v>253</v>
      </c>
      <c r="F234" s="263" t="s">
        <v>7243</v>
      </c>
    </row>
    <row r="235" spans="1:6">
      <c r="A235" s="221" t="s">
        <v>268</v>
      </c>
      <c r="B235" s="224" t="s">
        <v>7220</v>
      </c>
      <c r="C235" s="224" t="s">
        <v>7372</v>
      </c>
      <c r="D235" s="189" t="s">
        <v>740</v>
      </c>
      <c r="E235" s="456"/>
      <c r="F235" s="263" t="s">
        <v>7252</v>
      </c>
    </row>
    <row r="236" spans="1:6">
      <c r="A236" s="221" t="s">
        <v>268</v>
      </c>
      <c r="B236" s="224" t="s">
        <v>7223</v>
      </c>
      <c r="C236" s="224" t="s">
        <v>7373</v>
      </c>
      <c r="D236" s="189" t="s">
        <v>740</v>
      </c>
      <c r="E236" s="456"/>
      <c r="F236" s="263" t="s">
        <v>7252</v>
      </c>
    </row>
    <row r="237" spans="1:6">
      <c r="A237" s="221" t="s">
        <v>268</v>
      </c>
      <c r="B237" s="224" t="s">
        <v>7225</v>
      </c>
      <c r="C237" s="224" t="s">
        <v>7374</v>
      </c>
      <c r="D237" s="189" t="s">
        <v>740</v>
      </c>
      <c r="E237" s="456"/>
      <c r="F237" s="263" t="s">
        <v>7252</v>
      </c>
    </row>
    <row r="238" spans="1:6">
      <c r="A238" s="221" t="s">
        <v>268</v>
      </c>
      <c r="B238" s="224" t="s">
        <v>7227</v>
      </c>
      <c r="C238" s="224" t="s">
        <v>7375</v>
      </c>
      <c r="D238" s="189" t="s">
        <v>740</v>
      </c>
      <c r="E238" s="456"/>
      <c r="F238" s="263" t="s">
        <v>7252</v>
      </c>
    </row>
    <row r="239" spans="1:6">
      <c r="A239" s="221" t="s">
        <v>268</v>
      </c>
      <c r="B239" s="224" t="s">
        <v>7376</v>
      </c>
      <c r="C239" s="224" t="s">
        <v>7377</v>
      </c>
      <c r="D239" s="189" t="s">
        <v>740</v>
      </c>
      <c r="E239" s="456"/>
      <c r="F239" s="263" t="s">
        <v>7252</v>
      </c>
    </row>
    <row r="240" spans="1:6">
      <c r="A240" s="221" t="s">
        <v>268</v>
      </c>
      <c r="B240" s="224" t="s">
        <v>7231</v>
      </c>
      <c r="C240" s="224" t="s">
        <v>7378</v>
      </c>
      <c r="D240" s="189" t="s">
        <v>740</v>
      </c>
      <c r="E240" s="456"/>
      <c r="F240" s="263" t="s">
        <v>7252</v>
      </c>
    </row>
    <row r="241" spans="1:6">
      <c r="A241" s="221" t="s">
        <v>268</v>
      </c>
      <c r="B241" s="224" t="s">
        <v>7379</v>
      </c>
      <c r="C241" s="224" t="s">
        <v>7380</v>
      </c>
      <c r="D241" s="189" t="s">
        <v>740</v>
      </c>
      <c r="E241" s="456"/>
      <c r="F241" s="263" t="s">
        <v>7252</v>
      </c>
    </row>
    <row r="242" spans="1:6">
      <c r="A242" s="221" t="s">
        <v>268</v>
      </c>
      <c r="B242" s="224" t="s">
        <v>7233</v>
      </c>
      <c r="C242" s="224" t="s">
        <v>7381</v>
      </c>
      <c r="D242" s="189" t="s">
        <v>740</v>
      </c>
      <c r="E242" s="456"/>
      <c r="F242" s="263" t="s">
        <v>7252</v>
      </c>
    </row>
    <row r="243" spans="1:6">
      <c r="A243" s="221" t="s">
        <v>268</v>
      </c>
      <c r="B243" s="224" t="s">
        <v>7258</v>
      </c>
      <c r="C243" s="224" t="s">
        <v>7259</v>
      </c>
      <c r="D243" s="189" t="s">
        <v>259</v>
      </c>
      <c r="E243" s="456"/>
      <c r="F243" s="263" t="s">
        <v>7260</v>
      </c>
    </row>
    <row r="244" spans="1:6">
      <c r="A244" s="262" t="s">
        <v>268</v>
      </c>
      <c r="B244" s="189" t="s">
        <v>7235</v>
      </c>
      <c r="C244" s="189" t="s">
        <v>7261</v>
      </c>
      <c r="D244" s="189" t="s">
        <v>259</v>
      </c>
      <c r="E244" s="306"/>
      <c r="F244" s="263" t="s">
        <v>7262</v>
      </c>
    </row>
    <row r="245" spans="1:6">
      <c r="A245" s="221" t="s">
        <v>268</v>
      </c>
      <c r="B245" s="224" t="s">
        <v>7229</v>
      </c>
      <c r="C245" s="224" t="s">
        <v>7382</v>
      </c>
      <c r="D245" s="189" t="s">
        <v>740</v>
      </c>
      <c r="E245" s="456"/>
      <c r="F245" s="263" t="s">
        <v>7252</v>
      </c>
    </row>
    <row r="246" spans="1:6">
      <c r="A246" s="226" t="s">
        <v>268</v>
      </c>
      <c r="B246" s="229" t="s">
        <v>7240</v>
      </c>
      <c r="C246" s="229" t="s">
        <v>7383</v>
      </c>
      <c r="D246" s="240" t="s">
        <v>740</v>
      </c>
      <c r="E246" s="457"/>
      <c r="F246" s="241" t="s">
        <v>7252</v>
      </c>
    </row>
  </sheetData>
  <mergeCells count="8">
    <mergeCell ref="A122:F122"/>
    <mergeCell ref="A166:F166"/>
    <mergeCell ref="A206:F206"/>
    <mergeCell ref="A1:F1"/>
    <mergeCell ref="H1:U1"/>
    <mergeCell ref="A11:F11"/>
    <mergeCell ref="A52:F52"/>
    <mergeCell ref="A94:F94"/>
  </mergeCells>
  <pageMargins left="0.7" right="0.7" top="0.75" bottom="0.75" header="0.3" footer="0.3"/>
  <pageSetup paperSize="9" orientation="portrait" verticalDpi="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5"/>
    <pageSetUpPr fitToPage="1"/>
  </sheetPr>
  <dimension ref="A1:E163"/>
  <sheetViews>
    <sheetView zoomScale="85" workbookViewId="0"/>
  </sheetViews>
  <sheetFormatPr baseColWidth="10" defaultColWidth="9.140625" defaultRowHeight="15"/>
  <cols>
    <col min="1" max="1" width="103.28515625" style="191" customWidth="1"/>
    <col min="2" max="2" width="127.85546875" style="191" customWidth="1"/>
  </cols>
  <sheetData>
    <row r="1" spans="1:2" ht="18.75">
      <c r="A1" s="458" t="s">
        <v>7384</v>
      </c>
    </row>
    <row r="2" spans="1:2">
      <c r="A2" s="459" t="s">
        <v>236</v>
      </c>
      <c r="B2" s="460"/>
    </row>
    <row r="3" spans="1:2" ht="30">
      <c r="A3" s="403" t="s">
        <v>7385</v>
      </c>
      <c r="B3" s="403" t="s">
        <v>7386</v>
      </c>
    </row>
    <row r="4" spans="1:2" ht="30">
      <c r="A4" s="403" t="s">
        <v>7387</v>
      </c>
      <c r="B4" s="403" t="s">
        <v>7388</v>
      </c>
    </row>
    <row r="5" spans="1:2">
      <c r="A5" s="461" t="s">
        <v>7389</v>
      </c>
      <c r="B5" s="460"/>
    </row>
    <row r="6" spans="1:2" ht="30">
      <c r="A6" s="403" t="s">
        <v>7390</v>
      </c>
      <c r="B6" s="403" t="s">
        <v>7391</v>
      </c>
    </row>
    <row r="7" spans="1:2" ht="30">
      <c r="A7" s="403" t="s">
        <v>7390</v>
      </c>
      <c r="B7" s="403" t="s">
        <v>7392</v>
      </c>
    </row>
    <row r="8" spans="1:2">
      <c r="A8" s="403" t="s">
        <v>7393</v>
      </c>
      <c r="B8" s="403" t="s">
        <v>7394</v>
      </c>
    </row>
    <row r="9" spans="1:2">
      <c r="A9" s="403" t="s">
        <v>7395</v>
      </c>
      <c r="B9" s="403" t="s">
        <v>7396</v>
      </c>
    </row>
    <row r="10" spans="1:2">
      <c r="A10" s="461" t="s">
        <v>7397</v>
      </c>
      <c r="B10" s="460"/>
    </row>
    <row r="11" spans="1:2" ht="45">
      <c r="A11" s="403" t="s">
        <v>7398</v>
      </c>
      <c r="B11" s="403" t="s">
        <v>7399</v>
      </c>
    </row>
    <row r="12" spans="1:2">
      <c r="A12" s="403" t="s">
        <v>7400</v>
      </c>
      <c r="B12" s="403" t="s">
        <v>7401</v>
      </c>
    </row>
    <row r="13" spans="1:2" ht="30">
      <c r="A13" s="403" t="s">
        <v>7402</v>
      </c>
      <c r="B13" s="403" t="s">
        <v>7386</v>
      </c>
    </row>
    <row r="14" spans="1:2" ht="30">
      <c r="A14" s="403" t="s">
        <v>7403</v>
      </c>
      <c r="B14" s="403" t="s">
        <v>7404</v>
      </c>
    </row>
    <row r="15" spans="1:2">
      <c r="A15" s="403" t="s">
        <v>7405</v>
      </c>
      <c r="B15" s="403" t="s">
        <v>7406</v>
      </c>
    </row>
    <row r="16" spans="1:2">
      <c r="A16" s="403" t="s">
        <v>360</v>
      </c>
      <c r="B16" s="403" t="s">
        <v>7407</v>
      </c>
    </row>
    <row r="17" spans="1:2" ht="30">
      <c r="A17" s="403" t="s">
        <v>7408</v>
      </c>
      <c r="B17" s="403" t="s">
        <v>7409</v>
      </c>
    </row>
    <row r="18" spans="1:2" ht="30">
      <c r="A18" s="403" t="s">
        <v>7410</v>
      </c>
      <c r="B18" s="403" t="s">
        <v>7411</v>
      </c>
    </row>
    <row r="19" spans="1:2" ht="30">
      <c r="A19" s="403" t="s">
        <v>7408</v>
      </c>
      <c r="B19" s="403" t="s">
        <v>7412</v>
      </c>
    </row>
    <row r="20" spans="1:2">
      <c r="A20" s="461" t="s">
        <v>7413</v>
      </c>
      <c r="B20" s="460"/>
    </row>
    <row r="21" spans="1:2" ht="30">
      <c r="A21" s="403" t="s">
        <v>7403</v>
      </c>
      <c r="B21" s="403" t="s">
        <v>7404</v>
      </c>
    </row>
    <row r="22" spans="1:2" ht="30">
      <c r="A22" s="403" t="s">
        <v>7408</v>
      </c>
      <c r="B22" s="403" t="s">
        <v>7409</v>
      </c>
    </row>
    <row r="23" spans="1:2" ht="30">
      <c r="A23" s="403" t="s">
        <v>7410</v>
      </c>
      <c r="B23" s="403" t="s">
        <v>7411</v>
      </c>
    </row>
    <row r="24" spans="1:2" ht="30">
      <c r="A24" s="403" t="s">
        <v>7414</v>
      </c>
      <c r="B24" s="403" t="s">
        <v>7415</v>
      </c>
    </row>
    <row r="25" spans="1:2" ht="30">
      <c r="A25" s="403" t="s">
        <v>7414</v>
      </c>
      <c r="B25" s="403" t="s">
        <v>7416</v>
      </c>
    </row>
    <row r="26" spans="1:2" ht="30">
      <c r="A26" s="403" t="s">
        <v>7414</v>
      </c>
      <c r="B26" s="403" t="s">
        <v>7417</v>
      </c>
    </row>
    <row r="27" spans="1:2" ht="30">
      <c r="A27" s="403" t="s">
        <v>7414</v>
      </c>
      <c r="B27" s="403" t="s">
        <v>7418</v>
      </c>
    </row>
    <row r="28" spans="1:2" ht="30">
      <c r="A28" s="403" t="s">
        <v>7414</v>
      </c>
      <c r="B28" s="403" t="s">
        <v>7419</v>
      </c>
    </row>
    <row r="29" spans="1:2">
      <c r="A29" s="403" t="s">
        <v>7400</v>
      </c>
      <c r="B29" s="403" t="s">
        <v>7401</v>
      </c>
    </row>
    <row r="30" spans="1:2" ht="30">
      <c r="A30" s="403" t="s">
        <v>7408</v>
      </c>
      <c r="B30" s="403" t="s">
        <v>7412</v>
      </c>
    </row>
    <row r="31" spans="1:2">
      <c r="A31" s="461" t="s">
        <v>7420</v>
      </c>
      <c r="B31" s="460"/>
    </row>
    <row r="32" spans="1:2">
      <c r="A32" s="403" t="s">
        <v>7405</v>
      </c>
      <c r="B32" s="403" t="s">
        <v>7406</v>
      </c>
    </row>
    <row r="33" spans="1:5" ht="30">
      <c r="A33" s="403" t="s">
        <v>7421</v>
      </c>
      <c r="B33" s="403" t="s">
        <v>7422</v>
      </c>
    </row>
    <row r="34" spans="1:5" ht="30">
      <c r="A34" s="403" t="s">
        <v>7423</v>
      </c>
      <c r="B34" s="403" t="s">
        <v>7424</v>
      </c>
    </row>
    <row r="35" spans="1:5" ht="60">
      <c r="A35" s="403" t="s">
        <v>7425</v>
      </c>
      <c r="B35" s="403" t="s">
        <v>7426</v>
      </c>
    </row>
    <row r="36" spans="1:5" ht="30">
      <c r="A36" s="403" t="s">
        <v>7427</v>
      </c>
      <c r="B36" s="403" t="s">
        <v>7386</v>
      </c>
    </row>
    <row r="37" spans="1:5">
      <c r="A37" s="461" t="s">
        <v>7428</v>
      </c>
      <c r="B37" s="460"/>
    </row>
    <row r="38" spans="1:5" ht="30">
      <c r="A38" s="403" t="s">
        <v>7429</v>
      </c>
      <c r="B38" s="403" t="s">
        <v>7430</v>
      </c>
    </row>
    <row r="39" spans="1:5">
      <c r="A39" s="461" t="s">
        <v>7431</v>
      </c>
      <c r="B39" s="460"/>
    </row>
    <row r="40" spans="1:5" ht="30">
      <c r="A40" s="403" t="s">
        <v>7432</v>
      </c>
      <c r="B40" s="403" t="s">
        <v>7386</v>
      </c>
    </row>
    <row r="41" spans="1:5" ht="30">
      <c r="A41" s="403" t="s">
        <v>7433</v>
      </c>
      <c r="B41" s="403" t="s">
        <v>7392</v>
      </c>
    </row>
    <row r="42" spans="1:5">
      <c r="A42" s="403" t="s">
        <v>7434</v>
      </c>
      <c r="B42" s="403" t="s">
        <v>7396</v>
      </c>
    </row>
    <row r="43" spans="1:5" ht="30">
      <c r="A43" s="403" t="s">
        <v>7435</v>
      </c>
      <c r="B43" s="403" t="s">
        <v>7391</v>
      </c>
    </row>
    <row r="44" spans="1:5" ht="30">
      <c r="A44" s="403" t="s">
        <v>7436</v>
      </c>
      <c r="B44" s="403" t="s">
        <v>7437</v>
      </c>
    </row>
    <row r="45" spans="1:5" ht="30">
      <c r="A45" s="403" t="s">
        <v>7438</v>
      </c>
      <c r="B45" s="403" t="s">
        <v>7439</v>
      </c>
      <c r="D45" s="403"/>
      <c r="E45" s="403"/>
    </row>
    <row r="46" spans="1:5">
      <c r="A46" s="403" t="s">
        <v>7440</v>
      </c>
      <c r="B46" s="403" t="s">
        <v>7441</v>
      </c>
    </row>
    <row r="47" spans="1:5" ht="30">
      <c r="A47" s="403" t="s">
        <v>7442</v>
      </c>
      <c r="B47" s="403" t="s">
        <v>7443</v>
      </c>
    </row>
    <row r="48" spans="1:5">
      <c r="A48" s="461" t="s">
        <v>3431</v>
      </c>
      <c r="B48" s="460"/>
    </row>
    <row r="49" spans="1:2" ht="30">
      <c r="A49" s="403" t="s">
        <v>7444</v>
      </c>
      <c r="B49" s="403" t="s">
        <v>7445</v>
      </c>
    </row>
    <row r="50" spans="1:2" ht="30">
      <c r="A50" s="403" t="s">
        <v>7442</v>
      </c>
      <c r="B50" s="403" t="s">
        <v>7443</v>
      </c>
    </row>
    <row r="51" spans="1:2" ht="30">
      <c r="A51" s="403" t="s">
        <v>7438</v>
      </c>
      <c r="B51" s="403" t="s">
        <v>7439</v>
      </c>
    </row>
    <row r="52" spans="1:2">
      <c r="A52" s="403" t="s">
        <v>7440</v>
      </c>
      <c r="B52" s="403" t="s">
        <v>7441</v>
      </c>
    </row>
    <row r="53" spans="1:2">
      <c r="A53" s="461" t="s">
        <v>7446</v>
      </c>
      <c r="B53" s="460"/>
    </row>
    <row r="54" spans="1:2" ht="30">
      <c r="A54" s="403" t="s">
        <v>7447</v>
      </c>
      <c r="B54" s="403" t="s">
        <v>7448</v>
      </c>
    </row>
    <row r="55" spans="1:2">
      <c r="A55" s="461" t="s">
        <v>7449</v>
      </c>
      <c r="B55" s="460"/>
    </row>
    <row r="56" spans="1:2" ht="30">
      <c r="A56" s="403" t="s">
        <v>7450</v>
      </c>
      <c r="B56" s="403" t="s">
        <v>7451</v>
      </c>
    </row>
    <row r="57" spans="1:2" ht="30">
      <c r="A57" s="403" t="s">
        <v>7452</v>
      </c>
      <c r="B57" s="403" t="s">
        <v>7453</v>
      </c>
    </row>
    <row r="58" spans="1:2" ht="30">
      <c r="A58" s="403" t="s">
        <v>7454</v>
      </c>
      <c r="B58" s="403" t="s">
        <v>7455</v>
      </c>
    </row>
    <row r="59" spans="1:2" ht="30">
      <c r="A59" s="403" t="s">
        <v>7456</v>
      </c>
      <c r="B59" s="403" t="s">
        <v>7457</v>
      </c>
    </row>
    <row r="60" spans="1:2" ht="30">
      <c r="A60" s="403" t="s">
        <v>7456</v>
      </c>
      <c r="B60" s="403" t="s">
        <v>7458</v>
      </c>
    </row>
    <row r="61" spans="1:2">
      <c r="A61" s="461" t="s">
        <v>7459</v>
      </c>
      <c r="B61" s="460"/>
    </row>
    <row r="62" spans="1:2" ht="30">
      <c r="A62" s="403" t="s">
        <v>7460</v>
      </c>
      <c r="B62" s="403" t="s">
        <v>7461</v>
      </c>
    </row>
    <row r="63" spans="1:2" ht="30">
      <c r="A63" s="403" t="s">
        <v>7462</v>
      </c>
      <c r="B63" s="403" t="s">
        <v>7463</v>
      </c>
    </row>
    <row r="64" spans="1:2" ht="30">
      <c r="A64" s="403" t="s">
        <v>7464</v>
      </c>
      <c r="B64" s="403" t="s">
        <v>7465</v>
      </c>
    </row>
    <row r="65" spans="1:2" ht="30">
      <c r="A65" s="403" t="s">
        <v>7466</v>
      </c>
      <c r="B65" s="403" t="s">
        <v>7467</v>
      </c>
    </row>
    <row r="66" spans="1:2" ht="30">
      <c r="A66" s="403" t="s">
        <v>7466</v>
      </c>
      <c r="B66" s="403" t="s">
        <v>7468</v>
      </c>
    </row>
    <row r="67" spans="1:2" ht="45">
      <c r="A67" s="403" t="s">
        <v>7469</v>
      </c>
      <c r="B67" s="403" t="s">
        <v>7470</v>
      </c>
    </row>
    <row r="68" spans="1:2" ht="30">
      <c r="A68" s="403" t="s">
        <v>7471</v>
      </c>
      <c r="B68" s="403" t="s">
        <v>7472</v>
      </c>
    </row>
    <row r="69" spans="1:2" ht="45">
      <c r="A69" s="403" t="s">
        <v>7471</v>
      </c>
      <c r="B69" s="403" t="s">
        <v>7473</v>
      </c>
    </row>
    <row r="70" spans="1:2">
      <c r="A70" s="461" t="s">
        <v>7474</v>
      </c>
      <c r="B70" s="460"/>
    </row>
    <row r="71" spans="1:2" ht="30">
      <c r="A71" s="403" t="s">
        <v>7475</v>
      </c>
      <c r="B71" s="403" t="s">
        <v>7476</v>
      </c>
    </row>
    <row r="72" spans="1:2">
      <c r="A72" s="403" t="s">
        <v>7477</v>
      </c>
      <c r="B72" s="403" t="s">
        <v>7478</v>
      </c>
    </row>
    <row r="73" spans="1:2" ht="30">
      <c r="A73" s="403" t="s">
        <v>7479</v>
      </c>
      <c r="B73" s="403" t="s">
        <v>7480</v>
      </c>
    </row>
    <row r="74" spans="1:2" ht="30">
      <c r="A74" s="403" t="s">
        <v>7481</v>
      </c>
      <c r="B74" s="403" t="s">
        <v>7482</v>
      </c>
    </row>
    <row r="75" spans="1:2">
      <c r="A75" s="461" t="s">
        <v>6631</v>
      </c>
      <c r="B75" s="460"/>
    </row>
    <row r="76" spans="1:2" ht="30">
      <c r="A76" s="403" t="s">
        <v>7447</v>
      </c>
      <c r="B76" s="403" t="s">
        <v>7448</v>
      </c>
    </row>
    <row r="77" spans="1:2">
      <c r="A77" s="461" t="s">
        <v>7483</v>
      </c>
      <c r="B77" s="460"/>
    </row>
    <row r="78" spans="1:2" ht="30">
      <c r="A78" s="403" t="s">
        <v>7450</v>
      </c>
      <c r="B78" s="403" t="s">
        <v>7451</v>
      </c>
    </row>
    <row r="79" spans="1:2" ht="30">
      <c r="A79" s="403" t="s">
        <v>7452</v>
      </c>
      <c r="B79" s="403" t="s">
        <v>7453</v>
      </c>
    </row>
    <row r="80" spans="1:2">
      <c r="A80" s="461" t="s">
        <v>2232</v>
      </c>
      <c r="B80" s="460"/>
    </row>
    <row r="81" spans="1:2" ht="30">
      <c r="A81" s="403" t="s">
        <v>7484</v>
      </c>
      <c r="B81" s="403" t="s">
        <v>7386</v>
      </c>
    </row>
    <row r="82" spans="1:2" ht="30">
      <c r="A82" s="403" t="s">
        <v>7485</v>
      </c>
      <c r="B82" s="403" t="s">
        <v>7465</v>
      </c>
    </row>
    <row r="83" spans="1:2" ht="30">
      <c r="A83" s="403" t="s">
        <v>7486</v>
      </c>
      <c r="B83" s="403" t="s">
        <v>7487</v>
      </c>
    </row>
    <row r="84" spans="1:2">
      <c r="A84" s="461" t="s">
        <v>7488</v>
      </c>
      <c r="B84" s="460"/>
    </row>
    <row r="85" spans="1:2">
      <c r="A85" s="403" t="s">
        <v>7489</v>
      </c>
      <c r="B85" s="403" t="s">
        <v>7448</v>
      </c>
    </row>
    <row r="86" spans="1:2">
      <c r="A86" s="403" t="s">
        <v>7490</v>
      </c>
      <c r="B86" s="403" t="s">
        <v>7491</v>
      </c>
    </row>
    <row r="87" spans="1:2" ht="30">
      <c r="A87" s="403" t="s">
        <v>7492</v>
      </c>
      <c r="B87" s="403" t="s">
        <v>7386</v>
      </c>
    </row>
    <row r="88" spans="1:2">
      <c r="A88" s="403" t="s">
        <v>7493</v>
      </c>
      <c r="B88" s="403" t="s">
        <v>7494</v>
      </c>
    </row>
    <row r="89" spans="1:2">
      <c r="A89" s="403" t="s">
        <v>7495</v>
      </c>
      <c r="B89" s="403" t="s">
        <v>7496</v>
      </c>
    </row>
    <row r="90" spans="1:2">
      <c r="A90" s="461" t="s">
        <v>7497</v>
      </c>
      <c r="B90" s="460"/>
    </row>
    <row r="91" spans="1:2" ht="30">
      <c r="A91" s="403" t="s">
        <v>7498</v>
      </c>
      <c r="B91" s="403" t="s">
        <v>7386</v>
      </c>
    </row>
    <row r="92" spans="1:2">
      <c r="A92" s="461" t="s">
        <v>7499</v>
      </c>
      <c r="B92" s="460"/>
    </row>
    <row r="93" spans="1:2">
      <c r="A93" s="403" t="s">
        <v>7500</v>
      </c>
      <c r="B93" s="403" t="s">
        <v>7448</v>
      </c>
    </row>
    <row r="94" spans="1:2">
      <c r="A94" s="391" t="s">
        <v>7501</v>
      </c>
      <c r="B94" s="460"/>
    </row>
    <row r="95" spans="1:2">
      <c r="A95" s="403" t="s">
        <v>6924</v>
      </c>
      <c r="B95" s="403" t="s">
        <v>7394</v>
      </c>
    </row>
    <row r="96" spans="1:2" ht="30">
      <c r="A96" s="403" t="s">
        <v>7502</v>
      </c>
      <c r="B96" s="403" t="s">
        <v>7503</v>
      </c>
    </row>
    <row r="97" spans="1:3" ht="30">
      <c r="A97" s="403" t="s">
        <v>1519</v>
      </c>
      <c r="B97" s="403" t="s">
        <v>7504</v>
      </c>
    </row>
    <row r="98" spans="1:3" ht="30">
      <c r="A98" s="403" t="s">
        <v>7505</v>
      </c>
      <c r="B98" s="403" t="s">
        <v>7448</v>
      </c>
    </row>
    <row r="99" spans="1:3" ht="30">
      <c r="A99" s="403" t="s">
        <v>7506</v>
      </c>
      <c r="B99" s="403" t="s">
        <v>7507</v>
      </c>
    </row>
    <row r="100" spans="1:3">
      <c r="A100" s="403" t="s">
        <v>7508</v>
      </c>
      <c r="B100" s="462" t="s">
        <v>7509</v>
      </c>
    </row>
    <row r="101" spans="1:3" ht="60">
      <c r="A101" s="403" t="s">
        <v>7510</v>
      </c>
      <c r="B101" s="403" t="s">
        <v>7426</v>
      </c>
    </row>
    <row r="102" spans="1:3" ht="30">
      <c r="A102" s="403" t="s">
        <v>7511</v>
      </c>
      <c r="B102" s="462" t="s">
        <v>7512</v>
      </c>
    </row>
    <row r="103" spans="1:3">
      <c r="A103" s="403" t="s">
        <v>7513</v>
      </c>
      <c r="B103" s="462" t="s">
        <v>7514</v>
      </c>
    </row>
    <row r="104" spans="1:3">
      <c r="A104" s="403" t="s">
        <v>7515</v>
      </c>
      <c r="B104" s="462" t="s">
        <v>7516</v>
      </c>
    </row>
    <row r="105" spans="1:3">
      <c r="A105" s="391" t="s">
        <v>1468</v>
      </c>
      <c r="B105" s="460"/>
    </row>
    <row r="106" spans="1:3">
      <c r="A106" s="403" t="s">
        <v>7517</v>
      </c>
      <c r="B106" s="462" t="s">
        <v>7518</v>
      </c>
    </row>
    <row r="107" spans="1:3" ht="30">
      <c r="A107" s="403" t="s">
        <v>7519</v>
      </c>
      <c r="B107" s="462" t="s">
        <v>7520</v>
      </c>
      <c r="C107" t="s">
        <v>281</v>
      </c>
    </row>
    <row r="108" spans="1:3">
      <c r="A108" s="403" t="s">
        <v>7521</v>
      </c>
      <c r="B108" s="462" t="s">
        <v>7448</v>
      </c>
    </row>
    <row r="109" spans="1:3">
      <c r="A109" s="403" t="s">
        <v>7522</v>
      </c>
      <c r="B109" s="462" t="s">
        <v>7523</v>
      </c>
    </row>
    <row r="110" spans="1:3">
      <c r="A110" s="403" t="s">
        <v>7522</v>
      </c>
      <c r="B110" s="462" t="s">
        <v>7524</v>
      </c>
    </row>
    <row r="111" spans="1:3" ht="30">
      <c r="A111" s="403" t="s">
        <v>7525</v>
      </c>
      <c r="B111" s="462" t="s">
        <v>7526</v>
      </c>
    </row>
    <row r="112" spans="1:3" ht="30">
      <c r="A112" s="403" t="s">
        <v>7525</v>
      </c>
      <c r="B112" s="462" t="s">
        <v>7527</v>
      </c>
    </row>
    <row r="113" spans="1:2" ht="45">
      <c r="A113" s="403" t="s">
        <v>7528</v>
      </c>
      <c r="B113" s="462" t="s">
        <v>7529</v>
      </c>
    </row>
    <row r="114" spans="1:2" ht="45">
      <c r="A114" s="403" t="s">
        <v>7525</v>
      </c>
      <c r="B114" s="462" t="s">
        <v>7530</v>
      </c>
    </row>
    <row r="115" spans="1:2" ht="30">
      <c r="A115" s="403" t="s">
        <v>7525</v>
      </c>
      <c r="B115" s="462" t="s">
        <v>7531</v>
      </c>
    </row>
    <row r="116" spans="1:2">
      <c r="A116" s="403" t="s">
        <v>7522</v>
      </c>
      <c r="B116" s="462" t="s">
        <v>7532</v>
      </c>
    </row>
    <row r="117" spans="1:2" ht="30">
      <c r="A117" s="403" t="s">
        <v>7525</v>
      </c>
      <c r="B117" s="462" t="s">
        <v>7533</v>
      </c>
    </row>
    <row r="118" spans="1:2" ht="30">
      <c r="A118" s="403" t="s">
        <v>7525</v>
      </c>
      <c r="B118" s="462" t="s">
        <v>7534</v>
      </c>
    </row>
    <row r="119" spans="1:2" ht="30">
      <c r="A119" s="403" t="s">
        <v>7511</v>
      </c>
      <c r="B119" s="462" t="s">
        <v>7512</v>
      </c>
    </row>
    <row r="120" spans="1:2" ht="45">
      <c r="A120" s="403" t="s">
        <v>7535</v>
      </c>
      <c r="B120" s="462" t="s">
        <v>7536</v>
      </c>
    </row>
    <row r="121" spans="1:2">
      <c r="A121" s="403" t="s">
        <v>7537</v>
      </c>
      <c r="B121" s="403" t="s">
        <v>7394</v>
      </c>
    </row>
    <row r="122" spans="1:2">
      <c r="A122" s="391" t="s">
        <v>6013</v>
      </c>
      <c r="B122" s="460"/>
    </row>
    <row r="123" spans="1:2" ht="30">
      <c r="A123" s="403" t="s">
        <v>7538</v>
      </c>
      <c r="B123" s="403" t="s">
        <v>7539</v>
      </c>
    </row>
    <row r="124" spans="1:2" ht="30">
      <c r="A124" s="403" t="s">
        <v>7538</v>
      </c>
      <c r="B124" s="403" t="s">
        <v>7540</v>
      </c>
    </row>
    <row r="125" spans="1:2" ht="30">
      <c r="A125" s="403" t="s">
        <v>7538</v>
      </c>
      <c r="B125" s="403" t="s">
        <v>7541</v>
      </c>
    </row>
    <row r="126" spans="1:2" ht="30">
      <c r="A126" s="403" t="s">
        <v>7538</v>
      </c>
      <c r="B126" s="403" t="s">
        <v>7542</v>
      </c>
    </row>
    <row r="127" spans="1:2" ht="30">
      <c r="A127" s="403" t="s">
        <v>7538</v>
      </c>
      <c r="B127" s="403" t="s">
        <v>7543</v>
      </c>
    </row>
    <row r="128" spans="1:2">
      <c r="A128" s="391" t="s">
        <v>6056</v>
      </c>
      <c r="B128" s="403"/>
    </row>
    <row r="129" spans="1:2" ht="30">
      <c r="A129" s="403" t="s">
        <v>7544</v>
      </c>
      <c r="B129" s="403" t="s">
        <v>7545</v>
      </c>
    </row>
    <row r="130" spans="1:2">
      <c r="A130" s="403" t="s">
        <v>7546</v>
      </c>
      <c r="B130" s="403" t="s">
        <v>7547</v>
      </c>
    </row>
    <row r="131" spans="1:2" ht="30">
      <c r="A131" s="403" t="s">
        <v>7546</v>
      </c>
      <c r="B131" s="403" t="s">
        <v>7548</v>
      </c>
    </row>
    <row r="132" spans="1:2">
      <c r="A132" s="403" t="s">
        <v>7546</v>
      </c>
      <c r="B132" s="403" t="s">
        <v>7549</v>
      </c>
    </row>
    <row r="133" spans="1:2" ht="30">
      <c r="A133" s="403" t="s">
        <v>7546</v>
      </c>
      <c r="B133" s="403" t="s">
        <v>7404</v>
      </c>
    </row>
    <row r="134" spans="1:2" ht="30">
      <c r="A134" s="403" t="s">
        <v>7546</v>
      </c>
      <c r="B134" s="403" t="s">
        <v>7542</v>
      </c>
    </row>
    <row r="135" spans="1:2" ht="45">
      <c r="A135" s="403" t="s">
        <v>7550</v>
      </c>
      <c r="B135" s="403" t="s">
        <v>7551</v>
      </c>
    </row>
    <row r="136" spans="1:2" ht="30">
      <c r="A136" s="403" t="s">
        <v>7552</v>
      </c>
      <c r="B136" s="403" t="s">
        <v>7386</v>
      </c>
    </row>
    <row r="137" spans="1:2" ht="30">
      <c r="A137" s="403" t="s">
        <v>7544</v>
      </c>
      <c r="B137" s="403" t="s">
        <v>7553</v>
      </c>
    </row>
    <row r="138" spans="1:2" ht="30">
      <c r="A138" s="403" t="s">
        <v>7544</v>
      </c>
      <c r="B138" s="403" t="s">
        <v>7554</v>
      </c>
    </row>
    <row r="139" spans="1:2">
      <c r="A139" s="403" t="s">
        <v>7544</v>
      </c>
      <c r="B139" s="403" t="s">
        <v>7555</v>
      </c>
    </row>
    <row r="140" spans="1:2" ht="30">
      <c r="A140" s="403" t="s">
        <v>7556</v>
      </c>
      <c r="B140" s="403" t="s">
        <v>7557</v>
      </c>
    </row>
    <row r="141" spans="1:2">
      <c r="A141" s="391" t="s">
        <v>6201</v>
      </c>
      <c r="B141" s="460"/>
    </row>
    <row r="142" spans="1:2">
      <c r="A142" s="403" t="s">
        <v>7558</v>
      </c>
      <c r="B142" s="403" t="s">
        <v>7549</v>
      </c>
    </row>
    <row r="143" spans="1:2" ht="45">
      <c r="A143" s="403" t="s">
        <v>7558</v>
      </c>
      <c r="B143" s="403" t="s">
        <v>7559</v>
      </c>
    </row>
    <row r="144" spans="1:2" ht="30">
      <c r="A144" s="403" t="s">
        <v>7560</v>
      </c>
      <c r="B144" s="403" t="s">
        <v>7541</v>
      </c>
    </row>
    <row r="145" spans="1:2" ht="30">
      <c r="A145" s="403" t="s">
        <v>7560</v>
      </c>
      <c r="B145" s="403" t="s">
        <v>7543</v>
      </c>
    </row>
    <row r="146" spans="1:2" ht="30">
      <c r="A146" s="403" t="s">
        <v>7560</v>
      </c>
      <c r="B146" s="403" t="s">
        <v>7561</v>
      </c>
    </row>
    <row r="147" spans="1:2" ht="30">
      <c r="A147" s="403" t="s">
        <v>7560</v>
      </c>
      <c r="B147" s="403" t="s">
        <v>7540</v>
      </c>
    </row>
    <row r="148" spans="1:2" ht="30">
      <c r="A148" s="403" t="s">
        <v>7560</v>
      </c>
      <c r="B148" s="403" t="s">
        <v>7562</v>
      </c>
    </row>
    <row r="149" spans="1:2">
      <c r="A149" s="391" t="s">
        <v>7563</v>
      </c>
      <c r="B149" s="460"/>
    </row>
    <row r="150" spans="1:2">
      <c r="A150" s="403" t="s">
        <v>7564</v>
      </c>
      <c r="B150" s="403" t="s">
        <v>7394</v>
      </c>
    </row>
    <row r="151" spans="1:2">
      <c r="A151" s="403" t="s">
        <v>7565</v>
      </c>
      <c r="B151" s="403" t="s">
        <v>7448</v>
      </c>
    </row>
    <row r="152" spans="1:2" ht="45">
      <c r="A152" s="463" t="s">
        <v>7566</v>
      </c>
      <c r="B152" s="403" t="s">
        <v>7567</v>
      </c>
    </row>
    <row r="153" spans="1:2">
      <c r="A153" s="391" t="s">
        <v>6333</v>
      </c>
      <c r="B153" s="460"/>
    </row>
    <row r="154" spans="1:2" ht="30">
      <c r="A154" s="403" t="s">
        <v>7568</v>
      </c>
      <c r="B154" s="403" t="s">
        <v>7457</v>
      </c>
    </row>
    <row r="155" spans="1:2" ht="30">
      <c r="A155" s="403" t="s">
        <v>7568</v>
      </c>
      <c r="B155" s="403" t="s">
        <v>7569</v>
      </c>
    </row>
    <row r="156" spans="1:2" ht="30">
      <c r="A156" s="403" t="s">
        <v>7568</v>
      </c>
      <c r="B156" s="403" t="s">
        <v>7458</v>
      </c>
    </row>
    <row r="157" spans="1:2">
      <c r="A157" s="391" t="s">
        <v>6318</v>
      </c>
      <c r="B157" s="460"/>
    </row>
    <row r="158" spans="1:2" ht="30">
      <c r="A158" s="403" t="s">
        <v>7570</v>
      </c>
      <c r="B158" s="403" t="s">
        <v>7571</v>
      </c>
    </row>
    <row r="159" spans="1:2" ht="30">
      <c r="A159" s="403" t="s">
        <v>7572</v>
      </c>
      <c r="B159" s="403" t="s">
        <v>7573</v>
      </c>
    </row>
    <row r="160" spans="1:2" ht="30">
      <c r="A160" s="403" t="s">
        <v>7572</v>
      </c>
      <c r="B160" s="403" t="s">
        <v>7574</v>
      </c>
    </row>
    <row r="161" spans="1:2" ht="45">
      <c r="A161" s="403" t="s">
        <v>7572</v>
      </c>
      <c r="B161" s="403" t="s">
        <v>7575</v>
      </c>
    </row>
    <row r="162" spans="1:2" ht="45">
      <c r="A162" s="403" t="s">
        <v>7572</v>
      </c>
      <c r="B162" s="403" t="s">
        <v>7576</v>
      </c>
    </row>
    <row r="163" spans="1:2">
      <c r="A163" s="403" t="s">
        <v>7572</v>
      </c>
      <c r="B163" s="403" t="s">
        <v>7577</v>
      </c>
    </row>
  </sheetData>
  <pageMargins left="0.7" right="0.7" top="0.75" bottom="0.75" header="0.3" footer="0.3"/>
  <pageSetup paperSize="9" scale="23" fitToHeight="0" orientation="landscape"/>
  <headerFooter>
    <oddHeader>&amp;C&amp;20 5. Sources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79998168889431442"/>
    <pageSetUpPr fitToPage="1"/>
  </sheetPr>
  <dimension ref="A1:R217"/>
  <sheetViews>
    <sheetView workbookViewId="0">
      <selection sqref="A1:F1"/>
    </sheetView>
  </sheetViews>
  <sheetFormatPr baseColWidth="10" defaultColWidth="9.140625" defaultRowHeight="15" outlineLevelRow="1"/>
  <cols>
    <col min="1" max="1" width="11.5703125" style="191" customWidth="1"/>
    <col min="2" max="2" width="32.7109375" style="191" customWidth="1"/>
    <col min="3" max="3" width="69.42578125" style="191" customWidth="1"/>
    <col min="4" max="4" width="9.28515625" style="191" bestFit="1" customWidth="1"/>
    <col min="5" max="5" width="42.5703125" style="191" bestFit="1" customWidth="1"/>
    <col min="6" max="6" width="74.140625" style="191" customWidth="1"/>
    <col min="13" max="13" width="10.28515625" bestFit="1" customWidth="1"/>
    <col min="18" max="18" width="37"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778"/>
      <c r="J2" s="779"/>
      <c r="K2" s="779"/>
      <c r="L2" s="779"/>
      <c r="M2" s="779"/>
      <c r="N2" s="779"/>
      <c r="O2" s="779"/>
      <c r="P2" s="779"/>
      <c r="Q2" s="779"/>
      <c r="R2" s="780"/>
    </row>
    <row r="3" spans="1:18" outlineLevel="1">
      <c r="A3" s="216" t="s">
        <v>243</v>
      </c>
      <c r="B3" s="217" t="s">
        <v>244</v>
      </c>
      <c r="C3" s="218">
        <v>5</v>
      </c>
      <c r="D3" s="218" t="s">
        <v>245</v>
      </c>
      <c r="E3" s="219" t="s">
        <v>246</v>
      </c>
      <c r="F3" s="220" t="s">
        <v>236</v>
      </c>
      <c r="I3" s="781"/>
      <c r="J3" s="782"/>
      <c r="K3" s="782"/>
      <c r="L3" s="782"/>
      <c r="M3" s="782"/>
      <c r="N3" s="782"/>
      <c r="O3" s="782"/>
      <c r="P3" s="782"/>
      <c r="Q3" s="782"/>
      <c r="R3" s="783"/>
    </row>
    <row r="4" spans="1:18" outlineLevel="1">
      <c r="A4" s="221" t="s">
        <v>243</v>
      </c>
      <c r="B4" s="222" t="s">
        <v>247</v>
      </c>
      <c r="C4" s="223">
        <v>40</v>
      </c>
      <c r="D4" s="223" t="s">
        <v>245</v>
      </c>
      <c r="E4" s="224" t="s">
        <v>248</v>
      </c>
      <c r="F4" s="225" t="s">
        <v>249</v>
      </c>
      <c r="G4" t="s">
        <v>281</v>
      </c>
      <c r="I4" s="781"/>
      <c r="J4" s="782"/>
      <c r="K4" s="782"/>
      <c r="L4" s="782"/>
      <c r="M4" s="782"/>
      <c r="N4" s="782"/>
      <c r="O4" s="782"/>
      <c r="P4" s="782"/>
      <c r="Q4" s="782"/>
      <c r="R4" s="783"/>
    </row>
    <row r="5" spans="1:18" outlineLevel="1">
      <c r="A5" s="226" t="s">
        <v>250</v>
      </c>
      <c r="B5" s="227" t="s">
        <v>251</v>
      </c>
      <c r="C5" s="228">
        <v>1</v>
      </c>
      <c r="D5" s="228" t="s">
        <v>252</v>
      </c>
      <c r="E5" s="229" t="s">
        <v>253</v>
      </c>
      <c r="F5" s="230" t="s">
        <v>254</v>
      </c>
      <c r="G5" t="s">
        <v>281</v>
      </c>
      <c r="I5" s="781"/>
      <c r="J5" s="782"/>
      <c r="K5" s="782"/>
      <c r="L5" s="782"/>
      <c r="M5" s="782"/>
      <c r="N5" s="782"/>
      <c r="O5" s="782"/>
      <c r="P5" s="782"/>
      <c r="Q5" s="782"/>
      <c r="R5" s="783"/>
    </row>
    <row r="6" spans="1:18">
      <c r="A6" s="171"/>
      <c r="B6" s="171"/>
      <c r="C6" s="171"/>
      <c r="D6" s="171"/>
      <c r="E6" s="171"/>
      <c r="F6" s="171"/>
      <c r="G6" t="s">
        <v>281</v>
      </c>
      <c r="I6" s="781"/>
      <c r="J6" s="782"/>
      <c r="K6" s="782"/>
      <c r="L6" s="782"/>
      <c r="M6" s="782"/>
      <c r="N6" s="782"/>
      <c r="O6" s="782"/>
      <c r="P6" s="782"/>
      <c r="Q6" s="782"/>
      <c r="R6" s="783"/>
    </row>
    <row r="7" spans="1:18" ht="18.75">
      <c r="A7" s="769" t="s">
        <v>493</v>
      </c>
      <c r="B7" s="770"/>
      <c r="C7" s="770"/>
      <c r="D7" s="770"/>
      <c r="E7" s="770"/>
      <c r="F7" s="771"/>
      <c r="G7" t="s">
        <v>281</v>
      </c>
      <c r="I7" s="781"/>
      <c r="J7" s="782"/>
      <c r="K7" s="782"/>
      <c r="L7" s="782"/>
      <c r="M7" s="782"/>
      <c r="N7" s="782"/>
      <c r="O7" s="782"/>
      <c r="P7" s="782"/>
      <c r="Q7" s="782"/>
      <c r="R7" s="783"/>
    </row>
    <row r="8" spans="1:18">
      <c r="A8" s="211" t="s">
        <v>238</v>
      </c>
      <c r="B8" s="212" t="s">
        <v>239</v>
      </c>
      <c r="C8" s="212" t="s">
        <v>240</v>
      </c>
      <c r="D8" s="212" t="s">
        <v>134</v>
      </c>
      <c r="E8" s="212" t="s">
        <v>241</v>
      </c>
      <c r="F8" s="213" t="s">
        <v>242</v>
      </c>
      <c r="G8" t="s">
        <v>281</v>
      </c>
      <c r="I8" s="781"/>
      <c r="J8" s="782"/>
      <c r="K8" s="782"/>
      <c r="L8" s="782"/>
      <c r="M8" s="782"/>
      <c r="N8" s="782"/>
      <c r="O8" s="782"/>
      <c r="P8" s="782"/>
      <c r="Q8" s="782"/>
      <c r="R8" s="783"/>
    </row>
    <row r="9" spans="1:18">
      <c r="A9" s="216" t="s">
        <v>243</v>
      </c>
      <c r="B9" s="231" t="s">
        <v>251</v>
      </c>
      <c r="C9" s="218">
        <v>1</v>
      </c>
      <c r="D9" s="218" t="s">
        <v>494</v>
      </c>
      <c r="E9" s="218" t="s">
        <v>253</v>
      </c>
      <c r="F9" s="232" t="s">
        <v>254</v>
      </c>
      <c r="G9" t="s">
        <v>281</v>
      </c>
      <c r="I9" s="781"/>
      <c r="J9" s="782"/>
      <c r="K9" s="782"/>
      <c r="L9" s="782"/>
      <c r="M9" s="782"/>
      <c r="N9" s="782"/>
      <c r="O9" s="782"/>
      <c r="P9" s="782"/>
      <c r="Q9" s="782"/>
      <c r="R9" s="783"/>
    </row>
    <row r="10" spans="1:18" outlineLevel="1">
      <c r="A10" s="221" t="s">
        <v>243</v>
      </c>
      <c r="B10" s="222" t="s">
        <v>495</v>
      </c>
      <c r="C10" s="223" t="s">
        <v>496</v>
      </c>
      <c r="D10" s="223" t="s">
        <v>275</v>
      </c>
      <c r="E10" s="223" t="s">
        <v>260</v>
      </c>
      <c r="F10" s="234" t="s">
        <v>497</v>
      </c>
      <c r="G10" t="s">
        <v>281</v>
      </c>
      <c r="I10" s="781"/>
      <c r="J10" s="782"/>
      <c r="K10" s="782"/>
      <c r="L10" s="782"/>
      <c r="M10" s="782"/>
      <c r="N10" s="782"/>
      <c r="O10" s="782"/>
      <c r="P10" s="782"/>
      <c r="Q10" s="782"/>
      <c r="R10" s="783"/>
    </row>
    <row r="11" spans="1:18" outlineLevel="1">
      <c r="A11" s="221" t="s">
        <v>243</v>
      </c>
      <c r="B11" s="222" t="s">
        <v>498</v>
      </c>
      <c r="C11" s="223" t="s">
        <v>499</v>
      </c>
      <c r="D11" s="223" t="s">
        <v>327</v>
      </c>
      <c r="E11" s="223" t="s">
        <v>500</v>
      </c>
      <c r="F11" s="234" t="s">
        <v>501</v>
      </c>
      <c r="G11" t="s">
        <v>281</v>
      </c>
      <c r="I11" s="781"/>
      <c r="J11" s="782"/>
      <c r="K11" s="782"/>
      <c r="L11" s="782"/>
      <c r="M11" s="782"/>
      <c r="N11" s="782"/>
      <c r="O11" s="782"/>
      <c r="P11" s="782"/>
      <c r="Q11" s="782"/>
      <c r="R11" s="783"/>
    </row>
    <row r="12" spans="1:18" outlineLevel="1">
      <c r="A12" s="221" t="s">
        <v>243</v>
      </c>
      <c r="B12" s="222" t="s">
        <v>262</v>
      </c>
      <c r="C12" s="235" t="s">
        <v>263</v>
      </c>
      <c r="D12" s="223" t="s">
        <v>494</v>
      </c>
      <c r="E12" s="223" t="s">
        <v>264</v>
      </c>
      <c r="F12" s="234" t="s">
        <v>502</v>
      </c>
      <c r="G12" t="s">
        <v>281</v>
      </c>
      <c r="I12" s="781"/>
      <c r="J12" s="782"/>
      <c r="K12" s="782"/>
      <c r="L12" s="782"/>
      <c r="M12" s="782"/>
      <c r="N12" s="782"/>
      <c r="O12" s="782"/>
      <c r="P12" s="782"/>
      <c r="Q12" s="782"/>
      <c r="R12" s="783"/>
    </row>
    <row r="13" spans="1:18" outlineLevel="1">
      <c r="A13" s="221" t="s">
        <v>243</v>
      </c>
      <c r="B13" s="222" t="s">
        <v>503</v>
      </c>
      <c r="C13" s="260">
        <f>200/7500</f>
        <v>2.6666666666666668E-2</v>
      </c>
      <c r="D13" s="223" t="s">
        <v>504</v>
      </c>
      <c r="E13" s="223" t="s">
        <v>505</v>
      </c>
      <c r="F13" s="234" t="s">
        <v>506</v>
      </c>
      <c r="G13" t="s">
        <v>281</v>
      </c>
      <c r="I13" s="781"/>
      <c r="J13" s="782"/>
      <c r="K13" s="782"/>
      <c r="L13" s="782"/>
      <c r="M13" s="782"/>
      <c r="N13" s="782"/>
      <c r="O13" s="782"/>
      <c r="P13" s="782"/>
      <c r="Q13" s="782"/>
      <c r="R13" s="783"/>
    </row>
    <row r="14" spans="1:18" outlineLevel="1">
      <c r="A14" s="221" t="s">
        <v>243</v>
      </c>
      <c r="B14" s="222" t="s">
        <v>507</v>
      </c>
      <c r="C14" s="261">
        <f>(150*1839)/38000</f>
        <v>7.2592105263157896</v>
      </c>
      <c r="D14" s="223" t="s">
        <v>259</v>
      </c>
      <c r="E14" s="223" t="s">
        <v>508</v>
      </c>
      <c r="F14" s="234" t="s">
        <v>509</v>
      </c>
      <c r="G14" t="s">
        <v>281</v>
      </c>
      <c r="I14" s="781"/>
      <c r="J14" s="782"/>
      <c r="K14" s="782"/>
      <c r="L14" s="782"/>
      <c r="M14" s="782"/>
      <c r="N14" s="782"/>
      <c r="O14" s="782"/>
      <c r="P14" s="782"/>
      <c r="Q14" s="782"/>
      <c r="R14" s="783"/>
    </row>
    <row r="15" spans="1:18" outlineLevel="1">
      <c r="A15" s="221" t="s">
        <v>333</v>
      </c>
      <c r="B15" s="223" t="s">
        <v>340</v>
      </c>
      <c r="C15" s="223" t="s">
        <v>510</v>
      </c>
      <c r="D15" s="223" t="s">
        <v>511</v>
      </c>
      <c r="E15" s="223" t="s">
        <v>260</v>
      </c>
      <c r="F15" s="234" t="s">
        <v>512</v>
      </c>
      <c r="G15" t="s">
        <v>281</v>
      </c>
      <c r="I15" s="781"/>
      <c r="J15" s="782"/>
      <c r="K15" s="782"/>
      <c r="L15" s="782"/>
      <c r="M15" s="782"/>
      <c r="N15" s="782"/>
      <c r="O15" s="782"/>
      <c r="P15" s="782"/>
      <c r="Q15" s="782"/>
      <c r="R15" s="783"/>
    </row>
    <row r="16" spans="1:18" outlineLevel="1">
      <c r="A16" s="221" t="s">
        <v>250</v>
      </c>
      <c r="B16" s="233" t="s">
        <v>513</v>
      </c>
      <c r="C16" s="223" t="s">
        <v>514</v>
      </c>
      <c r="D16" s="223" t="s">
        <v>494</v>
      </c>
      <c r="E16" s="223" t="s">
        <v>260</v>
      </c>
      <c r="F16" s="234" t="s">
        <v>515</v>
      </c>
      <c r="G16" t="s">
        <v>281</v>
      </c>
      <c r="I16" s="781"/>
      <c r="J16" s="782"/>
      <c r="K16" s="782"/>
      <c r="L16" s="782"/>
      <c r="M16" s="782"/>
      <c r="N16" s="782"/>
      <c r="O16" s="782"/>
      <c r="P16" s="782"/>
      <c r="Q16" s="782"/>
      <c r="R16" s="783"/>
    </row>
    <row r="17" spans="1:18" outlineLevel="1">
      <c r="A17" s="221" t="s">
        <v>333</v>
      </c>
      <c r="B17" s="223" t="s">
        <v>399</v>
      </c>
      <c r="C17" s="223" t="s">
        <v>516</v>
      </c>
      <c r="D17" s="223" t="s">
        <v>511</v>
      </c>
      <c r="E17" s="223" t="s">
        <v>260</v>
      </c>
      <c r="F17" s="234" t="s">
        <v>517</v>
      </c>
      <c r="G17" t="s">
        <v>281</v>
      </c>
      <c r="I17" s="781"/>
      <c r="J17" s="782"/>
      <c r="K17" s="782"/>
      <c r="L17" s="782"/>
      <c r="M17" s="782"/>
      <c r="N17" s="782"/>
      <c r="O17" s="782"/>
      <c r="P17" s="782"/>
      <c r="Q17" s="782"/>
      <c r="R17" s="783"/>
    </row>
    <row r="18" spans="1:18" outlineLevel="1">
      <c r="A18" s="221" t="s">
        <v>333</v>
      </c>
      <c r="B18" s="223" t="s">
        <v>427</v>
      </c>
      <c r="C18" s="223" t="s">
        <v>518</v>
      </c>
      <c r="D18" s="223" t="s">
        <v>511</v>
      </c>
      <c r="E18" s="223" t="s">
        <v>260</v>
      </c>
      <c r="F18" s="234" t="s">
        <v>519</v>
      </c>
      <c r="G18" t="s">
        <v>281</v>
      </c>
      <c r="I18" s="781"/>
      <c r="J18" s="782"/>
      <c r="K18" s="782"/>
      <c r="L18" s="782"/>
      <c r="M18" s="782"/>
      <c r="N18" s="782"/>
      <c r="O18" s="782"/>
      <c r="P18" s="782"/>
      <c r="Q18" s="782"/>
      <c r="R18" s="783"/>
    </row>
    <row r="19" spans="1:18" outlineLevel="1">
      <c r="A19" s="221" t="s">
        <v>333</v>
      </c>
      <c r="B19" s="223" t="s">
        <v>439</v>
      </c>
      <c r="C19" s="223" t="s">
        <v>520</v>
      </c>
      <c r="D19" s="223" t="s">
        <v>511</v>
      </c>
      <c r="E19" s="223" t="s">
        <v>260</v>
      </c>
      <c r="F19" s="234" t="s">
        <v>521</v>
      </c>
      <c r="G19" t="s">
        <v>281</v>
      </c>
      <c r="I19" s="781"/>
      <c r="J19" s="782"/>
      <c r="K19" s="782"/>
      <c r="L19" s="782"/>
      <c r="M19" s="782"/>
      <c r="N19" s="782"/>
      <c r="O19" s="782"/>
      <c r="P19" s="782"/>
      <c r="Q19" s="782"/>
      <c r="R19" s="783"/>
    </row>
    <row r="20" spans="1:18" outlineLevel="1">
      <c r="A20" s="262" t="s">
        <v>268</v>
      </c>
      <c r="B20" s="189" t="s">
        <v>522</v>
      </c>
      <c r="C20" s="189">
        <v>0.95</v>
      </c>
      <c r="D20" s="189" t="s">
        <v>270</v>
      </c>
      <c r="E20" s="189" t="s">
        <v>523</v>
      </c>
      <c r="F20" s="263" t="s">
        <v>524</v>
      </c>
      <c r="G20" t="s">
        <v>281</v>
      </c>
      <c r="I20" s="784"/>
      <c r="J20" s="785"/>
      <c r="K20" s="785"/>
      <c r="L20" s="785"/>
      <c r="M20" s="785"/>
      <c r="N20" s="785"/>
      <c r="O20" s="785"/>
      <c r="P20" s="785"/>
      <c r="Q20" s="785"/>
      <c r="R20" s="786"/>
    </row>
    <row r="21" spans="1:18" outlineLevel="1">
      <c r="A21" s="262" t="s">
        <v>268</v>
      </c>
      <c r="B21" s="189" t="s">
        <v>525</v>
      </c>
      <c r="C21" s="189">
        <v>1.1200000000000001</v>
      </c>
      <c r="D21" s="189" t="s">
        <v>270</v>
      </c>
      <c r="E21" s="189" t="s">
        <v>526</v>
      </c>
      <c r="F21" s="263" t="s">
        <v>527</v>
      </c>
      <c r="G21" t="s">
        <v>281</v>
      </c>
    </row>
    <row r="22" spans="1:18" outlineLevel="1">
      <c r="A22" s="262" t="s">
        <v>268</v>
      </c>
      <c r="B22" s="189" t="s">
        <v>528</v>
      </c>
      <c r="C22" s="189">
        <v>0.72</v>
      </c>
      <c r="D22" s="189" t="s">
        <v>270</v>
      </c>
      <c r="E22" s="189" t="s">
        <v>529</v>
      </c>
      <c r="F22" s="263" t="s">
        <v>530</v>
      </c>
      <c r="G22" t="s">
        <v>281</v>
      </c>
      <c r="I22" s="772" t="s">
        <v>272</v>
      </c>
      <c r="J22" s="773"/>
      <c r="K22" s="773"/>
      <c r="L22" s="773"/>
      <c r="M22" s="773"/>
      <c r="N22" s="773"/>
      <c r="O22" s="773"/>
      <c r="P22" s="773"/>
      <c r="Q22" s="773"/>
      <c r="R22" s="774"/>
    </row>
    <row r="23" spans="1:18" outlineLevel="1">
      <c r="A23" s="262" t="s">
        <v>268</v>
      </c>
      <c r="B23" s="189" t="s">
        <v>531</v>
      </c>
      <c r="C23" s="189">
        <v>0.1</v>
      </c>
      <c r="D23" s="189" t="s">
        <v>270</v>
      </c>
      <c r="E23" s="189" t="s">
        <v>532</v>
      </c>
      <c r="F23" s="263" t="s">
        <v>533</v>
      </c>
      <c r="G23" t="s">
        <v>281</v>
      </c>
      <c r="I23" s="242"/>
      <c r="J23" s="243"/>
      <c r="K23" s="243"/>
      <c r="L23" s="243"/>
      <c r="M23" s="243"/>
      <c r="N23" s="243"/>
      <c r="O23" s="243"/>
      <c r="P23" s="243"/>
      <c r="Q23" s="243"/>
      <c r="R23" s="244"/>
    </row>
    <row r="24" spans="1:18" outlineLevel="1">
      <c r="A24" s="262" t="s">
        <v>268</v>
      </c>
      <c r="B24" s="189" t="s">
        <v>534</v>
      </c>
      <c r="C24" s="189">
        <v>140</v>
      </c>
      <c r="D24" s="189" t="s">
        <v>535</v>
      </c>
      <c r="E24" s="189" t="s">
        <v>536</v>
      </c>
      <c r="F24" s="263" t="s">
        <v>537</v>
      </c>
      <c r="G24" t="s">
        <v>281</v>
      </c>
      <c r="I24" s="214"/>
      <c r="J24" s="6"/>
      <c r="K24" s="6"/>
      <c r="L24" s="6"/>
      <c r="M24" s="6"/>
      <c r="N24" s="6"/>
      <c r="O24" s="6"/>
      <c r="P24" s="6"/>
      <c r="Q24" s="6"/>
      <c r="R24" s="215"/>
    </row>
    <row r="25" spans="1:18" outlineLevel="1">
      <c r="A25" s="262" t="s">
        <v>268</v>
      </c>
      <c r="B25" s="189" t="s">
        <v>538</v>
      </c>
      <c r="C25" s="189">
        <v>0.52</v>
      </c>
      <c r="D25" s="189" t="s">
        <v>270</v>
      </c>
      <c r="E25" s="189" t="s">
        <v>539</v>
      </c>
      <c r="F25" s="263" t="s">
        <v>540</v>
      </c>
      <c r="G25" t="s">
        <v>281</v>
      </c>
      <c r="I25" s="214"/>
      <c r="J25" s="6"/>
      <c r="K25" s="6"/>
      <c r="L25" s="6"/>
      <c r="M25" s="6"/>
      <c r="N25" s="6"/>
      <c r="O25" s="6"/>
      <c r="P25" s="6"/>
      <c r="Q25" s="6"/>
      <c r="R25" s="215"/>
    </row>
    <row r="26" spans="1:18" outlineLevel="1">
      <c r="A26" s="262" t="s">
        <v>268</v>
      </c>
      <c r="B26" s="189" t="s">
        <v>541</v>
      </c>
      <c r="C26" s="189">
        <v>43</v>
      </c>
      <c r="D26" s="189" t="s">
        <v>542</v>
      </c>
      <c r="E26" s="189" t="s">
        <v>253</v>
      </c>
      <c r="F26" s="263" t="s">
        <v>543</v>
      </c>
      <c r="G26" t="s">
        <v>281</v>
      </c>
      <c r="I26" s="214"/>
      <c r="J26" s="6"/>
      <c r="K26" s="6"/>
      <c r="L26" s="6"/>
      <c r="M26" s="6"/>
      <c r="N26" s="6"/>
      <c r="O26" s="6"/>
      <c r="P26" s="6"/>
      <c r="Q26" s="6"/>
      <c r="R26" s="215"/>
    </row>
    <row r="27" spans="1:18" outlineLevel="1">
      <c r="A27" s="262" t="s">
        <v>268</v>
      </c>
      <c r="B27" s="189" t="s">
        <v>544</v>
      </c>
      <c r="C27" s="189">
        <v>10</v>
      </c>
      <c r="D27" s="189" t="s">
        <v>545</v>
      </c>
      <c r="E27" s="189" t="s">
        <v>546</v>
      </c>
      <c r="F27" s="263" t="s">
        <v>547</v>
      </c>
      <c r="G27" t="s">
        <v>281</v>
      </c>
      <c r="I27" s="214"/>
      <c r="J27" s="6"/>
      <c r="K27" s="6"/>
      <c r="L27" s="6"/>
      <c r="M27" s="6"/>
      <c r="N27" s="6"/>
      <c r="O27" s="6"/>
      <c r="P27" s="6"/>
      <c r="Q27" s="6"/>
      <c r="R27" s="215"/>
    </row>
    <row r="28" spans="1:18" outlineLevel="1">
      <c r="A28" s="262" t="s">
        <v>268</v>
      </c>
      <c r="B28" s="189" t="s">
        <v>548</v>
      </c>
      <c r="C28" s="189">
        <v>6</v>
      </c>
      <c r="D28" s="189" t="s">
        <v>549</v>
      </c>
      <c r="E28" s="189" t="s">
        <v>550</v>
      </c>
      <c r="F28" s="263" t="s">
        <v>551</v>
      </c>
      <c r="G28" t="s">
        <v>281</v>
      </c>
      <c r="I28" s="214"/>
      <c r="J28" s="6"/>
      <c r="K28" s="6"/>
      <c r="L28" s="6"/>
      <c r="M28" s="6"/>
      <c r="N28" s="6"/>
      <c r="O28" s="6"/>
      <c r="P28" s="6"/>
      <c r="Q28" s="6"/>
      <c r="R28" s="215"/>
    </row>
    <row r="29" spans="1:18" outlineLevel="1">
      <c r="A29" s="262" t="s">
        <v>268</v>
      </c>
      <c r="B29" s="189" t="s">
        <v>552</v>
      </c>
      <c r="C29" s="189">
        <v>6.5</v>
      </c>
      <c r="D29" s="189" t="s">
        <v>549</v>
      </c>
      <c r="E29" s="189" t="s">
        <v>553</v>
      </c>
      <c r="F29" s="263" t="s">
        <v>554</v>
      </c>
      <c r="G29" t="s">
        <v>281</v>
      </c>
      <c r="I29" s="214"/>
      <c r="J29" s="6"/>
      <c r="K29" s="6"/>
      <c r="L29" s="6"/>
      <c r="M29" s="6"/>
      <c r="N29" s="6"/>
      <c r="O29" s="6"/>
      <c r="P29" s="6"/>
      <c r="Q29" s="6"/>
      <c r="R29" s="215"/>
    </row>
    <row r="30" spans="1:18" outlineLevel="1">
      <c r="A30" s="262" t="s">
        <v>268</v>
      </c>
      <c r="B30" s="189" t="s">
        <v>555</v>
      </c>
      <c r="C30" s="189">
        <v>86</v>
      </c>
      <c r="D30" s="189" t="s">
        <v>549</v>
      </c>
      <c r="E30" s="189" t="s">
        <v>556</v>
      </c>
      <c r="F30" s="263" t="s">
        <v>557</v>
      </c>
      <c r="G30" t="s">
        <v>281</v>
      </c>
      <c r="I30" s="214"/>
      <c r="J30" s="6"/>
      <c r="K30" s="6"/>
      <c r="L30" s="6"/>
      <c r="M30" s="6"/>
      <c r="N30" s="6"/>
      <c r="O30" s="6"/>
      <c r="P30" s="6"/>
      <c r="Q30" s="6"/>
      <c r="R30" s="215"/>
    </row>
    <row r="31" spans="1:18" outlineLevel="1">
      <c r="A31" s="262" t="s">
        <v>268</v>
      </c>
      <c r="B31" s="189" t="s">
        <v>269</v>
      </c>
      <c r="C31" s="189">
        <v>3.2582228999999997E-2</v>
      </c>
      <c r="D31" s="189" t="s">
        <v>270</v>
      </c>
      <c r="E31" s="189" t="s">
        <v>558</v>
      </c>
      <c r="F31" s="263" t="s">
        <v>271</v>
      </c>
      <c r="G31" t="s">
        <v>281</v>
      </c>
      <c r="I31" s="214"/>
      <c r="J31" s="6"/>
      <c r="K31" s="6"/>
      <c r="L31" s="6"/>
      <c r="M31" s="6"/>
      <c r="N31" s="6"/>
      <c r="O31" s="6"/>
      <c r="P31" s="6"/>
      <c r="Q31" s="6"/>
      <c r="R31" s="215"/>
    </row>
    <row r="32" spans="1:18" outlineLevel="1">
      <c r="A32" s="262" t="s">
        <v>268</v>
      </c>
      <c r="B32" s="189" t="s">
        <v>559</v>
      </c>
      <c r="C32" s="189">
        <v>10000</v>
      </c>
      <c r="D32" s="189" t="s">
        <v>560</v>
      </c>
      <c r="E32" s="189" t="s">
        <v>253</v>
      </c>
      <c r="F32" s="263" t="s">
        <v>561</v>
      </c>
      <c r="G32" t="s">
        <v>281</v>
      </c>
      <c r="I32" s="214"/>
      <c r="J32" s="6"/>
      <c r="K32" s="6"/>
      <c r="L32" s="6"/>
      <c r="M32" s="6"/>
      <c r="N32" s="6"/>
      <c r="O32" s="6"/>
      <c r="P32" s="6"/>
      <c r="Q32" s="6"/>
      <c r="R32" s="215"/>
    </row>
    <row r="33" spans="1:18" outlineLevel="1">
      <c r="A33" s="262" t="s">
        <v>268</v>
      </c>
      <c r="B33" s="189" t="s">
        <v>562</v>
      </c>
      <c r="C33" s="189" t="s">
        <v>563</v>
      </c>
      <c r="D33" s="189" t="s">
        <v>275</v>
      </c>
      <c r="E33" s="264"/>
      <c r="F33" s="263" t="s">
        <v>564</v>
      </c>
      <c r="G33" t="s">
        <v>281</v>
      </c>
      <c r="I33" s="214"/>
      <c r="J33" s="6"/>
      <c r="K33" s="6"/>
      <c r="L33" s="6"/>
      <c r="M33" s="6"/>
      <c r="N33" s="6"/>
      <c r="O33" s="6"/>
      <c r="P33" s="6"/>
      <c r="Q33" s="6"/>
      <c r="R33" s="215"/>
    </row>
    <row r="34" spans="1:18" outlineLevel="1">
      <c r="A34" s="262" t="s">
        <v>268</v>
      </c>
      <c r="B34" s="224" t="s">
        <v>565</v>
      </c>
      <c r="C34" s="224" t="s">
        <v>566</v>
      </c>
      <c r="D34" s="189" t="s">
        <v>270</v>
      </c>
      <c r="E34" s="264"/>
      <c r="F34" s="225" t="s">
        <v>567</v>
      </c>
      <c r="G34" t="s">
        <v>281</v>
      </c>
      <c r="I34" s="214"/>
      <c r="J34" s="6"/>
      <c r="K34" s="6"/>
      <c r="L34" s="6"/>
      <c r="M34" s="6"/>
      <c r="N34" s="6"/>
      <c r="O34" s="6"/>
      <c r="P34" s="6"/>
      <c r="Q34" s="6"/>
      <c r="R34" s="215"/>
    </row>
    <row r="35" spans="1:18" outlineLevel="1">
      <c r="A35" s="262" t="s">
        <v>268</v>
      </c>
      <c r="B35" s="189" t="s">
        <v>568</v>
      </c>
      <c r="C35" s="189" t="s">
        <v>569</v>
      </c>
      <c r="D35" s="189" t="s">
        <v>511</v>
      </c>
      <c r="E35" s="264"/>
      <c r="F35" s="263" t="s">
        <v>570</v>
      </c>
      <c r="G35" t="s">
        <v>281</v>
      </c>
      <c r="I35" s="214"/>
      <c r="J35" s="6"/>
      <c r="K35" s="6"/>
      <c r="L35" s="6"/>
      <c r="M35" s="6"/>
      <c r="N35" s="6"/>
      <c r="O35" s="6"/>
      <c r="P35" s="6"/>
      <c r="Q35" s="6"/>
      <c r="R35" s="215"/>
    </row>
    <row r="36" spans="1:18" outlineLevel="1">
      <c r="A36" s="262" t="s">
        <v>268</v>
      </c>
      <c r="B36" s="189" t="s">
        <v>571</v>
      </c>
      <c r="C36" s="189" t="s">
        <v>572</v>
      </c>
      <c r="D36" s="189" t="s">
        <v>511</v>
      </c>
      <c r="E36" s="264"/>
      <c r="F36" s="263" t="s">
        <v>573</v>
      </c>
      <c r="G36" t="s">
        <v>281</v>
      </c>
      <c r="I36" s="214"/>
      <c r="J36" s="6"/>
      <c r="K36" s="6"/>
      <c r="L36" s="6"/>
      <c r="M36" s="6"/>
      <c r="N36" s="6"/>
      <c r="O36" s="6"/>
      <c r="P36" s="6"/>
      <c r="Q36" s="6"/>
      <c r="R36" s="215"/>
    </row>
    <row r="37" spans="1:18" outlineLevel="1">
      <c r="A37" s="262" t="s">
        <v>268</v>
      </c>
      <c r="B37" s="189" t="s">
        <v>574</v>
      </c>
      <c r="C37" s="189" t="s">
        <v>575</v>
      </c>
      <c r="D37" s="189" t="s">
        <v>511</v>
      </c>
      <c r="E37" s="264"/>
      <c r="F37" s="263" t="s">
        <v>576</v>
      </c>
      <c r="G37" t="s">
        <v>281</v>
      </c>
      <c r="I37" s="214"/>
      <c r="J37" s="6"/>
      <c r="K37" s="6"/>
      <c r="L37" s="6"/>
      <c r="M37" s="6"/>
      <c r="N37" s="6"/>
      <c r="O37" s="6"/>
      <c r="P37" s="6"/>
      <c r="Q37" s="6"/>
      <c r="R37" s="215"/>
    </row>
    <row r="38" spans="1:18" outlineLevel="1">
      <c r="A38" s="262" t="s">
        <v>268</v>
      </c>
      <c r="B38" s="189" t="s">
        <v>577</v>
      </c>
      <c r="C38" s="189" t="s">
        <v>578</v>
      </c>
      <c r="D38" s="189" t="s">
        <v>511</v>
      </c>
      <c r="E38" s="264"/>
      <c r="F38" s="263" t="s">
        <v>579</v>
      </c>
      <c r="G38" t="s">
        <v>281</v>
      </c>
      <c r="I38" s="214"/>
      <c r="J38" s="6"/>
      <c r="K38" s="6"/>
      <c r="L38" s="6"/>
      <c r="M38" s="6"/>
      <c r="N38" s="6"/>
      <c r="O38" s="6"/>
      <c r="P38" s="6"/>
      <c r="Q38" s="6"/>
      <c r="R38" s="215"/>
    </row>
    <row r="39" spans="1:18" outlineLevel="1">
      <c r="A39" s="239" t="s">
        <v>268</v>
      </c>
      <c r="B39" s="240" t="s">
        <v>580</v>
      </c>
      <c r="C39" s="240" t="s">
        <v>258</v>
      </c>
      <c r="D39" s="240" t="s">
        <v>494</v>
      </c>
      <c r="E39" s="265"/>
      <c r="F39" s="241" t="s">
        <v>581</v>
      </c>
      <c r="G39" t="s">
        <v>281</v>
      </c>
      <c r="I39" s="214"/>
      <c r="J39" s="6"/>
      <c r="K39" s="6"/>
      <c r="L39" s="6"/>
      <c r="M39" s="6"/>
      <c r="N39" s="6"/>
      <c r="O39" s="6"/>
      <c r="P39" s="6"/>
      <c r="Q39" s="6"/>
      <c r="R39" s="215"/>
    </row>
    <row r="40" spans="1:18">
      <c r="A40" s="171"/>
      <c r="B40" s="171"/>
      <c r="C40" s="171"/>
      <c r="D40" s="171"/>
      <c r="E40" s="171"/>
      <c r="F40" s="171"/>
      <c r="G40" t="s">
        <v>281</v>
      </c>
      <c r="I40" s="214"/>
      <c r="J40" s="6"/>
      <c r="K40" s="6"/>
      <c r="L40" s="6"/>
      <c r="M40" s="6"/>
      <c r="N40" s="6"/>
      <c r="O40" s="6"/>
      <c r="P40" s="6"/>
      <c r="Q40" s="6"/>
      <c r="R40" s="215"/>
    </row>
    <row r="41" spans="1:18" ht="18.75">
      <c r="A41" s="769" t="s">
        <v>582</v>
      </c>
      <c r="B41" s="770"/>
      <c r="C41" s="770"/>
      <c r="D41" s="770"/>
      <c r="E41" s="770"/>
      <c r="F41" s="771"/>
      <c r="G41" t="s">
        <v>281</v>
      </c>
      <c r="I41" s="214"/>
      <c r="J41" s="6"/>
      <c r="K41" s="6"/>
      <c r="L41" s="6"/>
      <c r="M41" s="6"/>
      <c r="N41" s="6"/>
      <c r="O41" s="6"/>
      <c r="P41" s="6"/>
      <c r="Q41" s="6"/>
      <c r="R41" s="215"/>
    </row>
    <row r="42" spans="1:18">
      <c r="A42" s="211" t="s">
        <v>238</v>
      </c>
      <c r="B42" s="212" t="s">
        <v>239</v>
      </c>
      <c r="C42" s="212" t="s">
        <v>240</v>
      </c>
      <c r="D42" s="212" t="s">
        <v>134</v>
      </c>
      <c r="E42" s="212" t="s">
        <v>241</v>
      </c>
      <c r="F42" s="213" t="s">
        <v>242</v>
      </c>
      <c r="G42" t="s">
        <v>281</v>
      </c>
      <c r="I42" s="214"/>
      <c r="J42" s="6"/>
      <c r="K42" s="6"/>
      <c r="L42" s="6"/>
      <c r="M42" s="6"/>
      <c r="N42" s="6"/>
      <c r="O42" s="6"/>
      <c r="P42" s="6"/>
      <c r="Q42" s="6"/>
      <c r="R42" s="215"/>
    </row>
    <row r="43" spans="1:18" outlineLevel="1">
      <c r="A43" s="216" t="s">
        <v>243</v>
      </c>
      <c r="B43" s="217" t="s">
        <v>583</v>
      </c>
      <c r="C43" s="218" t="s">
        <v>584</v>
      </c>
      <c r="D43" s="218" t="s">
        <v>275</v>
      </c>
      <c r="E43" s="218" t="s">
        <v>260</v>
      </c>
      <c r="F43" s="218" t="s">
        <v>585</v>
      </c>
      <c r="G43" t="s">
        <v>281</v>
      </c>
      <c r="I43" s="214"/>
      <c r="J43" s="6"/>
      <c r="K43" s="6"/>
      <c r="L43" s="6"/>
      <c r="M43" s="6"/>
      <c r="N43" s="6"/>
      <c r="O43" s="6"/>
      <c r="P43" s="6"/>
      <c r="Q43" s="6"/>
      <c r="R43" s="215"/>
    </row>
    <row r="44" spans="1:18" outlineLevel="1">
      <c r="A44" s="221" t="s">
        <v>243</v>
      </c>
      <c r="B44" s="233" t="s">
        <v>513</v>
      </c>
      <c r="C44" s="223" t="s">
        <v>586</v>
      </c>
      <c r="D44" s="223" t="s">
        <v>259</v>
      </c>
      <c r="E44" s="223" t="s">
        <v>253</v>
      </c>
      <c r="F44" s="223" t="s">
        <v>587</v>
      </c>
      <c r="G44" t="s">
        <v>281</v>
      </c>
      <c r="I44" s="214"/>
      <c r="J44" s="6"/>
      <c r="K44" s="6"/>
      <c r="L44" s="6"/>
      <c r="M44" s="6"/>
      <c r="N44" s="6"/>
      <c r="O44" s="6"/>
      <c r="P44" s="6"/>
      <c r="Q44" s="6"/>
      <c r="R44" s="215"/>
    </row>
    <row r="45" spans="1:18" outlineLevel="1">
      <c r="A45" s="221" t="s">
        <v>243</v>
      </c>
      <c r="B45" s="233" t="s">
        <v>588</v>
      </c>
      <c r="C45" s="223" t="s">
        <v>589</v>
      </c>
      <c r="D45" s="223" t="s">
        <v>259</v>
      </c>
      <c r="E45" s="223" t="s">
        <v>260</v>
      </c>
      <c r="F45" s="223" t="s">
        <v>590</v>
      </c>
      <c r="G45" t="s">
        <v>281</v>
      </c>
      <c r="I45" s="214"/>
      <c r="J45" s="6"/>
      <c r="K45" s="6"/>
      <c r="L45" s="6"/>
      <c r="M45" s="6"/>
      <c r="N45" s="6"/>
      <c r="O45" s="6"/>
      <c r="P45" s="6"/>
      <c r="Q45" s="6"/>
      <c r="R45" s="215"/>
    </row>
    <row r="46" spans="1:18" outlineLevel="1">
      <c r="A46" s="221" t="s">
        <v>243</v>
      </c>
      <c r="B46" s="222" t="s">
        <v>591</v>
      </c>
      <c r="C46" s="223" t="s">
        <v>592</v>
      </c>
      <c r="D46" s="223" t="s">
        <v>259</v>
      </c>
      <c r="E46" s="223" t="s">
        <v>593</v>
      </c>
      <c r="F46" s="223" t="s">
        <v>594</v>
      </c>
      <c r="G46" t="s">
        <v>281</v>
      </c>
      <c r="I46" s="214"/>
      <c r="J46" s="6"/>
      <c r="K46" s="6"/>
      <c r="L46" s="6"/>
      <c r="M46" s="6"/>
      <c r="N46" s="6"/>
      <c r="O46" s="6"/>
      <c r="P46" s="6"/>
      <c r="Q46" s="6"/>
      <c r="R46" s="215"/>
    </row>
    <row r="47" spans="1:18" outlineLevel="1">
      <c r="A47" s="221" t="s">
        <v>243</v>
      </c>
      <c r="B47" s="222" t="s">
        <v>595</v>
      </c>
      <c r="C47" s="223" t="s">
        <v>596</v>
      </c>
      <c r="D47" s="223" t="s">
        <v>259</v>
      </c>
      <c r="E47" s="223" t="s">
        <v>260</v>
      </c>
      <c r="F47" s="223" t="s">
        <v>597</v>
      </c>
      <c r="G47" t="s">
        <v>281</v>
      </c>
      <c r="I47" s="214"/>
      <c r="J47" s="6"/>
      <c r="K47" s="6"/>
      <c r="L47" s="6"/>
      <c r="M47" s="6"/>
      <c r="N47" s="6"/>
      <c r="O47" s="6"/>
      <c r="P47" s="6"/>
      <c r="Q47" s="6"/>
      <c r="R47" s="215"/>
    </row>
    <row r="48" spans="1:18" outlineLevel="1">
      <c r="A48" s="221" t="s">
        <v>333</v>
      </c>
      <c r="B48" s="222" t="s">
        <v>598</v>
      </c>
      <c r="C48" s="223" t="s">
        <v>599</v>
      </c>
      <c r="D48" s="223" t="s">
        <v>259</v>
      </c>
      <c r="E48" s="223" t="s">
        <v>260</v>
      </c>
      <c r="F48" s="223" t="s">
        <v>600</v>
      </c>
      <c r="G48" t="s">
        <v>281</v>
      </c>
      <c r="I48" s="214"/>
      <c r="J48" s="6"/>
      <c r="K48" s="6"/>
      <c r="L48" s="6"/>
      <c r="M48" s="6"/>
      <c r="N48" s="6"/>
      <c r="O48" s="6"/>
      <c r="P48" s="6"/>
      <c r="Q48" s="6"/>
      <c r="R48" s="215"/>
    </row>
    <row r="49" spans="1:18" outlineLevel="1">
      <c r="A49" s="221" t="s">
        <v>250</v>
      </c>
      <c r="B49" s="233" t="s">
        <v>601</v>
      </c>
      <c r="C49" s="223" t="s">
        <v>602</v>
      </c>
      <c r="D49" s="223" t="s">
        <v>504</v>
      </c>
      <c r="E49" s="223" t="s">
        <v>260</v>
      </c>
      <c r="F49" s="223" t="s">
        <v>603</v>
      </c>
      <c r="G49" t="s">
        <v>281</v>
      </c>
      <c r="I49" s="214"/>
      <c r="J49" s="6"/>
      <c r="K49" s="6"/>
      <c r="L49" s="6"/>
      <c r="M49" s="6"/>
      <c r="N49" s="6"/>
      <c r="O49" s="6"/>
      <c r="P49" s="6"/>
      <c r="Q49" s="6"/>
      <c r="R49" s="215"/>
    </row>
    <row r="50" spans="1:18" outlineLevel="1">
      <c r="A50" s="221" t="s">
        <v>250</v>
      </c>
      <c r="B50" s="233" t="s">
        <v>604</v>
      </c>
      <c r="C50" s="235" t="s">
        <v>605</v>
      </c>
      <c r="D50" s="223" t="s">
        <v>408</v>
      </c>
      <c r="E50" s="223" t="s">
        <v>260</v>
      </c>
      <c r="F50" s="223" t="s">
        <v>606</v>
      </c>
      <c r="G50" t="s">
        <v>281</v>
      </c>
      <c r="I50" s="214"/>
      <c r="J50" s="6"/>
      <c r="K50" s="6"/>
      <c r="L50" s="6"/>
      <c r="M50" s="6"/>
      <c r="N50" s="6"/>
      <c r="O50" s="6"/>
      <c r="P50" s="6"/>
      <c r="Q50" s="6"/>
      <c r="R50" s="215"/>
    </row>
    <row r="51" spans="1:18" outlineLevel="1">
      <c r="A51" s="221" t="s">
        <v>250</v>
      </c>
      <c r="B51" s="233" t="s">
        <v>607</v>
      </c>
      <c r="C51" s="235" t="s">
        <v>608</v>
      </c>
      <c r="D51" s="223" t="s">
        <v>408</v>
      </c>
      <c r="E51" s="223" t="s">
        <v>260</v>
      </c>
      <c r="F51" s="223" t="s">
        <v>609</v>
      </c>
      <c r="G51" t="s">
        <v>281</v>
      </c>
      <c r="I51" s="236"/>
      <c r="J51" s="237"/>
      <c r="K51" s="237"/>
      <c r="L51" s="237"/>
      <c r="M51" s="237"/>
      <c r="N51" s="237"/>
      <c r="O51" s="237"/>
      <c r="P51" s="237"/>
      <c r="Q51" s="237"/>
      <c r="R51" s="238"/>
    </row>
    <row r="52" spans="1:18" outlineLevel="1">
      <c r="A52" s="221" t="s">
        <v>333</v>
      </c>
      <c r="B52" s="223" t="s">
        <v>610</v>
      </c>
      <c r="C52" s="223" t="s">
        <v>611</v>
      </c>
      <c r="D52" s="223" t="s">
        <v>259</v>
      </c>
      <c r="E52" s="223" t="s">
        <v>260</v>
      </c>
      <c r="F52" s="266" t="s">
        <v>612</v>
      </c>
      <c r="G52" t="s">
        <v>281</v>
      </c>
    </row>
    <row r="53" spans="1:18" outlineLevel="1">
      <c r="A53" s="221" t="s">
        <v>333</v>
      </c>
      <c r="B53" s="223" t="s">
        <v>427</v>
      </c>
      <c r="C53" s="223" t="s">
        <v>613</v>
      </c>
      <c r="D53" s="223" t="s">
        <v>259</v>
      </c>
      <c r="E53" s="223" t="s">
        <v>260</v>
      </c>
      <c r="F53" s="223" t="s">
        <v>614</v>
      </c>
      <c r="G53" t="s">
        <v>281</v>
      </c>
      <c r="I53" s="248" t="s">
        <v>360</v>
      </c>
      <c r="J53" s="249"/>
      <c r="K53" s="249"/>
      <c r="L53" s="249"/>
      <c r="M53" s="250"/>
    </row>
    <row r="54" spans="1:18" outlineLevel="1">
      <c r="A54" s="262" t="s">
        <v>268</v>
      </c>
      <c r="B54" s="189" t="s">
        <v>615</v>
      </c>
      <c r="C54" s="189">
        <v>0.13946</v>
      </c>
      <c r="D54" s="189" t="s">
        <v>616</v>
      </c>
      <c r="E54" s="189" t="s">
        <v>617</v>
      </c>
      <c r="F54" s="189" t="s">
        <v>618</v>
      </c>
      <c r="G54" t="s">
        <v>281</v>
      </c>
      <c r="I54" s="251" t="s">
        <v>619</v>
      </c>
      <c r="J54" s="252"/>
      <c r="K54" s="252"/>
      <c r="L54" s="253">
        <v>26</v>
      </c>
      <c r="M54" s="254" t="s">
        <v>363</v>
      </c>
    </row>
    <row r="55" spans="1:18" outlineLevel="1">
      <c r="A55" s="262" t="s">
        <v>268</v>
      </c>
      <c r="B55" s="189" t="s">
        <v>620</v>
      </c>
      <c r="C55" s="189">
        <v>0.64</v>
      </c>
      <c r="D55" s="189" t="s">
        <v>270</v>
      </c>
      <c r="E55" s="189" t="s">
        <v>621</v>
      </c>
      <c r="F55" s="189" t="s">
        <v>622</v>
      </c>
      <c r="G55" t="s">
        <v>281</v>
      </c>
    </row>
    <row r="56" spans="1:18" outlineLevel="1">
      <c r="A56" s="262" t="s">
        <v>268</v>
      </c>
      <c r="B56" s="189" t="s">
        <v>623</v>
      </c>
      <c r="C56" s="189">
        <v>0.25</v>
      </c>
      <c r="D56" s="189" t="s">
        <v>270</v>
      </c>
      <c r="E56" s="189" t="s">
        <v>253</v>
      </c>
      <c r="F56" s="189" t="s">
        <v>624</v>
      </c>
      <c r="G56" t="s">
        <v>281</v>
      </c>
    </row>
    <row r="57" spans="1:18" outlineLevel="1">
      <c r="A57" s="262" t="s">
        <v>268</v>
      </c>
      <c r="B57" s="189" t="s">
        <v>625</v>
      </c>
      <c r="C57" s="189">
        <v>0.37</v>
      </c>
      <c r="D57" s="189" t="s">
        <v>270</v>
      </c>
      <c r="E57" s="189" t="s">
        <v>626</v>
      </c>
      <c r="F57" s="189" t="s">
        <v>627</v>
      </c>
      <c r="G57" t="s">
        <v>281</v>
      </c>
    </row>
    <row r="58" spans="1:18" outlineLevel="1">
      <c r="A58" s="262" t="s">
        <v>268</v>
      </c>
      <c r="B58" s="189" t="s">
        <v>628</v>
      </c>
      <c r="C58" s="189">
        <v>8.3000000000000004E-2</v>
      </c>
      <c r="D58" s="189" t="s">
        <v>270</v>
      </c>
      <c r="E58" s="189" t="s">
        <v>629</v>
      </c>
      <c r="F58" s="189" t="s">
        <v>630</v>
      </c>
      <c r="G58" t="s">
        <v>281</v>
      </c>
    </row>
    <row r="59" spans="1:18" outlineLevel="1">
      <c r="A59" s="262" t="s">
        <v>268</v>
      </c>
      <c r="B59" s="189" t="s">
        <v>631</v>
      </c>
      <c r="C59" s="189">
        <v>14.79</v>
      </c>
      <c r="D59" s="189" t="s">
        <v>632</v>
      </c>
      <c r="E59" s="189" t="s">
        <v>253</v>
      </c>
      <c r="F59" s="189" t="s">
        <v>633</v>
      </c>
      <c r="G59" t="s">
        <v>281</v>
      </c>
    </row>
    <row r="60" spans="1:18" outlineLevel="1">
      <c r="A60" s="262" t="s">
        <v>268</v>
      </c>
      <c r="B60" s="189" t="s">
        <v>634</v>
      </c>
      <c r="C60" s="189">
        <v>8.7900000000000006E-2</v>
      </c>
      <c r="D60" s="189" t="s">
        <v>270</v>
      </c>
      <c r="E60" s="189" t="s">
        <v>253</v>
      </c>
      <c r="F60" s="189" t="s">
        <v>635</v>
      </c>
      <c r="G60" t="s">
        <v>281</v>
      </c>
    </row>
    <row r="61" spans="1:18" outlineLevel="1">
      <c r="A61" s="262" t="s">
        <v>268</v>
      </c>
      <c r="B61" s="189" t="s">
        <v>636</v>
      </c>
      <c r="C61" s="189">
        <v>10</v>
      </c>
      <c r="D61" s="189" t="s">
        <v>637</v>
      </c>
      <c r="E61" s="189" t="s">
        <v>253</v>
      </c>
      <c r="F61" s="189" t="s">
        <v>638</v>
      </c>
      <c r="G61" t="s">
        <v>281</v>
      </c>
    </row>
    <row r="62" spans="1:18" outlineLevel="1">
      <c r="A62" s="262" t="s">
        <v>268</v>
      </c>
      <c r="B62" s="189" t="s">
        <v>639</v>
      </c>
      <c r="C62" s="189">
        <v>25</v>
      </c>
      <c r="D62" s="189" t="s">
        <v>640</v>
      </c>
      <c r="E62" s="189" t="s">
        <v>641</v>
      </c>
      <c r="F62" s="189" t="s">
        <v>642</v>
      </c>
      <c r="G62" t="s">
        <v>281</v>
      </c>
    </row>
    <row r="63" spans="1:18" outlineLevel="1">
      <c r="A63" s="262" t="s">
        <v>268</v>
      </c>
      <c r="B63" s="189" t="s">
        <v>643</v>
      </c>
      <c r="C63" s="189">
        <v>0.01</v>
      </c>
      <c r="D63" s="189" t="s">
        <v>270</v>
      </c>
      <c r="E63" s="189" t="s">
        <v>644</v>
      </c>
      <c r="F63" s="189" t="s">
        <v>645</v>
      </c>
      <c r="G63" t="s">
        <v>281</v>
      </c>
    </row>
    <row r="64" spans="1:18" outlineLevel="1">
      <c r="A64" s="262" t="s">
        <v>268</v>
      </c>
      <c r="B64" s="189" t="s">
        <v>646</v>
      </c>
      <c r="C64" s="189">
        <v>20</v>
      </c>
      <c r="D64" s="189" t="s">
        <v>545</v>
      </c>
      <c r="E64" s="189" t="s">
        <v>647</v>
      </c>
      <c r="F64" s="189" t="s">
        <v>648</v>
      </c>
      <c r="G64" t="s">
        <v>281</v>
      </c>
    </row>
    <row r="65" spans="1:7" outlineLevel="1">
      <c r="A65" s="262" t="s">
        <v>268</v>
      </c>
      <c r="B65" s="189" t="s">
        <v>649</v>
      </c>
      <c r="C65" s="189">
        <v>16.04</v>
      </c>
      <c r="D65" s="189" t="s">
        <v>650</v>
      </c>
      <c r="E65" s="189" t="s">
        <v>253</v>
      </c>
      <c r="F65" s="189" t="s">
        <v>651</v>
      </c>
      <c r="G65" t="s">
        <v>281</v>
      </c>
    </row>
    <row r="66" spans="1:7" outlineLevel="1">
      <c r="A66" s="262" t="s">
        <v>268</v>
      </c>
      <c r="B66" s="189" t="s">
        <v>652</v>
      </c>
      <c r="C66" s="189">
        <v>44.01</v>
      </c>
      <c r="D66" s="189" t="s">
        <v>650</v>
      </c>
      <c r="E66" s="189" t="s">
        <v>253</v>
      </c>
      <c r="F66" s="189" t="s">
        <v>653</v>
      </c>
      <c r="G66" t="s">
        <v>281</v>
      </c>
    </row>
    <row r="67" spans="1:7" outlineLevel="1">
      <c r="A67" s="262" t="s">
        <v>268</v>
      </c>
      <c r="B67" s="189" t="s">
        <v>654</v>
      </c>
      <c r="C67" s="189">
        <v>34.1</v>
      </c>
      <c r="D67" s="189" t="s">
        <v>650</v>
      </c>
      <c r="E67" s="189" t="s">
        <v>253</v>
      </c>
      <c r="F67" s="189" t="s">
        <v>655</v>
      </c>
      <c r="G67" t="s">
        <v>281</v>
      </c>
    </row>
    <row r="68" spans="1:7" outlineLevel="1">
      <c r="A68" s="262" t="s">
        <v>268</v>
      </c>
      <c r="B68" s="189" t="s">
        <v>656</v>
      </c>
      <c r="C68" s="189">
        <v>17</v>
      </c>
      <c r="D68" s="189" t="s">
        <v>650</v>
      </c>
      <c r="E68" s="189" t="s">
        <v>253</v>
      </c>
      <c r="F68" s="189" t="s">
        <v>657</v>
      </c>
      <c r="G68" t="s">
        <v>281</v>
      </c>
    </row>
    <row r="69" spans="1:7" outlineLevel="1">
      <c r="A69" s="262" t="s">
        <v>268</v>
      </c>
      <c r="B69" s="189" t="s">
        <v>658</v>
      </c>
      <c r="C69" s="189">
        <v>10000</v>
      </c>
      <c r="D69" s="189" t="s">
        <v>560</v>
      </c>
      <c r="E69" s="189" t="s">
        <v>253</v>
      </c>
      <c r="F69" s="189" t="s">
        <v>659</v>
      </c>
      <c r="G69" t="s">
        <v>281</v>
      </c>
    </row>
    <row r="70" spans="1:7" outlineLevel="1">
      <c r="A70" s="262" t="s">
        <v>268</v>
      </c>
      <c r="B70" s="189" t="s">
        <v>660</v>
      </c>
      <c r="C70" s="189">
        <v>1</v>
      </c>
      <c r="D70" s="189" t="s">
        <v>259</v>
      </c>
      <c r="E70" s="189" t="s">
        <v>253</v>
      </c>
      <c r="F70" s="189" t="s">
        <v>661</v>
      </c>
      <c r="G70" t="s">
        <v>281</v>
      </c>
    </row>
    <row r="71" spans="1:7" outlineLevel="1">
      <c r="A71" s="262" t="s">
        <v>268</v>
      </c>
      <c r="B71" s="189" t="s">
        <v>662</v>
      </c>
      <c r="C71" s="189">
        <v>1</v>
      </c>
      <c r="D71" s="189" t="s">
        <v>270</v>
      </c>
      <c r="E71" s="189" t="s">
        <v>253</v>
      </c>
      <c r="F71" s="189" t="s">
        <v>663</v>
      </c>
      <c r="G71" t="s">
        <v>281</v>
      </c>
    </row>
    <row r="72" spans="1:7" outlineLevel="1">
      <c r="A72" s="262" t="s">
        <v>268</v>
      </c>
      <c r="B72" s="189" t="s">
        <v>664</v>
      </c>
      <c r="C72" s="189">
        <v>0.12</v>
      </c>
      <c r="D72" s="189" t="s">
        <v>270</v>
      </c>
      <c r="E72" s="189" t="s">
        <v>253</v>
      </c>
      <c r="F72" s="189" t="s">
        <v>665</v>
      </c>
      <c r="G72" t="s">
        <v>281</v>
      </c>
    </row>
    <row r="73" spans="1:7" outlineLevel="1">
      <c r="A73" s="262" t="s">
        <v>268</v>
      </c>
      <c r="B73" s="189" t="s">
        <v>666</v>
      </c>
      <c r="C73" s="189">
        <v>10000</v>
      </c>
      <c r="D73" s="189" t="s">
        <v>667</v>
      </c>
      <c r="E73" s="189" t="s">
        <v>253</v>
      </c>
      <c r="F73" s="189" t="s">
        <v>668</v>
      </c>
      <c r="G73" t="s">
        <v>281</v>
      </c>
    </row>
    <row r="74" spans="1:7" outlineLevel="1">
      <c r="A74" s="262" t="s">
        <v>268</v>
      </c>
      <c r="B74" s="189" t="s">
        <v>669</v>
      </c>
      <c r="C74" s="189">
        <v>100</v>
      </c>
      <c r="D74" s="189" t="s">
        <v>670</v>
      </c>
      <c r="E74" s="189" t="s">
        <v>671</v>
      </c>
      <c r="F74" s="189" t="s">
        <v>672</v>
      </c>
      <c r="G74" t="s">
        <v>281</v>
      </c>
    </row>
    <row r="75" spans="1:7" outlineLevel="1">
      <c r="A75" s="262" t="s">
        <v>268</v>
      </c>
      <c r="B75" s="189" t="s">
        <v>673</v>
      </c>
      <c r="C75" s="189">
        <v>100</v>
      </c>
      <c r="D75" s="189" t="s">
        <v>670</v>
      </c>
      <c r="E75" s="189" t="s">
        <v>674</v>
      </c>
      <c r="F75" s="189" t="s">
        <v>675</v>
      </c>
      <c r="G75" t="s">
        <v>281</v>
      </c>
    </row>
    <row r="76" spans="1:7" outlineLevel="1">
      <c r="A76" s="262" t="s">
        <v>268</v>
      </c>
      <c r="B76" s="189" t="s">
        <v>676</v>
      </c>
      <c r="C76" s="189">
        <v>22.4</v>
      </c>
      <c r="D76" s="189" t="s">
        <v>677</v>
      </c>
      <c r="E76" s="189" t="s">
        <v>253</v>
      </c>
      <c r="F76" s="189" t="s">
        <v>678</v>
      </c>
      <c r="G76" t="s">
        <v>281</v>
      </c>
    </row>
    <row r="77" spans="1:7" outlineLevel="1">
      <c r="A77" s="262" t="s">
        <v>268</v>
      </c>
      <c r="B77" s="189" t="s">
        <v>679</v>
      </c>
      <c r="C77" s="189" t="s">
        <v>680</v>
      </c>
      <c r="D77" s="189" t="s">
        <v>259</v>
      </c>
      <c r="E77" s="264"/>
      <c r="F77" s="189" t="s">
        <v>681</v>
      </c>
      <c r="G77" t="s">
        <v>281</v>
      </c>
    </row>
    <row r="78" spans="1:7" outlineLevel="1">
      <c r="A78" s="262" t="s">
        <v>268</v>
      </c>
      <c r="B78" s="189" t="s">
        <v>682</v>
      </c>
      <c r="C78" s="189" t="s">
        <v>683</v>
      </c>
      <c r="D78" s="189" t="s">
        <v>684</v>
      </c>
      <c r="E78" s="264"/>
      <c r="F78" s="189" t="s">
        <v>685</v>
      </c>
      <c r="G78" t="s">
        <v>281</v>
      </c>
    </row>
    <row r="79" spans="1:7" outlineLevel="1">
      <c r="A79" s="262" t="s">
        <v>268</v>
      </c>
      <c r="B79" s="189" t="s">
        <v>613</v>
      </c>
      <c r="C79" s="189" t="s">
        <v>686</v>
      </c>
      <c r="D79" s="189" t="s">
        <v>259</v>
      </c>
      <c r="E79" s="264"/>
      <c r="F79" s="189" t="s">
        <v>687</v>
      </c>
      <c r="G79" t="s">
        <v>281</v>
      </c>
    </row>
    <row r="80" spans="1:7" outlineLevel="1">
      <c r="A80" s="262" t="s">
        <v>268</v>
      </c>
      <c r="B80" s="189" t="s">
        <v>565</v>
      </c>
      <c r="C80" s="189" t="s">
        <v>566</v>
      </c>
      <c r="D80" s="189" t="s">
        <v>270</v>
      </c>
      <c r="E80" s="264"/>
      <c r="F80" s="189" t="s">
        <v>567</v>
      </c>
      <c r="G80" t="s">
        <v>281</v>
      </c>
    </row>
    <row r="81" spans="1:7" outlineLevel="1">
      <c r="A81" s="262" t="s">
        <v>268</v>
      </c>
      <c r="B81" s="189" t="s">
        <v>688</v>
      </c>
      <c r="C81" s="189" t="s">
        <v>689</v>
      </c>
      <c r="D81" s="189" t="s">
        <v>408</v>
      </c>
      <c r="E81" s="264"/>
      <c r="F81" s="189" t="s">
        <v>606</v>
      </c>
      <c r="G81" t="s">
        <v>281</v>
      </c>
    </row>
    <row r="82" spans="1:7" outlineLevel="1">
      <c r="A82" s="262" t="s">
        <v>268</v>
      </c>
      <c r="B82" s="189" t="s">
        <v>611</v>
      </c>
      <c r="C82" s="189" t="s">
        <v>690</v>
      </c>
      <c r="D82" s="189" t="s">
        <v>259</v>
      </c>
      <c r="E82" s="264"/>
      <c r="F82" s="189" t="s">
        <v>691</v>
      </c>
      <c r="G82" t="s">
        <v>281</v>
      </c>
    </row>
    <row r="83" spans="1:7" outlineLevel="1">
      <c r="A83" s="262" t="s">
        <v>268</v>
      </c>
      <c r="B83" s="189" t="s">
        <v>692</v>
      </c>
      <c r="C83" s="189" t="s">
        <v>693</v>
      </c>
      <c r="D83" s="189" t="s">
        <v>408</v>
      </c>
      <c r="E83" s="264"/>
      <c r="F83" s="189" t="s">
        <v>609</v>
      </c>
      <c r="G83" t="s">
        <v>281</v>
      </c>
    </row>
    <row r="84" spans="1:7" outlineLevel="1">
      <c r="A84" s="262" t="s">
        <v>268</v>
      </c>
      <c r="B84" s="189" t="s">
        <v>694</v>
      </c>
      <c r="C84" s="189" t="s">
        <v>695</v>
      </c>
      <c r="D84" s="189" t="s">
        <v>259</v>
      </c>
      <c r="E84" s="264"/>
      <c r="F84" s="189" t="s">
        <v>594</v>
      </c>
      <c r="G84" t="s">
        <v>281</v>
      </c>
    </row>
    <row r="85" spans="1:7" outlineLevel="1">
      <c r="A85" s="262" t="s">
        <v>268</v>
      </c>
      <c r="B85" s="189" t="s">
        <v>696</v>
      </c>
      <c r="C85" s="189" t="s">
        <v>697</v>
      </c>
      <c r="D85" s="189" t="s">
        <v>511</v>
      </c>
      <c r="E85" s="264"/>
      <c r="F85" s="189" t="s">
        <v>698</v>
      </c>
      <c r="G85" t="s">
        <v>281</v>
      </c>
    </row>
    <row r="86" spans="1:7" outlineLevel="1">
      <c r="A86" s="262" t="s">
        <v>268</v>
      </c>
      <c r="B86" s="189" t="s">
        <v>599</v>
      </c>
      <c r="C86" s="189" t="s">
        <v>699</v>
      </c>
      <c r="D86" s="189" t="s">
        <v>259</v>
      </c>
      <c r="E86" s="264"/>
      <c r="F86" s="189" t="s">
        <v>700</v>
      </c>
      <c r="G86" t="s">
        <v>281</v>
      </c>
    </row>
    <row r="87" spans="1:7" outlineLevel="1">
      <c r="A87" s="262" t="s">
        <v>268</v>
      </c>
      <c r="B87" s="189" t="s">
        <v>584</v>
      </c>
      <c r="C87" s="189" t="s">
        <v>701</v>
      </c>
      <c r="D87" s="189" t="s">
        <v>275</v>
      </c>
      <c r="E87" s="264"/>
      <c r="F87" s="189" t="s">
        <v>702</v>
      </c>
      <c r="G87" t="s">
        <v>281</v>
      </c>
    </row>
    <row r="88" spans="1:7" outlineLevel="1">
      <c r="A88" s="239" t="s">
        <v>268</v>
      </c>
      <c r="B88" s="240" t="s">
        <v>703</v>
      </c>
      <c r="C88" s="240" t="s">
        <v>704</v>
      </c>
      <c r="D88" s="240" t="s">
        <v>259</v>
      </c>
      <c r="E88" s="265"/>
      <c r="F88" s="240" t="s">
        <v>705</v>
      </c>
      <c r="G88" t="s">
        <v>281</v>
      </c>
    </row>
    <row r="89" spans="1:7">
      <c r="A89" s="171"/>
      <c r="B89" s="171"/>
      <c r="C89" s="171"/>
      <c r="D89" s="171"/>
      <c r="E89" s="171"/>
      <c r="F89" s="171"/>
      <c r="G89" t="s">
        <v>281</v>
      </c>
    </row>
    <row r="90" spans="1:7" ht="18.75">
      <c r="A90" s="769" t="s">
        <v>706</v>
      </c>
      <c r="B90" s="770"/>
      <c r="C90" s="770"/>
      <c r="D90" s="770"/>
      <c r="E90" s="770"/>
      <c r="F90" s="771"/>
      <c r="G90" t="s">
        <v>281</v>
      </c>
    </row>
    <row r="91" spans="1:7">
      <c r="A91" s="211" t="s">
        <v>238</v>
      </c>
      <c r="B91" s="212" t="s">
        <v>239</v>
      </c>
      <c r="C91" s="212" t="s">
        <v>240</v>
      </c>
      <c r="D91" s="212" t="s">
        <v>134</v>
      </c>
      <c r="E91" s="212" t="s">
        <v>241</v>
      </c>
      <c r="F91" s="213" t="s">
        <v>242</v>
      </c>
      <c r="G91" t="s">
        <v>281</v>
      </c>
    </row>
    <row r="92" spans="1:7" outlineLevel="1">
      <c r="A92" s="216" t="s">
        <v>243</v>
      </c>
      <c r="B92" s="217" t="s">
        <v>707</v>
      </c>
      <c r="C92" s="267" t="s">
        <v>708</v>
      </c>
      <c r="D92" s="218" t="s">
        <v>259</v>
      </c>
      <c r="E92" s="218" t="s">
        <v>260</v>
      </c>
      <c r="F92" s="232" t="s">
        <v>709</v>
      </c>
      <c r="G92" t="s">
        <v>281</v>
      </c>
    </row>
    <row r="93" spans="1:7" outlineLevel="1">
      <c r="A93" s="221" t="s">
        <v>243</v>
      </c>
      <c r="B93" s="222" t="s">
        <v>710</v>
      </c>
      <c r="C93" s="235" t="s">
        <v>711</v>
      </c>
      <c r="D93" s="223" t="s">
        <v>259</v>
      </c>
      <c r="E93" s="223" t="s">
        <v>260</v>
      </c>
      <c r="F93" s="234" t="s">
        <v>709</v>
      </c>
      <c r="G93" t="s">
        <v>281</v>
      </c>
    </row>
    <row r="94" spans="1:7" outlineLevel="1">
      <c r="A94" s="221" t="s">
        <v>243</v>
      </c>
      <c r="B94" s="222" t="s">
        <v>712</v>
      </c>
      <c r="C94" s="235" t="s">
        <v>713</v>
      </c>
      <c r="D94" s="223" t="s">
        <v>259</v>
      </c>
      <c r="E94" s="223" t="s">
        <v>260</v>
      </c>
      <c r="F94" s="234" t="s">
        <v>709</v>
      </c>
      <c r="G94" t="s">
        <v>281</v>
      </c>
    </row>
    <row r="95" spans="1:7" outlineLevel="1">
      <c r="A95" s="221" t="s">
        <v>243</v>
      </c>
      <c r="B95" s="222" t="s">
        <v>714</v>
      </c>
      <c r="C95" s="235">
        <v>0</v>
      </c>
      <c r="D95" s="223" t="s">
        <v>715</v>
      </c>
      <c r="E95" s="223" t="s">
        <v>253</v>
      </c>
      <c r="F95" s="234" t="s">
        <v>716</v>
      </c>
      <c r="G95" t="s">
        <v>281</v>
      </c>
    </row>
    <row r="96" spans="1:7" outlineLevel="1">
      <c r="A96" s="221" t="s">
        <v>333</v>
      </c>
      <c r="B96" s="223" t="s">
        <v>225</v>
      </c>
      <c r="C96" s="223" t="s">
        <v>717</v>
      </c>
      <c r="D96" s="223" t="s">
        <v>259</v>
      </c>
      <c r="E96" s="223" t="s">
        <v>260</v>
      </c>
      <c r="F96" s="234" t="s">
        <v>718</v>
      </c>
      <c r="G96" t="s">
        <v>281</v>
      </c>
    </row>
    <row r="97" spans="1:7" outlineLevel="1">
      <c r="A97" s="221" t="s">
        <v>333</v>
      </c>
      <c r="B97" s="223" t="s">
        <v>340</v>
      </c>
      <c r="C97" s="223" t="s">
        <v>719</v>
      </c>
      <c r="D97" s="223" t="s">
        <v>259</v>
      </c>
      <c r="E97" s="223" t="s">
        <v>260</v>
      </c>
      <c r="F97" s="234" t="s">
        <v>720</v>
      </c>
      <c r="G97" t="s">
        <v>281</v>
      </c>
    </row>
    <row r="98" spans="1:7" outlineLevel="1">
      <c r="A98" s="221" t="s">
        <v>333</v>
      </c>
      <c r="B98" s="223" t="s">
        <v>174</v>
      </c>
      <c r="C98" s="223" t="s">
        <v>721</v>
      </c>
      <c r="D98" s="223" t="s">
        <v>259</v>
      </c>
      <c r="E98" s="223" t="s">
        <v>260</v>
      </c>
      <c r="F98" s="234" t="s">
        <v>718</v>
      </c>
      <c r="G98" t="s">
        <v>281</v>
      </c>
    </row>
    <row r="99" spans="1:7" outlineLevel="1">
      <c r="A99" s="221" t="s">
        <v>333</v>
      </c>
      <c r="B99" s="223" t="s">
        <v>179</v>
      </c>
      <c r="C99" s="223" t="s">
        <v>722</v>
      </c>
      <c r="D99" s="223" t="s">
        <v>259</v>
      </c>
      <c r="E99" s="223" t="s">
        <v>260</v>
      </c>
      <c r="F99" s="234" t="s">
        <v>718</v>
      </c>
      <c r="G99" t="s">
        <v>281</v>
      </c>
    </row>
    <row r="100" spans="1:7" outlineLevel="1">
      <c r="A100" s="221" t="s">
        <v>333</v>
      </c>
      <c r="B100" s="223" t="s">
        <v>188</v>
      </c>
      <c r="C100" s="223" t="s">
        <v>723</v>
      </c>
      <c r="D100" s="223" t="s">
        <v>259</v>
      </c>
      <c r="E100" s="223" t="s">
        <v>260</v>
      </c>
      <c r="F100" s="234" t="s">
        <v>718</v>
      </c>
      <c r="G100" t="s">
        <v>281</v>
      </c>
    </row>
    <row r="101" spans="1:7" outlineLevel="1">
      <c r="A101" s="221" t="s">
        <v>333</v>
      </c>
      <c r="B101" s="223" t="s">
        <v>184</v>
      </c>
      <c r="C101" s="223" t="s">
        <v>724</v>
      </c>
      <c r="D101" s="223" t="s">
        <v>259</v>
      </c>
      <c r="E101" s="223" t="s">
        <v>260</v>
      </c>
      <c r="F101" s="234" t="s">
        <v>718</v>
      </c>
      <c r="G101" t="s">
        <v>281</v>
      </c>
    </row>
    <row r="102" spans="1:7" outlineLevel="1">
      <c r="A102" s="221" t="s">
        <v>333</v>
      </c>
      <c r="B102" s="223" t="s">
        <v>192</v>
      </c>
      <c r="C102" s="223" t="s">
        <v>725</v>
      </c>
      <c r="D102" s="223" t="s">
        <v>259</v>
      </c>
      <c r="E102" s="223" t="s">
        <v>260</v>
      </c>
      <c r="F102" s="234" t="s">
        <v>718</v>
      </c>
      <c r="G102" t="s">
        <v>281</v>
      </c>
    </row>
    <row r="103" spans="1:7" outlineLevel="1">
      <c r="A103" s="221" t="s">
        <v>333</v>
      </c>
      <c r="B103" s="223" t="s">
        <v>399</v>
      </c>
      <c r="C103" s="223" t="s">
        <v>516</v>
      </c>
      <c r="D103" s="223" t="s">
        <v>259</v>
      </c>
      <c r="E103" s="223" t="s">
        <v>260</v>
      </c>
      <c r="F103" s="234" t="s">
        <v>720</v>
      </c>
      <c r="G103" t="s">
        <v>281</v>
      </c>
    </row>
    <row r="104" spans="1:7" outlineLevel="1">
      <c r="A104" s="221" t="s">
        <v>333</v>
      </c>
      <c r="B104" s="233" t="s">
        <v>726</v>
      </c>
      <c r="C104" s="235" t="s">
        <v>727</v>
      </c>
      <c r="D104" s="223" t="s">
        <v>408</v>
      </c>
      <c r="E104" s="223" t="s">
        <v>260</v>
      </c>
      <c r="F104" s="234" t="s">
        <v>728</v>
      </c>
      <c r="G104" t="s">
        <v>281</v>
      </c>
    </row>
    <row r="105" spans="1:7" outlineLevel="1">
      <c r="A105" s="221" t="s">
        <v>333</v>
      </c>
      <c r="B105" s="223" t="s">
        <v>217</v>
      </c>
      <c r="C105" s="223" t="s">
        <v>729</v>
      </c>
      <c r="D105" s="223" t="s">
        <v>259</v>
      </c>
      <c r="E105" s="223" t="s">
        <v>260</v>
      </c>
      <c r="F105" s="234" t="s">
        <v>718</v>
      </c>
      <c r="G105" t="s">
        <v>281</v>
      </c>
    </row>
    <row r="106" spans="1:7" outlineLevel="1">
      <c r="A106" s="221" t="s">
        <v>333</v>
      </c>
      <c r="B106" s="223" t="s">
        <v>205</v>
      </c>
      <c r="C106" s="223" t="s">
        <v>730</v>
      </c>
      <c r="D106" s="223" t="s">
        <v>259</v>
      </c>
      <c r="E106" s="223" t="s">
        <v>260</v>
      </c>
      <c r="F106" s="234" t="s">
        <v>718</v>
      </c>
      <c r="G106" t="s">
        <v>281</v>
      </c>
    </row>
    <row r="107" spans="1:7" outlineLevel="1">
      <c r="A107" s="221" t="s">
        <v>250</v>
      </c>
      <c r="B107" s="233" t="s">
        <v>588</v>
      </c>
      <c r="C107" s="223">
        <v>1</v>
      </c>
      <c r="D107" s="223" t="s">
        <v>259</v>
      </c>
      <c r="E107" s="223" t="s">
        <v>253</v>
      </c>
      <c r="F107" s="234" t="s">
        <v>731</v>
      </c>
      <c r="G107" t="s">
        <v>281</v>
      </c>
    </row>
    <row r="108" spans="1:7" outlineLevel="1">
      <c r="A108" s="221" t="s">
        <v>333</v>
      </c>
      <c r="B108" s="223" t="s">
        <v>196</v>
      </c>
      <c r="C108" s="223" t="s">
        <v>732</v>
      </c>
      <c r="D108" s="223" t="s">
        <v>259</v>
      </c>
      <c r="E108" s="223" t="s">
        <v>260</v>
      </c>
      <c r="F108" s="234" t="s">
        <v>718</v>
      </c>
      <c r="G108" t="s">
        <v>281</v>
      </c>
    </row>
    <row r="109" spans="1:7" outlineLevel="1">
      <c r="A109" s="221" t="s">
        <v>333</v>
      </c>
      <c r="B109" s="223" t="s">
        <v>200</v>
      </c>
      <c r="C109" s="223" t="s">
        <v>733</v>
      </c>
      <c r="D109" s="223" t="s">
        <v>259</v>
      </c>
      <c r="E109" s="223" t="s">
        <v>260</v>
      </c>
      <c r="F109" s="234" t="s">
        <v>718</v>
      </c>
      <c r="G109" t="s">
        <v>281</v>
      </c>
    </row>
    <row r="110" spans="1:7" outlineLevel="1">
      <c r="A110" s="221" t="s">
        <v>333</v>
      </c>
      <c r="B110" s="223" t="s">
        <v>433</v>
      </c>
      <c r="C110" s="223" t="s">
        <v>734</v>
      </c>
      <c r="D110" s="223" t="s">
        <v>259</v>
      </c>
      <c r="E110" s="223" t="s">
        <v>260</v>
      </c>
      <c r="F110" s="234" t="s">
        <v>735</v>
      </c>
      <c r="G110" t="s">
        <v>281</v>
      </c>
    </row>
    <row r="111" spans="1:7" outlineLevel="1">
      <c r="A111" s="221" t="s">
        <v>333</v>
      </c>
      <c r="B111" s="223" t="s">
        <v>433</v>
      </c>
      <c r="C111" s="223" t="s">
        <v>736</v>
      </c>
      <c r="D111" s="223" t="s">
        <v>259</v>
      </c>
      <c r="E111" s="223" t="s">
        <v>260</v>
      </c>
      <c r="F111" s="234" t="s">
        <v>737</v>
      </c>
      <c r="G111" t="s">
        <v>281</v>
      </c>
    </row>
    <row r="112" spans="1:7" outlineLevel="1">
      <c r="A112" s="221" t="s">
        <v>333</v>
      </c>
      <c r="B112" s="223" t="s">
        <v>449</v>
      </c>
      <c r="C112" s="223" t="s">
        <v>738</v>
      </c>
      <c r="D112" s="223" t="s">
        <v>259</v>
      </c>
      <c r="E112" s="223" t="s">
        <v>260</v>
      </c>
      <c r="F112" s="234" t="s">
        <v>718</v>
      </c>
      <c r="G112" t="s">
        <v>281</v>
      </c>
    </row>
    <row r="113" spans="1:7" outlineLevel="1">
      <c r="A113" s="221" t="s">
        <v>333</v>
      </c>
      <c r="B113" s="223" t="s">
        <v>229</v>
      </c>
      <c r="C113" s="223" t="s">
        <v>739</v>
      </c>
      <c r="D113" s="223" t="s">
        <v>740</v>
      </c>
      <c r="E113" s="223" t="s">
        <v>260</v>
      </c>
      <c r="F113" s="234" t="s">
        <v>718</v>
      </c>
      <c r="G113" t="s">
        <v>281</v>
      </c>
    </row>
    <row r="114" spans="1:7" outlineLevel="1">
      <c r="A114" s="221" t="s">
        <v>333</v>
      </c>
      <c r="B114" s="223" t="s">
        <v>209</v>
      </c>
      <c r="C114" s="223" t="s">
        <v>741</v>
      </c>
      <c r="D114" s="223" t="s">
        <v>259</v>
      </c>
      <c r="E114" s="223" t="s">
        <v>260</v>
      </c>
      <c r="F114" s="234" t="s">
        <v>718</v>
      </c>
      <c r="G114" t="s">
        <v>281</v>
      </c>
    </row>
    <row r="115" spans="1:7" outlineLevel="1">
      <c r="A115" s="262" t="s">
        <v>268</v>
      </c>
      <c r="B115" s="189" t="s">
        <v>120</v>
      </c>
      <c r="C115" s="268">
        <v>1621.6395817398263</v>
      </c>
      <c r="D115" s="189" t="s">
        <v>742</v>
      </c>
      <c r="E115" s="189" t="s">
        <v>743</v>
      </c>
      <c r="F115" s="263" t="s">
        <v>744</v>
      </c>
      <c r="G115" t="s">
        <v>281</v>
      </c>
    </row>
    <row r="116" spans="1:7" outlineLevel="1">
      <c r="A116" s="262" t="s">
        <v>268</v>
      </c>
      <c r="B116" s="189" t="s">
        <v>340</v>
      </c>
      <c r="C116" s="189">
        <v>0.5</v>
      </c>
      <c r="D116" s="189" t="s">
        <v>270</v>
      </c>
      <c r="E116" s="189" t="s">
        <v>253</v>
      </c>
      <c r="F116" s="263" t="s">
        <v>745</v>
      </c>
      <c r="G116" t="s">
        <v>281</v>
      </c>
    </row>
    <row r="117" spans="1:7" outlineLevel="1">
      <c r="A117" s="262" t="s">
        <v>268</v>
      </c>
      <c r="B117" s="189" t="s">
        <v>95</v>
      </c>
      <c r="C117" s="189">
        <v>0.88362761697676417</v>
      </c>
      <c r="D117" s="189" t="s">
        <v>742</v>
      </c>
      <c r="E117" s="189" t="s">
        <v>746</v>
      </c>
      <c r="F117" s="263" t="s">
        <v>744</v>
      </c>
      <c r="G117" t="s">
        <v>281</v>
      </c>
    </row>
    <row r="118" spans="1:7" outlineLevel="1">
      <c r="A118" s="262" t="s">
        <v>268</v>
      </c>
      <c r="B118" s="189" t="s">
        <v>97</v>
      </c>
      <c r="C118" s="189">
        <v>0.21811237960873578</v>
      </c>
      <c r="D118" s="189" t="s">
        <v>742</v>
      </c>
      <c r="E118" s="189" t="s">
        <v>747</v>
      </c>
      <c r="F118" s="263" t="s">
        <v>744</v>
      </c>
      <c r="G118" t="s">
        <v>281</v>
      </c>
    </row>
    <row r="119" spans="1:7" outlineLevel="1">
      <c r="A119" s="262" t="s">
        <v>268</v>
      </c>
      <c r="B119" s="189" t="s">
        <v>98</v>
      </c>
      <c r="C119" s="189">
        <v>4.2910167147105209</v>
      </c>
      <c r="D119" s="189" t="s">
        <v>742</v>
      </c>
      <c r="E119" s="189" t="s">
        <v>748</v>
      </c>
      <c r="F119" s="263" t="s">
        <v>744</v>
      </c>
      <c r="G119" t="s">
        <v>281</v>
      </c>
    </row>
    <row r="120" spans="1:7" outlineLevel="1">
      <c r="A120" s="262" t="s">
        <v>268</v>
      </c>
      <c r="B120" s="189" t="s">
        <v>99</v>
      </c>
      <c r="C120" s="189">
        <v>8.019481138122492</v>
      </c>
      <c r="D120" s="189" t="s">
        <v>742</v>
      </c>
      <c r="E120" s="189" t="s">
        <v>749</v>
      </c>
      <c r="F120" s="263" t="s">
        <v>744</v>
      </c>
      <c r="G120" t="s">
        <v>281</v>
      </c>
    </row>
    <row r="121" spans="1:7" outlineLevel="1">
      <c r="A121" s="262" t="s">
        <v>268</v>
      </c>
      <c r="B121" s="189" t="s">
        <v>750</v>
      </c>
      <c r="C121" s="189">
        <v>0.5</v>
      </c>
      <c r="D121" s="189" t="s">
        <v>270</v>
      </c>
      <c r="E121" s="189" t="s">
        <v>751</v>
      </c>
      <c r="F121" s="263" t="s">
        <v>752</v>
      </c>
      <c r="G121" t="s">
        <v>281</v>
      </c>
    </row>
    <row r="122" spans="1:7" outlineLevel="1">
      <c r="A122" s="262" t="s">
        <v>268</v>
      </c>
      <c r="B122" s="189" t="s">
        <v>100</v>
      </c>
      <c r="C122" s="189">
        <v>21.730352295801286</v>
      </c>
      <c r="D122" s="189" t="s">
        <v>742</v>
      </c>
      <c r="E122" s="189" t="s">
        <v>753</v>
      </c>
      <c r="F122" s="263" t="s">
        <v>744</v>
      </c>
      <c r="G122" t="s">
        <v>281</v>
      </c>
    </row>
    <row r="123" spans="1:7" outlineLevel="1">
      <c r="A123" s="262" t="s">
        <v>268</v>
      </c>
      <c r="B123" s="189" t="s">
        <v>754</v>
      </c>
      <c r="C123" s="189">
        <v>8.4000000000000005E-2</v>
      </c>
      <c r="D123" s="189" t="s">
        <v>270</v>
      </c>
      <c r="E123" s="189" t="s">
        <v>253</v>
      </c>
      <c r="F123" s="263" t="s">
        <v>755</v>
      </c>
      <c r="G123" t="s">
        <v>281</v>
      </c>
    </row>
    <row r="124" spans="1:7" outlineLevel="1">
      <c r="A124" s="262" t="s">
        <v>268</v>
      </c>
      <c r="B124" s="189" t="s">
        <v>118</v>
      </c>
      <c r="C124" s="189">
        <v>460.2973629869976</v>
      </c>
      <c r="D124" s="189" t="s">
        <v>742</v>
      </c>
      <c r="E124" s="189" t="s">
        <v>756</v>
      </c>
      <c r="F124" s="263" t="s">
        <v>744</v>
      </c>
      <c r="G124" t="s">
        <v>281</v>
      </c>
    </row>
    <row r="125" spans="1:7" outlineLevel="1">
      <c r="A125" s="262" t="s">
        <v>268</v>
      </c>
      <c r="B125" s="189" t="s">
        <v>101</v>
      </c>
      <c r="C125" s="189">
        <v>4.2910167147105209E-2</v>
      </c>
      <c r="D125" s="189" t="s">
        <v>742</v>
      </c>
      <c r="E125" s="189" t="s">
        <v>757</v>
      </c>
      <c r="F125" s="263" t="s">
        <v>744</v>
      </c>
      <c r="G125" t="s">
        <v>281</v>
      </c>
    </row>
    <row r="126" spans="1:7" outlineLevel="1">
      <c r="A126" s="262" t="s">
        <v>268</v>
      </c>
      <c r="B126" s="189" t="s">
        <v>758</v>
      </c>
      <c r="C126" s="189">
        <v>1.2500000000000001E-2</v>
      </c>
      <c r="D126" s="189" t="s">
        <v>270</v>
      </c>
      <c r="E126" s="189" t="s">
        <v>759</v>
      </c>
      <c r="F126" s="263" t="s">
        <v>760</v>
      </c>
      <c r="G126" t="s">
        <v>281</v>
      </c>
    </row>
    <row r="127" spans="1:7" outlineLevel="1">
      <c r="A127" s="262" t="s">
        <v>268</v>
      </c>
      <c r="B127" s="189" t="s">
        <v>104</v>
      </c>
      <c r="C127" s="189">
        <v>4.0223347031189212</v>
      </c>
      <c r="D127" s="189" t="s">
        <v>742</v>
      </c>
      <c r="E127" s="189" t="s">
        <v>761</v>
      </c>
      <c r="F127" s="263" t="s">
        <v>744</v>
      </c>
      <c r="G127" t="s">
        <v>281</v>
      </c>
    </row>
    <row r="128" spans="1:7" outlineLevel="1">
      <c r="A128" s="262" t="s">
        <v>268</v>
      </c>
      <c r="B128" s="189" t="s">
        <v>433</v>
      </c>
      <c r="C128" s="189">
        <v>0</v>
      </c>
      <c r="D128" s="189" t="s">
        <v>270</v>
      </c>
      <c r="E128" s="189" t="s">
        <v>253</v>
      </c>
      <c r="F128" s="263" t="s">
        <v>762</v>
      </c>
      <c r="G128" t="s">
        <v>281</v>
      </c>
    </row>
    <row r="129" spans="1:7" outlineLevel="1">
      <c r="A129" s="262" t="s">
        <v>268</v>
      </c>
      <c r="B129" s="189" t="s">
        <v>763</v>
      </c>
      <c r="C129" s="189">
        <v>0.39</v>
      </c>
      <c r="D129" s="189" t="s">
        <v>270</v>
      </c>
      <c r="E129" s="224" t="s">
        <v>764</v>
      </c>
      <c r="F129" s="263" t="s">
        <v>765</v>
      </c>
      <c r="G129" t="s">
        <v>281</v>
      </c>
    </row>
    <row r="130" spans="1:7" outlineLevel="1">
      <c r="A130" s="262" t="s">
        <v>268</v>
      </c>
      <c r="B130" s="189" t="s">
        <v>766</v>
      </c>
      <c r="C130" s="189">
        <v>9.5000000000000001E-2</v>
      </c>
      <c r="D130" s="189" t="s">
        <v>270</v>
      </c>
      <c r="E130" s="224" t="s">
        <v>767</v>
      </c>
      <c r="F130" s="263" t="s">
        <v>768</v>
      </c>
      <c r="G130" t="s">
        <v>281</v>
      </c>
    </row>
    <row r="131" spans="1:7" outlineLevel="1">
      <c r="A131" s="262" t="s">
        <v>268</v>
      </c>
      <c r="B131" s="189" t="s">
        <v>769</v>
      </c>
      <c r="C131" s="189">
        <v>0.5</v>
      </c>
      <c r="D131" s="189" t="s">
        <v>270</v>
      </c>
      <c r="E131" s="189" t="s">
        <v>253</v>
      </c>
      <c r="F131" s="263" t="s">
        <v>770</v>
      </c>
      <c r="G131" t="s">
        <v>281</v>
      </c>
    </row>
    <row r="132" spans="1:7" outlineLevel="1">
      <c r="A132" s="262" t="s">
        <v>268</v>
      </c>
      <c r="B132" s="189" t="s">
        <v>105</v>
      </c>
      <c r="C132" s="189">
        <v>1.461305742194668</v>
      </c>
      <c r="D132" s="189" t="s">
        <v>742</v>
      </c>
      <c r="E132" s="189" t="s">
        <v>771</v>
      </c>
      <c r="F132" s="263" t="s">
        <v>744</v>
      </c>
      <c r="G132" t="s">
        <v>281</v>
      </c>
    </row>
    <row r="133" spans="1:7" outlineLevel="1">
      <c r="A133" s="262" t="s">
        <v>268</v>
      </c>
      <c r="B133" s="189" t="s">
        <v>117</v>
      </c>
      <c r="C133" s="189">
        <v>44234.26407725428</v>
      </c>
      <c r="D133" s="189" t="s">
        <v>742</v>
      </c>
      <c r="E133" s="189" t="s">
        <v>772</v>
      </c>
      <c r="F133" s="263" t="s">
        <v>744</v>
      </c>
      <c r="G133" t="s">
        <v>281</v>
      </c>
    </row>
    <row r="134" spans="1:7" outlineLevel="1">
      <c r="A134" s="262" t="s">
        <v>268</v>
      </c>
      <c r="B134" s="189" t="s">
        <v>121</v>
      </c>
      <c r="C134" s="189">
        <v>21397.369398739749</v>
      </c>
      <c r="D134" s="189" t="s">
        <v>773</v>
      </c>
      <c r="E134" s="189" t="s">
        <v>774</v>
      </c>
      <c r="F134" s="263" t="s">
        <v>775</v>
      </c>
      <c r="G134" t="s">
        <v>281</v>
      </c>
    </row>
    <row r="135" spans="1:7" outlineLevel="1">
      <c r="A135" s="262" t="s">
        <v>268</v>
      </c>
      <c r="B135" s="189" t="s">
        <v>87</v>
      </c>
      <c r="C135" s="189">
        <v>81098.420440687725</v>
      </c>
      <c r="D135" s="189" t="s">
        <v>773</v>
      </c>
      <c r="E135" s="189" t="s">
        <v>776</v>
      </c>
      <c r="F135" s="263" t="s">
        <v>744</v>
      </c>
      <c r="G135" t="s">
        <v>281</v>
      </c>
    </row>
    <row r="136" spans="1:7" outlineLevel="1">
      <c r="A136" s="262" t="s">
        <v>268</v>
      </c>
      <c r="B136" s="189" t="s">
        <v>88</v>
      </c>
      <c r="C136" s="189">
        <v>11028.985710984716</v>
      </c>
      <c r="D136" s="189" t="s">
        <v>773</v>
      </c>
      <c r="E136" s="189" t="s">
        <v>777</v>
      </c>
      <c r="F136" s="263" t="s">
        <v>778</v>
      </c>
      <c r="G136" t="s">
        <v>281</v>
      </c>
    </row>
    <row r="137" spans="1:7" outlineLevel="1">
      <c r="A137" s="262" t="s">
        <v>268</v>
      </c>
      <c r="B137" s="189" t="s">
        <v>110</v>
      </c>
      <c r="C137" s="189">
        <v>72.848590765640509</v>
      </c>
      <c r="D137" s="189" t="s">
        <v>742</v>
      </c>
      <c r="E137" s="189" t="s">
        <v>779</v>
      </c>
      <c r="F137" s="263" t="s">
        <v>744</v>
      </c>
      <c r="G137" t="s">
        <v>281</v>
      </c>
    </row>
    <row r="138" spans="1:7" outlineLevel="1">
      <c r="A138" s="262" t="s">
        <v>268</v>
      </c>
      <c r="B138" s="189" t="s">
        <v>780</v>
      </c>
      <c r="C138" s="189" t="s">
        <v>781</v>
      </c>
      <c r="D138" s="269" t="s">
        <v>259</v>
      </c>
      <c r="E138" s="264"/>
      <c r="F138" s="263" t="s">
        <v>782</v>
      </c>
      <c r="G138" t="s">
        <v>281</v>
      </c>
    </row>
    <row r="139" spans="1:7" outlineLevel="1">
      <c r="A139" s="262" t="s">
        <v>268</v>
      </c>
      <c r="B139" s="189" t="s">
        <v>783</v>
      </c>
      <c r="C139" s="189" t="s">
        <v>784</v>
      </c>
      <c r="D139" s="269" t="s">
        <v>259</v>
      </c>
      <c r="E139" s="264"/>
      <c r="F139" s="263" t="s">
        <v>785</v>
      </c>
      <c r="G139" t="s">
        <v>281</v>
      </c>
    </row>
    <row r="140" spans="1:7" outlineLevel="1">
      <c r="A140" s="262" t="s">
        <v>268</v>
      </c>
      <c r="B140" s="189" t="s">
        <v>786</v>
      </c>
      <c r="C140" s="189" t="s">
        <v>787</v>
      </c>
      <c r="D140" s="269" t="s">
        <v>259</v>
      </c>
      <c r="E140" s="264"/>
      <c r="F140" s="263" t="s">
        <v>782</v>
      </c>
      <c r="G140" t="s">
        <v>281</v>
      </c>
    </row>
    <row r="141" spans="1:7" outlineLevel="1">
      <c r="A141" s="262" t="s">
        <v>268</v>
      </c>
      <c r="B141" s="189" t="s">
        <v>788</v>
      </c>
      <c r="C141" s="189" t="s">
        <v>789</v>
      </c>
      <c r="D141" s="269" t="s">
        <v>259</v>
      </c>
      <c r="E141" s="264"/>
      <c r="F141" s="263" t="s">
        <v>782</v>
      </c>
      <c r="G141" t="s">
        <v>281</v>
      </c>
    </row>
    <row r="142" spans="1:7" outlineLevel="1">
      <c r="A142" s="262" t="s">
        <v>268</v>
      </c>
      <c r="B142" s="189" t="s">
        <v>790</v>
      </c>
      <c r="C142" s="189" t="s">
        <v>791</v>
      </c>
      <c r="D142" s="269" t="s">
        <v>259</v>
      </c>
      <c r="E142" s="264"/>
      <c r="F142" s="263" t="s">
        <v>782</v>
      </c>
      <c r="G142" t="s">
        <v>281</v>
      </c>
    </row>
    <row r="143" spans="1:7" outlineLevel="1">
      <c r="A143" s="262" t="s">
        <v>268</v>
      </c>
      <c r="B143" s="189" t="s">
        <v>792</v>
      </c>
      <c r="C143" s="189" t="s">
        <v>793</v>
      </c>
      <c r="D143" s="269" t="s">
        <v>259</v>
      </c>
      <c r="E143" s="264"/>
      <c r="F143" s="263" t="s">
        <v>782</v>
      </c>
      <c r="G143" t="s">
        <v>281</v>
      </c>
    </row>
    <row r="144" spans="1:7" outlineLevel="1">
      <c r="A144" s="262" t="s">
        <v>268</v>
      </c>
      <c r="B144" s="189" t="s">
        <v>794</v>
      </c>
      <c r="C144" s="189" t="s">
        <v>795</v>
      </c>
      <c r="D144" s="269" t="s">
        <v>259</v>
      </c>
      <c r="E144" s="264"/>
      <c r="F144" s="263" t="s">
        <v>782</v>
      </c>
      <c r="G144" t="s">
        <v>281</v>
      </c>
    </row>
    <row r="145" spans="1:7" outlineLevel="1">
      <c r="A145" s="262" t="s">
        <v>268</v>
      </c>
      <c r="B145" s="189" t="s">
        <v>796</v>
      </c>
      <c r="C145" s="189" t="s">
        <v>797</v>
      </c>
      <c r="D145" s="269" t="s">
        <v>259</v>
      </c>
      <c r="E145" s="264"/>
      <c r="F145" s="263" t="s">
        <v>782</v>
      </c>
      <c r="G145" t="s">
        <v>281</v>
      </c>
    </row>
    <row r="146" spans="1:7" outlineLevel="1">
      <c r="A146" s="262" t="s">
        <v>268</v>
      </c>
      <c r="B146" s="189" t="s">
        <v>798</v>
      </c>
      <c r="C146" s="189" t="s">
        <v>799</v>
      </c>
      <c r="D146" s="269" t="s">
        <v>259</v>
      </c>
      <c r="E146" s="264"/>
      <c r="F146" s="263" t="s">
        <v>782</v>
      </c>
      <c r="G146" t="s">
        <v>281</v>
      </c>
    </row>
    <row r="147" spans="1:7" outlineLevel="1">
      <c r="A147" s="262" t="s">
        <v>268</v>
      </c>
      <c r="B147" s="189" t="s">
        <v>739</v>
      </c>
      <c r="C147" s="189" t="s">
        <v>800</v>
      </c>
      <c r="D147" s="269" t="s">
        <v>259</v>
      </c>
      <c r="E147" s="264"/>
      <c r="F147" s="263" t="s">
        <v>782</v>
      </c>
      <c r="G147" t="s">
        <v>281</v>
      </c>
    </row>
    <row r="148" spans="1:7" outlineLevel="1">
      <c r="A148" s="262" t="s">
        <v>268</v>
      </c>
      <c r="B148" s="189" t="s">
        <v>571</v>
      </c>
      <c r="C148" s="189" t="s">
        <v>801</v>
      </c>
      <c r="D148" s="269" t="s">
        <v>259</v>
      </c>
      <c r="E148" s="264"/>
      <c r="F148" s="263" t="s">
        <v>785</v>
      </c>
      <c r="G148" t="s">
        <v>281</v>
      </c>
    </row>
    <row r="149" spans="1:7" outlineLevel="1">
      <c r="A149" s="262" t="s">
        <v>268</v>
      </c>
      <c r="B149" s="189" t="s">
        <v>802</v>
      </c>
      <c r="C149" s="189" t="s">
        <v>803</v>
      </c>
      <c r="D149" s="269" t="s">
        <v>259</v>
      </c>
      <c r="E149" s="264"/>
      <c r="F149" s="263" t="s">
        <v>782</v>
      </c>
      <c r="G149" t="s">
        <v>281</v>
      </c>
    </row>
    <row r="150" spans="1:7" outlineLevel="1">
      <c r="A150" s="262" t="s">
        <v>268</v>
      </c>
      <c r="B150" s="189" t="s">
        <v>804</v>
      </c>
      <c r="C150" s="189" t="s">
        <v>805</v>
      </c>
      <c r="D150" s="269" t="s">
        <v>259</v>
      </c>
      <c r="E150" s="264"/>
      <c r="F150" s="263" t="s">
        <v>806</v>
      </c>
      <c r="G150" t="s">
        <v>281</v>
      </c>
    </row>
    <row r="151" spans="1:7" outlineLevel="1">
      <c r="A151" s="262" t="s">
        <v>268</v>
      </c>
      <c r="B151" s="189" t="s">
        <v>807</v>
      </c>
      <c r="C151" s="189" t="s">
        <v>808</v>
      </c>
      <c r="D151" s="269" t="s">
        <v>259</v>
      </c>
      <c r="E151" s="264"/>
      <c r="F151" s="263" t="s">
        <v>809</v>
      </c>
      <c r="G151" t="s">
        <v>281</v>
      </c>
    </row>
    <row r="152" spans="1:7" outlineLevel="1">
      <c r="A152" s="262" t="s">
        <v>268</v>
      </c>
      <c r="B152" s="189" t="s">
        <v>810</v>
      </c>
      <c r="C152" s="189" t="s">
        <v>811</v>
      </c>
      <c r="D152" s="269" t="s">
        <v>259</v>
      </c>
      <c r="E152" s="264"/>
      <c r="F152" s="263" t="s">
        <v>782</v>
      </c>
      <c r="G152" t="s">
        <v>281</v>
      </c>
    </row>
    <row r="153" spans="1:7" outlineLevel="1">
      <c r="A153" s="262" t="s">
        <v>268</v>
      </c>
      <c r="B153" s="189" t="s">
        <v>812</v>
      </c>
      <c r="C153" s="189" t="s">
        <v>813</v>
      </c>
      <c r="D153" s="269" t="s">
        <v>259</v>
      </c>
      <c r="E153" s="264"/>
      <c r="F153" s="263" t="s">
        <v>782</v>
      </c>
      <c r="G153" t="s">
        <v>281</v>
      </c>
    </row>
    <row r="154" spans="1:7" outlineLevel="1">
      <c r="A154" s="262" t="s">
        <v>268</v>
      </c>
      <c r="B154" s="189" t="s">
        <v>814</v>
      </c>
      <c r="C154" s="189" t="s">
        <v>815</v>
      </c>
      <c r="D154" s="269" t="s">
        <v>259</v>
      </c>
      <c r="E154" s="264"/>
      <c r="F154" s="263" t="s">
        <v>782</v>
      </c>
      <c r="G154" t="s">
        <v>281</v>
      </c>
    </row>
    <row r="155" spans="1:7" outlineLevel="1">
      <c r="A155" s="262" t="s">
        <v>268</v>
      </c>
      <c r="B155" s="189" t="s">
        <v>816</v>
      </c>
      <c r="C155" s="189" t="s">
        <v>817</v>
      </c>
      <c r="D155" s="269" t="s">
        <v>259</v>
      </c>
      <c r="E155" s="264"/>
      <c r="F155" s="263" t="s">
        <v>782</v>
      </c>
      <c r="G155" t="s">
        <v>281</v>
      </c>
    </row>
    <row r="156" spans="1:7" outlineLevel="1">
      <c r="A156" s="262" t="s">
        <v>268</v>
      </c>
      <c r="B156" s="189" t="s">
        <v>818</v>
      </c>
      <c r="C156" s="189" t="s">
        <v>819</v>
      </c>
      <c r="D156" s="269" t="s">
        <v>259</v>
      </c>
      <c r="E156" s="264"/>
      <c r="F156" s="263" t="s">
        <v>820</v>
      </c>
      <c r="G156" t="s">
        <v>281</v>
      </c>
    </row>
    <row r="157" spans="1:7" outlineLevel="1">
      <c r="A157" s="262" t="s">
        <v>268</v>
      </c>
      <c r="B157" s="189" t="s">
        <v>821</v>
      </c>
      <c r="C157" s="189" t="s">
        <v>822</v>
      </c>
      <c r="D157" s="269" t="s">
        <v>259</v>
      </c>
      <c r="E157" s="264"/>
      <c r="F157" s="263" t="s">
        <v>823</v>
      </c>
      <c r="G157" t="s">
        <v>281</v>
      </c>
    </row>
    <row r="158" spans="1:7" outlineLevel="1">
      <c r="A158" s="262" t="s">
        <v>268</v>
      </c>
      <c r="B158" s="189" t="s">
        <v>824</v>
      </c>
      <c r="C158" s="189" t="s">
        <v>825</v>
      </c>
      <c r="D158" s="269" t="s">
        <v>259</v>
      </c>
      <c r="E158" s="264"/>
      <c r="F158" s="263" t="s">
        <v>826</v>
      </c>
      <c r="G158" t="s">
        <v>281</v>
      </c>
    </row>
    <row r="159" spans="1:7" outlineLevel="1">
      <c r="A159" s="239" t="s">
        <v>268</v>
      </c>
      <c r="B159" s="240" t="s">
        <v>827</v>
      </c>
      <c r="C159" s="240" t="s">
        <v>828</v>
      </c>
      <c r="D159" s="270" t="s">
        <v>259</v>
      </c>
      <c r="E159" s="265"/>
      <c r="F159" s="241" t="s">
        <v>829</v>
      </c>
      <c r="G159" t="s">
        <v>281</v>
      </c>
    </row>
    <row r="160" spans="1:7">
      <c r="A160" s="171"/>
      <c r="B160" s="171"/>
      <c r="C160" s="171"/>
      <c r="D160" s="171"/>
      <c r="E160" s="171"/>
      <c r="F160" s="171"/>
      <c r="G160" t="s">
        <v>281</v>
      </c>
    </row>
    <row r="161" spans="1:7" ht="18.75">
      <c r="A161" s="769" t="s">
        <v>830</v>
      </c>
      <c r="B161" s="770"/>
      <c r="C161" s="770"/>
      <c r="D161" s="770"/>
      <c r="E161" s="770"/>
      <c r="F161" s="771"/>
      <c r="G161" t="s">
        <v>281</v>
      </c>
    </row>
    <row r="162" spans="1:7">
      <c r="A162" s="211" t="s">
        <v>238</v>
      </c>
      <c r="B162" s="212" t="s">
        <v>239</v>
      </c>
      <c r="C162" s="212" t="s">
        <v>240</v>
      </c>
      <c r="D162" s="212" t="s">
        <v>134</v>
      </c>
      <c r="E162" s="212" t="s">
        <v>241</v>
      </c>
      <c r="F162" s="213" t="s">
        <v>242</v>
      </c>
      <c r="G162" t="s">
        <v>281</v>
      </c>
    </row>
    <row r="163" spans="1:7" outlineLevel="1">
      <c r="A163" s="216" t="s">
        <v>243</v>
      </c>
      <c r="B163" s="231" t="s">
        <v>601</v>
      </c>
      <c r="C163" s="218">
        <v>1</v>
      </c>
      <c r="D163" s="218" t="s">
        <v>504</v>
      </c>
      <c r="E163" s="218" t="s">
        <v>253</v>
      </c>
      <c r="F163" s="232" t="s">
        <v>831</v>
      </c>
      <c r="G163" t="s">
        <v>281</v>
      </c>
    </row>
    <row r="164" spans="1:7" outlineLevel="1">
      <c r="A164" s="221" t="s">
        <v>243</v>
      </c>
      <c r="B164" s="233" t="s">
        <v>832</v>
      </c>
      <c r="C164" s="223" t="s">
        <v>833</v>
      </c>
      <c r="D164" s="223" t="s">
        <v>504</v>
      </c>
      <c r="E164" s="223" t="s">
        <v>260</v>
      </c>
      <c r="F164" s="234" t="s">
        <v>834</v>
      </c>
      <c r="G164" t="s">
        <v>281</v>
      </c>
    </row>
    <row r="165" spans="1:7" outlineLevel="1">
      <c r="A165" s="221" t="s">
        <v>250</v>
      </c>
      <c r="B165" s="233" t="s">
        <v>835</v>
      </c>
      <c r="C165" s="223" t="s">
        <v>836</v>
      </c>
      <c r="D165" s="223" t="s">
        <v>504</v>
      </c>
      <c r="E165" s="223" t="s">
        <v>260</v>
      </c>
      <c r="F165" s="234" t="s">
        <v>837</v>
      </c>
      <c r="G165" t="s">
        <v>281</v>
      </c>
    </row>
    <row r="166" spans="1:7" outlineLevel="1">
      <c r="A166" s="262" t="s">
        <v>268</v>
      </c>
      <c r="B166" s="189" t="s">
        <v>838</v>
      </c>
      <c r="C166" s="189">
        <v>0.02</v>
      </c>
      <c r="D166" s="189" t="s">
        <v>270</v>
      </c>
      <c r="E166" s="189" t="s">
        <v>839</v>
      </c>
      <c r="F166" s="263" t="s">
        <v>840</v>
      </c>
      <c r="G166" t="s">
        <v>281</v>
      </c>
    </row>
    <row r="167" spans="1:7" outlineLevel="1">
      <c r="A167" s="239" t="s">
        <v>268</v>
      </c>
      <c r="B167" s="240" t="s">
        <v>841</v>
      </c>
      <c r="C167" s="240" t="s">
        <v>842</v>
      </c>
      <c r="D167" s="240" t="s">
        <v>270</v>
      </c>
      <c r="E167" s="265"/>
      <c r="F167" s="241" t="s">
        <v>843</v>
      </c>
      <c r="G167" t="s">
        <v>281</v>
      </c>
    </row>
    <row r="168" spans="1:7">
      <c r="A168" s="171"/>
      <c r="B168" s="171"/>
      <c r="C168" s="171"/>
      <c r="D168" s="171"/>
      <c r="E168" s="171"/>
      <c r="F168" s="171"/>
      <c r="G168" t="s">
        <v>281</v>
      </c>
    </row>
    <row r="169" spans="1:7" ht="18.75">
      <c r="A169" s="769" t="s">
        <v>844</v>
      </c>
      <c r="B169" s="770"/>
      <c r="C169" s="770"/>
      <c r="D169" s="770"/>
      <c r="E169" s="770"/>
      <c r="F169" s="771"/>
      <c r="G169" t="s">
        <v>281</v>
      </c>
    </row>
    <row r="170" spans="1:7">
      <c r="A170" s="211" t="s">
        <v>238</v>
      </c>
      <c r="B170" s="212" t="s">
        <v>239</v>
      </c>
      <c r="C170" s="212" t="s">
        <v>240</v>
      </c>
      <c r="D170" s="212" t="s">
        <v>134</v>
      </c>
      <c r="E170" s="212" t="s">
        <v>241</v>
      </c>
      <c r="F170" s="213" t="s">
        <v>242</v>
      </c>
      <c r="G170" t="s">
        <v>281</v>
      </c>
    </row>
    <row r="171" spans="1:7" outlineLevel="1">
      <c r="A171" s="216" t="s">
        <v>845</v>
      </c>
      <c r="B171" s="231" t="s">
        <v>832</v>
      </c>
      <c r="C171" s="218">
        <v>1</v>
      </c>
      <c r="D171" s="218" t="s">
        <v>504</v>
      </c>
      <c r="E171" s="218" t="s">
        <v>253</v>
      </c>
      <c r="F171" s="232" t="s">
        <v>846</v>
      </c>
      <c r="G171" t="s">
        <v>281</v>
      </c>
    </row>
    <row r="172" spans="1:7" outlineLevel="1">
      <c r="A172" s="221" t="s">
        <v>333</v>
      </c>
      <c r="B172" s="223" t="s">
        <v>376</v>
      </c>
      <c r="C172" s="271">
        <v>5.5579999999999999E-8</v>
      </c>
      <c r="D172" s="223" t="s">
        <v>259</v>
      </c>
      <c r="E172" s="223" t="s">
        <v>847</v>
      </c>
      <c r="F172" s="234" t="s">
        <v>848</v>
      </c>
      <c r="G172" t="s">
        <v>281</v>
      </c>
    </row>
    <row r="173" spans="1:7" outlineLevel="1">
      <c r="A173" s="221" t="s">
        <v>333</v>
      </c>
      <c r="B173" s="223" t="s">
        <v>427</v>
      </c>
      <c r="C173" s="271">
        <v>4.1800000000000002E-4</v>
      </c>
      <c r="D173" s="223" t="s">
        <v>259</v>
      </c>
      <c r="E173" s="223" t="s">
        <v>849</v>
      </c>
      <c r="F173" s="234" t="s">
        <v>850</v>
      </c>
      <c r="G173" t="s">
        <v>281</v>
      </c>
    </row>
    <row r="174" spans="1:7" outlineLevel="1">
      <c r="A174" s="221" t="s">
        <v>333</v>
      </c>
      <c r="B174" s="223" t="s">
        <v>436</v>
      </c>
      <c r="C174" s="271">
        <v>4.5330000000000002E-7</v>
      </c>
      <c r="D174" s="223" t="s">
        <v>259</v>
      </c>
      <c r="E174" s="223" t="s">
        <v>851</v>
      </c>
      <c r="F174" s="234" t="s">
        <v>852</v>
      </c>
      <c r="G174" t="s">
        <v>281</v>
      </c>
    </row>
    <row r="175" spans="1:7" outlineLevel="1">
      <c r="A175" s="221" t="s">
        <v>333</v>
      </c>
      <c r="B175" s="223" t="s">
        <v>441</v>
      </c>
      <c r="C175" s="271">
        <v>8.4900000000000005E-7</v>
      </c>
      <c r="D175" s="223" t="s">
        <v>259</v>
      </c>
      <c r="E175" s="223" t="s">
        <v>853</v>
      </c>
      <c r="F175" s="234" t="s">
        <v>854</v>
      </c>
      <c r="G175" t="s">
        <v>281</v>
      </c>
    </row>
    <row r="176" spans="1:7" outlineLevel="1">
      <c r="A176" s="226" t="s">
        <v>333</v>
      </c>
      <c r="B176" s="228" t="s">
        <v>467</v>
      </c>
      <c r="C176" s="272">
        <v>9.2109999999999996E-8</v>
      </c>
      <c r="D176" s="228" t="s">
        <v>259</v>
      </c>
      <c r="E176" s="228" t="s">
        <v>855</v>
      </c>
      <c r="F176" s="255" t="s">
        <v>856</v>
      </c>
      <c r="G176" t="s">
        <v>281</v>
      </c>
    </row>
    <row r="177" spans="1:7">
      <c r="A177" s="171"/>
      <c r="B177" s="171"/>
      <c r="C177" s="171"/>
      <c r="D177" s="171"/>
      <c r="E177" s="171"/>
      <c r="F177" s="171"/>
      <c r="G177" t="s">
        <v>281</v>
      </c>
    </row>
    <row r="178" spans="1:7" ht="18.75">
      <c r="A178" s="769" t="s">
        <v>857</v>
      </c>
      <c r="B178" s="770"/>
      <c r="C178" s="770"/>
      <c r="D178" s="770"/>
      <c r="E178" s="770"/>
      <c r="F178" s="771"/>
      <c r="G178" t="s">
        <v>281</v>
      </c>
    </row>
    <row r="179" spans="1:7">
      <c r="A179" s="211" t="s">
        <v>238</v>
      </c>
      <c r="B179" s="212" t="s">
        <v>239</v>
      </c>
      <c r="C179" s="212" t="s">
        <v>240</v>
      </c>
      <c r="D179" s="212" t="s">
        <v>134</v>
      </c>
      <c r="E179" s="212" t="s">
        <v>241</v>
      </c>
      <c r="F179" s="213" t="s">
        <v>242</v>
      </c>
      <c r="G179" t="s">
        <v>281</v>
      </c>
    </row>
    <row r="180" spans="1:7" outlineLevel="1">
      <c r="A180" s="216" t="s">
        <v>858</v>
      </c>
      <c r="B180" s="217" t="s">
        <v>859</v>
      </c>
      <c r="C180" s="218" t="s">
        <v>860</v>
      </c>
      <c r="D180" s="218" t="s">
        <v>275</v>
      </c>
      <c r="E180" s="218" t="s">
        <v>260</v>
      </c>
      <c r="F180" s="232" t="s">
        <v>861</v>
      </c>
      <c r="G180" t="s">
        <v>281</v>
      </c>
    </row>
    <row r="181" spans="1:7" outlineLevel="1">
      <c r="A181" s="221" t="s">
        <v>858</v>
      </c>
      <c r="B181" s="222" t="s">
        <v>862</v>
      </c>
      <c r="C181" s="223" t="s">
        <v>860</v>
      </c>
      <c r="D181" s="223" t="s">
        <v>275</v>
      </c>
      <c r="E181" s="223" t="s">
        <v>260</v>
      </c>
      <c r="F181" s="234" t="s">
        <v>863</v>
      </c>
      <c r="G181" t="s">
        <v>281</v>
      </c>
    </row>
    <row r="182" spans="1:7" outlineLevel="1">
      <c r="A182" s="221" t="s">
        <v>858</v>
      </c>
      <c r="B182" s="222" t="s">
        <v>864</v>
      </c>
      <c r="C182" s="223" t="s">
        <v>860</v>
      </c>
      <c r="D182" s="223" t="s">
        <v>275</v>
      </c>
      <c r="E182" s="223" t="s">
        <v>260</v>
      </c>
      <c r="F182" s="234" t="s">
        <v>865</v>
      </c>
      <c r="G182" t="s">
        <v>281</v>
      </c>
    </row>
    <row r="183" spans="1:7" outlineLevel="1">
      <c r="A183" s="221" t="s">
        <v>858</v>
      </c>
      <c r="B183" s="222" t="s">
        <v>866</v>
      </c>
      <c r="C183" s="271">
        <v>2.34818813314592E-4</v>
      </c>
      <c r="D183" s="223" t="s">
        <v>259</v>
      </c>
      <c r="E183" s="223" t="s">
        <v>867</v>
      </c>
      <c r="F183" s="234" t="s">
        <v>868</v>
      </c>
      <c r="G183" t="s">
        <v>281</v>
      </c>
    </row>
    <row r="184" spans="1:7" outlineLevel="1">
      <c r="A184" s="221" t="s">
        <v>858</v>
      </c>
      <c r="B184" s="222" t="s">
        <v>869</v>
      </c>
      <c r="C184" s="271">
        <v>-2.34818813314592E-4</v>
      </c>
      <c r="D184" s="223" t="s">
        <v>259</v>
      </c>
      <c r="E184" s="223" t="s">
        <v>870</v>
      </c>
      <c r="F184" s="234" t="s">
        <v>871</v>
      </c>
      <c r="G184" t="s">
        <v>281</v>
      </c>
    </row>
    <row r="185" spans="1:7" outlineLevel="1">
      <c r="A185" s="221" t="s">
        <v>858</v>
      </c>
      <c r="B185" s="233" t="s">
        <v>872</v>
      </c>
      <c r="C185" s="223" t="s">
        <v>873</v>
      </c>
      <c r="D185" s="223" t="s">
        <v>504</v>
      </c>
      <c r="E185" s="223" t="s">
        <v>260</v>
      </c>
      <c r="F185" s="234" t="s">
        <v>874</v>
      </c>
      <c r="G185" t="s">
        <v>281</v>
      </c>
    </row>
    <row r="186" spans="1:7" outlineLevel="1">
      <c r="A186" s="221" t="s">
        <v>333</v>
      </c>
      <c r="B186" s="223" t="s">
        <v>376</v>
      </c>
      <c r="C186" s="223" t="s">
        <v>875</v>
      </c>
      <c r="D186" s="223" t="s">
        <v>259</v>
      </c>
      <c r="E186" s="223" t="s">
        <v>260</v>
      </c>
      <c r="F186" s="234" t="s">
        <v>876</v>
      </c>
      <c r="G186" t="s">
        <v>281</v>
      </c>
    </row>
    <row r="187" spans="1:7" outlineLevel="1">
      <c r="A187" s="221" t="s">
        <v>333</v>
      </c>
      <c r="B187" s="223" t="s">
        <v>399</v>
      </c>
      <c r="C187" s="271">
        <v>1.9568384388558899E-5</v>
      </c>
      <c r="D187" s="223" t="s">
        <v>259</v>
      </c>
      <c r="E187" s="223" t="s">
        <v>877</v>
      </c>
      <c r="F187" s="234" t="s">
        <v>878</v>
      </c>
      <c r="G187" t="s">
        <v>281</v>
      </c>
    </row>
    <row r="188" spans="1:7" outlineLevel="1">
      <c r="A188" s="221" t="s">
        <v>845</v>
      </c>
      <c r="B188" s="233" t="s">
        <v>879</v>
      </c>
      <c r="C188" s="223">
        <v>1</v>
      </c>
      <c r="D188" s="223" t="s">
        <v>408</v>
      </c>
      <c r="E188" s="273" t="s">
        <v>253</v>
      </c>
      <c r="F188" s="234" t="s">
        <v>880</v>
      </c>
      <c r="G188" t="s">
        <v>281</v>
      </c>
    </row>
    <row r="189" spans="1:7" outlineLevel="1">
      <c r="A189" s="221" t="s">
        <v>845</v>
      </c>
      <c r="B189" s="233" t="s">
        <v>726</v>
      </c>
      <c r="C189" s="271" t="s">
        <v>818</v>
      </c>
      <c r="D189" s="223" t="s">
        <v>408</v>
      </c>
      <c r="E189" s="223" t="s">
        <v>260</v>
      </c>
      <c r="F189" s="234" t="s">
        <v>881</v>
      </c>
      <c r="G189" t="s">
        <v>281</v>
      </c>
    </row>
    <row r="190" spans="1:7" outlineLevel="1">
      <c r="A190" s="221" t="s">
        <v>333</v>
      </c>
      <c r="B190" s="223" t="s">
        <v>427</v>
      </c>
      <c r="C190" s="271" t="s">
        <v>882</v>
      </c>
      <c r="D190" s="223" t="s">
        <v>259</v>
      </c>
      <c r="E190" s="223" t="s">
        <v>260</v>
      </c>
      <c r="F190" s="234" t="s">
        <v>883</v>
      </c>
      <c r="G190" t="s">
        <v>281</v>
      </c>
    </row>
    <row r="191" spans="1:7" outlineLevel="1">
      <c r="A191" s="221" t="s">
        <v>333</v>
      </c>
      <c r="B191" s="223" t="s">
        <v>436</v>
      </c>
      <c r="C191" s="271" t="s">
        <v>884</v>
      </c>
      <c r="D191" s="223" t="s">
        <v>259</v>
      </c>
      <c r="E191" s="223" t="s">
        <v>260</v>
      </c>
      <c r="F191" s="234" t="s">
        <v>885</v>
      </c>
      <c r="G191" t="s">
        <v>281</v>
      </c>
    </row>
    <row r="192" spans="1:7" outlineLevel="1">
      <c r="A192" s="221" t="s">
        <v>333</v>
      </c>
      <c r="B192" s="223" t="s">
        <v>439</v>
      </c>
      <c r="C192" s="271">
        <v>1.56547075108678E-5</v>
      </c>
      <c r="D192" s="223" t="s">
        <v>259</v>
      </c>
      <c r="E192" s="223" t="s">
        <v>886</v>
      </c>
      <c r="F192" s="234" t="s">
        <v>887</v>
      </c>
      <c r="G192" t="s">
        <v>281</v>
      </c>
    </row>
    <row r="193" spans="1:7" outlineLevel="1">
      <c r="A193" s="221" t="s">
        <v>333</v>
      </c>
      <c r="B193" s="223" t="s">
        <v>888</v>
      </c>
      <c r="C193" s="271">
        <v>5.4791476287951101E-11</v>
      </c>
      <c r="D193" s="223" t="s">
        <v>259</v>
      </c>
      <c r="E193" s="223" t="s">
        <v>889</v>
      </c>
      <c r="F193" s="234" t="s">
        <v>890</v>
      </c>
      <c r="G193" t="s">
        <v>281</v>
      </c>
    </row>
    <row r="194" spans="1:7" outlineLevel="1">
      <c r="A194" s="221" t="s">
        <v>333</v>
      </c>
      <c r="B194" s="223" t="s">
        <v>467</v>
      </c>
      <c r="C194" s="223" t="s">
        <v>891</v>
      </c>
      <c r="D194" s="223" t="s">
        <v>259</v>
      </c>
      <c r="E194" s="223" t="s">
        <v>260</v>
      </c>
      <c r="F194" s="234" t="s">
        <v>892</v>
      </c>
      <c r="G194" t="s">
        <v>281</v>
      </c>
    </row>
    <row r="195" spans="1:7" outlineLevel="1">
      <c r="A195" s="262" t="s">
        <v>268</v>
      </c>
      <c r="B195" s="189" t="s">
        <v>534</v>
      </c>
      <c r="C195" s="189">
        <v>3.8900000000000002E-4</v>
      </c>
      <c r="D195" s="189" t="s">
        <v>259</v>
      </c>
      <c r="E195" s="189" t="s">
        <v>893</v>
      </c>
      <c r="F195" s="263" t="s">
        <v>894</v>
      </c>
      <c r="G195" t="s">
        <v>281</v>
      </c>
    </row>
    <row r="196" spans="1:7" outlineLevel="1">
      <c r="A196" s="262" t="s">
        <v>268</v>
      </c>
      <c r="B196" s="189" t="s">
        <v>620</v>
      </c>
      <c r="C196" s="189">
        <v>0.64</v>
      </c>
      <c r="D196" s="189" t="s">
        <v>270</v>
      </c>
      <c r="E196" s="189" t="s">
        <v>621</v>
      </c>
      <c r="F196" s="263" t="s">
        <v>622</v>
      </c>
      <c r="G196" t="s">
        <v>281</v>
      </c>
    </row>
    <row r="197" spans="1:7" outlineLevel="1">
      <c r="A197" s="262" t="s">
        <v>268</v>
      </c>
      <c r="B197" s="189" t="s">
        <v>875</v>
      </c>
      <c r="C197" s="189">
        <v>1.75E-3</v>
      </c>
      <c r="D197" s="189" t="s">
        <v>259</v>
      </c>
      <c r="E197" s="189" t="s">
        <v>895</v>
      </c>
      <c r="F197" s="263" t="s">
        <v>896</v>
      </c>
      <c r="G197" t="s">
        <v>281</v>
      </c>
    </row>
    <row r="198" spans="1:7" outlineLevel="1">
      <c r="A198" s="262" t="s">
        <v>268</v>
      </c>
      <c r="B198" s="189" t="s">
        <v>625</v>
      </c>
      <c r="C198" s="189">
        <v>0.37</v>
      </c>
      <c r="D198" s="189" t="s">
        <v>270</v>
      </c>
      <c r="E198" s="189" t="s">
        <v>626</v>
      </c>
      <c r="F198" s="263" t="s">
        <v>897</v>
      </c>
      <c r="G198" t="s">
        <v>281</v>
      </c>
    </row>
    <row r="199" spans="1:7" outlineLevel="1">
      <c r="A199" s="262" t="s">
        <v>268</v>
      </c>
      <c r="B199" s="189" t="s">
        <v>646</v>
      </c>
      <c r="C199" s="189">
        <v>80000</v>
      </c>
      <c r="D199" s="189" t="s">
        <v>898</v>
      </c>
      <c r="E199" s="189" t="s">
        <v>899</v>
      </c>
      <c r="F199" s="263" t="s">
        <v>900</v>
      </c>
      <c r="G199" t="s">
        <v>281</v>
      </c>
    </row>
    <row r="200" spans="1:7" outlineLevel="1">
      <c r="A200" s="262" t="s">
        <v>268</v>
      </c>
      <c r="B200" s="189" t="s">
        <v>901</v>
      </c>
      <c r="C200" s="189">
        <v>9.2400000000000002E-4</v>
      </c>
      <c r="D200" s="189" t="s">
        <v>259</v>
      </c>
      <c r="E200" s="189" t="s">
        <v>902</v>
      </c>
      <c r="F200" s="263" t="s">
        <v>903</v>
      </c>
      <c r="G200" t="s">
        <v>281</v>
      </c>
    </row>
    <row r="201" spans="1:7" outlineLevel="1">
      <c r="A201" s="262" t="s">
        <v>268</v>
      </c>
      <c r="B201" s="189" t="s">
        <v>88</v>
      </c>
      <c r="C201" s="189">
        <v>200</v>
      </c>
      <c r="D201" s="189" t="s">
        <v>904</v>
      </c>
      <c r="E201" s="189" t="s">
        <v>253</v>
      </c>
      <c r="F201" s="263" t="s">
        <v>905</v>
      </c>
      <c r="G201" t="s">
        <v>281</v>
      </c>
    </row>
    <row r="202" spans="1:7" outlineLevel="1">
      <c r="A202" s="262" t="s">
        <v>268</v>
      </c>
      <c r="B202" s="189" t="s">
        <v>906</v>
      </c>
      <c r="C202" s="189">
        <v>160</v>
      </c>
      <c r="D202" s="189" t="s">
        <v>904</v>
      </c>
      <c r="E202" s="189" t="s">
        <v>253</v>
      </c>
      <c r="F202" s="263" t="s">
        <v>907</v>
      </c>
      <c r="G202" t="s">
        <v>281</v>
      </c>
    </row>
    <row r="203" spans="1:7" outlineLevel="1">
      <c r="A203" s="262" t="s">
        <v>268</v>
      </c>
      <c r="B203" s="189" t="s">
        <v>908</v>
      </c>
      <c r="C203" s="189">
        <v>3.4099999999999999E-4</v>
      </c>
      <c r="D203" s="189" t="s">
        <v>259</v>
      </c>
      <c r="E203" s="189" t="s">
        <v>909</v>
      </c>
      <c r="F203" s="263" t="s">
        <v>910</v>
      </c>
      <c r="G203" t="s">
        <v>281</v>
      </c>
    </row>
    <row r="204" spans="1:7" outlineLevel="1">
      <c r="A204" s="262" t="s">
        <v>268</v>
      </c>
      <c r="B204" s="189" t="s">
        <v>911</v>
      </c>
      <c r="C204" s="189" t="s">
        <v>912</v>
      </c>
      <c r="D204" s="189" t="s">
        <v>270</v>
      </c>
      <c r="E204" s="189" t="s">
        <v>260</v>
      </c>
      <c r="F204" s="263" t="s">
        <v>913</v>
      </c>
      <c r="G204" t="s">
        <v>281</v>
      </c>
    </row>
    <row r="205" spans="1:7" outlineLevel="1">
      <c r="A205" s="262" t="s">
        <v>268</v>
      </c>
      <c r="B205" s="189" t="s">
        <v>818</v>
      </c>
      <c r="C205" s="189" t="s">
        <v>914</v>
      </c>
      <c r="D205" s="189" t="s">
        <v>408</v>
      </c>
      <c r="E205" s="264"/>
      <c r="F205" s="263" t="s">
        <v>414</v>
      </c>
      <c r="G205" t="s">
        <v>281</v>
      </c>
    </row>
    <row r="206" spans="1:7" outlineLevel="1">
      <c r="A206" s="262" t="s">
        <v>268</v>
      </c>
      <c r="B206" s="189" t="s">
        <v>915</v>
      </c>
      <c r="C206" s="189" t="s">
        <v>916</v>
      </c>
      <c r="D206" s="189" t="s">
        <v>275</v>
      </c>
      <c r="E206" s="264"/>
      <c r="F206" s="263" t="s">
        <v>917</v>
      </c>
      <c r="G206" t="s">
        <v>281</v>
      </c>
    </row>
    <row r="207" spans="1:7" outlineLevel="1">
      <c r="A207" s="262" t="s">
        <v>268</v>
      </c>
      <c r="B207" s="189" t="s">
        <v>918</v>
      </c>
      <c r="C207" s="189" t="s">
        <v>919</v>
      </c>
      <c r="D207" s="189" t="s">
        <v>408</v>
      </c>
      <c r="E207" s="264"/>
      <c r="F207" s="263" t="s">
        <v>920</v>
      </c>
      <c r="G207" t="s">
        <v>281</v>
      </c>
    </row>
    <row r="208" spans="1:7" outlineLevel="1">
      <c r="A208" s="262" t="s">
        <v>268</v>
      </c>
      <c r="B208" s="189" t="s">
        <v>921</v>
      </c>
      <c r="C208" s="189" t="s">
        <v>922</v>
      </c>
      <c r="D208" s="189" t="s">
        <v>270</v>
      </c>
      <c r="E208" s="264"/>
      <c r="F208" s="263" t="s">
        <v>923</v>
      </c>
      <c r="G208" t="s">
        <v>281</v>
      </c>
    </row>
    <row r="209" spans="1:7" outlineLevel="1">
      <c r="A209" s="239" t="s">
        <v>268</v>
      </c>
      <c r="B209" s="240" t="s">
        <v>924</v>
      </c>
      <c r="C209" s="240" t="s">
        <v>925</v>
      </c>
      <c r="D209" s="240" t="s">
        <v>684</v>
      </c>
      <c r="E209" s="265"/>
      <c r="F209" s="241" t="s">
        <v>926</v>
      </c>
      <c r="G209" t="s">
        <v>281</v>
      </c>
    </row>
    <row r="210" spans="1:7">
      <c r="A210" s="171"/>
      <c r="B210" s="171"/>
      <c r="C210" s="171"/>
      <c r="D210" s="171"/>
      <c r="E210" s="171"/>
      <c r="F210" s="171"/>
      <c r="G210" t="s">
        <v>281</v>
      </c>
    </row>
    <row r="211" spans="1:7" ht="15.75" customHeight="1">
      <c r="A211" s="775" t="s">
        <v>489</v>
      </c>
      <c r="B211" s="776"/>
      <c r="C211" s="777"/>
      <c r="D211" s="171"/>
      <c r="E211" s="171"/>
      <c r="F211" s="171"/>
      <c r="G211" t="s">
        <v>281</v>
      </c>
    </row>
    <row r="212" spans="1:7">
      <c r="A212" s="179" t="s">
        <v>927</v>
      </c>
      <c r="B212" s="180"/>
      <c r="C212" s="258">
        <v>0.5</v>
      </c>
      <c r="D212" s="171"/>
      <c r="E212" s="171"/>
      <c r="F212" s="171"/>
      <c r="G212" t="s">
        <v>281</v>
      </c>
    </row>
    <row r="213" spans="1:7">
      <c r="A213" s="157" t="s">
        <v>928</v>
      </c>
      <c r="B213" s="171"/>
      <c r="C213" s="274">
        <v>0.5</v>
      </c>
      <c r="D213" s="171"/>
      <c r="E213" s="171"/>
      <c r="F213" s="171"/>
      <c r="G213" t="s">
        <v>281</v>
      </c>
    </row>
    <row r="214" spans="1:7">
      <c r="A214" s="179" t="s">
        <v>929</v>
      </c>
      <c r="B214" s="180"/>
      <c r="C214" s="258">
        <v>-8.6546026750590088E-2</v>
      </c>
      <c r="D214" s="171"/>
      <c r="E214" s="171"/>
      <c r="F214" s="197"/>
      <c r="G214" t="s">
        <v>281</v>
      </c>
    </row>
    <row r="215" spans="1:7">
      <c r="A215" s="157" t="s">
        <v>930</v>
      </c>
      <c r="B215" s="171"/>
      <c r="C215" s="274">
        <v>-4.4059795436664044E-2</v>
      </c>
      <c r="D215" s="171"/>
      <c r="E215" s="171"/>
      <c r="F215" s="197"/>
      <c r="G215" t="s">
        <v>281</v>
      </c>
    </row>
    <row r="216" spans="1:7">
      <c r="A216" s="157" t="s">
        <v>491</v>
      </c>
      <c r="B216" s="171"/>
      <c r="C216" s="274">
        <v>-0.24390243902439024</v>
      </c>
      <c r="D216" s="171"/>
      <c r="E216" s="171"/>
      <c r="F216" s="197"/>
    </row>
    <row r="217" spans="1:7">
      <c r="A217" s="167" t="s">
        <v>931</v>
      </c>
      <c r="B217" s="177"/>
      <c r="C217" s="259">
        <v>-0.62549173878835562</v>
      </c>
      <c r="D217" s="171"/>
      <c r="E217" s="171"/>
      <c r="F217" s="197"/>
    </row>
  </sheetData>
  <mergeCells count="11">
    <mergeCell ref="A211:C211"/>
    <mergeCell ref="A41:F41"/>
    <mergeCell ref="A90:F90"/>
    <mergeCell ref="A161:F161"/>
    <mergeCell ref="A169:F169"/>
    <mergeCell ref="A178:F178"/>
    <mergeCell ref="A1:F1"/>
    <mergeCell ref="I1:R1"/>
    <mergeCell ref="I2:R20"/>
    <mergeCell ref="A7:F7"/>
    <mergeCell ref="I22:R22"/>
  </mergeCells>
  <pageMargins left="0.7" right="0.7" top="0.75" bottom="0.75" header="0.3" footer="0.3"/>
  <pageSetup paperSize="9" scale="38" fitToHeight="0" orientation="landscape"/>
  <headerFooter>
    <oddHeader>&amp;C&amp;20B.2.2.1 LCI for AD (food waste)</oddHead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5"/>
    <pageSetUpPr fitToPage="1"/>
  </sheetPr>
  <dimension ref="A1:BD139"/>
  <sheetViews>
    <sheetView zoomScale="70" workbookViewId="0"/>
  </sheetViews>
  <sheetFormatPr baseColWidth="10" defaultColWidth="9.140625" defaultRowHeight="15"/>
  <cols>
    <col min="1" max="1" width="42.42578125" bestFit="1" customWidth="1"/>
    <col min="2" max="8" width="16.7109375" customWidth="1"/>
    <col min="9" max="9" width="18.140625" customWidth="1"/>
    <col min="10" max="10" width="5.42578125" customWidth="1"/>
    <col min="11" max="11" width="42.42578125" bestFit="1" customWidth="1"/>
    <col min="12" max="22" width="16.7109375" customWidth="1"/>
    <col min="23" max="23" width="25.28515625" customWidth="1"/>
    <col min="24" max="24" width="7" customWidth="1"/>
    <col min="25" max="25" width="42.42578125" bestFit="1" customWidth="1"/>
    <col min="26" max="36" width="16.7109375" customWidth="1"/>
    <col min="37" max="37" width="14.7109375" customWidth="1"/>
    <col min="38" max="38" width="5.28515625" customWidth="1"/>
    <col min="39" max="39" width="42.42578125" style="171" bestFit="1" customWidth="1"/>
    <col min="40" max="45" width="16.7109375" customWidth="1"/>
    <col min="46" max="46" width="15.42578125" customWidth="1"/>
    <col min="48" max="48" width="46.85546875" bestFit="1" customWidth="1"/>
    <col min="49" max="55" width="16.7109375" customWidth="1"/>
  </cols>
  <sheetData>
    <row r="1" spans="1:55" ht="15.75">
      <c r="A1" s="464" t="s">
        <v>7578</v>
      </c>
      <c r="B1" s="839" t="s">
        <v>7579</v>
      </c>
      <c r="C1" s="840"/>
      <c r="D1" s="840"/>
      <c r="E1" s="840"/>
      <c r="F1" s="840"/>
      <c r="G1" s="840"/>
      <c r="H1" s="840"/>
      <c r="I1" s="841"/>
      <c r="K1" s="465" t="s">
        <v>7578</v>
      </c>
      <c r="L1" s="745" t="s">
        <v>50</v>
      </c>
      <c r="M1" s="746"/>
      <c r="N1" s="746"/>
      <c r="O1" s="746"/>
      <c r="P1" s="746"/>
      <c r="Q1" s="746"/>
      <c r="R1" s="746"/>
      <c r="S1" s="746"/>
      <c r="T1" s="746"/>
      <c r="U1" s="746"/>
      <c r="V1" s="746"/>
      <c r="W1" s="747"/>
      <c r="Y1" s="465" t="s">
        <v>7578</v>
      </c>
      <c r="Z1" s="842" t="s">
        <v>49</v>
      </c>
      <c r="AA1" s="843"/>
      <c r="AB1" s="843"/>
      <c r="AC1" s="843"/>
      <c r="AD1" s="843"/>
      <c r="AE1" s="843"/>
      <c r="AF1" s="843"/>
      <c r="AG1" s="843"/>
      <c r="AH1" s="843"/>
      <c r="AI1" s="843"/>
      <c r="AJ1" s="843"/>
      <c r="AK1" s="844"/>
      <c r="AM1" s="465" t="s">
        <v>7578</v>
      </c>
      <c r="AN1" s="845" t="s">
        <v>7580</v>
      </c>
      <c r="AO1" s="846"/>
      <c r="AP1" s="846"/>
      <c r="AQ1" s="846"/>
      <c r="AR1" s="846"/>
      <c r="AS1" s="846"/>
      <c r="AT1" s="847"/>
      <c r="AV1" s="465" t="s">
        <v>7581</v>
      </c>
      <c r="AW1" s="845" t="s">
        <v>7580</v>
      </c>
      <c r="AX1" s="846"/>
      <c r="AY1" s="846"/>
      <c r="AZ1" s="846"/>
      <c r="BA1" s="846"/>
      <c r="BB1" s="846"/>
      <c r="BC1" s="847"/>
    </row>
    <row r="2" spans="1:55">
      <c r="A2" s="466" t="s">
        <v>7582</v>
      </c>
      <c r="B2" s="467" t="s">
        <v>7583</v>
      </c>
      <c r="C2" s="467" t="s">
        <v>7584</v>
      </c>
      <c r="D2" s="467" t="s">
        <v>7585</v>
      </c>
      <c r="E2" s="467" t="s">
        <v>7586</v>
      </c>
      <c r="F2" s="467" t="s">
        <v>7587</v>
      </c>
      <c r="G2" s="467" t="s">
        <v>7588</v>
      </c>
      <c r="H2" s="467" t="s">
        <v>7589</v>
      </c>
      <c r="I2" s="467" t="s">
        <v>134</v>
      </c>
      <c r="K2" s="468" t="s">
        <v>7582</v>
      </c>
      <c r="L2" s="469" t="s">
        <v>7583</v>
      </c>
      <c r="M2" s="469" t="s">
        <v>7590</v>
      </c>
      <c r="N2" s="469" t="s">
        <v>7587</v>
      </c>
      <c r="O2" s="469" t="s">
        <v>7588</v>
      </c>
      <c r="P2" s="469" t="s">
        <v>7589</v>
      </c>
      <c r="Q2" s="469" t="s">
        <v>7585</v>
      </c>
      <c r="R2" s="469" t="s">
        <v>7591</v>
      </c>
      <c r="S2" s="469" t="s">
        <v>7592</v>
      </c>
      <c r="T2" s="469" t="s">
        <v>7593</v>
      </c>
      <c r="U2" s="469" t="s">
        <v>7594</v>
      </c>
      <c r="V2" s="469" t="s">
        <v>7586</v>
      </c>
      <c r="W2" s="470" t="s">
        <v>134</v>
      </c>
      <c r="Y2" s="466" t="s">
        <v>7582</v>
      </c>
      <c r="Z2" s="469" t="s">
        <v>7583</v>
      </c>
      <c r="AA2" s="469" t="s">
        <v>7595</v>
      </c>
      <c r="AB2" s="469" t="s">
        <v>7587</v>
      </c>
      <c r="AC2" s="469" t="s">
        <v>7588</v>
      </c>
      <c r="AD2" s="469" t="s">
        <v>7589</v>
      </c>
      <c r="AE2" s="469" t="s">
        <v>7585</v>
      </c>
      <c r="AF2" s="469" t="s">
        <v>7591</v>
      </c>
      <c r="AG2" s="469" t="s">
        <v>7592</v>
      </c>
      <c r="AH2" s="469" t="s">
        <v>7593</v>
      </c>
      <c r="AI2" s="469" t="s">
        <v>7594</v>
      </c>
      <c r="AJ2" s="469" t="s">
        <v>7586</v>
      </c>
      <c r="AK2" s="467" t="s">
        <v>134</v>
      </c>
      <c r="AL2" s="171"/>
      <c r="AM2" s="466" t="s">
        <v>7582</v>
      </c>
      <c r="AN2" s="469" t="s">
        <v>7590</v>
      </c>
      <c r="AO2" s="469" t="s">
        <v>7591</v>
      </c>
      <c r="AP2" s="469" t="s">
        <v>7592</v>
      </c>
      <c r="AQ2" s="469" t="s">
        <v>7593</v>
      </c>
      <c r="AR2" s="469" t="s">
        <v>7594</v>
      </c>
      <c r="AS2" s="469" t="s">
        <v>7596</v>
      </c>
      <c r="AT2" s="471" t="s">
        <v>134</v>
      </c>
      <c r="AV2" s="466" t="s">
        <v>7582</v>
      </c>
      <c r="AW2" s="469" t="s">
        <v>7590</v>
      </c>
      <c r="AX2" s="469" t="s">
        <v>7591</v>
      </c>
      <c r="AY2" s="469" t="s">
        <v>7592</v>
      </c>
      <c r="AZ2" s="469" t="s">
        <v>7593</v>
      </c>
      <c r="BA2" s="469" t="s">
        <v>7594</v>
      </c>
      <c r="BB2" s="469" t="s">
        <v>7596</v>
      </c>
      <c r="BC2" s="471" t="s">
        <v>134</v>
      </c>
    </row>
    <row r="3" spans="1:55">
      <c r="A3" s="472" t="s">
        <v>7597</v>
      </c>
      <c r="B3" s="473">
        <v>6.5524282667484252E-2</v>
      </c>
      <c r="C3" s="473">
        <v>3.8716496713788406E-2</v>
      </c>
      <c r="D3" s="473">
        <v>0.28612726221514362</v>
      </c>
      <c r="E3" s="473">
        <v>0.28824245306209628</v>
      </c>
      <c r="F3" s="473">
        <v>3.9740815711270944E-2</v>
      </c>
      <c r="G3" s="473">
        <v>7.6399318038619768E-2</v>
      </c>
      <c r="H3" s="473">
        <v>6.3759790960662366E-2</v>
      </c>
      <c r="I3" s="474" t="s">
        <v>7598</v>
      </c>
      <c r="K3" s="475" t="s">
        <v>7597</v>
      </c>
      <c r="L3" s="476">
        <v>0.64065643436786557</v>
      </c>
      <c r="M3" s="476">
        <v>0.21594534609515884</v>
      </c>
      <c r="N3" s="476">
        <v>0.53849161242678523</v>
      </c>
      <c r="O3" s="476">
        <v>1.6753879974609147</v>
      </c>
      <c r="P3" s="476">
        <v>0.81712583191456434</v>
      </c>
      <c r="Q3" s="476">
        <v>0.54522133626274427</v>
      </c>
      <c r="R3" s="476">
        <v>0.31182726776345465</v>
      </c>
      <c r="S3" s="476">
        <v>0.23929222865179614</v>
      </c>
      <c r="T3" s="476">
        <v>0.2511330945477287</v>
      </c>
      <c r="U3" s="476">
        <v>0.25955573501418477</v>
      </c>
      <c r="V3" s="476">
        <v>0.70509063280147621</v>
      </c>
      <c r="W3" s="477" t="s">
        <v>7598</v>
      </c>
      <c r="X3" s="204"/>
      <c r="Y3" s="472" t="s">
        <v>7597</v>
      </c>
      <c r="Z3" s="473">
        <v>0.46431010631005643</v>
      </c>
      <c r="AA3" s="473">
        <v>0.52641307160548589</v>
      </c>
      <c r="AB3" s="473">
        <v>0.37310674062621357</v>
      </c>
      <c r="AC3" s="473">
        <v>26.244578708257226</v>
      </c>
      <c r="AD3" s="473">
        <v>1.929385383277467</v>
      </c>
      <c r="AE3" s="473">
        <v>0.50492645742586084</v>
      </c>
      <c r="AF3" s="473">
        <v>0.61500449501127441</v>
      </c>
      <c r="AG3" s="473">
        <v>0.44129347715571821</v>
      </c>
      <c r="AH3" s="473">
        <v>0.44795950225235265</v>
      </c>
      <c r="AI3" s="473">
        <v>0.46672031903137462</v>
      </c>
      <c r="AJ3" s="473">
        <v>0.64534607968439484</v>
      </c>
      <c r="AK3" s="474" t="s">
        <v>7598</v>
      </c>
      <c r="AM3" s="472" t="s">
        <v>7597</v>
      </c>
      <c r="AN3" s="473">
        <v>0.26301713886937639</v>
      </c>
      <c r="AO3" s="473">
        <v>0.6644942147966777</v>
      </c>
      <c r="AP3" s="473">
        <v>0.50864789649761677</v>
      </c>
      <c r="AQ3" s="473">
        <v>0.6575080607235535</v>
      </c>
      <c r="AR3" s="473">
        <v>0.44007816341848488</v>
      </c>
      <c r="AS3" s="473">
        <v>1.0355174301879904</v>
      </c>
      <c r="AT3" s="474" t="s">
        <v>7598</v>
      </c>
      <c r="AV3" s="472" t="s">
        <v>7597</v>
      </c>
      <c r="AW3" s="473">
        <v>-0.47495066305660327</v>
      </c>
      <c r="AX3" s="473">
        <v>-1.7310406963020587E-2</v>
      </c>
      <c r="AY3" s="473">
        <v>-0.36092746684904442</v>
      </c>
      <c r="AZ3" s="473">
        <v>-9.9155189456342677E-2</v>
      </c>
      <c r="BA3" s="473">
        <v>-0.53624301782129136</v>
      </c>
      <c r="BB3" s="473">
        <v>0.26911682111766355</v>
      </c>
      <c r="BC3" s="474" t="s">
        <v>7598</v>
      </c>
    </row>
    <row r="4" spans="1:55">
      <c r="A4" s="475" t="s">
        <v>7599</v>
      </c>
      <c r="B4" s="476">
        <v>1</v>
      </c>
      <c r="C4" s="476">
        <v>1</v>
      </c>
      <c r="D4" s="476">
        <v>1</v>
      </c>
      <c r="E4" s="476">
        <v>1</v>
      </c>
      <c r="F4" s="476">
        <v>1</v>
      </c>
      <c r="G4" s="476">
        <v>1</v>
      </c>
      <c r="H4" s="476">
        <v>1</v>
      </c>
      <c r="I4" s="477" t="s">
        <v>7600</v>
      </c>
      <c r="K4" s="475" t="s">
        <v>7599</v>
      </c>
      <c r="L4" s="476">
        <v>1</v>
      </c>
      <c r="M4" s="476">
        <v>1</v>
      </c>
      <c r="N4" s="476">
        <v>1</v>
      </c>
      <c r="O4" s="476">
        <v>1</v>
      </c>
      <c r="P4" s="476">
        <v>1</v>
      </c>
      <c r="Q4" s="476">
        <v>1</v>
      </c>
      <c r="R4" s="476">
        <v>1</v>
      </c>
      <c r="S4" s="476">
        <v>1</v>
      </c>
      <c r="T4" s="476">
        <v>1</v>
      </c>
      <c r="U4" s="476">
        <v>1</v>
      </c>
      <c r="V4" s="476">
        <v>1</v>
      </c>
      <c r="W4" s="477" t="s">
        <v>7600</v>
      </c>
      <c r="Y4" s="475" t="s">
        <v>7599</v>
      </c>
      <c r="Z4" s="476">
        <v>1</v>
      </c>
      <c r="AA4" s="476">
        <v>1</v>
      </c>
      <c r="AB4" s="476">
        <v>1</v>
      </c>
      <c r="AC4" s="476">
        <v>1</v>
      </c>
      <c r="AD4" s="476">
        <v>1</v>
      </c>
      <c r="AE4" s="476">
        <v>1</v>
      </c>
      <c r="AF4" s="476">
        <v>1</v>
      </c>
      <c r="AG4" s="476">
        <v>1</v>
      </c>
      <c r="AH4" s="476">
        <v>1</v>
      </c>
      <c r="AI4" s="476">
        <v>1</v>
      </c>
      <c r="AJ4" s="476">
        <v>1</v>
      </c>
      <c r="AK4" s="477" t="s">
        <v>7600</v>
      </c>
      <c r="AM4" s="475" t="s">
        <v>7599</v>
      </c>
      <c r="AN4" s="476">
        <v>1</v>
      </c>
      <c r="AO4" s="476">
        <v>1</v>
      </c>
      <c r="AP4" s="476">
        <v>1</v>
      </c>
      <c r="AQ4" s="476">
        <v>1</v>
      </c>
      <c r="AR4" s="476">
        <v>1</v>
      </c>
      <c r="AS4" s="476">
        <v>1</v>
      </c>
      <c r="AT4" s="477" t="s">
        <v>7600</v>
      </c>
      <c r="AV4" s="475" t="s">
        <v>7599</v>
      </c>
      <c r="AW4" s="476">
        <v>0</v>
      </c>
      <c r="AX4" s="476">
        <v>0</v>
      </c>
      <c r="AY4" s="476">
        <v>0</v>
      </c>
      <c r="AZ4" s="476">
        <v>0</v>
      </c>
      <c r="BA4" s="476">
        <v>0</v>
      </c>
      <c r="BB4" s="476">
        <v>0</v>
      </c>
      <c r="BC4" s="477" t="s">
        <v>7600</v>
      </c>
    </row>
    <row r="5" spans="1:55">
      <c r="A5" s="475" t="s">
        <v>7601</v>
      </c>
      <c r="B5" s="476">
        <v>1.3191789242133116E-2</v>
      </c>
      <c r="C5" s="476">
        <v>1.1206836414370421E-2</v>
      </c>
      <c r="D5" s="476">
        <v>0.10369645136305622</v>
      </c>
      <c r="E5" s="476">
        <v>8.6975260631802914E-2</v>
      </c>
      <c r="F5" s="476">
        <v>1.063783970024549E-2</v>
      </c>
      <c r="G5" s="476">
        <v>1.649846188058263E-2</v>
      </c>
      <c r="H5" s="476">
        <v>1.4272024230688065E-2</v>
      </c>
      <c r="I5" s="477" t="s">
        <v>7602</v>
      </c>
      <c r="K5" s="475" t="s">
        <v>7601</v>
      </c>
      <c r="L5" s="476">
        <v>8.39382545818044E-2</v>
      </c>
      <c r="M5" s="476">
        <v>-1.0088753145869251E-4</v>
      </c>
      <c r="N5" s="476">
        <v>0.17520253980205761</v>
      </c>
      <c r="O5" s="476">
        <v>0.22792959054657785</v>
      </c>
      <c r="P5" s="476">
        <v>0.10999380900789352</v>
      </c>
      <c r="Q5" s="476">
        <v>0.13366719030715418</v>
      </c>
      <c r="R5" s="476">
        <v>2.2394772452104552E-2</v>
      </c>
      <c r="S5" s="476">
        <v>1.5651396579370289E-2</v>
      </c>
      <c r="T5" s="476">
        <v>2.044567627494457E-2</v>
      </c>
      <c r="U5" s="476">
        <v>1.8431595672716402E-2</v>
      </c>
      <c r="V5" s="476">
        <v>0.14084144385349204</v>
      </c>
      <c r="W5" s="477" t="s">
        <v>7602</v>
      </c>
      <c r="Y5" s="475" t="s">
        <v>7601</v>
      </c>
      <c r="Z5" s="476">
        <v>6.6584618068970675E-2</v>
      </c>
      <c r="AA5" s="476">
        <v>2.6736534693726666E-2</v>
      </c>
      <c r="AB5" s="476">
        <v>0.10537898161514167</v>
      </c>
      <c r="AC5" s="476">
        <v>3.9640438386960799</v>
      </c>
      <c r="AD5" s="476">
        <v>0.31052605273855299</v>
      </c>
      <c r="AE5" s="476">
        <v>0.15108672951846769</v>
      </c>
      <c r="AF5" s="476">
        <v>0.13102073600282965</v>
      </c>
      <c r="AG5" s="476">
        <v>9.9994454149682499E-2</v>
      </c>
      <c r="AH5" s="476">
        <v>9.1252397306096952E-2</v>
      </c>
      <c r="AI5" s="476">
        <v>8.3007615432662274E-2</v>
      </c>
      <c r="AJ5" s="476">
        <v>0.17183342075517696</v>
      </c>
      <c r="AK5" s="477" t="s">
        <v>7602</v>
      </c>
      <c r="AM5" s="475" t="s">
        <v>7601</v>
      </c>
      <c r="AN5" s="476">
        <v>-3.5537695871153165E-2</v>
      </c>
      <c r="AO5" s="476">
        <v>0.10427288876086226</v>
      </c>
      <c r="AP5" s="476">
        <v>0.15167322931778035</v>
      </c>
      <c r="AQ5" s="476">
        <v>0.13164777090966914</v>
      </c>
      <c r="AR5" s="476">
        <v>9.2241892486476684E-2</v>
      </c>
      <c r="AS5" s="476">
        <v>0.19764555575835005</v>
      </c>
      <c r="AT5" s="477" t="s">
        <v>7602</v>
      </c>
      <c r="AV5" s="475" t="s">
        <v>7601</v>
      </c>
      <c r="AW5" s="476">
        <v>-0.22899788821924219</v>
      </c>
      <c r="AX5" s="476">
        <v>-6.622748837224765E-2</v>
      </c>
      <c r="AY5" s="476">
        <v>-4.6272084805653715E-2</v>
      </c>
      <c r="AZ5" s="476">
        <v>-8.8366227347611209E-2</v>
      </c>
      <c r="BA5" s="476">
        <v>-0.17440918227388968</v>
      </c>
      <c r="BB5" s="476">
        <v>-3.0147606009547881E-3</v>
      </c>
      <c r="BC5" s="477" t="s">
        <v>7602</v>
      </c>
    </row>
    <row r="6" spans="1:55">
      <c r="A6" s="475" t="s">
        <v>7603</v>
      </c>
      <c r="B6" s="476">
        <v>2.0285935832617698E-4</v>
      </c>
      <c r="C6" s="476">
        <v>2.274420894971173E-4</v>
      </c>
      <c r="D6" s="476">
        <v>3.6581996094644864E-4</v>
      </c>
      <c r="E6" s="476">
        <v>6.6147585906740762E-4</v>
      </c>
      <c r="F6" s="476">
        <v>3.6390714501055175E-4</v>
      </c>
      <c r="G6" s="476">
        <v>4.6865201438048992E-4</v>
      </c>
      <c r="H6" s="476">
        <v>3.0503264687992647E-4</v>
      </c>
      <c r="I6" s="477" t="s">
        <v>7604</v>
      </c>
      <c r="K6" s="475" t="s">
        <v>7603</v>
      </c>
      <c r="L6" s="476">
        <v>2.6858402967718279E-4</v>
      </c>
      <c r="M6" s="476">
        <v>-1.549179596932406E-5</v>
      </c>
      <c r="N6" s="476">
        <v>4.3409763902665054E-4</v>
      </c>
      <c r="O6" s="476">
        <v>1.8625088859331568E-3</v>
      </c>
      <c r="P6" s="476">
        <v>7.064061290821854E-4</v>
      </c>
      <c r="Q6" s="476">
        <v>3.4488111459791472E-4</v>
      </c>
      <c r="R6" s="476">
        <v>9.5469695890606089E-5</v>
      </c>
      <c r="S6" s="476">
        <v>1.2822408179719545E-4</v>
      </c>
      <c r="T6" s="476">
        <v>1.2967650235942918E-4</v>
      </c>
      <c r="U6" s="476">
        <v>1.381222567738349E-4</v>
      </c>
      <c r="V6" s="476">
        <v>6.8185655535053119E-4</v>
      </c>
      <c r="W6" s="477" t="s">
        <v>7604</v>
      </c>
      <c r="Y6" s="475" t="s">
        <v>7603</v>
      </c>
      <c r="Z6" s="476">
        <v>3.0696062913618402E-4</v>
      </c>
      <c r="AA6" s="476">
        <v>9.6485288137657186E-4</v>
      </c>
      <c r="AB6" s="476">
        <v>7.2650233382916512E-4</v>
      </c>
      <c r="AC6" s="476">
        <v>4.9761135309821555E-2</v>
      </c>
      <c r="AD6" s="476">
        <v>2.1067999013734415E-3</v>
      </c>
      <c r="AE6" s="476">
        <v>3.6660674861268574E-4</v>
      </c>
      <c r="AF6" s="476">
        <v>3.6582317657288547E-4</v>
      </c>
      <c r="AG6" s="476">
        <v>6.9549676954219005E-4</v>
      </c>
      <c r="AH6" s="476">
        <v>6.2079300655635335E-4</v>
      </c>
      <c r="AI6" s="476">
        <v>1.0012492192379761E-3</v>
      </c>
      <c r="AJ6" s="476">
        <v>1.0375017545933406E-3</v>
      </c>
      <c r="AK6" s="477" t="s">
        <v>7604</v>
      </c>
      <c r="AM6" s="475" t="s">
        <v>7603</v>
      </c>
      <c r="AN6" s="476">
        <v>5.1339017212328223E-3</v>
      </c>
      <c r="AO6" s="476">
        <v>1.7322543088962503E-3</v>
      </c>
      <c r="AP6" s="476">
        <v>2.0756629264489642E-3</v>
      </c>
      <c r="AQ6" s="476">
        <v>1.2971815943710831E-3</v>
      </c>
      <c r="AR6" s="476">
        <v>1.8206123663845537E-3</v>
      </c>
      <c r="AS6" s="476">
        <v>1.8726957473991601E-3</v>
      </c>
      <c r="AT6" s="477" t="s">
        <v>7604</v>
      </c>
      <c r="AV6" s="475" t="s">
        <v>7603</v>
      </c>
      <c r="AW6" s="476">
        <v>5.8226104163452905E-3</v>
      </c>
      <c r="AX6" s="476">
        <v>1.809012297657162E-3</v>
      </c>
      <c r="AY6" s="476">
        <v>3.7945590637942172E-3</v>
      </c>
      <c r="AZ6" s="476">
        <v>1.7514168039538714E-3</v>
      </c>
      <c r="BA6" s="476">
        <v>3.0360857470595045E-3</v>
      </c>
      <c r="BB6" s="476">
        <v>1.7415754001684919E-3</v>
      </c>
      <c r="BC6" s="477" t="s">
        <v>7604</v>
      </c>
    </row>
    <row r="7" spans="1:55">
      <c r="A7" s="475" t="s">
        <v>7605</v>
      </c>
      <c r="B7" s="476">
        <v>1.0705165508506486E-6</v>
      </c>
      <c r="C7" s="476">
        <v>1.1797944151500852E-6</v>
      </c>
      <c r="D7" s="476">
        <v>5.4337180508132518E-6</v>
      </c>
      <c r="E7" s="476">
        <v>1.717318766698771E-5</v>
      </c>
      <c r="F7" s="476">
        <v>6.0331022007838411E-6</v>
      </c>
      <c r="G7" s="476">
        <v>9.1462881286831458E-6</v>
      </c>
      <c r="H7" s="476">
        <v>3.2563400737347778E-6</v>
      </c>
      <c r="I7" s="477" t="s">
        <v>7606</v>
      </c>
      <c r="K7" s="475" t="s">
        <v>7605</v>
      </c>
      <c r="L7" s="476">
        <v>1.0396859482959982E-5</v>
      </c>
      <c r="M7" s="476">
        <v>3.0889835126726511E-4</v>
      </c>
      <c r="N7" s="476">
        <v>5.8372007153148323E-5</v>
      </c>
      <c r="O7" s="476">
        <v>3.3697534077877959E-4</v>
      </c>
      <c r="P7" s="476">
        <v>4.3362792137440022E-5</v>
      </c>
      <c r="Q7" s="476">
        <v>1.2671149227619947E-5</v>
      </c>
      <c r="R7" s="476">
        <v>1.8330603233387936E-4</v>
      </c>
      <c r="S7" s="476">
        <v>1.9741563669954971E-4</v>
      </c>
      <c r="T7" s="476">
        <v>1.5761669225083859E-4</v>
      </c>
      <c r="U7" s="476">
        <v>1.9090756540480447E-4</v>
      </c>
      <c r="V7" s="476">
        <v>8.9237430201285619E-5</v>
      </c>
      <c r="W7" s="477" t="s">
        <v>7606</v>
      </c>
      <c r="Y7" s="475" t="s">
        <v>7605</v>
      </c>
      <c r="Z7" s="476">
        <v>9.3402046437429105E-6</v>
      </c>
      <c r="AA7" s="476">
        <v>3.6599929979755016E-4</v>
      </c>
      <c r="AB7" s="476">
        <v>4.590224296737036E-5</v>
      </c>
      <c r="AC7" s="476">
        <v>3.8664043838696083E-3</v>
      </c>
      <c r="AD7" s="476">
        <v>9.6267517876063734E-5</v>
      </c>
      <c r="AE7" s="476">
        <v>9.8014499671818126E-6</v>
      </c>
      <c r="AF7" s="476">
        <v>2.9975977480730404E-5</v>
      </c>
      <c r="AG7" s="476">
        <v>5.7836563791143274E-5</v>
      </c>
      <c r="AH7" s="476">
        <v>3.387395745060434E-5</v>
      </c>
      <c r="AI7" s="476">
        <v>7.4920122039110162E-5</v>
      </c>
      <c r="AJ7" s="476">
        <v>4.1561329501547735E-5</v>
      </c>
      <c r="AK7" s="477" t="s">
        <v>7606</v>
      </c>
      <c r="AM7" s="475" t="s">
        <v>7605</v>
      </c>
      <c r="AN7" s="476">
        <v>2.2073146656015133E-3</v>
      </c>
      <c r="AO7" s="476">
        <v>1.8641497431465745E-3</v>
      </c>
      <c r="AP7" s="476">
        <v>1.0663765284069043E-3</v>
      </c>
      <c r="AQ7" s="476">
        <v>1.4039135813746818E-3</v>
      </c>
      <c r="AR7" s="476">
        <v>1.2807994927142375E-3</v>
      </c>
      <c r="AS7" s="476">
        <v>2.0089523635699945E-3</v>
      </c>
      <c r="AT7" s="477" t="s">
        <v>7606</v>
      </c>
      <c r="AV7" s="475" t="s">
        <v>7605</v>
      </c>
      <c r="AW7" s="476">
        <v>2.4365960434697036E-3</v>
      </c>
      <c r="AX7" s="476">
        <v>1.9498419157615468E-3</v>
      </c>
      <c r="AY7" s="476">
        <v>1.8611402408906116E-3</v>
      </c>
      <c r="AZ7" s="476">
        <v>1.913196046128501E-3</v>
      </c>
      <c r="BA7" s="476">
        <v>2.124172574551603E-3</v>
      </c>
      <c r="BB7" s="476">
        <v>1.8414507862959842E-3</v>
      </c>
      <c r="BC7" s="477" t="s">
        <v>7606</v>
      </c>
    </row>
    <row r="8" spans="1:55">
      <c r="A8" s="475" t="s">
        <v>7607</v>
      </c>
      <c r="B8" s="476">
        <v>1.3909560811967274E-2</v>
      </c>
      <c r="C8" s="476">
        <v>1.3615243097587833E-2</v>
      </c>
      <c r="D8" s="476">
        <v>1.5530877395848105E-2</v>
      </c>
      <c r="E8" s="476">
        <v>6.4904975679738221E-3</v>
      </c>
      <c r="F8" s="476">
        <v>8.2217666566174255E-3</v>
      </c>
      <c r="G8" s="476">
        <v>1.3616100218672399E-2</v>
      </c>
      <c r="H8" s="476">
        <v>2.0535477103737633E-2</v>
      </c>
      <c r="I8" s="477" t="s">
        <v>7604</v>
      </c>
      <c r="K8" s="475" t="s">
        <v>7607</v>
      </c>
      <c r="L8" s="476">
        <v>4.5578938643881343E-3</v>
      </c>
      <c r="M8" s="476">
        <v>3.2140503933575093E-3</v>
      </c>
      <c r="N8" s="476">
        <v>2.1750168330666592E-3</v>
      </c>
      <c r="O8" s="476">
        <v>1.4841800121419465E-2</v>
      </c>
      <c r="P8" s="476">
        <v>9.8661197956972611E-3</v>
      </c>
      <c r="Q8" s="476">
        <v>3.9536138012951725E-3</v>
      </c>
      <c r="R8" s="476">
        <v>3.0914346081713081E-3</v>
      </c>
      <c r="S8" s="476">
        <v>3.3781656009964339E-3</v>
      </c>
      <c r="T8" s="476">
        <v>3.7881971686849736E-3</v>
      </c>
      <c r="U8" s="476">
        <v>3.9916071044641495E-3</v>
      </c>
      <c r="V8" s="476">
        <v>7.4630654751136677E-3</v>
      </c>
      <c r="W8" s="477" t="s">
        <v>7604</v>
      </c>
      <c r="Y8" s="475" t="s">
        <v>7607</v>
      </c>
      <c r="Z8" s="476">
        <v>8.8823734685992729E-3</v>
      </c>
      <c r="AA8" s="476">
        <v>5.3776417964324467E-3</v>
      </c>
      <c r="AB8" s="476">
        <v>2.8511918283005179E-3</v>
      </c>
      <c r="AC8" s="476">
        <v>0.26316003934241955</v>
      </c>
      <c r="AD8" s="476">
        <v>4.6141902293067485E-2</v>
      </c>
      <c r="AE8" s="476">
        <v>5.6986619130019699E-3</v>
      </c>
      <c r="AF8" s="476">
        <v>6.9343728353941612E-3</v>
      </c>
      <c r="AG8" s="476">
        <v>3.6878703010472416E-3</v>
      </c>
      <c r="AH8" s="476">
        <v>7.5930154765621507E-3</v>
      </c>
      <c r="AI8" s="476">
        <v>8.5299452265411042E-3</v>
      </c>
      <c r="AJ8" s="476">
        <v>7.4366093130120636E-3</v>
      </c>
      <c r="AK8" s="477" t="s">
        <v>7604</v>
      </c>
      <c r="AM8" s="475" t="s">
        <v>7607</v>
      </c>
      <c r="AN8" s="476">
        <v>5.0597082765174994E-3</v>
      </c>
      <c r="AO8" s="476">
        <v>2.5039338182341928E-2</v>
      </c>
      <c r="AP8" s="476">
        <v>4.0100068093673211E-2</v>
      </c>
      <c r="AQ8" s="476">
        <v>1.9216719840939565E-2</v>
      </c>
      <c r="AR8" s="476">
        <v>1.5778204829567512E-2</v>
      </c>
      <c r="AS8" s="476">
        <v>2.4962584413214087E-2</v>
      </c>
      <c r="AT8" s="477" t="s">
        <v>7604</v>
      </c>
      <c r="AV8" s="475" t="s">
        <v>7607</v>
      </c>
      <c r="AW8" s="476">
        <v>4.4632938460474596E-3</v>
      </c>
      <c r="AX8" s="476">
        <v>2.6901149975564264E-2</v>
      </c>
      <c r="AY8" s="476">
        <v>7.4936357764352757E-2</v>
      </c>
      <c r="AZ8" s="476">
        <v>2.6559472817133445E-2</v>
      </c>
      <c r="BA8" s="476">
        <v>2.3553781338684052E-2</v>
      </c>
      <c r="BB8" s="476">
        <v>2.4785172704296546E-2</v>
      </c>
      <c r="BC8" s="477" t="s">
        <v>7604</v>
      </c>
    </row>
    <row r="9" spans="1:55">
      <c r="A9" s="475" t="s">
        <v>7608</v>
      </c>
      <c r="B9" s="476">
        <v>4.3212149445080285E-3</v>
      </c>
      <c r="C9" s="476">
        <v>7.4800467797862084E-3</v>
      </c>
      <c r="D9" s="476">
        <v>2.635689273363951E-2</v>
      </c>
      <c r="E9" s="476">
        <v>0.10669784442286226</v>
      </c>
      <c r="F9" s="476">
        <v>4.8850510357896552E-2</v>
      </c>
      <c r="G9" s="476">
        <v>4.6068715021681923E-2</v>
      </c>
      <c r="H9" s="476">
        <v>9.5173723606300966E-3</v>
      </c>
      <c r="I9" s="477" t="s">
        <v>7604</v>
      </c>
      <c r="K9" s="475" t="s">
        <v>7608</v>
      </c>
      <c r="L9" s="476">
        <v>2.0414792377766226E-2</v>
      </c>
      <c r="M9" s="476">
        <v>1.0324061688762063</v>
      </c>
      <c r="N9" s="476">
        <v>9.9947147790705265E-2</v>
      </c>
      <c r="O9" s="476">
        <v>0.3164049460271447</v>
      </c>
      <c r="P9" s="476">
        <v>8.5525460455037922E-2</v>
      </c>
      <c r="Q9" s="476">
        <v>3.7610116387054214E-2</v>
      </c>
      <c r="R9" s="476">
        <v>0.61051207178975864</v>
      </c>
      <c r="S9" s="476">
        <v>0.61219184595054355</v>
      </c>
      <c r="T9" s="476">
        <v>0.5238040820967651</v>
      </c>
      <c r="U9" s="476">
        <v>0.58609338374489373</v>
      </c>
      <c r="V9" s="476">
        <v>0.11745480420179213</v>
      </c>
      <c r="W9" s="477" t="s">
        <v>7604</v>
      </c>
      <c r="Y9" s="475" t="s">
        <v>7608</v>
      </c>
      <c r="Z9" s="476">
        <v>2.193688697234443E-2</v>
      </c>
      <c r="AA9" s="476">
        <v>12.898403233978518</v>
      </c>
      <c r="AB9" s="476">
        <v>9.9051996394838457E-2</v>
      </c>
      <c r="AC9" s="476">
        <v>5.5077513933773599</v>
      </c>
      <c r="AD9" s="476">
        <v>0.2418806352083486</v>
      </c>
      <c r="AE9" s="476">
        <v>4.189241601527538E-2</v>
      </c>
      <c r="AF9" s="476">
        <v>0.65001694840316571</v>
      </c>
      <c r="AG9" s="476">
        <v>0.62901126731922841</v>
      </c>
      <c r="AH9" s="476">
        <v>0.62504348601757276</v>
      </c>
      <c r="AI9" s="476">
        <v>0.81588430307980575</v>
      </c>
      <c r="AJ9" s="476">
        <v>0.14681698298598539</v>
      </c>
      <c r="AK9" s="477" t="s">
        <v>7604</v>
      </c>
      <c r="AM9" s="475" t="s">
        <v>7608</v>
      </c>
      <c r="AN9" s="476">
        <v>34.829598409615762</v>
      </c>
      <c r="AO9" s="476">
        <v>11.382267511642421</v>
      </c>
      <c r="AP9" s="476">
        <v>6.5660360600408572</v>
      </c>
      <c r="AQ9" s="476">
        <v>8.5728092819837887</v>
      </c>
      <c r="AR9" s="476">
        <v>7.0413075549343889</v>
      </c>
      <c r="AS9" s="476">
        <v>12.176309545537507</v>
      </c>
      <c r="AT9" s="477" t="s">
        <v>7604</v>
      </c>
      <c r="AV9" s="475" t="s">
        <v>7608</v>
      </c>
      <c r="AW9" s="476">
        <v>40.346076715622395</v>
      </c>
      <c r="AX9" s="476">
        <v>12.606345311829887</v>
      </c>
      <c r="AY9" s="476">
        <v>12.627778411033855</v>
      </c>
      <c r="AZ9" s="476">
        <v>12.51494233937397</v>
      </c>
      <c r="BA9" s="476">
        <v>12.699175527032448</v>
      </c>
      <c r="BB9" s="476">
        <v>11.712475428250492</v>
      </c>
      <c r="BC9" s="477" t="s">
        <v>7604</v>
      </c>
    </row>
    <row r="10" spans="1:55">
      <c r="A10" s="475" t="s">
        <v>7609</v>
      </c>
      <c r="B10" s="476">
        <v>1.4883189288866332</v>
      </c>
      <c r="C10" s="476">
        <v>0.68391500304342179</v>
      </c>
      <c r="D10" s="476">
        <v>1.0343463984553121</v>
      </c>
      <c r="E10" s="476">
        <v>1.8043740202380039</v>
      </c>
      <c r="F10" s="476">
        <v>0.86136353848141611</v>
      </c>
      <c r="G10" s="476">
        <v>1.3440383973907564</v>
      </c>
      <c r="H10" s="476">
        <v>1.125370846212093</v>
      </c>
      <c r="I10" s="477" t="s">
        <v>252</v>
      </c>
      <c r="K10" s="475" t="s">
        <v>7609</v>
      </c>
      <c r="L10" s="476">
        <v>6.8566950729748264</v>
      </c>
      <c r="M10" s="476">
        <v>3.3810415551988586</v>
      </c>
      <c r="N10" s="476">
        <v>3.620014335256768</v>
      </c>
      <c r="O10" s="476">
        <v>21.263108372927263</v>
      </c>
      <c r="P10" s="476">
        <v>9.5136201826342663</v>
      </c>
      <c r="Q10" s="476">
        <v>3.409556707537075</v>
      </c>
      <c r="R10" s="476">
        <v>3.2403674951926504</v>
      </c>
      <c r="S10" s="476">
        <v>3.1890565880836554</v>
      </c>
      <c r="T10" s="476">
        <v>2.749451361646484</v>
      </c>
      <c r="U10" s="476">
        <v>3.0550821460222237</v>
      </c>
      <c r="V10" s="476">
        <v>6.0301204819277103</v>
      </c>
      <c r="W10" s="477" t="s">
        <v>252</v>
      </c>
      <c r="Y10" s="475" t="s">
        <v>7609</v>
      </c>
      <c r="Z10" s="476">
        <v>6.028503059685681</v>
      </c>
      <c r="AA10" s="476">
        <v>5.655472125636325</v>
      </c>
      <c r="AB10" s="476">
        <v>3.5206197653713973</v>
      </c>
      <c r="AC10" s="476">
        <v>291.00744695798795</v>
      </c>
      <c r="AD10" s="476">
        <v>20.702580950413498</v>
      </c>
      <c r="AE10" s="476">
        <v>2.846209499373471</v>
      </c>
      <c r="AF10" s="476">
        <v>3.8630421646795279</v>
      </c>
      <c r="AG10" s="476">
        <v>3.4322805460813948</v>
      </c>
      <c r="AH10" s="476">
        <v>3.5606395789661476</v>
      </c>
      <c r="AI10" s="476">
        <v>4.5282936145678176</v>
      </c>
      <c r="AJ10" s="476">
        <v>5.3250541153525068</v>
      </c>
      <c r="AK10" s="477" t="s">
        <v>252</v>
      </c>
      <c r="AM10" s="475" t="s">
        <v>7609</v>
      </c>
      <c r="AN10" s="476">
        <v>86.310942155741955</v>
      </c>
      <c r="AO10" s="476">
        <v>90.255473138412796</v>
      </c>
      <c r="AP10" s="476">
        <v>51.946590875447789</v>
      </c>
      <c r="AQ10" s="476">
        <v>68.455532661860119</v>
      </c>
      <c r="AR10" s="476">
        <v>55.336400341641429</v>
      </c>
      <c r="AS10" s="476">
        <v>103.98977915678043</v>
      </c>
      <c r="AT10" s="477" t="s">
        <v>252</v>
      </c>
      <c r="AV10" s="475" t="s">
        <v>7609</v>
      </c>
      <c r="AW10" s="476">
        <v>100</v>
      </c>
      <c r="AX10" s="476">
        <v>100</v>
      </c>
      <c r="AY10" s="476">
        <v>100</v>
      </c>
      <c r="AZ10" s="476">
        <v>100</v>
      </c>
      <c r="BA10" s="476">
        <v>100.00000000000001</v>
      </c>
      <c r="BB10" s="476">
        <v>100</v>
      </c>
      <c r="BC10" s="477" t="s">
        <v>252</v>
      </c>
    </row>
    <row r="11" spans="1:55">
      <c r="A11" s="475" t="s">
        <v>7610</v>
      </c>
      <c r="B11" s="476">
        <v>2.0809824095585793E-4</v>
      </c>
      <c r="C11" s="476">
        <v>2.5964833090543507E-4</v>
      </c>
      <c r="D11" s="476">
        <v>8.3050976884224768E-4</v>
      </c>
      <c r="E11" s="476">
        <v>1.1663449487602107E-3</v>
      </c>
      <c r="F11" s="476">
        <v>2.709530987553297E-4</v>
      </c>
      <c r="G11" s="476">
        <v>3.896445646936733E-4</v>
      </c>
      <c r="H11" s="476">
        <v>3.20519743293735E-4</v>
      </c>
      <c r="I11" s="477" t="s">
        <v>7611</v>
      </c>
      <c r="K11" s="475" t="s">
        <v>7610</v>
      </c>
      <c r="L11" s="476">
        <v>1.27080429284367E-3</v>
      </c>
      <c r="M11" s="476">
        <v>-1.9783306581059389E-4</v>
      </c>
      <c r="N11" s="476">
        <v>1.2630519616857682E-3</v>
      </c>
      <c r="O11" s="476">
        <v>4.8642506153130354E-3</v>
      </c>
      <c r="P11" s="476">
        <v>2.2658953722334003E-3</v>
      </c>
      <c r="Q11" s="476">
        <v>1.3924166773089258E-3</v>
      </c>
      <c r="R11" s="476">
        <v>2.4342995513140092E-4</v>
      </c>
      <c r="S11" s="476">
        <v>2.3277347231336312E-4</v>
      </c>
      <c r="T11" s="476">
        <v>3.3826766729205755E-4</v>
      </c>
      <c r="U11" s="476">
        <v>2.9179929416823548E-4</v>
      </c>
      <c r="V11" s="476">
        <v>2.0824861005583899E-3</v>
      </c>
      <c r="W11" s="477" t="s">
        <v>7611</v>
      </c>
      <c r="Y11" s="475" t="s">
        <v>7610</v>
      </c>
      <c r="Z11" s="476">
        <v>1.2156424093622642E-3</v>
      </c>
      <c r="AA11" s="476">
        <v>-1.6793659906016303E-4</v>
      </c>
      <c r="AB11" s="476">
        <v>1.2697661041539961E-3</v>
      </c>
      <c r="AC11" s="476">
        <v>9.0686150531591042E-2</v>
      </c>
      <c r="AD11" s="476">
        <v>7.2414884613590464E-3</v>
      </c>
      <c r="AE11" s="476">
        <v>1.4636762336654933E-3</v>
      </c>
      <c r="AF11" s="476">
        <v>1.2700897528480687E-3</v>
      </c>
      <c r="AG11" s="476">
        <v>1.0678072632152992E-3</v>
      </c>
      <c r="AH11" s="476">
        <v>1.7524998884973907E-3</v>
      </c>
      <c r="AI11" s="476">
        <v>1.9818863210493442E-3</v>
      </c>
      <c r="AJ11" s="476">
        <v>2.2152054905842981E-3</v>
      </c>
      <c r="AK11" s="477" t="s">
        <v>7611</v>
      </c>
      <c r="AM11" s="475" t="s">
        <v>7610</v>
      </c>
      <c r="AN11" s="476">
        <v>-1.0607642475747099E-3</v>
      </c>
      <c r="AO11" s="476">
        <v>2.232575375678141E-3</v>
      </c>
      <c r="AP11" s="476">
        <v>1.5326405542232882E-3</v>
      </c>
      <c r="AQ11" s="476">
        <v>1.8448371333484453E-3</v>
      </c>
      <c r="AR11" s="476">
        <v>1.485092010249243E-3</v>
      </c>
      <c r="AS11" s="476">
        <v>2.6346869866764005E-3</v>
      </c>
      <c r="AT11" s="477" t="s">
        <v>7611</v>
      </c>
      <c r="AV11" s="475" t="s">
        <v>7610</v>
      </c>
      <c r="AW11" s="476">
        <v>-9.487534110312619E-3</v>
      </c>
      <c r="AX11" s="476">
        <v>-5.3126277889151531E-3</v>
      </c>
      <c r="AY11" s="476">
        <v>-1.0221322998594172E-2</v>
      </c>
      <c r="AZ11" s="476">
        <v>-6.7911037891268539E-3</v>
      </c>
      <c r="BA11" s="476">
        <v>-1.105044006580817E-2</v>
      </c>
      <c r="BB11" s="476">
        <v>-3.2897272535804553E-3</v>
      </c>
      <c r="BC11" s="477" t="s">
        <v>7611</v>
      </c>
    </row>
    <row r="12" spans="1:55">
      <c r="A12" s="475" t="s">
        <v>7612</v>
      </c>
      <c r="B12" s="476">
        <v>1.2155963917195888E-3</v>
      </c>
      <c r="C12" s="476">
        <v>1.4831791105001473E-3</v>
      </c>
      <c r="D12" s="476">
        <v>1.240359336307803E-2</v>
      </c>
      <c r="E12" s="476">
        <v>8.0354386714326598E-2</v>
      </c>
      <c r="F12" s="476">
        <v>3.9246823721951853E-2</v>
      </c>
      <c r="G12" s="476">
        <v>3.3620065972350913E-2</v>
      </c>
      <c r="H12" s="476">
        <v>1.645126553209449E-3</v>
      </c>
      <c r="I12" s="477" t="s">
        <v>7613</v>
      </c>
      <c r="K12" s="475" t="s">
        <v>7612</v>
      </c>
      <c r="L12" s="476">
        <v>4.409457718302855E-3</v>
      </c>
      <c r="M12" s="476">
        <v>-9.1185373441927745E-3</v>
      </c>
      <c r="N12" s="476">
        <v>8.0284677927324591E-2</v>
      </c>
      <c r="O12" s="476">
        <v>0.17244158634013707</v>
      </c>
      <c r="P12" s="476">
        <v>2.1992106485064233E-2</v>
      </c>
      <c r="Q12" s="476">
        <v>1.737635037871978E-2</v>
      </c>
      <c r="R12" s="476">
        <v>-2.2315124753697507E-3</v>
      </c>
      <c r="S12" s="476">
        <v>9.1055420275393054E-3</v>
      </c>
      <c r="T12" s="476">
        <v>1.1758655978168174E-3</v>
      </c>
      <c r="U12" s="476">
        <v>7.0676780442272295E-3</v>
      </c>
      <c r="V12" s="476">
        <v>7.6047734481469426E-2</v>
      </c>
      <c r="W12" s="477" t="s">
        <v>7613</v>
      </c>
      <c r="Y12" s="475" t="s">
        <v>7612</v>
      </c>
      <c r="Z12" s="476">
        <v>7.080150055460698E-3</v>
      </c>
      <c r="AA12" s="476">
        <v>-2.1010857487056039E-2</v>
      </c>
      <c r="AB12" s="476">
        <v>6.3940324317986963E-2</v>
      </c>
      <c r="AC12" s="476">
        <v>2.6432719778933071</v>
      </c>
      <c r="AD12" s="476">
        <v>0.10105023956924185</v>
      </c>
      <c r="AE12" s="476">
        <v>2.2248344173280029E-2</v>
      </c>
      <c r="AF12" s="476">
        <v>9.3769177486625506E-3</v>
      </c>
      <c r="AG12" s="476">
        <v>5.0618085017885367E-2</v>
      </c>
      <c r="AH12" s="476">
        <v>2.6607778422015074E-2</v>
      </c>
      <c r="AI12" s="476">
        <v>4.8474210829769854E-2</v>
      </c>
      <c r="AJ12" s="476">
        <v>0.10290634534829601</v>
      </c>
      <c r="AK12" s="477" t="s">
        <v>7613</v>
      </c>
      <c r="AM12" s="475" t="s">
        <v>7612</v>
      </c>
      <c r="AN12" s="476">
        <v>-1.8141858233589981E-2</v>
      </c>
      <c r="AO12" s="476">
        <v>1.4448875366076143E-2</v>
      </c>
      <c r="AP12" s="476">
        <v>3.705934018217525E-2</v>
      </c>
      <c r="AQ12" s="476">
        <v>8.3868177425011868E-3</v>
      </c>
      <c r="AR12" s="476">
        <v>3.8266169733674978E-2</v>
      </c>
      <c r="AS12" s="476">
        <v>1.9453914947983205E-2</v>
      </c>
      <c r="AT12" s="477" t="s">
        <v>7613</v>
      </c>
      <c r="AV12" s="475" t="s">
        <v>7612</v>
      </c>
      <c r="AW12" s="476">
        <v>-3.9074540009468438E-2</v>
      </c>
      <c r="AX12" s="476">
        <v>-9.5810019648324908E-4</v>
      </c>
      <c r="AY12" s="476">
        <v>4.2682092784680277E-2</v>
      </c>
      <c r="AZ12" s="476">
        <v>-8.2448764415156504E-3</v>
      </c>
      <c r="BA12" s="476">
        <v>3.9014491126771925E-2</v>
      </c>
      <c r="BB12" s="476">
        <v>6.3397395394552093E-3</v>
      </c>
      <c r="BC12" s="477" t="s">
        <v>7613</v>
      </c>
    </row>
    <row r="13" spans="1:55">
      <c r="A13" s="475" t="s">
        <v>7614</v>
      </c>
      <c r="B13" s="476">
        <v>4.292460622801939E-4</v>
      </c>
      <c r="C13" s="476">
        <v>5.3693072624934172E-4</v>
      </c>
      <c r="D13" s="476">
        <v>1.298121502361758E-3</v>
      </c>
      <c r="E13" s="476">
        <v>1.6086835625657371E-3</v>
      </c>
      <c r="F13" s="476">
        <v>6.0145312028941813E-4</v>
      </c>
      <c r="G13" s="476">
        <v>8.3522849412549576E-4</v>
      </c>
      <c r="H13" s="476">
        <v>6.7215643193187593E-4</v>
      </c>
      <c r="I13" s="477" t="s">
        <v>7604</v>
      </c>
      <c r="K13" s="475" t="s">
        <v>7614</v>
      </c>
      <c r="L13" s="476">
        <v>1.0363781580355193E-3</v>
      </c>
      <c r="M13" s="476">
        <v>1.4104888730356895E-5</v>
      </c>
      <c r="N13" s="476">
        <v>1.5653665988517316E-3</v>
      </c>
      <c r="O13" s="476">
        <v>4.9130951413187667E-3</v>
      </c>
      <c r="P13" s="476">
        <v>2.2513388020430273E-3</v>
      </c>
      <c r="Q13" s="476">
        <v>1.5126845398762355E-3</v>
      </c>
      <c r="R13" s="476">
        <v>3.6074353678512927E-4</v>
      </c>
      <c r="S13" s="476">
        <v>3.7535273775111944E-4</v>
      </c>
      <c r="T13" s="476">
        <v>4.4694695548354085E-4</v>
      </c>
      <c r="U13" s="476">
        <v>4.2880983969333553E-4</v>
      </c>
      <c r="V13" s="476">
        <v>2.2352412653617471E-3</v>
      </c>
      <c r="W13" s="477" t="s">
        <v>7604</v>
      </c>
      <c r="Y13" s="475" t="s">
        <v>7614</v>
      </c>
      <c r="Z13" s="476">
        <v>1.0491980009222678E-3</v>
      </c>
      <c r="AA13" s="476">
        <v>1.2848280046187266E-3</v>
      </c>
      <c r="AB13" s="476">
        <v>1.7192352221351056E-3</v>
      </c>
      <c r="AC13" s="476">
        <v>0.11084867219333989</v>
      </c>
      <c r="AD13" s="476">
        <v>6.7071057769840263E-3</v>
      </c>
      <c r="AE13" s="476">
        <v>1.640618473655946E-3</v>
      </c>
      <c r="AF13" s="476">
        <v>1.4242524280429754E-3</v>
      </c>
      <c r="AG13" s="476">
        <v>1.6301379992420672E-3</v>
      </c>
      <c r="AH13" s="476">
        <v>1.7533294679095489E-3</v>
      </c>
      <c r="AI13" s="476">
        <v>2.2487748042089076E-3</v>
      </c>
      <c r="AJ13" s="476">
        <v>2.7359392430499631E-3</v>
      </c>
      <c r="AK13" s="477" t="s">
        <v>7604</v>
      </c>
      <c r="AM13" s="475" t="s">
        <v>7614</v>
      </c>
      <c r="AN13" s="476">
        <v>2.8641883485071781E-3</v>
      </c>
      <c r="AO13" s="476">
        <v>2.5775871381247301E-3</v>
      </c>
      <c r="AP13" s="476">
        <v>3.3220830742813159E-3</v>
      </c>
      <c r="AQ13" s="476">
        <v>2.1842502653074804E-3</v>
      </c>
      <c r="AR13" s="476">
        <v>2.776554856743536E-3</v>
      </c>
      <c r="AS13" s="476">
        <v>3.254060960029202E-3</v>
      </c>
      <c r="AT13" s="477" t="s">
        <v>7604</v>
      </c>
      <c r="AV13" s="475" t="s">
        <v>7614</v>
      </c>
      <c r="AW13" s="476">
        <v>3.1168607341762731E-3</v>
      </c>
      <c r="AX13" s="476">
        <v>2.7277892476121135E-3</v>
      </c>
      <c r="AY13" s="476">
        <v>5.8948668262471986E-3</v>
      </c>
      <c r="AZ13" s="476">
        <v>2.683459637561779E-3</v>
      </c>
      <c r="BA13" s="476">
        <v>4.0951669350208662E-3</v>
      </c>
      <c r="BB13" s="476">
        <v>3.0214739539455209E-3</v>
      </c>
      <c r="BC13" s="477" t="s">
        <v>7604</v>
      </c>
    </row>
    <row r="14" spans="1:55">
      <c r="A14" s="475" t="s">
        <v>7615</v>
      </c>
      <c r="B14" s="476">
        <v>5.1782931660859739E-6</v>
      </c>
      <c r="C14" s="476">
        <v>2.4441412421264285E-6</v>
      </c>
      <c r="D14" s="476">
        <v>2.4520339482267722E-5</v>
      </c>
      <c r="E14" s="476">
        <v>1.5163894788169913E-4</v>
      </c>
      <c r="F14" s="476">
        <v>7.089202808045136E-5</v>
      </c>
      <c r="G14" s="476">
        <v>6.3185945665468295E-5</v>
      </c>
      <c r="H14" s="476">
        <v>4.6656487791556498E-6</v>
      </c>
      <c r="I14" s="477" t="s">
        <v>7616</v>
      </c>
      <c r="K14" s="475" t="s">
        <v>7615</v>
      </c>
      <c r="L14" s="476">
        <v>5.56730988996637E-5</v>
      </c>
      <c r="M14" s="476">
        <v>4.3307720508095043E-3</v>
      </c>
      <c r="N14" s="476">
        <v>1.6002164768572484E-4</v>
      </c>
      <c r="O14" s="476">
        <v>3.9047427965566682E-4</v>
      </c>
      <c r="P14" s="476">
        <v>1.0655316514471443E-4</v>
      </c>
      <c r="Q14" s="476">
        <v>4.7949804905688919E-5</v>
      </c>
      <c r="R14" s="476">
        <v>2.5303159793936803E-3</v>
      </c>
      <c r="S14" s="476">
        <v>2.4996881626543599E-3</v>
      </c>
      <c r="T14" s="476">
        <v>2.1501790892034796E-3</v>
      </c>
      <c r="U14" s="476">
        <v>2.3931288903338804E-3</v>
      </c>
      <c r="V14" s="476">
        <v>1.4572464030295355E-4</v>
      </c>
      <c r="W14" s="477" t="s">
        <v>7616</v>
      </c>
      <c r="Y14" s="475" t="s">
        <v>7615</v>
      </c>
      <c r="Z14" s="476">
        <v>3.1936076872265911E-5</v>
      </c>
      <c r="AA14" s="476">
        <v>3.1460944142545559E-3</v>
      </c>
      <c r="AB14" s="476">
        <v>1.1602446673652276E-4</v>
      </c>
      <c r="AC14" s="476">
        <v>5.6653552526813736E-3</v>
      </c>
      <c r="AD14" s="476">
        <v>2.2216298705193219E-4</v>
      </c>
      <c r="AE14" s="476">
        <v>4.2982725699624081E-5</v>
      </c>
      <c r="AF14" s="476">
        <v>2.5588993854361634E-4</v>
      </c>
      <c r="AG14" s="476">
        <v>3.000314264851325E-4</v>
      </c>
      <c r="AH14" s="476">
        <v>2.4538513001204229E-4</v>
      </c>
      <c r="AI14" s="476">
        <v>3.318502858790179E-4</v>
      </c>
      <c r="AJ14" s="476">
        <v>1.8532495068669243E-4</v>
      </c>
      <c r="AK14" s="477" t="s">
        <v>7616</v>
      </c>
      <c r="AM14" s="475" t="s">
        <v>7615</v>
      </c>
      <c r="AN14" s="476">
        <v>7.3128750418945043E-3</v>
      </c>
      <c r="AO14" s="476">
        <v>8.6505893225790952E-5</v>
      </c>
      <c r="AP14" s="476">
        <v>8.6227807877155079E-5</v>
      </c>
      <c r="AQ14" s="476">
        <v>6.168621652924811E-5</v>
      </c>
      <c r="AR14" s="476">
        <v>1.0154320987654321E-4</v>
      </c>
      <c r="AS14" s="476">
        <v>8.077842672020441E-5</v>
      </c>
      <c r="AT14" s="477" t="s">
        <v>7616</v>
      </c>
      <c r="AV14" s="475" t="s">
        <v>7615</v>
      </c>
      <c r="AW14" s="476">
        <v>8.4652088109663653E-3</v>
      </c>
      <c r="AX14" s="476">
        <v>8.8736622682345423E-5</v>
      </c>
      <c r="AY14" s="476">
        <v>1.5413541547931153E-4</v>
      </c>
      <c r="AZ14" s="476">
        <v>8.1606589785831966E-5</v>
      </c>
      <c r="BA14" s="476">
        <v>1.7151048919976662E-4</v>
      </c>
      <c r="BB14" s="476">
        <v>7.2231992417860151E-5</v>
      </c>
      <c r="BC14" s="477" t="s">
        <v>7616</v>
      </c>
    </row>
    <row r="15" spans="1:55">
      <c r="A15" s="475" t="s">
        <v>7617</v>
      </c>
      <c r="B15" s="476">
        <v>2.2872038803451114E-4</v>
      </c>
      <c r="C15" s="476">
        <v>1.661031207041589E-4</v>
      </c>
      <c r="D15" s="476">
        <v>9.5447752239033923E-4</v>
      </c>
      <c r="E15" s="476">
        <v>1.7170266011678561E-3</v>
      </c>
      <c r="F15" s="476">
        <v>3.1928248417244497E-4</v>
      </c>
      <c r="G15" s="476">
        <v>8.3483562506949326E-4</v>
      </c>
      <c r="H15" s="476">
        <v>6.1819908390124006E-4</v>
      </c>
      <c r="I15" s="477" t="s">
        <v>7618</v>
      </c>
      <c r="K15" s="475" t="s">
        <v>7617</v>
      </c>
      <c r="L15" s="476">
        <v>1.1401629030192064E-3</v>
      </c>
      <c r="M15" s="476">
        <v>-2.7830663060063809E-4</v>
      </c>
      <c r="N15" s="476">
        <v>8.0391106348781151E-4</v>
      </c>
      <c r="O15" s="476">
        <v>5.9763975778373149E-3</v>
      </c>
      <c r="P15" s="476">
        <v>3.1424315121498219E-3</v>
      </c>
      <c r="Q15" s="476">
        <v>1.3160155877068886E-3</v>
      </c>
      <c r="R15" s="476">
        <v>1.4968069700638606E-4</v>
      </c>
      <c r="S15" s="476">
        <v>2.5620013992006121E-4</v>
      </c>
      <c r="T15" s="476">
        <v>6.264256069134119E-4</v>
      </c>
      <c r="U15" s="476">
        <v>6.6321835162587775E-4</v>
      </c>
      <c r="V15" s="476">
        <v>3.162059650011457E-3</v>
      </c>
      <c r="W15" s="477" t="s">
        <v>7618</v>
      </c>
      <c r="X15" s="204"/>
      <c r="Y15" s="475" t="s">
        <v>7617</v>
      </c>
      <c r="Z15" s="476">
        <v>1.1225992995750091E-3</v>
      </c>
      <c r="AA15" s="476">
        <v>2.8429959096869312E-5</v>
      </c>
      <c r="AB15" s="476">
        <v>1.052641220479076E-3</v>
      </c>
      <c r="AC15" s="476">
        <v>0.10290993396093862</v>
      </c>
      <c r="AD15" s="476">
        <v>7.1710837592712292E-3</v>
      </c>
      <c r="AE15" s="476">
        <v>1.1699609165224656E-3</v>
      </c>
      <c r="AF15" s="476">
        <v>1.0681163692099096E-3</v>
      </c>
      <c r="AG15" s="476">
        <v>9.5106711403192561E-4</v>
      </c>
      <c r="AH15" s="476">
        <v>2.1743811605191557E-3</v>
      </c>
      <c r="AI15" s="476">
        <v>2.7370093210973907E-3</v>
      </c>
      <c r="AJ15" s="476">
        <v>2.0135343789478349E-3</v>
      </c>
      <c r="AK15" s="477" t="s">
        <v>7618</v>
      </c>
      <c r="AM15" s="475" t="s">
        <v>7617</v>
      </c>
      <c r="AN15" s="476">
        <v>-4.5402944781896062E-3</v>
      </c>
      <c r="AO15" s="476">
        <v>1.972733328532335E-3</v>
      </c>
      <c r="AP15" s="476">
        <v>1.1351807442934543E-3</v>
      </c>
      <c r="AQ15" s="476">
        <v>1.7912794192444627E-3</v>
      </c>
      <c r="AR15" s="476">
        <v>1.6202862541087558E-3</v>
      </c>
      <c r="AS15" s="476">
        <v>2.5732067895601384E-3</v>
      </c>
      <c r="AT15" s="477" t="s">
        <v>7618</v>
      </c>
      <c r="AV15" s="475" t="s">
        <v>7617</v>
      </c>
      <c r="AW15" s="476">
        <v>-5.6620193305069871E-3</v>
      </c>
      <c r="AX15" s="476">
        <v>1.8856141680713059E-3</v>
      </c>
      <c r="AY15" s="476">
        <v>1.5289220715072758E-3</v>
      </c>
      <c r="AZ15" s="476">
        <v>2.1523887973640852E-3</v>
      </c>
      <c r="BA15" s="476">
        <v>1.8109406662433804E-3</v>
      </c>
      <c r="BB15" s="476">
        <v>2.4695573574838531E-3</v>
      </c>
      <c r="BC15" s="477" t="s">
        <v>7618</v>
      </c>
    </row>
    <row r="16" spans="1:55">
      <c r="A16" s="475" t="s">
        <v>7619</v>
      </c>
      <c r="B16" s="476">
        <v>0</v>
      </c>
      <c r="C16" s="476">
        <v>0</v>
      </c>
      <c r="D16" s="476">
        <v>0.74946274094841225</v>
      </c>
      <c r="E16" s="476">
        <v>0.38408382934309099</v>
      </c>
      <c r="F16" s="476">
        <v>0</v>
      </c>
      <c r="G16" s="476">
        <v>0</v>
      </c>
      <c r="H16" s="476">
        <v>0</v>
      </c>
      <c r="I16" s="477" t="s">
        <v>1904</v>
      </c>
      <c r="K16" s="475" t="s">
        <v>7619</v>
      </c>
      <c r="L16" s="476">
        <v>0</v>
      </c>
      <c r="M16" s="476">
        <v>0</v>
      </c>
      <c r="N16" s="476">
        <v>1.3886809391765191</v>
      </c>
      <c r="O16" s="476">
        <v>0</v>
      </c>
      <c r="P16" s="476">
        <v>0</v>
      </c>
      <c r="Q16" s="476">
        <v>0.68646664178651084</v>
      </c>
      <c r="R16" s="476">
        <v>0</v>
      </c>
      <c r="S16" s="476">
        <v>0</v>
      </c>
      <c r="T16" s="476">
        <v>0</v>
      </c>
      <c r="U16" s="476">
        <v>0</v>
      </c>
      <c r="V16" s="476">
        <v>0.3391837620753283</v>
      </c>
      <c r="W16" s="477" t="s">
        <v>1904</v>
      </c>
      <c r="Y16" s="475" t="s">
        <v>7619</v>
      </c>
      <c r="Z16" s="476">
        <v>0</v>
      </c>
      <c r="AA16" s="476">
        <v>0</v>
      </c>
      <c r="AB16" s="476">
        <v>0.66684680261740581</v>
      </c>
      <c r="AC16" s="476">
        <v>0</v>
      </c>
      <c r="AD16" s="476">
        <v>0</v>
      </c>
      <c r="AE16" s="476">
        <v>0.95310728563756786</v>
      </c>
      <c r="AF16" s="476">
        <v>0.74481452551840011</v>
      </c>
      <c r="AG16" s="476">
        <v>0.60632226936194988</v>
      </c>
      <c r="AH16" s="476">
        <v>0.20404263859774316</v>
      </c>
      <c r="AI16" s="476">
        <v>0</v>
      </c>
      <c r="AJ16" s="476">
        <v>0.77233578853271667</v>
      </c>
      <c r="AK16" s="477" t="s">
        <v>1904</v>
      </c>
      <c r="AM16" s="475" t="s">
        <v>7619</v>
      </c>
      <c r="AN16" s="476">
        <v>0.12118874793970864</v>
      </c>
      <c r="AO16" s="476">
        <v>0</v>
      </c>
      <c r="AP16" s="476">
        <v>1.3994631455329565</v>
      </c>
      <c r="AQ16" s="476">
        <v>0.50524243070146058</v>
      </c>
      <c r="AR16" s="476">
        <v>0.40841550845044911</v>
      </c>
      <c r="AS16" s="476">
        <v>1.2701040335827705</v>
      </c>
      <c r="AT16" s="477" t="s">
        <v>1904</v>
      </c>
      <c r="AV16" s="475" t="s">
        <v>7619</v>
      </c>
      <c r="AW16" s="476">
        <v>0.14040948333182618</v>
      </c>
      <c r="AX16" s="476">
        <v>0</v>
      </c>
      <c r="AY16" s="476">
        <v>2.6940423268361267</v>
      </c>
      <c r="AZ16" s="476">
        <v>0.73805930807248754</v>
      </c>
      <c r="BA16" s="476">
        <v>0.73805940742247844</v>
      </c>
      <c r="BB16" s="476">
        <v>1.2213739118225218</v>
      </c>
      <c r="BC16" s="477" t="s">
        <v>1904</v>
      </c>
    </row>
    <row r="17" spans="1:56">
      <c r="A17" s="475" t="s">
        <v>7620</v>
      </c>
      <c r="B17" s="476">
        <v>5.1717445627988726E-4</v>
      </c>
      <c r="C17" s="476">
        <v>3.870699029524611E-4</v>
      </c>
      <c r="D17" s="476">
        <v>8.4222583425149172E-4</v>
      </c>
      <c r="E17" s="476">
        <v>1.1307209033355229E-3</v>
      </c>
      <c r="F17" s="476">
        <v>4.2662733106507602E-4</v>
      </c>
      <c r="G17" s="476">
        <v>8.9257255105444557E-4</v>
      </c>
      <c r="H17" s="476">
        <v>9.7052781191424916E-4</v>
      </c>
      <c r="I17" s="477" t="s">
        <v>7621</v>
      </c>
      <c r="K17" s="475" t="s">
        <v>7620</v>
      </c>
      <c r="L17" s="476">
        <v>3.5539531484286113E-3</v>
      </c>
      <c r="M17" s="476">
        <v>1.0301817668390701E-3</v>
      </c>
      <c r="N17" s="476">
        <v>1.2359308142860246E-3</v>
      </c>
      <c r="O17" s="476">
        <v>1.3527961934478456E-2</v>
      </c>
      <c r="P17" s="476">
        <v>8.7286797709332925E-3</v>
      </c>
      <c r="Q17" s="476">
        <v>3.6261876451428518E-3</v>
      </c>
      <c r="R17" s="476">
        <v>1.7152980556940389E-3</v>
      </c>
      <c r="S17" s="476">
        <v>1.1997259446863821E-3</v>
      </c>
      <c r="T17" s="476">
        <v>2.0358917505258972E-3</v>
      </c>
      <c r="U17" s="476">
        <v>1.3225168723157679E-3</v>
      </c>
      <c r="V17" s="476">
        <v>3.2677979184003278E-3</v>
      </c>
      <c r="W17" s="477" t="s">
        <v>7621</v>
      </c>
      <c r="Y17" s="475" t="s">
        <v>7620</v>
      </c>
      <c r="Z17" s="476">
        <v>2.308947243790271E-3</v>
      </c>
      <c r="AA17" s="476">
        <v>1.5093059515033694E-3</v>
      </c>
      <c r="AB17" s="476">
        <v>1.0638597211129104E-3</v>
      </c>
      <c r="AC17" s="476">
        <v>9.7911104866282614E-2</v>
      </c>
      <c r="AD17" s="476">
        <v>1.1588254109995269E-2</v>
      </c>
      <c r="AE17" s="476">
        <v>2.0773465003878517E-3</v>
      </c>
      <c r="AF17" s="476">
        <v>2.3379806346071658E-3</v>
      </c>
      <c r="AG17" s="476">
        <v>1.5060033829686938E-3</v>
      </c>
      <c r="AH17" s="476">
        <v>2.4044288836358768E-3</v>
      </c>
      <c r="AI17" s="476">
        <v>2.16866862057368E-3</v>
      </c>
      <c r="AJ17" s="476">
        <v>2.2502234797833905E-3</v>
      </c>
      <c r="AK17" s="477" t="s">
        <v>7621</v>
      </c>
      <c r="AM17" s="475" t="s">
        <v>7620</v>
      </c>
      <c r="AN17" s="476">
        <v>9.5017193963518496E-4</v>
      </c>
      <c r="AO17" s="476">
        <v>3.5480880023044795E-3</v>
      </c>
      <c r="AP17" s="476">
        <v>1.7884556552289035E-3</v>
      </c>
      <c r="AQ17" s="476">
        <v>3.539557035187497E-3</v>
      </c>
      <c r="AR17" s="476">
        <v>2.3143812925434169E-3</v>
      </c>
      <c r="AS17" s="476">
        <v>4.1148384741741184E-3</v>
      </c>
      <c r="AT17" s="477" t="s">
        <v>7621</v>
      </c>
      <c r="AV17" s="475" t="s">
        <v>7620</v>
      </c>
      <c r="AW17" s="476">
        <v>2.5635901336751901E-4</v>
      </c>
      <c r="AX17" s="476">
        <v>3.1225377257811954E-3</v>
      </c>
      <c r="AY17" s="476">
        <v>2.0330749648542882E-3</v>
      </c>
      <c r="AZ17" s="476">
        <v>4.0936408566721576E-3</v>
      </c>
      <c r="BA17" s="476">
        <v>2.757348169403412E-3</v>
      </c>
      <c r="BB17" s="476">
        <v>3.2448487082280255E-3</v>
      </c>
      <c r="BC17" s="477" t="s">
        <v>7621</v>
      </c>
    </row>
    <row r="18" spans="1:56">
      <c r="A18" s="475" t="s">
        <v>7622</v>
      </c>
      <c r="B18" s="476">
        <v>5.2047257102630004E-4</v>
      </c>
      <c r="C18" s="476">
        <v>3.90707646853649E-4</v>
      </c>
      <c r="D18" s="476">
        <v>8.5525641165497615E-4</v>
      </c>
      <c r="E18" s="476">
        <v>1.1462056764740254E-3</v>
      </c>
      <c r="F18" s="476">
        <v>4.3041991472500969E-4</v>
      </c>
      <c r="G18" s="476">
        <v>8.9759830992179677E-4</v>
      </c>
      <c r="H18" s="476">
        <v>9.7482900731141143E-4</v>
      </c>
      <c r="I18" s="477" t="s">
        <v>7621</v>
      </c>
      <c r="K18" s="475" t="s">
        <v>7622</v>
      </c>
      <c r="L18" s="476">
        <v>3.5817817863072056E-3</v>
      </c>
      <c r="M18" s="476">
        <v>1.0455160216396172E-3</v>
      </c>
      <c r="N18" s="476">
        <v>1.2605975919664641E-3</v>
      </c>
      <c r="O18" s="476">
        <v>1.3617123949903227E-2</v>
      </c>
      <c r="P18" s="476">
        <v>8.7706237424547279E-3</v>
      </c>
      <c r="Q18" s="476">
        <v>3.6543080072359091E-3</v>
      </c>
      <c r="R18" s="476">
        <v>1.7325214253495716E-3</v>
      </c>
      <c r="S18" s="476">
        <v>1.2167170125801513E-3</v>
      </c>
      <c r="T18" s="476">
        <v>2.0519472397521176E-3</v>
      </c>
      <c r="U18" s="476">
        <v>1.3395333959107904E-3</v>
      </c>
      <c r="V18" s="476">
        <v>3.3103645814489186E-3</v>
      </c>
      <c r="W18" s="477" t="s">
        <v>7621</v>
      </c>
      <c r="Y18" s="475" t="s">
        <v>7622</v>
      </c>
      <c r="Z18" s="476">
        <v>2.3265513416503608E-3</v>
      </c>
      <c r="AA18" s="476">
        <v>1.5358679792200787E-3</v>
      </c>
      <c r="AB18" s="476">
        <v>1.0841625693370752E-3</v>
      </c>
      <c r="AC18" s="476">
        <v>9.9333989040325976E-2</v>
      </c>
      <c r="AD18" s="476">
        <v>1.1697043202431012E-2</v>
      </c>
      <c r="AE18" s="476">
        <v>2.1051226206814252E-3</v>
      </c>
      <c r="AF18" s="476">
        <v>2.3733659528687016E-3</v>
      </c>
      <c r="AG18" s="476">
        <v>1.5363853996247308E-3</v>
      </c>
      <c r="AH18" s="476">
        <v>2.4340261362115869E-3</v>
      </c>
      <c r="AI18" s="476">
        <v>2.202890020660164E-3</v>
      </c>
      <c r="AJ18" s="476">
        <v>2.2933236799917256E-3</v>
      </c>
      <c r="AK18" s="477" t="s">
        <v>7621</v>
      </c>
      <c r="AM18" s="475" t="s">
        <v>7622</v>
      </c>
      <c r="AN18" s="476">
        <v>9.7273758200992614E-4</v>
      </c>
      <c r="AO18" s="476">
        <v>3.6012890681261698E-3</v>
      </c>
      <c r="AP18" s="476">
        <v>1.8249400479616309E-3</v>
      </c>
      <c r="AQ18" s="476">
        <v>3.578092876226307E-3</v>
      </c>
      <c r="AR18" s="476">
        <v>2.3447731449129073E-3</v>
      </c>
      <c r="AS18" s="476">
        <v>4.1782077021354259E-3</v>
      </c>
      <c r="AT18" s="477" t="s">
        <v>7621</v>
      </c>
      <c r="AV18" s="475" t="s">
        <v>7622</v>
      </c>
      <c r="AW18" s="476">
        <v>2.7515386211188718E-4</v>
      </c>
      <c r="AX18" s="476">
        <v>3.1746872392274987E-3</v>
      </c>
      <c r="AY18" s="476">
        <v>2.0889851438124552E-3</v>
      </c>
      <c r="AZ18" s="476">
        <v>4.1372487644151567E-3</v>
      </c>
      <c r="BA18" s="476">
        <v>2.7957713458518522E-3</v>
      </c>
      <c r="BB18" s="476">
        <v>3.2981606290367871E-3</v>
      </c>
      <c r="BC18" s="477" t="s">
        <v>7621</v>
      </c>
    </row>
    <row r="19" spans="1:56" s="478" customFormat="1">
      <c r="A19" s="479" t="s">
        <v>7623</v>
      </c>
      <c r="B19" s="476">
        <v>9.2445590780757228E-5</v>
      </c>
      <c r="C19" s="476">
        <v>9.2888651798354502E-5</v>
      </c>
      <c r="D19" s="476">
        <v>3.3676270058580329E-4</v>
      </c>
      <c r="E19" s="476">
        <v>5.9073956163080746E-4</v>
      </c>
      <c r="F19" s="476">
        <v>1.4986605796976616E-4</v>
      </c>
      <c r="G19" s="476">
        <v>2.6165190319113446E-4</v>
      </c>
      <c r="H19" s="476">
        <v>2.1546475254161546E-4</v>
      </c>
      <c r="I19" s="480" t="s">
        <v>7624</v>
      </c>
      <c r="K19" s="479" t="s">
        <v>7623</v>
      </c>
      <c r="L19" s="476">
        <v>6.2467003724717509E-4</v>
      </c>
      <c r="M19" s="476">
        <v>8.4873446881873836E-4</v>
      </c>
      <c r="N19" s="476">
        <v>6.9381194749531204E-4</v>
      </c>
      <c r="O19" s="476">
        <v>3.5521420503977262E-3</v>
      </c>
      <c r="P19" s="476">
        <v>1.8642005881442502E-3</v>
      </c>
      <c r="Q19" s="476">
        <v>8.4679610133745289E-4</v>
      </c>
      <c r="R19" s="476">
        <v>7.9392493412150139E-4</v>
      </c>
      <c r="S19" s="476">
        <v>7.5265604069612939E-4</v>
      </c>
      <c r="T19" s="476">
        <v>7.7307408039115359E-4</v>
      </c>
      <c r="U19" s="476">
        <v>7.2462466635552739E-4</v>
      </c>
      <c r="V19" s="476">
        <v>1.1423592266965761E-3</v>
      </c>
      <c r="W19" s="480" t="s">
        <v>7624</v>
      </c>
      <c r="Y19" s="479" t="s">
        <v>7623</v>
      </c>
      <c r="Z19" s="476">
        <v>4.6156760596732181E-4</v>
      </c>
      <c r="AA19" s="476">
        <v>5.399169759952334E-4</v>
      </c>
      <c r="AB19" s="476">
        <v>5.783206688600509E-4</v>
      </c>
      <c r="AC19" s="476">
        <v>4.2058545267200605E-2</v>
      </c>
      <c r="AD19" s="476">
        <v>3.5849088037531404E-3</v>
      </c>
      <c r="AE19" s="476">
        <v>6.7255728265409637E-4</v>
      </c>
      <c r="AF19" s="476">
        <v>6.6934991820553262E-4</v>
      </c>
      <c r="AG19" s="476">
        <v>6.3144589560861083E-4</v>
      </c>
      <c r="AH19" s="476">
        <v>7.9923732215333824E-4</v>
      </c>
      <c r="AI19" s="476">
        <v>8.8050136933647243E-4</v>
      </c>
      <c r="AJ19" s="476">
        <v>1.0885526636573851E-3</v>
      </c>
      <c r="AK19" s="480" t="s">
        <v>7624</v>
      </c>
      <c r="AM19" s="479" t="s">
        <v>7623</v>
      </c>
      <c r="AN19" s="476">
        <v>9.5982718804089818E-4</v>
      </c>
      <c r="AO19" s="476">
        <v>9.9310456574967592E-4</v>
      </c>
      <c r="AP19" s="476">
        <v>6.8134628099989153E-4</v>
      </c>
      <c r="AQ19" s="476">
        <v>8.5639450235534397E-4</v>
      </c>
      <c r="AR19" s="476">
        <v>7.8510236301990318E-4</v>
      </c>
      <c r="AS19" s="476">
        <v>1.5255429822960392E-3</v>
      </c>
      <c r="AT19" s="480" t="s">
        <v>7624</v>
      </c>
      <c r="AV19" s="479" t="s">
        <v>7623</v>
      </c>
      <c r="AW19" s="476">
        <v>6.5243386721846035E-4</v>
      </c>
      <c r="AX19" s="476">
        <v>6.6521382098414504E-4</v>
      </c>
      <c r="AY19" s="476">
        <v>5.6421596565219044E-4</v>
      </c>
      <c r="AZ19" s="476">
        <v>6.9899176276771004E-4</v>
      </c>
      <c r="BA19" s="476">
        <v>6.4394834970937071E-4</v>
      </c>
      <c r="BB19" s="476">
        <v>1.1202962650940745E-3</v>
      </c>
      <c r="BC19" s="480" t="s">
        <v>7624</v>
      </c>
    </row>
    <row r="20" spans="1:56">
      <c r="A20" s="475" t="s">
        <v>7625</v>
      </c>
      <c r="B20" s="476">
        <v>9.708482971398975E-7</v>
      </c>
      <c r="C20" s="476">
        <v>1.8719232373800584E-7</v>
      </c>
      <c r="D20" s="476">
        <v>5.3508547055165868E-7</v>
      </c>
      <c r="E20" s="476">
        <v>1.8678041644670294E-6</v>
      </c>
      <c r="F20" s="476">
        <v>2.8902278306559282E-7</v>
      </c>
      <c r="G20" s="476">
        <v>8.851599273562877E-7</v>
      </c>
      <c r="H20" s="476">
        <v>7.1364776126813883E-7</v>
      </c>
      <c r="I20" s="477" t="s">
        <v>7626</v>
      </c>
      <c r="K20" s="475" t="s">
        <v>7625</v>
      </c>
      <c r="L20" s="476">
        <v>1.0517165597976647E-5</v>
      </c>
      <c r="M20" s="476">
        <v>1.970329746546975E-6</v>
      </c>
      <c r="N20" s="476">
        <v>7.2092585486638535E-7</v>
      </c>
      <c r="O20" s="476">
        <v>2.6190455599737788E-5</v>
      </c>
      <c r="P20" s="476">
        <v>1.3558504875406283E-5</v>
      </c>
      <c r="Q20" s="476">
        <v>4.7062302472434475E-6</v>
      </c>
      <c r="R20" s="476">
        <v>3.8031004439379912E-6</v>
      </c>
      <c r="S20" s="476">
        <v>1.6606938516521958E-6</v>
      </c>
      <c r="T20" s="476">
        <v>2.3706919097163E-6</v>
      </c>
      <c r="U20" s="476">
        <v>2.2145340514009135E-6</v>
      </c>
      <c r="V20" s="476">
        <v>7.3429453549935481E-6</v>
      </c>
      <c r="W20" s="477" t="s">
        <v>7626</v>
      </c>
      <c r="Y20" s="475" t="s">
        <v>7625</v>
      </c>
      <c r="Z20" s="476">
        <v>5.9773358924187092E-6</v>
      </c>
      <c r="AA20" s="476">
        <v>5.3257681025165974E-6</v>
      </c>
      <c r="AB20" s="476">
        <v>8.417667489796366E-7</v>
      </c>
      <c r="AC20" s="476">
        <v>2.6789424382932882E-4</v>
      </c>
      <c r="AD20" s="476">
        <v>1.9299518195933655E-5</v>
      </c>
      <c r="AE20" s="476">
        <v>1.9653842711378962E-6</v>
      </c>
      <c r="AF20" s="476">
        <v>4.6513639780112889E-6</v>
      </c>
      <c r="AG20" s="476">
        <v>1.6141936795792549E-6</v>
      </c>
      <c r="AH20" s="476">
        <v>3.0103162213995803E-6</v>
      </c>
      <c r="AI20" s="476">
        <v>3.1407053284005188E-6</v>
      </c>
      <c r="AJ20" s="476">
        <v>2.963999438530131E-6</v>
      </c>
      <c r="AK20" s="477" t="s">
        <v>7626</v>
      </c>
      <c r="AM20" s="475" t="s">
        <v>7625</v>
      </c>
      <c r="AN20" s="476">
        <v>8.2320748913038485E-6</v>
      </c>
      <c r="AO20" s="476">
        <v>9.2555151471506064E-6</v>
      </c>
      <c r="AP20" s="476">
        <v>6.0917882977568566E-7</v>
      </c>
      <c r="AQ20" s="476">
        <v>7.3449628795081127E-6</v>
      </c>
      <c r="AR20" s="476">
        <v>3.5066257732225586E-6</v>
      </c>
      <c r="AS20" s="476">
        <v>1.1343858368315384E-5</v>
      </c>
      <c r="AT20" s="477" t="s">
        <v>7626</v>
      </c>
      <c r="AV20" s="475" t="s">
        <v>7625</v>
      </c>
      <c r="AW20" s="476">
        <v>9.125978094929068E-6</v>
      </c>
      <c r="AX20" s="476">
        <v>9.8681467739844214E-6</v>
      </c>
      <c r="AY20" s="476">
        <v>4.9447927352862953E-7</v>
      </c>
      <c r="AZ20" s="476">
        <v>1.022169686985173E-5</v>
      </c>
      <c r="BA20" s="476">
        <v>5.6136541423013913E-6</v>
      </c>
      <c r="BB20" s="476">
        <v>1.0600252737994944E-5</v>
      </c>
      <c r="BC20" s="477" t="s">
        <v>7626</v>
      </c>
    </row>
    <row r="21" spans="1:56">
      <c r="A21" s="475" t="s">
        <v>7627</v>
      </c>
      <c r="B21" s="476">
        <v>2.4632720096324004E-4</v>
      </c>
      <c r="C21" s="476">
        <v>1.987730564845401E-4</v>
      </c>
      <c r="D21" s="476">
        <v>9.1662394048151502E-4</v>
      </c>
      <c r="E21" s="476">
        <v>1.8409350102963162E-3</v>
      </c>
      <c r="F21" s="476">
        <v>5.1233041905336153E-4</v>
      </c>
      <c r="G21" s="476">
        <v>7.0792409473333085E-4</v>
      </c>
      <c r="H21" s="476">
        <v>4.9751114090294064E-4</v>
      </c>
      <c r="I21" s="477" t="s">
        <v>7628</v>
      </c>
      <c r="K21" s="475" t="s">
        <v>7627</v>
      </c>
      <c r="L21" s="476">
        <v>1.7003398208217486E-3</v>
      </c>
      <c r="M21" s="476">
        <v>5.7770297049323264E-3</v>
      </c>
      <c r="N21" s="476">
        <v>2.606851963133774E-3</v>
      </c>
      <c r="O21" s="476">
        <v>1.1135133639245814E-2</v>
      </c>
      <c r="P21" s="476">
        <v>5.5174740752205543E-3</v>
      </c>
      <c r="Q21" s="476">
        <v>2.5323204382213748E-3</v>
      </c>
      <c r="R21" s="476">
        <v>4.4666927806661441E-3</v>
      </c>
      <c r="S21" s="476">
        <v>4.2820238876445527E-3</v>
      </c>
      <c r="T21" s="476">
        <v>4.015134459036898E-3</v>
      </c>
      <c r="U21" s="476">
        <v>3.9794280979774197E-3</v>
      </c>
      <c r="V21" s="476">
        <v>3.601812656029523E-3</v>
      </c>
      <c r="W21" s="477" t="s">
        <v>7628</v>
      </c>
      <c r="Y21" s="475" t="s">
        <v>7627</v>
      </c>
      <c r="Z21" s="476">
        <v>1.21559255704974E-3</v>
      </c>
      <c r="AA21" s="476">
        <v>2.4467400357059757E-3</v>
      </c>
      <c r="AB21" s="476">
        <v>2.1917110594924928E-3</v>
      </c>
      <c r="AC21" s="476">
        <v>0.12228092361013536</v>
      </c>
      <c r="AD21" s="476">
        <v>9.4329972477858997E-3</v>
      </c>
      <c r="AE21" s="476">
        <v>1.7913882093203652E-3</v>
      </c>
      <c r="AF21" s="476">
        <v>2.3043785831134951E-3</v>
      </c>
      <c r="AG21" s="476">
        <v>2.129976245274473E-3</v>
      </c>
      <c r="AH21" s="476">
        <v>2.4925427054993086E-3</v>
      </c>
      <c r="AI21" s="476">
        <v>2.9265903521837316E-3</v>
      </c>
      <c r="AJ21" s="476">
        <v>3.3532605885090755E-3</v>
      </c>
      <c r="AK21" s="477" t="s">
        <v>7628</v>
      </c>
      <c r="AM21" s="475" t="s">
        <v>7627</v>
      </c>
      <c r="AN21" s="476">
        <v>8.6711752039631048E-3</v>
      </c>
      <c r="AO21" s="476">
        <v>3.2721806135676225E-3</v>
      </c>
      <c r="AP21" s="476">
        <v>2.5256042079916316E-3</v>
      </c>
      <c r="AQ21" s="476">
        <v>2.5791383173923289E-3</v>
      </c>
      <c r="AR21" s="476">
        <v>2.5754328752232319E-3</v>
      </c>
      <c r="AS21" s="476">
        <v>5.6797773316298586E-3</v>
      </c>
      <c r="AT21" s="477" t="s">
        <v>7628</v>
      </c>
      <c r="AV21" s="475" t="s">
        <v>7627</v>
      </c>
      <c r="AW21" s="476">
        <v>8.3247780502465514E-3</v>
      </c>
      <c r="AX21" s="476">
        <v>1.9817380289837727E-3</v>
      </c>
      <c r="AY21" s="476">
        <v>2.0765796572818117E-3</v>
      </c>
      <c r="AZ21" s="476">
        <v>1.719308072487644E-3</v>
      </c>
      <c r="BA21" s="476">
        <v>1.8472357178854859E-3</v>
      </c>
      <c r="BB21" s="476">
        <v>4.1268253299634938E-3</v>
      </c>
      <c r="BC21" s="477" t="s">
        <v>7628</v>
      </c>
    </row>
    <row r="22" spans="1:56">
      <c r="A22" s="475" t="s">
        <v>7629</v>
      </c>
      <c r="B22" s="476">
        <v>0.20957614165224236</v>
      </c>
      <c r="C22" s="476">
        <v>0.44048845209517362</v>
      </c>
      <c r="D22" s="476">
        <v>0.88732286814517447</v>
      </c>
      <c r="E22" s="476">
        <v>1.0177334402592011</v>
      </c>
      <c r="F22" s="476">
        <v>0.2024807269908265</v>
      </c>
      <c r="G22" s="476">
        <v>0.35911122641859083</v>
      </c>
      <c r="H22" s="476">
        <v>0.45491813453493712</v>
      </c>
      <c r="I22" s="477" t="s">
        <v>7604</v>
      </c>
      <c r="K22" s="475" t="s">
        <v>7629</v>
      </c>
      <c r="L22" s="476">
        <v>0.9555520393016721</v>
      </c>
      <c r="M22" s="476">
        <v>0.16774542734280562</v>
      </c>
      <c r="N22" s="476">
        <v>0.71379080661159422</v>
      </c>
      <c r="O22" s="476">
        <v>4.2818349905995037</v>
      </c>
      <c r="P22" s="476">
        <v>2.327797554558118</v>
      </c>
      <c r="Q22" s="476">
        <v>1.2867669394804675</v>
      </c>
      <c r="R22" s="476">
        <v>0.41614794767704105</v>
      </c>
      <c r="S22" s="476">
        <v>0.43444455893545064</v>
      </c>
      <c r="T22" s="476">
        <v>0.54426914548865768</v>
      </c>
      <c r="U22" s="476">
        <v>0.49585599144192094</v>
      </c>
      <c r="V22" s="476">
        <v>1.9585308199766029</v>
      </c>
      <c r="W22" s="477" t="s">
        <v>7604</v>
      </c>
      <c r="Y22" s="475" t="s">
        <v>7629</v>
      </c>
      <c r="Z22" s="476">
        <v>1.0040567319316525</v>
      </c>
      <c r="AA22" s="476">
        <v>0.62839146970754589</v>
      </c>
      <c r="AB22" s="476">
        <v>0.80044844692278938</v>
      </c>
      <c r="AC22" s="476">
        <v>77.361247716734582</v>
      </c>
      <c r="AD22" s="476">
        <v>7.2473527432177578</v>
      </c>
      <c r="AE22" s="476">
        <v>1.3558610298943852</v>
      </c>
      <c r="AF22" s="476">
        <v>1.0299913047322888</v>
      </c>
      <c r="AG22" s="476">
        <v>0.81705256541792604</v>
      </c>
      <c r="AH22" s="476">
        <v>1.5855581820614602</v>
      </c>
      <c r="AI22" s="476">
        <v>1.6658398597030704</v>
      </c>
      <c r="AJ22" s="476">
        <v>1.769797353703854</v>
      </c>
      <c r="AK22" s="477" t="s">
        <v>7604</v>
      </c>
      <c r="AM22" s="475" t="s">
        <v>7629</v>
      </c>
      <c r="AN22" s="476">
        <v>-0.91603193623771284</v>
      </c>
      <c r="AO22" s="476">
        <v>1.5948167218781508</v>
      </c>
      <c r="AP22" s="476">
        <v>0.68363778113311824</v>
      </c>
      <c r="AQ22" s="476">
        <v>1.2070390782975662</v>
      </c>
      <c r="AR22" s="476">
        <v>1.0138338897947563</v>
      </c>
      <c r="AS22" s="476">
        <v>1.8940773863843765</v>
      </c>
      <c r="AT22" s="477" t="s">
        <v>7604</v>
      </c>
      <c r="AV22" s="475" t="s">
        <v>7629</v>
      </c>
      <c r="AW22" s="476">
        <v>-1.030644758049502</v>
      </c>
      <c r="AX22" s="476">
        <v>1.913793390050833</v>
      </c>
      <c r="AY22" s="476">
        <v>1.3678445229681979</v>
      </c>
      <c r="AZ22" s="476">
        <v>1.8376276771004942</v>
      </c>
      <c r="BA22" s="476">
        <v>1.2464731008532377</v>
      </c>
      <c r="BB22" s="476">
        <v>2.2900080735748389</v>
      </c>
      <c r="BC22" s="477" t="s">
        <v>7604</v>
      </c>
    </row>
    <row r="23" spans="1:56">
      <c r="A23" s="481" t="s">
        <v>7630</v>
      </c>
      <c r="B23" s="482">
        <v>5.304011466009028E-2</v>
      </c>
      <c r="C23" s="482">
        <v>4.1214564653904814E-2</v>
      </c>
      <c r="D23" s="482">
        <v>0.25301246877352213</v>
      </c>
      <c r="E23" s="482">
        <v>0.50490535851733043</v>
      </c>
      <c r="F23" s="482">
        <v>9.87536069598174E-2</v>
      </c>
      <c r="G23" s="482">
        <v>0.19215077276602049</v>
      </c>
      <c r="H23" s="482">
        <v>0.12645886865527128</v>
      </c>
      <c r="I23" s="483" t="s">
        <v>4507</v>
      </c>
      <c r="K23" s="481" t="s">
        <v>7630</v>
      </c>
      <c r="L23" s="476">
        <v>0.32850099585333203</v>
      </c>
      <c r="M23" s="476">
        <v>1.5492786794284921E-2</v>
      </c>
      <c r="N23" s="476">
        <v>0.30657177402422514</v>
      </c>
      <c r="O23" s="476">
        <v>1.5269898869000156</v>
      </c>
      <c r="P23" s="476">
        <v>0.71666924624671102</v>
      </c>
      <c r="Q23" s="476">
        <v>0.39006463467706837</v>
      </c>
      <c r="R23" s="476">
        <v>0.10150808346983832</v>
      </c>
      <c r="S23" s="476">
        <v>0.1127401373530523</v>
      </c>
      <c r="T23" s="476">
        <v>0.18390357609869806</v>
      </c>
      <c r="U23" s="476">
        <v>0.18828691589275132</v>
      </c>
      <c r="V23" s="476">
        <v>0.822400713966979</v>
      </c>
      <c r="W23" s="483" t="s">
        <v>4507</v>
      </c>
      <c r="Y23" s="481" t="s">
        <v>7630</v>
      </c>
      <c r="Z23" s="482">
        <v>0.34700076024776599</v>
      </c>
      <c r="AA23" s="482">
        <v>8.1231638712932208E-2</v>
      </c>
      <c r="AB23" s="482">
        <v>0.30894658938529063</v>
      </c>
      <c r="AC23" s="482">
        <v>29.826706009086227</v>
      </c>
      <c r="AD23" s="482">
        <v>2.0997694270996465</v>
      </c>
      <c r="AE23" s="482">
        <v>0.37893892833701298</v>
      </c>
      <c r="AF23" s="482">
        <v>0.30701074381383286</v>
      </c>
      <c r="AG23" s="482">
        <v>0.28298625553429646</v>
      </c>
      <c r="AH23" s="482">
        <v>0.44262432540921454</v>
      </c>
      <c r="AI23" s="482">
        <v>0.52522882333157161</v>
      </c>
      <c r="AJ23" s="482">
        <v>0.68655353541323438</v>
      </c>
      <c r="AK23" s="483" t="s">
        <v>4507</v>
      </c>
      <c r="AM23" s="481" t="s">
        <v>7630</v>
      </c>
      <c r="AN23" s="482">
        <v>-0.24266628100767187</v>
      </c>
      <c r="AO23" s="482">
        <v>0.86965288780066263</v>
      </c>
      <c r="AP23" s="482">
        <v>0.54331251048543883</v>
      </c>
      <c r="AQ23" s="482">
        <v>0.76266906655749866</v>
      </c>
      <c r="AR23" s="482">
        <v>0.68804513808007872</v>
      </c>
      <c r="AS23" s="482">
        <v>1.1179321043986128</v>
      </c>
      <c r="AT23" s="483" t="s">
        <v>4507</v>
      </c>
      <c r="AV23" s="481" t="s">
        <v>7630</v>
      </c>
      <c r="AW23" s="482">
        <v>-2.3267781247174097</v>
      </c>
      <c r="AX23" s="482">
        <v>-0.91509662919854118</v>
      </c>
      <c r="AY23" s="482">
        <v>-2.205744899122307</v>
      </c>
      <c r="AZ23" s="482">
        <v>-1.2029621087314661</v>
      </c>
      <c r="BA23" s="482">
        <v>-2.4149773214392201</v>
      </c>
      <c r="BB23" s="482">
        <v>-0.16695977253580457</v>
      </c>
      <c r="BC23" s="483" t="s">
        <v>4507</v>
      </c>
    </row>
    <row r="24" spans="1:56">
      <c r="A24" s="484" t="s">
        <v>7631</v>
      </c>
      <c r="B24" s="467" t="s">
        <v>7583</v>
      </c>
      <c r="C24" s="467" t="s">
        <v>7584</v>
      </c>
      <c r="D24" s="467" t="s">
        <v>7585</v>
      </c>
      <c r="E24" s="467" t="s">
        <v>7586</v>
      </c>
      <c r="F24" s="467" t="s">
        <v>7587</v>
      </c>
      <c r="G24" s="467" t="s">
        <v>7588</v>
      </c>
      <c r="H24" s="467" t="s">
        <v>7589</v>
      </c>
      <c r="I24" s="467" t="s">
        <v>134</v>
      </c>
      <c r="J24" s="171"/>
      <c r="K24" s="484" t="s">
        <v>7631</v>
      </c>
      <c r="L24" s="469" t="s">
        <v>7583</v>
      </c>
      <c r="M24" s="469" t="s">
        <v>7590</v>
      </c>
      <c r="N24" s="469" t="s">
        <v>7587</v>
      </c>
      <c r="O24" s="469" t="s">
        <v>7588</v>
      </c>
      <c r="P24" s="469" t="s">
        <v>7589</v>
      </c>
      <c r="Q24" s="469" t="s">
        <v>7585</v>
      </c>
      <c r="R24" s="469" t="s">
        <v>7591</v>
      </c>
      <c r="S24" s="469" t="s">
        <v>7592</v>
      </c>
      <c r="T24" s="469" t="s">
        <v>7593</v>
      </c>
      <c r="U24" s="469" t="s">
        <v>7594</v>
      </c>
      <c r="V24" s="469" t="s">
        <v>7586</v>
      </c>
      <c r="W24" s="485" t="s">
        <v>134</v>
      </c>
      <c r="Y24" s="484" t="s">
        <v>7631</v>
      </c>
      <c r="Z24" s="467" t="s">
        <v>7583</v>
      </c>
      <c r="AA24" s="467" t="s">
        <v>7595</v>
      </c>
      <c r="AB24" s="467" t="s">
        <v>7587</v>
      </c>
      <c r="AC24" s="467" t="s">
        <v>7588</v>
      </c>
      <c r="AD24" s="467" t="s">
        <v>7589</v>
      </c>
      <c r="AE24" s="467" t="s">
        <v>7585</v>
      </c>
      <c r="AF24" s="467" t="s">
        <v>7591</v>
      </c>
      <c r="AG24" s="467" t="s">
        <v>7592</v>
      </c>
      <c r="AH24" s="467" t="s">
        <v>7593</v>
      </c>
      <c r="AI24" s="467" t="s">
        <v>7594</v>
      </c>
      <c r="AJ24" s="467" t="s">
        <v>7586</v>
      </c>
      <c r="AK24" s="171"/>
      <c r="AL24" s="171"/>
      <c r="AM24" s="484" t="s">
        <v>7631</v>
      </c>
      <c r="AN24" s="467" t="s">
        <v>7590</v>
      </c>
      <c r="AO24" s="467" t="s">
        <v>7591</v>
      </c>
      <c r="AP24" s="467" t="s">
        <v>7592</v>
      </c>
      <c r="AQ24" s="467" t="s">
        <v>7593</v>
      </c>
      <c r="AR24" s="467" t="s">
        <v>7594</v>
      </c>
      <c r="AS24" s="467" t="s">
        <v>7596</v>
      </c>
      <c r="AT24" s="467" t="s">
        <v>134</v>
      </c>
      <c r="AU24" s="171"/>
      <c r="AV24" s="484" t="s">
        <v>7631</v>
      </c>
      <c r="AW24" s="467" t="s">
        <v>7590</v>
      </c>
      <c r="AX24" s="467" t="s">
        <v>7591</v>
      </c>
      <c r="AY24" s="467" t="s">
        <v>7592</v>
      </c>
      <c r="AZ24" s="467" t="s">
        <v>7593</v>
      </c>
      <c r="BA24" s="467" t="s">
        <v>7594</v>
      </c>
      <c r="BB24" s="467" t="s">
        <v>7596</v>
      </c>
      <c r="BC24" s="171"/>
      <c r="BD24" s="171"/>
    </row>
    <row r="25" spans="1:56">
      <c r="A25" s="486" t="s">
        <v>7632</v>
      </c>
      <c r="B25" s="473">
        <v>5.813016539688257E-8</v>
      </c>
      <c r="C25" s="473">
        <v>5.8406751608910047E-8</v>
      </c>
      <c r="D25" s="473">
        <v>2.1166370310573914E-7</v>
      </c>
      <c r="E25" s="473">
        <v>3.7124567292774038E-7</v>
      </c>
      <c r="F25" s="473">
        <v>9.4187518842327409E-8</v>
      </c>
      <c r="G25" s="473">
        <v>1.6449760942885734E-7</v>
      </c>
      <c r="H25" s="473">
        <v>1.35489827331521E-7</v>
      </c>
      <c r="I25" s="474" t="s">
        <v>7633</v>
      </c>
      <c r="K25" s="486" t="s">
        <v>7632</v>
      </c>
      <c r="L25" s="473">
        <v>3.9278816328478398E-7</v>
      </c>
      <c r="M25" s="473">
        <v>5.3381437885183206E-7</v>
      </c>
      <c r="N25" s="473">
        <v>4.3602348665300714E-7</v>
      </c>
      <c r="O25" s="473">
        <v>2.2326134069921701E-6</v>
      </c>
      <c r="P25" s="473">
        <v>1.1719393282773564E-6</v>
      </c>
      <c r="Q25" s="473">
        <v>5.323390363444521E-7</v>
      </c>
      <c r="R25" s="473">
        <v>4.992035230159295E-7</v>
      </c>
      <c r="S25" s="473">
        <v>4.7323170147494544E-7</v>
      </c>
      <c r="T25" s="473">
        <v>4.8609585536414814E-7</v>
      </c>
      <c r="U25" s="473">
        <v>4.556102088653728E-7</v>
      </c>
      <c r="V25" s="473">
        <v>7.1796495290471194E-7</v>
      </c>
      <c r="W25" s="474" t="s">
        <v>7633</v>
      </c>
      <c r="Y25" s="486" t="s">
        <v>7632</v>
      </c>
      <c r="Z25" s="473">
        <v>2.9020028166556573E-7</v>
      </c>
      <c r="AA25" s="473">
        <v>3.3939486851633186E-7</v>
      </c>
      <c r="AB25" s="473">
        <v>3.6336291226707501E-7</v>
      </c>
      <c r="AC25" s="473">
        <v>2.6431642546016585E-5</v>
      </c>
      <c r="AD25" s="473">
        <v>2.2535135711477334E-6</v>
      </c>
      <c r="AE25" s="473">
        <v>4.2275120830598487E-7</v>
      </c>
      <c r="AF25" s="473">
        <v>4.20682946958867E-7</v>
      </c>
      <c r="AG25" s="473">
        <v>3.9682130345968631E-7</v>
      </c>
      <c r="AH25" s="473">
        <v>5.0232371437491636E-7</v>
      </c>
      <c r="AI25" s="473">
        <v>5.5331163215298126E-7</v>
      </c>
      <c r="AJ25" s="473">
        <v>6.8401362303208498E-7</v>
      </c>
      <c r="AK25" s="474" t="s">
        <v>7633</v>
      </c>
      <c r="AM25" s="486" t="s">
        <v>7632</v>
      </c>
      <c r="AN25" s="473">
        <v>6.041072682946985E-7</v>
      </c>
      <c r="AO25" s="473">
        <v>6.2408480964040512E-7</v>
      </c>
      <c r="AP25" s="473">
        <v>4.2810689719829079E-7</v>
      </c>
      <c r="AQ25" s="473">
        <v>5.3819130783900435E-7</v>
      </c>
      <c r="AR25" s="473">
        <v>4.9335869762145092E-7</v>
      </c>
      <c r="AS25" s="473">
        <v>9.5861471071363375E-7</v>
      </c>
      <c r="AT25" s="474" t="s">
        <v>7633</v>
      </c>
      <c r="AV25" s="486" t="s">
        <v>7632</v>
      </c>
      <c r="AW25" s="473">
        <v>4.1110573266025865E-10</v>
      </c>
      <c r="AX25" s="473">
        <v>4.1805052711369098E-10</v>
      </c>
      <c r="AY25" s="473">
        <v>3.5447585394581863E-10</v>
      </c>
      <c r="AZ25" s="473">
        <v>4.3930971993410214E-10</v>
      </c>
      <c r="BA25" s="473">
        <v>4.0469216440816499E-10</v>
      </c>
      <c r="BB25" s="473">
        <v>7.0396131704577366E-10</v>
      </c>
      <c r="BC25" s="474" t="s">
        <v>7633</v>
      </c>
    </row>
    <row r="26" spans="1:56">
      <c r="A26" s="487" t="s">
        <v>7634</v>
      </c>
      <c r="B26" s="476">
        <v>4.9571736228212872E-3</v>
      </c>
      <c r="C26" s="476">
        <v>4.6184643372521664E-3</v>
      </c>
      <c r="D26" s="476">
        <v>3.779805604948238E-2</v>
      </c>
      <c r="E26" s="476">
        <v>3.0375946515573429E-2</v>
      </c>
      <c r="F26" s="476">
        <v>3.6180541797665709E-3</v>
      </c>
      <c r="G26" s="476">
        <v>5.491382824950891E-3</v>
      </c>
      <c r="H26" s="476">
        <v>5.3436922007472779E-3</v>
      </c>
      <c r="I26" s="477" t="s">
        <v>7635</v>
      </c>
      <c r="K26" s="487" t="s">
        <v>7634</v>
      </c>
      <c r="L26" s="476">
        <v>3.1791456005384897E-2</v>
      </c>
      <c r="M26" s="476">
        <v>3.5223208093058278E-4</v>
      </c>
      <c r="N26" s="476">
        <v>6.3152598084288414E-2</v>
      </c>
      <c r="O26" s="476">
        <v>8.586587473039517E-2</v>
      </c>
      <c r="P26" s="476">
        <v>4.2583346231233554E-2</v>
      </c>
      <c r="Q26" s="476">
        <v>4.962859548214394E-2</v>
      </c>
      <c r="R26" s="476">
        <v>8.6944187261116263E-3</v>
      </c>
      <c r="S26" s="476">
        <v>6.0284576434496981E-3</v>
      </c>
      <c r="T26" s="476">
        <v>7.7290920461652183E-3</v>
      </c>
      <c r="U26" s="476">
        <v>6.804131685343765E-3</v>
      </c>
      <c r="V26" s="476">
        <v>5.1775570751474369E-2</v>
      </c>
      <c r="W26" s="477" t="s">
        <v>7635</v>
      </c>
      <c r="Y26" s="487" t="s">
        <v>7634</v>
      </c>
      <c r="Z26" s="476">
        <v>2.4797661926542619E-2</v>
      </c>
      <c r="AA26" s="476">
        <v>1.1741764466682757E-2</v>
      </c>
      <c r="AB26" s="476">
        <v>3.8316015856848705E-2</v>
      </c>
      <c r="AC26" s="476">
        <v>1.4288885766474639</v>
      </c>
      <c r="AD26" s="476">
        <v>0.11668288229453355</v>
      </c>
      <c r="AE26" s="476">
        <v>5.5786293931618831E-2</v>
      </c>
      <c r="AF26" s="476">
        <v>4.8226607519195913E-2</v>
      </c>
      <c r="AG26" s="476">
        <v>3.6191202432779672E-2</v>
      </c>
      <c r="AH26" s="476">
        <v>3.3737612060122206E-2</v>
      </c>
      <c r="AI26" s="476">
        <v>3.0251585547494353E-2</v>
      </c>
      <c r="AJ26" s="476">
        <v>6.2774695439534858E-2</v>
      </c>
      <c r="AK26" s="477" t="s">
        <v>7635</v>
      </c>
      <c r="AM26" s="487" t="s">
        <v>7634</v>
      </c>
      <c r="AN26" s="476">
        <v>-1.3134581215652245E-2</v>
      </c>
      <c r="AO26" s="476">
        <v>3.7182533967065147E-2</v>
      </c>
      <c r="AP26" s="476">
        <v>5.3760251058412534E-2</v>
      </c>
      <c r="AQ26" s="476">
        <v>4.646980344127203E-2</v>
      </c>
      <c r="AR26" s="476">
        <v>3.1873010326888732E-2</v>
      </c>
      <c r="AS26" s="476">
        <v>6.8736448256981192E-2</v>
      </c>
      <c r="AT26" s="477" t="s">
        <v>7635</v>
      </c>
      <c r="AV26" s="487" t="s">
        <v>7634</v>
      </c>
      <c r="AW26" s="476">
        <v>-3.1209672700579281E-5</v>
      </c>
      <c r="AX26" s="476">
        <v>2.575183932923079E-5</v>
      </c>
      <c r="AY26" s="476">
        <v>6.3730194916220223E-5</v>
      </c>
      <c r="AZ26" s="476">
        <v>2.598154859967051E-5</v>
      </c>
      <c r="BA26" s="476">
        <v>1.3046457432242028E-5</v>
      </c>
      <c r="BB26" s="476">
        <v>3.7580121454647571E-5</v>
      </c>
      <c r="BC26" s="477" t="s">
        <v>7635</v>
      </c>
    </row>
    <row r="27" spans="1:56">
      <c r="A27" s="487" t="s">
        <v>7636</v>
      </c>
      <c r="B27" s="476">
        <v>1.409143338507722E-13</v>
      </c>
      <c r="C27" s="476">
        <v>1.5791529028772304E-13</v>
      </c>
      <c r="D27" s="476">
        <v>2.5388517383193882E-13</v>
      </c>
      <c r="E27" s="476">
        <v>4.5851450954474561E-13</v>
      </c>
      <c r="F27" s="476">
        <v>2.5232611223566912E-13</v>
      </c>
      <c r="G27" s="476">
        <v>3.2501871687483782E-13</v>
      </c>
      <c r="H27" s="476">
        <v>2.118695614394419E-13</v>
      </c>
      <c r="I27" s="477" t="s">
        <v>7637</v>
      </c>
      <c r="K27" s="487" t="s">
        <v>7636</v>
      </c>
      <c r="L27" s="476">
        <v>1.8618137339853474E-13</v>
      </c>
      <c r="M27" s="476">
        <v>-1.380714582961774E-14</v>
      </c>
      <c r="N27" s="476">
        <v>3.0097776587195291E-13</v>
      </c>
      <c r="O27" s="476">
        <v>1.2908463213533945E-12</v>
      </c>
      <c r="P27" s="476">
        <v>4.8962157560749114E-13</v>
      </c>
      <c r="Q27" s="476">
        <v>2.3904043603919491E-13</v>
      </c>
      <c r="R27" s="476">
        <v>6.4383590912328185E-14</v>
      </c>
      <c r="S27" s="476">
        <v>8.7139647090512388E-14</v>
      </c>
      <c r="T27" s="476">
        <v>8.8380237648530337E-14</v>
      </c>
      <c r="U27" s="476">
        <v>9.4075549169625102E-14</v>
      </c>
      <c r="V27" s="476">
        <v>4.7263830095155398E-13</v>
      </c>
      <c r="W27" s="477" t="s">
        <v>7637</v>
      </c>
      <c r="Y27" s="487" t="s">
        <v>7636</v>
      </c>
      <c r="Z27" s="476">
        <v>2.1290551740468861E-13</v>
      </c>
      <c r="AA27" s="476">
        <v>6.6245457925878572E-13</v>
      </c>
      <c r="AB27" s="476">
        <v>5.0335419246579863E-13</v>
      </c>
      <c r="AC27" s="476">
        <v>3.4469392534307529E-11</v>
      </c>
      <c r="AD27" s="476">
        <v>1.4609092302463664E-12</v>
      </c>
      <c r="AE27" s="476">
        <v>2.5416940151560357E-13</v>
      </c>
      <c r="AF27" s="476">
        <v>2.5330051729474009E-13</v>
      </c>
      <c r="AG27" s="476">
        <v>4.8153878860142894E-13</v>
      </c>
      <c r="AH27" s="476">
        <v>4.2988091521341596E-13</v>
      </c>
      <c r="AI27" s="476">
        <v>6.9325661845961657E-13</v>
      </c>
      <c r="AJ27" s="476">
        <v>7.1894295909396494E-13</v>
      </c>
      <c r="AK27" s="477" t="s">
        <v>7637</v>
      </c>
      <c r="AM27" s="487" t="s">
        <v>7636</v>
      </c>
      <c r="AN27" s="476">
        <v>3.570054497288909E-12</v>
      </c>
      <c r="AO27" s="476">
        <v>1.2039104133659801E-12</v>
      </c>
      <c r="AP27" s="476">
        <v>1.440575934314277E-12</v>
      </c>
      <c r="AQ27" s="476">
        <v>9.0158079275341239E-13</v>
      </c>
      <c r="AR27" s="476">
        <v>1.2632127235551416E-12</v>
      </c>
      <c r="AS27" s="476">
        <v>1.3014601204599379E-12</v>
      </c>
      <c r="AT27" s="477" t="s">
        <v>7637</v>
      </c>
      <c r="AV27" s="487" t="s">
        <v>7636</v>
      </c>
      <c r="AW27" s="476">
        <v>4.0475443234588532E-15</v>
      </c>
      <c r="AX27" s="476">
        <v>1.2557939286343582E-15</v>
      </c>
      <c r="AY27" s="476">
        <v>2.6309700216573575E-15</v>
      </c>
      <c r="AZ27" s="476">
        <v>1.2155799011532124E-15</v>
      </c>
      <c r="BA27" s="476">
        <v>2.1040489328389536E-15</v>
      </c>
      <c r="BB27" s="476">
        <v>1.2090880370682393E-15</v>
      </c>
      <c r="BC27" s="477" t="s">
        <v>7637</v>
      </c>
    </row>
    <row r="28" spans="1:56">
      <c r="A28" s="487" t="s">
        <v>7605</v>
      </c>
      <c r="B28" s="476">
        <v>1.0705165508506486E-6</v>
      </c>
      <c r="C28" s="476">
        <v>1.1797944151500852E-6</v>
      </c>
      <c r="D28" s="476">
        <v>5.4337180508132518E-6</v>
      </c>
      <c r="E28" s="476">
        <v>1.717318766698771E-5</v>
      </c>
      <c r="F28" s="476">
        <v>6.0331022007838411E-6</v>
      </c>
      <c r="G28" s="476">
        <v>9.1462881286831458E-6</v>
      </c>
      <c r="H28" s="476">
        <v>3.2563400737347778E-6</v>
      </c>
      <c r="I28" s="477" t="s">
        <v>7637</v>
      </c>
      <c r="K28" s="487" t="s">
        <v>7605</v>
      </c>
      <c r="L28" s="476">
        <v>6.9628105919613415E-12</v>
      </c>
      <c r="M28" s="476">
        <v>2.0686691239125698E-10</v>
      </c>
      <c r="N28" s="476">
        <v>3.9093258809304882E-11</v>
      </c>
      <c r="O28" s="476">
        <v>2.2567589304709239E-10</v>
      </c>
      <c r="P28" s="476">
        <v>2.904078316050147E-11</v>
      </c>
      <c r="Q28" s="476">
        <v>8.4861003827493719E-12</v>
      </c>
      <c r="R28" s="476">
        <v>1.2275953754480926E-10</v>
      </c>
      <c r="S28" s="476">
        <v>1.3220854958575346E-10</v>
      </c>
      <c r="T28" s="476">
        <v>1.0555460799363239E-10</v>
      </c>
      <c r="U28" s="476">
        <v>1.2784941556500627E-10</v>
      </c>
      <c r="V28" s="476">
        <v>5.9763377835666982E-11</v>
      </c>
      <c r="W28" s="477" t="s">
        <v>7637</v>
      </c>
      <c r="Y28" s="487" t="s">
        <v>7605</v>
      </c>
      <c r="Z28" s="476">
        <v>9.3402046437429105E-6</v>
      </c>
      <c r="AA28" s="476">
        <v>3.6599929979755016E-4</v>
      </c>
      <c r="AB28" s="476">
        <v>4.590224296737036E-5</v>
      </c>
      <c r="AC28" s="476">
        <v>3.8664043838696083E-3</v>
      </c>
      <c r="AD28" s="476">
        <v>9.6267517876063734E-5</v>
      </c>
      <c r="AE28" s="476">
        <v>9.8014499671818126E-6</v>
      </c>
      <c r="AF28" s="476">
        <v>2.9975977480730404E-5</v>
      </c>
      <c r="AG28" s="476">
        <v>5.7836563791143274E-5</v>
      </c>
      <c r="AH28" s="476">
        <v>3.387395745060434E-5</v>
      </c>
      <c r="AI28" s="476">
        <v>7.4920122039110162E-5</v>
      </c>
      <c r="AJ28" s="476">
        <v>4.1561329501547735E-5</v>
      </c>
      <c r="AK28" s="477" t="s">
        <v>7637</v>
      </c>
      <c r="AM28" s="487" t="s">
        <v>7605</v>
      </c>
      <c r="AN28" s="476">
        <v>2.2073146656015133E-3</v>
      </c>
      <c r="AO28" s="476">
        <v>1.8641497431465745E-3</v>
      </c>
      <c r="AP28" s="476">
        <v>1.0663765284069043E-3</v>
      </c>
      <c r="AQ28" s="476">
        <v>1.4039135813746818E-3</v>
      </c>
      <c r="AR28" s="476">
        <v>1.2807994927142375E-3</v>
      </c>
      <c r="AS28" s="476">
        <v>2.0089523635699945E-3</v>
      </c>
      <c r="AT28" s="477" t="s">
        <v>7637</v>
      </c>
      <c r="AV28" s="487" t="s">
        <v>7605</v>
      </c>
      <c r="AW28" s="476">
        <v>1.6317788428292544E-12</v>
      </c>
      <c r="AX28" s="476">
        <v>1.3058024063379977E-12</v>
      </c>
      <c r="AY28" s="476">
        <v>1.246401838975645E-12</v>
      </c>
      <c r="AZ28" s="476">
        <v>1.2812553542009885E-12</v>
      </c>
      <c r="BA28" s="476">
        <v>1.4225461960938385E-12</v>
      </c>
      <c r="BB28" s="476">
        <v>1.2332122297107554E-12</v>
      </c>
      <c r="BC28" s="477" t="s">
        <v>7637</v>
      </c>
    </row>
    <row r="29" spans="1:56">
      <c r="A29" s="487" t="s">
        <v>7638</v>
      </c>
      <c r="B29" s="476">
        <v>5.011899109836448E-15</v>
      </c>
      <c r="C29" s="476">
        <v>2.9608390269257337E-15</v>
      </c>
      <c r="D29" s="476">
        <v>2.1882970251666321E-14</v>
      </c>
      <c r="E29" s="476">
        <v>2.2034519861211298E-14</v>
      </c>
      <c r="F29" s="476">
        <v>3.0335759507300058E-15</v>
      </c>
      <c r="G29" s="476">
        <v>5.8366628368110881E-15</v>
      </c>
      <c r="H29" s="476">
        <v>4.874657083628148E-15</v>
      </c>
      <c r="I29" s="477" t="s">
        <v>7637</v>
      </c>
      <c r="K29" s="487" t="s">
        <v>7638</v>
      </c>
      <c r="L29" s="476">
        <v>4.9007286180368755E-14</v>
      </c>
      <c r="M29" s="476">
        <v>1.6831886728890475E-14</v>
      </c>
      <c r="N29" s="476">
        <v>4.1178025064979258E-14</v>
      </c>
      <c r="O29" s="476">
        <v>1.2812365413786123E-13</v>
      </c>
      <c r="P29" s="476">
        <v>6.2496285404736111E-14</v>
      </c>
      <c r="Q29" s="476">
        <v>4.1701827451573587E-14</v>
      </c>
      <c r="R29" s="476">
        <v>2.403378201932436E-14</v>
      </c>
      <c r="S29" s="476">
        <v>1.8480294591384615E-14</v>
      </c>
      <c r="T29" s="476">
        <v>1.936232872818239E-14</v>
      </c>
      <c r="U29" s="476">
        <v>2.0022863495492848E-14</v>
      </c>
      <c r="V29" s="476">
        <v>5.3921150065728377E-14</v>
      </c>
      <c r="W29" s="477" t="s">
        <v>7637</v>
      </c>
      <c r="Y29" s="487" t="s">
        <v>7638</v>
      </c>
      <c r="Z29" s="476">
        <v>3.5515161334546409E-14</v>
      </c>
      <c r="AA29" s="476">
        <v>4.1049042440531712E-14</v>
      </c>
      <c r="AB29" s="476">
        <v>2.8522176872742196E-14</v>
      </c>
      <c r="AC29" s="476">
        <v>2.0068942906655429E-12</v>
      </c>
      <c r="AD29" s="476">
        <v>1.47552328719654E-13</v>
      </c>
      <c r="AE29" s="476">
        <v>3.8617906796348232E-14</v>
      </c>
      <c r="AF29" s="476">
        <v>4.7079863823264997E-14</v>
      </c>
      <c r="AG29" s="476">
        <v>3.3782177485696328E-14</v>
      </c>
      <c r="AH29" s="476">
        <v>3.4295660318451449E-14</v>
      </c>
      <c r="AI29" s="476">
        <v>3.5736979291788784E-14</v>
      </c>
      <c r="AJ29" s="476">
        <v>4.9346552501126624E-14</v>
      </c>
      <c r="AK29" s="477" t="s">
        <v>7637</v>
      </c>
      <c r="AM29" s="487" t="s">
        <v>7638</v>
      </c>
      <c r="AN29" s="476">
        <v>2.0144805770193152E-14</v>
      </c>
      <c r="AO29" s="476">
        <v>5.0816469825723747E-14</v>
      </c>
      <c r="AP29" s="476">
        <v>3.8891158677995875E-14</v>
      </c>
      <c r="AQ29" s="476">
        <v>5.0285268978366019E-14</v>
      </c>
      <c r="AR29" s="476">
        <v>3.3651033982969696E-14</v>
      </c>
      <c r="AS29" s="476">
        <v>7.9194287278700487E-14</v>
      </c>
      <c r="AT29" s="477" t="s">
        <v>7637</v>
      </c>
      <c r="AV29" s="487" t="s">
        <v>7638</v>
      </c>
      <c r="AW29" s="476">
        <v>-3.6182357853749873E-17</v>
      </c>
      <c r="AX29" s="476">
        <v>-1.2240640448952587E-18</v>
      </c>
      <c r="AY29" s="476">
        <v>-2.7453170713172993E-17</v>
      </c>
      <c r="AZ29" s="476">
        <v>-7.4631301482701812E-18</v>
      </c>
      <c r="BA29" s="476">
        <v>-4.0859294702021602E-17</v>
      </c>
      <c r="BB29" s="476">
        <v>2.066299845549003E-17</v>
      </c>
      <c r="BC29" s="477" t="s">
        <v>7637</v>
      </c>
    </row>
    <row r="30" spans="1:56">
      <c r="A30" s="487" t="s">
        <v>7639</v>
      </c>
      <c r="B30" s="476">
        <v>6.0836971032848684E-8</v>
      </c>
      <c r="C30" s="476">
        <v>3.5925918326870333E-8</v>
      </c>
      <c r="D30" s="476">
        <v>2.6549596919351143E-7</v>
      </c>
      <c r="E30" s="476">
        <v>2.6739694616497482E-7</v>
      </c>
      <c r="F30" s="476">
        <v>3.6816572634480379E-8</v>
      </c>
      <c r="G30" s="476">
        <v>7.0842444683295645E-8</v>
      </c>
      <c r="H30" s="476">
        <v>5.9162849588500353E-8</v>
      </c>
      <c r="I30" s="477" t="s">
        <v>7633</v>
      </c>
      <c r="K30" s="487" t="s">
        <v>7639</v>
      </c>
      <c r="L30" s="476">
        <v>5.9490494812269724E-7</v>
      </c>
      <c r="M30" s="476">
        <v>2.0442824445633434E-7</v>
      </c>
      <c r="N30" s="476">
        <v>4.995873183657807E-7</v>
      </c>
      <c r="O30" s="476">
        <v>1.5552813143743697E-6</v>
      </c>
      <c r="P30" s="476">
        <v>7.5865810246091932E-7</v>
      </c>
      <c r="Q30" s="476">
        <v>5.0610452393144476E-7</v>
      </c>
      <c r="R30" s="476">
        <v>2.9186074116278518E-7</v>
      </c>
      <c r="S30" s="476">
        <v>2.2440719268655558E-7</v>
      </c>
      <c r="T30" s="476">
        <v>2.3511399169935756E-7</v>
      </c>
      <c r="U30" s="476">
        <v>2.431383293916527E-7</v>
      </c>
      <c r="V30" s="476">
        <v>6.5447375085929302E-7</v>
      </c>
      <c r="W30" s="477" t="s">
        <v>7633</v>
      </c>
      <c r="Y30" s="487" t="s">
        <v>7639</v>
      </c>
      <c r="Z30" s="476">
        <v>4.3106297593379611E-7</v>
      </c>
      <c r="AA30" s="476">
        <v>4.9855827880669844E-7</v>
      </c>
      <c r="AB30" s="476">
        <v>3.4608817990635369E-7</v>
      </c>
      <c r="AC30" s="476">
        <v>2.4356189405648448E-5</v>
      </c>
      <c r="AD30" s="476">
        <v>1.7907051132539435E-6</v>
      </c>
      <c r="AE30" s="476">
        <v>4.6858479026194885E-7</v>
      </c>
      <c r="AF30" s="476">
        <v>5.7144857264969858E-7</v>
      </c>
      <c r="AG30" s="476">
        <v>4.1000563828115608E-7</v>
      </c>
      <c r="AH30" s="476">
        <v>4.1628027295838718E-7</v>
      </c>
      <c r="AI30" s="476">
        <v>4.3380339211070001E-7</v>
      </c>
      <c r="AJ30" s="476">
        <v>5.9880318264762592E-7</v>
      </c>
      <c r="AK30" s="477" t="s">
        <v>7633</v>
      </c>
      <c r="AM30" s="487" t="s">
        <v>7639</v>
      </c>
      <c r="AN30" s="476">
        <v>2.4487601522434796E-7</v>
      </c>
      <c r="AO30" s="476">
        <v>6.1701533919055164E-7</v>
      </c>
      <c r="AP30" s="476">
        <v>4.7195527528594409E-7</v>
      </c>
      <c r="AQ30" s="476">
        <v>6.1046659155730137E-7</v>
      </c>
      <c r="AR30" s="476">
        <v>4.0850027176022982E-7</v>
      </c>
      <c r="AS30" s="476">
        <v>9.6138893958751605E-7</v>
      </c>
      <c r="AT30" s="477" t="s">
        <v>7633</v>
      </c>
      <c r="AV30" s="487" t="s">
        <v>7639</v>
      </c>
      <c r="AW30" s="476">
        <v>-4.3839664242817554E-10</v>
      </c>
      <c r="AX30" s="476">
        <v>-1.4274690896276128E-11</v>
      </c>
      <c r="AY30" s="476">
        <v>-3.3279379915650296E-10</v>
      </c>
      <c r="AZ30" s="476">
        <v>-8.9933113673805598E-11</v>
      </c>
      <c r="BA30" s="476">
        <v>-4.9523452052295747E-10</v>
      </c>
      <c r="BB30" s="476">
        <v>2.5127422072451559E-10</v>
      </c>
      <c r="BC30" s="477" t="s">
        <v>7633</v>
      </c>
    </row>
    <row r="31" spans="1:56">
      <c r="A31" s="487" t="s">
        <v>7640</v>
      </c>
      <c r="B31" s="476">
        <v>1.8341595983920203E-10</v>
      </c>
      <c r="C31" s="476">
        <v>1.0837317138226061E-10</v>
      </c>
      <c r="D31" s="476">
        <v>8.0108324515375971E-10</v>
      </c>
      <c r="E31" s="476">
        <v>8.065632467851716E-10</v>
      </c>
      <c r="F31" s="476">
        <v>1.1104181919979328E-10</v>
      </c>
      <c r="G31" s="476">
        <v>2.1362032541418035E-10</v>
      </c>
      <c r="H31" s="476">
        <v>1.7840650951476556E-10</v>
      </c>
      <c r="I31" s="477" t="s">
        <v>7637</v>
      </c>
      <c r="K31" s="487" t="s">
        <v>7640</v>
      </c>
      <c r="L31" s="476">
        <v>1.7933598057018571E-9</v>
      </c>
      <c r="M31" s="476">
        <v>6.1608133682103714E-10</v>
      </c>
      <c r="N31" s="476">
        <v>1.507413789358606E-9</v>
      </c>
      <c r="O31" s="476">
        <v>4.68860749860333E-9</v>
      </c>
      <c r="P31" s="476">
        <v>2.286960222875716E-9</v>
      </c>
      <c r="Q31" s="476">
        <v>1.526335562215061E-9</v>
      </c>
      <c r="R31" s="476">
        <v>8.7962514540749716E-10</v>
      </c>
      <c r="S31" s="476">
        <v>6.7644660892704456E-10</v>
      </c>
      <c r="T31" s="476">
        <v>7.0869293308317706E-10</v>
      </c>
      <c r="U31" s="476">
        <v>7.3288777484700866E-10</v>
      </c>
      <c r="V31" s="476">
        <v>1.9734975939795218E-9</v>
      </c>
      <c r="W31" s="477" t="s">
        <v>7637</v>
      </c>
      <c r="Y31" s="487" t="s">
        <v>7640</v>
      </c>
      <c r="Z31" s="476">
        <v>1.299724565973304E-9</v>
      </c>
      <c r="AA31" s="476">
        <v>1.5024670176377081E-9</v>
      </c>
      <c r="AB31" s="476">
        <v>1.0441027764140365E-9</v>
      </c>
      <c r="AC31" s="476">
        <v>7.3448550419184119E-8</v>
      </c>
      <c r="AD31" s="476">
        <v>5.4001372775071471E-9</v>
      </c>
      <c r="AE31" s="476">
        <v>1.4136135807625754E-9</v>
      </c>
      <c r="AF31" s="476">
        <v>1.7232546829174834E-9</v>
      </c>
      <c r="AG31" s="476">
        <v>1.2366321899638594E-9</v>
      </c>
      <c r="AH31" s="476">
        <v>1.2553320547700814E-9</v>
      </c>
      <c r="AI31" s="476">
        <v>1.3080947004276175E-9</v>
      </c>
      <c r="AJ31" s="476">
        <v>1.8063076707126973E-9</v>
      </c>
      <c r="AK31" s="477" t="s">
        <v>7637</v>
      </c>
      <c r="AM31" s="487" t="s">
        <v>7640</v>
      </c>
      <c r="AN31" s="476">
        <v>7.3702647732646491E-10</v>
      </c>
      <c r="AO31" s="476">
        <v>1.8598438475202842E-9</v>
      </c>
      <c r="AP31" s="476">
        <v>1.4237893635708716E-9</v>
      </c>
      <c r="AQ31" s="476">
        <v>1.840506503275603E-9</v>
      </c>
      <c r="AR31" s="476">
        <v>1.2317661826746382E-9</v>
      </c>
      <c r="AS31" s="476">
        <v>2.8986037598101841E-9</v>
      </c>
      <c r="AT31" s="477" t="s">
        <v>7637</v>
      </c>
      <c r="AV31" s="487" t="s">
        <v>7640</v>
      </c>
      <c r="AW31" s="476">
        <v>-1.3249801854324362E-12</v>
      </c>
      <c r="AX31" s="476">
        <v>-4.5232039735495644E-14</v>
      </c>
      <c r="AY31" s="476">
        <v>-1.0047703180212015E-12</v>
      </c>
      <c r="AZ31" s="476">
        <v>-2.7363261943986819E-13</v>
      </c>
      <c r="BA31" s="476">
        <v>-1.4958846509582994E-12</v>
      </c>
      <c r="BB31" s="476">
        <v>7.5595162875596751E-13</v>
      </c>
      <c r="BC31" s="477" t="s">
        <v>7637</v>
      </c>
    </row>
    <row r="32" spans="1:56">
      <c r="A32" s="487" t="s">
        <v>7607</v>
      </c>
      <c r="B32" s="476">
        <v>1.3909560811967274E-2</v>
      </c>
      <c r="C32" s="476">
        <v>1.3615243097587833E-2</v>
      </c>
      <c r="D32" s="476">
        <v>1.5530877395848105E-2</v>
      </c>
      <c r="E32" s="476">
        <v>6.4904975679738221E-3</v>
      </c>
      <c r="F32" s="476">
        <v>8.2217666566174255E-3</v>
      </c>
      <c r="G32" s="476">
        <v>1.3616100218672399E-2</v>
      </c>
      <c r="H32" s="476">
        <v>2.0535477103737633E-2</v>
      </c>
      <c r="I32" s="477" t="s">
        <v>7633</v>
      </c>
      <c r="K32" s="487" t="s">
        <v>7607</v>
      </c>
      <c r="L32" s="476">
        <v>1.5133052535344629E-8</v>
      </c>
      <c r="M32" s="476">
        <v>1.0670677030695756E-8</v>
      </c>
      <c r="N32" s="476">
        <v>7.2218561985505469E-9</v>
      </c>
      <c r="O32" s="476">
        <v>4.9285060735677424E-8</v>
      </c>
      <c r="P32" s="476">
        <v>3.2760872929887014E-8</v>
      </c>
      <c r="Q32" s="476">
        <v>1.3127795142914176E-8</v>
      </c>
      <c r="R32" s="476">
        <v>1.0263858224722835E-8</v>
      </c>
      <c r="S32" s="476">
        <v>1.1215858330034186E-8</v>
      </c>
      <c r="T32" s="476">
        <v>1.2577918016942408E-8</v>
      </c>
      <c r="U32" s="476">
        <v>1.3253354798449897E-8</v>
      </c>
      <c r="V32" s="476">
        <v>2.4782855144300928E-8</v>
      </c>
      <c r="W32" s="477" t="s">
        <v>7633</v>
      </c>
      <c r="Y32" s="487" t="s">
        <v>7607</v>
      </c>
      <c r="Z32" s="476">
        <v>8.8823734685992729E-3</v>
      </c>
      <c r="AA32" s="476">
        <v>5.3776417964324467E-3</v>
      </c>
      <c r="AB32" s="476">
        <v>2.8511918283005179E-3</v>
      </c>
      <c r="AC32" s="476">
        <v>0.26316003934241955</v>
      </c>
      <c r="AD32" s="476">
        <v>4.6141902293067485E-2</v>
      </c>
      <c r="AE32" s="476">
        <v>5.6986619130019699E-3</v>
      </c>
      <c r="AF32" s="476">
        <v>6.9343728353941612E-3</v>
      </c>
      <c r="AG32" s="476">
        <v>3.6878703010472416E-3</v>
      </c>
      <c r="AH32" s="476">
        <v>7.5930154765621507E-3</v>
      </c>
      <c r="AI32" s="476">
        <v>8.5299452265411042E-3</v>
      </c>
      <c r="AJ32" s="476">
        <v>7.4366093130120636E-3</v>
      </c>
      <c r="AK32" s="477" t="s">
        <v>7633</v>
      </c>
      <c r="AM32" s="487" t="s">
        <v>7607</v>
      </c>
      <c r="AN32" s="476">
        <v>5.0597082765174994E-3</v>
      </c>
      <c r="AO32" s="476">
        <v>2.5039338182341928E-2</v>
      </c>
      <c r="AP32" s="476">
        <v>4.0100068093673211E-2</v>
      </c>
      <c r="AQ32" s="476">
        <v>1.9216719840939565E-2</v>
      </c>
      <c r="AR32" s="476">
        <v>1.5778204829567512E-2</v>
      </c>
      <c r="AS32" s="476">
        <v>2.4962584413214087E-2</v>
      </c>
      <c r="AT32" s="477" t="s">
        <v>7633</v>
      </c>
      <c r="AV32" s="487" t="s">
        <v>7607</v>
      </c>
      <c r="AW32" s="476">
        <v>1.4851084880820032E-11</v>
      </c>
      <c r="AX32" s="476">
        <v>8.9313106529826549E-11</v>
      </c>
      <c r="AY32" s="476">
        <v>2.4878414833390328E-10</v>
      </c>
      <c r="AZ32" s="476">
        <v>8.8179406919275121E-11</v>
      </c>
      <c r="BA32" s="476">
        <v>7.8196893639362348E-11</v>
      </c>
      <c r="BB32" s="476">
        <v>8.2292631985397356E-11</v>
      </c>
      <c r="BC32" s="477" t="s">
        <v>7633</v>
      </c>
    </row>
    <row r="33" spans="1:55">
      <c r="A33" s="487" t="s">
        <v>7608</v>
      </c>
      <c r="B33" s="476">
        <v>4.3212149445080285E-3</v>
      </c>
      <c r="C33" s="476">
        <v>7.4800467797862084E-3</v>
      </c>
      <c r="D33" s="476">
        <v>2.635689273363951E-2</v>
      </c>
      <c r="E33" s="476">
        <v>0.10669784442286226</v>
      </c>
      <c r="F33" s="476">
        <v>4.8850510357896552E-2</v>
      </c>
      <c r="G33" s="476">
        <v>4.6068715021681923E-2</v>
      </c>
      <c r="H33" s="476">
        <v>9.5173723606300966E-3</v>
      </c>
      <c r="I33" s="477" t="s">
        <v>7633</v>
      </c>
      <c r="K33" s="487" t="s">
        <v>7608</v>
      </c>
      <c r="L33" s="476">
        <v>4.6537368988147713E-9</v>
      </c>
      <c r="M33" s="476">
        <v>2.3550546935378395E-7</v>
      </c>
      <c r="N33" s="476">
        <v>2.2796026672265621E-8</v>
      </c>
      <c r="O33" s="476">
        <v>7.2156025743694225E-8</v>
      </c>
      <c r="P33" s="476">
        <v>1.9499458288190683E-8</v>
      </c>
      <c r="Q33" s="476">
        <v>8.5743050811312104E-9</v>
      </c>
      <c r="R33" s="476">
        <v>1.392635852147283E-7</v>
      </c>
      <c r="S33" s="476">
        <v>1.3964690973709855E-7</v>
      </c>
      <c r="T33" s="476">
        <v>1.1948433680140999E-7</v>
      </c>
      <c r="U33" s="476">
        <v>1.3369376550234141E-7</v>
      </c>
      <c r="V33" s="476">
        <v>2.6784254133651722E-8</v>
      </c>
      <c r="W33" s="477" t="s">
        <v>7633</v>
      </c>
      <c r="Y33" s="487" t="s">
        <v>7608</v>
      </c>
      <c r="Z33" s="476">
        <v>2.193688697234443E-2</v>
      </c>
      <c r="AA33" s="476">
        <v>12.898403233978518</v>
      </c>
      <c r="AB33" s="476">
        <v>9.9051996394838457E-2</v>
      </c>
      <c r="AC33" s="476">
        <v>5.5077513933773599</v>
      </c>
      <c r="AD33" s="476">
        <v>0.2418806352083486</v>
      </c>
      <c r="AE33" s="476">
        <v>4.189241601527538E-2</v>
      </c>
      <c r="AF33" s="476">
        <v>0.65001694840316571</v>
      </c>
      <c r="AG33" s="476">
        <v>0.62901126731922841</v>
      </c>
      <c r="AH33" s="476">
        <v>0.62504348601757276</v>
      </c>
      <c r="AI33" s="476">
        <v>0.81588430307980575</v>
      </c>
      <c r="AJ33" s="476">
        <v>0.14681698298598539</v>
      </c>
      <c r="AK33" s="477" t="s">
        <v>7633</v>
      </c>
      <c r="AM33" s="487" t="s">
        <v>7608</v>
      </c>
      <c r="AN33" s="476">
        <v>34.829598409615762</v>
      </c>
      <c r="AO33" s="476">
        <v>11.382267511642421</v>
      </c>
      <c r="AP33" s="476">
        <v>6.5660360600408572</v>
      </c>
      <c r="AQ33" s="476">
        <v>8.5728092819837887</v>
      </c>
      <c r="AR33" s="476">
        <v>7.0413075549343889</v>
      </c>
      <c r="AS33" s="476">
        <v>12.176309545537507</v>
      </c>
      <c r="AT33" s="477" t="s">
        <v>7633</v>
      </c>
      <c r="AV33" s="487" t="s">
        <v>7608</v>
      </c>
      <c r="AW33" s="476">
        <v>9.2034809806748118E-9</v>
      </c>
      <c r="AX33" s="476">
        <v>2.8757002416976684E-9</v>
      </c>
      <c r="AY33" s="476">
        <v>2.8805995668528438E-9</v>
      </c>
      <c r="AZ33" s="476">
        <v>2.8548434925864905E-9</v>
      </c>
      <c r="BA33" s="476">
        <v>2.8968689671461966E-9</v>
      </c>
      <c r="BB33" s="476">
        <v>2.6717916315641679E-9</v>
      </c>
      <c r="BC33" s="477" t="s">
        <v>7633</v>
      </c>
    </row>
    <row r="34" spans="1:55">
      <c r="A34" s="487" t="s">
        <v>7610</v>
      </c>
      <c r="B34" s="476">
        <v>2.0809824095585793E-4</v>
      </c>
      <c r="C34" s="476">
        <v>2.5964833090543507E-4</v>
      </c>
      <c r="D34" s="476">
        <v>8.3050976884224768E-4</v>
      </c>
      <c r="E34" s="476">
        <v>1.1663449487602107E-3</v>
      </c>
      <c r="F34" s="476">
        <v>2.709530987553297E-4</v>
      </c>
      <c r="G34" s="476">
        <v>3.896445646936733E-4</v>
      </c>
      <c r="H34" s="476">
        <v>3.20519743293735E-4</v>
      </c>
      <c r="I34" s="477" t="s">
        <v>7633</v>
      </c>
      <c r="K34" s="487" t="s">
        <v>7610</v>
      </c>
      <c r="L34" s="476">
        <v>1.0803664941190654E-11</v>
      </c>
      <c r="M34" s="476">
        <v>-1.6802409686304818E-12</v>
      </c>
      <c r="N34" s="476">
        <v>1.0737034918658278E-11</v>
      </c>
      <c r="O34" s="476">
        <v>4.1351630428202525E-11</v>
      </c>
      <c r="P34" s="476">
        <v>1.9263813651137592E-11</v>
      </c>
      <c r="Q34" s="476">
        <v>1.1837457363802845E-11</v>
      </c>
      <c r="R34" s="476">
        <v>2.0703060085938799E-12</v>
      </c>
      <c r="S34" s="476">
        <v>1.9795977027078331E-12</v>
      </c>
      <c r="T34" s="476">
        <v>2.8761498663937693E-12</v>
      </c>
      <c r="U34" s="476">
        <v>2.4811087746529834E-12</v>
      </c>
      <c r="V34" s="476">
        <v>1.7703004209028305E-11</v>
      </c>
      <c r="W34" s="477" t="s">
        <v>7633</v>
      </c>
      <c r="Y34" s="487" t="s">
        <v>7610</v>
      </c>
      <c r="Z34" s="476">
        <v>1.2156424093622642E-3</v>
      </c>
      <c r="AA34" s="476">
        <v>-1.6793659906016303E-4</v>
      </c>
      <c r="AB34" s="476">
        <v>1.2697661041539961E-3</v>
      </c>
      <c r="AC34" s="476">
        <v>9.0686150531591042E-2</v>
      </c>
      <c r="AD34" s="476">
        <v>7.2414884613590464E-3</v>
      </c>
      <c r="AE34" s="476">
        <v>1.4636762336654933E-3</v>
      </c>
      <c r="AF34" s="476">
        <v>1.2700897528480687E-3</v>
      </c>
      <c r="AG34" s="476">
        <v>1.0678072632152992E-3</v>
      </c>
      <c r="AH34" s="476">
        <v>1.7524998884973907E-3</v>
      </c>
      <c r="AI34" s="476">
        <v>1.9818863210493442E-3</v>
      </c>
      <c r="AJ34" s="476">
        <v>2.2152054905842981E-3</v>
      </c>
      <c r="AK34" s="477" t="s">
        <v>7633</v>
      </c>
      <c r="AM34" s="487" t="s">
        <v>7610</v>
      </c>
      <c r="AN34" s="476">
        <v>-1.0607642475747099E-3</v>
      </c>
      <c r="AO34" s="476">
        <v>2.232575375678141E-3</v>
      </c>
      <c r="AP34" s="476">
        <v>1.5326405542232882E-3</v>
      </c>
      <c r="AQ34" s="476">
        <v>1.8448371333484453E-3</v>
      </c>
      <c r="AR34" s="476">
        <v>1.485092010249243E-3</v>
      </c>
      <c r="AS34" s="476">
        <v>2.6346869866764005E-3</v>
      </c>
      <c r="AT34" s="477" t="s">
        <v>7633</v>
      </c>
      <c r="AV34" s="487" t="s">
        <v>7610</v>
      </c>
      <c r="AW34" s="476">
        <v>-8.0580127983488748E-14</v>
      </c>
      <c r="AX34" s="476">
        <v>-4.5103045656589832E-14</v>
      </c>
      <c r="AY34" s="476">
        <v>-8.679091150879593E-14</v>
      </c>
      <c r="AZ34" s="476">
        <v>-5.7659802306425031E-14</v>
      </c>
      <c r="BA34" s="476">
        <v>-9.3836155437300409E-14</v>
      </c>
      <c r="BB34" s="476">
        <v>-2.7922985116540294E-14</v>
      </c>
      <c r="BC34" s="477" t="s">
        <v>7633</v>
      </c>
    </row>
    <row r="35" spans="1:55">
      <c r="A35" s="487" t="s">
        <v>7612</v>
      </c>
      <c r="B35" s="476">
        <v>1.2155963917195888E-3</v>
      </c>
      <c r="C35" s="476">
        <v>1.4831791105001473E-3</v>
      </c>
      <c r="D35" s="476">
        <v>1.240359336307803E-2</v>
      </c>
      <c r="E35" s="476">
        <v>8.0354386714326598E-2</v>
      </c>
      <c r="F35" s="476">
        <v>3.9246823721951853E-2</v>
      </c>
      <c r="G35" s="476">
        <v>3.3620065972350913E-2</v>
      </c>
      <c r="H35" s="476">
        <v>1.645126553209449E-3</v>
      </c>
      <c r="I35" s="477" t="s">
        <v>7637</v>
      </c>
      <c r="K35" s="487" t="s">
        <v>7612</v>
      </c>
      <c r="L35" s="476">
        <v>2.4667400056762386E-11</v>
      </c>
      <c r="M35" s="476">
        <v>-4.3217803142896774E-11</v>
      </c>
      <c r="N35" s="476">
        <v>1.1946228307064095E-11</v>
      </c>
      <c r="O35" s="476">
        <v>5.9438979799744365E-11</v>
      </c>
      <c r="P35" s="476">
        <v>4.4229144095341279E-11</v>
      </c>
      <c r="Q35" s="476">
        <v>2.5256995064058136E-11</v>
      </c>
      <c r="R35" s="476">
        <v>-1.9373145312537095E-11</v>
      </c>
      <c r="S35" s="476">
        <v>-2.0443875604919257E-11</v>
      </c>
      <c r="T35" s="476">
        <v>-1.4035988401842064E-11</v>
      </c>
      <c r="U35" s="476">
        <v>-1.8595992595583569E-11</v>
      </c>
      <c r="V35" s="476">
        <v>3.4291821942424349E-11</v>
      </c>
      <c r="W35" s="477" t="s">
        <v>7637</v>
      </c>
      <c r="Y35" s="487" t="s">
        <v>7612</v>
      </c>
      <c r="Z35" s="476">
        <v>7.080150055460698E-3</v>
      </c>
      <c r="AA35" s="476">
        <v>-2.1010857487056039E-2</v>
      </c>
      <c r="AB35" s="476">
        <v>6.3940324317986963E-2</v>
      </c>
      <c r="AC35" s="476">
        <v>2.6432719778933071</v>
      </c>
      <c r="AD35" s="476">
        <v>0.10105023956924185</v>
      </c>
      <c r="AE35" s="476">
        <v>2.2248344173280029E-2</v>
      </c>
      <c r="AF35" s="476">
        <v>9.3769177486625506E-3</v>
      </c>
      <c r="AG35" s="476">
        <v>5.0618085017885367E-2</v>
      </c>
      <c r="AH35" s="476">
        <v>2.6607778422015074E-2</v>
      </c>
      <c r="AI35" s="476">
        <v>4.8474210829769854E-2</v>
      </c>
      <c r="AJ35" s="476">
        <v>0.10290634534829601</v>
      </c>
      <c r="AK35" s="477" t="s">
        <v>7637</v>
      </c>
      <c r="AM35" s="487" t="s">
        <v>7612</v>
      </c>
      <c r="AN35" s="476">
        <v>-1.8141858233589981E-2</v>
      </c>
      <c r="AO35" s="476">
        <v>1.4448875366076143E-2</v>
      </c>
      <c r="AP35" s="476">
        <v>3.705934018217525E-2</v>
      </c>
      <c r="AQ35" s="476">
        <v>8.3868177425011868E-3</v>
      </c>
      <c r="AR35" s="476">
        <v>3.8266169733674978E-2</v>
      </c>
      <c r="AS35" s="476">
        <v>1.9453914947983205E-2</v>
      </c>
      <c r="AT35" s="477" t="s">
        <v>7637</v>
      </c>
      <c r="AV35" s="487" t="s">
        <v>7612</v>
      </c>
      <c r="AW35" s="476">
        <v>-2.1388189985797344E-13</v>
      </c>
      <c r="AX35" s="476">
        <v>2.6432615554425196E-14</v>
      </c>
      <c r="AY35" s="476">
        <v>-4.9049925909039097E-14</v>
      </c>
      <c r="AZ35" s="476">
        <v>1.8211532125205931E-14</v>
      </c>
      <c r="BA35" s="476">
        <v>-3.2939513314226979E-14</v>
      </c>
      <c r="BB35" s="476">
        <v>2.143112889637742E-14</v>
      </c>
      <c r="BC35" s="477" t="s">
        <v>7637</v>
      </c>
    </row>
    <row r="36" spans="1:55">
      <c r="A36" s="487" t="s">
        <v>7614</v>
      </c>
      <c r="B36" s="476">
        <v>4.292460622801939E-4</v>
      </c>
      <c r="C36" s="476">
        <v>5.3693072624934172E-4</v>
      </c>
      <c r="D36" s="476">
        <v>1.298121502361758E-3</v>
      </c>
      <c r="E36" s="476">
        <v>1.6086835625657371E-3</v>
      </c>
      <c r="F36" s="476">
        <v>6.0145312028941813E-4</v>
      </c>
      <c r="G36" s="476">
        <v>8.3522849412549576E-4</v>
      </c>
      <c r="H36" s="476">
        <v>6.7215643193187593E-4</v>
      </c>
      <c r="I36" s="477" t="s">
        <v>7637</v>
      </c>
      <c r="K36" s="487" t="s">
        <v>7614</v>
      </c>
      <c r="L36" s="476">
        <v>1.0885242031289637E-13</v>
      </c>
      <c r="M36" s="476">
        <v>1.2304658858965976E-15</v>
      </c>
      <c r="N36" s="476">
        <v>1.6439245299411386E-13</v>
      </c>
      <c r="O36" s="476">
        <v>5.1609845700419082E-13</v>
      </c>
      <c r="P36" s="476">
        <v>2.3649125522364961E-13</v>
      </c>
      <c r="Q36" s="476">
        <v>1.5886144770269782E-13</v>
      </c>
      <c r="R36" s="476">
        <v>3.7749804145003919E-14</v>
      </c>
      <c r="S36" s="476">
        <v>3.9291324775431921E-14</v>
      </c>
      <c r="T36" s="476">
        <v>4.6829268292682927E-14</v>
      </c>
      <c r="U36" s="476">
        <v>4.49120856646932E-14</v>
      </c>
      <c r="V36" s="476">
        <v>2.3478116670887752E-13</v>
      </c>
      <c r="W36" s="477" t="s">
        <v>7637</v>
      </c>
      <c r="Y36" s="487" t="s">
        <v>7614</v>
      </c>
      <c r="Z36" s="476">
        <v>1.0491980009222678E-3</v>
      </c>
      <c r="AA36" s="476">
        <v>1.2848280046187266E-3</v>
      </c>
      <c r="AB36" s="476">
        <v>1.7192352221351056E-3</v>
      </c>
      <c r="AC36" s="476">
        <v>0.11084867219333989</v>
      </c>
      <c r="AD36" s="476">
        <v>6.7071057769840263E-3</v>
      </c>
      <c r="AE36" s="476">
        <v>1.640618473655946E-3</v>
      </c>
      <c r="AF36" s="476">
        <v>1.4242524280429754E-3</v>
      </c>
      <c r="AG36" s="476">
        <v>1.6301379992420672E-3</v>
      </c>
      <c r="AH36" s="476">
        <v>1.7533294679095489E-3</v>
      </c>
      <c r="AI36" s="476">
        <v>2.2487748042089076E-3</v>
      </c>
      <c r="AJ36" s="476">
        <v>2.7359392430499631E-3</v>
      </c>
      <c r="AK36" s="477" t="s">
        <v>7637</v>
      </c>
      <c r="AM36" s="487" t="s">
        <v>7614</v>
      </c>
      <c r="AN36" s="476">
        <v>2.8641883485071781E-3</v>
      </c>
      <c r="AO36" s="476">
        <v>2.5775871381247301E-3</v>
      </c>
      <c r="AP36" s="476">
        <v>3.3220830742813159E-3</v>
      </c>
      <c r="AQ36" s="476">
        <v>2.1842502653074804E-3</v>
      </c>
      <c r="AR36" s="476">
        <v>2.776554856743536E-3</v>
      </c>
      <c r="AS36" s="476">
        <v>3.254060960029202E-3</v>
      </c>
      <c r="AT36" s="477" t="s">
        <v>7637</v>
      </c>
      <c r="AV36" s="487" t="s">
        <v>7614</v>
      </c>
      <c r="AW36" s="476">
        <v>3.2758560159154864E-16</v>
      </c>
      <c r="AX36" s="476">
        <v>2.8656599809168554E-16</v>
      </c>
      <c r="AY36" s="476">
        <v>6.194441278164064E-16</v>
      </c>
      <c r="AZ36" s="476">
        <v>2.8189621087314665E-16</v>
      </c>
      <c r="BA36" s="476">
        <v>4.3014196463337203E-16</v>
      </c>
      <c r="BB36" s="476">
        <v>3.1742400308901996E-16</v>
      </c>
      <c r="BC36" s="477" t="s">
        <v>7637</v>
      </c>
    </row>
    <row r="37" spans="1:55">
      <c r="A37" s="487" t="s">
        <v>7615</v>
      </c>
      <c r="B37" s="476">
        <v>5.1782931660859739E-6</v>
      </c>
      <c r="C37" s="476">
        <v>2.4441412421264285E-6</v>
      </c>
      <c r="D37" s="476">
        <v>2.4520339482267722E-5</v>
      </c>
      <c r="E37" s="476">
        <v>1.5163894788169913E-4</v>
      </c>
      <c r="F37" s="476">
        <v>7.089202808045136E-5</v>
      </c>
      <c r="G37" s="476">
        <v>6.3185945665468295E-5</v>
      </c>
      <c r="H37" s="476">
        <v>4.6656487791556498E-6</v>
      </c>
      <c r="I37" s="477" t="s">
        <v>7637</v>
      </c>
      <c r="K37" s="487" t="s">
        <v>7615</v>
      </c>
      <c r="L37" s="476">
        <v>9.4587731790200217E-14</v>
      </c>
      <c r="M37" s="476">
        <v>7.3577670768682007E-12</v>
      </c>
      <c r="N37" s="476">
        <v>2.7190760275410691E-13</v>
      </c>
      <c r="O37" s="476">
        <v>6.6363175655224058E-13</v>
      </c>
      <c r="P37" s="476">
        <v>1.811344993035134E-13</v>
      </c>
      <c r="Q37" s="476">
        <v>8.1471433902890515E-14</v>
      </c>
      <c r="R37" s="476">
        <v>4.298898464022031E-12</v>
      </c>
      <c r="S37" s="476">
        <v>4.2468630970781292E-12</v>
      </c>
      <c r="T37" s="476">
        <v>3.6530558872022289E-12</v>
      </c>
      <c r="U37" s="476">
        <v>4.0658216961986821E-12</v>
      </c>
      <c r="V37" s="476">
        <v>2.4758975843313191E-13</v>
      </c>
      <c r="W37" s="477" t="s">
        <v>7637</v>
      </c>
      <c r="Y37" s="487" t="s">
        <v>7615</v>
      </c>
      <c r="Z37" s="476">
        <v>3.1936076872265911E-5</v>
      </c>
      <c r="AA37" s="476">
        <v>3.1460944142545559E-3</v>
      </c>
      <c r="AB37" s="476">
        <v>1.1602446673652276E-4</v>
      </c>
      <c r="AC37" s="476">
        <v>5.6653552526813736E-3</v>
      </c>
      <c r="AD37" s="476">
        <v>2.2216298705193219E-4</v>
      </c>
      <c r="AE37" s="476">
        <v>4.2982725699624081E-5</v>
      </c>
      <c r="AF37" s="476">
        <v>2.5588993854361634E-4</v>
      </c>
      <c r="AG37" s="476">
        <v>3.000314264851325E-4</v>
      </c>
      <c r="AH37" s="476">
        <v>2.4538513001204229E-4</v>
      </c>
      <c r="AI37" s="476">
        <v>3.318502858790179E-4</v>
      </c>
      <c r="AJ37" s="476">
        <v>1.8532495068669243E-4</v>
      </c>
      <c r="AK37" s="477" t="s">
        <v>7637</v>
      </c>
      <c r="AM37" s="487" t="s">
        <v>7615</v>
      </c>
      <c r="AN37" s="476">
        <v>7.3128750418945043E-3</v>
      </c>
      <c r="AO37" s="476">
        <v>8.6505893225790952E-5</v>
      </c>
      <c r="AP37" s="476">
        <v>8.6227807877155079E-5</v>
      </c>
      <c r="AQ37" s="476">
        <v>6.168621652924811E-5</v>
      </c>
      <c r="AR37" s="476">
        <v>1.0154320987654321E-4</v>
      </c>
      <c r="AS37" s="476">
        <v>8.077842672020441E-5</v>
      </c>
      <c r="AT37" s="477" t="s">
        <v>7637</v>
      </c>
      <c r="AV37" s="487" t="s">
        <v>7615</v>
      </c>
      <c r="AW37" s="476">
        <v>1.4382184443037773E-14</v>
      </c>
      <c r="AX37" s="476">
        <v>1.5093836543224651E-16</v>
      </c>
      <c r="AY37" s="476">
        <v>2.6207112732246669E-16</v>
      </c>
      <c r="AZ37" s="476">
        <v>1.3880593080724876E-16</v>
      </c>
      <c r="BA37" s="476">
        <v>2.9156011426393191E-16</v>
      </c>
      <c r="BB37" s="476">
        <v>1.229298301039034E-16</v>
      </c>
      <c r="BC37" s="477" t="s">
        <v>7637</v>
      </c>
    </row>
    <row r="38" spans="1:55">
      <c r="A38" s="487" t="s">
        <v>7617</v>
      </c>
      <c r="B38" s="476">
        <v>2.2872038803451114E-4</v>
      </c>
      <c r="C38" s="476">
        <v>1.661031207041589E-4</v>
      </c>
      <c r="D38" s="476">
        <v>9.5447752239033923E-4</v>
      </c>
      <c r="E38" s="476">
        <v>1.7170266011678561E-3</v>
      </c>
      <c r="F38" s="476">
        <v>3.1928248417244497E-4</v>
      </c>
      <c r="G38" s="476">
        <v>8.3483562506949326E-4</v>
      </c>
      <c r="H38" s="476">
        <v>6.1819908390124006E-4</v>
      </c>
      <c r="I38" s="477" t="s">
        <v>7635</v>
      </c>
      <c r="K38" s="487" t="s">
        <v>7617</v>
      </c>
      <c r="L38" s="476">
        <v>2.6722273710225517E-4</v>
      </c>
      <c r="M38" s="476">
        <v>5.3528946951231601E-5</v>
      </c>
      <c r="N38" s="476">
        <v>1.8399265861092809E-4</v>
      </c>
      <c r="O38" s="476">
        <v>1.3779985159843018E-3</v>
      </c>
      <c r="P38" s="476">
        <v>7.2881829438167464E-4</v>
      </c>
      <c r="Q38" s="476">
        <v>3.0599491899277524E-4</v>
      </c>
      <c r="R38" s="476">
        <v>1.0376290862474183E-4</v>
      </c>
      <c r="S38" s="476">
        <v>1.2630515227605109E-4</v>
      </c>
      <c r="T38" s="476">
        <v>2.0341463414634149E-4</v>
      </c>
      <c r="U38" s="476">
        <v>2.1782198985825682E-4</v>
      </c>
      <c r="V38" s="476">
        <v>7.3132771325542406E-4</v>
      </c>
      <c r="W38" s="477" t="s">
        <v>7635</v>
      </c>
      <c r="Y38" s="487" t="s">
        <v>7617</v>
      </c>
      <c r="Z38" s="476">
        <v>1.1225992995750091E-3</v>
      </c>
      <c r="AA38" s="476">
        <v>2.8429959096869312E-5</v>
      </c>
      <c r="AB38" s="476">
        <v>1.052641220479076E-3</v>
      </c>
      <c r="AC38" s="476">
        <v>0.10290993396093862</v>
      </c>
      <c r="AD38" s="476">
        <v>7.1710837592712292E-3</v>
      </c>
      <c r="AE38" s="476">
        <v>1.1699609165224656E-3</v>
      </c>
      <c r="AF38" s="476">
        <v>1.0681163692099096E-3</v>
      </c>
      <c r="AG38" s="476">
        <v>9.5106711403192561E-4</v>
      </c>
      <c r="AH38" s="476">
        <v>2.1743811605191557E-3</v>
      </c>
      <c r="AI38" s="476">
        <v>2.7370093210973907E-3</v>
      </c>
      <c r="AJ38" s="476">
        <v>2.0135343789478349E-3</v>
      </c>
      <c r="AK38" s="477" t="s">
        <v>7635</v>
      </c>
      <c r="AM38" s="487" t="s">
        <v>7617</v>
      </c>
      <c r="AN38" s="476">
        <v>-4.5402944781896062E-3</v>
      </c>
      <c r="AO38" s="476">
        <v>1.972733328532335E-3</v>
      </c>
      <c r="AP38" s="476">
        <v>1.1351807442934543E-3</v>
      </c>
      <c r="AQ38" s="476">
        <v>1.7912794192444627E-3</v>
      </c>
      <c r="AR38" s="476">
        <v>1.6202862541087558E-3</v>
      </c>
      <c r="AS38" s="476">
        <v>2.5732067895601384E-3</v>
      </c>
      <c r="AT38" s="477" t="s">
        <v>7635</v>
      </c>
      <c r="AV38" s="487" t="s">
        <v>7617</v>
      </c>
      <c r="AW38" s="476">
        <v>-3.3757905879474238E-7</v>
      </c>
      <c r="AX38" s="476">
        <v>4.5355049553008918E-7</v>
      </c>
      <c r="AY38" s="476">
        <v>3.6588776169307352E-7</v>
      </c>
      <c r="AZ38" s="476">
        <v>5.1514497528830316E-7</v>
      </c>
      <c r="BA38" s="476">
        <v>4.3327100967829067E-7</v>
      </c>
      <c r="BB38" s="476">
        <v>5.8540964616680714E-7</v>
      </c>
      <c r="BC38" s="477" t="s">
        <v>7635</v>
      </c>
    </row>
    <row r="39" spans="1:55">
      <c r="A39" s="487" t="s">
        <v>7620</v>
      </c>
      <c r="B39" s="476">
        <v>5.1717445627988726E-4</v>
      </c>
      <c r="C39" s="476">
        <v>3.870699029524611E-4</v>
      </c>
      <c r="D39" s="476">
        <v>8.4222583425149172E-4</v>
      </c>
      <c r="E39" s="476">
        <v>1.1307209033355229E-3</v>
      </c>
      <c r="F39" s="476">
        <v>4.2662733106507602E-4</v>
      </c>
      <c r="G39" s="476">
        <v>8.9257255105444557E-4</v>
      </c>
      <c r="H39" s="476">
        <v>9.7052781191424916E-4</v>
      </c>
      <c r="I39" s="477" t="s">
        <v>7633</v>
      </c>
      <c r="K39" s="487" t="s">
        <v>7620</v>
      </c>
      <c r="L39" s="476">
        <v>3.2341498577172986E-9</v>
      </c>
      <c r="M39" s="476">
        <v>9.3749256881279348E-10</v>
      </c>
      <c r="N39" s="476">
        <v>1.1247348339499426E-9</v>
      </c>
      <c r="O39" s="476">
        <v>1.2310602064130925E-8</v>
      </c>
      <c r="P39" s="476">
        <v>7.9431976474229996E-9</v>
      </c>
      <c r="Q39" s="476">
        <v>3.2998773763751762E-9</v>
      </c>
      <c r="R39" s="476">
        <v>1.5609524487809511E-9</v>
      </c>
      <c r="S39" s="476">
        <v>1.0917796060183705E-9</v>
      </c>
      <c r="T39" s="476">
        <v>1.8526863380521919E-9</v>
      </c>
      <c r="U39" s="476">
        <v>1.2035165734122718E-9</v>
      </c>
      <c r="V39" s="476">
        <v>2.9737689496725641E-9</v>
      </c>
      <c r="W39" s="477" t="s">
        <v>7633</v>
      </c>
      <c r="Y39" s="487" t="s">
        <v>7620</v>
      </c>
      <c r="Z39" s="476">
        <v>2.308947243790271E-3</v>
      </c>
      <c r="AA39" s="476">
        <v>1.5093059515033694E-3</v>
      </c>
      <c r="AB39" s="476">
        <v>1.0638597211129104E-3</v>
      </c>
      <c r="AC39" s="476">
        <v>9.7911104866282614E-2</v>
      </c>
      <c r="AD39" s="476">
        <v>1.1588254109995269E-2</v>
      </c>
      <c r="AE39" s="476">
        <v>2.0773465003878517E-3</v>
      </c>
      <c r="AF39" s="476">
        <v>2.3379806346071658E-3</v>
      </c>
      <c r="AG39" s="476">
        <v>1.5060033829686938E-3</v>
      </c>
      <c r="AH39" s="476">
        <v>2.4044288836358768E-3</v>
      </c>
      <c r="AI39" s="476">
        <v>2.16866862057368E-3</v>
      </c>
      <c r="AJ39" s="476">
        <v>2.2502234797833905E-3</v>
      </c>
      <c r="AK39" s="477" t="s">
        <v>7633</v>
      </c>
      <c r="AM39" s="487" t="s">
        <v>7620</v>
      </c>
      <c r="AN39" s="476">
        <v>9.5017193963518496E-4</v>
      </c>
      <c r="AO39" s="476">
        <v>3.5480880023044795E-3</v>
      </c>
      <c r="AP39" s="476">
        <v>1.7884556552289035E-3</v>
      </c>
      <c r="AQ39" s="476">
        <v>3.539557035187497E-3</v>
      </c>
      <c r="AR39" s="476">
        <v>2.3143812925434169E-3</v>
      </c>
      <c r="AS39" s="476">
        <v>4.1148384741741184E-3</v>
      </c>
      <c r="AT39" s="477" t="s">
        <v>7633</v>
      </c>
      <c r="AV39" s="487" t="s">
        <v>7620</v>
      </c>
      <c r="AW39" s="476">
        <v>2.3328528189879411E-13</v>
      </c>
      <c r="AX39" s="476">
        <v>2.8415600304532414E-12</v>
      </c>
      <c r="AY39" s="476">
        <v>1.8501557809947187E-12</v>
      </c>
      <c r="AZ39" s="476">
        <v>3.7252553542009886E-12</v>
      </c>
      <c r="BA39" s="476">
        <v>2.5092228485769045E-12</v>
      </c>
      <c r="BB39" s="476">
        <v>2.9528661190676778E-12</v>
      </c>
      <c r="BC39" s="477" t="s">
        <v>7633</v>
      </c>
    </row>
    <row r="40" spans="1:55">
      <c r="A40" s="487" t="s">
        <v>7622</v>
      </c>
      <c r="B40" s="476">
        <v>5.2047257102630004E-4</v>
      </c>
      <c r="C40" s="476">
        <v>3.90707646853649E-4</v>
      </c>
      <c r="D40" s="476">
        <v>8.5525641165497615E-4</v>
      </c>
      <c r="E40" s="476">
        <v>1.1462056764740254E-3</v>
      </c>
      <c r="F40" s="476">
        <v>4.3041991472500969E-4</v>
      </c>
      <c r="G40" s="476">
        <v>8.9759830992179677E-4</v>
      </c>
      <c r="H40" s="476">
        <v>9.7482900731141143E-4</v>
      </c>
      <c r="I40" s="477" t="s">
        <v>7637</v>
      </c>
      <c r="K40" s="487" t="s">
        <v>7622</v>
      </c>
      <c r="L40" s="476">
        <v>4.6204831835158019E-10</v>
      </c>
      <c r="M40" s="476">
        <v>1.3486985514139073E-10</v>
      </c>
      <c r="N40" s="476">
        <v>1.6261574995836983E-10</v>
      </c>
      <c r="O40" s="476">
        <v>1.7566041292996242E-9</v>
      </c>
      <c r="P40" s="476">
        <v>1.1314038074601455E-9</v>
      </c>
      <c r="Q40" s="476">
        <v>4.714041458935964E-10</v>
      </c>
      <c r="R40" s="476">
        <v>2.2349310353013794E-10</v>
      </c>
      <c r="S40" s="476">
        <v>1.5695505745942048E-10</v>
      </c>
      <c r="T40" s="476">
        <v>2.647000966513162E-10</v>
      </c>
      <c r="U40" s="476">
        <v>1.7279768428449321E-10</v>
      </c>
      <c r="V40" s="476">
        <v>4.270336601661903E-10</v>
      </c>
      <c r="W40" s="477" t="s">
        <v>7637</v>
      </c>
      <c r="Y40" s="487" t="s">
        <v>7622</v>
      </c>
      <c r="Z40" s="476">
        <v>2.3265513416503608E-3</v>
      </c>
      <c r="AA40" s="476">
        <v>1.5358679792200787E-3</v>
      </c>
      <c r="AB40" s="476">
        <v>1.0841625693370752E-3</v>
      </c>
      <c r="AC40" s="476">
        <v>9.9333989040325976E-2</v>
      </c>
      <c r="AD40" s="476">
        <v>1.1697043202431012E-2</v>
      </c>
      <c r="AE40" s="476">
        <v>2.1051226206814252E-3</v>
      </c>
      <c r="AF40" s="476">
        <v>2.3733659528687016E-3</v>
      </c>
      <c r="AG40" s="476">
        <v>1.5363853996247308E-3</v>
      </c>
      <c r="AH40" s="476">
        <v>2.4340261362115869E-3</v>
      </c>
      <c r="AI40" s="476">
        <v>2.202890020660164E-3</v>
      </c>
      <c r="AJ40" s="476">
        <v>2.2933236799917256E-3</v>
      </c>
      <c r="AK40" s="477" t="s">
        <v>7637</v>
      </c>
      <c r="AM40" s="487" t="s">
        <v>7622</v>
      </c>
      <c r="AN40" s="476">
        <v>9.7273758200992614E-4</v>
      </c>
      <c r="AO40" s="476">
        <v>3.6012890681261698E-3</v>
      </c>
      <c r="AP40" s="476">
        <v>1.8249400479616309E-3</v>
      </c>
      <c r="AQ40" s="476">
        <v>3.578092876226307E-3</v>
      </c>
      <c r="AR40" s="476">
        <v>2.3447731449129073E-3</v>
      </c>
      <c r="AS40" s="476">
        <v>4.1782077021354259E-3</v>
      </c>
      <c r="AT40" s="477" t="s">
        <v>7637</v>
      </c>
      <c r="AV40" s="487" t="s">
        <v>7622</v>
      </c>
      <c r="AW40" s="476">
        <v>3.5494672673982544E-14</v>
      </c>
      <c r="AX40" s="476">
        <v>4.0953292839831241E-13</v>
      </c>
      <c r="AY40" s="476">
        <v>2.6947642387628709E-13</v>
      </c>
      <c r="AZ40" s="476">
        <v>5.337034596375618E-13</v>
      </c>
      <c r="BA40" s="476">
        <v>3.6065284320982022E-13</v>
      </c>
      <c r="BB40" s="476">
        <v>4.2546072030328565E-13</v>
      </c>
      <c r="BC40" s="477" t="s">
        <v>7637</v>
      </c>
    </row>
    <row r="41" spans="1:55">
      <c r="A41" s="487" t="s">
        <v>7625</v>
      </c>
      <c r="B41" s="476">
        <v>9.708482971398975E-7</v>
      </c>
      <c r="C41" s="476">
        <v>1.8719232373800584E-7</v>
      </c>
      <c r="D41" s="476">
        <v>5.3508547055165868E-7</v>
      </c>
      <c r="E41" s="476">
        <v>1.8678041644670294E-6</v>
      </c>
      <c r="F41" s="476">
        <v>2.8902278306559282E-7</v>
      </c>
      <c r="G41" s="476">
        <v>8.851599273562877E-7</v>
      </c>
      <c r="H41" s="476">
        <v>7.1364776126813883E-7</v>
      </c>
      <c r="I41" s="477" t="s">
        <v>7633</v>
      </c>
      <c r="K41" s="487" t="s">
        <v>7625</v>
      </c>
      <c r="L41" s="476">
        <v>5.5836353544258333E-9</v>
      </c>
      <c r="M41" s="476">
        <v>1.0460584983056894E-9</v>
      </c>
      <c r="N41" s="476">
        <v>3.8271515555201601E-10</v>
      </c>
      <c r="O41" s="476">
        <v>1.3904639019235126E-8</v>
      </c>
      <c r="P41" s="476">
        <v>7.1982587834700502E-9</v>
      </c>
      <c r="Q41" s="476">
        <v>2.4985462467127816E-9</v>
      </c>
      <c r="R41" s="476">
        <v>2.0190869596182607E-9</v>
      </c>
      <c r="S41" s="476">
        <v>8.8166812190761313E-10</v>
      </c>
      <c r="T41" s="476">
        <v>1.2586161805674001E-9</v>
      </c>
      <c r="U41" s="476">
        <v>1.1757054384704531E-9</v>
      </c>
      <c r="V41" s="476">
        <v>3.8983742778923505E-9</v>
      </c>
      <c r="W41" s="477" t="s">
        <v>7633</v>
      </c>
      <c r="Y41" s="487" t="s">
        <v>7625</v>
      </c>
      <c r="Z41" s="476">
        <v>5.9773358924187092E-6</v>
      </c>
      <c r="AA41" s="476">
        <v>5.3257681025165974E-6</v>
      </c>
      <c r="AB41" s="476">
        <v>8.417667489796366E-7</v>
      </c>
      <c r="AC41" s="476">
        <v>2.6789424382932882E-4</v>
      </c>
      <c r="AD41" s="476">
        <v>1.9299518195933655E-5</v>
      </c>
      <c r="AE41" s="476">
        <v>1.9653842711378962E-6</v>
      </c>
      <c r="AF41" s="476">
        <v>4.6513639780112889E-6</v>
      </c>
      <c r="AG41" s="476">
        <v>1.6141936795792549E-6</v>
      </c>
      <c r="AH41" s="476">
        <v>3.0103162213995803E-6</v>
      </c>
      <c r="AI41" s="476">
        <v>3.1407053284005188E-6</v>
      </c>
      <c r="AJ41" s="476">
        <v>2.963999438530131E-6</v>
      </c>
      <c r="AK41" s="477" t="s">
        <v>7633</v>
      </c>
      <c r="AM41" s="487" t="s">
        <v>7625</v>
      </c>
      <c r="AN41" s="476">
        <v>8.2320748913038485E-6</v>
      </c>
      <c r="AO41" s="476">
        <v>9.2555151471506064E-6</v>
      </c>
      <c r="AP41" s="476">
        <v>6.0917882977568566E-7</v>
      </c>
      <c r="AQ41" s="476">
        <v>7.3449628795081127E-6</v>
      </c>
      <c r="AR41" s="476">
        <v>3.5066257732225586E-6</v>
      </c>
      <c r="AS41" s="476">
        <v>1.1343858368315384E-5</v>
      </c>
      <c r="AT41" s="477" t="s">
        <v>7633</v>
      </c>
      <c r="AV41" s="487" t="s">
        <v>7625</v>
      </c>
      <c r="AW41" s="476">
        <v>4.8450899767544532E-12</v>
      </c>
      <c r="AX41" s="476">
        <v>5.2390878655801904E-12</v>
      </c>
      <c r="AY41" s="476">
        <v>2.6251187355142669E-13</v>
      </c>
      <c r="AZ41" s="476">
        <v>5.4267710049423392E-12</v>
      </c>
      <c r="BA41" s="476">
        <v>2.9803335543309094E-12</v>
      </c>
      <c r="BB41" s="476">
        <v>5.6277292193204158E-12</v>
      </c>
      <c r="BC41" s="477" t="s">
        <v>7633</v>
      </c>
    </row>
    <row r="42" spans="1:55">
      <c r="A42" s="487" t="s">
        <v>7627</v>
      </c>
      <c r="B42" s="476">
        <v>2.4632720096324004E-4</v>
      </c>
      <c r="C42" s="476">
        <v>1.987730564845401E-4</v>
      </c>
      <c r="D42" s="476">
        <v>9.1662394048151502E-4</v>
      </c>
      <c r="E42" s="476">
        <v>1.8409350102963162E-3</v>
      </c>
      <c r="F42" s="476">
        <v>5.1233041905336153E-4</v>
      </c>
      <c r="G42" s="476">
        <v>7.0792409473333085E-4</v>
      </c>
      <c r="H42" s="476">
        <v>4.9751114090294064E-4</v>
      </c>
      <c r="I42" s="477" t="s">
        <v>7637</v>
      </c>
      <c r="K42" s="487" t="s">
        <v>7627</v>
      </c>
      <c r="L42" s="476">
        <v>3.6041099984679184E-10</v>
      </c>
      <c r="M42" s="476">
        <v>1.2259464855438639E-9</v>
      </c>
      <c r="N42" s="476">
        <v>5.5291012952411293E-10</v>
      </c>
      <c r="O42" s="476">
        <v>2.3608129915369592E-9</v>
      </c>
      <c r="P42" s="476">
        <v>1.1696718774183563E-9</v>
      </c>
      <c r="Q42" s="476">
        <v>5.3688317774970148E-10</v>
      </c>
      <c r="R42" s="476">
        <v>9.4769603304607941E-10</v>
      </c>
      <c r="S42" s="476">
        <v>9.0855121273091781E-10</v>
      </c>
      <c r="T42" s="476">
        <v>8.5182784694979815E-10</v>
      </c>
      <c r="U42" s="476">
        <v>8.4432240674997513E-10</v>
      </c>
      <c r="V42" s="476">
        <v>7.6374567338422752E-10</v>
      </c>
      <c r="W42" s="477" t="s">
        <v>7637</v>
      </c>
      <c r="Y42" s="487" t="s">
        <v>7627</v>
      </c>
      <c r="Z42" s="476">
        <v>1.21559255704974E-3</v>
      </c>
      <c r="AA42" s="476">
        <v>2.4467400357059757E-3</v>
      </c>
      <c r="AB42" s="476">
        <v>2.1917110594924928E-3</v>
      </c>
      <c r="AC42" s="476">
        <v>0.12228092361013536</v>
      </c>
      <c r="AD42" s="476">
        <v>9.4329972477858997E-3</v>
      </c>
      <c r="AE42" s="476">
        <v>1.7913882093203652E-3</v>
      </c>
      <c r="AF42" s="476">
        <v>2.3043785831134951E-3</v>
      </c>
      <c r="AG42" s="476">
        <v>2.129976245274473E-3</v>
      </c>
      <c r="AH42" s="476">
        <v>2.4925427054993086E-3</v>
      </c>
      <c r="AI42" s="476">
        <v>2.9265903521837316E-3</v>
      </c>
      <c r="AJ42" s="476">
        <v>3.3532605885090755E-3</v>
      </c>
      <c r="AK42" s="477" t="s">
        <v>7637</v>
      </c>
      <c r="AM42" s="487" t="s">
        <v>7627</v>
      </c>
      <c r="AN42" s="476">
        <v>8.6711752039631048E-3</v>
      </c>
      <c r="AO42" s="476">
        <v>3.2721806135676225E-3</v>
      </c>
      <c r="AP42" s="476">
        <v>2.5256042079916316E-3</v>
      </c>
      <c r="AQ42" s="476">
        <v>2.5791383173923289E-3</v>
      </c>
      <c r="AR42" s="476">
        <v>2.5754328752232319E-3</v>
      </c>
      <c r="AS42" s="476">
        <v>5.6797773316298586E-3</v>
      </c>
      <c r="AT42" s="477" t="s">
        <v>7637</v>
      </c>
      <c r="AV42" s="487" t="s">
        <v>7627</v>
      </c>
      <c r="AW42" s="476">
        <v>1.7671828206369389E-12</v>
      </c>
      <c r="AX42" s="476">
        <v>4.2004860550086604E-13</v>
      </c>
      <c r="AY42" s="476">
        <v>4.4027128690299788E-13</v>
      </c>
      <c r="AZ42" s="476">
        <v>3.642504118616145E-13</v>
      </c>
      <c r="BA42" s="476">
        <v>3.9155040907937554E-13</v>
      </c>
      <c r="BB42" s="476">
        <v>8.7510355237292905E-13</v>
      </c>
      <c r="BC42" s="477" t="s">
        <v>7637</v>
      </c>
    </row>
    <row r="43" spans="1:55">
      <c r="A43" s="487" t="s">
        <v>7629</v>
      </c>
      <c r="B43" s="476">
        <v>0.20957614165224236</v>
      </c>
      <c r="C43" s="476">
        <v>0.44048845209517362</v>
      </c>
      <c r="D43" s="476">
        <v>0.88732286814517447</v>
      </c>
      <c r="E43" s="476">
        <v>1.0177334402592011</v>
      </c>
      <c r="F43" s="476">
        <v>0.2024807269908265</v>
      </c>
      <c r="G43" s="476">
        <v>0.35911122641859083</v>
      </c>
      <c r="H43" s="476">
        <v>0.45491813453493712</v>
      </c>
      <c r="I43" s="477" t="s">
        <v>7637</v>
      </c>
      <c r="K43" s="487" t="s">
        <v>7629</v>
      </c>
      <c r="L43" s="476">
        <v>1.089732287498964E-11</v>
      </c>
      <c r="M43" s="476">
        <v>1.9124903394566314E-12</v>
      </c>
      <c r="N43" s="476">
        <v>8.1418466417127022E-12</v>
      </c>
      <c r="O43" s="476">
        <v>4.8843834156921687E-11</v>
      </c>
      <c r="P43" s="476">
        <v>2.6551926946293143E-11</v>
      </c>
      <c r="Q43" s="476">
        <v>1.4676770820288816E-11</v>
      </c>
      <c r="R43" s="476">
        <v>4.7462312750753748E-12</v>
      </c>
      <c r="S43" s="476">
        <v>4.9556829418644806E-12</v>
      </c>
      <c r="T43" s="476">
        <v>6.2086531354824043E-12</v>
      </c>
      <c r="U43" s="476">
        <v>5.6567879935185134E-12</v>
      </c>
      <c r="V43" s="476">
        <v>2.2341136317039931E-11</v>
      </c>
      <c r="W43" s="477" t="s">
        <v>7637</v>
      </c>
      <c r="Y43" s="487" t="s">
        <v>7629</v>
      </c>
      <c r="Z43" s="476">
        <v>1.0040567319316525</v>
      </c>
      <c r="AA43" s="476">
        <v>0.62839146970754589</v>
      </c>
      <c r="AB43" s="476">
        <v>0.80044844692278938</v>
      </c>
      <c r="AC43" s="476">
        <v>77.361247716734582</v>
      </c>
      <c r="AD43" s="476">
        <v>7.2473527432177578</v>
      </c>
      <c r="AE43" s="476">
        <v>1.3558610298943852</v>
      </c>
      <c r="AF43" s="476">
        <v>1.0299913047322888</v>
      </c>
      <c r="AG43" s="476">
        <v>0.81705256541792604</v>
      </c>
      <c r="AH43" s="476">
        <v>1.5855581820614602</v>
      </c>
      <c r="AI43" s="476">
        <v>1.6658398597030704</v>
      </c>
      <c r="AJ43" s="476">
        <v>1.769797353703854</v>
      </c>
      <c r="AK43" s="477" t="s">
        <v>7637</v>
      </c>
      <c r="AM43" s="487" t="s">
        <v>7629</v>
      </c>
      <c r="AN43" s="476">
        <v>-0.91603193623771284</v>
      </c>
      <c r="AO43" s="476">
        <v>1.5948167218781508</v>
      </c>
      <c r="AP43" s="476">
        <v>0.68363778113311824</v>
      </c>
      <c r="AQ43" s="476">
        <v>1.2070390782975662</v>
      </c>
      <c r="AR43" s="476">
        <v>1.0138338897947563</v>
      </c>
      <c r="AS43" s="476">
        <v>1.8940773863843765</v>
      </c>
      <c r="AT43" s="477" t="s">
        <v>7637</v>
      </c>
      <c r="AV43" s="487" t="s">
        <v>7629</v>
      </c>
      <c r="AW43" s="476">
        <v>-1.1752139707329531E-14</v>
      </c>
      <c r="AX43" s="476">
        <v>2.1828723789766249E-14</v>
      </c>
      <c r="AY43" s="476">
        <v>1.5603670352217032E-14</v>
      </c>
      <c r="AZ43" s="476">
        <v>2.0960626029654036E-14</v>
      </c>
      <c r="BA43" s="476">
        <v>1.4214704406972299E-14</v>
      </c>
      <c r="BB43" s="476">
        <v>2.6127141252457172E-14</v>
      </c>
      <c r="BC43" s="477" t="s">
        <v>7637</v>
      </c>
    </row>
    <row r="44" spans="1:55">
      <c r="A44" s="487" t="s">
        <v>7641</v>
      </c>
      <c r="B44" s="476">
        <v>2.1106148394327122E-16</v>
      </c>
      <c r="C44" s="476">
        <v>1.3265694139532339E-16</v>
      </c>
      <c r="D44" s="476">
        <v>2.0291428945445026E-15</v>
      </c>
      <c r="E44" s="476">
        <v>3.7227631202472724E-15</v>
      </c>
      <c r="F44" s="476">
        <v>5.7353977346138941E-16</v>
      </c>
      <c r="G44" s="476">
        <v>6.7377784366776625E-16</v>
      </c>
      <c r="H44" s="476">
        <v>2.8816767834754652E-16</v>
      </c>
      <c r="I44" s="477" t="s">
        <v>7637</v>
      </c>
      <c r="K44" s="487" t="s">
        <v>7641</v>
      </c>
      <c r="L44" s="476">
        <v>1.2114097415302235E-15</v>
      </c>
      <c r="M44" s="476">
        <v>-1.8846976993044409E-16</v>
      </c>
      <c r="N44" s="476">
        <v>8.729193967608112E-16</v>
      </c>
      <c r="O44" s="476">
        <v>2.2047491961581633E-15</v>
      </c>
      <c r="P44" s="476">
        <v>6.1982587834700509E-16</v>
      </c>
      <c r="Q44" s="476">
        <v>1.9446941414672431E-15</v>
      </c>
      <c r="R44" s="476">
        <v>7.3782019324359616E-16</v>
      </c>
      <c r="S44" s="476">
        <v>7.8574514663586262E-16</v>
      </c>
      <c r="T44" s="476">
        <v>8.1962021718119286E-16</v>
      </c>
      <c r="U44" s="476">
        <v>7.6369843259201772E-16</v>
      </c>
      <c r="V44" s="476">
        <v>3.7763184871618608E-15</v>
      </c>
      <c r="W44" s="477" t="s">
        <v>7637</v>
      </c>
      <c r="Y44" s="487" t="s">
        <v>7641</v>
      </c>
      <c r="Z44" s="476">
        <v>1.4418285828233857E-15</v>
      </c>
      <c r="AA44" s="476">
        <v>-2.5958592375621643E-15</v>
      </c>
      <c r="AB44" s="476">
        <v>1.3736251657861376E-15</v>
      </c>
      <c r="AC44" s="476">
        <v>9.7757013723010627E-14</v>
      </c>
      <c r="AD44" s="476">
        <v>6.5420728903579209E-15</v>
      </c>
      <c r="AE44" s="476">
        <v>2.3699728504087357E-15</v>
      </c>
      <c r="AF44" s="476">
        <v>7.2795160125565567E-16</v>
      </c>
      <c r="AG44" s="476">
        <v>7.0606808455573119E-16</v>
      </c>
      <c r="AH44" s="476">
        <v>1.7468266357432762E-15</v>
      </c>
      <c r="AI44" s="476">
        <v>2.586370297410272E-15</v>
      </c>
      <c r="AJ44" s="476">
        <v>4.0903523223428067E-15</v>
      </c>
      <c r="AK44" s="477" t="s">
        <v>7637</v>
      </c>
      <c r="AM44" s="487" t="s">
        <v>7641</v>
      </c>
      <c r="AN44" s="476">
        <v>-4.3299450435932403E-15</v>
      </c>
      <c r="AO44" s="476">
        <v>2.0188139132939651E-15</v>
      </c>
      <c r="AP44" s="476">
        <v>1.1375886944765177E-15</v>
      </c>
      <c r="AQ44" s="476">
        <v>2.2609610615456966E-15</v>
      </c>
      <c r="AR44" s="476">
        <v>1.992966586432694E-15</v>
      </c>
      <c r="AS44" s="476">
        <v>2.9848329987223943E-15</v>
      </c>
      <c r="AT44" s="477" t="s">
        <v>7637</v>
      </c>
      <c r="AV44" s="487" t="s">
        <v>7641</v>
      </c>
      <c r="AW44" s="476">
        <v>-7.4887362827339332E-18</v>
      </c>
      <c r="AX44" s="476">
        <v>-8.1349051993257736E-20</v>
      </c>
      <c r="AY44" s="476">
        <v>-1.7488658383677196E-18</v>
      </c>
      <c r="AZ44" s="476">
        <v>4.7351400329489291E-19</v>
      </c>
      <c r="BA44" s="476">
        <v>-5.723919070453793E-19</v>
      </c>
      <c r="BB44" s="476">
        <v>1.1789700926705983E-18</v>
      </c>
      <c r="BC44" s="477" t="s">
        <v>7637</v>
      </c>
    </row>
    <row r="45" spans="1:55">
      <c r="A45" s="487" t="s">
        <v>7642</v>
      </c>
      <c r="B45" s="476">
        <v>7.7575349866572201E-10</v>
      </c>
      <c r="C45" s="476">
        <v>4.8757873571472534E-10</v>
      </c>
      <c r="D45" s="476">
        <v>7.4581374292290743E-9</v>
      </c>
      <c r="E45" s="476">
        <v>1.3683018533369333E-8</v>
      </c>
      <c r="F45" s="476">
        <v>2.108040828631724E-9</v>
      </c>
      <c r="G45" s="476">
        <v>2.4764760386938957E-9</v>
      </c>
      <c r="H45" s="476">
        <v>1.0591585049466848E-9</v>
      </c>
      <c r="I45" s="477" t="s">
        <v>7633</v>
      </c>
      <c r="K45" s="487" t="s">
        <v>7642</v>
      </c>
      <c r="L45" s="476">
        <v>4.4525318283766715E-9</v>
      </c>
      <c r="M45" s="476">
        <v>-6.9272164754374494E-10</v>
      </c>
      <c r="N45" s="476">
        <v>3.2084078452950676E-9</v>
      </c>
      <c r="O45" s="476">
        <v>8.1035559299226333E-9</v>
      </c>
      <c r="P45" s="476">
        <v>2.2781690140845068E-9</v>
      </c>
      <c r="Q45" s="476">
        <v>7.1477174523547076E-9</v>
      </c>
      <c r="R45" s="476">
        <v>2.7118557557628851E-9</v>
      </c>
      <c r="S45" s="476">
        <v>2.8880115262313964E-9</v>
      </c>
      <c r="T45" s="476">
        <v>3.0125191881289445E-9</v>
      </c>
      <c r="U45" s="476">
        <v>2.8069660246359407E-9</v>
      </c>
      <c r="V45" s="476">
        <v>1.3879843699120805E-8</v>
      </c>
      <c r="W45" s="477" t="s">
        <v>7633</v>
      </c>
      <c r="Y45" s="487" t="s">
        <v>7642</v>
      </c>
      <c r="Z45" s="476">
        <v>5.2994316836372246E-9</v>
      </c>
      <c r="AA45" s="476">
        <v>-9.5410847049255526E-9</v>
      </c>
      <c r="AB45" s="476">
        <v>5.0487466201610597E-9</v>
      </c>
      <c r="AC45" s="476">
        <v>3.5930588731206972E-7</v>
      </c>
      <c r="AD45" s="476">
        <v>2.404538820879509E-8</v>
      </c>
      <c r="AE45" s="476">
        <v>8.7108419356763547E-9</v>
      </c>
      <c r="AF45" s="476">
        <v>2.6755780879253681E-9</v>
      </c>
      <c r="AG45" s="476">
        <v>2.5951529268225049E-9</v>
      </c>
      <c r="AH45" s="476">
        <v>6.4204540386245036E-9</v>
      </c>
      <c r="AI45" s="476">
        <v>9.5061980492961126E-9</v>
      </c>
      <c r="AJ45" s="476">
        <v>1.503409451901979E-8</v>
      </c>
      <c r="AK45" s="477" t="s">
        <v>7633</v>
      </c>
      <c r="AM45" s="487" t="s">
        <v>7642</v>
      </c>
      <c r="AN45" s="476">
        <v>-1.5914723450362473E-8</v>
      </c>
      <c r="AO45" s="476">
        <v>7.4201533919055163E-9</v>
      </c>
      <c r="AP45" s="476">
        <v>4.1812179885721056E-9</v>
      </c>
      <c r="AQ45" s="476">
        <v>8.3101520569928965E-9</v>
      </c>
      <c r="AR45" s="476">
        <v>7.3251675854750632E-9</v>
      </c>
      <c r="AS45" s="476">
        <v>1.0970797590801241E-8</v>
      </c>
      <c r="AT45" s="477" t="s">
        <v>7633</v>
      </c>
      <c r="AV45" s="487" t="s">
        <v>7642</v>
      </c>
      <c r="AW45" s="476">
        <v>-2.7524907842313282E-11</v>
      </c>
      <c r="AX45" s="476">
        <v>-2.9899763621674993E-13</v>
      </c>
      <c r="AY45" s="476">
        <v>-6.4279417911014866E-12</v>
      </c>
      <c r="AZ45" s="476">
        <v>1.7403953871499175E-12</v>
      </c>
      <c r="BA45" s="476">
        <v>-2.1038267659635673E-12</v>
      </c>
      <c r="BB45" s="476">
        <v>4.3332982308340349E-12</v>
      </c>
      <c r="BC45" s="477" t="s">
        <v>7633</v>
      </c>
    </row>
    <row r="46" spans="1:55">
      <c r="A46" s="488" t="s">
        <v>7643</v>
      </c>
      <c r="B46" s="482">
        <v>4.7174203265669391E-12</v>
      </c>
      <c r="C46" s="482">
        <v>2.9650109084442985E-12</v>
      </c>
      <c r="D46" s="482">
        <v>4.5353391004592613E-11</v>
      </c>
      <c r="E46" s="482">
        <v>8.3207534243815157E-11</v>
      </c>
      <c r="F46" s="482">
        <v>1.2819156725095828E-11</v>
      </c>
      <c r="G46" s="482">
        <v>1.5059634557651681E-11</v>
      </c>
      <c r="H46" s="482">
        <v>6.4408383917377316E-12</v>
      </c>
      <c r="I46" s="483" t="s">
        <v>7637</v>
      </c>
      <c r="K46" s="488" t="s">
        <v>7643</v>
      </c>
      <c r="L46" s="482">
        <v>2.707615954750836E-11</v>
      </c>
      <c r="M46" s="482">
        <v>-4.212492321106553E-12</v>
      </c>
      <c r="N46" s="482">
        <v>1.9510610262016638E-11</v>
      </c>
      <c r="O46" s="482">
        <v>4.927848817197977E-11</v>
      </c>
      <c r="P46" s="482">
        <v>1.385373781148429E-11</v>
      </c>
      <c r="Q46" s="482">
        <v>4.3465797431723188E-11</v>
      </c>
      <c r="R46" s="482">
        <v>1.6490990670180187E-11</v>
      </c>
      <c r="S46" s="482">
        <v>1.756219121323709E-11</v>
      </c>
      <c r="T46" s="482">
        <v>1.8319404173062711E-11</v>
      </c>
      <c r="U46" s="482">
        <v>1.70693560989423E-11</v>
      </c>
      <c r="V46" s="482">
        <v>8.4404283801874157E-11</v>
      </c>
      <c r="W46" s="483" t="s">
        <v>7637</v>
      </c>
      <c r="Y46" s="488" t="s">
        <v>7643</v>
      </c>
      <c r="Z46" s="482">
        <v>3.22262796465471E-11</v>
      </c>
      <c r="AA46" s="482">
        <v>-5.8020144954954364E-11</v>
      </c>
      <c r="AB46" s="482">
        <v>3.0701944002755163E-11</v>
      </c>
      <c r="AC46" s="482">
        <v>2.1849655753828862E-9</v>
      </c>
      <c r="AD46" s="482">
        <v>1.46221869772959E-10</v>
      </c>
      <c r="AE46" s="482">
        <v>5.2971239334089154E-11</v>
      </c>
      <c r="AF46" s="482">
        <v>1.6270467039040279E-11</v>
      </c>
      <c r="AG46" s="482">
        <v>1.5781364094316428E-11</v>
      </c>
      <c r="AH46" s="482">
        <v>3.9043352214441815E-11</v>
      </c>
      <c r="AI46" s="482">
        <v>5.7807980589054917E-11</v>
      </c>
      <c r="AJ46" s="482">
        <v>9.1423399995567337E-11</v>
      </c>
      <c r="AK46" s="483" t="s">
        <v>7637</v>
      </c>
      <c r="AM46" s="488" t="s">
        <v>7643</v>
      </c>
      <c r="AN46" s="482">
        <v>-9.6778370039805511E-11</v>
      </c>
      <c r="AO46" s="482">
        <v>4.5122485476979213E-11</v>
      </c>
      <c r="AP46" s="482">
        <v>2.5426374949423176E-11</v>
      </c>
      <c r="AQ46" s="482">
        <v>5.0534731314853721E-11</v>
      </c>
      <c r="AR46" s="482">
        <v>4.4544801615032226E-11</v>
      </c>
      <c r="AS46" s="482">
        <v>6.6714090162438385E-11</v>
      </c>
      <c r="AT46" s="483" t="s">
        <v>7637</v>
      </c>
      <c r="AV46" s="488" t="s">
        <v>7643</v>
      </c>
      <c r="AW46" s="482">
        <v>-1.6738123227992531E-13</v>
      </c>
      <c r="AX46" s="482">
        <v>-1.8182280602016694E-15</v>
      </c>
      <c r="AY46" s="482">
        <v>-3.9088871157718761E-14</v>
      </c>
      <c r="AZ46" s="482">
        <v>1.0583492586490938E-14</v>
      </c>
      <c r="BA46" s="482">
        <v>-1.2793537984104545E-14</v>
      </c>
      <c r="BB46" s="482">
        <v>2.6351182954226341E-14</v>
      </c>
      <c r="BC46" s="483" t="s">
        <v>7637</v>
      </c>
    </row>
    <row r="47" spans="1:55">
      <c r="A47" s="171"/>
      <c r="B47" s="171"/>
      <c r="C47" s="171"/>
      <c r="D47" s="171"/>
      <c r="E47" s="171"/>
      <c r="F47" s="171"/>
      <c r="G47" s="171"/>
      <c r="H47" s="171"/>
      <c r="I47" s="171"/>
      <c r="J47" s="171"/>
      <c r="K47" s="171"/>
      <c r="L47" s="171"/>
      <c r="M47" s="171"/>
      <c r="N47" s="171"/>
      <c r="O47" s="171"/>
      <c r="P47" s="171"/>
      <c r="Q47" s="171"/>
      <c r="R47" s="171"/>
      <c r="S47" s="171"/>
      <c r="T47" s="171"/>
      <c r="U47" s="171"/>
      <c r="V47" s="171"/>
      <c r="W47" s="171"/>
      <c r="Y47" s="171"/>
      <c r="Z47" s="171"/>
      <c r="AA47" s="171"/>
      <c r="AB47" s="171"/>
      <c r="AC47" s="171"/>
      <c r="AD47" s="171"/>
      <c r="AE47" s="171"/>
      <c r="AF47" s="171"/>
      <c r="AG47" s="171"/>
      <c r="AH47" s="171"/>
      <c r="AI47" s="171"/>
      <c r="AJ47" s="171"/>
      <c r="AK47" s="171"/>
      <c r="AL47" s="171"/>
      <c r="AN47" s="171"/>
      <c r="AO47" s="171"/>
      <c r="AP47" s="171"/>
      <c r="AQ47" s="171"/>
      <c r="AR47" s="171"/>
      <c r="AS47" s="171"/>
      <c r="AT47" s="171"/>
      <c r="AV47" s="180"/>
      <c r="AW47" s="180"/>
      <c r="AX47" s="180"/>
      <c r="AY47" s="180"/>
      <c r="AZ47" s="180"/>
      <c r="BA47" s="180"/>
      <c r="BB47" s="180"/>
      <c r="BC47" s="180"/>
    </row>
    <row r="48" spans="1:55">
      <c r="A48" s="848" t="s">
        <v>7644</v>
      </c>
      <c r="B48" s="489" t="s">
        <v>7645</v>
      </c>
      <c r="C48" s="489" t="s">
        <v>7646</v>
      </c>
      <c r="D48" s="489" t="s">
        <v>7647</v>
      </c>
      <c r="E48" s="489" t="s">
        <v>7648</v>
      </c>
      <c r="F48" s="489" t="s">
        <v>7649</v>
      </c>
      <c r="G48" s="489" t="s">
        <v>7650</v>
      </c>
      <c r="H48" s="489" t="s">
        <v>7651</v>
      </c>
      <c r="I48" s="850" t="s">
        <v>7652</v>
      </c>
      <c r="K48" s="848" t="s">
        <v>7644</v>
      </c>
      <c r="L48" s="489" t="s">
        <v>7653</v>
      </c>
      <c r="M48" s="489" t="s">
        <v>7654</v>
      </c>
      <c r="N48" s="489" t="s">
        <v>7655</v>
      </c>
      <c r="O48" s="489" t="s">
        <v>7656</v>
      </c>
      <c r="P48" s="489" t="s">
        <v>7657</v>
      </c>
      <c r="Q48" s="489" t="s">
        <v>7658</v>
      </c>
      <c r="R48" s="489" t="s">
        <v>7648</v>
      </c>
      <c r="S48" s="489" t="s">
        <v>7649</v>
      </c>
      <c r="T48" s="489" t="s">
        <v>7656</v>
      </c>
      <c r="U48" s="489" t="s">
        <v>7654</v>
      </c>
      <c r="V48" s="489" t="s">
        <v>7658</v>
      </c>
      <c r="W48" s="850" t="s">
        <v>7652</v>
      </c>
      <c r="X48" t="s">
        <v>281</v>
      </c>
      <c r="Y48" s="848" t="s">
        <v>7644</v>
      </c>
      <c r="Z48" s="489" t="s">
        <v>7659</v>
      </c>
      <c r="AA48" s="489" t="s">
        <v>7660</v>
      </c>
      <c r="AB48" s="489" t="s">
        <v>7661</v>
      </c>
      <c r="AC48" s="489" t="s">
        <v>7662</v>
      </c>
      <c r="AD48" s="489" t="s">
        <v>7662</v>
      </c>
      <c r="AE48" s="489" t="s">
        <v>7663</v>
      </c>
      <c r="AF48" s="489" t="s">
        <v>7647</v>
      </c>
      <c r="AG48" s="489" t="s">
        <v>7664</v>
      </c>
      <c r="AH48" s="489" t="s">
        <v>7665</v>
      </c>
      <c r="AI48" s="489" t="s">
        <v>7665</v>
      </c>
      <c r="AJ48" s="489" t="s">
        <v>7658</v>
      </c>
      <c r="AK48" s="850" t="s">
        <v>7652</v>
      </c>
      <c r="AM48" s="848" t="s">
        <v>7644</v>
      </c>
      <c r="AN48" s="489" t="s">
        <v>7666</v>
      </c>
      <c r="AO48" s="489" t="s">
        <v>7667</v>
      </c>
      <c r="AP48" s="489" t="s">
        <v>7668</v>
      </c>
      <c r="AQ48" s="489" t="s">
        <v>7669</v>
      </c>
      <c r="AR48" s="489" t="s">
        <v>7670</v>
      </c>
      <c r="AS48" s="489" t="s">
        <v>7671</v>
      </c>
      <c r="AT48" s="850" t="s">
        <v>7672</v>
      </c>
      <c r="AV48" s="848" t="s">
        <v>7644</v>
      </c>
      <c r="AW48" s="489" t="s">
        <v>7673</v>
      </c>
      <c r="AX48" s="489" t="s">
        <v>7674</v>
      </c>
      <c r="AY48" s="489" t="s">
        <v>7675</v>
      </c>
      <c r="AZ48" s="489" t="s">
        <v>7676</v>
      </c>
      <c r="BA48" s="489" t="s">
        <v>7673</v>
      </c>
      <c r="BB48" s="489" t="s">
        <v>7677</v>
      </c>
      <c r="BC48" s="850" t="s">
        <v>7652</v>
      </c>
    </row>
    <row r="49" spans="1:55" ht="15" customHeight="1">
      <c r="A49" s="849"/>
      <c r="B49" s="490" t="s">
        <v>7678</v>
      </c>
      <c r="C49" s="490" t="s">
        <v>7679</v>
      </c>
      <c r="D49" s="490" t="s">
        <v>7680</v>
      </c>
      <c r="E49" s="490" t="s">
        <v>7681</v>
      </c>
      <c r="F49" s="490" t="s">
        <v>7682</v>
      </c>
      <c r="G49" s="490" t="s">
        <v>7683</v>
      </c>
      <c r="H49" s="490" t="s">
        <v>7684</v>
      </c>
      <c r="I49" s="851"/>
      <c r="K49" s="849"/>
      <c r="L49" s="490" t="s">
        <v>7685</v>
      </c>
      <c r="M49" s="490" t="s">
        <v>7686</v>
      </c>
      <c r="N49" s="490" t="s">
        <v>7687</v>
      </c>
      <c r="O49" s="490" t="s">
        <v>7688</v>
      </c>
      <c r="P49" s="490" t="s">
        <v>7681</v>
      </c>
      <c r="Q49" s="490" t="s">
        <v>7689</v>
      </c>
      <c r="R49" s="490" t="s">
        <v>7690</v>
      </c>
      <c r="S49" s="490" t="s">
        <v>7691</v>
      </c>
      <c r="T49" s="490" t="s">
        <v>7692</v>
      </c>
      <c r="U49" s="490" t="s">
        <v>7693</v>
      </c>
      <c r="V49" s="490" t="s">
        <v>7694</v>
      </c>
      <c r="W49" s="851"/>
      <c r="X49" t="s">
        <v>281</v>
      </c>
      <c r="Y49" s="849"/>
      <c r="Z49" s="490" t="s">
        <v>7685</v>
      </c>
      <c r="AA49" s="490" t="s">
        <v>7695</v>
      </c>
      <c r="AB49" s="490" t="s">
        <v>7696</v>
      </c>
      <c r="AC49" s="490" t="s">
        <v>7697</v>
      </c>
      <c r="AD49" s="490" t="s">
        <v>7697</v>
      </c>
      <c r="AE49" s="490" t="s">
        <v>7687</v>
      </c>
      <c r="AF49" s="490" t="s">
        <v>7698</v>
      </c>
      <c r="AG49" s="490" t="s">
        <v>7646</v>
      </c>
      <c r="AH49" s="490" t="s">
        <v>7681</v>
      </c>
      <c r="AI49" s="490" t="s">
        <v>7645</v>
      </c>
      <c r="AJ49" s="490" t="s">
        <v>7699</v>
      </c>
      <c r="AK49" s="851"/>
      <c r="AM49" s="849"/>
      <c r="AN49" s="490" t="s">
        <v>7700</v>
      </c>
      <c r="AO49" s="490" t="s">
        <v>7701</v>
      </c>
      <c r="AP49" s="490" t="s">
        <v>7702</v>
      </c>
      <c r="AQ49" s="490" t="s">
        <v>7702</v>
      </c>
      <c r="AR49" s="490" t="s">
        <v>7703</v>
      </c>
      <c r="AS49" s="490" t="s">
        <v>7704</v>
      </c>
      <c r="AT49" s="851"/>
      <c r="AV49" s="849"/>
      <c r="AW49" s="490" t="s">
        <v>7705</v>
      </c>
      <c r="AX49" s="490" t="s">
        <v>7706</v>
      </c>
      <c r="AY49" s="490" t="s">
        <v>7707</v>
      </c>
      <c r="AZ49" s="490" t="s">
        <v>7708</v>
      </c>
      <c r="BA49" s="490" t="s">
        <v>7709</v>
      </c>
      <c r="BB49" s="490" t="s">
        <v>7703</v>
      </c>
      <c r="BC49" s="851"/>
    </row>
    <row r="50" spans="1:55">
      <c r="A50" s="849"/>
      <c r="B50" s="490" t="s">
        <v>7710</v>
      </c>
      <c r="C50" s="490" t="s">
        <v>7711</v>
      </c>
      <c r="D50" s="490" t="s">
        <v>7712</v>
      </c>
      <c r="E50" s="490" t="s">
        <v>7713</v>
      </c>
      <c r="F50" s="490" t="s">
        <v>7714</v>
      </c>
      <c r="G50" s="490" t="s">
        <v>7715</v>
      </c>
      <c r="H50" s="490" t="s">
        <v>7716</v>
      </c>
      <c r="I50" s="851"/>
      <c r="K50" s="849"/>
      <c r="L50" s="490" t="s">
        <v>7717</v>
      </c>
      <c r="M50" s="490" t="s">
        <v>7682</v>
      </c>
      <c r="N50" s="490" t="s">
        <v>7718</v>
      </c>
      <c r="O50" s="490" t="s">
        <v>7718</v>
      </c>
      <c r="P50" s="490" t="s">
        <v>7719</v>
      </c>
      <c r="Q50" s="490" t="s">
        <v>7717</v>
      </c>
      <c r="R50" s="490" t="s">
        <v>7720</v>
      </c>
      <c r="S50" s="490" t="s">
        <v>7721</v>
      </c>
      <c r="T50" s="490" t="s">
        <v>7722</v>
      </c>
      <c r="U50" s="490" t="s">
        <v>7721</v>
      </c>
      <c r="V50" s="490" t="s">
        <v>7718</v>
      </c>
      <c r="W50" s="851"/>
      <c r="X50" t="s">
        <v>281</v>
      </c>
      <c r="Y50" s="849"/>
      <c r="Z50" s="490" t="s">
        <v>7723</v>
      </c>
      <c r="AA50" s="490" t="s">
        <v>7724</v>
      </c>
      <c r="AB50" s="490" t="s">
        <v>7713</v>
      </c>
      <c r="AC50" s="490" t="s">
        <v>7725</v>
      </c>
      <c r="AD50" s="490" t="s">
        <v>7726</v>
      </c>
      <c r="AE50" s="490" t="s">
        <v>7719</v>
      </c>
      <c r="AF50" s="490" t="s">
        <v>7727</v>
      </c>
      <c r="AG50" s="490" t="s">
        <v>7720</v>
      </c>
      <c r="AH50" s="490" t="s">
        <v>7727</v>
      </c>
      <c r="AI50" s="490" t="s">
        <v>7720</v>
      </c>
      <c r="AJ50" s="490" t="s">
        <v>7718</v>
      </c>
      <c r="AK50" s="851"/>
      <c r="AM50" s="849"/>
      <c r="AN50" s="490" t="s">
        <v>7728</v>
      </c>
      <c r="AO50" s="490" t="s">
        <v>7729</v>
      </c>
      <c r="AP50" s="490" t="s">
        <v>7730</v>
      </c>
      <c r="AQ50" s="490" t="s">
        <v>7730</v>
      </c>
      <c r="AR50" s="490" t="s">
        <v>7729</v>
      </c>
      <c r="AS50" s="490" t="s">
        <v>7731</v>
      </c>
      <c r="AT50" s="851"/>
      <c r="AV50" s="849"/>
      <c r="AW50" s="490" t="s">
        <v>7726</v>
      </c>
      <c r="AX50" s="490" t="s">
        <v>7732</v>
      </c>
      <c r="AY50" s="490" t="s">
        <v>7733</v>
      </c>
      <c r="AZ50" s="490" t="s">
        <v>7732</v>
      </c>
      <c r="BA50" s="490" t="s">
        <v>7732</v>
      </c>
      <c r="BB50" s="490" t="s">
        <v>7734</v>
      </c>
      <c r="BC50" s="851"/>
    </row>
    <row r="51" spans="1:55">
      <c r="A51" s="849"/>
      <c r="B51" s="490" t="s">
        <v>7735</v>
      </c>
      <c r="C51" s="490" t="s">
        <v>7735</v>
      </c>
      <c r="D51" s="490" t="s">
        <v>7736</v>
      </c>
      <c r="E51" s="490" t="s">
        <v>7732</v>
      </c>
      <c r="F51" s="490" t="s">
        <v>7737</v>
      </c>
      <c r="G51" s="490" t="s">
        <v>7738</v>
      </c>
      <c r="H51" s="490" t="s">
        <v>7735</v>
      </c>
      <c r="I51" s="851"/>
      <c r="K51" s="849"/>
      <c r="L51" s="490" t="s">
        <v>7739</v>
      </c>
      <c r="M51" s="490" t="s">
        <v>7717</v>
      </c>
      <c r="N51" s="490" t="s">
        <v>7717</v>
      </c>
      <c r="O51" s="490" t="s">
        <v>7717</v>
      </c>
      <c r="P51" s="490" t="s">
        <v>7735</v>
      </c>
      <c r="Q51" s="490" t="s">
        <v>7735</v>
      </c>
      <c r="R51" s="490" t="s">
        <v>7717</v>
      </c>
      <c r="S51" s="490" t="s">
        <v>7717</v>
      </c>
      <c r="T51" s="490" t="s">
        <v>7717</v>
      </c>
      <c r="U51" s="490" t="s">
        <v>7719</v>
      </c>
      <c r="V51" s="490" t="s">
        <v>7719</v>
      </c>
      <c r="W51" s="851"/>
      <c r="X51" t="s">
        <v>281</v>
      </c>
      <c r="Y51" s="849"/>
      <c r="Z51" s="490" t="s">
        <v>7736</v>
      </c>
      <c r="AA51" s="490" t="s">
        <v>7726</v>
      </c>
      <c r="AB51" s="490" t="s">
        <v>7717</v>
      </c>
      <c r="AC51" s="490" t="s">
        <v>7726</v>
      </c>
      <c r="AD51" s="490" t="s">
        <v>7725</v>
      </c>
      <c r="AE51" s="490" t="s">
        <v>7735</v>
      </c>
      <c r="AF51" s="490" t="s">
        <v>7719</v>
      </c>
      <c r="AG51" s="490" t="s">
        <v>7717</v>
      </c>
      <c r="AH51" s="490" t="s">
        <v>7719</v>
      </c>
      <c r="AI51" s="490" t="s">
        <v>7719</v>
      </c>
      <c r="AJ51" s="490" t="s">
        <v>7719</v>
      </c>
      <c r="AK51" s="851"/>
      <c r="AM51" s="849"/>
      <c r="AN51" s="490" t="s">
        <v>7726</v>
      </c>
      <c r="AO51" s="490" t="s">
        <v>7719</v>
      </c>
      <c r="AP51" s="490" t="s">
        <v>7740</v>
      </c>
      <c r="AQ51" s="490" t="s">
        <v>7719</v>
      </c>
      <c r="AR51" s="490" t="s">
        <v>7719</v>
      </c>
      <c r="AS51" s="490" t="s">
        <v>7719</v>
      </c>
      <c r="AT51" s="851"/>
      <c r="AV51" s="849"/>
      <c r="AW51" s="490" t="s">
        <v>7741</v>
      </c>
      <c r="AX51" s="490" t="s">
        <v>7741</v>
      </c>
      <c r="AY51" s="490" t="s">
        <v>7742</v>
      </c>
      <c r="AZ51" s="490" t="s">
        <v>7741</v>
      </c>
      <c r="BA51" s="490" t="s">
        <v>7741</v>
      </c>
      <c r="BB51" s="490" t="s">
        <v>7719</v>
      </c>
      <c r="BC51" s="851"/>
    </row>
    <row r="52" spans="1:55" ht="15" customHeight="1">
      <c r="A52" s="853" t="s">
        <v>7743</v>
      </c>
      <c r="B52" s="491" t="s">
        <v>7744</v>
      </c>
      <c r="C52" s="491" t="s">
        <v>7745</v>
      </c>
      <c r="D52" s="491" t="s">
        <v>7746</v>
      </c>
      <c r="E52" s="491" t="s">
        <v>7747</v>
      </c>
      <c r="F52" s="491" t="s">
        <v>7748</v>
      </c>
      <c r="G52" s="491" t="s">
        <v>7749</v>
      </c>
      <c r="H52" s="491" t="s">
        <v>7750</v>
      </c>
      <c r="I52" s="851"/>
      <c r="K52" s="853" t="s">
        <v>7743</v>
      </c>
      <c r="L52" s="491" t="s">
        <v>7751</v>
      </c>
      <c r="M52" s="491" t="s">
        <v>7752</v>
      </c>
      <c r="N52" s="491" t="s">
        <v>7753</v>
      </c>
      <c r="O52" s="491" t="s">
        <v>7754</v>
      </c>
      <c r="P52" s="491" t="s">
        <v>7745</v>
      </c>
      <c r="Q52" s="491" t="s">
        <v>7744</v>
      </c>
      <c r="R52" s="491" t="s">
        <v>7755</v>
      </c>
      <c r="S52" s="491" t="s">
        <v>7756</v>
      </c>
      <c r="T52" s="491" t="s">
        <v>7757</v>
      </c>
      <c r="U52" s="491" t="s">
        <v>7758</v>
      </c>
      <c r="V52" s="491" t="s">
        <v>7759</v>
      </c>
      <c r="W52" s="851"/>
      <c r="X52" t="s">
        <v>281</v>
      </c>
      <c r="Y52" s="853" t="s">
        <v>7743</v>
      </c>
      <c r="Z52" s="491" t="s">
        <v>7760</v>
      </c>
      <c r="AA52" s="491" t="s">
        <v>7761</v>
      </c>
      <c r="AB52" s="491" t="s">
        <v>7762</v>
      </c>
      <c r="AC52" s="491" t="s">
        <v>7763</v>
      </c>
      <c r="AD52" s="491" t="s">
        <v>7763</v>
      </c>
      <c r="AE52" s="491" t="s">
        <v>7753</v>
      </c>
      <c r="AF52" s="491" t="s">
        <v>7760</v>
      </c>
      <c r="AG52" s="491" t="s">
        <v>7764</v>
      </c>
      <c r="AH52" s="491" t="s">
        <v>7765</v>
      </c>
      <c r="AI52" s="491" t="s">
        <v>7766</v>
      </c>
      <c r="AJ52" s="491" t="s">
        <v>7762</v>
      </c>
      <c r="AK52" s="851"/>
      <c r="AM52" s="853" t="s">
        <v>7743</v>
      </c>
      <c r="AN52" s="491" t="s">
        <v>7767</v>
      </c>
      <c r="AO52" s="491" t="s">
        <v>7768</v>
      </c>
      <c r="AP52" s="491" t="s">
        <v>7769</v>
      </c>
      <c r="AQ52" s="491" t="s">
        <v>7770</v>
      </c>
      <c r="AR52" s="491" t="s">
        <v>7750</v>
      </c>
      <c r="AS52" s="491" t="s">
        <v>7770</v>
      </c>
      <c r="AT52" s="851"/>
      <c r="AV52" s="853" t="s">
        <v>7743</v>
      </c>
      <c r="AW52" s="491" t="s">
        <v>7771</v>
      </c>
      <c r="AX52" s="491" t="s">
        <v>7772</v>
      </c>
      <c r="AY52" s="491" t="s">
        <v>7773</v>
      </c>
      <c r="AZ52" s="491" t="s">
        <v>7774</v>
      </c>
      <c r="BA52" s="491" t="s">
        <v>7775</v>
      </c>
      <c r="BB52" s="491" t="s">
        <v>7776</v>
      </c>
      <c r="BC52" s="851"/>
    </row>
    <row r="53" spans="1:55">
      <c r="A53" s="853"/>
      <c r="B53" s="491" t="s">
        <v>7777</v>
      </c>
      <c r="C53" s="491" t="s">
        <v>7778</v>
      </c>
      <c r="D53" s="491" t="s">
        <v>7779</v>
      </c>
      <c r="E53" s="491" t="s">
        <v>7780</v>
      </c>
      <c r="F53" s="491" t="s">
        <v>7781</v>
      </c>
      <c r="G53" s="491" t="s">
        <v>7782</v>
      </c>
      <c r="H53" s="491" t="s">
        <v>7783</v>
      </c>
      <c r="I53" s="851"/>
      <c r="K53" s="853"/>
      <c r="L53" s="491" t="s">
        <v>7784</v>
      </c>
      <c r="M53" s="491" t="s">
        <v>7785</v>
      </c>
      <c r="N53" s="491" t="s">
        <v>7786</v>
      </c>
      <c r="O53" s="491" t="s">
        <v>7787</v>
      </c>
      <c r="P53" s="491" t="s">
        <v>7788</v>
      </c>
      <c r="Q53" s="491" t="s">
        <v>7789</v>
      </c>
      <c r="R53" s="491" t="s">
        <v>7790</v>
      </c>
      <c r="S53" s="491" t="s">
        <v>7791</v>
      </c>
      <c r="T53" s="491" t="s">
        <v>7791</v>
      </c>
      <c r="U53" s="491" t="s">
        <v>7792</v>
      </c>
      <c r="V53" s="491" t="s">
        <v>7793</v>
      </c>
      <c r="W53" s="851"/>
      <c r="X53" t="s">
        <v>281</v>
      </c>
      <c r="Y53" s="853"/>
      <c r="Z53" s="491" t="s">
        <v>7794</v>
      </c>
      <c r="AA53" s="491" t="s">
        <v>7795</v>
      </c>
      <c r="AB53" s="491" t="s">
        <v>7780</v>
      </c>
      <c r="AC53" s="491" t="s">
        <v>7796</v>
      </c>
      <c r="AD53" s="491" t="s">
        <v>7796</v>
      </c>
      <c r="AE53" s="491" t="s">
        <v>7797</v>
      </c>
      <c r="AF53" s="491" t="s">
        <v>7798</v>
      </c>
      <c r="AG53" s="491" t="s">
        <v>7793</v>
      </c>
      <c r="AH53" s="491" t="s">
        <v>7786</v>
      </c>
      <c r="AI53" s="491" t="s">
        <v>7787</v>
      </c>
      <c r="AJ53" s="491" t="s">
        <v>7786</v>
      </c>
      <c r="AK53" s="851"/>
      <c r="AM53" s="853"/>
      <c r="AN53" s="491" t="s">
        <v>7799</v>
      </c>
      <c r="AO53" s="491" t="s">
        <v>7800</v>
      </c>
      <c r="AP53" s="491" t="s">
        <v>7801</v>
      </c>
      <c r="AQ53" s="491" t="s">
        <v>7801</v>
      </c>
      <c r="AR53" s="491" t="s">
        <v>7800</v>
      </c>
      <c r="AS53" s="491" t="s">
        <v>7802</v>
      </c>
      <c r="AT53" s="851"/>
      <c r="AV53" s="853"/>
      <c r="AW53" s="491" t="s">
        <v>7803</v>
      </c>
      <c r="AX53" s="491" t="s">
        <v>7789</v>
      </c>
      <c r="AY53" s="491" t="s">
        <v>7804</v>
      </c>
      <c r="AZ53" s="491" t="s">
        <v>7805</v>
      </c>
      <c r="BA53" s="491" t="s">
        <v>7806</v>
      </c>
      <c r="BB53" s="491" t="s">
        <v>7787</v>
      </c>
      <c r="BC53" s="851"/>
    </row>
    <row r="54" spans="1:55">
      <c r="A54" s="853"/>
      <c r="B54" s="491" t="s">
        <v>7779</v>
      </c>
      <c r="C54" s="491" t="s">
        <v>7798</v>
      </c>
      <c r="D54" s="491" t="s">
        <v>7807</v>
      </c>
      <c r="E54" s="491" t="s">
        <v>7808</v>
      </c>
      <c r="F54" s="491" t="s">
        <v>7809</v>
      </c>
      <c r="G54" s="491" t="s">
        <v>7778</v>
      </c>
      <c r="H54" s="491" t="s">
        <v>7786</v>
      </c>
      <c r="I54" s="851"/>
      <c r="K54" s="853"/>
      <c r="L54" s="491" t="s">
        <v>7810</v>
      </c>
      <c r="M54" s="491" t="s">
        <v>7811</v>
      </c>
      <c r="N54" s="491" t="s">
        <v>7812</v>
      </c>
      <c r="O54" s="491" t="s">
        <v>7809</v>
      </c>
      <c r="P54" s="491" t="s">
        <v>7813</v>
      </c>
      <c r="Q54" s="491" t="s">
        <v>7814</v>
      </c>
      <c r="R54" s="491" t="s">
        <v>7808</v>
      </c>
      <c r="S54" s="491" t="s">
        <v>7815</v>
      </c>
      <c r="T54" s="491" t="s">
        <v>7816</v>
      </c>
      <c r="U54" s="491" t="s">
        <v>7807</v>
      </c>
      <c r="V54" s="491" t="s">
        <v>7817</v>
      </c>
      <c r="W54" s="851"/>
      <c r="X54" t="s">
        <v>281</v>
      </c>
      <c r="Y54" s="853"/>
      <c r="Z54" s="491" t="s">
        <v>7810</v>
      </c>
      <c r="AA54" s="491" t="s">
        <v>7811</v>
      </c>
      <c r="AB54" s="491" t="s">
        <v>7815</v>
      </c>
      <c r="AC54" s="491" t="s">
        <v>7818</v>
      </c>
      <c r="AD54" s="491" t="s">
        <v>7818</v>
      </c>
      <c r="AE54" s="491" t="s">
        <v>7819</v>
      </c>
      <c r="AF54" s="491" t="s">
        <v>7819</v>
      </c>
      <c r="AG54" s="491" t="s">
        <v>7808</v>
      </c>
      <c r="AH54" s="491" t="s">
        <v>7816</v>
      </c>
      <c r="AI54" s="491" t="s">
        <v>7819</v>
      </c>
      <c r="AJ54" s="491" t="s">
        <v>7808</v>
      </c>
      <c r="AK54" s="851"/>
      <c r="AM54" s="853"/>
      <c r="AN54" s="491" t="s">
        <v>7820</v>
      </c>
      <c r="AO54" s="491" t="s">
        <v>7779</v>
      </c>
      <c r="AP54" s="491" t="s">
        <v>7821</v>
      </c>
      <c r="AQ54" s="491" t="s">
        <v>7822</v>
      </c>
      <c r="AR54" s="491" t="s">
        <v>7821</v>
      </c>
      <c r="AS54" s="491" t="s">
        <v>7789</v>
      </c>
      <c r="AT54" s="851"/>
      <c r="AV54" s="853"/>
      <c r="AW54" s="491" t="s">
        <v>7823</v>
      </c>
      <c r="AX54" s="491" t="s">
        <v>7809</v>
      </c>
      <c r="AY54" s="491" t="s">
        <v>7824</v>
      </c>
      <c r="AZ54" s="491" t="s">
        <v>7798</v>
      </c>
      <c r="BA54" s="491" t="s">
        <v>7825</v>
      </c>
      <c r="BB54" s="491" t="s">
        <v>7826</v>
      </c>
      <c r="BC54" s="851"/>
    </row>
    <row r="55" spans="1:55">
      <c r="A55" s="492" t="s">
        <v>7827</v>
      </c>
      <c r="B55" s="493" t="s">
        <v>7828</v>
      </c>
      <c r="C55" s="493" t="s">
        <v>7828</v>
      </c>
      <c r="D55" s="493" t="s">
        <v>7828</v>
      </c>
      <c r="E55" s="493" t="s">
        <v>7828</v>
      </c>
      <c r="F55" s="493" t="s">
        <v>7829</v>
      </c>
      <c r="G55" s="493" t="s">
        <v>7830</v>
      </c>
      <c r="H55" s="493" t="s">
        <v>7830</v>
      </c>
      <c r="I55" s="852"/>
      <c r="K55" s="492" t="s">
        <v>7827</v>
      </c>
      <c r="L55" s="493" t="s">
        <v>7828</v>
      </c>
      <c r="M55" s="493" t="s">
        <v>7831</v>
      </c>
      <c r="N55" s="493" t="s">
        <v>7832</v>
      </c>
      <c r="O55" s="493" t="s">
        <v>7829</v>
      </c>
      <c r="P55" s="493" t="s">
        <v>7829</v>
      </c>
      <c r="Q55" s="493" t="s">
        <v>7828</v>
      </c>
      <c r="R55" s="493" t="s">
        <v>7828</v>
      </c>
      <c r="S55" s="493" t="s">
        <v>7829</v>
      </c>
      <c r="T55" s="493" t="s">
        <v>7830</v>
      </c>
      <c r="U55" s="493" t="s">
        <v>7830</v>
      </c>
      <c r="V55" s="493" t="s">
        <v>7828</v>
      </c>
      <c r="W55" s="852"/>
      <c r="X55" t="s">
        <v>281</v>
      </c>
      <c r="Y55" s="492" t="s">
        <v>7827</v>
      </c>
      <c r="Z55" s="493" t="s">
        <v>7828</v>
      </c>
      <c r="AA55" s="493" t="s">
        <v>7828</v>
      </c>
      <c r="AB55" s="493" t="s">
        <v>7828</v>
      </c>
      <c r="AC55" s="493" t="s">
        <v>7833</v>
      </c>
      <c r="AD55" s="493" t="s">
        <v>7834</v>
      </c>
      <c r="AE55" s="493" t="s">
        <v>7832</v>
      </c>
      <c r="AF55" s="493" t="s">
        <v>7828</v>
      </c>
      <c r="AG55" s="493" t="s">
        <v>7828</v>
      </c>
      <c r="AH55" s="493" t="s">
        <v>7828</v>
      </c>
      <c r="AI55" s="493" t="s">
        <v>7829</v>
      </c>
      <c r="AJ55" s="493" t="s">
        <v>7828</v>
      </c>
      <c r="AK55" s="852"/>
      <c r="AM55" s="853"/>
      <c r="AN55" s="491" t="s">
        <v>7835</v>
      </c>
      <c r="AO55" s="491" t="s">
        <v>7836</v>
      </c>
      <c r="AP55" s="491" t="s">
        <v>7815</v>
      </c>
      <c r="AQ55" s="491" t="s">
        <v>7819</v>
      </c>
      <c r="AR55" s="491" t="s">
        <v>7808</v>
      </c>
      <c r="AS55" s="491" t="s">
        <v>7807</v>
      </c>
      <c r="AT55" s="851"/>
      <c r="AV55" s="492" t="s">
        <v>7827</v>
      </c>
      <c r="AW55" s="493" t="s">
        <v>7837</v>
      </c>
      <c r="AX55" s="493" t="s">
        <v>7829</v>
      </c>
      <c r="AY55" s="493" t="s">
        <v>7828</v>
      </c>
      <c r="AZ55" s="493" t="s">
        <v>7829</v>
      </c>
      <c r="BA55" s="493" t="s">
        <v>7830</v>
      </c>
      <c r="BB55" s="493" t="s">
        <v>7829</v>
      </c>
      <c r="BC55" s="852"/>
    </row>
    <row r="56" spans="1:55">
      <c r="AM56" s="492" t="s">
        <v>7827</v>
      </c>
      <c r="AN56" s="493" t="s">
        <v>7838</v>
      </c>
      <c r="AO56" s="493" t="s">
        <v>7828</v>
      </c>
      <c r="AP56" s="493" t="s">
        <v>7832</v>
      </c>
      <c r="AQ56" s="493" t="s">
        <v>7828</v>
      </c>
      <c r="AR56" s="493" t="s">
        <v>7828</v>
      </c>
      <c r="AS56" s="493" t="s">
        <v>7828</v>
      </c>
      <c r="AT56" s="852"/>
    </row>
    <row r="58" spans="1:55">
      <c r="J58" s="171"/>
      <c r="K58" s="171"/>
      <c r="L58" s="171"/>
      <c r="M58" s="171"/>
      <c r="N58" s="171"/>
      <c r="O58" s="171"/>
      <c r="P58" s="171"/>
      <c r="Q58" s="171"/>
      <c r="R58" s="171"/>
      <c r="S58" s="171"/>
      <c r="T58" s="171"/>
      <c r="U58" s="171"/>
      <c r="V58" s="171"/>
      <c r="W58" s="171"/>
      <c r="AF58" s="201"/>
      <c r="AG58" s="201"/>
      <c r="AH58" s="201"/>
      <c r="AI58" s="201"/>
      <c r="AJ58" s="201"/>
      <c r="AK58" s="201"/>
      <c r="AN58" s="467"/>
      <c r="AO58" s="467"/>
      <c r="AP58" s="467"/>
    </row>
    <row r="59" spans="1:55">
      <c r="H59" s="467"/>
      <c r="J59" s="171"/>
      <c r="K59" s="171"/>
      <c r="L59" s="171"/>
      <c r="M59" s="171"/>
      <c r="N59" s="171"/>
      <c r="O59" s="171"/>
      <c r="P59" s="171"/>
      <c r="Q59" s="171"/>
      <c r="R59" s="171"/>
      <c r="S59" s="171"/>
      <c r="T59" s="171"/>
      <c r="U59" s="171"/>
      <c r="V59" s="171"/>
      <c r="W59" s="171"/>
      <c r="X59" s="201"/>
      <c r="Y59" s="201"/>
      <c r="Z59" s="201"/>
      <c r="AA59" s="201"/>
      <c r="AB59" s="201"/>
      <c r="AC59" s="201"/>
      <c r="AD59" s="201"/>
      <c r="AE59" s="201"/>
      <c r="AF59" s="201"/>
      <c r="AG59" s="201"/>
      <c r="AH59" s="201"/>
      <c r="AI59" s="201"/>
      <c r="AJ59" s="201"/>
      <c r="AK59" s="201"/>
      <c r="AL59" s="467"/>
      <c r="AW59" s="467"/>
      <c r="AX59" s="467"/>
      <c r="AY59" s="467"/>
      <c r="AZ59" s="467"/>
      <c r="BA59" s="467"/>
      <c r="BB59" s="467"/>
      <c r="BC59" s="467"/>
    </row>
    <row r="60" spans="1:55">
      <c r="H60" s="494"/>
      <c r="J60" s="171"/>
      <c r="K60" s="171"/>
      <c r="L60" s="171"/>
      <c r="M60" s="171"/>
      <c r="N60" s="171"/>
      <c r="O60" s="171"/>
      <c r="P60" s="171"/>
      <c r="Q60" s="171"/>
      <c r="R60" s="171"/>
      <c r="S60" s="171"/>
      <c r="T60" s="171"/>
      <c r="U60" s="171"/>
      <c r="V60" s="171"/>
      <c r="W60" s="171"/>
      <c r="X60" s="201"/>
      <c r="Y60" s="201"/>
      <c r="Z60" s="201"/>
      <c r="AA60" s="201"/>
      <c r="AB60" s="201"/>
      <c r="AC60" s="201"/>
      <c r="AD60" s="201"/>
      <c r="AE60" s="201"/>
      <c r="AF60" s="201"/>
      <c r="AG60" s="201"/>
      <c r="AH60" s="201"/>
      <c r="AI60" s="201"/>
      <c r="AJ60" s="201"/>
      <c r="AK60" s="201"/>
      <c r="AL60" s="201"/>
      <c r="BC60" s="494"/>
    </row>
    <row r="61" spans="1:55">
      <c r="B61" s="467"/>
      <c r="C61" s="467"/>
      <c r="D61" s="467"/>
      <c r="E61" s="467"/>
      <c r="F61" s="467"/>
      <c r="G61" s="467"/>
      <c r="H61" s="467"/>
      <c r="I61" s="467"/>
      <c r="J61" s="171"/>
      <c r="K61" s="171"/>
      <c r="L61" s="171"/>
      <c r="M61" s="171"/>
      <c r="N61" s="171"/>
      <c r="O61" s="171"/>
      <c r="P61" s="171"/>
      <c r="Q61" s="171"/>
      <c r="R61" s="171"/>
      <c r="S61" s="171"/>
      <c r="T61" s="171"/>
      <c r="U61" s="171"/>
      <c r="V61" s="171"/>
      <c r="W61" s="171"/>
      <c r="X61" s="201"/>
      <c r="Y61" s="201"/>
      <c r="Z61" s="201"/>
      <c r="AA61" s="201"/>
      <c r="AB61" s="201"/>
      <c r="AC61" s="201"/>
      <c r="AD61" s="201"/>
      <c r="AE61" s="201"/>
      <c r="AF61" s="201"/>
      <c r="AG61" s="201"/>
      <c r="AH61" s="201"/>
      <c r="AI61" s="201"/>
      <c r="AJ61" s="201"/>
      <c r="AK61" s="201"/>
      <c r="AL61" s="495"/>
      <c r="AW61" s="204"/>
      <c r="AX61" s="204"/>
      <c r="AY61" s="204"/>
      <c r="AZ61" s="204"/>
      <c r="BA61" s="204"/>
      <c r="BB61" s="204"/>
      <c r="BC61" s="494"/>
    </row>
    <row r="62" spans="1:55">
      <c r="B62" s="496"/>
      <c r="C62" s="494"/>
      <c r="D62" s="494"/>
      <c r="E62" s="494"/>
      <c r="F62" s="494"/>
      <c r="G62" s="494"/>
      <c r="H62" s="494"/>
      <c r="I62" s="494"/>
      <c r="J62" s="171"/>
      <c r="K62" s="171"/>
      <c r="L62" s="171"/>
      <c r="M62" s="171"/>
      <c r="N62" s="171"/>
      <c r="O62" s="171"/>
      <c r="P62" s="171"/>
      <c r="Q62" s="171"/>
      <c r="R62" s="171"/>
      <c r="S62" s="171"/>
      <c r="T62" s="171"/>
      <c r="U62" s="171"/>
      <c r="V62" s="171"/>
      <c r="W62" s="171"/>
      <c r="X62" s="201"/>
      <c r="Y62" s="201"/>
      <c r="Z62" s="201"/>
      <c r="AA62" s="201"/>
      <c r="AB62" s="201"/>
      <c r="AC62" s="201"/>
      <c r="AD62" s="201"/>
      <c r="AE62" s="201"/>
      <c r="AF62" s="201"/>
      <c r="AG62" s="201"/>
      <c r="AH62" s="201"/>
      <c r="AI62" s="201"/>
      <c r="AJ62" s="201"/>
      <c r="AK62" s="201"/>
      <c r="AL62" s="201"/>
      <c r="AW62" s="204"/>
      <c r="AX62" s="204"/>
      <c r="AY62" s="204"/>
      <c r="AZ62" s="204"/>
      <c r="BA62" s="204"/>
      <c r="BB62" s="204"/>
      <c r="BC62" s="494"/>
    </row>
    <row r="63" spans="1:55">
      <c r="B63" s="496"/>
      <c r="C63" s="497"/>
      <c r="D63" s="497"/>
      <c r="E63" s="497"/>
      <c r="F63" s="497"/>
      <c r="G63" s="497"/>
      <c r="H63" s="497"/>
      <c r="I63" s="497"/>
      <c r="J63" s="171"/>
      <c r="K63" s="171"/>
      <c r="L63" s="171"/>
      <c r="M63" s="171"/>
      <c r="N63" s="171"/>
      <c r="O63" s="171"/>
      <c r="P63" s="171"/>
      <c r="Q63" s="171"/>
      <c r="R63" s="171"/>
      <c r="S63" s="171"/>
      <c r="T63" s="171"/>
      <c r="U63" s="171"/>
      <c r="V63" s="171"/>
      <c r="W63" s="171"/>
      <c r="X63" s="201"/>
      <c r="Y63" s="201"/>
      <c r="Z63" s="201"/>
      <c r="AA63" s="201"/>
      <c r="AB63" s="201"/>
      <c r="AC63" s="201"/>
      <c r="AD63" s="201"/>
      <c r="AE63" s="201"/>
      <c r="AF63" s="201"/>
      <c r="AG63" s="201"/>
      <c r="AH63" s="201"/>
      <c r="AI63" s="201"/>
      <c r="AJ63" s="201"/>
      <c r="AK63" s="201"/>
      <c r="AL63" s="495"/>
      <c r="AW63" s="204"/>
      <c r="AX63" s="204"/>
      <c r="AY63" s="204"/>
      <c r="AZ63" s="204"/>
      <c r="BA63" s="204"/>
      <c r="BB63" s="204"/>
      <c r="BC63" s="494"/>
    </row>
    <row r="64" spans="1:55">
      <c r="B64" s="496"/>
      <c r="C64" s="494"/>
      <c r="D64" s="494"/>
      <c r="E64" s="494"/>
      <c r="F64" s="494"/>
      <c r="G64" s="494"/>
      <c r="H64" s="494"/>
      <c r="I64" s="494"/>
      <c r="J64" s="171"/>
      <c r="K64" s="171"/>
      <c r="L64" s="171"/>
      <c r="M64" s="171"/>
      <c r="N64" s="171"/>
      <c r="O64" s="171"/>
      <c r="P64" s="171"/>
      <c r="Q64" s="171"/>
      <c r="R64" s="171"/>
      <c r="S64" s="171"/>
      <c r="T64" s="171"/>
      <c r="U64" s="171"/>
      <c r="V64" s="171"/>
      <c r="W64" s="171"/>
      <c r="X64" s="201"/>
      <c r="Y64" s="201"/>
      <c r="Z64" s="201"/>
      <c r="AA64" s="201"/>
      <c r="AB64" s="201"/>
      <c r="AC64" s="201"/>
      <c r="AD64" s="201"/>
      <c r="AE64" s="201"/>
      <c r="AF64" s="201"/>
      <c r="AG64" s="201"/>
      <c r="AH64" s="201"/>
      <c r="AI64" s="201"/>
      <c r="AJ64" s="201"/>
      <c r="AK64" s="201"/>
      <c r="AL64" s="201"/>
      <c r="AW64" s="204"/>
      <c r="AX64" s="204"/>
      <c r="AY64" s="204"/>
      <c r="AZ64" s="204"/>
      <c r="BA64" s="204"/>
      <c r="BB64" s="204"/>
      <c r="BC64" s="494"/>
    </row>
    <row r="65" spans="1:55">
      <c r="B65" s="496"/>
      <c r="C65" s="494"/>
      <c r="D65" s="494"/>
      <c r="E65" s="494"/>
      <c r="F65" s="494"/>
      <c r="G65" s="494"/>
      <c r="H65" s="494"/>
      <c r="I65" s="494"/>
      <c r="J65" s="171"/>
      <c r="K65" s="171"/>
      <c r="L65" s="171"/>
      <c r="M65" s="171"/>
      <c r="N65" s="171"/>
      <c r="O65" s="171"/>
      <c r="P65" s="171"/>
      <c r="Q65" s="171"/>
      <c r="R65" s="171"/>
      <c r="S65" s="171"/>
      <c r="T65" s="171"/>
      <c r="U65" s="171"/>
      <c r="V65" s="171"/>
      <c r="W65" s="171"/>
      <c r="X65" s="201"/>
      <c r="Y65" s="201"/>
      <c r="Z65" s="201"/>
      <c r="AA65" s="201"/>
      <c r="AB65" s="201"/>
      <c r="AC65" s="201"/>
      <c r="AD65" s="201"/>
      <c r="AE65" s="201"/>
      <c r="AF65" s="201"/>
      <c r="AG65" s="201"/>
      <c r="AH65" s="201"/>
      <c r="AI65" s="201"/>
      <c r="AJ65" s="201"/>
      <c r="AK65" s="201"/>
      <c r="AL65" s="495"/>
      <c r="AW65" s="204"/>
      <c r="AX65" s="204"/>
      <c r="AY65" s="204"/>
      <c r="AZ65" s="204"/>
      <c r="BA65" s="204"/>
      <c r="BB65" s="204"/>
      <c r="BC65" s="494"/>
    </row>
    <row r="66" spans="1:55">
      <c r="B66" s="496"/>
      <c r="C66" s="494"/>
      <c r="D66" s="494"/>
      <c r="E66" s="494"/>
      <c r="F66" s="494"/>
      <c r="G66" s="494"/>
      <c r="H66" s="494"/>
      <c r="I66" s="494"/>
      <c r="J66" s="171"/>
      <c r="K66" s="171"/>
      <c r="L66" s="171"/>
      <c r="M66" s="171"/>
      <c r="N66" s="171"/>
      <c r="O66" s="171"/>
      <c r="P66" s="171"/>
      <c r="Q66" s="171"/>
      <c r="R66" s="171"/>
      <c r="S66" s="171"/>
      <c r="T66" s="171"/>
      <c r="U66" s="171"/>
      <c r="V66" s="171"/>
      <c r="W66" s="171"/>
      <c r="X66" s="201"/>
      <c r="Y66" s="201"/>
      <c r="Z66" s="201"/>
      <c r="AA66" s="201"/>
      <c r="AB66" s="201"/>
      <c r="AC66" s="201"/>
      <c r="AD66" s="201"/>
      <c r="AE66" s="201"/>
      <c r="AF66" s="201"/>
      <c r="AG66" s="201"/>
      <c r="AH66" s="201"/>
      <c r="AI66" s="201"/>
      <c r="AJ66" s="201"/>
      <c r="AK66" s="201"/>
      <c r="AL66" s="201"/>
      <c r="AW66" s="204"/>
      <c r="AX66" s="204"/>
      <c r="AY66" s="204"/>
      <c r="AZ66" s="204"/>
      <c r="BA66" s="204"/>
      <c r="BB66" s="204"/>
      <c r="BC66" s="494"/>
    </row>
    <row r="67" spans="1:55">
      <c r="B67" s="496"/>
      <c r="C67" s="494"/>
      <c r="D67" s="494"/>
      <c r="E67" s="494"/>
      <c r="F67" s="494"/>
      <c r="G67" s="494"/>
      <c r="H67" s="494"/>
      <c r="I67" s="494"/>
      <c r="J67" s="171"/>
      <c r="K67" s="171"/>
      <c r="L67" s="171"/>
      <c r="M67" s="171"/>
      <c r="N67" s="171"/>
      <c r="O67" s="171"/>
      <c r="P67" s="171"/>
      <c r="Q67" s="171"/>
      <c r="R67" s="171"/>
      <c r="S67" s="171"/>
      <c r="T67" s="171"/>
      <c r="U67" s="171"/>
      <c r="V67" s="171"/>
      <c r="W67" s="171"/>
      <c r="X67" s="201"/>
      <c r="Y67" s="201"/>
      <c r="Z67" s="201"/>
      <c r="AA67" s="201"/>
      <c r="AB67" s="201"/>
      <c r="AC67" s="201"/>
      <c r="AD67" s="201"/>
      <c r="AE67" s="201"/>
      <c r="AF67" s="201"/>
      <c r="AG67" s="201"/>
      <c r="AH67" s="201"/>
      <c r="AI67" s="201"/>
      <c r="AJ67" s="201"/>
      <c r="AK67" s="201"/>
      <c r="AL67" s="495"/>
      <c r="AW67" s="204"/>
      <c r="AX67" s="204"/>
      <c r="AY67" s="204"/>
      <c r="AZ67" s="204"/>
      <c r="BA67" s="204"/>
      <c r="BB67" s="204"/>
      <c r="BC67" s="494"/>
    </row>
    <row r="68" spans="1:55">
      <c r="B68" s="496"/>
      <c r="C68" s="494"/>
      <c r="D68" s="494"/>
      <c r="E68" s="494"/>
      <c r="F68" s="494"/>
      <c r="G68" s="494"/>
      <c r="H68" s="494"/>
      <c r="I68" s="494"/>
      <c r="J68" s="171"/>
      <c r="K68" s="171"/>
      <c r="L68" s="171"/>
      <c r="M68" s="171"/>
      <c r="N68" s="171"/>
      <c r="O68" s="171"/>
      <c r="P68" s="171"/>
      <c r="Q68" s="171"/>
      <c r="R68" s="171"/>
      <c r="S68" s="171"/>
      <c r="T68" s="171"/>
      <c r="U68" s="171"/>
      <c r="V68" s="171"/>
      <c r="W68" s="171"/>
      <c r="X68" s="201"/>
      <c r="Y68" s="201"/>
      <c r="Z68" s="201"/>
      <c r="AA68" s="201"/>
      <c r="AB68" s="201"/>
      <c r="AC68" s="201"/>
      <c r="AD68" s="201"/>
      <c r="AE68" s="201"/>
      <c r="AF68" s="201"/>
      <c r="AG68" s="201"/>
      <c r="AH68" s="201"/>
      <c r="AI68" s="201"/>
      <c r="AJ68" s="201"/>
      <c r="AK68" s="201"/>
      <c r="AL68" s="201"/>
      <c r="AW68" s="204"/>
      <c r="AX68" s="204"/>
      <c r="AY68" s="204"/>
      <c r="AZ68" s="204"/>
      <c r="BA68" s="204"/>
      <c r="BB68" s="204"/>
      <c r="BC68" s="494"/>
    </row>
    <row r="69" spans="1:55">
      <c r="A69" s="494"/>
      <c r="B69" s="496"/>
      <c r="C69" s="494"/>
      <c r="D69" s="494"/>
      <c r="E69" s="494"/>
      <c r="F69" s="494"/>
      <c r="G69" s="494"/>
      <c r="H69" s="494"/>
      <c r="I69" s="494"/>
      <c r="J69" s="171"/>
      <c r="K69" s="171"/>
      <c r="L69" s="171"/>
      <c r="M69" s="171"/>
      <c r="N69" s="171"/>
      <c r="O69" s="171"/>
      <c r="P69" s="171"/>
      <c r="Q69" s="171"/>
      <c r="R69" s="171"/>
      <c r="S69" s="171"/>
      <c r="T69" s="171"/>
      <c r="U69" s="171"/>
      <c r="V69" s="171"/>
      <c r="W69" s="171"/>
      <c r="X69" s="201"/>
      <c r="Y69" s="201"/>
      <c r="Z69" s="201"/>
      <c r="AA69" s="201"/>
      <c r="AB69" s="201"/>
      <c r="AC69" s="201"/>
      <c r="AD69" s="201"/>
      <c r="AE69" s="201"/>
      <c r="AF69" s="201"/>
      <c r="AG69" s="201"/>
      <c r="AH69" s="201"/>
      <c r="AI69" s="201"/>
      <c r="AJ69" s="201"/>
      <c r="AK69" s="201"/>
      <c r="AL69" s="495"/>
      <c r="AW69" s="204"/>
      <c r="AX69" s="204"/>
      <c r="AY69" s="204"/>
      <c r="AZ69" s="204"/>
      <c r="BA69" s="204"/>
      <c r="BB69" s="204"/>
      <c r="BC69" s="494"/>
    </row>
    <row r="70" spans="1:55">
      <c r="A70" s="467"/>
      <c r="B70" s="496"/>
      <c r="C70" s="494"/>
      <c r="D70" s="494"/>
      <c r="E70" s="494"/>
      <c r="F70" s="494"/>
      <c r="G70" s="494"/>
      <c r="H70" s="494"/>
      <c r="I70" s="494"/>
      <c r="J70" s="171"/>
      <c r="K70" s="171"/>
      <c r="L70" s="171"/>
      <c r="M70" s="171"/>
      <c r="N70" s="171"/>
      <c r="O70" s="171"/>
      <c r="P70" s="171"/>
      <c r="Q70" s="171"/>
      <c r="R70" s="171"/>
      <c r="S70" s="171"/>
      <c r="T70" s="171"/>
      <c r="U70" s="171"/>
      <c r="V70" s="171"/>
      <c r="W70" s="171"/>
      <c r="Y70" s="498"/>
      <c r="Z70" s="498"/>
      <c r="AA70" s="498"/>
      <c r="AB70" s="498"/>
      <c r="AC70" s="498"/>
      <c r="AD70" s="498"/>
      <c r="AE70" s="498"/>
      <c r="AF70" s="498"/>
      <c r="AG70" s="498"/>
      <c r="AH70" s="498"/>
      <c r="AI70" s="498"/>
      <c r="AJ70" s="201"/>
      <c r="AK70" s="201"/>
      <c r="AL70" s="201"/>
      <c r="AN70" s="4"/>
      <c r="AO70" s="4"/>
      <c r="AP70" s="4"/>
      <c r="AQ70" s="4"/>
      <c r="AR70" s="4"/>
      <c r="AS70" s="4"/>
      <c r="AW70" s="204"/>
      <c r="AX70" s="204"/>
      <c r="AY70" s="204"/>
      <c r="AZ70" s="204"/>
      <c r="BA70" s="204"/>
      <c r="BB70" s="204"/>
      <c r="BC70" s="494"/>
    </row>
    <row r="71" spans="1:55">
      <c r="A71" s="496"/>
      <c r="B71" s="496"/>
      <c r="C71" s="494"/>
      <c r="D71" s="494"/>
      <c r="E71" s="494"/>
      <c r="F71" s="494"/>
      <c r="G71" s="494"/>
      <c r="H71" s="494"/>
      <c r="I71" s="494"/>
      <c r="J71" s="171"/>
      <c r="K71" s="171"/>
      <c r="L71" s="171"/>
      <c r="M71" s="171"/>
      <c r="N71" s="171"/>
      <c r="O71" s="171"/>
      <c r="P71" s="171"/>
      <c r="Q71" s="171"/>
      <c r="R71" s="171"/>
      <c r="S71" s="171"/>
      <c r="T71" s="171"/>
      <c r="U71" s="171"/>
      <c r="V71" s="171"/>
      <c r="W71" s="171"/>
      <c r="AF71" s="201"/>
      <c r="AG71" s="201"/>
      <c r="AH71" s="201"/>
      <c r="AI71" s="201"/>
      <c r="AJ71" s="201"/>
      <c r="AK71" s="201"/>
      <c r="AL71" s="495"/>
      <c r="AN71" s="467"/>
      <c r="AO71" s="467"/>
      <c r="AP71" s="467"/>
      <c r="AW71" s="204"/>
      <c r="AX71" s="204"/>
      <c r="AY71" s="204"/>
      <c r="AZ71" s="204"/>
      <c r="BA71" s="204"/>
      <c r="BB71" s="204"/>
      <c r="BC71" s="494"/>
    </row>
    <row r="72" spans="1:55">
      <c r="A72" s="496"/>
      <c r="B72" s="496"/>
      <c r="C72" s="494"/>
      <c r="D72" s="494"/>
      <c r="E72" s="494"/>
      <c r="F72" s="494"/>
      <c r="G72" s="494"/>
      <c r="H72" s="494"/>
      <c r="I72" s="494"/>
      <c r="J72" s="171"/>
      <c r="K72" s="171"/>
      <c r="L72" s="171"/>
      <c r="M72" s="171"/>
      <c r="N72" s="171"/>
      <c r="O72" s="171"/>
      <c r="P72" s="171"/>
      <c r="Q72" s="171"/>
      <c r="R72" s="171"/>
      <c r="S72" s="171"/>
      <c r="T72" s="171"/>
      <c r="U72" s="171"/>
      <c r="V72" s="171"/>
      <c r="W72" s="171"/>
      <c r="AF72" s="201"/>
      <c r="AG72" s="201"/>
      <c r="AH72" s="201"/>
      <c r="AI72" s="201"/>
      <c r="AJ72" s="201"/>
      <c r="AK72" s="201"/>
      <c r="AL72" s="201"/>
      <c r="AN72" s="467"/>
      <c r="AO72" s="467"/>
      <c r="AP72" s="467"/>
      <c r="AW72" s="204"/>
      <c r="AX72" s="204"/>
      <c r="AY72" s="204"/>
      <c r="AZ72" s="204"/>
      <c r="BA72" s="204"/>
      <c r="BB72" s="204"/>
      <c r="BC72" s="494"/>
    </row>
    <row r="73" spans="1:55">
      <c r="A73" s="496"/>
      <c r="B73" s="496"/>
      <c r="C73" s="494"/>
      <c r="D73" s="494"/>
      <c r="E73" s="494"/>
      <c r="F73" s="494"/>
      <c r="G73" s="494"/>
      <c r="H73" s="494"/>
      <c r="I73" s="494"/>
      <c r="J73" s="171"/>
      <c r="K73" s="171"/>
      <c r="L73" s="171"/>
      <c r="M73" s="171"/>
      <c r="N73" s="171"/>
      <c r="O73" s="171"/>
      <c r="P73" s="171"/>
      <c r="Q73" s="171"/>
      <c r="R73" s="171"/>
      <c r="S73" s="171"/>
      <c r="T73" s="171"/>
      <c r="U73" s="171"/>
      <c r="V73" s="171"/>
      <c r="W73" s="171"/>
      <c r="AF73" s="201"/>
      <c r="AG73" s="201"/>
      <c r="AH73" s="201"/>
      <c r="AI73" s="201"/>
      <c r="AJ73" s="201"/>
      <c r="AK73" s="201"/>
      <c r="AL73" s="495"/>
      <c r="AN73" s="467"/>
      <c r="AO73" s="467"/>
      <c r="AP73" s="467"/>
      <c r="AW73" s="204"/>
      <c r="AX73" s="204"/>
      <c r="AY73" s="204"/>
      <c r="AZ73" s="204"/>
      <c r="BA73" s="204"/>
      <c r="BB73" s="204"/>
      <c r="BC73" s="494"/>
    </row>
    <row r="74" spans="1:55">
      <c r="A74" s="496"/>
      <c r="B74" s="496"/>
      <c r="C74" s="494"/>
      <c r="D74" s="494"/>
      <c r="E74" s="494"/>
      <c r="F74" s="494"/>
      <c r="G74" s="494"/>
      <c r="H74" s="494"/>
      <c r="I74" s="494"/>
      <c r="J74" s="171"/>
      <c r="K74" s="171"/>
      <c r="L74" s="171"/>
      <c r="M74" s="171"/>
      <c r="N74" s="171"/>
      <c r="O74" s="171"/>
      <c r="P74" s="171"/>
      <c r="Q74" s="171"/>
      <c r="R74" s="171"/>
      <c r="S74" s="171"/>
      <c r="T74" s="171"/>
      <c r="U74" s="171"/>
      <c r="V74" s="171"/>
      <c r="W74" s="171"/>
      <c r="AF74" s="201"/>
      <c r="AG74" s="201"/>
      <c r="AH74" s="201"/>
      <c r="AI74" s="201"/>
      <c r="AJ74" s="201"/>
      <c r="AK74" s="201"/>
      <c r="AL74" s="201"/>
      <c r="AN74" s="467"/>
      <c r="AO74" s="467"/>
      <c r="AP74" s="467"/>
      <c r="AW74" s="204"/>
      <c r="AX74" s="204"/>
      <c r="AY74" s="204"/>
      <c r="AZ74" s="204"/>
      <c r="BA74" s="204"/>
      <c r="BB74" s="204"/>
      <c r="BC74" s="494"/>
    </row>
    <row r="75" spans="1:55">
      <c r="A75" s="496"/>
      <c r="B75" s="496"/>
      <c r="C75" s="494"/>
      <c r="D75" s="494"/>
      <c r="E75" s="494"/>
      <c r="F75" s="494"/>
      <c r="G75" s="494"/>
      <c r="H75" s="494"/>
      <c r="I75" s="494"/>
      <c r="J75" s="171"/>
      <c r="K75" s="171"/>
      <c r="L75" s="171"/>
      <c r="M75" s="171"/>
      <c r="N75" s="171"/>
      <c r="O75" s="171"/>
      <c r="P75" s="171"/>
      <c r="Q75" s="171"/>
      <c r="R75" s="171"/>
      <c r="S75" s="171"/>
      <c r="T75" s="171"/>
      <c r="U75" s="171"/>
      <c r="V75" s="171"/>
      <c r="W75" s="171"/>
      <c r="AF75" s="201"/>
      <c r="AG75" s="201"/>
      <c r="AH75" s="201"/>
      <c r="AI75" s="201"/>
      <c r="AJ75" s="201"/>
      <c r="AK75" s="201"/>
      <c r="AL75" s="495"/>
      <c r="AN75" s="467"/>
      <c r="AO75" s="467"/>
      <c r="AP75" s="467"/>
      <c r="AW75" s="204"/>
      <c r="AX75" s="204"/>
      <c r="AY75" s="204"/>
      <c r="AZ75" s="204"/>
      <c r="BA75" s="204"/>
      <c r="BB75" s="204"/>
      <c r="BC75" s="494"/>
    </row>
    <row r="76" spans="1:55">
      <c r="A76" s="496"/>
      <c r="B76" s="496"/>
      <c r="C76" s="494"/>
      <c r="D76" s="494"/>
      <c r="E76" s="494"/>
      <c r="F76" s="494"/>
      <c r="G76" s="494"/>
      <c r="H76" s="494"/>
      <c r="I76" s="494"/>
      <c r="J76" s="171"/>
      <c r="K76" s="171"/>
      <c r="L76" s="171"/>
      <c r="M76" s="171"/>
      <c r="N76" s="171"/>
      <c r="O76" s="171"/>
      <c r="P76" s="171"/>
      <c r="Q76" s="171"/>
      <c r="R76" s="171"/>
      <c r="S76" s="171"/>
      <c r="T76" s="171"/>
      <c r="U76" s="171"/>
      <c r="V76" s="171"/>
      <c r="W76" s="171"/>
      <c r="AF76" s="201"/>
      <c r="AG76" s="201"/>
      <c r="AH76" s="201"/>
      <c r="AI76" s="201"/>
      <c r="AJ76" s="201"/>
      <c r="AK76" s="201"/>
      <c r="AL76" s="201"/>
      <c r="AN76" s="467"/>
      <c r="AO76" s="467"/>
      <c r="AP76" s="467"/>
      <c r="AW76" s="204"/>
      <c r="AX76" s="204"/>
      <c r="AY76" s="204"/>
      <c r="AZ76" s="204"/>
      <c r="BA76" s="204"/>
      <c r="BB76" s="204"/>
      <c r="BC76" s="494"/>
    </row>
    <row r="77" spans="1:55">
      <c r="A77" s="496"/>
      <c r="B77" s="496"/>
      <c r="C77" s="494"/>
      <c r="D77" s="494"/>
      <c r="E77" s="494"/>
      <c r="F77" s="494"/>
      <c r="G77" s="494"/>
      <c r="H77" s="494"/>
      <c r="I77" s="494"/>
      <c r="J77" s="171"/>
      <c r="K77" s="171"/>
      <c r="L77" s="171"/>
      <c r="M77" s="171"/>
      <c r="N77" s="171"/>
      <c r="O77" s="171"/>
      <c r="P77" s="171"/>
      <c r="Q77" s="171"/>
      <c r="R77" s="171"/>
      <c r="S77" s="171"/>
      <c r="T77" s="171"/>
      <c r="U77" s="171"/>
      <c r="V77" s="171"/>
      <c r="W77" s="171"/>
      <c r="AF77" s="201"/>
      <c r="AG77" s="201"/>
      <c r="AH77" s="201"/>
      <c r="AI77" s="201"/>
      <c r="AJ77" s="201"/>
      <c r="AK77" s="201"/>
      <c r="AL77" s="495"/>
      <c r="AN77" s="467"/>
      <c r="AO77" s="467"/>
      <c r="AP77" s="467"/>
      <c r="AW77" s="204"/>
      <c r="AX77" s="204"/>
      <c r="AY77" s="204"/>
      <c r="AZ77" s="204"/>
      <c r="BA77" s="204"/>
      <c r="BB77" s="204"/>
      <c r="BC77" s="494"/>
    </row>
    <row r="78" spans="1:55">
      <c r="A78" s="496"/>
      <c r="B78" s="496"/>
      <c r="C78" s="494"/>
      <c r="D78" s="494"/>
      <c r="E78" s="494"/>
      <c r="F78" s="494"/>
      <c r="G78" s="494"/>
      <c r="H78" s="494"/>
      <c r="I78" s="494"/>
      <c r="J78" s="171"/>
      <c r="K78" s="171"/>
      <c r="L78" s="171"/>
      <c r="M78" s="171"/>
      <c r="N78" s="171"/>
      <c r="O78" s="171"/>
      <c r="P78" s="171"/>
      <c r="Q78" s="171"/>
      <c r="R78" s="171"/>
      <c r="S78" s="171"/>
      <c r="T78" s="171"/>
      <c r="U78" s="171"/>
      <c r="V78" s="171"/>
      <c r="W78" s="171"/>
      <c r="AF78" s="201"/>
      <c r="AG78" s="201"/>
      <c r="AH78" s="201"/>
      <c r="AI78" s="201"/>
      <c r="AJ78" s="201"/>
      <c r="AK78" s="201"/>
      <c r="AL78" s="201"/>
      <c r="AN78" s="467"/>
      <c r="AO78" s="467"/>
      <c r="AP78" s="467"/>
      <c r="AW78" s="204"/>
      <c r="AX78" s="204"/>
      <c r="AY78" s="204"/>
      <c r="AZ78" s="204"/>
      <c r="BA78" s="204"/>
      <c r="BB78" s="204"/>
      <c r="BC78" s="494"/>
    </row>
    <row r="79" spans="1:55">
      <c r="A79" s="496"/>
      <c r="B79" s="496"/>
      <c r="C79" s="494"/>
      <c r="D79" s="494"/>
      <c r="E79" s="494"/>
      <c r="F79" s="494"/>
      <c r="G79" s="494"/>
      <c r="H79" s="494"/>
      <c r="I79" s="494"/>
      <c r="J79" s="171"/>
      <c r="K79" s="171"/>
      <c r="L79" s="171"/>
      <c r="M79" s="171"/>
      <c r="N79" s="171"/>
      <c r="O79" s="171"/>
      <c r="P79" s="171"/>
      <c r="Q79" s="171"/>
      <c r="R79" s="171"/>
      <c r="S79" s="171"/>
      <c r="T79" s="171"/>
      <c r="U79" s="171"/>
      <c r="V79" s="171"/>
      <c r="W79" s="171"/>
      <c r="AF79" s="201"/>
      <c r="AG79" s="201"/>
      <c r="AH79" s="201"/>
      <c r="AI79" s="201"/>
      <c r="AJ79" s="201"/>
      <c r="AK79" s="201"/>
      <c r="AL79" s="495"/>
      <c r="AN79" s="467"/>
      <c r="AO79" s="467"/>
      <c r="AP79" s="467"/>
      <c r="AW79" s="204"/>
      <c r="AX79" s="204"/>
      <c r="AY79" s="204"/>
      <c r="AZ79" s="204"/>
      <c r="BA79" s="204"/>
      <c r="BB79" s="204"/>
      <c r="BC79" s="494"/>
    </row>
    <row r="80" spans="1:55">
      <c r="A80" s="496"/>
      <c r="B80" s="496"/>
      <c r="C80" s="494"/>
      <c r="D80" s="494"/>
      <c r="E80" s="494"/>
      <c r="F80" s="494"/>
      <c r="G80" s="494"/>
      <c r="H80" s="494"/>
      <c r="I80" s="494"/>
      <c r="J80" s="171"/>
      <c r="K80" s="171"/>
      <c r="L80" s="171"/>
      <c r="M80" s="171"/>
      <c r="N80" s="171"/>
      <c r="O80" s="171"/>
      <c r="P80" s="171"/>
      <c r="Q80" s="171"/>
      <c r="R80" s="171"/>
      <c r="S80" s="171"/>
      <c r="T80" s="171"/>
      <c r="U80" s="171"/>
      <c r="V80" s="171"/>
      <c r="W80" s="171"/>
      <c r="AF80" s="201"/>
      <c r="AG80" s="201"/>
      <c r="AH80" s="201"/>
      <c r="AI80" s="201"/>
      <c r="AJ80" s="201"/>
      <c r="AK80" s="201"/>
      <c r="AL80" s="201"/>
      <c r="AN80" s="467"/>
      <c r="AO80" s="467"/>
      <c r="AP80" s="467"/>
      <c r="AW80" s="204"/>
      <c r="AX80" s="204"/>
      <c r="AY80" s="204"/>
      <c r="AZ80" s="204"/>
      <c r="BA80" s="204"/>
      <c r="BB80" s="204"/>
      <c r="BC80" s="494"/>
    </row>
    <row r="81" spans="1:55">
      <c r="A81" s="496"/>
      <c r="B81" s="496"/>
      <c r="C81" s="494"/>
      <c r="D81" s="494"/>
      <c r="E81" s="494"/>
      <c r="F81" s="494"/>
      <c r="G81" s="494"/>
      <c r="H81" s="494"/>
      <c r="I81" s="494"/>
      <c r="J81" s="171"/>
      <c r="K81" s="171"/>
      <c r="L81" s="171"/>
      <c r="M81" s="171"/>
      <c r="N81" s="171"/>
      <c r="O81" s="171"/>
      <c r="P81" s="171"/>
      <c r="Q81" s="171"/>
      <c r="R81" s="171"/>
      <c r="S81" s="171"/>
      <c r="T81" s="171"/>
      <c r="U81" s="171"/>
      <c r="V81" s="171"/>
      <c r="W81" s="171"/>
      <c r="AF81" s="201"/>
      <c r="AG81" s="201"/>
      <c r="AH81" s="201"/>
      <c r="AI81" s="201"/>
      <c r="AJ81" s="201"/>
      <c r="AK81" s="201"/>
      <c r="AL81" s="495"/>
      <c r="AN81" s="467"/>
      <c r="AO81" s="467"/>
      <c r="AP81" s="467"/>
      <c r="AW81" s="204"/>
      <c r="AX81" s="204"/>
      <c r="AY81" s="204"/>
      <c r="AZ81" s="204"/>
      <c r="BA81" s="204"/>
      <c r="BB81" s="204"/>
      <c r="BC81" s="494"/>
    </row>
    <row r="82" spans="1:55">
      <c r="A82" s="496"/>
      <c r="B82" s="496"/>
      <c r="C82" s="494"/>
      <c r="D82" s="494"/>
      <c r="E82" s="494"/>
      <c r="F82" s="494"/>
      <c r="G82" s="494"/>
      <c r="H82" s="494"/>
      <c r="I82" s="494"/>
      <c r="J82" s="171"/>
      <c r="K82" s="171"/>
      <c r="L82" s="171"/>
      <c r="M82" s="171"/>
      <c r="N82" s="171"/>
      <c r="O82" s="171"/>
      <c r="P82" s="171"/>
      <c r="Q82" s="171"/>
      <c r="R82" s="171"/>
      <c r="S82" s="171"/>
      <c r="T82" s="171"/>
      <c r="U82" s="171"/>
      <c r="V82" s="171"/>
      <c r="W82" s="171"/>
      <c r="AF82" s="201"/>
      <c r="AG82" s="201"/>
      <c r="AH82" s="201"/>
      <c r="AI82" s="201"/>
      <c r="AJ82" s="201"/>
      <c r="AK82" s="201"/>
      <c r="AL82" s="201"/>
      <c r="AN82" s="467"/>
      <c r="AO82" s="467"/>
      <c r="AP82" s="467"/>
      <c r="AW82" s="204"/>
      <c r="AX82" s="204"/>
      <c r="AY82" s="204"/>
      <c r="AZ82" s="204"/>
      <c r="BA82" s="204"/>
      <c r="BB82" s="204"/>
      <c r="BC82" s="494"/>
    </row>
    <row r="83" spans="1:55">
      <c r="A83" s="496"/>
      <c r="B83" s="496"/>
      <c r="C83" s="494"/>
      <c r="D83" s="494"/>
      <c r="E83" s="494"/>
      <c r="F83" s="494"/>
      <c r="G83" s="494"/>
      <c r="H83" s="494"/>
      <c r="I83" s="494"/>
      <c r="J83" s="171"/>
      <c r="K83" s="171"/>
      <c r="L83" s="171"/>
      <c r="M83" s="171"/>
      <c r="N83" s="171"/>
      <c r="O83" s="171"/>
      <c r="P83" s="171"/>
      <c r="Q83" s="171"/>
      <c r="R83" s="171"/>
      <c r="S83" s="171"/>
      <c r="T83" s="171"/>
      <c r="U83" s="171"/>
      <c r="V83" s="171"/>
      <c r="W83" s="171"/>
      <c r="AF83" s="201"/>
      <c r="AG83" s="201"/>
      <c r="AH83" s="201"/>
      <c r="AI83" s="201"/>
      <c r="AJ83" s="201"/>
      <c r="AK83" s="201"/>
      <c r="AL83" s="495"/>
      <c r="AN83" s="467"/>
      <c r="AO83" s="467"/>
      <c r="AP83" s="467"/>
      <c r="AW83" s="204"/>
      <c r="AX83" s="204"/>
      <c r="AY83" s="204"/>
      <c r="AZ83" s="204"/>
      <c r="BA83" s="204"/>
      <c r="BB83" s="204"/>
      <c r="BC83" s="494"/>
    </row>
    <row r="84" spans="1:55">
      <c r="A84" s="496"/>
      <c r="B84" s="496"/>
      <c r="C84" s="494"/>
      <c r="D84" s="494"/>
      <c r="E84" s="494"/>
      <c r="F84" s="494"/>
      <c r="G84" s="494"/>
      <c r="H84" s="494"/>
      <c r="I84" s="494"/>
      <c r="J84" s="171"/>
      <c r="K84" s="171"/>
      <c r="L84" s="171"/>
      <c r="M84" s="171"/>
      <c r="N84" s="171"/>
      <c r="O84" s="171"/>
      <c r="P84" s="171"/>
      <c r="Q84" s="171"/>
      <c r="R84" s="171"/>
      <c r="S84" s="171"/>
      <c r="T84" s="171"/>
      <c r="U84" s="171"/>
      <c r="V84" s="171"/>
      <c r="W84" s="171"/>
      <c r="AF84" s="201"/>
      <c r="AG84" s="201"/>
      <c r="AH84" s="201"/>
      <c r="AI84" s="201"/>
      <c r="AJ84" s="201"/>
      <c r="AK84" s="201"/>
      <c r="AL84" s="201"/>
      <c r="AN84" s="467"/>
      <c r="AO84" s="467"/>
      <c r="AP84" s="467"/>
      <c r="AW84" s="204"/>
      <c r="AX84" s="204"/>
      <c r="AY84" s="204"/>
      <c r="AZ84" s="204"/>
      <c r="BA84" s="204"/>
      <c r="BB84" s="204"/>
      <c r="BC84" s="494"/>
    </row>
    <row r="85" spans="1:55">
      <c r="A85" s="496"/>
      <c r="B85" s="496"/>
      <c r="C85" s="494"/>
      <c r="D85" s="494"/>
      <c r="E85" s="494"/>
      <c r="F85" s="494"/>
      <c r="G85" s="494"/>
      <c r="H85" s="494"/>
      <c r="I85" s="494"/>
      <c r="J85" s="171"/>
      <c r="K85" s="171"/>
      <c r="L85" s="171"/>
      <c r="M85" s="171"/>
      <c r="N85" s="171"/>
      <c r="O85" s="171"/>
      <c r="P85" s="171"/>
      <c r="Q85" s="171"/>
      <c r="R85" s="171"/>
      <c r="S85" s="171"/>
      <c r="T85" s="171"/>
      <c r="U85" s="171"/>
      <c r="V85" s="171"/>
      <c r="W85" s="171"/>
      <c r="AF85" s="201"/>
      <c r="AG85" s="201"/>
      <c r="AH85" s="201"/>
      <c r="AI85" s="201"/>
      <c r="AJ85" s="201"/>
      <c r="AK85" s="201"/>
      <c r="AL85" s="495"/>
      <c r="AN85" s="467"/>
      <c r="AO85" s="467"/>
      <c r="AP85" s="467"/>
      <c r="AW85" s="204"/>
      <c r="AX85" s="204"/>
      <c r="AY85" s="204"/>
      <c r="AZ85" s="204"/>
      <c r="BA85" s="204"/>
      <c r="BB85" s="204"/>
      <c r="BC85" s="494"/>
    </row>
    <row r="86" spans="1:55">
      <c r="A86" s="496"/>
      <c r="B86" s="496"/>
      <c r="C86" s="494"/>
      <c r="D86" s="494"/>
      <c r="E86" s="494"/>
      <c r="F86" s="494"/>
      <c r="G86" s="494"/>
      <c r="H86" s="494"/>
      <c r="I86" s="494"/>
      <c r="J86" s="171"/>
      <c r="K86" s="171"/>
      <c r="L86" s="171"/>
      <c r="M86" s="171"/>
      <c r="N86" s="171"/>
      <c r="O86" s="171"/>
      <c r="P86" s="171"/>
      <c r="Q86" s="171"/>
      <c r="R86" s="171"/>
      <c r="S86" s="171"/>
      <c r="T86" s="171"/>
      <c r="U86" s="171"/>
      <c r="V86" s="171"/>
      <c r="W86" s="171"/>
      <c r="AF86" s="201"/>
      <c r="AG86" s="201"/>
      <c r="AH86" s="201"/>
      <c r="AI86" s="201"/>
      <c r="AJ86" s="201"/>
      <c r="AK86" s="201"/>
      <c r="AL86" s="201"/>
      <c r="AN86" s="467"/>
      <c r="AO86" s="467"/>
      <c r="AP86" s="467"/>
      <c r="AW86" s="204"/>
      <c r="AX86" s="204"/>
      <c r="AY86" s="204"/>
      <c r="AZ86" s="204"/>
      <c r="BA86" s="204"/>
      <c r="BB86" s="204"/>
    </row>
    <row r="87" spans="1:55">
      <c r="A87" s="496"/>
      <c r="B87" s="496"/>
      <c r="C87" s="494"/>
      <c r="D87" s="494"/>
      <c r="E87" s="494"/>
      <c r="F87" s="494"/>
      <c r="G87" s="494"/>
      <c r="H87" s="494"/>
      <c r="I87" s="494"/>
      <c r="J87" s="171"/>
      <c r="K87" s="171"/>
      <c r="L87" s="171"/>
      <c r="M87" s="171"/>
      <c r="N87" s="171"/>
      <c r="O87" s="171"/>
      <c r="P87" s="171"/>
      <c r="Q87" s="171"/>
      <c r="R87" s="171"/>
      <c r="S87" s="171"/>
      <c r="T87" s="171"/>
      <c r="U87" s="171"/>
      <c r="V87" s="171"/>
      <c r="W87" s="171"/>
      <c r="AF87" s="201"/>
      <c r="AG87" s="201"/>
      <c r="AH87" s="201"/>
      <c r="AI87" s="201"/>
      <c r="AJ87" s="201"/>
      <c r="AK87" s="201"/>
      <c r="AL87" s="495"/>
      <c r="AN87" s="467"/>
      <c r="AO87" s="467"/>
      <c r="AP87" s="467"/>
      <c r="AW87" s="204"/>
      <c r="AX87" s="204"/>
      <c r="AY87" s="204"/>
      <c r="AZ87" s="204"/>
      <c r="BA87" s="204"/>
      <c r="BB87" s="204"/>
      <c r="BC87" s="494"/>
    </row>
    <row r="88" spans="1:55">
      <c r="A88" s="496"/>
      <c r="B88" s="496"/>
      <c r="C88" s="494"/>
      <c r="D88" s="494"/>
      <c r="E88" s="494"/>
      <c r="F88" s="494"/>
      <c r="G88" s="494"/>
      <c r="H88" s="494"/>
      <c r="I88" s="494"/>
      <c r="J88" s="171"/>
      <c r="K88" s="171"/>
      <c r="L88" s="171"/>
      <c r="M88" s="171"/>
      <c r="N88" s="171"/>
      <c r="O88" s="171"/>
      <c r="P88" s="171"/>
      <c r="Q88" s="171"/>
      <c r="R88" s="171"/>
      <c r="S88" s="171"/>
      <c r="T88" s="171"/>
      <c r="U88" s="171"/>
      <c r="V88" s="171"/>
      <c r="W88" s="171"/>
      <c r="AF88" s="201"/>
      <c r="AG88" s="201"/>
      <c r="AH88" s="201"/>
      <c r="AI88" s="201"/>
      <c r="AJ88" s="201"/>
      <c r="AK88" s="201"/>
      <c r="AL88" s="201"/>
      <c r="AN88" s="467"/>
      <c r="AO88" s="467"/>
      <c r="AP88" s="467"/>
      <c r="AW88" s="204"/>
      <c r="AX88" s="204"/>
      <c r="AY88" s="204"/>
      <c r="AZ88" s="204"/>
      <c r="BA88" s="204"/>
      <c r="BB88" s="204"/>
      <c r="BC88" s="494"/>
    </row>
    <row r="89" spans="1:55">
      <c r="A89" s="496"/>
      <c r="B89" s="496"/>
      <c r="C89" s="494"/>
      <c r="D89" s="494"/>
      <c r="E89" s="494"/>
      <c r="F89" s="494"/>
      <c r="G89" s="494"/>
      <c r="H89" s="494"/>
      <c r="I89" s="494"/>
      <c r="J89" s="171"/>
      <c r="K89" s="171"/>
      <c r="L89" s="171"/>
      <c r="M89" s="171"/>
      <c r="N89" s="171"/>
      <c r="O89" s="171"/>
      <c r="P89" s="171"/>
      <c r="Q89" s="171"/>
      <c r="R89" s="171"/>
      <c r="S89" s="171"/>
      <c r="T89" s="171"/>
      <c r="U89" s="171"/>
      <c r="V89" s="171"/>
      <c r="W89" s="171"/>
      <c r="AF89" s="201"/>
      <c r="AG89" s="201"/>
      <c r="AH89" s="201"/>
      <c r="AI89" s="201"/>
      <c r="AJ89" s="201"/>
      <c r="AK89" s="201"/>
      <c r="AL89" s="495"/>
      <c r="AN89" s="467"/>
      <c r="AO89" s="467"/>
      <c r="AP89" s="467"/>
      <c r="AW89" s="204"/>
      <c r="AX89" s="204"/>
      <c r="AY89" s="204"/>
      <c r="AZ89" s="204"/>
      <c r="BA89" s="204"/>
      <c r="BB89" s="204"/>
      <c r="BC89" s="494"/>
    </row>
    <row r="90" spans="1:55">
      <c r="A90" s="496"/>
      <c r="B90" s="496"/>
      <c r="C90" s="494"/>
      <c r="D90" s="494"/>
      <c r="E90" s="494"/>
      <c r="F90" s="494"/>
      <c r="G90" s="494"/>
      <c r="H90" s="494"/>
      <c r="I90" s="494"/>
      <c r="J90" s="171"/>
      <c r="K90" s="171"/>
      <c r="L90" s="171"/>
      <c r="M90" s="171"/>
      <c r="N90" s="171"/>
      <c r="O90" s="171"/>
      <c r="P90" s="171"/>
      <c r="Q90" s="171"/>
      <c r="R90" s="171"/>
      <c r="S90" s="171"/>
      <c r="T90" s="171"/>
      <c r="U90" s="171"/>
      <c r="V90" s="171"/>
      <c r="W90" s="171"/>
      <c r="AF90" s="201"/>
      <c r="AG90" s="201"/>
      <c r="AH90" s="201"/>
      <c r="AI90" s="201"/>
      <c r="AJ90" s="201"/>
      <c r="AK90" s="201"/>
      <c r="AL90" s="201"/>
      <c r="AN90" s="467"/>
      <c r="AO90" s="467"/>
      <c r="AP90" s="467"/>
      <c r="AW90" s="204"/>
      <c r="AX90" s="204"/>
      <c r="AY90" s="204"/>
      <c r="AZ90" s="204"/>
      <c r="BA90" s="204"/>
      <c r="BB90" s="204"/>
      <c r="BC90" s="494"/>
    </row>
    <row r="91" spans="1:55">
      <c r="A91" s="496"/>
      <c r="B91" s="496"/>
      <c r="C91" s="494"/>
      <c r="D91" s="494"/>
      <c r="E91" s="494"/>
      <c r="F91" s="494"/>
      <c r="G91" s="494"/>
      <c r="H91" s="494"/>
      <c r="I91" s="494"/>
      <c r="J91" s="171"/>
      <c r="K91" s="171"/>
      <c r="L91" s="171"/>
      <c r="M91" s="171"/>
      <c r="N91" s="171"/>
      <c r="O91" s="171"/>
      <c r="P91" s="171"/>
      <c r="Q91" s="171"/>
      <c r="R91" s="171"/>
      <c r="S91" s="171"/>
      <c r="T91" s="171"/>
      <c r="U91" s="171"/>
      <c r="V91" s="171"/>
      <c r="W91" s="171"/>
      <c r="AF91" s="201"/>
      <c r="AG91" s="201"/>
      <c r="AH91" s="201"/>
      <c r="AI91" s="201"/>
      <c r="AJ91" s="201"/>
      <c r="AK91" s="201"/>
      <c r="AL91" s="495"/>
      <c r="AN91" s="467"/>
      <c r="AO91" s="467"/>
      <c r="AP91" s="467"/>
      <c r="AW91" s="204"/>
      <c r="AX91" s="204"/>
      <c r="AY91" s="204"/>
      <c r="AZ91" s="204"/>
      <c r="BA91" s="204"/>
      <c r="BB91" s="204"/>
      <c r="BC91" s="494"/>
    </row>
    <row r="92" spans="1:55">
      <c r="A92" s="496"/>
      <c r="B92" s="496"/>
      <c r="C92" s="494"/>
      <c r="D92" s="494"/>
      <c r="E92" s="494"/>
      <c r="F92" s="494"/>
      <c r="G92" s="494"/>
      <c r="H92" s="494"/>
      <c r="I92" s="494"/>
      <c r="J92" s="171"/>
      <c r="K92" s="171"/>
      <c r="L92" s="171"/>
      <c r="M92" s="171"/>
      <c r="N92" s="171"/>
      <c r="O92" s="171"/>
      <c r="P92" s="171"/>
      <c r="Q92" s="171"/>
      <c r="R92" s="171"/>
      <c r="S92" s="171"/>
      <c r="T92" s="171"/>
      <c r="U92" s="171"/>
      <c r="V92" s="171"/>
      <c r="W92" s="171"/>
      <c r="AF92" s="201"/>
      <c r="AG92" s="201"/>
      <c r="AH92" s="201"/>
      <c r="AI92" s="201"/>
      <c r="AJ92" s="201"/>
      <c r="AK92" s="201"/>
      <c r="AL92" s="201"/>
      <c r="AN92" s="467"/>
      <c r="AO92" s="467"/>
      <c r="AP92" s="467"/>
      <c r="AW92" s="204"/>
      <c r="AX92" s="204"/>
      <c r="AY92" s="204"/>
      <c r="AZ92" s="204"/>
      <c r="BA92" s="204"/>
      <c r="BB92" s="204"/>
      <c r="BC92" s="494"/>
    </row>
    <row r="93" spans="1:55">
      <c r="A93" s="496"/>
      <c r="B93" s="496"/>
      <c r="C93" s="494"/>
      <c r="D93" s="494"/>
      <c r="E93" s="494"/>
      <c r="F93" s="494"/>
      <c r="G93" s="494"/>
      <c r="H93" s="494"/>
      <c r="I93" s="494"/>
      <c r="J93" s="171"/>
      <c r="K93" s="171"/>
      <c r="L93" s="171"/>
      <c r="M93" s="171"/>
      <c r="N93" s="171"/>
      <c r="O93" s="171"/>
      <c r="P93" s="171"/>
      <c r="Q93" s="171"/>
      <c r="R93" s="171"/>
      <c r="S93" s="171"/>
      <c r="T93" s="171"/>
      <c r="U93" s="171"/>
      <c r="V93" s="171"/>
      <c r="W93" s="171"/>
      <c r="AF93" s="201"/>
      <c r="AG93" s="201"/>
      <c r="AH93" s="201"/>
      <c r="AI93" s="201"/>
      <c r="AJ93" s="201"/>
      <c r="AK93" s="201"/>
      <c r="AL93" s="495"/>
      <c r="AN93" s="467"/>
      <c r="AO93" s="467"/>
      <c r="AP93" s="467"/>
      <c r="AW93" s="204"/>
      <c r="AX93" s="204"/>
      <c r="AY93" s="204"/>
      <c r="AZ93" s="204"/>
      <c r="BA93" s="204"/>
      <c r="BB93" s="204"/>
      <c r="BC93" s="494"/>
    </row>
    <row r="94" spans="1:55">
      <c r="A94" s="496"/>
      <c r="B94" s="496"/>
      <c r="C94" s="494"/>
      <c r="D94" s="494"/>
      <c r="E94" s="494"/>
      <c r="F94" s="494"/>
      <c r="G94" s="494"/>
      <c r="H94" s="494"/>
      <c r="I94" s="494"/>
      <c r="J94" s="171"/>
      <c r="K94" s="171"/>
      <c r="L94" s="171"/>
      <c r="M94" s="171"/>
      <c r="N94" s="171"/>
      <c r="O94" s="171"/>
      <c r="P94" s="171"/>
      <c r="Q94" s="171"/>
      <c r="R94" s="171"/>
      <c r="S94" s="171"/>
      <c r="T94" s="171"/>
      <c r="U94" s="171"/>
      <c r="V94" s="171"/>
      <c r="W94" s="171"/>
      <c r="AF94" s="201"/>
      <c r="AG94" s="201"/>
      <c r="AH94" s="201"/>
      <c r="AI94" s="201"/>
      <c r="AJ94" s="201"/>
      <c r="AK94" s="201"/>
      <c r="AL94" s="201"/>
      <c r="AN94" s="467"/>
      <c r="AO94" s="467"/>
      <c r="AP94" s="467"/>
      <c r="AW94" s="204"/>
      <c r="AX94" s="204"/>
      <c r="AY94" s="204"/>
      <c r="AZ94" s="204"/>
      <c r="BA94" s="204"/>
      <c r="BB94" s="204"/>
      <c r="BC94" s="494"/>
    </row>
    <row r="95" spans="1:55">
      <c r="A95" s="496"/>
      <c r="B95" s="496"/>
      <c r="C95" s="494"/>
      <c r="D95" s="494"/>
      <c r="E95" s="494"/>
      <c r="F95" s="494"/>
      <c r="G95" s="494"/>
      <c r="H95" s="494"/>
      <c r="I95" s="494"/>
      <c r="J95" s="171"/>
      <c r="K95" s="171"/>
      <c r="L95" s="171"/>
      <c r="M95" s="171"/>
      <c r="N95" s="171"/>
      <c r="O95" s="171"/>
      <c r="P95" s="171"/>
      <c r="Q95" s="171"/>
      <c r="R95" s="171"/>
      <c r="S95" s="171"/>
      <c r="T95" s="171"/>
      <c r="U95" s="171"/>
      <c r="V95" s="171"/>
      <c r="W95" s="171"/>
      <c r="AF95" s="201"/>
      <c r="AG95" s="201"/>
      <c r="AH95" s="201"/>
      <c r="AI95" s="201"/>
      <c r="AJ95" s="201"/>
      <c r="AK95" s="201"/>
      <c r="AL95" s="495"/>
      <c r="AN95" s="467"/>
      <c r="AO95" s="467"/>
      <c r="AP95" s="467"/>
      <c r="AW95" s="204"/>
      <c r="AX95" s="204"/>
      <c r="AY95" s="204"/>
      <c r="AZ95" s="204"/>
      <c r="BA95" s="204"/>
      <c r="BB95" s="204"/>
      <c r="BC95" s="494"/>
    </row>
    <row r="96" spans="1:55">
      <c r="A96" s="496"/>
      <c r="B96" s="496"/>
      <c r="C96" s="494"/>
      <c r="D96" s="494"/>
      <c r="E96" s="494"/>
      <c r="F96" s="494"/>
      <c r="G96" s="494"/>
      <c r="H96" s="494"/>
      <c r="I96" s="494"/>
      <c r="J96" s="171"/>
      <c r="K96" s="171"/>
      <c r="L96" s="171"/>
      <c r="M96" s="171"/>
      <c r="N96" s="171"/>
      <c r="O96" s="171"/>
      <c r="P96" s="171"/>
      <c r="Q96" s="171"/>
      <c r="R96" s="171"/>
      <c r="S96" s="171"/>
      <c r="T96" s="171"/>
      <c r="U96" s="171"/>
      <c r="V96" s="171"/>
      <c r="W96" s="171"/>
      <c r="AF96" s="201"/>
      <c r="AG96" s="201"/>
      <c r="AH96" s="201"/>
      <c r="AI96" s="201"/>
      <c r="AJ96" s="201"/>
      <c r="AK96" s="201"/>
      <c r="AL96" s="201"/>
      <c r="AN96" s="467"/>
      <c r="AO96" s="467"/>
      <c r="AP96" s="467"/>
      <c r="AW96" s="204"/>
      <c r="AX96" s="204"/>
      <c r="AY96" s="204"/>
      <c r="AZ96" s="204"/>
      <c r="BA96" s="204"/>
      <c r="BB96" s="204"/>
      <c r="BC96" s="494"/>
    </row>
    <row r="97" spans="1:55">
      <c r="A97" s="496"/>
      <c r="B97" s="496"/>
      <c r="C97" s="494"/>
      <c r="D97" s="494"/>
      <c r="E97" s="494"/>
      <c r="F97" s="494"/>
      <c r="G97" s="494"/>
      <c r="H97" s="494"/>
      <c r="I97" s="494"/>
      <c r="J97" s="171"/>
      <c r="K97" s="171"/>
      <c r="L97" s="171"/>
      <c r="M97" s="171"/>
      <c r="N97" s="171"/>
      <c r="O97" s="171"/>
      <c r="P97" s="171"/>
      <c r="Q97" s="171"/>
      <c r="R97" s="171"/>
      <c r="S97" s="171"/>
      <c r="T97" s="171"/>
      <c r="U97" s="171"/>
      <c r="V97" s="171"/>
      <c r="W97" s="171"/>
      <c r="AF97" s="201"/>
      <c r="AG97" s="201"/>
      <c r="AH97" s="201"/>
      <c r="AI97" s="201"/>
      <c r="AJ97" s="201"/>
      <c r="AK97" s="201"/>
      <c r="AL97" s="495"/>
      <c r="AN97" s="467"/>
      <c r="AO97" s="467"/>
      <c r="AP97" s="467"/>
      <c r="AW97" s="204"/>
      <c r="AX97" s="204"/>
      <c r="AY97" s="204"/>
      <c r="AZ97" s="204"/>
      <c r="BA97" s="204"/>
      <c r="BB97" s="204"/>
      <c r="BC97" s="494"/>
    </row>
    <row r="98" spans="1:55">
      <c r="A98" s="496"/>
      <c r="B98" s="496"/>
      <c r="C98" s="494"/>
      <c r="D98" s="494"/>
      <c r="E98" s="494"/>
      <c r="F98" s="494"/>
      <c r="G98" s="494"/>
      <c r="H98" s="494"/>
      <c r="I98" s="494"/>
      <c r="J98" s="171"/>
      <c r="K98" s="171"/>
      <c r="L98" s="171"/>
      <c r="M98" s="171"/>
      <c r="N98" s="171"/>
      <c r="O98" s="171"/>
      <c r="P98" s="171"/>
      <c r="Q98" s="171"/>
      <c r="R98" s="171"/>
      <c r="S98" s="171"/>
      <c r="T98" s="171"/>
      <c r="U98" s="171"/>
      <c r="V98" s="171"/>
      <c r="W98" s="171"/>
      <c r="AF98" s="201"/>
      <c r="AG98" s="201"/>
      <c r="AH98" s="201"/>
      <c r="AI98" s="201"/>
      <c r="AJ98" s="201"/>
      <c r="AK98" s="201"/>
      <c r="AL98" s="201"/>
      <c r="AN98" s="467"/>
      <c r="AO98" s="467"/>
      <c r="AP98" s="467"/>
      <c r="AW98" s="204"/>
      <c r="AX98" s="204"/>
      <c r="AY98" s="204"/>
      <c r="AZ98" s="204"/>
      <c r="BA98" s="204"/>
      <c r="BB98" s="204"/>
      <c r="BC98" s="494"/>
    </row>
    <row r="99" spans="1:55">
      <c r="A99" s="496"/>
      <c r="B99" s="496"/>
      <c r="C99" s="494"/>
      <c r="D99" s="494"/>
      <c r="E99" s="494"/>
      <c r="F99" s="494"/>
      <c r="G99" s="494"/>
      <c r="H99" s="494"/>
      <c r="I99" s="494"/>
      <c r="J99" s="171"/>
      <c r="K99" s="171"/>
      <c r="L99" s="171"/>
      <c r="M99" s="171"/>
      <c r="N99" s="171"/>
      <c r="O99" s="171"/>
      <c r="P99" s="171"/>
      <c r="Q99" s="171"/>
      <c r="R99" s="171"/>
      <c r="S99" s="171"/>
      <c r="T99" s="171"/>
      <c r="U99" s="171"/>
      <c r="V99" s="171"/>
      <c r="W99" s="171"/>
      <c r="AF99" s="201"/>
      <c r="AG99" s="201"/>
      <c r="AH99" s="201"/>
      <c r="AI99" s="201"/>
      <c r="AJ99" s="201"/>
      <c r="AK99" s="201"/>
      <c r="AL99" s="495"/>
      <c r="AN99" s="467"/>
      <c r="AO99" s="467"/>
      <c r="AP99" s="467"/>
      <c r="AW99" s="204"/>
      <c r="AX99" s="204"/>
      <c r="AY99" s="204"/>
      <c r="AZ99" s="204"/>
      <c r="BA99" s="204"/>
      <c r="BB99" s="204"/>
      <c r="BC99" s="494"/>
    </row>
    <row r="100" spans="1:55">
      <c r="A100" s="496"/>
      <c r="B100" s="496"/>
      <c r="C100" s="494"/>
      <c r="D100" s="494"/>
      <c r="E100" s="494"/>
      <c r="F100" s="494"/>
      <c r="G100" s="494"/>
      <c r="H100" s="494"/>
      <c r="I100" s="494"/>
      <c r="J100" s="171"/>
      <c r="K100" s="171"/>
      <c r="L100" s="171"/>
      <c r="M100" s="171"/>
      <c r="N100" s="171"/>
      <c r="O100" s="171"/>
      <c r="P100" s="171"/>
      <c r="Q100" s="171"/>
      <c r="R100" s="171"/>
      <c r="S100" s="171"/>
      <c r="T100" s="171"/>
      <c r="U100" s="171"/>
      <c r="V100" s="171"/>
      <c r="W100" s="171"/>
      <c r="AF100" s="201"/>
      <c r="AG100" s="201"/>
      <c r="AH100" s="201"/>
      <c r="AI100" s="201"/>
      <c r="AJ100" s="201"/>
      <c r="AK100" s="201"/>
      <c r="AL100" s="201"/>
      <c r="AN100" s="467"/>
      <c r="AO100" s="467"/>
      <c r="AP100" s="467"/>
      <c r="AW100" s="204"/>
      <c r="AX100" s="204"/>
      <c r="AY100" s="204"/>
      <c r="AZ100" s="204"/>
      <c r="BA100" s="204"/>
      <c r="BB100" s="204"/>
      <c r="BC100" s="494"/>
    </row>
    <row r="101" spans="1:55">
      <c r="A101" s="496"/>
      <c r="B101" s="496"/>
      <c r="C101" s="494"/>
      <c r="D101" s="494"/>
      <c r="E101" s="494"/>
      <c r="F101" s="494"/>
      <c r="G101" s="494"/>
      <c r="H101" s="494"/>
      <c r="I101" s="494"/>
      <c r="J101" s="171"/>
      <c r="K101" s="171"/>
      <c r="L101" s="171"/>
      <c r="M101" s="171"/>
      <c r="N101" s="171"/>
      <c r="O101" s="171"/>
      <c r="P101" s="171"/>
      <c r="Q101" s="171"/>
      <c r="R101" s="171"/>
      <c r="S101" s="171"/>
      <c r="T101" s="171"/>
      <c r="U101" s="171"/>
      <c r="V101" s="171"/>
      <c r="W101" s="171"/>
      <c r="AF101" s="201"/>
      <c r="AG101" s="201"/>
      <c r="AH101" s="201"/>
      <c r="AI101" s="201"/>
      <c r="AJ101" s="201"/>
      <c r="AK101" s="201"/>
      <c r="AL101" s="495"/>
      <c r="AN101" s="467"/>
      <c r="AO101" s="467"/>
      <c r="AP101" s="467"/>
      <c r="AW101" s="204"/>
      <c r="AX101" s="204"/>
      <c r="AY101" s="204"/>
      <c r="AZ101" s="204"/>
      <c r="BA101" s="204"/>
      <c r="BB101" s="204"/>
      <c r="BC101" s="494"/>
    </row>
    <row r="102" spans="1:55">
      <c r="A102" s="496"/>
      <c r="B102" s="496"/>
      <c r="C102" s="494"/>
      <c r="D102" s="494"/>
      <c r="E102" s="494"/>
      <c r="F102" s="494"/>
      <c r="G102" s="494"/>
      <c r="H102" s="494"/>
      <c r="I102" s="494"/>
      <c r="J102" s="171"/>
      <c r="K102" s="171"/>
      <c r="L102" s="171"/>
      <c r="M102" s="171"/>
      <c r="N102" s="171"/>
      <c r="O102" s="171"/>
      <c r="P102" s="171"/>
      <c r="Q102" s="171"/>
      <c r="R102" s="171"/>
      <c r="S102" s="171"/>
      <c r="T102" s="171"/>
      <c r="U102" s="171"/>
      <c r="V102" s="171"/>
      <c r="W102" s="171"/>
      <c r="AF102" s="201"/>
      <c r="AG102" s="201"/>
      <c r="AH102" s="201"/>
      <c r="AI102" s="201"/>
      <c r="AJ102" s="201"/>
      <c r="AK102" s="201"/>
      <c r="AL102" s="201"/>
      <c r="AN102" s="467"/>
      <c r="AO102" s="467"/>
      <c r="AP102" s="467"/>
      <c r="AW102" s="204"/>
      <c r="AX102" s="204"/>
      <c r="AY102" s="204"/>
      <c r="AZ102" s="204"/>
      <c r="BA102" s="204"/>
      <c r="BB102" s="204"/>
      <c r="BC102" s="494"/>
    </row>
    <row r="103" spans="1:55">
      <c r="A103" s="496"/>
      <c r="B103" s="496"/>
      <c r="C103" s="494"/>
      <c r="D103" s="494"/>
      <c r="E103" s="494"/>
      <c r="F103" s="494"/>
      <c r="G103" s="494"/>
      <c r="H103" s="494"/>
      <c r="I103" s="494"/>
      <c r="J103" s="171"/>
      <c r="K103" s="171"/>
      <c r="L103" s="171"/>
      <c r="M103" s="171"/>
      <c r="N103" s="171"/>
      <c r="O103" s="171"/>
      <c r="P103" s="171"/>
      <c r="Q103" s="171"/>
      <c r="R103" s="171"/>
      <c r="S103" s="171"/>
      <c r="T103" s="171"/>
      <c r="U103" s="171"/>
      <c r="V103" s="171"/>
      <c r="W103" s="171"/>
      <c r="AF103" s="201"/>
      <c r="AG103" s="201"/>
      <c r="AH103" s="201"/>
      <c r="AI103" s="201"/>
      <c r="AJ103" s="201"/>
      <c r="AK103" s="201"/>
      <c r="AL103" s="495"/>
      <c r="AN103" s="467"/>
      <c r="AO103" s="467"/>
      <c r="AP103" s="467"/>
      <c r="AW103" s="204"/>
      <c r="AX103" s="204"/>
      <c r="AY103" s="204"/>
      <c r="AZ103" s="204"/>
      <c r="BA103" s="204"/>
      <c r="BB103" s="204"/>
      <c r="BC103" s="494"/>
    </row>
    <row r="104" spans="1:55">
      <c r="A104" s="496"/>
      <c r="B104" s="496"/>
      <c r="C104" s="494"/>
      <c r="D104" s="494"/>
      <c r="E104" s="494"/>
      <c r="F104" s="494"/>
      <c r="G104" s="494"/>
      <c r="H104" s="494"/>
      <c r="I104" s="494"/>
      <c r="J104" s="171"/>
      <c r="K104" s="171"/>
      <c r="L104" s="171"/>
      <c r="M104" s="171"/>
      <c r="N104" s="171"/>
      <c r="O104" s="171"/>
      <c r="P104" s="171"/>
      <c r="Q104" s="171"/>
      <c r="R104" s="171"/>
      <c r="S104" s="171"/>
      <c r="T104" s="171"/>
      <c r="U104" s="171"/>
      <c r="V104" s="171"/>
      <c r="W104" s="171"/>
      <c r="AF104" s="201"/>
      <c r="AG104" s="201"/>
      <c r="AH104" s="201"/>
      <c r="AI104" s="201"/>
      <c r="AJ104" s="201"/>
      <c r="AK104" s="201"/>
      <c r="AL104" s="201"/>
      <c r="AN104" s="467"/>
      <c r="AO104" s="467"/>
      <c r="AP104" s="467"/>
      <c r="AW104" s="204"/>
      <c r="AX104" s="204"/>
      <c r="AY104" s="204"/>
      <c r="AZ104" s="204"/>
      <c r="BA104" s="204"/>
      <c r="BB104" s="204"/>
      <c r="BC104" s="494"/>
    </row>
    <row r="105" spans="1:55">
      <c r="A105" s="496"/>
      <c r="B105" s="496"/>
      <c r="C105" s="494"/>
      <c r="D105" s="494"/>
      <c r="E105" s="494"/>
      <c r="F105" s="494"/>
      <c r="G105" s="494"/>
      <c r="H105" s="494"/>
      <c r="I105" s="494"/>
      <c r="J105" s="171"/>
      <c r="K105" s="171"/>
      <c r="L105" s="171"/>
      <c r="M105" s="171"/>
      <c r="N105" s="171"/>
      <c r="O105" s="171"/>
      <c r="P105" s="171"/>
      <c r="Q105" s="171"/>
      <c r="R105" s="171"/>
      <c r="S105" s="171"/>
      <c r="T105" s="171"/>
      <c r="U105" s="171"/>
      <c r="V105" s="171"/>
      <c r="W105" s="171"/>
      <c r="AF105" s="201"/>
      <c r="AG105" s="201"/>
      <c r="AH105" s="201"/>
      <c r="AI105" s="201"/>
      <c r="AJ105" s="201"/>
      <c r="AK105" s="201"/>
      <c r="AL105" s="495"/>
      <c r="AN105" s="467"/>
      <c r="AO105" s="467"/>
      <c r="AP105" s="467"/>
      <c r="AW105" s="204"/>
      <c r="AX105" s="494"/>
      <c r="AY105" s="494"/>
      <c r="AZ105" s="494"/>
      <c r="BA105" s="494"/>
      <c r="BB105" s="494"/>
      <c r="BC105" s="494"/>
    </row>
    <row r="106" spans="1:55">
      <c r="A106" s="496"/>
      <c r="B106" s="496"/>
      <c r="C106" s="494"/>
      <c r="D106" s="494"/>
      <c r="E106" s="494"/>
      <c r="F106" s="494"/>
      <c r="G106" s="494"/>
      <c r="H106" s="494"/>
      <c r="I106" s="494"/>
      <c r="J106" s="171"/>
      <c r="K106" s="171"/>
      <c r="L106" s="171"/>
      <c r="M106" s="171"/>
      <c r="N106" s="171"/>
      <c r="O106" s="171"/>
      <c r="P106" s="171"/>
      <c r="Q106" s="171"/>
      <c r="R106" s="171"/>
      <c r="S106" s="171"/>
      <c r="T106" s="171"/>
      <c r="U106" s="171"/>
      <c r="V106" s="171"/>
      <c r="W106" s="171"/>
      <c r="AF106" s="201"/>
      <c r="AG106" s="201"/>
      <c r="AH106" s="201"/>
      <c r="AI106" s="201"/>
      <c r="AJ106" s="201"/>
      <c r="AK106" s="201"/>
      <c r="AL106" s="201"/>
      <c r="AN106" s="467"/>
      <c r="AO106" s="467"/>
      <c r="AP106" s="467"/>
      <c r="AW106" s="204"/>
      <c r="AX106" s="494"/>
      <c r="AY106" s="494"/>
      <c r="AZ106" s="494"/>
      <c r="BA106" s="494"/>
      <c r="BB106" s="494"/>
      <c r="BC106" s="494"/>
    </row>
    <row r="107" spans="1:55">
      <c r="A107" s="496"/>
      <c r="B107" s="496"/>
      <c r="C107" s="494"/>
      <c r="D107" s="494"/>
      <c r="E107" s="494"/>
      <c r="F107" s="494"/>
      <c r="G107" s="494"/>
      <c r="H107" s="494"/>
      <c r="I107" s="494"/>
      <c r="J107" s="171"/>
      <c r="K107" s="171"/>
      <c r="L107" s="171"/>
      <c r="M107" s="171"/>
      <c r="N107" s="171"/>
      <c r="O107" s="171"/>
      <c r="P107" s="171"/>
      <c r="Q107" s="171"/>
      <c r="R107" s="171"/>
      <c r="S107" s="171"/>
      <c r="T107" s="171"/>
      <c r="U107" s="171"/>
      <c r="V107" s="171"/>
      <c r="W107" s="171"/>
      <c r="AF107" s="201"/>
      <c r="AG107" s="201"/>
      <c r="AH107" s="201"/>
      <c r="AI107" s="201"/>
      <c r="AJ107" s="201"/>
      <c r="AK107" s="201"/>
      <c r="AL107" s="495"/>
      <c r="AN107" s="467"/>
      <c r="AO107" s="467"/>
      <c r="AP107" s="467"/>
      <c r="AW107" s="204"/>
      <c r="AX107" s="494"/>
      <c r="AY107" s="494"/>
      <c r="AZ107" s="494"/>
      <c r="BA107" s="494"/>
      <c r="BB107" s="494"/>
      <c r="BC107" s="494"/>
    </row>
    <row r="108" spans="1:55">
      <c r="A108" s="496"/>
      <c r="B108" s="496"/>
      <c r="C108" s="494"/>
      <c r="D108" s="494"/>
      <c r="E108" s="494"/>
      <c r="F108" s="494"/>
      <c r="G108" s="494"/>
      <c r="H108" s="494"/>
      <c r="I108" s="494"/>
      <c r="J108" s="171"/>
      <c r="K108" s="171"/>
      <c r="L108" s="171"/>
      <c r="M108" s="171"/>
      <c r="N108" s="171"/>
      <c r="O108" s="171"/>
      <c r="P108" s="171"/>
      <c r="Q108" s="171"/>
      <c r="R108" s="171"/>
      <c r="S108" s="171"/>
      <c r="T108" s="171"/>
      <c r="U108" s="171"/>
      <c r="V108" s="171"/>
      <c r="W108" s="171"/>
      <c r="AF108" s="201"/>
      <c r="AG108" s="201"/>
      <c r="AH108" s="201"/>
      <c r="AI108" s="201"/>
      <c r="AJ108" s="201"/>
      <c r="AK108" s="201"/>
      <c r="AL108" s="201"/>
      <c r="AN108" s="467"/>
      <c r="AO108" s="467"/>
      <c r="AP108" s="467"/>
      <c r="AW108" s="496"/>
      <c r="AX108" s="494"/>
      <c r="AY108" s="494"/>
      <c r="AZ108" s="494"/>
      <c r="BA108" s="494"/>
      <c r="BB108" s="494"/>
      <c r="BC108" s="494"/>
    </row>
    <row r="109" spans="1:55">
      <c r="A109" s="496"/>
      <c r="B109" s="496"/>
      <c r="C109" s="494"/>
      <c r="D109" s="494"/>
      <c r="E109" s="494"/>
      <c r="F109" s="494"/>
      <c r="G109" s="494"/>
      <c r="H109" s="494"/>
      <c r="I109" s="494"/>
      <c r="J109" s="171"/>
      <c r="K109" s="171"/>
      <c r="L109" s="171"/>
      <c r="M109" s="171"/>
      <c r="N109" s="171"/>
      <c r="O109" s="171"/>
      <c r="P109" s="171"/>
      <c r="Q109" s="171"/>
      <c r="R109" s="171"/>
      <c r="S109" s="171"/>
      <c r="T109" s="171"/>
      <c r="U109" s="171"/>
      <c r="V109" s="171"/>
      <c r="W109" s="171"/>
      <c r="AF109" s="201"/>
      <c r="AG109" s="201"/>
      <c r="AH109" s="201"/>
      <c r="AI109" s="201"/>
      <c r="AJ109" s="201"/>
      <c r="AK109" s="201"/>
      <c r="AL109" s="495"/>
      <c r="AN109" s="467"/>
      <c r="AO109" s="467"/>
      <c r="AP109" s="467"/>
    </row>
    <row r="110" spans="1:55">
      <c r="B110" s="496"/>
      <c r="C110" s="494"/>
      <c r="D110" s="494"/>
      <c r="E110" s="494"/>
      <c r="F110" s="494"/>
      <c r="G110" s="494"/>
      <c r="H110" s="494"/>
      <c r="I110" s="494"/>
      <c r="J110" s="171"/>
      <c r="K110" s="171"/>
      <c r="L110" s="171"/>
      <c r="M110" s="171"/>
      <c r="N110" s="171"/>
      <c r="O110" s="171"/>
      <c r="P110" s="171"/>
      <c r="Q110" s="171"/>
      <c r="R110" s="171"/>
      <c r="S110" s="171"/>
      <c r="T110" s="171"/>
      <c r="U110" s="171"/>
      <c r="V110" s="171"/>
      <c r="W110" s="171"/>
      <c r="AF110" s="201"/>
      <c r="AG110" s="201"/>
      <c r="AH110" s="201"/>
      <c r="AI110" s="201"/>
      <c r="AJ110" s="201"/>
      <c r="AK110" s="201"/>
      <c r="AL110" s="201"/>
      <c r="AN110" s="201"/>
      <c r="AO110" s="201"/>
      <c r="AP110" s="201"/>
    </row>
    <row r="111" spans="1:55">
      <c r="B111" s="496"/>
      <c r="C111" s="494"/>
      <c r="D111" s="494"/>
      <c r="E111" s="494"/>
      <c r="F111" s="494"/>
      <c r="G111" s="494"/>
      <c r="H111" s="494"/>
      <c r="I111" s="494"/>
      <c r="J111" s="171"/>
      <c r="K111" s="171"/>
      <c r="L111" s="171"/>
      <c r="M111" s="171"/>
      <c r="N111" s="171"/>
      <c r="O111" s="171"/>
      <c r="P111" s="171"/>
      <c r="Q111" s="171"/>
      <c r="R111" s="171"/>
      <c r="S111" s="171"/>
      <c r="T111" s="171"/>
      <c r="U111" s="171"/>
      <c r="V111" s="171"/>
      <c r="W111" s="171"/>
      <c r="AF111" s="201"/>
      <c r="AG111" s="201"/>
      <c r="AH111" s="201"/>
      <c r="AI111" s="201"/>
      <c r="AJ111" s="201"/>
      <c r="AK111" s="201"/>
      <c r="AL111" s="495"/>
      <c r="AN111" s="201"/>
      <c r="AO111" s="201"/>
      <c r="AP111" s="201"/>
    </row>
    <row r="112" spans="1:55">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AF112" s="201"/>
      <c r="AG112" s="201"/>
      <c r="AH112" s="201"/>
      <c r="AI112" s="201"/>
      <c r="AJ112" s="201"/>
      <c r="AK112" s="201"/>
      <c r="AL112" s="201"/>
      <c r="AN112" s="201"/>
      <c r="AO112" s="201"/>
      <c r="AP112" s="201"/>
    </row>
    <row r="113" spans="2:42">
      <c r="B113" s="499"/>
      <c r="C113" s="201"/>
      <c r="D113" s="201"/>
      <c r="E113" s="201"/>
      <c r="F113" s="201"/>
      <c r="G113" s="201"/>
      <c r="H113" s="201"/>
      <c r="I113" s="201"/>
      <c r="J113" s="171"/>
      <c r="K113" s="171"/>
      <c r="L113" s="171"/>
      <c r="M113" s="171"/>
      <c r="N113" s="171"/>
      <c r="O113" s="171"/>
      <c r="P113" s="171"/>
      <c r="Q113" s="171"/>
      <c r="R113" s="171"/>
      <c r="S113" s="171"/>
      <c r="T113" s="171"/>
      <c r="U113" s="171"/>
      <c r="V113" s="171"/>
      <c r="W113" s="171"/>
      <c r="AF113" s="495"/>
      <c r="AG113" s="495"/>
      <c r="AH113" s="495"/>
      <c r="AI113" s="495"/>
      <c r="AJ113" s="495"/>
      <c r="AK113" s="495"/>
      <c r="AL113" s="495"/>
      <c r="AN113" s="201"/>
      <c r="AO113" s="201"/>
      <c r="AP113" s="201"/>
    </row>
    <row r="114" spans="2:42">
      <c r="B114" s="499"/>
      <c r="C114" s="201"/>
      <c r="D114" s="201"/>
      <c r="E114" s="201"/>
      <c r="F114" s="201"/>
      <c r="G114" s="201"/>
      <c r="H114" s="201"/>
      <c r="I114" s="201"/>
      <c r="J114" s="171"/>
      <c r="K114" s="171"/>
      <c r="L114" s="171"/>
      <c r="M114" s="171"/>
      <c r="N114" s="171"/>
      <c r="O114" s="171"/>
      <c r="P114" s="171"/>
      <c r="Q114" s="171"/>
      <c r="R114" s="171"/>
      <c r="S114" s="171"/>
      <c r="T114" s="171"/>
      <c r="U114" s="171"/>
      <c r="V114" s="171"/>
      <c r="W114" s="171"/>
      <c r="AF114" s="201"/>
      <c r="AG114" s="201"/>
      <c r="AH114" s="201"/>
      <c r="AI114" s="201"/>
      <c r="AJ114" s="201"/>
      <c r="AK114" s="201"/>
      <c r="AL114" s="201"/>
      <c r="AN114" s="201"/>
      <c r="AO114" s="201"/>
      <c r="AP114" s="201"/>
    </row>
    <row r="115" spans="2:42">
      <c r="B115" s="499"/>
      <c r="C115" s="201"/>
      <c r="D115" s="201"/>
      <c r="E115" s="201"/>
      <c r="F115" s="201"/>
      <c r="G115" s="201"/>
      <c r="H115" s="201"/>
      <c r="I115" s="201"/>
      <c r="J115" s="171"/>
      <c r="K115" s="171"/>
      <c r="L115" s="171"/>
      <c r="M115" s="171"/>
      <c r="N115" s="171"/>
      <c r="O115" s="171"/>
      <c r="P115" s="171"/>
      <c r="Q115" s="171"/>
      <c r="R115" s="171"/>
      <c r="S115" s="171"/>
      <c r="T115" s="171"/>
      <c r="U115" s="171"/>
      <c r="V115" s="171"/>
      <c r="W115" s="171"/>
      <c r="AF115" s="495"/>
      <c r="AG115" s="495"/>
      <c r="AH115" s="495"/>
      <c r="AI115" s="495"/>
      <c r="AJ115" s="495"/>
      <c r="AK115" s="495"/>
      <c r="AL115" s="495"/>
      <c r="AN115" s="201"/>
      <c r="AO115" s="201"/>
      <c r="AP115" s="201"/>
    </row>
    <row r="116" spans="2:42">
      <c r="B116" s="500"/>
      <c r="C116" s="201"/>
      <c r="D116" s="201"/>
      <c r="E116" s="201"/>
      <c r="F116" s="201"/>
      <c r="G116" s="201"/>
      <c r="H116" s="201"/>
      <c r="I116" s="201"/>
      <c r="J116" s="171"/>
      <c r="K116" s="171"/>
      <c r="L116" s="171"/>
      <c r="M116" s="171"/>
      <c r="N116" s="171"/>
      <c r="O116" s="171"/>
      <c r="P116" s="171"/>
      <c r="Q116" s="171"/>
      <c r="R116" s="171"/>
      <c r="S116" s="171"/>
      <c r="T116" s="171"/>
      <c r="U116" s="171"/>
      <c r="V116" s="171"/>
      <c r="W116" s="171"/>
      <c r="Z116" s="201"/>
      <c r="AA116" s="201"/>
      <c r="AB116" s="201"/>
      <c r="AC116" s="201"/>
      <c r="AD116" s="201"/>
      <c r="AE116" s="201"/>
      <c r="AF116" s="201"/>
      <c r="AG116" s="201"/>
      <c r="AH116" s="201"/>
      <c r="AI116" s="201"/>
      <c r="AJ116" s="201"/>
      <c r="AK116" s="201"/>
      <c r="AL116" s="201"/>
      <c r="AN116" s="201"/>
      <c r="AO116" s="201"/>
      <c r="AP116" s="201"/>
    </row>
    <row r="117" spans="2:42">
      <c r="B117" s="500"/>
      <c r="C117" s="201"/>
      <c r="D117" s="201"/>
      <c r="E117" s="201"/>
      <c r="F117" s="201"/>
      <c r="G117" s="201"/>
      <c r="H117" s="201"/>
      <c r="I117" s="201"/>
      <c r="J117" s="171"/>
      <c r="K117" s="171"/>
      <c r="L117" s="171"/>
      <c r="M117" s="171"/>
      <c r="N117" s="171"/>
      <c r="O117" s="171"/>
      <c r="P117" s="171"/>
      <c r="Q117" s="171"/>
      <c r="R117" s="171"/>
      <c r="S117" s="171"/>
      <c r="T117" s="171"/>
      <c r="U117" s="171"/>
      <c r="V117" s="171"/>
      <c r="W117" s="171"/>
      <c r="Z117" s="495"/>
      <c r="AA117" s="495"/>
      <c r="AB117" s="495"/>
      <c r="AC117" s="495"/>
      <c r="AD117" s="495"/>
      <c r="AE117" s="495"/>
      <c r="AF117" s="495"/>
      <c r="AG117" s="495"/>
      <c r="AH117" s="495"/>
      <c r="AI117" s="495"/>
      <c r="AJ117" s="495"/>
      <c r="AK117" s="495"/>
      <c r="AL117" s="495"/>
      <c r="AN117" s="201"/>
      <c r="AO117" s="201"/>
      <c r="AP117" s="201"/>
    </row>
    <row r="118" spans="2:42">
      <c r="B118" s="500"/>
      <c r="C118" s="201"/>
      <c r="D118" s="201"/>
      <c r="E118" s="201"/>
      <c r="F118" s="201"/>
      <c r="G118" s="201"/>
      <c r="H118" s="201"/>
      <c r="I118" s="201"/>
      <c r="J118" s="171"/>
      <c r="K118" s="171"/>
      <c r="L118" s="171"/>
      <c r="M118" s="171"/>
      <c r="N118" s="171"/>
      <c r="O118" s="171"/>
      <c r="P118" s="171"/>
      <c r="Q118" s="171"/>
      <c r="R118" s="171"/>
      <c r="S118" s="171"/>
      <c r="T118" s="171"/>
      <c r="U118" s="171"/>
      <c r="V118" s="171"/>
      <c r="W118" s="171"/>
      <c r="Z118" s="201"/>
      <c r="AA118" s="201"/>
      <c r="AB118" s="201"/>
      <c r="AC118" s="201"/>
      <c r="AD118" s="201"/>
      <c r="AE118" s="201"/>
      <c r="AF118" s="201"/>
      <c r="AG118" s="201"/>
      <c r="AH118" s="201"/>
      <c r="AI118" s="201"/>
      <c r="AJ118" s="201"/>
      <c r="AK118" s="201"/>
      <c r="AL118" s="201"/>
      <c r="AN118" s="495"/>
      <c r="AO118" s="495"/>
      <c r="AP118" s="495"/>
    </row>
    <row r="119" spans="2:42">
      <c r="B119" s="500"/>
      <c r="C119" s="201"/>
      <c r="D119" s="201"/>
      <c r="E119" s="201"/>
      <c r="F119" s="201"/>
      <c r="G119" s="201"/>
      <c r="H119" s="201"/>
      <c r="I119" s="201"/>
      <c r="J119" s="171"/>
      <c r="K119" s="171"/>
      <c r="L119" s="171"/>
      <c r="M119" s="171"/>
      <c r="N119" s="171"/>
      <c r="O119" s="171"/>
      <c r="P119" s="171"/>
      <c r="Q119" s="171"/>
      <c r="R119" s="171"/>
      <c r="S119" s="171"/>
      <c r="T119" s="171"/>
      <c r="U119" s="171"/>
      <c r="V119" s="171"/>
      <c r="W119" s="171"/>
      <c r="Z119" s="495"/>
      <c r="AA119" s="495"/>
      <c r="AB119" s="495"/>
      <c r="AC119" s="495"/>
      <c r="AD119" s="495"/>
      <c r="AE119" s="495"/>
      <c r="AF119" s="495"/>
      <c r="AG119" s="495"/>
      <c r="AH119" s="495"/>
      <c r="AI119" s="495"/>
      <c r="AJ119" s="495"/>
      <c r="AK119" s="495"/>
      <c r="AL119" s="495"/>
      <c r="AN119" s="171"/>
      <c r="AO119" s="171"/>
      <c r="AP119" s="171"/>
    </row>
    <row r="120" spans="2:42">
      <c r="B120" s="171"/>
      <c r="C120" s="201"/>
      <c r="D120" s="201"/>
      <c r="E120" s="201"/>
      <c r="F120" s="201"/>
      <c r="G120" s="201"/>
      <c r="H120" s="201"/>
      <c r="I120" s="201"/>
      <c r="J120" s="171"/>
      <c r="K120" s="171"/>
      <c r="L120" s="171"/>
      <c r="M120" s="171"/>
      <c r="N120" s="171"/>
      <c r="O120" s="171"/>
      <c r="P120" s="171"/>
      <c r="Q120" s="171"/>
      <c r="R120" s="171"/>
      <c r="S120" s="171"/>
      <c r="T120" s="171"/>
      <c r="U120" s="171"/>
      <c r="V120" s="171"/>
      <c r="W120" s="171"/>
      <c r="Z120" s="171"/>
      <c r="AA120" s="171"/>
      <c r="AB120" s="171"/>
      <c r="AC120" s="171"/>
      <c r="AD120" s="171"/>
      <c r="AE120" s="171"/>
      <c r="AF120" s="171"/>
      <c r="AG120" s="171"/>
      <c r="AH120" s="171"/>
      <c r="AI120" s="171"/>
      <c r="AJ120" s="171"/>
      <c r="AK120" s="171"/>
      <c r="AL120" s="171"/>
      <c r="AN120" s="171"/>
      <c r="AO120" s="171"/>
      <c r="AP120" s="171"/>
    </row>
    <row r="121" spans="2:42">
      <c r="B121" s="171"/>
      <c r="C121" s="495"/>
      <c r="D121" s="495"/>
      <c r="E121" s="495"/>
      <c r="F121" s="495"/>
      <c r="G121" s="495"/>
      <c r="H121" s="495"/>
      <c r="I121" s="495"/>
      <c r="J121" s="171"/>
      <c r="K121" s="171"/>
      <c r="L121" s="171"/>
      <c r="M121" s="171"/>
      <c r="N121" s="171"/>
      <c r="O121" s="171"/>
      <c r="P121" s="171"/>
      <c r="Q121" s="171"/>
      <c r="R121" s="171"/>
      <c r="S121" s="171"/>
      <c r="T121" s="171"/>
      <c r="U121" s="171"/>
      <c r="V121" s="171"/>
      <c r="W121" s="171"/>
      <c r="Z121" s="171"/>
      <c r="AA121" s="171"/>
      <c r="AB121" s="171"/>
      <c r="AC121" s="171"/>
      <c r="AD121" s="171"/>
      <c r="AE121" s="171"/>
      <c r="AF121" s="171"/>
      <c r="AG121" s="171"/>
      <c r="AH121" s="171"/>
      <c r="AI121" s="171"/>
      <c r="AJ121" s="171"/>
      <c r="AK121" s="171"/>
      <c r="AL121" s="171"/>
      <c r="AN121" s="171"/>
      <c r="AO121" s="171"/>
      <c r="AP121" s="171"/>
    </row>
    <row r="122" spans="2:42">
      <c r="B122" s="501"/>
      <c r="C122" s="498"/>
      <c r="D122" s="498"/>
      <c r="E122" s="498"/>
      <c r="F122" s="498"/>
      <c r="G122" s="498"/>
      <c r="H122" s="498"/>
      <c r="I122" s="498"/>
      <c r="J122" s="171"/>
      <c r="K122" s="171"/>
      <c r="L122" s="171"/>
      <c r="M122" s="171"/>
      <c r="N122" s="171"/>
      <c r="O122" s="171"/>
      <c r="P122" s="171"/>
      <c r="Q122" s="171"/>
      <c r="R122" s="171"/>
      <c r="S122" s="171"/>
      <c r="T122" s="171"/>
      <c r="U122" s="171"/>
      <c r="V122" s="171"/>
      <c r="W122" s="171"/>
      <c r="Z122" s="171"/>
      <c r="AA122" s="171"/>
      <c r="AB122" s="171"/>
      <c r="AC122" s="171"/>
      <c r="AD122" s="171"/>
      <c r="AE122" s="171"/>
      <c r="AF122" s="171"/>
      <c r="AG122" s="171"/>
      <c r="AH122" s="171"/>
      <c r="AI122" s="171"/>
      <c r="AJ122" s="171"/>
      <c r="AK122" s="171"/>
      <c r="AL122" s="171"/>
      <c r="AN122" s="171"/>
      <c r="AO122" s="171"/>
      <c r="AP122" s="171"/>
    </row>
    <row r="123" spans="2:42">
      <c r="B123" s="501"/>
      <c r="C123" s="171"/>
      <c r="D123" s="171"/>
      <c r="E123" s="171"/>
      <c r="F123" s="171"/>
      <c r="G123" s="171"/>
      <c r="H123" s="171"/>
      <c r="I123" s="171"/>
      <c r="J123" s="171"/>
      <c r="K123" s="171"/>
      <c r="L123" s="171"/>
      <c r="M123" s="171"/>
      <c r="N123" s="171"/>
      <c r="O123" s="171"/>
      <c r="P123" s="171"/>
      <c r="Q123" s="171"/>
      <c r="R123" s="171"/>
      <c r="S123" s="171"/>
      <c r="T123" s="171"/>
      <c r="U123" s="171"/>
      <c r="V123" s="171"/>
      <c r="W123" s="171"/>
      <c r="Z123" s="171"/>
      <c r="AA123" s="171"/>
      <c r="AB123" s="171"/>
      <c r="AC123" s="171"/>
      <c r="AD123" s="171"/>
      <c r="AE123" s="171"/>
      <c r="AF123" s="171"/>
      <c r="AG123" s="171"/>
      <c r="AH123" s="171"/>
      <c r="AI123" s="171"/>
      <c r="AJ123" s="171"/>
      <c r="AK123" s="171"/>
      <c r="AL123" s="171"/>
      <c r="AN123" s="171"/>
      <c r="AO123" s="171"/>
      <c r="AP123" s="171"/>
    </row>
    <row r="124" spans="2:42">
      <c r="B124" s="500"/>
      <c r="C124" s="171"/>
      <c r="D124" s="171"/>
      <c r="E124" s="171"/>
      <c r="F124" s="171"/>
      <c r="G124" s="171"/>
      <c r="H124" s="171"/>
      <c r="I124" s="171"/>
      <c r="J124" s="171"/>
      <c r="K124" s="171"/>
      <c r="L124" s="171"/>
      <c r="M124" s="171"/>
      <c r="N124" s="171"/>
      <c r="O124" s="171"/>
      <c r="P124" s="171"/>
      <c r="Q124" s="171"/>
      <c r="R124" s="171"/>
      <c r="S124" s="171"/>
      <c r="T124" s="171"/>
      <c r="U124" s="171"/>
      <c r="V124" s="171"/>
      <c r="W124" s="171"/>
      <c r="Z124" s="171"/>
      <c r="AA124" s="171"/>
      <c r="AB124" s="171"/>
      <c r="AC124" s="171"/>
      <c r="AD124" s="171"/>
      <c r="AE124" s="171"/>
      <c r="AF124" s="171"/>
      <c r="AG124" s="171"/>
      <c r="AH124" s="171"/>
      <c r="AI124" s="171"/>
      <c r="AJ124" s="171"/>
      <c r="AK124" s="171"/>
      <c r="AL124" s="171"/>
      <c r="AN124" s="171"/>
      <c r="AO124" s="171"/>
      <c r="AP124" s="171"/>
    </row>
    <row r="125" spans="2:42">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Z125" s="171"/>
      <c r="AA125" s="171"/>
      <c r="AB125" s="171"/>
      <c r="AC125" s="171"/>
      <c r="AD125" s="171"/>
      <c r="AE125" s="171"/>
      <c r="AF125" s="171"/>
      <c r="AG125" s="171"/>
      <c r="AH125" s="171"/>
      <c r="AI125" s="171"/>
      <c r="AJ125" s="171"/>
      <c r="AK125" s="171"/>
      <c r="AL125" s="171"/>
      <c r="AN125" s="171"/>
      <c r="AO125" s="171"/>
      <c r="AP125" s="171"/>
    </row>
    <row r="126" spans="2:42">
      <c r="B126" s="501"/>
      <c r="C126" s="171"/>
      <c r="D126" s="171"/>
      <c r="E126" s="171"/>
      <c r="F126" s="171"/>
      <c r="G126" s="171"/>
      <c r="H126" s="171"/>
      <c r="I126" s="171"/>
      <c r="J126" s="171"/>
      <c r="K126" s="171"/>
      <c r="L126" s="171"/>
      <c r="M126" s="171"/>
      <c r="N126" s="171"/>
      <c r="O126" s="171"/>
      <c r="P126" s="171"/>
      <c r="Q126" s="171"/>
      <c r="R126" s="171"/>
      <c r="S126" s="171"/>
      <c r="T126" s="171"/>
      <c r="U126" s="171"/>
      <c r="V126" s="171"/>
      <c r="W126" s="171"/>
      <c r="Z126" s="171"/>
      <c r="AA126" s="171"/>
      <c r="AB126" s="171"/>
      <c r="AC126" s="171"/>
      <c r="AD126" s="171"/>
      <c r="AE126" s="171"/>
      <c r="AF126" s="171"/>
      <c r="AG126" s="171"/>
      <c r="AH126" s="171"/>
      <c r="AI126" s="171"/>
      <c r="AJ126" s="171"/>
      <c r="AK126" s="171"/>
      <c r="AL126" s="171"/>
      <c r="AN126" s="171"/>
      <c r="AO126" s="171"/>
      <c r="AP126" s="171"/>
    </row>
    <row r="127" spans="2:42">
      <c r="B127" s="501"/>
      <c r="C127" s="197"/>
      <c r="D127" s="197"/>
      <c r="E127" s="197"/>
      <c r="F127" s="197"/>
      <c r="G127" s="197"/>
      <c r="H127" s="197"/>
      <c r="I127" s="197"/>
      <c r="J127" s="171"/>
      <c r="K127" s="171"/>
      <c r="L127" s="171"/>
      <c r="M127" s="171"/>
      <c r="N127" s="171"/>
      <c r="O127" s="171"/>
      <c r="P127" s="171"/>
      <c r="Q127" s="171"/>
      <c r="R127" s="171"/>
      <c r="S127" s="171"/>
      <c r="T127" s="171"/>
      <c r="U127" s="171"/>
      <c r="V127" s="171"/>
      <c r="W127" s="171"/>
      <c r="Z127" s="171"/>
      <c r="AA127" s="171"/>
      <c r="AB127" s="171"/>
      <c r="AC127" s="171"/>
      <c r="AD127" s="171"/>
      <c r="AE127" s="171"/>
      <c r="AF127" s="171"/>
      <c r="AG127" s="171"/>
      <c r="AH127" s="171"/>
      <c r="AI127" s="171"/>
      <c r="AJ127" s="171"/>
      <c r="AK127" s="171"/>
      <c r="AL127" s="171"/>
      <c r="AN127" s="171"/>
      <c r="AO127" s="171"/>
      <c r="AP127" s="171"/>
    </row>
    <row r="128" spans="2:42">
      <c r="B128" s="500"/>
      <c r="C128" s="197"/>
      <c r="D128" s="197"/>
      <c r="E128" s="197"/>
      <c r="F128" s="197"/>
      <c r="G128" s="197"/>
      <c r="H128" s="197"/>
      <c r="I128" s="197"/>
      <c r="J128" s="171"/>
      <c r="K128" s="171"/>
      <c r="L128" s="171"/>
      <c r="M128" s="171"/>
      <c r="N128" s="171"/>
      <c r="O128" s="171"/>
      <c r="P128" s="171"/>
      <c r="Q128" s="171"/>
      <c r="R128" s="171"/>
      <c r="S128" s="171"/>
      <c r="T128" s="171"/>
      <c r="U128" s="171"/>
      <c r="V128" s="171"/>
      <c r="W128" s="171"/>
      <c r="Z128" s="171"/>
      <c r="AA128" s="171"/>
      <c r="AB128" s="171"/>
      <c r="AC128" s="171"/>
      <c r="AD128" s="171"/>
      <c r="AE128" s="171"/>
      <c r="AF128" s="171"/>
      <c r="AG128" s="171"/>
      <c r="AH128" s="171"/>
      <c r="AI128" s="171"/>
      <c r="AJ128" s="171"/>
      <c r="AK128" s="171"/>
      <c r="AL128" s="171"/>
      <c r="AN128" s="171"/>
      <c r="AO128" s="171"/>
      <c r="AP128" s="171"/>
    </row>
    <row r="129" spans="2:42">
      <c r="B129" s="171"/>
      <c r="C129" s="197"/>
      <c r="D129" s="197"/>
      <c r="E129" s="197"/>
      <c r="F129" s="197"/>
      <c r="G129" s="197"/>
      <c r="H129" s="197"/>
      <c r="I129" s="197"/>
      <c r="J129" s="171"/>
      <c r="K129" s="171"/>
      <c r="L129" s="171"/>
      <c r="M129" s="171"/>
      <c r="N129" s="171"/>
      <c r="O129" s="171"/>
      <c r="P129" s="171"/>
      <c r="Q129" s="171"/>
      <c r="R129" s="171"/>
      <c r="S129" s="171"/>
      <c r="T129" s="171"/>
      <c r="U129" s="171"/>
      <c r="V129" s="171"/>
      <c r="W129" s="171"/>
      <c r="Z129" s="171"/>
      <c r="AA129" s="171"/>
      <c r="AB129" s="171"/>
      <c r="AC129" s="171"/>
      <c r="AD129" s="171"/>
      <c r="AE129" s="171"/>
      <c r="AF129" s="171"/>
      <c r="AG129" s="171"/>
      <c r="AH129" s="171"/>
      <c r="AI129" s="171"/>
      <c r="AJ129" s="171"/>
      <c r="AK129" s="171"/>
      <c r="AL129" s="171"/>
      <c r="AN129" s="171"/>
      <c r="AO129" s="171"/>
      <c r="AP129" s="171"/>
    </row>
    <row r="130" spans="2:42">
      <c r="B130" s="171"/>
      <c r="C130" s="490"/>
      <c r="D130" s="490"/>
      <c r="E130" s="490"/>
      <c r="F130" s="490"/>
      <c r="G130" s="490"/>
      <c r="H130" s="490"/>
      <c r="I130" s="490"/>
      <c r="J130" s="171"/>
      <c r="K130" s="171"/>
      <c r="L130" s="171"/>
      <c r="M130" s="171"/>
      <c r="N130" s="171"/>
      <c r="O130" s="171"/>
      <c r="P130" s="171"/>
      <c r="Q130" s="171"/>
      <c r="R130" s="171"/>
      <c r="S130" s="171"/>
      <c r="T130" s="171"/>
      <c r="U130" s="171"/>
      <c r="V130" s="171"/>
      <c r="W130" s="171"/>
      <c r="Z130" s="171"/>
      <c r="AA130" s="171"/>
      <c r="AB130" s="171"/>
      <c r="AC130" s="171"/>
      <c r="AD130" s="171"/>
      <c r="AE130" s="171"/>
      <c r="AF130" s="171"/>
      <c r="AG130" s="171"/>
      <c r="AH130" s="171"/>
      <c r="AI130" s="171"/>
      <c r="AJ130" s="171"/>
      <c r="AK130" s="171"/>
      <c r="AL130" s="171"/>
      <c r="AN130" s="171"/>
      <c r="AO130" s="171"/>
      <c r="AP130" s="171"/>
    </row>
    <row r="131" spans="2:42">
      <c r="B131" s="171"/>
      <c r="C131" s="490"/>
      <c r="D131" s="490"/>
      <c r="E131" s="490"/>
      <c r="F131" s="490"/>
      <c r="G131" s="490"/>
      <c r="H131" s="490"/>
      <c r="I131" s="490"/>
      <c r="J131" s="171"/>
      <c r="K131" s="171"/>
      <c r="L131" s="171"/>
      <c r="M131" s="171"/>
      <c r="N131" s="171"/>
      <c r="O131" s="171"/>
      <c r="P131" s="171"/>
      <c r="Q131" s="171"/>
      <c r="R131" s="171"/>
      <c r="S131" s="171"/>
      <c r="T131" s="171"/>
      <c r="U131" s="171"/>
      <c r="V131" s="171"/>
      <c r="W131" s="171"/>
      <c r="Z131" s="171"/>
      <c r="AA131" s="171"/>
      <c r="AB131" s="171"/>
      <c r="AC131" s="171"/>
      <c r="AD131" s="171"/>
      <c r="AE131" s="171"/>
      <c r="AF131" s="171"/>
      <c r="AG131" s="171"/>
      <c r="AH131" s="171"/>
      <c r="AI131" s="171"/>
      <c r="AJ131" s="171"/>
      <c r="AK131" s="171"/>
      <c r="AL131" s="171"/>
      <c r="AN131" s="171"/>
      <c r="AO131" s="171"/>
      <c r="AP131" s="171"/>
    </row>
    <row r="132" spans="2:42">
      <c r="B132" s="171"/>
      <c r="C132" s="490"/>
      <c r="D132" s="490"/>
      <c r="E132" s="490"/>
      <c r="F132" s="490"/>
      <c r="G132" s="490"/>
      <c r="H132" s="490"/>
      <c r="I132" s="490"/>
      <c r="J132" s="171"/>
      <c r="K132" s="171"/>
      <c r="L132" s="171"/>
      <c r="M132" s="171"/>
      <c r="N132" s="171"/>
      <c r="O132" s="171"/>
      <c r="P132" s="171"/>
      <c r="Q132" s="171"/>
      <c r="R132" s="171"/>
      <c r="S132" s="171"/>
      <c r="T132" s="171"/>
      <c r="U132" s="171"/>
      <c r="V132" s="171"/>
      <c r="W132" s="171"/>
      <c r="Z132" s="171"/>
      <c r="AA132" s="171"/>
      <c r="AB132" s="171"/>
      <c r="AC132" s="171"/>
      <c r="AD132" s="171"/>
      <c r="AE132" s="171"/>
      <c r="AF132" s="171"/>
      <c r="AG132" s="171"/>
      <c r="AH132" s="171"/>
      <c r="AI132" s="171"/>
      <c r="AJ132" s="171"/>
      <c r="AK132" s="171"/>
      <c r="AL132" s="171"/>
      <c r="AN132" s="171"/>
      <c r="AO132" s="171"/>
      <c r="AP132" s="171"/>
    </row>
    <row r="133" spans="2:42">
      <c r="B133" s="171"/>
      <c r="C133" s="490"/>
      <c r="D133" s="490"/>
      <c r="E133" s="490"/>
      <c r="F133" s="490"/>
      <c r="G133" s="490"/>
      <c r="H133" s="490"/>
      <c r="I133" s="490"/>
      <c r="J133" s="171"/>
      <c r="K133" s="171"/>
      <c r="L133" s="171"/>
      <c r="M133" s="171"/>
      <c r="N133" s="171"/>
      <c r="O133" s="171"/>
      <c r="P133" s="171"/>
      <c r="Q133" s="171"/>
      <c r="R133" s="171"/>
      <c r="S133" s="171"/>
      <c r="T133" s="171"/>
      <c r="U133" s="171"/>
      <c r="V133" s="171"/>
      <c r="W133" s="171"/>
      <c r="Z133" s="171"/>
      <c r="AA133" s="171"/>
      <c r="AB133" s="171"/>
      <c r="AC133" s="171"/>
      <c r="AD133" s="171"/>
      <c r="AE133" s="171"/>
      <c r="AF133" s="171"/>
      <c r="AG133" s="171"/>
      <c r="AH133" s="171"/>
      <c r="AI133" s="171"/>
      <c r="AJ133" s="171"/>
      <c r="AK133" s="171"/>
      <c r="AL133" s="171"/>
      <c r="AN133" s="171"/>
      <c r="AO133" s="171"/>
      <c r="AP133" s="171"/>
    </row>
    <row r="134" spans="2:42">
      <c r="B134" s="171"/>
      <c r="C134" s="491"/>
      <c r="D134" s="491"/>
      <c r="E134" s="491"/>
      <c r="F134" s="491"/>
      <c r="G134" s="491"/>
      <c r="H134" s="491"/>
      <c r="I134" s="491"/>
      <c r="J134" s="171"/>
      <c r="K134" s="171"/>
      <c r="L134" s="171"/>
      <c r="M134" s="171"/>
      <c r="N134" s="171"/>
      <c r="O134" s="171"/>
      <c r="P134" s="171"/>
      <c r="Q134" s="171"/>
      <c r="R134" s="171"/>
      <c r="S134" s="171"/>
      <c r="T134" s="171"/>
      <c r="U134" s="171"/>
      <c r="V134" s="171"/>
      <c r="W134" s="171"/>
      <c r="Z134" s="171"/>
      <c r="AA134" s="171"/>
      <c r="AB134" s="171"/>
      <c r="AC134" s="171"/>
      <c r="AD134" s="171"/>
      <c r="AE134" s="171"/>
      <c r="AF134" s="171"/>
      <c r="AG134" s="171"/>
      <c r="AH134" s="171"/>
      <c r="AI134" s="171"/>
      <c r="AJ134" s="171"/>
      <c r="AK134" s="171"/>
      <c r="AL134" s="171"/>
      <c r="AN134" s="171"/>
      <c r="AO134" s="171"/>
      <c r="AP134" s="171"/>
    </row>
    <row r="135" spans="2:42">
      <c r="B135" s="171"/>
      <c r="C135" s="491"/>
      <c r="D135" s="491"/>
      <c r="E135" s="491"/>
      <c r="F135" s="491"/>
      <c r="G135" s="491"/>
      <c r="H135" s="491"/>
      <c r="I135" s="491"/>
      <c r="Z135" s="171"/>
      <c r="AA135" s="171"/>
      <c r="AB135" s="171"/>
      <c r="AC135" s="171"/>
      <c r="AD135" s="171"/>
      <c r="AE135" s="171"/>
      <c r="AF135" s="171"/>
      <c r="AG135" s="171"/>
      <c r="AH135" s="171"/>
      <c r="AI135" s="171"/>
      <c r="AJ135" s="171"/>
      <c r="AK135" s="171"/>
      <c r="AL135" s="171"/>
      <c r="AN135" s="171"/>
      <c r="AO135" s="171"/>
      <c r="AP135" s="171"/>
    </row>
    <row r="136" spans="2:42">
      <c r="B136" s="171"/>
      <c r="C136" s="491"/>
      <c r="D136" s="491"/>
      <c r="E136" s="491"/>
      <c r="F136" s="491"/>
      <c r="G136" s="491"/>
      <c r="H136" s="491"/>
      <c r="I136" s="491"/>
      <c r="Z136" s="171"/>
      <c r="AA136" s="171"/>
      <c r="AB136" s="171"/>
      <c r="AC136" s="171"/>
      <c r="AD136" s="171"/>
      <c r="AE136" s="171"/>
      <c r="AF136" s="171"/>
      <c r="AG136" s="171"/>
      <c r="AH136" s="171"/>
      <c r="AI136" s="171"/>
      <c r="AJ136" s="171"/>
      <c r="AK136" s="171"/>
      <c r="AL136" s="171"/>
      <c r="AN136" s="171"/>
      <c r="AO136" s="171"/>
      <c r="AP136" s="171"/>
    </row>
    <row r="137" spans="2:42">
      <c r="B137" s="171"/>
      <c r="C137" s="502"/>
      <c r="D137" s="502"/>
      <c r="E137" s="502"/>
      <c r="F137" s="502"/>
      <c r="G137" s="502"/>
      <c r="H137" s="502"/>
      <c r="I137" s="502"/>
      <c r="Z137" s="171"/>
      <c r="AA137" s="171"/>
      <c r="AB137" s="171"/>
      <c r="AC137" s="171"/>
      <c r="AD137" s="171"/>
      <c r="AE137" s="171"/>
      <c r="AF137" s="171"/>
      <c r="AG137" s="171"/>
      <c r="AH137" s="171"/>
      <c r="AI137" s="171"/>
      <c r="AJ137" s="171"/>
      <c r="AK137" s="171"/>
      <c r="AL137" s="171"/>
      <c r="AN137" s="171"/>
      <c r="AO137" s="171"/>
      <c r="AP137" s="171"/>
    </row>
    <row r="138" spans="2:42">
      <c r="Z138" s="171"/>
      <c r="AA138" s="171"/>
      <c r="AB138" s="171"/>
      <c r="AC138" s="171"/>
      <c r="AD138" s="171"/>
      <c r="AE138" s="171"/>
      <c r="AF138" s="171"/>
      <c r="AG138" s="171"/>
      <c r="AH138" s="171"/>
      <c r="AI138" s="171"/>
      <c r="AJ138" s="171"/>
      <c r="AK138" s="171"/>
      <c r="AL138" s="171"/>
      <c r="AN138" s="171"/>
      <c r="AO138" s="171"/>
      <c r="AP138" s="171"/>
    </row>
    <row r="139" spans="2:42">
      <c r="Z139" s="171"/>
      <c r="AA139" s="171"/>
      <c r="AB139" s="171"/>
      <c r="AC139" s="171"/>
      <c r="AD139" s="171"/>
      <c r="AE139" s="171"/>
      <c r="AF139" s="171"/>
      <c r="AG139" s="171"/>
      <c r="AH139" s="171"/>
      <c r="AI139" s="171"/>
      <c r="AJ139" s="171"/>
      <c r="AK139" s="171"/>
      <c r="AL139" s="171"/>
      <c r="AN139" s="171"/>
      <c r="AO139" s="171"/>
      <c r="AP139" s="171"/>
    </row>
  </sheetData>
  <mergeCells count="20">
    <mergeCell ref="AK48:AK55"/>
    <mergeCell ref="AM48:AM51"/>
    <mergeCell ref="AT48:AT56"/>
    <mergeCell ref="AV48:AV51"/>
    <mergeCell ref="BC48:BC55"/>
    <mergeCell ref="AM52:AM55"/>
    <mergeCell ref="AV52:AV54"/>
    <mergeCell ref="A48:A51"/>
    <mergeCell ref="I48:I55"/>
    <mergeCell ref="K48:K51"/>
    <mergeCell ref="W48:W55"/>
    <mergeCell ref="Y48:Y51"/>
    <mergeCell ref="A52:A54"/>
    <mergeCell ref="K52:K54"/>
    <mergeCell ref="Y52:Y54"/>
    <mergeCell ref="B1:I1"/>
    <mergeCell ref="L1:W1"/>
    <mergeCell ref="Z1:AK1"/>
    <mergeCell ref="AN1:AT1"/>
    <mergeCell ref="AW1:BC1"/>
  </mergeCells>
  <conditionalFormatting sqref="BC64">
    <cfRule type="colorScale" priority="6">
      <colorScale>
        <cfvo type="min"/>
        <cfvo type="percentile" val="50"/>
        <cfvo type="max"/>
        <color rgb="FF63BE7B"/>
        <color rgb="FFFFEB84"/>
        <color rgb="FFF8696B"/>
      </colorScale>
    </cfRule>
  </conditionalFormatting>
  <conditionalFormatting sqref="C63:I63">
    <cfRule type="colorScale" priority="1">
      <colorScale>
        <cfvo type="min"/>
        <cfvo type="percentile" val="50"/>
        <cfvo type="max"/>
        <color rgb="FFF8696B"/>
        <color rgb="FFFFEB84"/>
        <color rgb="FF63BE7B"/>
      </colorScale>
    </cfRule>
  </conditionalFormatting>
  <pageMargins left="0.7" right="0.7" top="0.75" bottom="0.75" header="0.3" footer="0.3"/>
  <pageSetup paperSize="9" scale="60" fitToWidth="0" orientation="landscape"/>
  <headerFooter>
    <oddHeader>&amp;C&amp;20 3. LCIA</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5"/>
    <pageSetUpPr fitToPage="1"/>
  </sheetPr>
  <dimension ref="A1:AV304"/>
  <sheetViews>
    <sheetView zoomScale="85" workbookViewId="0">
      <pane xSplit="1" topLeftCell="B1" activePane="topRight" state="frozen"/>
      <selection pane="topRight"/>
    </sheetView>
  </sheetViews>
  <sheetFormatPr baseColWidth="10" defaultColWidth="9.140625" defaultRowHeight="15"/>
  <cols>
    <col min="1" max="1" width="70.7109375" style="191" customWidth="1"/>
    <col min="2" max="2" width="26.28515625" customWidth="1"/>
    <col min="3" max="25" width="15" customWidth="1"/>
    <col min="26" max="26" width="13.140625" customWidth="1"/>
    <col min="27" max="42" width="15" customWidth="1"/>
    <col min="43" max="64" width="14.28515625" customWidth="1"/>
  </cols>
  <sheetData>
    <row r="1" spans="1:28">
      <c r="B1" s="854" t="s">
        <v>49</v>
      </c>
      <c r="C1" s="855"/>
      <c r="D1" s="855"/>
      <c r="E1" s="855"/>
      <c r="F1" s="855"/>
      <c r="G1" s="855"/>
      <c r="H1" s="855"/>
      <c r="I1" s="855"/>
      <c r="J1" s="855"/>
      <c r="K1" s="855"/>
      <c r="L1" s="855"/>
      <c r="M1" s="855"/>
      <c r="N1" s="855"/>
      <c r="O1" s="855"/>
      <c r="P1" s="855"/>
      <c r="Q1" s="855"/>
      <c r="R1" s="855"/>
      <c r="S1" s="855"/>
      <c r="T1" s="855"/>
      <c r="U1" s="855"/>
      <c r="V1" s="855"/>
      <c r="W1" s="855"/>
      <c r="X1" s="855"/>
      <c r="Y1" s="855"/>
      <c r="Z1" s="855"/>
      <c r="AA1" s="855"/>
      <c r="AB1" s="856"/>
    </row>
    <row r="2" spans="1:28">
      <c r="B2" s="857" t="s">
        <v>7595</v>
      </c>
      <c r="C2" s="858"/>
      <c r="D2" s="858"/>
      <c r="E2" s="858"/>
      <c r="F2" s="858"/>
      <c r="G2" s="858"/>
      <c r="H2" s="858"/>
      <c r="I2" s="858"/>
      <c r="J2" s="859"/>
      <c r="K2" s="857" t="s">
        <v>7583</v>
      </c>
      <c r="L2" s="858"/>
      <c r="M2" s="858"/>
      <c r="N2" s="858"/>
      <c r="O2" s="858"/>
      <c r="P2" s="858"/>
      <c r="Q2" s="858"/>
      <c r="R2" s="858"/>
      <c r="S2" s="859"/>
      <c r="T2" s="857" t="s">
        <v>7587</v>
      </c>
      <c r="U2" s="858"/>
      <c r="V2" s="858"/>
      <c r="W2" s="858"/>
      <c r="X2" s="858"/>
      <c r="Y2" s="858"/>
      <c r="Z2" s="858"/>
      <c r="AA2" s="858"/>
      <c r="AB2" s="859"/>
    </row>
    <row r="3" spans="1:28" ht="60">
      <c r="A3" s="503"/>
      <c r="B3" s="504" t="s">
        <v>7597</v>
      </c>
      <c r="C3" s="280" t="s">
        <v>7839</v>
      </c>
      <c r="D3" s="280" t="s">
        <v>7840</v>
      </c>
      <c r="E3" s="280" t="s">
        <v>7841</v>
      </c>
      <c r="F3" s="280" t="s">
        <v>7623</v>
      </c>
      <c r="G3" s="280" t="s">
        <v>7842</v>
      </c>
      <c r="H3" s="280" t="s">
        <v>7627</v>
      </c>
      <c r="I3" s="280" t="s">
        <v>7843</v>
      </c>
      <c r="J3" s="505" t="s">
        <v>7844</v>
      </c>
      <c r="K3" s="503" t="s">
        <v>7597</v>
      </c>
      <c r="L3" s="280" t="s">
        <v>7839</v>
      </c>
      <c r="M3" s="280" t="s">
        <v>7840</v>
      </c>
      <c r="N3" s="280" t="s">
        <v>7841</v>
      </c>
      <c r="O3" s="280" t="s">
        <v>7623</v>
      </c>
      <c r="P3" s="280" t="s">
        <v>7842</v>
      </c>
      <c r="Q3" s="191" t="s">
        <v>7627</v>
      </c>
      <c r="R3" s="280" t="s">
        <v>7843</v>
      </c>
      <c r="S3" s="505" t="s">
        <v>7844</v>
      </c>
      <c r="T3" s="503" t="s">
        <v>7597</v>
      </c>
      <c r="U3" s="280" t="s">
        <v>7839</v>
      </c>
      <c r="V3" s="280" t="s">
        <v>7840</v>
      </c>
      <c r="W3" s="280" t="s">
        <v>7841</v>
      </c>
      <c r="X3" s="280" t="s">
        <v>7623</v>
      </c>
      <c r="Y3" s="280" t="s">
        <v>7842</v>
      </c>
      <c r="Z3" s="280" t="s">
        <v>7627</v>
      </c>
      <c r="AA3" s="280" t="s">
        <v>7843</v>
      </c>
      <c r="AB3" s="505" t="s">
        <v>7844</v>
      </c>
    </row>
    <row r="4" spans="1:28">
      <c r="A4" s="506" t="s">
        <v>7845</v>
      </c>
      <c r="B4" s="507">
        <v>9.7799999999999998E-2</v>
      </c>
      <c r="C4" s="508">
        <v>0.35620000000000018</v>
      </c>
      <c r="D4" s="508">
        <v>3.3399999999999971E-2</v>
      </c>
      <c r="E4" s="508">
        <v>3.9999999999999996E-4</v>
      </c>
      <c r="F4" s="508">
        <v>0.20650000000000002</v>
      </c>
      <c r="G4" s="508">
        <v>0.10139999999999999</v>
      </c>
      <c r="H4" s="508">
        <v>0.14400000000000002</v>
      </c>
      <c r="I4" s="508">
        <v>3.1999999999999997E-3</v>
      </c>
      <c r="J4" s="509">
        <v>9.9999999999999964E-5</v>
      </c>
      <c r="K4" s="510"/>
      <c r="L4" s="511"/>
      <c r="M4" s="511"/>
      <c r="N4" s="511"/>
      <c r="O4" s="511"/>
      <c r="P4" s="511"/>
      <c r="Q4" s="511"/>
      <c r="R4" s="511"/>
      <c r="S4" s="512"/>
      <c r="T4" s="507">
        <v>8.5900000000000004E-2</v>
      </c>
      <c r="U4" s="508">
        <v>5.6300000000000003E-2</v>
      </c>
      <c r="V4" s="508">
        <v>3.9299999999999974E-2</v>
      </c>
      <c r="W4" s="508">
        <v>4.2099999999999999E-2</v>
      </c>
      <c r="X4" s="508">
        <v>0.11999999999999997</v>
      </c>
      <c r="Y4" s="508">
        <v>8.950000000000001E-2</v>
      </c>
      <c r="Z4" s="508">
        <v>0.10009999999999999</v>
      </c>
      <c r="AA4" s="508">
        <v>1.4000000000000002E-3</v>
      </c>
      <c r="AB4" s="509">
        <v>9.9999999999999829E-5</v>
      </c>
    </row>
    <row r="5" spans="1:28">
      <c r="A5" s="506" t="s">
        <v>7846</v>
      </c>
      <c r="B5" s="507">
        <v>0.18290000000000001</v>
      </c>
      <c r="C5" s="508">
        <v>5.57E-2</v>
      </c>
      <c r="D5" s="508">
        <v>0.19520000000000001</v>
      </c>
      <c r="E5" s="508">
        <v>2.0000000000000001E-4</v>
      </c>
      <c r="F5" s="508">
        <v>2.29E-2</v>
      </c>
      <c r="G5" s="508">
        <v>3.8899999999999997E-2</v>
      </c>
      <c r="H5" s="508">
        <v>1.34E-2</v>
      </c>
      <c r="I5" s="508">
        <v>8.0000000000000004E-4</v>
      </c>
      <c r="J5" s="509">
        <v>2.0000000000000001E-4</v>
      </c>
      <c r="K5" s="507">
        <v>0.22850000000000001</v>
      </c>
      <c r="L5" s="508">
        <v>2.46E-2</v>
      </c>
      <c r="M5" s="508">
        <v>0.12960000000000002</v>
      </c>
      <c r="N5" s="508">
        <v>9.7299999999999998E-2</v>
      </c>
      <c r="O5" s="508">
        <v>2.9499999999999998E-2</v>
      </c>
      <c r="P5" s="508">
        <v>2.8299999999999999E-2</v>
      </c>
      <c r="Q5" s="508">
        <v>2.9700000000000001E-2</v>
      </c>
      <c r="R5" s="508">
        <v>3.3500000000000002E-2</v>
      </c>
      <c r="S5" s="509">
        <v>1.8200000000000001E-2</v>
      </c>
      <c r="T5" s="507">
        <v>0.16070000000000001</v>
      </c>
      <c r="U5" s="508">
        <v>8.8000000000000005E-3</v>
      </c>
      <c r="V5" s="508">
        <v>0.22919999999999999</v>
      </c>
      <c r="W5" s="508">
        <v>1.2200000000000001E-2</v>
      </c>
      <c r="X5" s="508">
        <v>1.3299999999999999E-2</v>
      </c>
      <c r="Y5" s="508">
        <v>3.4299999999999997E-2</v>
      </c>
      <c r="Z5" s="508">
        <v>9.2999999999999992E-3</v>
      </c>
      <c r="AA5" s="508">
        <v>4.0000000000000001E-3</v>
      </c>
      <c r="AB5" s="509">
        <v>2.8E-3</v>
      </c>
    </row>
    <row r="6" spans="1:28">
      <c r="A6" s="506" t="s">
        <v>7847</v>
      </c>
      <c r="B6" s="507">
        <v>0.23489999999999989</v>
      </c>
      <c r="C6" s="508">
        <v>0.16849999999999987</v>
      </c>
      <c r="D6" s="508">
        <v>0.44479999999999997</v>
      </c>
      <c r="E6" s="508">
        <v>5.0000000000003492E-4</v>
      </c>
      <c r="F6" s="508">
        <v>7.7599999999999933E-2</v>
      </c>
      <c r="G6" s="508">
        <v>4.1200000000000021E-2</v>
      </c>
      <c r="H6" s="508">
        <v>3.3499999999999974E-2</v>
      </c>
      <c r="I6" s="508">
        <v>8.4000000000000012E-3</v>
      </c>
      <c r="J6" s="509">
        <v>-3.301395615218361E-17</v>
      </c>
      <c r="K6" s="513"/>
      <c r="L6" s="514"/>
      <c r="M6" s="514"/>
      <c r="N6" s="514"/>
      <c r="O6" s="514"/>
      <c r="P6" s="514"/>
      <c r="Q6" s="514"/>
      <c r="R6" s="514"/>
      <c r="S6" s="515"/>
      <c r="T6" s="513"/>
      <c r="U6" s="514"/>
      <c r="V6" s="514"/>
      <c r="W6" s="514"/>
      <c r="X6" s="514"/>
      <c r="Y6" s="514"/>
      <c r="Z6" s="514"/>
      <c r="AA6" s="514"/>
      <c r="AB6" s="515"/>
    </row>
    <row r="7" spans="1:28">
      <c r="A7" s="506" t="s">
        <v>7848</v>
      </c>
      <c r="B7" s="507">
        <v>5.4100000000000037E-2</v>
      </c>
      <c r="C7" s="508">
        <v>7.3699999999999988E-2</v>
      </c>
      <c r="D7" s="508">
        <v>4.8699999999999966E-2</v>
      </c>
      <c r="E7" s="508">
        <v>1.9999999999997797E-4</v>
      </c>
      <c r="F7" s="508">
        <v>0.44820000000000004</v>
      </c>
      <c r="G7" s="508">
        <v>0.67030000000000001</v>
      </c>
      <c r="H7" s="508">
        <v>0.3266</v>
      </c>
      <c r="I7" s="508">
        <v>3.8000000000000256E-3</v>
      </c>
      <c r="J7" s="509">
        <v>0</v>
      </c>
      <c r="K7" s="513"/>
      <c r="L7" s="514"/>
      <c r="M7" s="514"/>
      <c r="N7" s="514"/>
      <c r="O7" s="514"/>
      <c r="P7" s="514"/>
      <c r="Q7" s="514"/>
      <c r="R7" s="514"/>
      <c r="S7" s="515"/>
      <c r="T7" s="513"/>
      <c r="U7" s="514"/>
      <c r="V7" s="514"/>
      <c r="W7" s="514"/>
      <c r="X7" s="514"/>
      <c r="Y7" s="514"/>
      <c r="Z7" s="514"/>
      <c r="AA7" s="514"/>
      <c r="AB7" s="515"/>
    </row>
    <row r="8" spans="1:28">
      <c r="A8" s="506" t="s">
        <v>7849</v>
      </c>
      <c r="B8" s="507">
        <v>0.3085</v>
      </c>
      <c r="C8" s="508">
        <v>-0.40429999999999999</v>
      </c>
      <c r="D8" s="508">
        <v>0.22550000000000001</v>
      </c>
      <c r="E8" s="508">
        <v>0.92800000000000005</v>
      </c>
      <c r="F8" s="508">
        <v>2.76E-2</v>
      </c>
      <c r="G8" s="508">
        <v>-3.9E-2</v>
      </c>
      <c r="H8" s="508">
        <v>0.27050000000000002</v>
      </c>
      <c r="I8" s="508">
        <v>0.90580000000000005</v>
      </c>
      <c r="J8" s="509">
        <v>0.89249999999999996</v>
      </c>
      <c r="K8" s="513"/>
      <c r="L8" s="514"/>
      <c r="M8" s="514"/>
      <c r="N8" s="514"/>
      <c r="O8" s="514"/>
      <c r="P8" s="514"/>
      <c r="Q8" s="514"/>
      <c r="R8" s="514"/>
      <c r="S8" s="515"/>
      <c r="T8" s="513"/>
      <c r="U8" s="514"/>
      <c r="V8" s="514"/>
      <c r="W8" s="514"/>
      <c r="X8" s="514"/>
      <c r="Y8" s="514"/>
      <c r="Z8" s="514"/>
      <c r="AA8" s="514"/>
      <c r="AB8" s="515"/>
    </row>
    <row r="9" spans="1:28">
      <c r="A9" s="506" t="s">
        <v>7850</v>
      </c>
      <c r="B9" s="507">
        <v>-4.1000000000000003E-3</v>
      </c>
      <c r="C9" s="508">
        <v>-9.7000000000000003E-2</v>
      </c>
      <c r="D9" s="508">
        <v>1.5099999999999999E-2</v>
      </c>
      <c r="E9" s="508">
        <v>7.0200000000000012E-2</v>
      </c>
      <c r="F9" s="508">
        <v>5.3199999999999997E-2</v>
      </c>
      <c r="G9" s="508">
        <v>-1.9400000000000001E-2</v>
      </c>
      <c r="H9" s="508">
        <v>0.1346</v>
      </c>
      <c r="I9" s="508">
        <v>7.6299999999999993E-2</v>
      </c>
      <c r="J9" s="509">
        <v>0.1071</v>
      </c>
      <c r="K9" s="513"/>
      <c r="L9" s="514"/>
      <c r="M9" s="514"/>
      <c r="N9" s="514"/>
      <c r="O9" s="514"/>
      <c r="P9" s="514"/>
      <c r="Q9" s="514"/>
      <c r="R9" s="514"/>
      <c r="S9" s="515"/>
      <c r="T9" s="513"/>
      <c r="U9" s="514"/>
      <c r="V9" s="514"/>
      <c r="W9" s="514"/>
      <c r="X9" s="514"/>
      <c r="Y9" s="514"/>
      <c r="Z9" s="514"/>
      <c r="AA9" s="514"/>
      <c r="AB9" s="515"/>
    </row>
    <row r="10" spans="1:28">
      <c r="A10" s="506" t="s">
        <v>7851</v>
      </c>
      <c r="B10" s="513"/>
      <c r="C10" s="514"/>
      <c r="D10" s="514"/>
      <c r="E10" s="514"/>
      <c r="F10" s="514"/>
      <c r="G10" s="514"/>
      <c r="H10" s="514"/>
      <c r="I10" s="514"/>
      <c r="J10" s="515"/>
      <c r="K10" s="507">
        <v>0.66249999999999998</v>
      </c>
      <c r="L10" s="508">
        <f>1-L5-L11</f>
        <v>0.70940000000000003</v>
      </c>
      <c r="M10" s="508">
        <f>1-M5-M11</f>
        <v>0.8417</v>
      </c>
      <c r="N10" s="508">
        <v>0.52070000000000016</v>
      </c>
      <c r="O10" s="508">
        <v>0.84109999999999996</v>
      </c>
      <c r="P10" s="508">
        <v>0.89700000000000002</v>
      </c>
      <c r="Q10" s="508">
        <v>0.86610000000000009</v>
      </c>
      <c r="R10" s="508">
        <v>0.88290000000000002</v>
      </c>
      <c r="S10" s="508">
        <v>0.97670000000000001</v>
      </c>
      <c r="T10" s="513"/>
      <c r="U10" s="514"/>
      <c r="V10" s="514"/>
      <c r="W10" s="514"/>
      <c r="X10" s="514"/>
      <c r="Y10" s="514"/>
      <c r="Z10" s="514"/>
      <c r="AA10" s="514"/>
      <c r="AB10" s="515"/>
    </row>
    <row r="11" spans="1:28">
      <c r="A11" s="506" t="s">
        <v>7852</v>
      </c>
      <c r="B11" s="507">
        <v>0.12590000000000001</v>
      </c>
      <c r="C11" s="508">
        <v>0.84719999999999995</v>
      </c>
      <c r="D11" s="508">
        <v>3.7199999999999997E-2</v>
      </c>
      <c r="E11" s="508">
        <v>5.9999999999999995E-4</v>
      </c>
      <c r="F11" s="508">
        <v>0.16400000000000001</v>
      </c>
      <c r="G11" s="508">
        <v>0.20669999999999999</v>
      </c>
      <c r="H11" s="508">
        <v>7.7399999999999997E-2</v>
      </c>
      <c r="I11" s="508">
        <v>1.6999999999999999E-3</v>
      </c>
      <c r="J11" s="509">
        <v>0</v>
      </c>
      <c r="K11" s="507">
        <v>0.109</v>
      </c>
      <c r="L11" s="508">
        <v>0.26600000000000001</v>
      </c>
      <c r="M11" s="508">
        <v>2.87E-2</v>
      </c>
      <c r="N11" s="508">
        <v>0.38199999999999995</v>
      </c>
      <c r="O11" s="508">
        <v>0.12940000000000002</v>
      </c>
      <c r="P11" s="508">
        <v>7.4700000000000003E-2</v>
      </c>
      <c r="Q11" s="508">
        <v>0.10419999999999999</v>
      </c>
      <c r="R11" s="508">
        <v>8.3599999999999994E-2</v>
      </c>
      <c r="S11" s="509">
        <v>5.1000000000000004E-3</v>
      </c>
      <c r="T11" s="507">
        <v>7.0599999999999996E-2</v>
      </c>
      <c r="U11" s="508">
        <v>8.7799999999999989E-2</v>
      </c>
      <c r="V11" s="508">
        <v>0.04</v>
      </c>
      <c r="W11" s="508">
        <v>4.58E-2</v>
      </c>
      <c r="X11" s="508">
        <v>5.2299999999999999E-2</v>
      </c>
      <c r="Y11" s="508">
        <v>7.6499999999999999E-2</v>
      </c>
      <c r="Z11" s="508">
        <v>2.9100000000000001E-2</v>
      </c>
      <c r="AA11" s="508">
        <v>9.7000000000000003E-3</v>
      </c>
      <c r="AB11" s="509">
        <v>8.0000000000000004E-4</v>
      </c>
    </row>
    <row r="12" spans="1:28">
      <c r="A12" s="506" t="s">
        <v>960</v>
      </c>
      <c r="B12" s="516"/>
      <c r="C12" s="517"/>
      <c r="D12" s="517"/>
      <c r="E12" s="517"/>
      <c r="F12" s="517"/>
      <c r="G12" s="517"/>
      <c r="H12" s="517"/>
      <c r="I12" s="517"/>
      <c r="J12" s="518"/>
      <c r="K12" s="519"/>
      <c r="L12" s="520"/>
      <c r="M12" s="520"/>
      <c r="N12" s="520"/>
      <c r="O12" s="520"/>
      <c r="P12" s="520"/>
      <c r="Q12" s="520"/>
      <c r="R12" s="520"/>
      <c r="S12" s="521"/>
      <c r="T12" s="507">
        <v>0.44069999999999998</v>
      </c>
      <c r="U12" s="508">
        <v>0.64779999999999993</v>
      </c>
      <c r="V12" s="508">
        <v>8.5600000000000009E-2</v>
      </c>
      <c r="W12" s="508">
        <v>8.7599999999999997E-2</v>
      </c>
      <c r="X12" s="508">
        <v>0.27279999999999999</v>
      </c>
      <c r="Y12" s="508">
        <v>0.11980000000000002</v>
      </c>
      <c r="Z12" s="508">
        <v>0.38010000000000005</v>
      </c>
      <c r="AA12" s="508">
        <v>3.9199999999999999E-2</v>
      </c>
      <c r="AB12" s="509">
        <v>8.09E-2</v>
      </c>
    </row>
    <row r="13" spans="1:28">
      <c r="A13" s="522" t="s">
        <v>7853</v>
      </c>
      <c r="B13" s="523"/>
      <c r="C13" s="524"/>
      <c r="D13" s="524"/>
      <c r="E13" s="524"/>
      <c r="F13" s="524"/>
      <c r="G13" s="524"/>
      <c r="H13" s="524"/>
      <c r="I13" s="524"/>
      <c r="J13" s="525"/>
      <c r="K13" s="526"/>
      <c r="L13" s="527"/>
      <c r="M13" s="527"/>
      <c r="N13" s="527"/>
      <c r="O13" s="527"/>
      <c r="P13" s="527"/>
      <c r="Q13" s="527"/>
      <c r="R13" s="527"/>
      <c r="S13" s="528"/>
      <c r="T13" s="529">
        <v>0.24210000000000001</v>
      </c>
      <c r="U13" s="530">
        <v>0.19930000000000003</v>
      </c>
      <c r="V13" s="530">
        <v>0.60589999999999999</v>
      </c>
      <c r="W13" s="530">
        <v>0.81230000000000002</v>
      </c>
      <c r="X13" s="530">
        <v>0.54160000000000008</v>
      </c>
      <c r="Y13" s="530">
        <v>0.67989999999999995</v>
      </c>
      <c r="Z13" s="530">
        <v>0.48139999999999994</v>
      </c>
      <c r="AA13" s="530">
        <v>0.94569999999999999</v>
      </c>
      <c r="AB13" s="531">
        <v>0.91539999999999999</v>
      </c>
    </row>
    <row r="14" spans="1:28">
      <c r="A14" s="532" t="s">
        <v>233</v>
      </c>
      <c r="B14" s="533">
        <f t="shared" ref="B14:G14" si="0">SUM(B4:B13)</f>
        <v>0.99999999999999989</v>
      </c>
      <c r="C14" s="534">
        <f t="shared" si="0"/>
        <v>1</v>
      </c>
      <c r="D14" s="534">
        <f t="shared" si="0"/>
        <v>0.99990000000000001</v>
      </c>
      <c r="E14" s="534">
        <f t="shared" si="0"/>
        <v>1.0001</v>
      </c>
      <c r="F14" s="534">
        <f t="shared" si="0"/>
        <v>1</v>
      </c>
      <c r="G14" s="534">
        <f t="shared" si="0"/>
        <v>1.0001</v>
      </c>
      <c r="H14" s="534">
        <f t="shared" ref="H14:O14" si="1">SUM(H4:H13)</f>
        <v>1</v>
      </c>
      <c r="I14" s="534">
        <f t="shared" si="1"/>
        <v>1</v>
      </c>
      <c r="J14" s="535">
        <f t="shared" si="1"/>
        <v>0.9998999999999999</v>
      </c>
      <c r="K14" s="536">
        <f t="shared" si="1"/>
        <v>1</v>
      </c>
      <c r="L14" s="537">
        <f t="shared" si="1"/>
        <v>1</v>
      </c>
      <c r="M14" s="537">
        <f t="shared" si="1"/>
        <v>1</v>
      </c>
      <c r="N14" s="537">
        <f t="shared" si="1"/>
        <v>1</v>
      </c>
      <c r="O14" s="537">
        <f t="shared" si="1"/>
        <v>1</v>
      </c>
      <c r="P14" s="537">
        <f>SUM(P5:P11)</f>
        <v>1</v>
      </c>
      <c r="Q14" s="537">
        <f>SUM(Q4:Q13)</f>
        <v>1</v>
      </c>
      <c r="R14" s="537">
        <f>SUM(R4:R13)</f>
        <v>1</v>
      </c>
      <c r="S14" s="538">
        <f>SUM(S4:S13)</f>
        <v>1</v>
      </c>
      <c r="T14" s="536">
        <f>SUM(T4:T13)</f>
        <v>1</v>
      </c>
      <c r="U14" s="537">
        <f>SUM(U4:U13)</f>
        <v>1</v>
      </c>
      <c r="V14" s="537">
        <f t="shared" ref="V14:AA14" si="2">SUM(V4:V13)</f>
        <v>1</v>
      </c>
      <c r="W14" s="537">
        <f t="shared" si="2"/>
        <v>1</v>
      </c>
      <c r="X14" s="537">
        <f t="shared" si="2"/>
        <v>1</v>
      </c>
      <c r="Y14" s="537">
        <f t="shared" si="2"/>
        <v>1</v>
      </c>
      <c r="Z14" s="537">
        <f t="shared" si="2"/>
        <v>1</v>
      </c>
      <c r="AA14" s="537">
        <f t="shared" si="2"/>
        <v>1</v>
      </c>
      <c r="AB14" s="538">
        <f>SUM(AB4:AB13)</f>
        <v>1</v>
      </c>
    </row>
    <row r="16" spans="1:28">
      <c r="B16" s="854" t="s">
        <v>49</v>
      </c>
      <c r="C16" s="855"/>
      <c r="D16" s="855"/>
      <c r="E16" s="855"/>
      <c r="F16" s="855"/>
      <c r="G16" s="855"/>
      <c r="H16" s="855"/>
      <c r="I16" s="855"/>
      <c r="J16" s="855"/>
      <c r="K16" s="855"/>
      <c r="L16" s="855"/>
      <c r="M16" s="855"/>
      <c r="N16" s="855"/>
      <c r="O16" s="855"/>
      <c r="P16" s="855"/>
      <c r="Q16" s="855"/>
      <c r="R16" s="855"/>
      <c r="S16" s="856"/>
    </row>
    <row r="17" spans="1:19">
      <c r="B17" s="860" t="s">
        <v>7588</v>
      </c>
      <c r="C17" s="861"/>
      <c r="D17" s="861"/>
      <c r="E17" s="861"/>
      <c r="F17" s="861"/>
      <c r="G17" s="861"/>
      <c r="H17" s="861"/>
      <c r="I17" s="861"/>
      <c r="J17" s="862"/>
      <c r="K17" s="863" t="s">
        <v>7589</v>
      </c>
      <c r="L17" s="864"/>
      <c r="M17" s="864"/>
      <c r="N17" s="864"/>
      <c r="O17" s="864"/>
      <c r="P17" s="864"/>
      <c r="Q17" s="864"/>
      <c r="R17" s="864"/>
      <c r="S17" s="865"/>
    </row>
    <row r="18" spans="1:19" ht="60">
      <c r="A18" s="539"/>
      <c r="B18" s="540" t="s">
        <v>7597</v>
      </c>
      <c r="C18" s="191" t="s">
        <v>7839</v>
      </c>
      <c r="D18" s="191" t="s">
        <v>7840</v>
      </c>
      <c r="E18" s="191" t="s">
        <v>7841</v>
      </c>
      <c r="F18" s="191" t="s">
        <v>7623</v>
      </c>
      <c r="G18" s="280" t="s">
        <v>7842</v>
      </c>
      <c r="H18" s="191" t="s">
        <v>7627</v>
      </c>
      <c r="I18" s="191" t="s">
        <v>7843</v>
      </c>
      <c r="J18" s="541" t="s">
        <v>7844</v>
      </c>
      <c r="K18" s="503" t="s">
        <v>7597</v>
      </c>
      <c r="L18" s="280" t="s">
        <v>7839</v>
      </c>
      <c r="M18" s="280" t="s">
        <v>7840</v>
      </c>
      <c r="N18" s="280" t="s">
        <v>7841</v>
      </c>
      <c r="O18" s="280" t="s">
        <v>7623</v>
      </c>
      <c r="P18" s="280" t="s">
        <v>7842</v>
      </c>
      <c r="Q18" s="280" t="s">
        <v>7627</v>
      </c>
      <c r="R18" s="280" t="s">
        <v>7843</v>
      </c>
      <c r="S18" s="505" t="s">
        <v>7844</v>
      </c>
    </row>
    <row r="19" spans="1:19">
      <c r="A19" s="542" t="s">
        <v>7854</v>
      </c>
      <c r="B19" s="543">
        <v>1.5900000000000025E-2</v>
      </c>
      <c r="C19" s="544">
        <v>3.4700000000000022E-2</v>
      </c>
      <c r="D19" s="544">
        <v>1.4900000000000017E-2</v>
      </c>
      <c r="E19" s="544">
        <v>2.3000000000000034E-3</v>
      </c>
      <c r="F19" s="544">
        <v>2.8500000000000004E-2</v>
      </c>
      <c r="G19" s="544">
        <v>4.9099999999999991E-2</v>
      </c>
      <c r="H19" s="544">
        <v>1.9399999999999997E-2</v>
      </c>
      <c r="I19" s="544">
        <v>1.4000000000000011E-3</v>
      </c>
      <c r="J19" s="545">
        <v>1.0000000000000113E-4</v>
      </c>
      <c r="K19" s="543">
        <v>1.5399999999999969E-2</v>
      </c>
      <c r="L19" s="544">
        <v>3.1599999999999955E-2</v>
      </c>
      <c r="M19" s="544">
        <v>5.7999999999999961E-3</v>
      </c>
      <c r="N19" s="544">
        <v>3.7999999999999874E-3</v>
      </c>
      <c r="O19" s="544">
        <v>2.360000000000001E-2</v>
      </c>
      <c r="P19" s="544">
        <v>2.9600000000000001E-2</v>
      </c>
      <c r="Q19" s="544">
        <v>1.7800000000000003E-2</v>
      </c>
      <c r="R19" s="544">
        <v>4.1000000000000012E-3</v>
      </c>
      <c r="S19" s="545">
        <v>2.0000000000000052E-4</v>
      </c>
    </row>
    <row r="20" spans="1:19">
      <c r="A20" s="542" t="s">
        <v>7846</v>
      </c>
      <c r="B20" s="543">
        <v>0.19020000000000001</v>
      </c>
      <c r="C20" s="544">
        <v>1.95E-2</v>
      </c>
      <c r="D20" s="544">
        <v>0.22270000000000001</v>
      </c>
      <c r="E20" s="544">
        <v>1.8200000000000001E-2</v>
      </c>
      <c r="F20" s="544">
        <v>1.5800000000000002E-2</v>
      </c>
      <c r="G20" s="544">
        <v>3.1099999999999999E-2</v>
      </c>
      <c r="H20" s="544">
        <v>1.44E-2</v>
      </c>
      <c r="I20" s="544">
        <v>3.8999999999999998E-3</v>
      </c>
      <c r="J20" s="545">
        <v>4.7999999999999996E-3</v>
      </c>
      <c r="K20" s="543">
        <v>0.18410000000000001</v>
      </c>
      <c r="L20" s="544">
        <v>1.77E-2</v>
      </c>
      <c r="M20" s="544">
        <v>8.6199999999999999E-2</v>
      </c>
      <c r="N20" s="544">
        <v>2.9700000000000001E-2</v>
      </c>
      <c r="O20" s="544">
        <v>1.3100000000000001E-2</v>
      </c>
      <c r="P20" s="544">
        <v>1.8800000000000001E-2</v>
      </c>
      <c r="Q20" s="544">
        <v>1.3299999999999999E-2</v>
      </c>
      <c r="R20" s="544">
        <v>1.1299999999999999E-2</v>
      </c>
      <c r="S20" s="545">
        <v>8.6999999999999994E-3</v>
      </c>
    </row>
    <row r="21" spans="1:19">
      <c r="A21" s="546" t="s">
        <v>960</v>
      </c>
      <c r="B21" s="543">
        <v>1.6499999999999959E-2</v>
      </c>
      <c r="C21" s="544">
        <v>0.11929999999999996</v>
      </c>
      <c r="D21" s="544">
        <v>6.4599999999999991E-2</v>
      </c>
      <c r="E21" s="544">
        <v>0.1429</v>
      </c>
      <c r="F21" s="544">
        <v>0.14869999999999997</v>
      </c>
      <c r="G21" s="544">
        <v>2.9399999999999982E-2</v>
      </c>
      <c r="H21" s="544">
        <v>0.16950000000000004</v>
      </c>
      <c r="I21" s="544">
        <v>5.3800000000000001E-2</v>
      </c>
      <c r="J21" s="545">
        <v>0.1517</v>
      </c>
      <c r="K21" s="543">
        <v>1.6000000000000014E-2</v>
      </c>
      <c r="L21" s="544">
        <v>0.10830000000000001</v>
      </c>
      <c r="M21" s="544">
        <v>2.4999999999999994E-2</v>
      </c>
      <c r="N21" s="544">
        <v>0.23290000000000002</v>
      </c>
      <c r="O21" s="544">
        <v>0.12330000000000002</v>
      </c>
      <c r="P21" s="544">
        <v>1.7699999999999994E-2</v>
      </c>
      <c r="Q21" s="544">
        <v>0.15570000000000001</v>
      </c>
      <c r="R21" s="544">
        <v>0.15689999999999998</v>
      </c>
      <c r="S21" s="545">
        <v>0.27529999999999999</v>
      </c>
    </row>
    <row r="22" spans="1:19">
      <c r="A22" s="546" t="s">
        <v>964</v>
      </c>
      <c r="B22" s="543">
        <v>1.7800000000000038E-2</v>
      </c>
      <c r="C22" s="544">
        <v>2.6699999999999946E-2</v>
      </c>
      <c r="D22" s="544">
        <v>1.4200000000000101E-2</v>
      </c>
      <c r="E22" s="544">
        <v>9.7399999999999987E-2</v>
      </c>
      <c r="F22" s="544">
        <v>7.3099999999999943E-2</v>
      </c>
      <c r="G22" s="544">
        <v>1.0499999999999954E-2</v>
      </c>
      <c r="H22" s="544">
        <v>2.8299999999999992E-2</v>
      </c>
      <c r="I22" s="544">
        <v>2.4399999999999977E-2</v>
      </c>
      <c r="J22" s="545">
        <v>0.28460000000000002</v>
      </c>
      <c r="K22" s="543">
        <v>1.7200000000000104E-2</v>
      </c>
      <c r="L22" s="544">
        <v>2.4199999999999999E-2</v>
      </c>
      <c r="M22" s="544">
        <v>5.4999999999999494E-3</v>
      </c>
      <c r="N22" s="544">
        <v>0.15879999999999994</v>
      </c>
      <c r="O22" s="544">
        <v>6.0599999999999987E-2</v>
      </c>
      <c r="P22" s="544">
        <v>6.4000000000000723E-3</v>
      </c>
      <c r="Q22" s="544">
        <v>2.6000000000000023E-2</v>
      </c>
      <c r="R22" s="544">
        <v>7.1400000000000019E-2</v>
      </c>
      <c r="S22" s="545">
        <v>0.51640000000000008</v>
      </c>
    </row>
    <row r="23" spans="1:19">
      <c r="A23" s="546" t="s">
        <v>7855</v>
      </c>
      <c r="B23" s="543">
        <v>0.47739999999999999</v>
      </c>
      <c r="C23" s="544">
        <v>0.25540000000000007</v>
      </c>
      <c r="D23" s="544">
        <v>0.38009999999999994</v>
      </c>
      <c r="E23" s="544">
        <v>0.13860000000000003</v>
      </c>
      <c r="F23" s="544">
        <v>0.39340000000000008</v>
      </c>
      <c r="G23" s="544">
        <v>0.51170000000000004</v>
      </c>
      <c r="H23" s="544">
        <v>0.43430000000000002</v>
      </c>
      <c r="I23" s="544">
        <v>0.18090000000000001</v>
      </c>
      <c r="J23" s="545">
        <v>6.6599999999999993E-2</v>
      </c>
      <c r="K23" s="543">
        <v>0.46199999999999991</v>
      </c>
      <c r="L23" s="544">
        <v>0.23189999999999997</v>
      </c>
      <c r="M23" s="544">
        <v>0.14710000000000004</v>
      </c>
      <c r="N23" s="544">
        <v>0.2258</v>
      </c>
      <c r="O23" s="544">
        <v>0.44789999999999996</v>
      </c>
      <c r="P23" s="544">
        <v>0.63670000000000004</v>
      </c>
      <c r="Q23" s="544">
        <v>0.5514</v>
      </c>
      <c r="R23" s="544">
        <v>0.52760000000000007</v>
      </c>
      <c r="S23" s="545">
        <v>0.12079999999999999</v>
      </c>
    </row>
    <row r="24" spans="1:19">
      <c r="A24" s="546" t="s">
        <v>7856</v>
      </c>
      <c r="B24" s="543">
        <v>0.1404</v>
      </c>
      <c r="C24" s="544">
        <v>0.22180000000000002</v>
      </c>
      <c r="D24" s="544">
        <v>0.25499999999999995</v>
      </c>
      <c r="E24" s="544">
        <v>0.51990000000000003</v>
      </c>
      <c r="F24" s="544">
        <v>0.2177</v>
      </c>
      <c r="G24" s="544">
        <v>0.18840000000000001</v>
      </c>
      <c r="H24" s="544">
        <v>0.24309999999999996</v>
      </c>
      <c r="I24" s="544">
        <v>0.72610000000000008</v>
      </c>
      <c r="J24" s="545">
        <v>0.4909</v>
      </c>
      <c r="K24" s="516"/>
      <c r="L24" s="517"/>
      <c r="M24" s="517"/>
      <c r="N24" s="517"/>
      <c r="O24" s="517"/>
      <c r="P24" s="517"/>
      <c r="Q24" s="517"/>
      <c r="R24" s="517"/>
      <c r="S24" s="518"/>
    </row>
    <row r="25" spans="1:19">
      <c r="A25" s="542" t="s">
        <v>7857</v>
      </c>
      <c r="B25" s="516"/>
      <c r="C25" s="517"/>
      <c r="D25" s="517"/>
      <c r="E25" s="517"/>
      <c r="F25" s="517"/>
      <c r="G25" s="517"/>
      <c r="H25" s="517"/>
      <c r="I25" s="517"/>
      <c r="J25" s="518"/>
      <c r="K25" s="543">
        <v>0.10219999999999994</v>
      </c>
      <c r="L25" s="544">
        <v>0.15160000000000004</v>
      </c>
      <c r="M25" s="544">
        <v>0.69840000000000013</v>
      </c>
      <c r="N25" s="544">
        <v>0.12180000000000003</v>
      </c>
      <c r="O25" s="544">
        <v>0.18930000000000005</v>
      </c>
      <c r="P25" s="544">
        <v>0.14679999999999996</v>
      </c>
      <c r="Q25" s="544">
        <v>0.11749999999999998</v>
      </c>
      <c r="R25" s="544">
        <v>0.18110000000000001</v>
      </c>
      <c r="S25" s="545">
        <v>7.4899999999999939E-2</v>
      </c>
    </row>
    <row r="26" spans="1:19">
      <c r="A26" s="547" t="s">
        <v>7858</v>
      </c>
      <c r="B26" s="548">
        <v>0.14179999999999998</v>
      </c>
      <c r="C26" s="549">
        <v>0.3226</v>
      </c>
      <c r="D26" s="549">
        <v>4.8500000000000001E-2</v>
      </c>
      <c r="E26" s="549">
        <v>8.0700000000000008E-2</v>
      </c>
      <c r="F26" s="549">
        <v>0.12280000000000001</v>
      </c>
      <c r="G26" s="549">
        <v>0.17980000000000002</v>
      </c>
      <c r="H26" s="549">
        <v>9.0999999999999998E-2</v>
      </c>
      <c r="I26" s="549">
        <v>9.499999999999998E-3</v>
      </c>
      <c r="J26" s="550">
        <v>1.2999999999999999E-3</v>
      </c>
      <c r="K26" s="548">
        <v>0.2031</v>
      </c>
      <c r="L26" s="549">
        <v>0.43470000000000009</v>
      </c>
      <c r="M26" s="549">
        <v>3.2000000000000001E-2</v>
      </c>
      <c r="N26" s="549">
        <v>0.22720000000000001</v>
      </c>
      <c r="O26" s="549">
        <v>0.14219999999999999</v>
      </c>
      <c r="P26" s="549">
        <v>0.14399999999999999</v>
      </c>
      <c r="Q26" s="549">
        <v>0.1183</v>
      </c>
      <c r="R26" s="549">
        <v>4.7600000000000003E-2</v>
      </c>
      <c r="S26" s="550">
        <v>3.7000000000000002E-3</v>
      </c>
    </row>
    <row r="27" spans="1:19">
      <c r="A27" s="551"/>
      <c r="B27" s="533">
        <f>SUM(B19:B26)</f>
        <v>1</v>
      </c>
      <c r="C27" s="534">
        <f>SUM(C19:C26)</f>
        <v>1</v>
      </c>
      <c r="D27" s="534">
        <f t="shared" ref="D27:K27" si="3">SUM(D19:D26)</f>
        <v>1</v>
      </c>
      <c r="E27" s="534">
        <f t="shared" si="3"/>
        <v>1</v>
      </c>
      <c r="F27" s="534">
        <f t="shared" si="3"/>
        <v>1</v>
      </c>
      <c r="G27" s="534">
        <f t="shared" si="3"/>
        <v>1</v>
      </c>
      <c r="H27" s="534">
        <f t="shared" si="3"/>
        <v>1</v>
      </c>
      <c r="I27" s="534">
        <f t="shared" si="3"/>
        <v>1</v>
      </c>
      <c r="J27" s="535">
        <f t="shared" si="3"/>
        <v>1</v>
      </c>
      <c r="K27" s="533">
        <f t="shared" si="3"/>
        <v>1</v>
      </c>
      <c r="L27" s="534">
        <f>SUM(L19:L26)</f>
        <v>1</v>
      </c>
      <c r="M27" s="534">
        <f t="shared" ref="M27:R27" si="4">SUM(M19:M26)</f>
        <v>1</v>
      </c>
      <c r="N27" s="534">
        <f t="shared" si="4"/>
        <v>1</v>
      </c>
      <c r="O27" s="534">
        <f t="shared" si="4"/>
        <v>1</v>
      </c>
      <c r="P27" s="534">
        <f t="shared" si="4"/>
        <v>1</v>
      </c>
      <c r="Q27" s="534">
        <f t="shared" si="4"/>
        <v>0.99999999999999989</v>
      </c>
      <c r="R27" s="534">
        <f t="shared" si="4"/>
        <v>1.0000000000000002</v>
      </c>
      <c r="S27" s="535">
        <f>SUM(S19:S26)</f>
        <v>1</v>
      </c>
    </row>
    <row r="29" spans="1:19">
      <c r="A29" s="503"/>
      <c r="B29" s="866" t="s">
        <v>49</v>
      </c>
      <c r="C29" s="867"/>
      <c r="D29" s="867"/>
      <c r="E29" s="867"/>
      <c r="F29" s="867"/>
      <c r="G29" s="867"/>
      <c r="H29" s="867"/>
      <c r="I29" s="867"/>
      <c r="J29" s="867"/>
      <c r="K29" s="867"/>
      <c r="L29" s="867"/>
      <c r="M29" s="867"/>
      <c r="N29" s="867"/>
      <c r="O29" s="867"/>
      <c r="P29" s="867"/>
      <c r="Q29" s="867"/>
      <c r="R29" s="867"/>
      <c r="S29" s="868"/>
    </row>
    <row r="30" spans="1:19">
      <c r="A30" s="540"/>
      <c r="B30" s="857" t="s">
        <v>7591</v>
      </c>
      <c r="C30" s="858"/>
      <c r="D30" s="858"/>
      <c r="E30" s="858"/>
      <c r="F30" s="858"/>
      <c r="G30" s="858"/>
      <c r="H30" s="858"/>
      <c r="I30" s="858"/>
      <c r="J30" s="859"/>
      <c r="K30" s="863" t="s">
        <v>7592</v>
      </c>
      <c r="L30" s="864"/>
      <c r="M30" s="864"/>
      <c r="N30" s="864"/>
      <c r="O30" s="864"/>
      <c r="P30" s="864"/>
      <c r="Q30" s="864"/>
      <c r="R30" s="864"/>
      <c r="S30" s="864"/>
    </row>
    <row r="31" spans="1:19" ht="60">
      <c r="A31" s="539"/>
      <c r="B31" s="503" t="s">
        <v>7597</v>
      </c>
      <c r="C31" s="280" t="s">
        <v>7839</v>
      </c>
      <c r="D31" s="280" t="s">
        <v>7840</v>
      </c>
      <c r="E31" s="280" t="s">
        <v>7841</v>
      </c>
      <c r="F31" s="280" t="s">
        <v>7623</v>
      </c>
      <c r="G31" s="280" t="s">
        <v>7842</v>
      </c>
      <c r="H31" s="280" t="s">
        <v>7627</v>
      </c>
      <c r="I31" s="280" t="s">
        <v>7843</v>
      </c>
      <c r="J31" s="505" t="s">
        <v>7844</v>
      </c>
      <c r="K31" s="503" t="s">
        <v>7597</v>
      </c>
      <c r="L31" s="280" t="s">
        <v>7839</v>
      </c>
      <c r="M31" s="280" t="s">
        <v>7840</v>
      </c>
      <c r="N31" s="280" t="s">
        <v>7841</v>
      </c>
      <c r="O31" s="280" t="s">
        <v>7623</v>
      </c>
      <c r="P31" s="280" t="s">
        <v>7842</v>
      </c>
      <c r="Q31" s="280" t="s">
        <v>7627</v>
      </c>
      <c r="R31" s="280" t="s">
        <v>7843</v>
      </c>
      <c r="S31" s="505" t="s">
        <v>7844</v>
      </c>
    </row>
    <row r="32" spans="1:19">
      <c r="A32" s="552" t="s">
        <v>7854</v>
      </c>
      <c r="B32" s="507">
        <v>5.7099999999999998E-2</v>
      </c>
      <c r="C32" s="508">
        <v>4.9599999999999991E-2</v>
      </c>
      <c r="D32" s="508">
        <v>1.7699999999999997E-2</v>
      </c>
      <c r="E32" s="508">
        <v>6.9999999999999993E-3</v>
      </c>
      <c r="F32" s="508">
        <v>0.11380000000000001</v>
      </c>
      <c r="G32" s="508">
        <v>4.4400000000000009E-2</v>
      </c>
      <c r="H32" s="508">
        <v>0.10450000000000001</v>
      </c>
      <c r="I32" s="508">
        <v>2.63E-2</v>
      </c>
      <c r="J32" s="509">
        <v>3.999999999999998E-4</v>
      </c>
      <c r="K32" s="543">
        <v>7.0900000000000005E-2</v>
      </c>
      <c r="L32" s="544">
        <v>5.7799999999999997E-2</v>
      </c>
      <c r="M32" s="544">
        <v>2.9600000000000001E-2</v>
      </c>
      <c r="N32" s="544">
        <v>6.4999999999999997E-3</v>
      </c>
      <c r="O32" s="544">
        <v>0.1071</v>
      </c>
      <c r="P32" s="544">
        <v>6.0399999999999995E-2</v>
      </c>
      <c r="Q32" s="544">
        <v>9.9299999999999986E-2</v>
      </c>
      <c r="R32" s="544">
        <v>1.21E-2</v>
      </c>
      <c r="S32" s="545">
        <v>2.0000000000000009E-4</v>
      </c>
    </row>
    <row r="33" spans="1:26">
      <c r="A33" s="552" t="s">
        <v>7846</v>
      </c>
      <c r="B33" s="507">
        <v>0.107</v>
      </c>
      <c r="C33" s="508">
        <v>7.7999999999999996E-3</v>
      </c>
      <c r="D33" s="508">
        <v>0.10289999999999999</v>
      </c>
      <c r="E33" s="508">
        <v>2E-3</v>
      </c>
      <c r="F33" s="508">
        <v>1.26E-2</v>
      </c>
      <c r="G33" s="508">
        <v>1.7000000000000001E-2</v>
      </c>
      <c r="H33" s="508">
        <v>9.7000000000000003E-3</v>
      </c>
      <c r="I33" s="508">
        <v>6.6E-3</v>
      </c>
      <c r="J33" s="509">
        <v>1.4000000000000002E-3</v>
      </c>
      <c r="K33" s="543">
        <v>0.13239999999999999</v>
      </c>
      <c r="L33" s="544">
        <v>8.9999999999999993E-3</v>
      </c>
      <c r="M33" s="544">
        <v>0.17280000000000001</v>
      </c>
      <c r="N33" s="544">
        <v>1.9E-3</v>
      </c>
      <c r="O33" s="544">
        <v>1.1900000000000001E-2</v>
      </c>
      <c r="P33" s="544">
        <v>2.3199999999999998E-2</v>
      </c>
      <c r="Q33" s="544">
        <v>9.1999999999999998E-3</v>
      </c>
      <c r="R33" s="544">
        <v>3.0000000000000001E-3</v>
      </c>
      <c r="S33" s="545">
        <v>1.1000000000000001E-3</v>
      </c>
    </row>
    <row r="34" spans="1:26">
      <c r="A34" s="552" t="s">
        <v>7847</v>
      </c>
      <c r="B34" s="507">
        <v>0.13820000000000005</v>
      </c>
      <c r="C34" s="508">
        <v>2.4400000000000012E-2</v>
      </c>
      <c r="D34" s="508">
        <v>0.24340000000000003</v>
      </c>
      <c r="E34" s="508">
        <v>8.9999999999999542E-3</v>
      </c>
      <c r="F34" s="508">
        <v>4.4899999999999954E-2</v>
      </c>
      <c r="G34" s="508">
        <v>1.8800000000000004E-2</v>
      </c>
      <c r="H34" s="508">
        <v>2.5899999999999951E-2</v>
      </c>
      <c r="I34" s="508">
        <v>9.7700000000000037E-2</v>
      </c>
      <c r="J34" s="509">
        <v>1.9999999999999896E-2</v>
      </c>
      <c r="K34" s="544">
        <v>0.17109999999999997</v>
      </c>
      <c r="L34" s="544">
        <v>2.8399999999999998E-2</v>
      </c>
      <c r="M34" s="544">
        <v>0.40839999999999999</v>
      </c>
      <c r="N34" s="544">
        <v>8.3000000000000781E-3</v>
      </c>
      <c r="O34" s="544">
        <v>4.219999999999996E-2</v>
      </c>
      <c r="P34" s="544">
        <v>2.5700000000000028E-2</v>
      </c>
      <c r="Q34" s="544">
        <v>2.4600000000000039E-2</v>
      </c>
      <c r="R34" s="544">
        <v>4.4999999999999998E-2</v>
      </c>
      <c r="S34" s="545">
        <v>1.5200000000000026E-2</v>
      </c>
    </row>
    <row r="35" spans="1:26">
      <c r="A35" s="552" t="s">
        <v>7848</v>
      </c>
      <c r="B35" s="507">
        <v>3.1E-2</v>
      </c>
      <c r="C35" s="508">
        <v>1.03E-2</v>
      </c>
      <c r="D35" s="508">
        <v>2.5600000000000001E-2</v>
      </c>
      <c r="E35" s="508">
        <v>3.0000000000000001E-3</v>
      </c>
      <c r="F35" s="508">
        <v>0.24690000000000001</v>
      </c>
      <c r="G35" s="508">
        <v>0.29339999999999999</v>
      </c>
      <c r="H35" s="508">
        <v>0.2369</v>
      </c>
      <c r="I35" s="508">
        <v>3.1400000000000004E-2</v>
      </c>
      <c r="J35" s="509">
        <v>1E-4</v>
      </c>
      <c r="K35" s="543">
        <v>3.8399999999999997E-2</v>
      </c>
      <c r="L35" s="544">
        <v>1.2E-2</v>
      </c>
      <c r="M35" s="544">
        <v>4.2900000000000001E-2</v>
      </c>
      <c r="N35" s="544">
        <v>2.7000000000000001E-3</v>
      </c>
      <c r="O35" s="544">
        <v>0.2326</v>
      </c>
      <c r="P35" s="544">
        <v>0.3997</v>
      </c>
      <c r="Q35" s="544">
        <v>0.2253</v>
      </c>
      <c r="R35" s="544">
        <v>1.4500000000000001E-2</v>
      </c>
      <c r="S35" s="545">
        <v>1E-4</v>
      </c>
    </row>
    <row r="36" spans="1:26">
      <c r="A36" s="552" t="s">
        <v>7850</v>
      </c>
      <c r="B36" s="507">
        <v>-2.8999999999999998E-3</v>
      </c>
      <c r="C36" s="508">
        <v>-1.3899999999999999E-2</v>
      </c>
      <c r="D36" s="508">
        <v>1E-3</v>
      </c>
      <c r="E36" s="508">
        <v>0.94810000000000005</v>
      </c>
      <c r="F36" s="508">
        <v>2.81E-2</v>
      </c>
      <c r="G36" s="508">
        <v>-8.5000000000000006E-3</v>
      </c>
      <c r="H36" s="508">
        <v>9.6500000000000002E-2</v>
      </c>
      <c r="I36" s="508">
        <v>0.60829999999999995</v>
      </c>
      <c r="J36" s="509">
        <v>0.88040000000000007</v>
      </c>
      <c r="K36" s="543">
        <v>-3.5999999999999999E-3</v>
      </c>
      <c r="L36" s="544">
        <v>-1.6199999999999999E-2</v>
      </c>
      <c r="M36" s="544">
        <v>1.1000000000000001E-3</v>
      </c>
      <c r="N36" s="544">
        <v>0.87039999999999995</v>
      </c>
      <c r="O36" s="544">
        <v>2.6499999999999999E-2</v>
      </c>
      <c r="P36" s="544">
        <v>-1.1599999999999999E-2</v>
      </c>
      <c r="Q36" s="544">
        <v>9.2999999999999999E-2</v>
      </c>
      <c r="R36" s="544">
        <v>0.28050000000000003</v>
      </c>
      <c r="S36" s="545">
        <v>0.66720000000000002</v>
      </c>
    </row>
    <row r="37" spans="1:26">
      <c r="A37" s="552" t="s">
        <v>7851</v>
      </c>
      <c r="B37" s="507">
        <v>0.25719999999999998</v>
      </c>
      <c r="C37" s="508">
        <v>0.17709999999999998</v>
      </c>
      <c r="D37" s="508">
        <v>0.53189999999999993</v>
      </c>
      <c r="E37" s="508">
        <v>8.3000000000000278E-3</v>
      </c>
      <c r="F37" s="508">
        <v>0.27299999999999996</v>
      </c>
      <c r="G37" s="508">
        <v>0.43930000000000002</v>
      </c>
      <c r="H37" s="508">
        <v>0.22909999999999997</v>
      </c>
      <c r="I37" s="508">
        <v>0.13570000000000002</v>
      </c>
      <c r="J37" s="509">
        <v>6.7000000000000032E-2</v>
      </c>
      <c r="K37" s="553"/>
      <c r="L37" s="554"/>
      <c r="M37" s="554"/>
      <c r="N37" s="554"/>
      <c r="O37" s="554"/>
      <c r="P37" s="554"/>
      <c r="Q37" s="554"/>
      <c r="R37" s="554"/>
      <c r="S37" s="555"/>
    </row>
    <row r="38" spans="1:26">
      <c r="A38" s="552" t="s">
        <v>7852</v>
      </c>
      <c r="B38" s="507">
        <v>0.1</v>
      </c>
      <c r="C38" s="508">
        <v>0.16070000000000001</v>
      </c>
      <c r="D38" s="508">
        <v>3.2400000000000005E-2</v>
      </c>
      <c r="E38" s="508">
        <v>1.2E-2</v>
      </c>
      <c r="F38" s="508">
        <v>0.12050000000000001</v>
      </c>
      <c r="G38" s="508">
        <v>0.12089999999999999</v>
      </c>
      <c r="H38" s="508">
        <v>7.6999999999999985E-2</v>
      </c>
      <c r="I38" s="508">
        <v>2.3400000000000004E-2</v>
      </c>
      <c r="J38" s="509">
        <v>5.0000000000000001E-4</v>
      </c>
      <c r="K38" s="543">
        <v>9.7500000000000003E-2</v>
      </c>
      <c r="L38" s="544">
        <v>0.14750000000000002</v>
      </c>
      <c r="M38" s="544">
        <v>3.6900000000000002E-2</v>
      </c>
      <c r="N38" s="544">
        <v>8.0000000000000002E-3</v>
      </c>
      <c r="O38" s="544">
        <v>9.1399999999999995E-2</v>
      </c>
      <c r="P38" s="544">
        <v>0.1331</v>
      </c>
      <c r="Q38" s="544">
        <v>5.7700000000000001E-2</v>
      </c>
      <c r="R38" s="544">
        <v>7.3000000000000001E-3</v>
      </c>
      <c r="S38" s="545">
        <v>2.9999999999999997E-4</v>
      </c>
    </row>
    <row r="39" spans="1:26">
      <c r="A39" s="552" t="s">
        <v>7859</v>
      </c>
      <c r="B39" s="507">
        <v>0.31239999999999996</v>
      </c>
      <c r="C39" s="508">
        <v>0.58399999999999996</v>
      </c>
      <c r="D39" s="508">
        <v>4.509999999999996E-2</v>
      </c>
      <c r="E39" s="508">
        <v>1.0599999999999993E-2</v>
      </c>
      <c r="F39" s="508">
        <v>0.16020000000000009</v>
      </c>
      <c r="G39" s="508">
        <v>7.4699999999999975E-2</v>
      </c>
      <c r="H39" s="508">
        <v>0.22040000000000007</v>
      </c>
      <c r="I39" s="508">
        <v>7.0599999999999968E-2</v>
      </c>
      <c r="J39" s="509">
        <v>3.0200000000000015E-2</v>
      </c>
      <c r="K39" s="543">
        <v>0.3427</v>
      </c>
      <c r="L39" s="544">
        <v>0.60699999999999998</v>
      </c>
      <c r="M39" s="544">
        <v>5.9800000000000075E-2</v>
      </c>
      <c r="N39" s="544">
        <v>1.0000000000000009E-2</v>
      </c>
      <c r="O39" s="544">
        <v>0.13790000000000002</v>
      </c>
      <c r="P39" s="544">
        <v>9.4600000000000017E-2</v>
      </c>
      <c r="Q39" s="544">
        <v>0.20909999999999995</v>
      </c>
      <c r="R39" s="544">
        <v>2.9700000000000004E-2</v>
      </c>
      <c r="S39" s="545">
        <v>3.0399999999999983E-2</v>
      </c>
    </row>
    <row r="40" spans="1:26">
      <c r="A40" s="552" t="s">
        <v>7860</v>
      </c>
      <c r="B40" s="513"/>
      <c r="C40" s="514"/>
      <c r="D40" s="514"/>
      <c r="E40" s="514"/>
      <c r="F40" s="514"/>
      <c r="G40" s="514"/>
      <c r="H40" s="514"/>
      <c r="I40" s="514"/>
      <c r="J40" s="515"/>
      <c r="K40" s="543">
        <v>2.0199999999999996E-2</v>
      </c>
      <c r="L40" s="544">
        <v>1.9599999999999951E-2</v>
      </c>
      <c r="M40" s="544">
        <v>1.8699999999999939E-2</v>
      </c>
      <c r="N40" s="544">
        <v>1.6100000000000003E-2</v>
      </c>
      <c r="O40" s="544">
        <v>9.220000000000006E-2</v>
      </c>
      <c r="P40" s="544">
        <v>1.2699999999999934E-2</v>
      </c>
      <c r="Q40" s="544">
        <v>3.0299999999999994E-2</v>
      </c>
      <c r="R40" s="544">
        <v>3.3799999999999997E-2</v>
      </c>
      <c r="S40" s="545">
        <v>0.10660000000000003</v>
      </c>
    </row>
    <row r="41" spans="1:26">
      <c r="A41" s="552" t="s">
        <v>7861</v>
      </c>
      <c r="B41" s="556"/>
      <c r="C41" s="557"/>
      <c r="D41" s="557"/>
      <c r="E41" s="557"/>
      <c r="F41" s="557"/>
      <c r="G41" s="557"/>
      <c r="H41" s="557"/>
      <c r="I41" s="557"/>
      <c r="J41" s="558"/>
      <c r="K41" s="548">
        <v>0.13040000000000004</v>
      </c>
      <c r="L41" s="549">
        <v>0.13490000000000002</v>
      </c>
      <c r="M41" s="549">
        <v>0.2298</v>
      </c>
      <c r="N41" s="549">
        <v>7.6099999999999959E-2</v>
      </c>
      <c r="O41" s="549">
        <v>0.25819999999999999</v>
      </c>
      <c r="P41" s="549">
        <v>0.26220000000000004</v>
      </c>
      <c r="Q41" s="549">
        <v>0.2515</v>
      </c>
      <c r="R41" s="549">
        <v>0.57409999999999994</v>
      </c>
      <c r="S41" s="550">
        <v>0.17889999999999995</v>
      </c>
    </row>
    <row r="42" spans="1:26">
      <c r="A42" s="559" t="s">
        <v>233</v>
      </c>
      <c r="B42" s="536">
        <f t="shared" ref="B42:S42" si="5">SUM(B32:B41)</f>
        <v>1</v>
      </c>
      <c r="C42" s="537">
        <f t="shared" si="5"/>
        <v>1</v>
      </c>
      <c r="D42" s="537">
        <f t="shared" si="5"/>
        <v>0.99999999999999978</v>
      </c>
      <c r="E42" s="537">
        <f t="shared" si="5"/>
        <v>0.99999999999999989</v>
      </c>
      <c r="F42" s="537">
        <f t="shared" si="5"/>
        <v>1</v>
      </c>
      <c r="G42" s="537">
        <f t="shared" si="5"/>
        <v>1</v>
      </c>
      <c r="H42" s="537">
        <f t="shared" si="5"/>
        <v>0.99999999999999989</v>
      </c>
      <c r="I42" s="537">
        <f t="shared" si="5"/>
        <v>1</v>
      </c>
      <c r="J42" s="538">
        <f t="shared" si="5"/>
        <v>1</v>
      </c>
      <c r="K42" s="536">
        <f t="shared" si="5"/>
        <v>1</v>
      </c>
      <c r="L42" s="537">
        <f t="shared" si="5"/>
        <v>1</v>
      </c>
      <c r="M42" s="537">
        <f t="shared" si="5"/>
        <v>1</v>
      </c>
      <c r="N42" s="537">
        <f t="shared" si="5"/>
        <v>1</v>
      </c>
      <c r="O42" s="537">
        <f t="shared" si="5"/>
        <v>1</v>
      </c>
      <c r="P42" s="537">
        <f t="shared" si="5"/>
        <v>1</v>
      </c>
      <c r="Q42" s="537">
        <f t="shared" si="5"/>
        <v>1</v>
      </c>
      <c r="R42" s="537">
        <f t="shared" si="5"/>
        <v>1</v>
      </c>
      <c r="S42" s="538">
        <f t="shared" si="5"/>
        <v>1</v>
      </c>
      <c r="Z42" s="191"/>
    </row>
    <row r="43" spans="1:26">
      <c r="Z43" s="191"/>
    </row>
    <row r="44" spans="1:26">
      <c r="A44" s="280"/>
      <c r="B44" s="866" t="s">
        <v>49</v>
      </c>
      <c r="C44" s="867"/>
      <c r="D44" s="867"/>
      <c r="E44" s="867"/>
      <c r="F44" s="867"/>
      <c r="G44" s="867"/>
      <c r="H44" s="867"/>
      <c r="I44" s="867"/>
      <c r="J44" s="867"/>
      <c r="K44" s="867"/>
      <c r="L44" s="867"/>
      <c r="M44" s="867"/>
      <c r="N44" s="867"/>
      <c r="O44" s="867"/>
      <c r="P44" s="867"/>
      <c r="Q44" s="867"/>
      <c r="R44" s="867"/>
      <c r="S44" s="868"/>
      <c r="Z44" s="191"/>
    </row>
    <row r="45" spans="1:26">
      <c r="B45" s="860" t="s">
        <v>7585</v>
      </c>
      <c r="C45" s="861"/>
      <c r="D45" s="861"/>
      <c r="E45" s="861"/>
      <c r="F45" s="861"/>
      <c r="G45" s="861"/>
      <c r="H45" s="861"/>
      <c r="I45" s="861"/>
      <c r="J45" s="862"/>
      <c r="K45" s="857" t="s">
        <v>7593</v>
      </c>
      <c r="L45" s="858"/>
      <c r="M45" s="858"/>
      <c r="N45" s="858"/>
      <c r="O45" s="858"/>
      <c r="P45" s="858"/>
      <c r="Q45" s="858"/>
      <c r="R45" s="858"/>
      <c r="S45" s="859"/>
      <c r="Z45" s="191"/>
    </row>
    <row r="46" spans="1:26" ht="60">
      <c r="A46" s="539"/>
      <c r="B46" s="503" t="s">
        <v>7597</v>
      </c>
      <c r="C46" s="280" t="s">
        <v>7839</v>
      </c>
      <c r="D46" s="280" t="s">
        <v>7840</v>
      </c>
      <c r="E46" s="280" t="s">
        <v>7841</v>
      </c>
      <c r="F46" s="280" t="s">
        <v>7623</v>
      </c>
      <c r="G46" s="280" t="s">
        <v>7842</v>
      </c>
      <c r="H46" s="280" t="s">
        <v>7627</v>
      </c>
      <c r="I46" s="280" t="s">
        <v>7843</v>
      </c>
      <c r="J46" s="505" t="s">
        <v>7844</v>
      </c>
      <c r="K46" s="503" t="s">
        <v>7597</v>
      </c>
      <c r="L46" s="280" t="s">
        <v>7839</v>
      </c>
      <c r="M46" s="280" t="s">
        <v>7840</v>
      </c>
      <c r="N46" s="280" t="s">
        <v>7841</v>
      </c>
      <c r="O46" s="280" t="s">
        <v>7623</v>
      </c>
      <c r="P46" s="280" t="s">
        <v>7842</v>
      </c>
      <c r="Q46" s="280" t="s">
        <v>7627</v>
      </c>
      <c r="R46" s="280" t="s">
        <v>7843</v>
      </c>
      <c r="S46" s="505" t="s">
        <v>7844</v>
      </c>
      <c r="Z46" s="191"/>
    </row>
    <row r="47" spans="1:26">
      <c r="A47" s="552" t="s">
        <v>7854</v>
      </c>
      <c r="B47" s="507">
        <v>5.0599999999999978E-2</v>
      </c>
      <c r="C47" s="508">
        <v>4.8999999999999998E-3</v>
      </c>
      <c r="D47" s="508">
        <v>1.5800000000000002E-2</v>
      </c>
      <c r="E47" s="508">
        <v>9.9100000000000008E-2</v>
      </c>
      <c r="F47" s="508">
        <v>8.4500000000000006E-2</v>
      </c>
      <c r="G47" s="508">
        <v>0.1016</v>
      </c>
      <c r="H47" s="508">
        <v>6.8500000000000005E-2</v>
      </c>
      <c r="I47" s="508">
        <v>4.3999999999999994E-3</v>
      </c>
      <c r="J47" s="509">
        <v>4.3999999999999994E-3</v>
      </c>
      <c r="K47" s="507">
        <v>7.2300000000000003E-2</v>
      </c>
      <c r="L47" s="508">
        <v>6.5600000000000019E-2</v>
      </c>
      <c r="M47" s="508">
        <v>1.4100000000000001E-2</v>
      </c>
      <c r="N47" s="508">
        <v>6.7000000000000011E-3</v>
      </c>
      <c r="O47" s="508">
        <v>8.7799999999999989E-2</v>
      </c>
      <c r="P47" s="508">
        <v>4.0300000000000002E-2</v>
      </c>
      <c r="Q47" s="508">
        <v>8.879999999999999E-2</v>
      </c>
      <c r="R47" s="508">
        <v>2.1900000000000003E-2</v>
      </c>
      <c r="S47" s="509">
        <v>2.9999999999999997E-4</v>
      </c>
      <c r="Z47" s="191"/>
    </row>
    <row r="48" spans="1:26">
      <c r="A48" s="552" t="s">
        <v>7846</v>
      </c>
      <c r="B48" s="507">
        <v>9.4899999999999998E-2</v>
      </c>
      <c r="C48" s="508">
        <v>3.1000000000000007E-2</v>
      </c>
      <c r="D48" s="508">
        <v>9.2300000000000007E-2</v>
      </c>
      <c r="E48" s="508">
        <v>2.87E-2</v>
      </c>
      <c r="F48" s="508">
        <v>9.3999999999999986E-3</v>
      </c>
      <c r="G48" s="508">
        <v>9.4999999999999998E-3</v>
      </c>
      <c r="H48" s="508">
        <v>1.7000000000000001E-2</v>
      </c>
      <c r="I48" s="508">
        <v>1.54E-2</v>
      </c>
      <c r="J48" s="509">
        <v>1.54E-2</v>
      </c>
      <c r="K48" s="507">
        <v>0.1351</v>
      </c>
      <c r="L48" s="508">
        <v>1.03E-2</v>
      </c>
      <c r="M48" s="508">
        <v>8.2799999999999999E-2</v>
      </c>
      <c r="N48" s="508">
        <v>2E-3</v>
      </c>
      <c r="O48" s="508">
        <v>9.7000000000000003E-3</v>
      </c>
      <c r="P48" s="508">
        <v>1.54E-2</v>
      </c>
      <c r="Q48" s="508">
        <v>8.3000000000000001E-3</v>
      </c>
      <c r="R48" s="508">
        <v>5.5000000000000005E-3</v>
      </c>
      <c r="S48" s="509">
        <v>1.5E-3</v>
      </c>
      <c r="Z48" s="191"/>
    </row>
    <row r="49" spans="1:26">
      <c r="A49" s="552" t="s">
        <v>7847</v>
      </c>
      <c r="B49" s="513"/>
      <c r="C49" s="514"/>
      <c r="D49" s="514"/>
      <c r="E49" s="514"/>
      <c r="F49" s="514"/>
      <c r="G49" s="514"/>
      <c r="H49" s="514"/>
      <c r="I49" s="514"/>
      <c r="J49" s="515"/>
      <c r="K49" s="507">
        <v>0.17439999999999997</v>
      </c>
      <c r="L49" s="508">
        <v>3.1899999999999984E-2</v>
      </c>
      <c r="M49" s="508">
        <v>0.19520000000000004</v>
      </c>
      <c r="N49" s="508">
        <v>7.999999999999936E-3</v>
      </c>
      <c r="O49" s="508">
        <v>3.4100000000000012E-2</v>
      </c>
      <c r="P49" s="508">
        <v>1.7000000000000001E-2</v>
      </c>
      <c r="Q49" s="508">
        <v>2.1900000000000003E-2</v>
      </c>
      <c r="R49" s="508">
        <v>8.0699999999999952E-2</v>
      </c>
      <c r="S49" s="509">
        <v>2.0699999999999972E-2</v>
      </c>
      <c r="Z49" s="191"/>
    </row>
    <row r="50" spans="1:26">
      <c r="A50" s="552" t="s">
        <v>7848</v>
      </c>
      <c r="B50" s="513"/>
      <c r="C50" s="514"/>
      <c r="D50" s="514"/>
      <c r="E50" s="514"/>
      <c r="F50" s="514"/>
      <c r="G50" s="514"/>
      <c r="H50" s="514"/>
      <c r="I50" s="514"/>
      <c r="J50" s="515"/>
      <c r="K50" s="507">
        <v>3.6799999999999999E-2</v>
      </c>
      <c r="L50" s="508">
        <v>1.3599999999999999E-2</v>
      </c>
      <c r="M50" s="508">
        <v>2.06E-2</v>
      </c>
      <c r="N50" s="508">
        <v>2.8999999999999998E-3</v>
      </c>
      <c r="O50" s="508">
        <v>0.1905</v>
      </c>
      <c r="P50" s="508">
        <v>0.26579999999999998</v>
      </c>
      <c r="Q50" s="508">
        <v>0.2016</v>
      </c>
      <c r="R50" s="508">
        <v>2.6099999999999998E-2</v>
      </c>
      <c r="S50" s="509">
        <v>0</v>
      </c>
      <c r="Z50" s="191"/>
    </row>
    <row r="51" spans="1:26">
      <c r="A51" s="552" t="s">
        <v>7849</v>
      </c>
      <c r="B51" s="513"/>
      <c r="C51" s="514"/>
      <c r="D51" s="514"/>
      <c r="E51" s="514"/>
      <c r="F51" s="514"/>
      <c r="G51" s="514"/>
      <c r="H51" s="514"/>
      <c r="I51" s="514"/>
      <c r="J51" s="515"/>
      <c r="K51" s="513"/>
      <c r="L51" s="514"/>
      <c r="M51" s="514"/>
      <c r="N51" s="514"/>
      <c r="O51" s="514"/>
      <c r="P51" s="514"/>
      <c r="Q51" s="514"/>
      <c r="R51" s="514"/>
      <c r="S51" s="515"/>
      <c r="Z51" s="191"/>
    </row>
    <row r="52" spans="1:26">
      <c r="A52" s="552" t="s">
        <v>7850</v>
      </c>
      <c r="B52" s="513"/>
      <c r="C52" s="514"/>
      <c r="D52" s="514"/>
      <c r="E52" s="514"/>
      <c r="F52" s="514"/>
      <c r="G52" s="514"/>
      <c r="H52" s="514"/>
      <c r="I52" s="514"/>
      <c r="J52" s="515"/>
      <c r="K52" s="507">
        <v>-2.3E-3</v>
      </c>
      <c r="L52" s="508">
        <v>-1.7399999999999999E-2</v>
      </c>
      <c r="M52" s="508">
        <v>8.0000000000000004E-4</v>
      </c>
      <c r="N52" s="508">
        <v>0.91400000000000003</v>
      </c>
      <c r="O52" s="508">
        <v>2.2499999999999999E-2</v>
      </c>
      <c r="P52" s="508">
        <v>-7.7000000000000002E-3</v>
      </c>
      <c r="Q52" s="508">
        <v>8.3199999999999996E-2</v>
      </c>
      <c r="R52" s="508">
        <v>0.50609999999999999</v>
      </c>
      <c r="S52" s="509">
        <v>0.90650000000000008</v>
      </c>
      <c r="Z52" s="191"/>
    </row>
    <row r="53" spans="1:26">
      <c r="A53" s="552" t="s">
        <v>7851</v>
      </c>
      <c r="B53" s="513"/>
      <c r="C53" s="514"/>
      <c r="D53" s="514"/>
      <c r="E53" s="514"/>
      <c r="F53" s="514"/>
      <c r="G53" s="514"/>
      <c r="H53" s="514"/>
      <c r="I53" s="514"/>
      <c r="J53" s="515"/>
      <c r="K53" s="513"/>
      <c r="L53" s="514"/>
      <c r="M53" s="514"/>
      <c r="N53" s="514"/>
      <c r="O53" s="514"/>
      <c r="P53" s="514"/>
      <c r="Q53" s="514"/>
      <c r="R53" s="514"/>
      <c r="S53" s="515"/>
      <c r="Z53" s="191"/>
    </row>
    <row r="54" spans="1:26">
      <c r="A54" s="552" t="s">
        <v>7852</v>
      </c>
      <c r="B54" s="507">
        <v>0.1237</v>
      </c>
      <c r="C54" s="508">
        <v>0.1409</v>
      </c>
      <c r="D54" s="508">
        <v>4.2200000000000008E-2</v>
      </c>
      <c r="E54" s="508">
        <v>0.27039999999999997</v>
      </c>
      <c r="F54" s="508">
        <v>0.11780000000000002</v>
      </c>
      <c r="G54" s="508">
        <v>9.820000000000001E-2</v>
      </c>
      <c r="H54" s="508">
        <v>8.8300000000000003E-2</v>
      </c>
      <c r="I54" s="508">
        <v>8.0000000000000002E-3</v>
      </c>
      <c r="J54" s="509">
        <v>8.0000000000000002E-3</v>
      </c>
      <c r="K54" s="507">
        <v>0.13500000000000001</v>
      </c>
      <c r="L54" s="508">
        <v>0.22789999999999999</v>
      </c>
      <c r="M54" s="508">
        <v>2.8200000000000003E-2</v>
      </c>
      <c r="N54" s="508">
        <v>1.37E-2</v>
      </c>
      <c r="O54" s="508">
        <v>9.6599999999999991E-2</v>
      </c>
      <c r="P54" s="508">
        <v>0.10929999999999999</v>
      </c>
      <c r="Q54" s="508">
        <v>6.7300000000000013E-2</v>
      </c>
      <c r="R54" s="508">
        <v>2.1000000000000001E-2</v>
      </c>
      <c r="S54" s="509">
        <v>6.9999999999999988E-4</v>
      </c>
      <c r="Z54" s="191"/>
    </row>
    <row r="55" spans="1:26">
      <c r="A55" s="552" t="s">
        <v>7859</v>
      </c>
      <c r="B55" s="513"/>
      <c r="C55" s="514"/>
      <c r="D55" s="514"/>
      <c r="E55" s="514"/>
      <c r="F55" s="514"/>
      <c r="G55" s="514"/>
      <c r="H55" s="514"/>
      <c r="I55" s="514"/>
      <c r="J55" s="515">
        <v>0</v>
      </c>
      <c r="K55" s="513"/>
      <c r="L55" s="514"/>
      <c r="M55" s="514"/>
      <c r="N55" s="514"/>
      <c r="O55" s="514"/>
      <c r="P55" s="514"/>
      <c r="Q55" s="514"/>
      <c r="R55" s="514"/>
      <c r="S55" s="515"/>
      <c r="Z55" s="191"/>
    </row>
    <row r="56" spans="1:26">
      <c r="A56" s="552" t="s">
        <v>7459</v>
      </c>
      <c r="B56" s="507">
        <v>0.33860000000000001</v>
      </c>
      <c r="C56" s="508">
        <v>0.42969999999999986</v>
      </c>
      <c r="D56" s="508">
        <v>0.12899999999999998</v>
      </c>
      <c r="E56" s="508">
        <v>6.2300000000000001E-2</v>
      </c>
      <c r="F56" s="508">
        <v>6.5800000000000122E-2</v>
      </c>
      <c r="G56" s="508">
        <v>6.0999999999999943E-2</v>
      </c>
      <c r="H56" s="508">
        <v>8.2699999999999982E-2</v>
      </c>
      <c r="I56" s="508">
        <v>7.8000000000000205E-3</v>
      </c>
      <c r="J56" s="509">
        <v>7.8000000000000205E-3</v>
      </c>
      <c r="K56" s="507">
        <v>9.5000000000000639E-3</v>
      </c>
      <c r="L56" s="508">
        <v>1.0599999999999998E-2</v>
      </c>
      <c r="M56" s="508">
        <v>5.8400000000000035E-2</v>
      </c>
      <c r="N56" s="508">
        <v>1.9000000000000572E-3</v>
      </c>
      <c r="O56" s="508">
        <v>1.3900000000000023E-2</v>
      </c>
      <c r="P56" s="508">
        <v>4.4000000000000428E-3</v>
      </c>
      <c r="Q56" s="508">
        <v>6.1000000000000221E-3</v>
      </c>
      <c r="R56" s="508">
        <v>8.4000000000000342E-3</v>
      </c>
      <c r="S56" s="509">
        <v>4.0000000000002257E-4</v>
      </c>
      <c r="Z56" s="191"/>
    </row>
    <row r="57" spans="1:26">
      <c r="A57" s="552" t="s">
        <v>2024</v>
      </c>
      <c r="B57" s="507">
        <v>0.1361</v>
      </c>
      <c r="C57" s="508">
        <v>0.1139</v>
      </c>
      <c r="D57" s="508">
        <v>0.35070000000000001</v>
      </c>
      <c r="E57" s="508">
        <v>0.28600000000000003</v>
      </c>
      <c r="F57" s="508">
        <v>0.23739999999999997</v>
      </c>
      <c r="G57" s="508">
        <v>0.253</v>
      </c>
      <c r="H57" s="508">
        <v>0.2772</v>
      </c>
      <c r="I57" s="508">
        <v>0.29020000000000001</v>
      </c>
      <c r="J57" s="509">
        <v>0.29020000000000001</v>
      </c>
      <c r="K57" s="507">
        <v>0.2127</v>
      </c>
      <c r="L57" s="508">
        <v>0.31709999999999999</v>
      </c>
      <c r="M57" s="508">
        <v>0.32130000000000003</v>
      </c>
      <c r="N57" s="508">
        <v>3.7100000000000001E-2</v>
      </c>
      <c r="O57" s="508">
        <v>0.21779999999999999</v>
      </c>
      <c r="P57" s="508">
        <v>0.1943</v>
      </c>
      <c r="Q57" s="508">
        <v>0.19739999999999999</v>
      </c>
      <c r="R57" s="508">
        <v>0.21249999999999999</v>
      </c>
      <c r="S57" s="509">
        <v>2.0199999999999999E-2</v>
      </c>
      <c r="Z57" s="191"/>
    </row>
    <row r="58" spans="1:26">
      <c r="A58" s="552" t="s">
        <v>7862</v>
      </c>
      <c r="B58" s="507">
        <v>0.17630000000000001</v>
      </c>
      <c r="C58" s="508">
        <v>0.23310000000000003</v>
      </c>
      <c r="D58" s="508">
        <v>4.4900000000000058E-2</v>
      </c>
      <c r="E58" s="508">
        <v>0.10380000000000003</v>
      </c>
      <c r="F58" s="508">
        <v>0.15880000000000002</v>
      </c>
      <c r="G58" s="508">
        <v>0.20220000000000002</v>
      </c>
      <c r="H58" s="508">
        <v>0.12750000000000011</v>
      </c>
      <c r="I58" s="508">
        <v>0.13199999999999998</v>
      </c>
      <c r="J58" s="509">
        <v>0.13199999999999998</v>
      </c>
      <c r="K58" s="507">
        <v>0.12999999999999995</v>
      </c>
      <c r="L58" s="508">
        <v>0.25640000000000007</v>
      </c>
      <c r="M58" s="508">
        <v>1.5899999999999966E-2</v>
      </c>
      <c r="N58" s="508">
        <v>5.2999999999998803E-3</v>
      </c>
      <c r="O58" s="508">
        <v>0.12599999999999995</v>
      </c>
      <c r="P58" s="508">
        <v>2.3599999999999975E-2</v>
      </c>
      <c r="Q58" s="508">
        <v>0.17359999999999995</v>
      </c>
      <c r="R58" s="508">
        <v>2.6800000000000043E-2</v>
      </c>
      <c r="S58" s="509">
        <v>6.500000000000017E-3</v>
      </c>
      <c r="Z58" s="191"/>
    </row>
    <row r="59" spans="1:26">
      <c r="A59" s="560" t="s">
        <v>7488</v>
      </c>
      <c r="B59" s="529">
        <v>7.9800000000000038E-2</v>
      </c>
      <c r="C59" s="530">
        <v>4.6500000000000055E-2</v>
      </c>
      <c r="D59" s="530">
        <v>0.3251</v>
      </c>
      <c r="E59" s="530">
        <v>0.14969999999999994</v>
      </c>
      <c r="F59" s="530">
        <v>0.32629999999999998</v>
      </c>
      <c r="G59" s="530">
        <v>0.27450000000000002</v>
      </c>
      <c r="H59" s="530">
        <v>0.33879999999999993</v>
      </c>
      <c r="I59" s="530">
        <v>0.54220000000000002</v>
      </c>
      <c r="J59" s="531">
        <v>0.54220000000000002</v>
      </c>
      <c r="K59" s="529">
        <v>9.6500000000000016E-2</v>
      </c>
      <c r="L59" s="530">
        <v>8.3999999999999964E-2</v>
      </c>
      <c r="M59" s="530">
        <v>0.26269999999999993</v>
      </c>
      <c r="N59" s="530">
        <v>8.4000000000000689E-3</v>
      </c>
      <c r="O59" s="530">
        <v>0.20110000000000003</v>
      </c>
      <c r="P59" s="530">
        <v>0.33760000000000001</v>
      </c>
      <c r="Q59" s="530">
        <v>0.15180000000000005</v>
      </c>
      <c r="R59" s="530">
        <v>9.0999999999999998E-2</v>
      </c>
      <c r="S59" s="531">
        <v>4.3199999999999933E-2</v>
      </c>
      <c r="Z59" s="191"/>
    </row>
    <row r="60" spans="1:26">
      <c r="A60" s="559" t="s">
        <v>233</v>
      </c>
      <c r="B60" s="167">
        <f t="shared" ref="B60:J60" si="6">SUM(B47:B59)</f>
        <v>1</v>
      </c>
      <c r="C60" s="177">
        <f t="shared" si="6"/>
        <v>0.99999999999999989</v>
      </c>
      <c r="D60" s="177">
        <f t="shared" si="6"/>
        <v>1</v>
      </c>
      <c r="E60" s="169">
        <f t="shared" si="6"/>
        <v>1</v>
      </c>
      <c r="F60" s="177">
        <f t="shared" si="6"/>
        <v>1.0000000000000002</v>
      </c>
      <c r="G60" s="561">
        <f t="shared" si="6"/>
        <v>1</v>
      </c>
      <c r="H60" s="177">
        <f t="shared" si="6"/>
        <v>1.0000000000000002</v>
      </c>
      <c r="I60" s="177">
        <f t="shared" si="6"/>
        <v>1</v>
      </c>
      <c r="J60" s="178">
        <f t="shared" si="6"/>
        <v>1</v>
      </c>
      <c r="K60" s="536">
        <f t="shared" ref="K60:O60" si="7">SUM(K47:K59)</f>
        <v>1</v>
      </c>
      <c r="L60" s="537">
        <f t="shared" si="7"/>
        <v>1</v>
      </c>
      <c r="M60" s="537">
        <f t="shared" si="7"/>
        <v>1</v>
      </c>
      <c r="N60" s="537">
        <f t="shared" si="7"/>
        <v>1</v>
      </c>
      <c r="O60" s="537">
        <f t="shared" si="7"/>
        <v>1</v>
      </c>
      <c r="P60" s="537">
        <f>SUM(P47:P59)</f>
        <v>1</v>
      </c>
      <c r="Q60" s="537">
        <f>SUM(Q47:Q59)</f>
        <v>1</v>
      </c>
      <c r="R60" s="537">
        <f>SUM(R47:R59)</f>
        <v>1.0000000000000002</v>
      </c>
      <c r="S60" s="538">
        <f>SUM(S47:S59)</f>
        <v>1.0000000000000002</v>
      </c>
      <c r="Z60" s="191"/>
    </row>
    <row r="61" spans="1:26">
      <c r="Z61" s="191"/>
    </row>
    <row r="62" spans="1:26">
      <c r="A62" s="280"/>
      <c r="B62" s="866" t="s">
        <v>49</v>
      </c>
      <c r="C62" s="867"/>
      <c r="D62" s="867"/>
      <c r="E62" s="867"/>
      <c r="F62" s="867"/>
      <c r="G62" s="867"/>
      <c r="H62" s="867"/>
      <c r="I62" s="867"/>
      <c r="J62" s="867"/>
      <c r="K62" s="867"/>
      <c r="L62" s="867"/>
      <c r="M62" s="867"/>
      <c r="N62" s="867"/>
      <c r="O62" s="867"/>
      <c r="P62" s="867"/>
      <c r="Q62" s="867"/>
      <c r="R62" s="867"/>
      <c r="S62" s="868"/>
      <c r="Z62" s="191"/>
    </row>
    <row r="63" spans="1:26">
      <c r="B63" s="860" t="s">
        <v>7594</v>
      </c>
      <c r="C63" s="861"/>
      <c r="D63" s="861"/>
      <c r="E63" s="861"/>
      <c r="F63" s="861"/>
      <c r="G63" s="861"/>
      <c r="H63" s="861"/>
      <c r="I63" s="861"/>
      <c r="J63" s="862"/>
      <c r="K63" s="857" t="s">
        <v>7586</v>
      </c>
      <c r="L63" s="858"/>
      <c r="M63" s="858"/>
      <c r="N63" s="858"/>
      <c r="O63" s="858"/>
      <c r="P63" s="858"/>
      <c r="Q63" s="858"/>
      <c r="R63" s="858"/>
      <c r="S63" s="859"/>
      <c r="Z63" s="191"/>
    </row>
    <row r="64" spans="1:26" ht="45">
      <c r="A64" s="539"/>
      <c r="B64" s="503" t="s">
        <v>7597</v>
      </c>
      <c r="C64" s="280" t="s">
        <v>7839</v>
      </c>
      <c r="D64" s="280" t="s">
        <v>7840</v>
      </c>
      <c r="E64" s="280" t="s">
        <v>7841</v>
      </c>
      <c r="F64" s="280" t="s">
        <v>7623</v>
      </c>
      <c r="G64" s="280" t="s">
        <v>7863</v>
      </c>
      <c r="H64" s="280" t="s">
        <v>7627</v>
      </c>
      <c r="I64" s="280" t="s">
        <v>7843</v>
      </c>
      <c r="J64" s="505" t="s">
        <v>7844</v>
      </c>
      <c r="K64" s="503" t="s">
        <v>7597</v>
      </c>
      <c r="L64" s="280" t="s">
        <v>7839</v>
      </c>
      <c r="M64" s="280" t="s">
        <v>7840</v>
      </c>
      <c r="N64" s="280" t="s">
        <v>7841</v>
      </c>
      <c r="O64" s="280" t="s">
        <v>7623</v>
      </c>
      <c r="P64" s="280" t="s">
        <v>7863</v>
      </c>
      <c r="Q64" s="280" t="s">
        <v>7627</v>
      </c>
      <c r="R64" s="280" t="s">
        <v>7843</v>
      </c>
      <c r="S64" s="505" t="s">
        <v>7844</v>
      </c>
      <c r="Z64" s="191"/>
    </row>
    <row r="65" spans="1:48">
      <c r="A65" s="552" t="s">
        <v>7854</v>
      </c>
      <c r="B65" s="507">
        <v>8.8199999999999987E-2</v>
      </c>
      <c r="C65" s="508">
        <v>9.1799999999999965E-2</v>
      </c>
      <c r="D65" s="508">
        <v>1.680000000000002E-2</v>
      </c>
      <c r="E65" s="508">
        <v>6.499999999999998E-3</v>
      </c>
      <c r="F65" s="508">
        <v>0.1014</v>
      </c>
      <c r="G65" s="508">
        <v>5.6599999999999998E-2</v>
      </c>
      <c r="H65" s="508">
        <v>9.6200000000000008E-2</v>
      </c>
      <c r="I65" s="508">
        <v>1.24E-2</v>
      </c>
      <c r="J65" s="509">
        <v>4.0000000000000018E-4</v>
      </c>
      <c r="K65" s="543">
        <v>7.5100000000000014E-2</v>
      </c>
      <c r="L65" s="544">
        <v>5.2199999999999996E-2</v>
      </c>
      <c r="M65" s="544">
        <v>2.2800000000000015E-2</v>
      </c>
      <c r="N65" s="544">
        <v>4.3000000000000003E-2</v>
      </c>
      <c r="O65" s="544">
        <v>9.4099999999999989E-2</v>
      </c>
      <c r="P65" s="544">
        <v>5.7799999999999997E-2</v>
      </c>
      <c r="Q65" s="544">
        <v>9.6299999999999997E-2</v>
      </c>
      <c r="R65" s="544">
        <v>2.6299999999999997E-2</v>
      </c>
      <c r="S65" s="545">
        <v>7.000000000000001E-4</v>
      </c>
      <c r="Z65" s="191"/>
    </row>
    <row r="66" spans="1:48">
      <c r="A66" s="552" t="s">
        <v>7846</v>
      </c>
      <c r="B66" s="507">
        <v>0.16489999999999999</v>
      </c>
      <c r="C66" s="508">
        <v>1.43E-2</v>
      </c>
      <c r="D66" s="508">
        <v>9.8599999999999993E-2</v>
      </c>
      <c r="E66" s="508">
        <v>1.9E-3</v>
      </c>
      <c r="F66" s="508">
        <v>1.12E-2</v>
      </c>
      <c r="G66" s="508">
        <v>2.1700000000000001E-2</v>
      </c>
      <c r="H66" s="508">
        <v>8.9999999999999993E-3</v>
      </c>
      <c r="I66" s="508">
        <v>3.0999999999999999E-3</v>
      </c>
      <c r="J66" s="509">
        <v>1.2999999999999999E-3</v>
      </c>
      <c r="K66" s="543">
        <v>0.14050000000000001</v>
      </c>
      <c r="L66" s="544">
        <v>8.2000000000000007E-3</v>
      </c>
      <c r="M66" s="544">
        <v>0.13289999999999999</v>
      </c>
      <c r="N66" s="544">
        <v>1.24E-2</v>
      </c>
      <c r="O66" s="544">
        <v>1.04E-2</v>
      </c>
      <c r="P66" s="544">
        <v>2.2100000000000002E-2</v>
      </c>
      <c r="Q66" s="544">
        <v>8.9999999999999993E-3</v>
      </c>
      <c r="R66" s="544">
        <v>6.4999999999999997E-3</v>
      </c>
      <c r="S66" s="545">
        <v>2.7000000000000001E-3</v>
      </c>
      <c r="Z66" s="191"/>
    </row>
    <row r="67" spans="1:48">
      <c r="A67" s="552" t="s">
        <v>7847</v>
      </c>
      <c r="B67" s="507">
        <v>0.21340000000000001</v>
      </c>
      <c r="C67" s="508">
        <v>4.5200000000000046E-2</v>
      </c>
      <c r="D67" s="508">
        <v>0.23450000000000001</v>
      </c>
      <c r="E67" s="508">
        <v>7.799999999999991E-3</v>
      </c>
      <c r="F67" s="508">
        <v>3.980000000000003E-2</v>
      </c>
      <c r="G67" s="508">
        <v>2.4200000000000034E-2</v>
      </c>
      <c r="H67" s="508">
        <v>2.4000000000000007E-2</v>
      </c>
      <c r="I67" s="508">
        <v>4.5899999999999969E-2</v>
      </c>
      <c r="J67" s="509">
        <v>1.8099999999999995E-2</v>
      </c>
      <c r="K67" s="513"/>
      <c r="L67" s="514"/>
      <c r="M67" s="514"/>
      <c r="N67" s="514"/>
      <c r="O67" s="514"/>
      <c r="P67" s="514"/>
      <c r="Q67" s="514"/>
      <c r="R67" s="514"/>
      <c r="S67" s="515"/>
      <c r="Z67" s="191"/>
    </row>
    <row r="68" spans="1:48">
      <c r="A68" s="552" t="s">
        <v>7848</v>
      </c>
      <c r="B68" s="507">
        <v>4.4900000000000002E-2</v>
      </c>
      <c r="C68" s="508">
        <v>1.9E-2</v>
      </c>
      <c r="D68" s="508">
        <v>2.4500000000000001E-2</v>
      </c>
      <c r="E68" s="508">
        <v>2.8E-3</v>
      </c>
      <c r="F68" s="508">
        <v>0.21990000000000001</v>
      </c>
      <c r="G68" s="508">
        <v>0.37340000000000001</v>
      </c>
      <c r="H68" s="508">
        <v>0.21840000000000001</v>
      </c>
      <c r="I68" s="508">
        <v>1.4800000000000001E-2</v>
      </c>
      <c r="J68" s="509">
        <v>1E-4</v>
      </c>
      <c r="K68" s="513"/>
      <c r="L68" s="514"/>
      <c r="M68" s="514"/>
      <c r="N68" s="514"/>
      <c r="O68" s="514"/>
      <c r="P68" s="514"/>
      <c r="Q68" s="514"/>
      <c r="R68" s="514"/>
      <c r="S68" s="515"/>
      <c r="Z68" s="191"/>
    </row>
    <row r="69" spans="1:48">
      <c r="A69" s="552" t="s">
        <v>7850</v>
      </c>
      <c r="B69" s="507">
        <v>-2.8E-3</v>
      </c>
      <c r="C69" s="508">
        <v>-2.4299999999999999E-2</v>
      </c>
      <c r="D69" s="508">
        <v>8.9999999999999998E-4</v>
      </c>
      <c r="E69" s="508">
        <v>0.88560000000000005</v>
      </c>
      <c r="F69" s="508">
        <v>2.5999999999999999E-2</v>
      </c>
      <c r="G69" s="508">
        <v>-1.09E-2</v>
      </c>
      <c r="H69" s="508">
        <v>9.01E-2</v>
      </c>
      <c r="I69" s="508">
        <v>0.28610000000000002</v>
      </c>
      <c r="J69" s="509">
        <v>0.79579999999999995</v>
      </c>
      <c r="K69" s="513"/>
      <c r="L69" s="514"/>
      <c r="M69" s="514"/>
      <c r="N69" s="514"/>
      <c r="O69" s="514"/>
      <c r="P69" s="514"/>
      <c r="Q69" s="514"/>
      <c r="R69" s="514"/>
      <c r="S69" s="515"/>
      <c r="Z69" s="191"/>
    </row>
    <row r="70" spans="1:48">
      <c r="A70" s="552" t="s">
        <v>7852</v>
      </c>
      <c r="B70" s="507">
        <v>0.11900000000000001</v>
      </c>
      <c r="C70" s="508">
        <v>0.22920000000000001</v>
      </c>
      <c r="D70" s="508">
        <v>2.0400000000000001E-2</v>
      </c>
      <c r="E70" s="508">
        <v>8.0000000000000002E-3</v>
      </c>
      <c r="F70" s="508">
        <v>8.4599999999999995E-2</v>
      </c>
      <c r="G70" s="508">
        <v>0.1216</v>
      </c>
      <c r="H70" s="508">
        <v>5.4699999999999999E-2</v>
      </c>
      <c r="I70" s="508">
        <v>7.1999999999999998E-3</v>
      </c>
      <c r="J70" s="509">
        <v>2.9999999999999997E-4</v>
      </c>
      <c r="K70" s="543">
        <v>0.10289999999999999</v>
      </c>
      <c r="L70" s="544">
        <v>0.13239999999999999</v>
      </c>
      <c r="M70" s="544">
        <v>2.81E-2</v>
      </c>
      <c r="N70" s="544">
        <v>5.3199999999999997E-2</v>
      </c>
      <c r="O70" s="544">
        <v>7.980000000000001E-2</v>
      </c>
      <c r="P70" s="544">
        <v>0.1263</v>
      </c>
      <c r="Q70" s="544">
        <v>5.5599999999999997E-2</v>
      </c>
      <c r="R70" s="544">
        <v>1.5600000000000001E-2</v>
      </c>
      <c r="S70" s="545">
        <v>8.0000000000000004E-4</v>
      </c>
      <c r="Z70" s="191"/>
    </row>
    <row r="71" spans="1:48">
      <c r="A71" s="552" t="s">
        <v>7459</v>
      </c>
      <c r="B71" s="507">
        <v>1.1699999999999988E-2</v>
      </c>
      <c r="C71" s="508">
        <v>1.4900000000000024E-2</v>
      </c>
      <c r="D71" s="508">
        <v>6.9499999999999951E-2</v>
      </c>
      <c r="E71" s="508">
        <v>1.7999999999999891E-3</v>
      </c>
      <c r="F71" s="508">
        <v>1.5999999999999959E-2</v>
      </c>
      <c r="G71" s="508">
        <v>6.1999999999999833E-3</v>
      </c>
      <c r="H71" s="508">
        <v>6.5999999999999948E-3</v>
      </c>
      <c r="I71" s="508">
        <v>4.7000000000000097E-3</v>
      </c>
      <c r="J71" s="509">
        <v>3.0000000000002941E-4</v>
      </c>
      <c r="K71" s="543">
        <v>9.7700000000000009E-2</v>
      </c>
      <c r="L71" s="544">
        <v>0.1331</v>
      </c>
      <c r="M71" s="544">
        <v>0.15210000000000001</v>
      </c>
      <c r="N71" s="544">
        <v>1.9799999999999998E-2</v>
      </c>
      <c r="O71" s="544">
        <v>3.1599999999999989E-2</v>
      </c>
      <c r="P71" s="544">
        <v>2.3399999999999976E-2</v>
      </c>
      <c r="Q71" s="544">
        <v>1.84E-2</v>
      </c>
      <c r="R71" s="544">
        <v>1.8400000000000014E-2</v>
      </c>
      <c r="S71" s="545">
        <v>1.1999999999999988E-3</v>
      </c>
      <c r="Z71" s="191"/>
    </row>
    <row r="72" spans="1:48">
      <c r="A72" s="552" t="s">
        <v>2024</v>
      </c>
      <c r="B72" s="507">
        <v>0.25950000000000001</v>
      </c>
      <c r="C72" s="508">
        <v>0.44319999999999998</v>
      </c>
      <c r="D72" s="508">
        <v>0.46629999999999999</v>
      </c>
      <c r="E72" s="508">
        <v>3.56E-2</v>
      </c>
      <c r="F72" s="508">
        <v>0.2515</v>
      </c>
      <c r="G72" s="508">
        <v>0.27300000000000002</v>
      </c>
      <c r="H72" s="508">
        <v>0.21379999999999999</v>
      </c>
      <c r="I72" s="508">
        <v>0.1182</v>
      </c>
      <c r="J72" s="509">
        <v>2.1600000000000001E-2</v>
      </c>
      <c r="K72" s="543">
        <v>0.20069999999999999</v>
      </c>
      <c r="L72" s="544">
        <v>0.19139999999999999</v>
      </c>
      <c r="M72" s="544">
        <v>0.50519999999999998</v>
      </c>
      <c r="N72" s="544">
        <v>0.1239</v>
      </c>
      <c r="O72" s="544">
        <v>0.2641</v>
      </c>
      <c r="P72" s="544">
        <v>0.29930000000000001</v>
      </c>
      <c r="Q72" s="544">
        <v>0.2399</v>
      </c>
      <c r="R72" s="544">
        <v>0.10639999999999999</v>
      </c>
      <c r="S72" s="545">
        <v>5.0500000000000003E-2</v>
      </c>
      <c r="Z72" s="191"/>
    </row>
    <row r="73" spans="1:48">
      <c r="A73" s="552" t="s">
        <v>7862</v>
      </c>
      <c r="B73" s="507">
        <v>1.8299999999999983E-2</v>
      </c>
      <c r="C73" s="508">
        <v>5.0099999999999922E-2</v>
      </c>
      <c r="D73" s="508">
        <v>1.5700000000000047E-2</v>
      </c>
      <c r="E73" s="508">
        <v>1.2299999999999978E-2</v>
      </c>
      <c r="F73" s="508">
        <v>0.13129999999999997</v>
      </c>
      <c r="G73" s="508">
        <v>1.3899999999999912E-2</v>
      </c>
      <c r="H73" s="508">
        <v>0.17120000000000002</v>
      </c>
      <c r="I73" s="508">
        <v>2.6699999999999946E-2</v>
      </c>
      <c r="J73" s="509">
        <v>6.6900000000000071E-2</v>
      </c>
      <c r="K73" s="543">
        <v>0.25029999999999997</v>
      </c>
      <c r="L73" s="544">
        <v>0.3639</v>
      </c>
      <c r="M73" s="544">
        <v>5.3899999999999948E-2</v>
      </c>
      <c r="N73" s="544">
        <v>0.14910000000000001</v>
      </c>
      <c r="O73" s="544">
        <v>0.19300000000000006</v>
      </c>
      <c r="P73" s="544">
        <v>5.8699999999999974E-2</v>
      </c>
      <c r="Q73" s="544">
        <v>0.2167</v>
      </c>
      <c r="R73" s="544">
        <v>0.10720000000000002</v>
      </c>
      <c r="S73" s="545">
        <v>0.2944</v>
      </c>
      <c r="Z73" s="191"/>
    </row>
    <row r="74" spans="1:48">
      <c r="A74" s="560" t="s">
        <v>7864</v>
      </c>
      <c r="B74" s="529">
        <v>8.2900000000000029E-2</v>
      </c>
      <c r="C74" s="530">
        <v>0.11660000000000005</v>
      </c>
      <c r="D74" s="530">
        <v>5.2800000000000007E-2</v>
      </c>
      <c r="E74" s="530">
        <v>3.769999999999999E-2</v>
      </c>
      <c r="F74" s="530">
        <v>0.11830000000000006</v>
      </c>
      <c r="G74" s="530">
        <v>0.11980000000000005</v>
      </c>
      <c r="H74" s="530">
        <v>0.11600000000000001</v>
      </c>
      <c r="I74" s="530">
        <v>0.48090000000000005</v>
      </c>
      <c r="J74" s="531">
        <v>9.5199999999999951E-2</v>
      </c>
      <c r="K74" s="548">
        <v>0.1328</v>
      </c>
      <c r="L74" s="549">
        <v>0.11879999999999999</v>
      </c>
      <c r="M74" s="549">
        <v>0.10500000000000001</v>
      </c>
      <c r="N74" s="549">
        <v>0.59860000000000002</v>
      </c>
      <c r="O74" s="549">
        <v>0.32699999999999996</v>
      </c>
      <c r="P74" s="549">
        <v>0.41240000000000004</v>
      </c>
      <c r="Q74" s="549">
        <v>0.36409999999999998</v>
      </c>
      <c r="R74" s="549">
        <v>0.71960000000000002</v>
      </c>
      <c r="S74" s="550">
        <v>0.64969999999999994</v>
      </c>
      <c r="Z74" s="191"/>
    </row>
    <row r="75" spans="1:48">
      <c r="A75" s="559" t="s">
        <v>233</v>
      </c>
      <c r="B75" s="533">
        <f>SUM(B65:B74)</f>
        <v>1</v>
      </c>
      <c r="C75" s="534">
        <f>SUM(C65:C74)</f>
        <v>1</v>
      </c>
      <c r="D75" s="534">
        <f t="shared" ref="D75:I75" si="8">SUM(D65:D74)</f>
        <v>1</v>
      </c>
      <c r="E75" s="534">
        <f t="shared" si="8"/>
        <v>1</v>
      </c>
      <c r="F75" s="534">
        <f t="shared" si="8"/>
        <v>1</v>
      </c>
      <c r="G75" s="534">
        <f t="shared" si="8"/>
        <v>0.99949999999999994</v>
      </c>
      <c r="H75" s="534">
        <f t="shared" si="8"/>
        <v>1.0000000000000002</v>
      </c>
      <c r="I75" s="534">
        <f t="shared" si="8"/>
        <v>1</v>
      </c>
      <c r="J75" s="535">
        <f>SUM(J65:J74)</f>
        <v>1</v>
      </c>
      <c r="K75" s="533">
        <f>SUM(K65:K74)</f>
        <v>1</v>
      </c>
      <c r="L75" s="534">
        <f>SUM(L65:L74)</f>
        <v>1</v>
      </c>
      <c r="M75" s="534">
        <f t="shared" ref="M75:R75" si="9">SUM(M65:M74)</f>
        <v>0.99999999999999989</v>
      </c>
      <c r="N75" s="534">
        <f t="shared" si="9"/>
        <v>1</v>
      </c>
      <c r="O75" s="534">
        <f t="shared" si="9"/>
        <v>1</v>
      </c>
      <c r="P75" s="534">
        <f t="shared" si="9"/>
        <v>1</v>
      </c>
      <c r="Q75" s="534">
        <f t="shared" si="9"/>
        <v>1</v>
      </c>
      <c r="R75" s="534">
        <f t="shared" si="9"/>
        <v>1</v>
      </c>
      <c r="S75" s="535">
        <f>SUM(S65:S74)</f>
        <v>1</v>
      </c>
      <c r="Z75" s="191"/>
      <c r="AG75" s="171"/>
      <c r="AH75" s="171"/>
      <c r="AI75" s="171"/>
      <c r="AJ75" s="171"/>
      <c r="AK75" s="171"/>
      <c r="AL75" s="171"/>
      <c r="AM75" s="171"/>
      <c r="AN75" s="171"/>
      <c r="AO75" s="171"/>
      <c r="AP75" s="171"/>
      <c r="AQ75" s="171"/>
      <c r="AR75" s="171"/>
      <c r="AS75" s="171"/>
      <c r="AT75" s="171"/>
      <c r="AU75" s="171"/>
      <c r="AV75" s="171"/>
    </row>
    <row r="76" spans="1:48">
      <c r="Z76" s="191"/>
      <c r="AG76" s="171"/>
      <c r="AH76" s="171"/>
      <c r="AI76" s="171"/>
      <c r="AJ76" s="171"/>
      <c r="AK76" s="171"/>
      <c r="AL76" s="171"/>
      <c r="AM76" s="171"/>
      <c r="AN76" s="171"/>
      <c r="AO76" s="171"/>
      <c r="AP76" s="171"/>
      <c r="AQ76" s="171"/>
      <c r="AR76" s="171"/>
      <c r="AS76" s="171"/>
      <c r="AT76" s="171"/>
      <c r="AU76" s="171"/>
      <c r="AV76" s="171"/>
    </row>
    <row r="77" spans="1:48">
      <c r="B77" s="869" t="s">
        <v>50</v>
      </c>
      <c r="C77" s="870"/>
      <c r="D77" s="870"/>
      <c r="E77" s="870"/>
      <c r="F77" s="870"/>
      <c r="G77" s="870"/>
      <c r="H77" s="870"/>
      <c r="I77" s="870"/>
      <c r="J77" s="870"/>
      <c r="K77" s="870"/>
      <c r="L77" s="870"/>
      <c r="M77" s="870"/>
      <c r="N77" s="870"/>
      <c r="O77" s="870"/>
      <c r="P77" s="870"/>
      <c r="Q77" s="870"/>
      <c r="R77" s="870"/>
      <c r="S77" s="870"/>
      <c r="T77" s="870"/>
      <c r="U77" s="870"/>
      <c r="V77" s="870"/>
      <c r="W77" s="870"/>
      <c r="X77" s="870"/>
      <c r="Y77" s="870"/>
      <c r="Z77" s="870"/>
      <c r="AA77" s="870"/>
      <c r="AB77" s="871"/>
      <c r="AG77" s="171"/>
      <c r="AH77" s="171"/>
      <c r="AI77" s="171"/>
      <c r="AJ77" s="171"/>
      <c r="AK77" s="171"/>
      <c r="AL77" s="171"/>
      <c r="AM77" s="171"/>
      <c r="AN77" s="171"/>
      <c r="AO77" s="171"/>
      <c r="AP77" s="171"/>
      <c r="AQ77" s="171"/>
      <c r="AR77" s="171"/>
      <c r="AS77" s="171"/>
      <c r="AT77" s="171"/>
      <c r="AU77" s="171"/>
      <c r="AV77" s="171"/>
    </row>
    <row r="78" spans="1:48">
      <c r="B78" s="860" t="s">
        <v>7590</v>
      </c>
      <c r="C78" s="861"/>
      <c r="D78" s="861"/>
      <c r="E78" s="861"/>
      <c r="F78" s="861"/>
      <c r="G78" s="861"/>
      <c r="H78" s="861"/>
      <c r="I78" s="861"/>
      <c r="J78" s="862"/>
      <c r="K78" s="872" t="s">
        <v>7583</v>
      </c>
      <c r="L78" s="872"/>
      <c r="M78" s="872"/>
      <c r="N78" s="872"/>
      <c r="O78" s="872"/>
      <c r="P78" s="872"/>
      <c r="Q78" s="872"/>
      <c r="R78" s="872"/>
      <c r="S78" s="873"/>
      <c r="T78" s="874" t="s">
        <v>7587</v>
      </c>
      <c r="U78" s="872"/>
      <c r="V78" s="872"/>
      <c r="W78" s="872"/>
      <c r="X78" s="872"/>
      <c r="Y78" s="872"/>
      <c r="Z78" s="872"/>
      <c r="AA78" s="872"/>
      <c r="AB78" s="873"/>
      <c r="AG78" s="171"/>
      <c r="AH78" s="171"/>
      <c r="AI78" s="171"/>
      <c r="AJ78" s="171"/>
      <c r="AK78" s="171"/>
      <c r="AL78" s="171"/>
      <c r="AM78" s="171"/>
      <c r="AN78" s="171"/>
      <c r="AO78" s="171"/>
      <c r="AP78" s="171"/>
      <c r="AQ78" s="171"/>
      <c r="AR78" s="171"/>
      <c r="AS78" s="171"/>
      <c r="AT78" s="171"/>
      <c r="AU78" s="171"/>
      <c r="AV78" s="171"/>
    </row>
    <row r="79" spans="1:48" ht="60">
      <c r="A79" s="503"/>
      <c r="B79" s="503" t="s">
        <v>7597</v>
      </c>
      <c r="C79" s="280" t="s">
        <v>7865</v>
      </c>
      <c r="D79" s="280" t="s">
        <v>7840</v>
      </c>
      <c r="E79" s="280" t="s">
        <v>7841</v>
      </c>
      <c r="F79" s="280" t="s">
        <v>7623</v>
      </c>
      <c r="G79" s="280" t="s">
        <v>7866</v>
      </c>
      <c r="H79" s="280" t="s">
        <v>7627</v>
      </c>
      <c r="I79" s="280" t="s">
        <v>7843</v>
      </c>
      <c r="J79" s="505" t="s">
        <v>7844</v>
      </c>
      <c r="K79" s="280" t="s">
        <v>7597</v>
      </c>
      <c r="L79" s="280" t="s">
        <v>7839</v>
      </c>
      <c r="M79" s="280" t="s">
        <v>7840</v>
      </c>
      <c r="N79" s="280" t="s">
        <v>7841</v>
      </c>
      <c r="O79" s="280" t="s">
        <v>7623</v>
      </c>
      <c r="P79" s="191" t="s">
        <v>7866</v>
      </c>
      <c r="Q79" s="280" t="s">
        <v>7627</v>
      </c>
      <c r="R79" s="280" t="s">
        <v>7843</v>
      </c>
      <c r="S79" s="505" t="s">
        <v>7844</v>
      </c>
      <c r="T79" s="503" t="s">
        <v>7597</v>
      </c>
      <c r="U79" s="280" t="s">
        <v>7839</v>
      </c>
      <c r="V79" s="280" t="s">
        <v>7840</v>
      </c>
      <c r="W79" s="280" t="s">
        <v>7841</v>
      </c>
      <c r="X79" s="280" t="s">
        <v>7623</v>
      </c>
      <c r="Y79" s="191" t="s">
        <v>7866</v>
      </c>
      <c r="Z79" s="280" t="s">
        <v>7627</v>
      </c>
      <c r="AA79" s="280" t="s">
        <v>7843</v>
      </c>
      <c r="AB79" s="505" t="s">
        <v>7844</v>
      </c>
      <c r="AG79" s="171"/>
      <c r="AH79" s="171"/>
      <c r="AI79" s="171"/>
      <c r="AJ79" s="171"/>
      <c r="AK79" s="171"/>
      <c r="AL79" s="171"/>
      <c r="AM79" s="171"/>
      <c r="AN79" s="171"/>
      <c r="AO79" s="171"/>
      <c r="AP79" s="171"/>
      <c r="AQ79" s="171"/>
      <c r="AR79" s="171"/>
      <c r="AS79" s="171"/>
      <c r="AT79" s="171"/>
      <c r="AU79" s="171"/>
      <c r="AV79" s="171"/>
    </row>
    <row r="80" spans="1:48">
      <c r="A80" s="506" t="s">
        <v>7854</v>
      </c>
      <c r="B80" s="562">
        <v>0.16560000000000002</v>
      </c>
      <c r="C80" s="563">
        <v>58.324399999999997</v>
      </c>
      <c r="D80" s="563">
        <v>5.3499999999999964E-2</v>
      </c>
      <c r="E80" s="563">
        <v>4.0000000000000001E-3</v>
      </c>
      <c r="F80" s="563">
        <v>8.1500000000000017E-2</v>
      </c>
      <c r="G80" s="563">
        <v>9.0900000000000009E-2</v>
      </c>
      <c r="H80" s="563">
        <v>3.8600000000000002E-2</v>
      </c>
      <c r="I80" s="563">
        <v>2.5000000000000005E-3</v>
      </c>
      <c r="J80" s="564">
        <v>0</v>
      </c>
      <c r="K80" s="511"/>
      <c r="L80" s="511"/>
      <c r="M80" s="511"/>
      <c r="N80" s="511"/>
      <c r="O80" s="511"/>
      <c r="P80" s="511"/>
      <c r="Q80" s="511"/>
      <c r="R80" s="511"/>
      <c r="S80" s="512"/>
      <c r="T80" s="507">
        <v>1.1700000000000002E-2</v>
      </c>
      <c r="U80" s="508">
        <v>3.0199999999999998E-2</v>
      </c>
      <c r="V80" s="508">
        <v>8.8600000000000012E-2</v>
      </c>
      <c r="W80" s="508">
        <v>4.2700000000000009E-2</v>
      </c>
      <c r="X80" s="508">
        <v>2.6099999999999998E-2</v>
      </c>
      <c r="Y80" s="508">
        <v>5.3099999999999994E-2</v>
      </c>
      <c r="Z80" s="508">
        <v>1.3599999999999998E-2</v>
      </c>
      <c r="AA80" s="508">
        <v>1.4199999999999999E-2</v>
      </c>
      <c r="AB80" s="509">
        <v>3.3E-3</v>
      </c>
      <c r="AG80" s="171"/>
      <c r="AH80" s="171"/>
      <c r="AI80" s="171"/>
      <c r="AJ80" s="171"/>
      <c r="AK80" s="171"/>
      <c r="AL80" s="171"/>
      <c r="AM80" s="171"/>
      <c r="AN80" s="171"/>
      <c r="AO80" s="171"/>
      <c r="AP80" s="171"/>
      <c r="AQ80" s="171"/>
      <c r="AR80" s="171"/>
      <c r="AS80" s="171"/>
      <c r="AT80" s="171"/>
      <c r="AU80" s="171"/>
      <c r="AV80" s="171"/>
    </row>
    <row r="81" spans="1:48">
      <c r="A81" s="506" t="s">
        <v>7846</v>
      </c>
      <c r="B81" s="562">
        <v>0.2666</v>
      </c>
      <c r="C81" s="563">
        <v>8.8233999999999995</v>
      </c>
      <c r="D81" s="563">
        <v>0.1953</v>
      </c>
      <c r="E81" s="563">
        <v>1.1000000000000001E-3</v>
      </c>
      <c r="F81" s="563">
        <v>8.6999999999999994E-3</v>
      </c>
      <c r="G81" s="563">
        <v>3.4099999999999998E-2</v>
      </c>
      <c r="H81" s="563">
        <v>4.4000000000000003E-3</v>
      </c>
      <c r="I81" s="563">
        <v>5.9999999999999995E-4</v>
      </c>
      <c r="J81" s="564">
        <v>1E-4</v>
      </c>
      <c r="K81" s="508">
        <v>0.1822</v>
      </c>
      <c r="L81" s="508">
        <v>2.1499999999999998E-2</v>
      </c>
      <c r="M81" s="508">
        <v>0.2792</v>
      </c>
      <c r="N81" s="508">
        <v>0.11509999999999999</v>
      </c>
      <c r="O81" s="508">
        <v>2.4E-2</v>
      </c>
      <c r="P81" s="508">
        <v>2.0199999999999999E-2</v>
      </c>
      <c r="Q81" s="508">
        <v>2.3399999999999997E-2</v>
      </c>
      <c r="R81" s="508">
        <v>3.3599999999999998E-2</v>
      </c>
      <c r="S81" s="509">
        <v>1.15E-2</v>
      </c>
      <c r="T81" s="507">
        <v>0.104</v>
      </c>
      <c r="U81" s="508">
        <v>4.5999999999999999E-3</v>
      </c>
      <c r="V81" s="508">
        <v>0.3226</v>
      </c>
      <c r="W81" s="508">
        <v>1.21E-2</v>
      </c>
      <c r="X81" s="508">
        <v>1.1599999999999999E-2</v>
      </c>
      <c r="Y81" s="508">
        <v>2.9600000000000001E-2</v>
      </c>
      <c r="Z81" s="508">
        <v>8.0999999999999996E-3</v>
      </c>
      <c r="AA81" s="508">
        <v>3.0999999999999999E-3</v>
      </c>
      <c r="AB81" s="509">
        <v>0</v>
      </c>
      <c r="AG81" s="171"/>
      <c r="AH81" s="171"/>
      <c r="AI81" s="171"/>
      <c r="AJ81" s="171"/>
      <c r="AK81" s="171"/>
      <c r="AL81" s="171"/>
      <c r="AM81" s="171"/>
      <c r="AN81" s="171"/>
      <c r="AO81" s="171"/>
      <c r="AP81" s="171"/>
      <c r="AQ81" s="171"/>
      <c r="AR81" s="171"/>
      <c r="AS81" s="171"/>
      <c r="AT81" s="171"/>
      <c r="AU81" s="171"/>
      <c r="AV81" s="171"/>
    </row>
    <row r="82" spans="1:48">
      <c r="A82" s="506" t="s">
        <v>619</v>
      </c>
      <c r="B82" s="562">
        <v>0.43829999999999991</v>
      </c>
      <c r="C82" s="563">
        <v>47.618200000000002</v>
      </c>
      <c r="D82" s="563">
        <v>0.78550000000000009</v>
      </c>
      <c r="E82" s="563">
        <v>5.7000000000000019E-3</v>
      </c>
      <c r="F82" s="563">
        <v>5.2299999999999958E-2</v>
      </c>
      <c r="G82" s="563">
        <v>6.4000000000000001E-2</v>
      </c>
      <c r="H82" s="563">
        <v>1.5000000000000013E-2</v>
      </c>
      <c r="I82" s="563">
        <v>1.0600000000000024E-2</v>
      </c>
      <c r="J82" s="564">
        <v>9.9999999999977968E-5</v>
      </c>
      <c r="K82" s="514"/>
      <c r="L82" s="514"/>
      <c r="M82" s="514"/>
      <c r="N82" s="514"/>
      <c r="O82" s="514"/>
      <c r="P82" s="514"/>
      <c r="Q82" s="514"/>
      <c r="R82" s="514"/>
      <c r="S82" s="515"/>
      <c r="T82" s="513"/>
      <c r="U82" s="514"/>
      <c r="V82" s="514"/>
      <c r="W82" s="514"/>
      <c r="X82" s="514"/>
      <c r="Y82" s="514"/>
      <c r="Z82" s="514"/>
      <c r="AA82" s="514"/>
      <c r="AB82" s="515"/>
      <c r="AG82" s="171"/>
      <c r="AH82" s="171"/>
      <c r="AI82" s="171"/>
      <c r="AJ82" s="171"/>
      <c r="AK82" s="171"/>
      <c r="AL82" s="171"/>
      <c r="AM82" s="171"/>
      <c r="AN82" s="171"/>
      <c r="AO82" s="171"/>
      <c r="AP82" s="171"/>
      <c r="AQ82" s="171"/>
      <c r="AR82" s="171"/>
      <c r="AS82" s="171"/>
      <c r="AT82" s="171"/>
      <c r="AU82" s="171"/>
      <c r="AV82" s="171"/>
    </row>
    <row r="83" spans="1:48">
      <c r="A83" s="506" t="s">
        <v>7848</v>
      </c>
      <c r="B83" s="562">
        <v>0.13660000000000005</v>
      </c>
      <c r="C83" s="563">
        <v>24.900099999999998</v>
      </c>
      <c r="D83" s="563">
        <v>0.1099</v>
      </c>
      <c r="E83" s="563">
        <v>3.7000000000000366E-3</v>
      </c>
      <c r="F83" s="563">
        <v>0.27880000000000005</v>
      </c>
      <c r="G83" s="563">
        <v>0.93030000000000002</v>
      </c>
      <c r="H83" s="563">
        <v>0.13439999999999996</v>
      </c>
      <c r="I83" s="563">
        <v>6.0000000000000053E-3</v>
      </c>
      <c r="J83" s="564">
        <v>0</v>
      </c>
      <c r="K83" s="514"/>
      <c r="L83" s="514"/>
      <c r="M83" s="514"/>
      <c r="N83" s="514"/>
      <c r="O83" s="514"/>
      <c r="P83" s="514"/>
      <c r="Q83" s="514"/>
      <c r="R83" s="514"/>
      <c r="S83" s="515"/>
      <c r="T83" s="513"/>
      <c r="U83" s="514"/>
      <c r="V83" s="514"/>
      <c r="W83" s="514"/>
      <c r="X83" s="514"/>
      <c r="Y83" s="514"/>
      <c r="Z83" s="514"/>
      <c r="AA83" s="514"/>
      <c r="AB83" s="515"/>
      <c r="AG83" s="171"/>
      <c r="AH83" s="171"/>
      <c r="AI83" s="171"/>
      <c r="AJ83" s="171"/>
      <c r="AK83" s="171"/>
      <c r="AL83" s="171"/>
      <c r="AM83" s="171"/>
      <c r="AN83" s="171"/>
      <c r="AO83" s="171"/>
      <c r="AP83" s="171"/>
      <c r="AQ83" s="171"/>
      <c r="AR83" s="171"/>
      <c r="AS83" s="171"/>
      <c r="AT83" s="171"/>
      <c r="AU83" s="171"/>
      <c r="AV83" s="171"/>
    </row>
    <row r="84" spans="1:48">
      <c r="A84" s="506" t="s">
        <v>7850</v>
      </c>
      <c r="B84" s="562">
        <v>-0.19059999999999999</v>
      </c>
      <c r="C84" s="563">
        <v>-274.89890000000003</v>
      </c>
      <c r="D84" s="563">
        <v>-0.18140000000000001</v>
      </c>
      <c r="E84" s="563">
        <v>0.98119999999999996</v>
      </c>
      <c r="F84" s="563">
        <v>0.51629999999999998</v>
      </c>
      <c r="G84" s="563">
        <v>-0.30080000000000001</v>
      </c>
      <c r="H84" s="563">
        <v>0.78900000000000003</v>
      </c>
      <c r="I84" s="563">
        <v>0.97909999999999997</v>
      </c>
      <c r="J84" s="564">
        <v>0.99980000000000002</v>
      </c>
      <c r="K84" s="514"/>
      <c r="L84" s="514"/>
      <c r="M84" s="514"/>
      <c r="N84" s="514"/>
      <c r="O84" s="514"/>
      <c r="P84" s="514"/>
      <c r="Q84" s="514"/>
      <c r="R84" s="514"/>
      <c r="S84" s="515"/>
      <c r="T84" s="513"/>
      <c r="U84" s="514"/>
      <c r="V84" s="514"/>
      <c r="W84" s="514"/>
      <c r="X84" s="514"/>
      <c r="Y84" s="514"/>
      <c r="Z84" s="514"/>
      <c r="AA84" s="514"/>
      <c r="AB84" s="515"/>
      <c r="AG84" s="171"/>
      <c r="AH84" s="171"/>
      <c r="AI84" s="171"/>
      <c r="AJ84" s="171"/>
      <c r="AK84" s="171"/>
      <c r="AL84" s="171"/>
      <c r="AM84" s="171"/>
      <c r="AN84" s="171"/>
      <c r="AO84" s="171"/>
      <c r="AP84" s="171"/>
      <c r="AQ84" s="171"/>
      <c r="AR84" s="171"/>
      <c r="AS84" s="171"/>
      <c r="AT84" s="171"/>
      <c r="AU84" s="171"/>
      <c r="AV84" s="171"/>
    </row>
    <row r="85" spans="1:48">
      <c r="A85" s="506" t="s">
        <v>7851</v>
      </c>
      <c r="B85" s="513"/>
      <c r="C85" s="514"/>
      <c r="D85" s="514"/>
      <c r="E85" s="514"/>
      <c r="F85" s="514"/>
      <c r="G85" s="514">
        <v>0</v>
      </c>
      <c r="H85" s="514"/>
      <c r="I85" s="514"/>
      <c r="J85" s="515"/>
      <c r="K85" s="508">
        <v>0.6905</v>
      </c>
      <c r="L85" s="508">
        <v>0.6462</v>
      </c>
      <c r="M85" s="508">
        <v>0.66620000000000001</v>
      </c>
      <c r="N85" s="508">
        <v>0.43310000000000004</v>
      </c>
      <c r="O85" s="508">
        <v>0.80139999999999989</v>
      </c>
      <c r="P85" s="508">
        <v>0.87049999999999994</v>
      </c>
      <c r="Q85" s="508">
        <v>0.83920000000000006</v>
      </c>
      <c r="R85" s="508">
        <v>0.89170000000000005</v>
      </c>
      <c r="S85" s="509">
        <v>0.98549999999999993</v>
      </c>
      <c r="T85" s="513"/>
      <c r="U85" s="514"/>
      <c r="V85" s="514"/>
      <c r="W85" s="514"/>
      <c r="X85" s="514"/>
      <c r="Y85" s="514"/>
      <c r="Z85" s="514"/>
      <c r="AA85" s="514"/>
      <c r="AB85" s="515"/>
      <c r="AG85" s="171"/>
      <c r="AH85" s="171"/>
      <c r="AI85" s="171"/>
      <c r="AJ85" s="171"/>
      <c r="AK85" s="171"/>
      <c r="AL85" s="171"/>
      <c r="AM85" s="171"/>
      <c r="AN85" s="171"/>
      <c r="AO85" s="171"/>
      <c r="AP85" s="171"/>
      <c r="AQ85" s="171"/>
      <c r="AR85" s="171"/>
      <c r="AS85" s="171"/>
      <c r="AT85" s="171"/>
      <c r="AU85" s="171"/>
      <c r="AV85" s="171"/>
    </row>
    <row r="86" spans="1:48">
      <c r="A86" s="506" t="s">
        <v>7852</v>
      </c>
      <c r="B86" s="562">
        <v>0.1835</v>
      </c>
      <c r="C86" s="563">
        <v>134.2328</v>
      </c>
      <c r="D86" s="563">
        <v>3.7199999999999997E-2</v>
      </c>
      <c r="E86" s="563">
        <v>4.3E-3</v>
      </c>
      <c r="F86" s="563">
        <v>6.2399999999999997E-2</v>
      </c>
      <c r="G86" s="563">
        <v>0.18149999999999999</v>
      </c>
      <c r="H86" s="563">
        <v>1.9599999999999999E-2</v>
      </c>
      <c r="I86" s="563">
        <v>1.1999999999999999E-3</v>
      </c>
      <c r="J86" s="564">
        <v>0</v>
      </c>
      <c r="K86" s="508">
        <v>0.1273</v>
      </c>
      <c r="L86" s="508">
        <v>0.33229999999999998</v>
      </c>
      <c r="M86" s="508">
        <v>5.4600000000000003E-2</v>
      </c>
      <c r="N86" s="508">
        <v>0.45179999999999998</v>
      </c>
      <c r="O86" s="508">
        <v>0.17460000000000001</v>
      </c>
      <c r="P86" s="508">
        <v>0.10929999999999999</v>
      </c>
      <c r="Q86" s="508">
        <v>0.13739999999999999</v>
      </c>
      <c r="R86" s="508">
        <v>7.4700000000000003E-2</v>
      </c>
      <c r="S86" s="509">
        <v>3.0000000000000001E-3</v>
      </c>
      <c r="T86" s="507">
        <v>7.2499999999999995E-2</v>
      </c>
      <c r="U86" s="508">
        <v>7.0400000000000004E-2</v>
      </c>
      <c r="V86" s="508">
        <v>6.2700000000000006E-2</v>
      </c>
      <c r="W86" s="508">
        <v>4.7299999999999995E-2</v>
      </c>
      <c r="X86" s="508">
        <v>8.3900000000000002E-2</v>
      </c>
      <c r="Y86" s="508">
        <v>0.15940000000000001</v>
      </c>
      <c r="Z86" s="508">
        <v>4.7699999999999999E-2</v>
      </c>
      <c r="AA86" s="508">
        <v>6.8999999999999999E-3</v>
      </c>
      <c r="AB86" s="509">
        <v>0</v>
      </c>
      <c r="AG86" s="171"/>
      <c r="AH86" s="171"/>
      <c r="AI86" s="171"/>
      <c r="AJ86" s="171"/>
      <c r="AK86" s="171"/>
      <c r="AL86" s="171"/>
      <c r="AM86" s="171"/>
      <c r="AN86" s="171"/>
      <c r="AO86" s="171"/>
      <c r="AP86" s="171"/>
      <c r="AQ86" s="171"/>
      <c r="AR86" s="171"/>
      <c r="AS86" s="171"/>
      <c r="AT86" s="171"/>
      <c r="AU86" s="171"/>
      <c r="AV86" s="171"/>
    </row>
    <row r="87" spans="1:48">
      <c r="A87" s="506" t="s">
        <v>7867</v>
      </c>
      <c r="B87" s="513"/>
      <c r="C87" s="514"/>
      <c r="D87" s="514"/>
      <c r="E87" s="514"/>
      <c r="F87" s="514"/>
      <c r="G87" s="514"/>
      <c r="H87" s="514"/>
      <c r="I87" s="514"/>
      <c r="J87" s="515"/>
      <c r="K87" s="565"/>
      <c r="L87" s="565"/>
      <c r="M87" s="565"/>
      <c r="N87" s="565"/>
      <c r="O87" s="565"/>
      <c r="P87" s="565"/>
      <c r="Q87" s="565"/>
      <c r="R87" s="565"/>
      <c r="S87" s="566"/>
      <c r="T87" s="507">
        <v>0.71019999999999994</v>
      </c>
      <c r="U87" s="508">
        <v>0.83569999999999989</v>
      </c>
      <c r="V87" s="508">
        <v>0.34570000000000001</v>
      </c>
      <c r="W87" s="508">
        <v>0.26929999999999998</v>
      </c>
      <c r="X87" s="508">
        <v>0.50550000000000006</v>
      </c>
      <c r="Y87" s="508">
        <v>0.25240000000000001</v>
      </c>
      <c r="Z87" s="508">
        <v>0.58050000000000002</v>
      </c>
      <c r="AA87" s="508">
        <v>0.14409999999999998</v>
      </c>
      <c r="AB87" s="509">
        <v>0.31509999999999999</v>
      </c>
      <c r="AG87" s="171"/>
      <c r="AH87" s="171"/>
      <c r="AI87" s="171"/>
      <c r="AJ87" s="171"/>
      <c r="AK87" s="171"/>
      <c r="AL87" s="171"/>
      <c r="AM87" s="171"/>
      <c r="AN87" s="171"/>
      <c r="AO87" s="171"/>
      <c r="AP87" s="171"/>
      <c r="AQ87" s="171"/>
      <c r="AR87" s="171"/>
      <c r="AS87" s="171"/>
      <c r="AT87" s="171"/>
      <c r="AU87" s="171"/>
      <c r="AV87" s="171"/>
    </row>
    <row r="88" spans="1:48">
      <c r="A88" s="522" t="s">
        <v>7864</v>
      </c>
      <c r="B88" s="556"/>
      <c r="C88" s="557"/>
      <c r="D88" s="557"/>
      <c r="E88" s="557"/>
      <c r="F88" s="557"/>
      <c r="G88" s="557"/>
      <c r="H88" s="557"/>
      <c r="I88" s="557"/>
      <c r="J88" s="558"/>
      <c r="K88" s="567"/>
      <c r="L88" s="567"/>
      <c r="M88" s="567"/>
      <c r="N88" s="567"/>
      <c r="O88" s="567"/>
      <c r="P88" s="567"/>
      <c r="Q88" s="567"/>
      <c r="R88" s="567"/>
      <c r="S88" s="568"/>
      <c r="T88" s="529">
        <v>0.10160000000000004</v>
      </c>
      <c r="U88" s="530">
        <v>5.9100000000000055E-2</v>
      </c>
      <c r="V88" s="530">
        <v>0.18039999999999998</v>
      </c>
      <c r="W88" s="530">
        <v>0.62859999999999994</v>
      </c>
      <c r="X88" s="530">
        <v>0.37290000000000001</v>
      </c>
      <c r="Y88" s="530">
        <v>0.50550000000000006</v>
      </c>
      <c r="Z88" s="530">
        <v>0.35010000000000002</v>
      </c>
      <c r="AA88" s="530">
        <v>0.83169999999999999</v>
      </c>
      <c r="AB88" s="531">
        <v>0.68159999999999998</v>
      </c>
      <c r="AG88" s="171"/>
      <c r="AH88" s="171"/>
      <c r="AI88" s="171"/>
      <c r="AJ88" s="171"/>
      <c r="AK88" s="171"/>
      <c r="AL88" s="171"/>
      <c r="AM88" s="171"/>
      <c r="AN88" s="171"/>
      <c r="AO88" s="171"/>
      <c r="AP88" s="171"/>
      <c r="AQ88" s="171"/>
      <c r="AR88" s="171"/>
      <c r="AS88" s="171"/>
      <c r="AT88" s="171"/>
      <c r="AU88" s="171"/>
      <c r="AV88" s="171"/>
    </row>
    <row r="89" spans="1:48">
      <c r="A89" s="532" t="s">
        <v>233</v>
      </c>
      <c r="B89" s="536">
        <f t="shared" ref="B89:F89" si="10">SUM(B80:B88)</f>
        <v>0.99999999999999989</v>
      </c>
      <c r="C89" s="537">
        <f t="shared" si="10"/>
        <v>-1.0000000000000284</v>
      </c>
      <c r="D89" s="537">
        <f t="shared" si="10"/>
        <v>1</v>
      </c>
      <c r="E89" s="537">
        <f t="shared" si="10"/>
        <v>1</v>
      </c>
      <c r="F89" s="537">
        <f t="shared" si="10"/>
        <v>1</v>
      </c>
      <c r="G89" s="537">
        <f>SUM(G80:G86)</f>
        <v>1</v>
      </c>
      <c r="H89" s="537">
        <f>SUM(H80:H88)</f>
        <v>1.0010000000000001</v>
      </c>
      <c r="I89" s="537">
        <f>SUM(I80:I88)</f>
        <v>1</v>
      </c>
      <c r="J89" s="538">
        <f>SUM(J80:J86)</f>
        <v>1</v>
      </c>
      <c r="K89" s="177">
        <f t="shared" ref="K89:P89" si="11">SUM(K80:K88)</f>
        <v>1</v>
      </c>
      <c r="L89" s="177">
        <f t="shared" si="11"/>
        <v>1</v>
      </c>
      <c r="M89" s="177">
        <f t="shared" si="11"/>
        <v>1</v>
      </c>
      <c r="N89" s="177">
        <f t="shared" si="11"/>
        <v>1</v>
      </c>
      <c r="O89" s="177">
        <f t="shared" si="11"/>
        <v>0.99999999999999989</v>
      </c>
      <c r="P89" s="177">
        <f t="shared" si="11"/>
        <v>0.99999999999999989</v>
      </c>
      <c r="Q89" s="177">
        <f t="shared" ref="Q89:AB89" si="12">SUM(Q80:Q88)</f>
        <v>1</v>
      </c>
      <c r="R89" s="177">
        <f t="shared" si="12"/>
        <v>1</v>
      </c>
      <c r="S89" s="178">
        <f t="shared" si="12"/>
        <v>0.99999999999999989</v>
      </c>
      <c r="T89" s="536">
        <f t="shared" si="12"/>
        <v>0.99999999999999989</v>
      </c>
      <c r="U89" s="537">
        <f t="shared" si="12"/>
        <v>0.99999999999999989</v>
      </c>
      <c r="V89" s="537">
        <f t="shared" si="12"/>
        <v>1</v>
      </c>
      <c r="W89" s="537">
        <f t="shared" si="12"/>
        <v>0.99999999999999989</v>
      </c>
      <c r="X89" s="537">
        <f t="shared" si="12"/>
        <v>1</v>
      </c>
      <c r="Y89" s="537">
        <f t="shared" si="12"/>
        <v>1</v>
      </c>
      <c r="Z89" s="537">
        <f t="shared" si="12"/>
        <v>1</v>
      </c>
      <c r="AA89" s="537">
        <f t="shared" si="12"/>
        <v>1</v>
      </c>
      <c r="AB89" s="538">
        <f t="shared" si="12"/>
        <v>1</v>
      </c>
      <c r="AG89" s="171"/>
      <c r="AH89" s="171"/>
      <c r="AI89" s="171"/>
      <c r="AJ89" s="171"/>
      <c r="AK89" s="171"/>
      <c r="AL89" s="171"/>
      <c r="AM89" s="171"/>
      <c r="AN89" s="171"/>
      <c r="AO89" s="171"/>
      <c r="AP89" s="171"/>
      <c r="AQ89" s="171"/>
      <c r="AR89" s="171"/>
      <c r="AS89" s="171"/>
      <c r="AT89" s="171"/>
      <c r="AU89" s="171"/>
      <c r="AV89" s="171"/>
    </row>
    <row r="90" spans="1:48" ht="16.5" customHeight="1">
      <c r="J90" s="569"/>
      <c r="AG90" s="171"/>
      <c r="AH90" s="171"/>
      <c r="AI90" s="171"/>
      <c r="AJ90" s="171"/>
      <c r="AK90" s="171"/>
      <c r="AL90" s="171"/>
      <c r="AM90" s="171"/>
      <c r="AN90" s="171"/>
      <c r="AO90" s="171"/>
      <c r="AP90" s="171"/>
      <c r="AQ90" s="171"/>
      <c r="AR90" s="171"/>
      <c r="AS90" s="171"/>
      <c r="AT90" s="171"/>
      <c r="AU90" s="171"/>
      <c r="AV90" s="171"/>
    </row>
    <row r="91" spans="1:48">
      <c r="B91" s="869" t="s">
        <v>50</v>
      </c>
      <c r="C91" s="870"/>
      <c r="D91" s="870"/>
      <c r="E91" s="870"/>
      <c r="F91" s="870"/>
      <c r="G91" s="870"/>
      <c r="H91" s="870"/>
      <c r="I91" s="870"/>
      <c r="J91" s="870"/>
      <c r="K91" s="870"/>
      <c r="L91" s="870"/>
      <c r="M91" s="870"/>
      <c r="N91" s="870"/>
      <c r="O91" s="870"/>
      <c r="P91" s="870"/>
      <c r="Q91" s="870"/>
      <c r="R91" s="870"/>
      <c r="S91" s="871"/>
      <c r="AG91" s="171"/>
      <c r="AH91" s="171"/>
      <c r="AI91" s="171"/>
      <c r="AJ91" s="171"/>
      <c r="AK91" s="171"/>
      <c r="AL91" s="171"/>
      <c r="AM91" s="171"/>
      <c r="AN91" s="171"/>
      <c r="AO91" s="171"/>
      <c r="AP91" s="171"/>
      <c r="AQ91" s="171"/>
      <c r="AR91" s="171"/>
      <c r="AS91" s="171"/>
      <c r="AT91" s="171"/>
      <c r="AU91" s="171"/>
      <c r="AV91" s="171"/>
    </row>
    <row r="92" spans="1:48">
      <c r="B92" s="874" t="s">
        <v>7588</v>
      </c>
      <c r="C92" s="872"/>
      <c r="D92" s="872"/>
      <c r="E92" s="872"/>
      <c r="F92" s="872"/>
      <c r="G92" s="872"/>
      <c r="H92" s="872"/>
      <c r="I92" s="872"/>
      <c r="J92" s="873"/>
      <c r="K92" s="803" t="s">
        <v>7589</v>
      </c>
      <c r="L92" s="804"/>
      <c r="M92" s="804"/>
      <c r="N92" s="804"/>
      <c r="O92" s="804"/>
      <c r="P92" s="804"/>
      <c r="Q92" s="804"/>
      <c r="R92" s="804"/>
      <c r="S92" s="805"/>
      <c r="AG92" s="171"/>
      <c r="AH92" s="171"/>
      <c r="AI92" s="171"/>
      <c r="AJ92" s="171"/>
      <c r="AK92" s="171"/>
      <c r="AL92" s="171"/>
      <c r="AM92" s="171"/>
      <c r="AN92" s="171"/>
      <c r="AO92" s="171"/>
      <c r="AP92" s="171"/>
      <c r="AQ92" s="171"/>
      <c r="AR92" s="171"/>
      <c r="AS92" s="171"/>
      <c r="AT92" s="171"/>
      <c r="AU92" s="171"/>
      <c r="AV92" s="171"/>
    </row>
    <row r="93" spans="1:48" ht="60">
      <c r="A93" s="539"/>
      <c r="B93" s="540" t="s">
        <v>7597</v>
      </c>
      <c r="C93" s="191" t="s">
        <v>7839</v>
      </c>
      <c r="D93" s="191" t="s">
        <v>7840</v>
      </c>
      <c r="E93" s="191" t="s">
        <v>7841</v>
      </c>
      <c r="F93" s="191" t="s">
        <v>7623</v>
      </c>
      <c r="G93" s="191" t="s">
        <v>7866</v>
      </c>
      <c r="H93" s="191" t="s">
        <v>7627</v>
      </c>
      <c r="I93" s="191" t="s">
        <v>7843</v>
      </c>
      <c r="J93" s="541" t="s">
        <v>7844</v>
      </c>
      <c r="K93" s="503" t="s">
        <v>7597</v>
      </c>
      <c r="L93" s="280" t="s">
        <v>7839</v>
      </c>
      <c r="M93" s="280" t="s">
        <v>7840</v>
      </c>
      <c r="N93" s="280" t="s">
        <v>7841</v>
      </c>
      <c r="O93" s="280" t="s">
        <v>7623</v>
      </c>
      <c r="P93" s="280" t="s">
        <v>7866</v>
      </c>
      <c r="Q93" s="280" t="s">
        <v>7627</v>
      </c>
      <c r="R93" s="280" t="s">
        <v>7843</v>
      </c>
      <c r="S93" s="505" t="s">
        <v>7844</v>
      </c>
      <c r="AG93" s="171"/>
      <c r="AH93" s="171"/>
      <c r="AI93" s="171"/>
      <c r="AJ93" s="171"/>
      <c r="AK93" s="171"/>
      <c r="AL93" s="171"/>
      <c r="AM93" s="171"/>
      <c r="AN93" s="171"/>
      <c r="AO93" s="171"/>
      <c r="AP93" s="171"/>
      <c r="AQ93" s="171"/>
      <c r="AR93" s="171"/>
      <c r="AS93" s="171"/>
      <c r="AT93" s="171"/>
      <c r="AU93" s="171"/>
      <c r="AV93" s="171"/>
    </row>
    <row r="94" spans="1:48">
      <c r="A94" s="542" t="s">
        <v>7854</v>
      </c>
      <c r="B94" s="543">
        <v>1.7400000000000002E-2</v>
      </c>
      <c r="C94" s="544">
        <v>3.8399999999999997E-2</v>
      </c>
      <c r="D94" s="544">
        <v>1.8400000000000027E-2</v>
      </c>
      <c r="E94" s="544">
        <v>2.8000000000000108E-3</v>
      </c>
      <c r="F94" s="544">
        <v>2.4099999999999989E-2</v>
      </c>
      <c r="G94" s="544">
        <v>2.5899999999999992E-2</v>
      </c>
      <c r="H94" s="544">
        <v>1.520000000000001E-2</v>
      </c>
      <c r="I94" s="544">
        <v>1.2000000000000001E-3</v>
      </c>
      <c r="J94" s="545">
        <v>9.9999999999999395E-5</v>
      </c>
      <c r="K94" s="570">
        <v>1.6199999999999992E-2</v>
      </c>
      <c r="L94" s="569">
        <v>3.659999999999998E-2</v>
      </c>
      <c r="M94" s="569">
        <v>1.3999999999999992E-2</v>
      </c>
      <c r="N94" s="569">
        <v>4.9999999999999975E-3</v>
      </c>
      <c r="O94" s="569">
        <v>1.7500000000000002E-2</v>
      </c>
      <c r="P94" s="569">
        <v>1.3499999999999998E-2</v>
      </c>
      <c r="Q94" s="569">
        <v>1.1400000000000007E-2</v>
      </c>
      <c r="R94" s="569">
        <v>4.2999999999999983E-3</v>
      </c>
      <c r="S94" s="571">
        <v>2.9999999999999992E-4</v>
      </c>
    </row>
    <row r="95" spans="1:48">
      <c r="A95" s="542" t="s">
        <v>7846</v>
      </c>
      <c r="B95" s="543">
        <v>0.2069</v>
      </c>
      <c r="C95" s="544">
        <v>2.1600000000000001E-2</v>
      </c>
      <c r="D95" s="544">
        <v>0.27539999999999998</v>
      </c>
      <c r="E95" s="544">
        <v>2.3199999999999998E-2</v>
      </c>
      <c r="F95" s="544">
        <v>1.3299999999999999E-2</v>
      </c>
      <c r="G95" s="544">
        <v>1.6500000000000001E-2</v>
      </c>
      <c r="H95" s="544">
        <v>1.1299999999999999E-2</v>
      </c>
      <c r="I95" s="544">
        <v>3.2000000000000002E-3</v>
      </c>
      <c r="J95" s="545">
        <v>5.1000000000000004E-3</v>
      </c>
      <c r="K95" s="570">
        <v>0.1925</v>
      </c>
      <c r="L95" s="569">
        <v>2.0500000000000001E-2</v>
      </c>
      <c r="M95" s="569">
        <v>0.21029999999999999</v>
      </c>
      <c r="N95" s="569">
        <v>3.9399999999999998E-2</v>
      </c>
      <c r="O95" s="569">
        <v>9.7000000000000003E-3</v>
      </c>
      <c r="P95" s="569">
        <v>8.5000000000000006E-3</v>
      </c>
      <c r="Q95" s="569">
        <v>8.5000000000000006E-3</v>
      </c>
      <c r="R95" s="569">
        <v>1.1900000000000001E-2</v>
      </c>
      <c r="S95" s="571">
        <v>8.3000000000000001E-3</v>
      </c>
    </row>
    <row r="96" spans="1:48">
      <c r="A96" s="546" t="s">
        <v>960</v>
      </c>
      <c r="B96" s="543">
        <v>7.7299999999999966E-2</v>
      </c>
      <c r="C96" s="544">
        <v>0.34129999999999999</v>
      </c>
      <c r="D96" s="544">
        <v>0.12130000000000002</v>
      </c>
      <c r="E96" s="544">
        <v>0.27240000000000003</v>
      </c>
      <c r="F96" s="544">
        <v>0.2059</v>
      </c>
      <c r="G96" s="544">
        <v>2.880000000000002E-2</v>
      </c>
      <c r="H96" s="544">
        <v>0.2172</v>
      </c>
      <c r="I96" s="544">
        <v>6.4700000000000008E-2</v>
      </c>
      <c r="J96" s="545">
        <v>0.216</v>
      </c>
      <c r="K96" s="570">
        <v>7.1900000000000019E-2</v>
      </c>
      <c r="L96" s="569">
        <v>0.32420000000000004</v>
      </c>
      <c r="M96" s="569">
        <v>9.2600000000000016E-2</v>
      </c>
      <c r="N96" s="569">
        <v>0.46359999999999996</v>
      </c>
      <c r="O96" s="569">
        <v>0.14960000000000001</v>
      </c>
      <c r="P96" s="569">
        <v>1.4899999999999997E-2</v>
      </c>
      <c r="Q96" s="569">
        <v>0.1636</v>
      </c>
      <c r="R96" s="569">
        <v>0.23860000000000001</v>
      </c>
      <c r="S96" s="571">
        <v>0.35439999999999999</v>
      </c>
    </row>
    <row r="97" spans="1:28">
      <c r="A97" s="546" t="s">
        <v>964</v>
      </c>
      <c r="B97" s="543">
        <v>9.7999999999998973E-3</v>
      </c>
      <c r="C97" s="544">
        <v>1.4899999999999913E-2</v>
      </c>
      <c r="D97" s="544">
        <v>8.799999999999919E-3</v>
      </c>
      <c r="E97" s="544">
        <v>6.0099999999999987E-2</v>
      </c>
      <c r="F97" s="544">
        <v>3.1200000000000006E-2</v>
      </c>
      <c r="G97" s="544">
        <v>2.7999999999999137E-3</v>
      </c>
      <c r="H97" s="544">
        <v>1.1199999999999988E-2</v>
      </c>
      <c r="I97" s="544">
        <v>1.0299999999999976E-2</v>
      </c>
      <c r="J97" s="545">
        <v>0.15239999999999998</v>
      </c>
      <c r="K97" s="570">
        <v>9.099999999999997E-3</v>
      </c>
      <c r="L97" s="569">
        <v>1.4100000000000001E-2</v>
      </c>
      <c r="M97" s="569">
        <v>6.7000000000000393E-3</v>
      </c>
      <c r="N97" s="569">
        <v>0.10229999999999995</v>
      </c>
      <c r="O97" s="569">
        <v>2.2700000000000053E-2</v>
      </c>
      <c r="P97" s="569">
        <v>1.5000000000000013E-3</v>
      </c>
      <c r="Q97" s="569">
        <v>8.4000000000000741E-3</v>
      </c>
      <c r="R97" s="569">
        <v>3.7900000000000045E-2</v>
      </c>
      <c r="S97" s="571">
        <v>0.25009999999999999</v>
      </c>
    </row>
    <row r="98" spans="1:28">
      <c r="A98" s="546" t="s">
        <v>7855</v>
      </c>
      <c r="B98" s="543">
        <v>0.46420000000000011</v>
      </c>
      <c r="C98" s="544">
        <v>0.13040000000000004</v>
      </c>
      <c r="D98" s="544">
        <v>0.37359999999999999</v>
      </c>
      <c r="E98" s="544">
        <v>6.8500000000000005E-2</v>
      </c>
      <c r="F98" s="544">
        <v>0.4718</v>
      </c>
      <c r="G98" s="544">
        <v>0.7278</v>
      </c>
      <c r="H98" s="544">
        <v>0.50679999999999992</v>
      </c>
      <c r="I98" s="544">
        <v>0.13120000000000001</v>
      </c>
      <c r="J98" s="545">
        <v>3.3900000000000013E-2</v>
      </c>
      <c r="K98" s="570">
        <v>0.43189999999999995</v>
      </c>
      <c r="L98" s="569">
        <v>0.12409999999999999</v>
      </c>
      <c r="M98" s="569">
        <v>0.28520000000000001</v>
      </c>
      <c r="N98" s="569">
        <v>0.11670000000000007</v>
      </c>
      <c r="O98" s="569">
        <v>0.34290000000000004</v>
      </c>
      <c r="P98" s="569">
        <v>0.37720000000000004</v>
      </c>
      <c r="Q98" s="569">
        <v>0.38169999999999993</v>
      </c>
      <c r="R98" s="569">
        <v>0.4834</v>
      </c>
      <c r="S98" s="571">
        <v>5.5600000000000024E-2</v>
      </c>
    </row>
    <row r="99" spans="1:28">
      <c r="A99" s="546" t="s">
        <v>7856</v>
      </c>
      <c r="B99" s="543">
        <v>8.0000000000000057E-2</v>
      </c>
      <c r="C99" s="544">
        <v>0.12010000000000003</v>
      </c>
      <c r="D99" s="544">
        <v>0.14890000000000003</v>
      </c>
      <c r="E99" s="544">
        <v>0.48219999999999996</v>
      </c>
      <c r="F99" s="544">
        <v>0.15690000000000004</v>
      </c>
      <c r="G99" s="544">
        <v>0.10960000000000003</v>
      </c>
      <c r="H99" s="544">
        <v>0.17210000000000006</v>
      </c>
      <c r="I99" s="544">
        <v>0.78239999999999998</v>
      </c>
      <c r="J99" s="545">
        <v>0.59119999999999995</v>
      </c>
      <c r="K99" s="572"/>
      <c r="L99" s="573"/>
      <c r="M99" s="573"/>
      <c r="N99" s="573"/>
      <c r="O99" s="573"/>
      <c r="P99" s="573"/>
      <c r="Q99" s="573"/>
      <c r="R99" s="573"/>
      <c r="S99" s="574"/>
    </row>
    <row r="100" spans="1:28">
      <c r="A100" s="542" t="s">
        <v>7857</v>
      </c>
      <c r="B100" s="543"/>
      <c r="C100" s="544"/>
      <c r="D100" s="544"/>
      <c r="E100" s="544"/>
      <c r="F100" s="544"/>
      <c r="G100" s="544"/>
      <c r="H100" s="544"/>
      <c r="I100" s="544"/>
      <c r="J100" s="545"/>
      <c r="K100" s="570">
        <v>0.10980000000000005</v>
      </c>
      <c r="L100" s="569">
        <v>8.2400000000000029E-2</v>
      </c>
      <c r="M100" s="569">
        <v>0.33419999999999994</v>
      </c>
      <c r="N100" s="569">
        <v>5.5600000000000031E-2</v>
      </c>
      <c r="O100" s="569">
        <v>0.37249999999999994</v>
      </c>
      <c r="P100" s="569">
        <v>0.53059999999999996</v>
      </c>
      <c r="Q100" s="569">
        <v>0.36559999999999998</v>
      </c>
      <c r="R100" s="569">
        <v>0.18719999999999998</v>
      </c>
      <c r="S100" s="571">
        <v>0.3286</v>
      </c>
    </row>
    <row r="101" spans="1:28">
      <c r="A101" s="547" t="s">
        <v>7858</v>
      </c>
      <c r="B101" s="548">
        <v>0.14439999999999986</v>
      </c>
      <c r="C101" s="549">
        <v>0.33329999999999999</v>
      </c>
      <c r="D101" s="549">
        <v>5.3600000000000002E-2</v>
      </c>
      <c r="E101" s="549">
        <v>9.0799999999999992E-2</v>
      </c>
      <c r="F101" s="549">
        <v>9.6799999999999997E-2</v>
      </c>
      <c r="G101" s="549">
        <v>8.8599999999999998E-2</v>
      </c>
      <c r="H101" s="549">
        <v>6.6199999999999995E-2</v>
      </c>
      <c r="I101" s="549">
        <v>7.0000000000000001E-3</v>
      </c>
      <c r="J101" s="550">
        <v>1.2999999999999999E-3</v>
      </c>
      <c r="K101" s="575">
        <v>0.1686</v>
      </c>
      <c r="L101" s="576">
        <v>0.39810000000000001</v>
      </c>
      <c r="M101" s="576">
        <v>5.7000000000000002E-2</v>
      </c>
      <c r="N101" s="576">
        <v>0.21740000000000001</v>
      </c>
      <c r="O101" s="576">
        <v>8.5100000000000009E-2</v>
      </c>
      <c r="P101" s="576">
        <v>5.3800000000000008E-2</v>
      </c>
      <c r="Q101" s="576">
        <v>6.08E-2</v>
      </c>
      <c r="R101" s="576">
        <v>3.6700000000000003E-2</v>
      </c>
      <c r="S101" s="577">
        <v>2.6999999999999997E-3</v>
      </c>
    </row>
    <row r="102" spans="1:28">
      <c r="A102" s="551"/>
      <c r="B102" s="533">
        <f>SUM(B94:B101)</f>
        <v>1</v>
      </c>
      <c r="C102" s="534">
        <f>SUM(C94:C101)</f>
        <v>1</v>
      </c>
      <c r="D102" s="534">
        <f t="shared" ref="D102:K102" si="13">SUM(D94:D101)</f>
        <v>0.99999999999999989</v>
      </c>
      <c r="E102" s="534">
        <f t="shared" si="13"/>
        <v>1</v>
      </c>
      <c r="F102" s="534">
        <f t="shared" si="13"/>
        <v>1</v>
      </c>
      <c r="G102" s="534">
        <f t="shared" si="13"/>
        <v>1</v>
      </c>
      <c r="H102" s="534">
        <f t="shared" si="13"/>
        <v>1</v>
      </c>
      <c r="I102" s="534">
        <f t="shared" si="13"/>
        <v>1</v>
      </c>
      <c r="J102" s="535">
        <f t="shared" si="13"/>
        <v>0.99999999999999989</v>
      </c>
      <c r="K102" s="578">
        <f t="shared" si="13"/>
        <v>1</v>
      </c>
      <c r="L102" s="561">
        <f>SUM(L94:L101)</f>
        <v>1</v>
      </c>
      <c r="M102" s="561">
        <f t="shared" ref="M102:R102" si="14">SUM(M94:M101)</f>
        <v>1</v>
      </c>
      <c r="N102" s="561">
        <f t="shared" si="14"/>
        <v>1</v>
      </c>
      <c r="O102" s="561">
        <f t="shared" si="14"/>
        <v>1</v>
      </c>
      <c r="P102" s="561">
        <f t="shared" si="14"/>
        <v>0.99999999999999989</v>
      </c>
      <c r="Q102" s="561">
        <f t="shared" si="14"/>
        <v>1</v>
      </c>
      <c r="R102" s="561">
        <f t="shared" si="14"/>
        <v>1</v>
      </c>
      <c r="S102" s="579">
        <f>SUM(S94:S101)</f>
        <v>1</v>
      </c>
    </row>
    <row r="103" spans="1:28">
      <c r="J103" s="569"/>
    </row>
    <row r="104" spans="1:28">
      <c r="B104" s="869" t="s">
        <v>50</v>
      </c>
      <c r="C104" s="870"/>
      <c r="D104" s="870"/>
      <c r="E104" s="870"/>
      <c r="F104" s="870"/>
      <c r="G104" s="870"/>
      <c r="H104" s="870"/>
      <c r="I104" s="870"/>
      <c r="J104" s="870"/>
      <c r="K104" s="870"/>
      <c r="L104" s="870"/>
      <c r="M104" s="870"/>
      <c r="N104" s="870"/>
      <c r="O104" s="870"/>
      <c r="P104" s="870"/>
      <c r="Q104" s="870"/>
      <c r="R104" s="870"/>
      <c r="S104" s="870"/>
      <c r="T104" s="870"/>
      <c r="U104" s="870"/>
      <c r="V104" s="870"/>
      <c r="W104" s="870"/>
      <c r="X104" s="870"/>
      <c r="Y104" s="870"/>
      <c r="Z104" s="870"/>
      <c r="AA104" s="870"/>
      <c r="AB104" s="871"/>
    </row>
    <row r="105" spans="1:28">
      <c r="B105" s="857" t="s">
        <v>7591</v>
      </c>
      <c r="C105" s="858"/>
      <c r="D105" s="858"/>
      <c r="E105" s="858"/>
      <c r="F105" s="858"/>
      <c r="G105" s="858"/>
      <c r="H105" s="858"/>
      <c r="I105" s="858"/>
      <c r="J105" s="859"/>
      <c r="K105" s="874" t="s">
        <v>7585</v>
      </c>
      <c r="L105" s="872"/>
      <c r="M105" s="872"/>
      <c r="N105" s="872"/>
      <c r="O105" s="872"/>
      <c r="P105" s="872"/>
      <c r="Q105" s="872"/>
      <c r="R105" s="872"/>
      <c r="S105" s="873"/>
      <c r="T105" s="874" t="s">
        <v>7592</v>
      </c>
      <c r="U105" s="872"/>
      <c r="V105" s="872"/>
      <c r="W105" s="872"/>
      <c r="X105" s="872"/>
      <c r="Y105" s="872"/>
      <c r="Z105" s="872"/>
      <c r="AA105" s="872"/>
      <c r="AB105" s="873"/>
    </row>
    <row r="106" spans="1:28" ht="60">
      <c r="A106" s="539"/>
      <c r="B106" s="503" t="s">
        <v>7597</v>
      </c>
      <c r="C106" s="280" t="s">
        <v>7839</v>
      </c>
      <c r="D106" s="280" t="s">
        <v>7840</v>
      </c>
      <c r="E106" s="280" t="s">
        <v>7841</v>
      </c>
      <c r="F106" s="280" t="s">
        <v>7623</v>
      </c>
      <c r="G106" s="191" t="s">
        <v>7866</v>
      </c>
      <c r="H106" s="280" t="s">
        <v>7627</v>
      </c>
      <c r="I106" s="280" t="s">
        <v>7843</v>
      </c>
      <c r="J106" s="280" t="s">
        <v>7844</v>
      </c>
      <c r="K106" s="503" t="s">
        <v>7597</v>
      </c>
      <c r="L106" s="280" t="s">
        <v>7839</v>
      </c>
      <c r="M106" s="280" t="s">
        <v>7840</v>
      </c>
      <c r="N106" s="280" t="s">
        <v>7841</v>
      </c>
      <c r="O106" s="280" t="s">
        <v>7623</v>
      </c>
      <c r="P106" s="280" t="s">
        <v>7866</v>
      </c>
      <c r="Q106" s="280" t="s">
        <v>7627</v>
      </c>
      <c r="R106" s="280" t="s">
        <v>7843</v>
      </c>
      <c r="S106" s="505" t="s">
        <v>7844</v>
      </c>
      <c r="T106" s="503" t="s">
        <v>7597</v>
      </c>
      <c r="U106" s="280" t="s">
        <v>7839</v>
      </c>
      <c r="V106" s="280" t="s">
        <v>7840</v>
      </c>
      <c r="W106" s="280" t="s">
        <v>7841</v>
      </c>
      <c r="X106" s="280" t="s">
        <v>7623</v>
      </c>
      <c r="Y106" s="280" t="s">
        <v>7866</v>
      </c>
      <c r="Z106" s="280" t="s">
        <v>7627</v>
      </c>
      <c r="AA106" s="280" t="s">
        <v>7843</v>
      </c>
      <c r="AB106" s="505" t="s">
        <v>7844</v>
      </c>
    </row>
    <row r="107" spans="1:28">
      <c r="A107" s="552" t="s">
        <v>7868</v>
      </c>
      <c r="B107" s="544">
        <v>0.10890000000000002</v>
      </c>
      <c r="C107" s="544">
        <v>0.25419999999999998</v>
      </c>
      <c r="D107" s="544">
        <v>5.2600000000000001E-2</v>
      </c>
      <c r="E107" s="544">
        <v>6.9999999999999993E-3</v>
      </c>
      <c r="F107" s="544">
        <v>8.2599999999999979E-2</v>
      </c>
      <c r="G107" s="544">
        <v>5.1100000000000007E-2</v>
      </c>
      <c r="H107" s="544">
        <v>0.05</v>
      </c>
      <c r="I107" s="544">
        <v>4.4000000000000003E-3</v>
      </c>
      <c r="J107" s="544">
        <v>1E-4</v>
      </c>
      <c r="K107" s="543">
        <v>6.610000000000002E-2</v>
      </c>
      <c r="L107" s="544">
        <v>4.4399999999999995E-2</v>
      </c>
      <c r="M107" s="544">
        <v>4.3899999999999995E-2</v>
      </c>
      <c r="N107" s="544">
        <v>0.10990000000000003</v>
      </c>
      <c r="O107" s="544">
        <v>8.2400000000000001E-2</v>
      </c>
      <c r="P107" s="544">
        <v>2.6100000000000005E-2</v>
      </c>
      <c r="Q107" s="544">
        <v>8.8700000000000001E-2</v>
      </c>
      <c r="R107" s="544">
        <v>6.1999999999999986E-2</v>
      </c>
      <c r="S107" s="545">
        <v>2E-3</v>
      </c>
      <c r="T107" s="543">
        <v>0.13850000000000004</v>
      </c>
      <c r="U107" s="544">
        <v>0.35440000000000005</v>
      </c>
      <c r="V107" s="544">
        <v>4.6899999999999969E-2</v>
      </c>
      <c r="W107" s="544">
        <v>9.1999999999999998E-3</v>
      </c>
      <c r="X107" s="544">
        <v>8.5400000000000004E-2</v>
      </c>
      <c r="Y107" s="544">
        <v>7.1099999999999997E-2</v>
      </c>
      <c r="Z107" s="544">
        <v>4.8500000000000001E-2</v>
      </c>
      <c r="AA107" s="544">
        <v>5.1999999999999998E-3</v>
      </c>
      <c r="AB107" s="545">
        <v>9.9999999999999964E-5</v>
      </c>
    </row>
    <row r="108" spans="1:28">
      <c r="A108" s="552" t="s">
        <v>7846</v>
      </c>
      <c r="B108" s="544">
        <v>0.1754</v>
      </c>
      <c r="C108" s="544">
        <v>3.85E-2</v>
      </c>
      <c r="D108" s="544">
        <v>0.1918</v>
      </c>
      <c r="E108" s="544">
        <v>2E-3</v>
      </c>
      <c r="F108" s="544">
        <v>8.8000000000000005E-3</v>
      </c>
      <c r="G108" s="544">
        <v>1.9300000000000001E-2</v>
      </c>
      <c r="H108" s="544">
        <v>4.4000000000000003E-3</v>
      </c>
      <c r="I108" s="544">
        <v>1E-3</v>
      </c>
      <c r="J108" s="544">
        <v>1E-4</v>
      </c>
      <c r="K108" s="543">
        <v>0.1065</v>
      </c>
      <c r="L108" s="544">
        <v>6.7000000000000002E-3</v>
      </c>
      <c r="M108" s="544">
        <v>0.16009999999999999</v>
      </c>
      <c r="N108" s="544">
        <v>3.1E-2</v>
      </c>
      <c r="O108" s="544">
        <v>8.8000000000000005E-3</v>
      </c>
      <c r="P108" s="544">
        <v>9.9000000000000008E-3</v>
      </c>
      <c r="Q108" s="544">
        <v>7.7999999999999996E-3</v>
      </c>
      <c r="R108" s="544">
        <v>1.37E-2</v>
      </c>
      <c r="S108" s="545">
        <v>6.6E-3</v>
      </c>
      <c r="T108" s="543">
        <v>0.223</v>
      </c>
      <c r="U108" s="544">
        <v>5.3600000000000002E-2</v>
      </c>
      <c r="V108" s="544">
        <v>0.17080000000000001</v>
      </c>
      <c r="W108" s="544">
        <v>2.5999999999999999E-3</v>
      </c>
      <c r="X108" s="544">
        <v>9.1000000000000004E-3</v>
      </c>
      <c r="Y108" s="544">
        <v>2.6700000000000002E-2</v>
      </c>
      <c r="Z108" s="544">
        <v>4.3E-3</v>
      </c>
      <c r="AA108" s="544">
        <v>1.1999999999999999E-3</v>
      </c>
      <c r="AB108" s="545">
        <v>2.0000000000000001E-4</v>
      </c>
    </row>
    <row r="109" spans="1:28">
      <c r="A109" s="552" t="s">
        <v>619</v>
      </c>
      <c r="B109" s="544">
        <v>0.36289999999999994</v>
      </c>
      <c r="C109" s="544">
        <v>0.15970000000000004</v>
      </c>
      <c r="D109" s="544">
        <v>0.58849999999999991</v>
      </c>
      <c r="E109" s="544">
        <v>7.5999999999999956E-3</v>
      </c>
      <c r="F109" s="544">
        <v>4.0700000000000042E-2</v>
      </c>
      <c r="G109" s="544">
        <v>2.7700000000000002E-2</v>
      </c>
      <c r="H109" s="544">
        <v>1.5099999999999945E-2</v>
      </c>
      <c r="I109" s="544">
        <v>1.4099999999999955E-2</v>
      </c>
      <c r="J109" s="544">
        <v>1.0000000000001136E-4</v>
      </c>
      <c r="K109" s="516"/>
      <c r="L109" s="517"/>
      <c r="M109" s="517"/>
      <c r="N109" s="517"/>
      <c r="O109" s="517"/>
      <c r="P109" s="517"/>
      <c r="Q109" s="517"/>
      <c r="R109" s="517"/>
      <c r="S109" s="518"/>
      <c r="T109" s="543">
        <v>0.48329999999999995</v>
      </c>
      <c r="U109" s="544">
        <v>0.28919999999999996</v>
      </c>
      <c r="V109" s="544">
        <v>0.68730000000000002</v>
      </c>
      <c r="W109" s="544">
        <v>1.3299999999999992E-2</v>
      </c>
      <c r="X109" s="544">
        <v>5.4899999999999893E-2</v>
      </c>
      <c r="Y109" s="544">
        <v>5.0199999999999939E-2</v>
      </c>
      <c r="Z109" s="544">
        <v>1.8999999999999989E-2</v>
      </c>
      <c r="AA109" s="544">
        <v>2.2000000000000013E-2</v>
      </c>
      <c r="AB109" s="545">
        <v>9.9999999999955973E-5</v>
      </c>
    </row>
    <row r="110" spans="1:28">
      <c r="A110" s="552" t="s">
        <v>7848</v>
      </c>
      <c r="B110" s="544">
        <v>8.7099999999999997E-2</v>
      </c>
      <c r="C110" s="544">
        <v>0.09</v>
      </c>
      <c r="D110" s="544">
        <v>7.3800000000000004E-2</v>
      </c>
      <c r="E110" s="544">
        <v>4.5000000000000005E-3</v>
      </c>
      <c r="F110" s="544">
        <v>0.28649999999999998</v>
      </c>
      <c r="G110" s="544">
        <v>0.54520000000000002</v>
      </c>
      <c r="H110" s="544">
        <v>0.1754</v>
      </c>
      <c r="I110" s="544">
        <v>7.1999999999999998E-3</v>
      </c>
      <c r="J110" s="544">
        <v>0</v>
      </c>
      <c r="K110" s="516"/>
      <c r="L110" s="517"/>
      <c r="M110" s="517"/>
      <c r="N110" s="517"/>
      <c r="O110" s="517"/>
      <c r="P110" s="517"/>
      <c r="Q110" s="517"/>
      <c r="R110" s="517"/>
      <c r="S110" s="518"/>
      <c r="T110" s="543">
        <v>0.1089</v>
      </c>
      <c r="U110" s="544">
        <v>0.1186</v>
      </c>
      <c r="V110" s="544">
        <v>7.1599999999999997E-2</v>
      </c>
      <c r="W110" s="544">
        <v>6.4000000000000003E-3</v>
      </c>
      <c r="X110" s="544">
        <v>0.29420000000000002</v>
      </c>
      <c r="Y110" s="544">
        <v>0.75790000000000002</v>
      </c>
      <c r="Z110" s="544">
        <v>0.17150000000000001</v>
      </c>
      <c r="AA110" s="544">
        <v>9.2999999999999992E-3</v>
      </c>
      <c r="AB110" s="545">
        <v>0</v>
      </c>
    </row>
    <row r="111" spans="1:28">
      <c r="A111" s="552" t="s">
        <v>7850</v>
      </c>
      <c r="B111" s="544">
        <v>-0.1421</v>
      </c>
      <c r="C111" s="544">
        <v>-0.72960000000000003</v>
      </c>
      <c r="D111" s="544">
        <v>-9.9399999999999988E-2</v>
      </c>
      <c r="E111" s="544">
        <v>0.96129999999999993</v>
      </c>
      <c r="F111" s="544">
        <v>0.31840000000000002</v>
      </c>
      <c r="G111" s="544">
        <v>-9.4700000000000006E-2</v>
      </c>
      <c r="H111" s="544">
        <v>0.57069999999999999</v>
      </c>
      <c r="I111" s="544">
        <v>0.95590000000000008</v>
      </c>
      <c r="J111" s="544">
        <v>0.99349999999999994</v>
      </c>
      <c r="K111" s="516"/>
      <c r="L111" s="517"/>
      <c r="M111" s="517"/>
      <c r="N111" s="517"/>
      <c r="O111" s="517"/>
      <c r="P111" s="517"/>
      <c r="Q111" s="517"/>
      <c r="R111" s="517"/>
      <c r="S111" s="518"/>
      <c r="T111" s="543">
        <v>-0.18060000000000001</v>
      </c>
      <c r="U111" s="544">
        <v>-1.0166999999999999</v>
      </c>
      <c r="V111" s="544">
        <v>-6.4399999999999999E-2</v>
      </c>
      <c r="W111" s="544">
        <v>0.92179999999999995</v>
      </c>
      <c r="X111" s="544">
        <v>0.32929999999999998</v>
      </c>
      <c r="Y111" s="544">
        <v>-0.1434</v>
      </c>
      <c r="Z111" s="544">
        <v>0.60470000000000002</v>
      </c>
      <c r="AA111" s="544">
        <v>0.82589999999999997</v>
      </c>
      <c r="AB111" s="545">
        <v>0.98540000000000005</v>
      </c>
    </row>
    <row r="112" spans="1:28">
      <c r="A112" s="552" t="s">
        <v>7851</v>
      </c>
      <c r="B112" s="544">
        <v>0.27310000000000001</v>
      </c>
      <c r="C112" s="544">
        <v>0.43740000000000001</v>
      </c>
      <c r="D112" s="544">
        <v>0.1293</v>
      </c>
      <c r="E112" s="544">
        <v>2.2999999999999488E-3</v>
      </c>
      <c r="F112" s="544">
        <v>0.10640000000000001</v>
      </c>
      <c r="G112" s="544">
        <v>0.33429999999999999</v>
      </c>
      <c r="H112" s="544">
        <v>6.2600000000000017E-2</v>
      </c>
      <c r="I112" s="544">
        <v>9.5999999999999367E-3</v>
      </c>
      <c r="J112" s="544">
        <v>4.8999999999999487E-3</v>
      </c>
      <c r="K112" s="516"/>
      <c r="L112" s="517"/>
      <c r="M112" s="517"/>
      <c r="N112" s="517"/>
      <c r="O112" s="517"/>
      <c r="P112" s="517"/>
      <c r="Q112" s="517"/>
      <c r="R112" s="517"/>
      <c r="S112" s="518"/>
      <c r="T112" s="516"/>
      <c r="U112" s="517"/>
      <c r="V112" s="517"/>
      <c r="W112" s="517"/>
      <c r="X112" s="517"/>
      <c r="Y112" s="517"/>
      <c r="Z112" s="517"/>
      <c r="AA112" s="517"/>
      <c r="AB112" s="518"/>
    </row>
    <row r="113" spans="1:28">
      <c r="A113" s="552" t="s">
        <v>7852</v>
      </c>
      <c r="B113" s="544">
        <v>0.1265</v>
      </c>
      <c r="C113" s="544">
        <v>0.61310000000000009</v>
      </c>
      <c r="D113" s="544">
        <v>3.9699999999999999E-2</v>
      </c>
      <c r="E113" s="544">
        <v>8.0000000000000002E-3</v>
      </c>
      <c r="F113" s="544">
        <v>6.59E-2</v>
      </c>
      <c r="G113" s="544">
        <v>0.10680000000000001</v>
      </c>
      <c r="H113" s="544">
        <v>2.6699999999999998E-2</v>
      </c>
      <c r="I113" s="544">
        <v>2.3E-3</v>
      </c>
      <c r="J113" s="544">
        <v>0</v>
      </c>
      <c r="K113" s="543">
        <v>0.1401</v>
      </c>
      <c r="L113" s="544">
        <v>0.19549999999999998</v>
      </c>
      <c r="M113" s="544">
        <v>8.0099999999999991E-2</v>
      </c>
      <c r="N113" s="544">
        <v>0.28849999999999998</v>
      </c>
      <c r="O113" s="544">
        <v>0.1174</v>
      </c>
      <c r="P113" s="544">
        <v>9.8400000000000001E-2</v>
      </c>
      <c r="Q113" s="544">
        <v>8.8099999999999998E-2</v>
      </c>
      <c r="R113" s="544">
        <v>7.6999999999999985E-2</v>
      </c>
      <c r="S113" s="545">
        <v>3.5999999999999999E-3</v>
      </c>
      <c r="T113" s="543">
        <v>0.15429999999999999</v>
      </c>
      <c r="U113" s="544">
        <v>0.81989999999999996</v>
      </c>
      <c r="V113" s="544">
        <v>3.2800000000000003E-2</v>
      </c>
      <c r="W113" s="544">
        <v>0.01</v>
      </c>
      <c r="X113" s="544">
        <v>6.5699999999999995E-2</v>
      </c>
      <c r="Y113" s="544">
        <v>0.14300000000000002</v>
      </c>
      <c r="Z113" s="544">
        <v>2.4899999999999999E-2</v>
      </c>
      <c r="AA113" s="544">
        <v>2.5000000000000001E-3</v>
      </c>
      <c r="AB113" s="545">
        <v>0</v>
      </c>
    </row>
    <row r="114" spans="1:28">
      <c r="A114" s="552" t="s">
        <v>7859</v>
      </c>
      <c r="B114" s="544">
        <v>8.1999999999999885E-3</v>
      </c>
      <c r="C114" s="544">
        <v>0.13669999999999993</v>
      </c>
      <c r="D114" s="544">
        <v>2.3700000000000044E-2</v>
      </c>
      <c r="E114" s="544">
        <v>7.3000000000001015E-3</v>
      </c>
      <c r="F114" s="544">
        <v>9.0699999999999975E-2</v>
      </c>
      <c r="G114" s="544">
        <v>1.0299999999999976E-2</v>
      </c>
      <c r="H114" s="544">
        <v>9.5100000000000046E-2</v>
      </c>
      <c r="I114" s="544">
        <v>5.5000000000000734E-3</v>
      </c>
      <c r="J114" s="544">
        <v>1.3000000000000967E-3</v>
      </c>
      <c r="K114" s="516"/>
      <c r="L114" s="517"/>
      <c r="M114" s="517"/>
      <c r="N114" s="517"/>
      <c r="O114" s="517"/>
      <c r="P114" s="517"/>
      <c r="Q114" s="517"/>
      <c r="R114" s="517"/>
      <c r="S114" s="518"/>
      <c r="T114" s="543">
        <v>1.7700000000000049E-2</v>
      </c>
      <c r="U114" s="544">
        <v>0.21509999999999996</v>
      </c>
      <c r="V114" s="544">
        <v>2.5000000000000022E-2</v>
      </c>
      <c r="W114" s="544">
        <v>1.4200000000000101E-2</v>
      </c>
      <c r="X114" s="544">
        <v>0.10860000000000003</v>
      </c>
      <c r="Y114" s="544">
        <v>1.7400000000000082E-2</v>
      </c>
      <c r="Z114" s="544">
        <v>9.5399999999999929E-2</v>
      </c>
      <c r="AA114" s="544">
        <v>1.1399999999999966E-2</v>
      </c>
      <c r="AB114" s="545">
        <v>5.4999999999999494E-3</v>
      </c>
    </row>
    <row r="115" spans="1:28">
      <c r="A115" s="552" t="s">
        <v>7459</v>
      </c>
      <c r="B115" s="517"/>
      <c r="C115" s="517"/>
      <c r="D115" s="517"/>
      <c r="E115" s="517"/>
      <c r="F115" s="517"/>
      <c r="G115" s="517"/>
      <c r="H115" s="517"/>
      <c r="I115" s="517"/>
      <c r="J115" s="517"/>
      <c r="K115" s="543">
        <v>0.2339</v>
      </c>
      <c r="L115" s="544">
        <v>0.3569</v>
      </c>
      <c r="M115" s="544">
        <v>0.20360000000000006</v>
      </c>
      <c r="N115" s="544">
        <v>5.9000000000000052E-2</v>
      </c>
      <c r="O115" s="544">
        <v>4.4499999999999984E-2</v>
      </c>
      <c r="P115" s="544">
        <v>2.5599999999999984E-2</v>
      </c>
      <c r="Q115" s="544">
        <v>3.3299999999999996E-2</v>
      </c>
      <c r="R115" s="544">
        <v>5.2099999999999994E-2</v>
      </c>
      <c r="S115" s="545">
        <v>3.0000000000000339E-3</v>
      </c>
      <c r="T115" s="516"/>
      <c r="U115" s="517"/>
      <c r="V115" s="517"/>
      <c r="W115" s="517"/>
      <c r="X115" s="517"/>
      <c r="Y115" s="517"/>
      <c r="Z115" s="517"/>
      <c r="AA115" s="517"/>
      <c r="AB115" s="518"/>
    </row>
    <row r="116" spans="1:28">
      <c r="A116" s="552" t="s">
        <v>2024</v>
      </c>
      <c r="B116" s="517"/>
      <c r="C116" s="517"/>
      <c r="D116" s="517"/>
      <c r="E116" s="517"/>
      <c r="F116" s="517"/>
      <c r="G116" s="517"/>
      <c r="H116" s="517"/>
      <c r="I116" s="517"/>
      <c r="J116" s="517"/>
      <c r="K116" s="543">
        <v>0.26319999999999999</v>
      </c>
      <c r="L116" s="544">
        <v>0.15610000000000002</v>
      </c>
      <c r="M116" s="544">
        <v>0.28710000000000002</v>
      </c>
      <c r="N116" s="544">
        <v>0.18029999999999999</v>
      </c>
      <c r="O116" s="544">
        <v>0.24869999999999998</v>
      </c>
      <c r="P116" s="544">
        <v>0.27589999999999998</v>
      </c>
      <c r="Q116" s="544">
        <v>0.24359999999999998</v>
      </c>
      <c r="R116" s="544">
        <v>0.1512</v>
      </c>
      <c r="S116" s="545">
        <v>0.38</v>
      </c>
      <c r="T116" s="516"/>
      <c r="U116" s="517"/>
      <c r="V116" s="517"/>
      <c r="W116" s="517"/>
      <c r="X116" s="517"/>
      <c r="Y116" s="517"/>
      <c r="Z116" s="517"/>
      <c r="AA116" s="517"/>
      <c r="AB116" s="518"/>
    </row>
    <row r="117" spans="1:28">
      <c r="A117" s="552" t="s">
        <v>7862</v>
      </c>
      <c r="B117" s="517"/>
      <c r="C117" s="517"/>
      <c r="D117" s="517"/>
      <c r="E117" s="517"/>
      <c r="F117" s="517"/>
      <c r="G117" s="517"/>
      <c r="H117" s="517"/>
      <c r="I117" s="517"/>
      <c r="J117" s="517"/>
      <c r="K117" s="543">
        <v>0.11580000000000001</v>
      </c>
      <c r="L117" s="544">
        <v>0.19589999999999994</v>
      </c>
      <c r="M117" s="544">
        <v>4.6099999999999947E-2</v>
      </c>
      <c r="N117" s="544">
        <v>0.25340000000000001</v>
      </c>
      <c r="O117" s="544">
        <v>0.15190000000000003</v>
      </c>
      <c r="P117" s="544">
        <v>1.8800000000000039E-2</v>
      </c>
      <c r="Q117" s="544">
        <v>0.2203</v>
      </c>
      <c r="R117" s="544">
        <v>0.33080000000000004</v>
      </c>
      <c r="S117" s="545">
        <v>0.37150000000000005</v>
      </c>
      <c r="T117" s="516"/>
      <c r="U117" s="517"/>
      <c r="V117" s="517"/>
      <c r="W117" s="517"/>
      <c r="X117" s="517"/>
      <c r="Y117" s="517"/>
      <c r="Z117" s="517"/>
      <c r="AA117" s="517"/>
      <c r="AB117" s="518"/>
    </row>
    <row r="118" spans="1:28">
      <c r="A118" s="580" t="s">
        <v>7856</v>
      </c>
      <c r="B118" s="517"/>
      <c r="C118" s="517"/>
      <c r="D118" s="517"/>
      <c r="E118" s="517"/>
      <c r="F118" s="517"/>
      <c r="G118" s="517"/>
      <c r="H118" s="517"/>
      <c r="I118" s="517"/>
      <c r="J118" s="517"/>
      <c r="K118" s="516"/>
      <c r="L118" s="517"/>
      <c r="M118" s="517"/>
      <c r="N118" s="517"/>
      <c r="O118" s="517"/>
      <c r="P118" s="517"/>
      <c r="Q118" s="517"/>
      <c r="R118" s="517"/>
      <c r="S118" s="518"/>
      <c r="T118" s="543">
        <v>5.489999999999997E-2</v>
      </c>
      <c r="U118" s="544">
        <v>0.16589999999999999</v>
      </c>
      <c r="V118" s="544">
        <v>2.9999999999999992E-2</v>
      </c>
      <c r="W118" s="544">
        <v>2.2499999999999954E-2</v>
      </c>
      <c r="X118" s="544">
        <v>5.2800000000000027E-2</v>
      </c>
      <c r="Y118" s="544">
        <v>7.709999999999996E-2</v>
      </c>
      <c r="Z118" s="544">
        <v>3.1700000000000041E-2</v>
      </c>
      <c r="AA118" s="544">
        <v>0.12250000000000005</v>
      </c>
      <c r="AB118" s="545">
        <v>8.700000000000041E-3</v>
      </c>
    </row>
    <row r="119" spans="1:28">
      <c r="A119" s="560" t="s">
        <v>7488</v>
      </c>
      <c r="B119" s="524"/>
      <c r="C119" s="524"/>
      <c r="D119" s="524"/>
      <c r="E119" s="524"/>
      <c r="F119" s="524"/>
      <c r="G119" s="524"/>
      <c r="H119" s="524"/>
      <c r="I119" s="524"/>
      <c r="J119" s="524"/>
      <c r="K119" s="548">
        <v>7.439999999999998E-2</v>
      </c>
      <c r="L119" s="549">
        <v>4.4499999999999984E-2</v>
      </c>
      <c r="M119" s="549">
        <v>0.17910000000000001</v>
      </c>
      <c r="N119" s="549">
        <v>7.7899999999999942E-2</v>
      </c>
      <c r="O119" s="549">
        <v>0.3463</v>
      </c>
      <c r="P119" s="549">
        <v>0.54530000000000001</v>
      </c>
      <c r="Q119" s="549">
        <v>0.31819999999999998</v>
      </c>
      <c r="R119" s="549">
        <v>0.31319999999999998</v>
      </c>
      <c r="S119" s="550">
        <v>0.23329999999999995</v>
      </c>
      <c r="T119" s="516"/>
      <c r="U119" s="517"/>
      <c r="V119" s="517"/>
      <c r="W119" s="517"/>
      <c r="X119" s="517"/>
      <c r="Y119" s="517"/>
      <c r="Z119" s="517"/>
      <c r="AA119" s="517"/>
      <c r="AB119" s="518"/>
    </row>
    <row r="120" spans="1:28">
      <c r="A120" s="559" t="s">
        <v>233</v>
      </c>
      <c r="B120" s="534">
        <f>SUM(B107:B114)</f>
        <v>1</v>
      </c>
      <c r="C120" s="534">
        <f>SUM(C107:C114)</f>
        <v>1</v>
      </c>
      <c r="D120" s="534">
        <f>SUM(D107:D114)</f>
        <v>0.99999999999999989</v>
      </c>
      <c r="E120" s="534">
        <f>SUM(E107:E119)</f>
        <v>1</v>
      </c>
      <c r="F120" s="534">
        <f>SUM(F107:F119)</f>
        <v>1</v>
      </c>
      <c r="G120" s="534">
        <f>SUM(G107:G119)</f>
        <v>1</v>
      </c>
      <c r="H120" s="534">
        <f>SUM(H107:H119)</f>
        <v>0.99999999999999989</v>
      </c>
      <c r="I120" s="534">
        <f>SUM(I107:I114)</f>
        <v>1</v>
      </c>
      <c r="J120" s="534">
        <f t="shared" ref="J120:P120" si="15">SUM(J107:J119)</f>
        <v>0.99999999999999989</v>
      </c>
      <c r="K120" s="533">
        <f t="shared" si="15"/>
        <v>1</v>
      </c>
      <c r="L120" s="534">
        <f t="shared" si="15"/>
        <v>0.99999999999999989</v>
      </c>
      <c r="M120" s="534">
        <f t="shared" si="15"/>
        <v>1</v>
      </c>
      <c r="N120" s="534">
        <f t="shared" si="15"/>
        <v>1</v>
      </c>
      <c r="O120" s="534">
        <f t="shared" si="15"/>
        <v>1</v>
      </c>
      <c r="P120" s="534">
        <f t="shared" si="15"/>
        <v>1</v>
      </c>
      <c r="Q120" s="534">
        <f>SUM(Q107:Q119)</f>
        <v>1</v>
      </c>
      <c r="R120" s="534">
        <f>SUM(R107:R119)</f>
        <v>1</v>
      </c>
      <c r="S120" s="535">
        <f>SUM(S107:S119)</f>
        <v>1</v>
      </c>
      <c r="T120" s="533">
        <f t="shared" ref="T120:Z120" si="16">SUM(T107:T119)</f>
        <v>1</v>
      </c>
      <c r="U120" s="534">
        <f t="shared" si="16"/>
        <v>1</v>
      </c>
      <c r="V120" s="534">
        <f t="shared" si="16"/>
        <v>1</v>
      </c>
      <c r="W120" s="534">
        <f t="shared" si="16"/>
        <v>1</v>
      </c>
      <c r="X120" s="534">
        <f t="shared" si="16"/>
        <v>1</v>
      </c>
      <c r="Y120" s="534">
        <f t="shared" si="16"/>
        <v>1</v>
      </c>
      <c r="Z120" s="534">
        <f t="shared" si="16"/>
        <v>1</v>
      </c>
      <c r="AA120" s="534">
        <f>SUM(AA107:AA119)</f>
        <v>0.99999999999999989</v>
      </c>
      <c r="AB120" s="535">
        <f>SUM(AB107:AB119)</f>
        <v>1</v>
      </c>
    </row>
    <row r="122" spans="1:28">
      <c r="B122" s="869" t="s">
        <v>50</v>
      </c>
      <c r="C122" s="870"/>
      <c r="D122" s="870"/>
      <c r="E122" s="870"/>
      <c r="F122" s="870"/>
      <c r="G122" s="870"/>
      <c r="H122" s="870"/>
      <c r="I122" s="870"/>
      <c r="J122" s="871"/>
      <c r="K122" s="869" t="s">
        <v>50</v>
      </c>
      <c r="L122" s="870"/>
      <c r="M122" s="870"/>
      <c r="N122" s="870"/>
      <c r="O122" s="870"/>
      <c r="P122" s="870"/>
      <c r="Q122" s="870"/>
      <c r="R122" s="870"/>
      <c r="S122" s="871"/>
      <c r="T122" s="869" t="s">
        <v>50</v>
      </c>
      <c r="U122" s="870"/>
      <c r="V122" s="870"/>
      <c r="W122" s="870"/>
      <c r="X122" s="870"/>
      <c r="Y122" s="870"/>
      <c r="Z122" s="870"/>
      <c r="AA122" s="870"/>
      <c r="AB122" s="871"/>
    </row>
    <row r="123" spans="1:28">
      <c r="B123" s="860" t="s">
        <v>7593</v>
      </c>
      <c r="C123" s="861"/>
      <c r="D123" s="861"/>
      <c r="E123" s="861"/>
      <c r="F123" s="861"/>
      <c r="G123" s="861"/>
      <c r="H123" s="861"/>
      <c r="I123" s="861"/>
      <c r="J123" s="862"/>
      <c r="K123" s="874" t="s">
        <v>7594</v>
      </c>
      <c r="L123" s="872"/>
      <c r="M123" s="872"/>
      <c r="N123" s="872"/>
      <c r="O123" s="872"/>
      <c r="P123" s="872"/>
      <c r="Q123" s="872"/>
      <c r="R123" s="872"/>
      <c r="S123" s="872"/>
      <c r="T123" s="874" t="s">
        <v>7586</v>
      </c>
      <c r="U123" s="872"/>
      <c r="V123" s="872"/>
      <c r="W123" s="872"/>
      <c r="X123" s="872"/>
      <c r="Y123" s="872"/>
      <c r="Z123" s="872"/>
      <c r="AA123" s="872"/>
      <c r="AB123" s="873"/>
    </row>
    <row r="124" spans="1:28" ht="60">
      <c r="A124" s="503"/>
      <c r="B124" s="503" t="s">
        <v>7597</v>
      </c>
      <c r="C124" s="280" t="s">
        <v>7839</v>
      </c>
      <c r="D124" s="280" t="s">
        <v>7840</v>
      </c>
      <c r="E124" s="280" t="s">
        <v>7841</v>
      </c>
      <c r="F124" s="280" t="s">
        <v>7623</v>
      </c>
      <c r="G124" s="280" t="s">
        <v>7866</v>
      </c>
      <c r="H124" s="280" t="s">
        <v>7627</v>
      </c>
      <c r="I124" s="280" t="s">
        <v>7843</v>
      </c>
      <c r="J124" s="505" t="s">
        <v>7844</v>
      </c>
      <c r="K124" s="503" t="s">
        <v>7597</v>
      </c>
      <c r="L124" s="280" t="s">
        <v>7839</v>
      </c>
      <c r="M124" s="280" t="s">
        <v>7840</v>
      </c>
      <c r="N124" s="280" t="s">
        <v>7841</v>
      </c>
      <c r="O124" s="280" t="s">
        <v>7623</v>
      </c>
      <c r="P124" s="280" t="s">
        <v>7866</v>
      </c>
      <c r="Q124" s="280" t="s">
        <v>7627</v>
      </c>
      <c r="R124" s="280" t="s">
        <v>7843</v>
      </c>
      <c r="S124" s="280" t="s">
        <v>7844</v>
      </c>
      <c r="T124" s="503" t="s">
        <v>7597</v>
      </c>
      <c r="U124" s="280" t="s">
        <v>7839</v>
      </c>
      <c r="V124" s="280" t="s">
        <v>7840</v>
      </c>
      <c r="W124" s="280" t="s">
        <v>7841</v>
      </c>
      <c r="X124" s="280" t="s">
        <v>7623</v>
      </c>
      <c r="Y124" s="280" t="s">
        <v>7866</v>
      </c>
      <c r="Z124" s="280" t="s">
        <v>7627</v>
      </c>
      <c r="AA124" s="280" t="s">
        <v>7843</v>
      </c>
      <c r="AB124" s="505" t="s">
        <v>7844</v>
      </c>
    </row>
    <row r="125" spans="1:28">
      <c r="A125" s="581" t="s">
        <v>7868</v>
      </c>
      <c r="B125" s="570">
        <v>0.11579999999999999</v>
      </c>
      <c r="C125" s="569">
        <v>0.23410000000000009</v>
      </c>
      <c r="D125" s="569">
        <v>3.7000000000000005E-2</v>
      </c>
      <c r="E125" s="569">
        <v>6.3E-3</v>
      </c>
      <c r="F125" s="569">
        <v>7.2699999999999987E-2</v>
      </c>
      <c r="G125" s="569">
        <v>3.7699999999999997E-2</v>
      </c>
      <c r="H125" s="569">
        <v>4.5099999999999987E-2</v>
      </c>
      <c r="I125" s="569">
        <v>4.0000000000000001E-3</v>
      </c>
      <c r="J125" s="571">
        <v>1E-4</v>
      </c>
      <c r="K125" s="543">
        <v>0.12529999999999997</v>
      </c>
      <c r="L125" s="544">
        <v>0.30720000000000003</v>
      </c>
      <c r="M125" s="544">
        <v>3.9200000000000013E-2</v>
      </c>
      <c r="N125" s="544">
        <v>6.899999999999999E-3</v>
      </c>
      <c r="O125" s="544">
        <v>8.8700000000000001E-2</v>
      </c>
      <c r="P125" s="544">
        <v>6.3300000000000009E-2</v>
      </c>
      <c r="Q125" s="544">
        <v>5.3200000000000004E-2</v>
      </c>
      <c r="R125" s="544">
        <v>4.0000000000000001E-3</v>
      </c>
      <c r="S125" s="544">
        <v>1E-4</v>
      </c>
      <c r="T125" s="543">
        <v>9.0499999999999969E-2</v>
      </c>
      <c r="U125" s="544">
        <v>7.4499999999999955E-2</v>
      </c>
      <c r="V125" s="544">
        <v>3.7399999999999996E-2</v>
      </c>
      <c r="W125" s="544">
        <v>5.8200000000000016E-2</v>
      </c>
      <c r="X125" s="544">
        <v>0.10809999999999999</v>
      </c>
      <c r="Y125" s="544">
        <v>5.1100000000000007E-2</v>
      </c>
      <c r="Z125" s="544">
        <v>0.11030000000000001</v>
      </c>
      <c r="AA125" s="544">
        <v>1.5300000000000001E-2</v>
      </c>
      <c r="AB125" s="545">
        <v>1.1000000000000003E-3</v>
      </c>
    </row>
    <row r="126" spans="1:28">
      <c r="A126" s="581" t="s">
        <v>7846</v>
      </c>
      <c r="B126" s="582">
        <v>0.18640000000000001</v>
      </c>
      <c r="C126" s="367">
        <v>3.5400000000000001E-2</v>
      </c>
      <c r="D126" s="367">
        <v>0.13469999999999999</v>
      </c>
      <c r="E126" s="367">
        <v>1.8E-3</v>
      </c>
      <c r="F126" s="367">
        <v>7.7999999999999996E-3</v>
      </c>
      <c r="G126" s="569">
        <v>1.41E-2</v>
      </c>
      <c r="H126" s="367">
        <v>4.0000000000000001E-3</v>
      </c>
      <c r="I126" s="367">
        <v>8.9999999999999998E-4</v>
      </c>
      <c r="J126" s="571">
        <v>1E-4</v>
      </c>
      <c r="K126" s="543">
        <v>0.20169999999999999</v>
      </c>
      <c r="L126" s="544">
        <v>4.65E-2</v>
      </c>
      <c r="M126" s="544">
        <v>0.1429</v>
      </c>
      <c r="N126" s="544">
        <v>1.9E-3</v>
      </c>
      <c r="O126" s="544">
        <v>9.4999999999999998E-3</v>
      </c>
      <c r="P126" s="544">
        <v>2.3800000000000002E-2</v>
      </c>
      <c r="Q126" s="544">
        <v>4.7000000000000002E-3</v>
      </c>
      <c r="R126" s="544">
        <v>8.9999999999999998E-4</v>
      </c>
      <c r="S126" s="544">
        <v>1E-4</v>
      </c>
      <c r="T126" s="543">
        <v>0.14560000000000001</v>
      </c>
      <c r="U126" s="544">
        <v>1.1299999999999999E-2</v>
      </c>
      <c r="V126" s="544">
        <v>0.1361</v>
      </c>
      <c r="W126" s="544">
        <v>1.6500000000000001E-2</v>
      </c>
      <c r="X126" s="544">
        <v>1.15E-2</v>
      </c>
      <c r="Y126" s="544">
        <v>1.9199999999999998E-2</v>
      </c>
      <c r="Z126" s="544">
        <v>9.7000000000000003E-3</v>
      </c>
      <c r="AA126" s="544">
        <v>3.3999999999999998E-3</v>
      </c>
      <c r="AB126" s="545">
        <v>3.8999999999999998E-3</v>
      </c>
    </row>
    <row r="127" spans="1:28">
      <c r="A127" s="581" t="s">
        <v>619</v>
      </c>
      <c r="B127" s="570">
        <v>0.3931</v>
      </c>
      <c r="C127" s="569">
        <v>0.19099999999999995</v>
      </c>
      <c r="D127" s="569">
        <v>0.54209999999999992</v>
      </c>
      <c r="E127" s="569">
        <v>9.2000000000000172E-3</v>
      </c>
      <c r="F127" s="569">
        <v>4.6700000000000075E-2</v>
      </c>
      <c r="G127" s="569">
        <v>2.6499999999999954E-2</v>
      </c>
      <c r="H127" s="569">
        <v>1.7799999999999996E-2</v>
      </c>
      <c r="I127" s="569">
        <v>1.6899999999999998E-2</v>
      </c>
      <c r="J127" s="571">
        <v>-2.2036409155767878E-17</v>
      </c>
      <c r="K127" s="543">
        <v>0.43730000000000008</v>
      </c>
      <c r="L127" s="544">
        <v>0.25080000000000002</v>
      </c>
      <c r="M127" s="544">
        <v>0.57479999999999987</v>
      </c>
      <c r="N127" s="544">
        <v>9.7999999999999962E-3</v>
      </c>
      <c r="O127" s="544">
        <v>5.6899999999999951E-2</v>
      </c>
      <c r="P127" s="544">
        <v>4.4699999999999976E-2</v>
      </c>
      <c r="Q127" s="544">
        <v>2.0900000000000016E-2</v>
      </c>
      <c r="R127" s="544">
        <v>1.6599999999999927E-2</v>
      </c>
      <c r="S127" s="544">
        <v>9.999999999996695E-5</v>
      </c>
      <c r="T127" s="516"/>
      <c r="U127" s="517"/>
      <c r="V127" s="517"/>
      <c r="W127" s="517"/>
      <c r="X127" s="517"/>
      <c r="Y127" s="517"/>
      <c r="Z127" s="517"/>
      <c r="AA127" s="517"/>
      <c r="AB127" s="518"/>
    </row>
    <row r="128" spans="1:28">
      <c r="A128" s="581" t="s">
        <v>7848</v>
      </c>
      <c r="B128" s="570">
        <v>9.5500000000000002E-2</v>
      </c>
      <c r="C128" s="569">
        <v>9.9900000000000003E-2</v>
      </c>
      <c r="D128" s="569">
        <v>7.5800000000000006E-2</v>
      </c>
      <c r="E128" s="569">
        <v>5.8999999999999999E-3</v>
      </c>
      <c r="F128" s="569">
        <v>0.24890000000000001</v>
      </c>
      <c r="G128" s="569">
        <v>0.38540000000000002</v>
      </c>
      <c r="H128" s="569">
        <v>0.15720000000000001</v>
      </c>
      <c r="I128" s="569">
        <v>9.5999999999999992E-3</v>
      </c>
      <c r="J128" s="571">
        <v>0</v>
      </c>
      <c r="K128" s="543">
        <v>0.1065</v>
      </c>
      <c r="L128" s="544">
        <v>0.13100000000000001</v>
      </c>
      <c r="M128" s="544">
        <v>7.9699999999999993E-2</v>
      </c>
      <c r="N128" s="544">
        <v>6.3E-3</v>
      </c>
      <c r="O128" s="544">
        <v>0.31590000000000001</v>
      </c>
      <c r="P128" s="544">
        <v>0.67930000000000001</v>
      </c>
      <c r="Q128" s="544">
        <v>0.1933</v>
      </c>
      <c r="R128" s="544">
        <v>9.4999999999999998E-3</v>
      </c>
      <c r="S128" s="544">
        <v>0</v>
      </c>
      <c r="T128" s="516"/>
      <c r="U128" s="517"/>
      <c r="V128" s="517"/>
      <c r="W128" s="517"/>
      <c r="X128" s="517"/>
      <c r="Y128" s="517"/>
      <c r="Z128" s="517"/>
      <c r="AA128" s="517"/>
      <c r="AB128" s="518"/>
    </row>
    <row r="129" spans="1:28">
      <c r="A129" s="581" t="s">
        <v>7850</v>
      </c>
      <c r="B129" s="570">
        <v>-0.15029999999999999</v>
      </c>
      <c r="C129" s="569">
        <v>-0.66849999999999998</v>
      </c>
      <c r="D129" s="569">
        <v>-7.5899999999999995E-2</v>
      </c>
      <c r="E129" s="569">
        <v>0.95309999999999995</v>
      </c>
      <c r="F129" s="569">
        <v>0.27939999999999998</v>
      </c>
      <c r="G129" s="569">
        <v>-7.5499999999999998E-2</v>
      </c>
      <c r="H129" s="569">
        <v>0.55940000000000001</v>
      </c>
      <c r="I129" s="569">
        <v>0.94569999999999999</v>
      </c>
      <c r="J129" s="571">
        <v>0.99250000000000005</v>
      </c>
      <c r="K129" s="543">
        <v>-0.16339999999999999</v>
      </c>
      <c r="L129" s="544">
        <v>-0.88149999999999995</v>
      </c>
      <c r="M129" s="508">
        <v>-7.4099999999999999E-2</v>
      </c>
      <c r="N129" s="544">
        <v>0.94399999999999995</v>
      </c>
      <c r="O129" s="544">
        <v>0.31369999999999998</v>
      </c>
      <c r="P129" s="544">
        <v>-0.1171</v>
      </c>
      <c r="Q129" s="544">
        <v>0.60799999999999998</v>
      </c>
      <c r="R129" s="544">
        <v>0.86270000000000002</v>
      </c>
      <c r="S129" s="544">
        <v>0.99050000000000005</v>
      </c>
      <c r="T129" s="516"/>
      <c r="U129" s="517"/>
      <c r="V129" s="517"/>
      <c r="W129" s="517"/>
      <c r="X129" s="517"/>
      <c r="Y129" s="517"/>
      <c r="Z129" s="517"/>
      <c r="AA129" s="517"/>
      <c r="AB129" s="518"/>
    </row>
    <row r="130" spans="1:28">
      <c r="A130" s="581" t="s">
        <v>7852</v>
      </c>
      <c r="B130" s="583">
        <v>0.15469999999999998</v>
      </c>
      <c r="C130" s="367">
        <v>0.65019999999999989</v>
      </c>
      <c r="D130" s="569">
        <v>3.5400000000000001E-2</v>
      </c>
      <c r="E130" s="569">
        <v>8.9999999999999993E-3</v>
      </c>
      <c r="F130" s="569">
        <v>6.6199999999999995E-2</v>
      </c>
      <c r="G130" s="569">
        <v>8.9499999999999996E-2</v>
      </c>
      <c r="H130" s="569">
        <v>2.7799999999999998E-2</v>
      </c>
      <c r="I130" s="569">
        <v>2.5999999999999999E-3</v>
      </c>
      <c r="J130" s="571">
        <v>0</v>
      </c>
      <c r="K130" s="543">
        <v>0.14199999999999999</v>
      </c>
      <c r="L130" s="544">
        <v>0.72359999999999991</v>
      </c>
      <c r="M130" s="544">
        <v>2.7399999999999997E-2</v>
      </c>
      <c r="N130" s="544">
        <v>7.5000000000000006E-3</v>
      </c>
      <c r="O130" s="544">
        <v>6.8199999999999997E-2</v>
      </c>
      <c r="P130" s="544">
        <v>0.12719999999999998</v>
      </c>
      <c r="Q130" s="544">
        <v>2.7199999999999998E-2</v>
      </c>
      <c r="R130" s="544">
        <v>1.9E-3</v>
      </c>
      <c r="S130" s="544">
        <v>0</v>
      </c>
      <c r="T130" s="543">
        <v>0.1338</v>
      </c>
      <c r="U130" s="544">
        <v>0.23080000000000001</v>
      </c>
      <c r="V130" s="544">
        <v>2.6099999999999998E-2</v>
      </c>
      <c r="W130" s="544">
        <v>0.11609999999999999</v>
      </c>
      <c r="X130" s="544">
        <v>0.112</v>
      </c>
      <c r="Y130" s="544">
        <v>0.1409</v>
      </c>
      <c r="Z130" s="544">
        <v>7.7599999999999988E-2</v>
      </c>
      <c r="AA130" s="544">
        <v>1.26E-2</v>
      </c>
      <c r="AB130" s="545">
        <v>1.5E-3</v>
      </c>
    </row>
    <row r="131" spans="1:28">
      <c r="A131" s="581" t="s">
        <v>7459</v>
      </c>
      <c r="B131" s="583">
        <v>1.9699999999999981E-2</v>
      </c>
      <c r="C131" s="563">
        <v>4.8000000000000043E-2</v>
      </c>
      <c r="D131" s="563">
        <v>0.12410000000000007</v>
      </c>
      <c r="E131" s="563">
        <v>2.2000000000000613E-3</v>
      </c>
      <c r="F131" s="563">
        <v>1.4499999999999971E-2</v>
      </c>
      <c r="G131" s="563">
        <v>5.2999999999999853E-3</v>
      </c>
      <c r="H131" s="563">
        <v>3.800000000000036E-3</v>
      </c>
      <c r="I131" s="563">
        <v>1.800000000000016E-3</v>
      </c>
      <c r="J131" s="564">
        <v>9.9999999999979879E-5</v>
      </c>
      <c r="K131" s="543">
        <v>2.1299999999999944E-2</v>
      </c>
      <c r="L131" s="544">
        <v>6.28999999999999E-2</v>
      </c>
      <c r="M131" s="544">
        <v>0.13160000000000008</v>
      </c>
      <c r="N131" s="544">
        <v>2.5000000000000053E-3</v>
      </c>
      <c r="O131" s="544">
        <v>1.7600000000000025E-2</v>
      </c>
      <c r="P131" s="544">
        <v>8.9999999999999525E-3</v>
      </c>
      <c r="Q131" s="544">
        <v>4.5999999999999722E-3</v>
      </c>
      <c r="R131" s="544">
        <v>1.8000000000000156E-3</v>
      </c>
      <c r="S131" s="544">
        <v>9.9999999999979879E-5</v>
      </c>
      <c r="T131" s="543">
        <v>3.7700000000000011E-2</v>
      </c>
      <c r="U131" s="544">
        <v>3.6900000000000044E-2</v>
      </c>
      <c r="V131" s="544">
        <v>0.32009999999999994</v>
      </c>
      <c r="W131" s="544">
        <v>5.3699999999999998E-2</v>
      </c>
      <c r="X131" s="544">
        <v>5.1999999999999991E-2</v>
      </c>
      <c r="Y131" s="544">
        <v>1.7400000000000054E-2</v>
      </c>
      <c r="Z131" s="544">
        <v>2.2800000000000015E-2</v>
      </c>
      <c r="AA131" s="544">
        <v>1.9600000000000003E-2</v>
      </c>
      <c r="AB131" s="545">
        <v>3.1999999999999858E-3</v>
      </c>
    </row>
    <row r="132" spans="1:28">
      <c r="A132" s="581" t="s">
        <v>2024</v>
      </c>
      <c r="B132" s="570">
        <v>9.4E-2</v>
      </c>
      <c r="C132" s="569">
        <v>0.1729</v>
      </c>
      <c r="D132" s="569">
        <v>5.0500000000000003E-2</v>
      </c>
      <c r="E132" s="569">
        <v>4.0000000000000001E-3</v>
      </c>
      <c r="F132" s="569">
        <v>4.2700000000000002E-2</v>
      </c>
      <c r="G132" s="563">
        <v>7.7800000000000008E-2</v>
      </c>
      <c r="H132" s="569">
        <v>2.5400000000000002E-2</v>
      </c>
      <c r="I132" s="569">
        <v>4.0000000000000001E-3</v>
      </c>
      <c r="J132" s="571">
        <v>2.0999999999999999E-3</v>
      </c>
      <c r="K132" s="543">
        <v>8.2500000000000004E-2</v>
      </c>
      <c r="L132" s="544">
        <v>0.17450000000000002</v>
      </c>
      <c r="M132" s="544">
        <v>4.5199999999999997E-2</v>
      </c>
      <c r="N132" s="544">
        <v>3.5000000000000001E-3</v>
      </c>
      <c r="O132" s="544">
        <v>4.4699999999999997E-2</v>
      </c>
      <c r="P132" s="544">
        <v>0.1104</v>
      </c>
      <c r="Q132" s="544">
        <v>2.5899999999999999E-2</v>
      </c>
      <c r="R132" s="544">
        <v>3.0999999999999999E-3</v>
      </c>
      <c r="S132" s="544">
        <v>2.0999999999999999E-3</v>
      </c>
      <c r="T132" s="543">
        <v>0.36099999999999999</v>
      </c>
      <c r="U132" s="544">
        <v>0.2621</v>
      </c>
      <c r="V132" s="544">
        <v>0.373</v>
      </c>
      <c r="W132" s="544">
        <v>0.16370000000000001</v>
      </c>
      <c r="X132" s="544">
        <v>0.32599999999999996</v>
      </c>
      <c r="Y132" s="544">
        <v>0.53859999999999997</v>
      </c>
      <c r="Z132" s="544">
        <v>0.30280000000000001</v>
      </c>
      <c r="AA132" s="544">
        <v>6.3099999999999989E-2</v>
      </c>
      <c r="AB132" s="545">
        <v>0.2157</v>
      </c>
    </row>
    <row r="133" spans="1:28">
      <c r="A133" s="581" t="s">
        <v>7862</v>
      </c>
      <c r="B133" s="570">
        <v>1.1999999999999997E-2</v>
      </c>
      <c r="C133" s="569">
        <v>0.11509999999999997</v>
      </c>
      <c r="D133" s="569">
        <v>1.4899999999999998E-2</v>
      </c>
      <c r="E133" s="569">
        <v>6.499999999999985E-3</v>
      </c>
      <c r="F133" s="569">
        <v>7.4399999999999952E-2</v>
      </c>
      <c r="G133" s="563">
        <v>7.4000000000000177E-3</v>
      </c>
      <c r="H133" s="569">
        <v>7.1699999999999986E-2</v>
      </c>
      <c r="I133" s="569">
        <v>5.6999999999999724E-3</v>
      </c>
      <c r="J133" s="571">
        <v>2.0999999999999908E-3</v>
      </c>
      <c r="K133" s="543">
        <v>8.600000000000052E-3</v>
      </c>
      <c r="L133" s="544">
        <v>7.3100000000000054E-2</v>
      </c>
      <c r="M133" s="508">
        <v>1.0799999999999921E-2</v>
      </c>
      <c r="N133" s="544">
        <v>4.5000000000000595E-3</v>
      </c>
      <c r="O133" s="544">
        <v>4.4199999999999906E-2</v>
      </c>
      <c r="P133" s="544">
        <v>6.5000000000000613E-3</v>
      </c>
      <c r="Q133" s="544">
        <v>3.6399999999999988E-2</v>
      </c>
      <c r="R133" s="544">
        <v>4.3000000000000815E-3</v>
      </c>
      <c r="S133" s="544">
        <v>2.0999999999999908E-3</v>
      </c>
      <c r="T133" s="543">
        <v>0.13439999999999996</v>
      </c>
      <c r="U133" s="544">
        <v>0.28869999999999996</v>
      </c>
      <c r="V133" s="544">
        <v>4.280000000000006E-2</v>
      </c>
      <c r="W133" s="544">
        <v>6.2599999999999989E-2</v>
      </c>
      <c r="X133" s="544">
        <v>0.19230000000000003</v>
      </c>
      <c r="Y133" s="544">
        <v>3.0899999999999928E-2</v>
      </c>
      <c r="Z133" s="544">
        <v>0.25800000000000001</v>
      </c>
      <c r="AA133" s="544">
        <v>6.8099999999999994E-2</v>
      </c>
      <c r="AB133" s="545">
        <v>1.6000000000000014E-2</v>
      </c>
    </row>
    <row r="134" spans="1:28">
      <c r="A134" s="580" t="s">
        <v>7856</v>
      </c>
      <c r="B134" s="516"/>
      <c r="C134" s="517"/>
      <c r="D134" s="517"/>
      <c r="E134" s="517"/>
      <c r="F134" s="517"/>
      <c r="G134" s="517"/>
      <c r="H134" s="517"/>
      <c r="I134" s="517"/>
      <c r="J134" s="518"/>
      <c r="K134" s="543">
        <v>3.8199999999999942E-2</v>
      </c>
      <c r="L134" s="544">
        <v>0.11189999999999999</v>
      </c>
      <c r="M134" s="544">
        <v>2.2500000000000055E-2</v>
      </c>
      <c r="N134" s="544">
        <v>1.309999999999999E-2</v>
      </c>
      <c r="O134" s="544">
        <v>4.0600000000000046E-2</v>
      </c>
      <c r="P134" s="544">
        <v>5.2899999999999989E-2</v>
      </c>
      <c r="Q134" s="544">
        <v>2.5800000000000035E-2</v>
      </c>
      <c r="R134" s="544">
        <v>9.5199999999999951E-2</v>
      </c>
      <c r="S134" s="544">
        <v>4.9000000000000155E-3</v>
      </c>
      <c r="T134" s="543">
        <v>9.7000000000000031E-2</v>
      </c>
      <c r="U134" s="544">
        <v>9.5700000000000035E-2</v>
      </c>
      <c r="V134" s="544">
        <v>6.4499999999999974E-2</v>
      </c>
      <c r="W134" s="544">
        <v>0.52920000000000011</v>
      </c>
      <c r="X134" s="544">
        <v>0.1981</v>
      </c>
      <c r="Y134" s="544">
        <v>0.20190000000000002</v>
      </c>
      <c r="Z134" s="544">
        <v>0.21879999999999997</v>
      </c>
      <c r="AA134" s="544">
        <v>0.81790000000000007</v>
      </c>
      <c r="AB134" s="545">
        <v>0.75859999999999994</v>
      </c>
    </row>
    <row r="135" spans="1:28">
      <c r="A135" s="584" t="s">
        <v>7488</v>
      </c>
      <c r="B135" s="575">
        <v>7.9099999999999976E-2</v>
      </c>
      <c r="C135" s="576">
        <v>0.12189999999999999</v>
      </c>
      <c r="D135" s="576">
        <v>6.1399999999999975E-2</v>
      </c>
      <c r="E135" s="576">
        <v>1.9999999999999909E-3</v>
      </c>
      <c r="F135" s="576">
        <v>0.14670000000000002</v>
      </c>
      <c r="G135" s="585">
        <v>0.43180000000000002</v>
      </c>
      <c r="H135" s="576">
        <v>8.7799999999999961E-2</v>
      </c>
      <c r="I135" s="576">
        <v>8.80000000000003E-3</v>
      </c>
      <c r="J135" s="577">
        <v>3.0000000000000027E-3</v>
      </c>
      <c r="K135" s="524"/>
      <c r="L135" s="524"/>
      <c r="M135" s="524"/>
      <c r="N135" s="524"/>
      <c r="O135" s="524"/>
      <c r="P135" s="524"/>
      <c r="Q135" s="524"/>
      <c r="R135" s="524"/>
      <c r="S135" s="524"/>
      <c r="T135" s="523"/>
      <c r="U135" s="524"/>
      <c r="V135" s="524"/>
      <c r="W135" s="524"/>
      <c r="X135" s="524"/>
      <c r="Y135" s="524"/>
      <c r="Z135" s="524"/>
      <c r="AA135" s="524"/>
      <c r="AB135" s="525"/>
    </row>
    <row r="136" spans="1:28">
      <c r="A136" s="586" t="s">
        <v>233</v>
      </c>
      <c r="B136" s="536">
        <f>SUM(B125:B135)</f>
        <v>0.99999999999999989</v>
      </c>
      <c r="C136" s="537">
        <f>SUM(C125:C135)</f>
        <v>0.99999999999999989</v>
      </c>
      <c r="D136" s="537">
        <v>1</v>
      </c>
      <c r="E136" s="537">
        <v>1</v>
      </c>
      <c r="F136" s="537">
        <f>SUM(F125:F135)</f>
        <v>1</v>
      </c>
      <c r="G136" s="537">
        <f>SUM(G125:G135)</f>
        <v>1</v>
      </c>
      <c r="H136" s="537">
        <v>1</v>
      </c>
      <c r="I136" s="537">
        <v>1</v>
      </c>
      <c r="J136" s="538">
        <v>1</v>
      </c>
      <c r="K136" s="587">
        <f>SUM(K125:K135)</f>
        <v>1</v>
      </c>
      <c r="L136" s="588">
        <f>SUM(L125:L135)</f>
        <v>0.99999999999999989</v>
      </c>
      <c r="M136" s="588">
        <f t="shared" ref="M136:R136" si="17">SUM(M125:M135)</f>
        <v>1</v>
      </c>
      <c r="N136" s="588">
        <f t="shared" si="17"/>
        <v>1</v>
      </c>
      <c r="O136" s="588">
        <f t="shared" si="17"/>
        <v>1</v>
      </c>
      <c r="P136" s="588">
        <f t="shared" si="17"/>
        <v>0.99999999999999989</v>
      </c>
      <c r="Q136" s="588">
        <f t="shared" si="17"/>
        <v>1</v>
      </c>
      <c r="R136" s="588">
        <f t="shared" si="17"/>
        <v>1</v>
      </c>
      <c r="S136" s="588">
        <f t="shared" ref="S136:AB136" si="18">SUM(S125:S135)</f>
        <v>1</v>
      </c>
      <c r="T136" s="587">
        <f t="shared" si="18"/>
        <v>1</v>
      </c>
      <c r="U136" s="588">
        <f t="shared" si="18"/>
        <v>1</v>
      </c>
      <c r="V136" s="588">
        <f t="shared" si="18"/>
        <v>1</v>
      </c>
      <c r="W136" s="588">
        <f t="shared" si="18"/>
        <v>1</v>
      </c>
      <c r="X136" s="588">
        <f t="shared" si="18"/>
        <v>1</v>
      </c>
      <c r="Y136" s="588">
        <f t="shared" si="18"/>
        <v>1</v>
      </c>
      <c r="Z136" s="588">
        <f t="shared" si="18"/>
        <v>1</v>
      </c>
      <c r="AA136" s="588">
        <f t="shared" si="18"/>
        <v>1</v>
      </c>
      <c r="AB136" s="259">
        <f t="shared" si="18"/>
        <v>1</v>
      </c>
    </row>
    <row r="139" spans="1:28">
      <c r="B139" s="875" t="s">
        <v>51</v>
      </c>
      <c r="C139" s="876"/>
      <c r="D139" s="876"/>
      <c r="E139" s="876"/>
      <c r="F139" s="876"/>
      <c r="G139" s="876"/>
      <c r="H139" s="876"/>
      <c r="I139" s="876"/>
      <c r="J139" s="876"/>
      <c r="K139" s="876"/>
      <c r="L139" s="876"/>
      <c r="M139" s="876"/>
      <c r="N139" s="876"/>
      <c r="O139" s="876"/>
      <c r="P139" s="876"/>
      <c r="Q139" s="876"/>
      <c r="R139" s="876"/>
      <c r="S139" s="876"/>
      <c r="T139" s="876"/>
      <c r="U139" s="876"/>
      <c r="V139" s="876"/>
      <c r="W139" s="876"/>
      <c r="X139" s="876"/>
      <c r="Y139" s="876"/>
      <c r="Z139" s="876"/>
      <c r="AA139" s="876"/>
      <c r="AB139" s="877"/>
    </row>
    <row r="140" spans="1:28">
      <c r="B140" s="860" t="s">
        <v>7583</v>
      </c>
      <c r="C140" s="861"/>
      <c r="D140" s="861"/>
      <c r="E140" s="861"/>
      <c r="F140" s="861"/>
      <c r="G140" s="861"/>
      <c r="H140" s="861"/>
      <c r="I140" s="861"/>
      <c r="J140" s="862"/>
      <c r="K140" s="860" t="s">
        <v>7584</v>
      </c>
      <c r="L140" s="861"/>
      <c r="M140" s="861"/>
      <c r="N140" s="861"/>
      <c r="O140" s="861"/>
      <c r="P140" s="861"/>
      <c r="Q140" s="861"/>
      <c r="R140" s="861"/>
      <c r="S140" s="861"/>
      <c r="T140" s="860" t="s">
        <v>7585</v>
      </c>
      <c r="U140" s="861"/>
      <c r="V140" s="861"/>
      <c r="W140" s="861"/>
      <c r="X140" s="861"/>
      <c r="Y140" s="861"/>
      <c r="Z140" s="861"/>
      <c r="AA140" s="861"/>
      <c r="AB140" s="862"/>
    </row>
    <row r="141" spans="1:28" ht="60">
      <c r="A141" s="539"/>
      <c r="B141" s="503" t="s">
        <v>7597</v>
      </c>
      <c r="C141" s="280" t="s">
        <v>7839</v>
      </c>
      <c r="D141" s="280" t="s">
        <v>7840</v>
      </c>
      <c r="E141" s="280" t="s">
        <v>7841</v>
      </c>
      <c r="F141" s="280" t="s">
        <v>7623</v>
      </c>
      <c r="G141" s="280" t="s">
        <v>7866</v>
      </c>
      <c r="H141" s="280" t="s">
        <v>7627</v>
      </c>
      <c r="I141" s="280" t="s">
        <v>7843</v>
      </c>
      <c r="J141" s="505" t="s">
        <v>7844</v>
      </c>
      <c r="K141" s="503" t="s">
        <v>7597</v>
      </c>
      <c r="L141" s="280" t="s">
        <v>7839</v>
      </c>
      <c r="M141" s="280" t="s">
        <v>7840</v>
      </c>
      <c r="N141" s="280" t="s">
        <v>7841</v>
      </c>
      <c r="O141" s="280" t="s">
        <v>7623</v>
      </c>
      <c r="P141" s="280" t="s">
        <v>7866</v>
      </c>
      <c r="Q141" s="280" t="s">
        <v>7627</v>
      </c>
      <c r="R141" s="280" t="s">
        <v>7843</v>
      </c>
      <c r="S141" s="280" t="s">
        <v>7844</v>
      </c>
      <c r="T141" s="503" t="s">
        <v>7597</v>
      </c>
      <c r="U141" s="280" t="s">
        <v>7839</v>
      </c>
      <c r="V141" s="280" t="s">
        <v>7840</v>
      </c>
      <c r="W141" s="280" t="s">
        <v>7841</v>
      </c>
      <c r="X141" s="280" t="s">
        <v>7623</v>
      </c>
      <c r="Y141" s="280" t="s">
        <v>7866</v>
      </c>
      <c r="Z141" s="280" t="s">
        <v>7627</v>
      </c>
      <c r="AA141" s="280" t="s">
        <v>7843</v>
      </c>
      <c r="AB141" s="505" t="s">
        <v>7844</v>
      </c>
    </row>
    <row r="142" spans="1:28">
      <c r="A142" s="542" t="s">
        <v>7852</v>
      </c>
      <c r="B142" s="507">
        <v>0.16679999999999998</v>
      </c>
      <c r="C142" s="508">
        <v>0.29110000000000003</v>
      </c>
      <c r="D142" s="508">
        <v>3.3E-3</v>
      </c>
      <c r="E142" s="508">
        <v>0.434</v>
      </c>
      <c r="F142" s="508">
        <v>0.1351</v>
      </c>
      <c r="G142" s="508">
        <v>6.5299999999999997E-2</v>
      </c>
      <c r="H142" s="508">
        <v>0.10680000000000001</v>
      </c>
      <c r="I142" s="508">
        <v>0.13669999999999999</v>
      </c>
      <c r="J142" s="509">
        <v>4.8999999999999998E-3</v>
      </c>
      <c r="K142" s="507">
        <v>0.66610000000000003</v>
      </c>
      <c r="L142" s="508">
        <v>0.80009999999999992</v>
      </c>
      <c r="M142" s="508">
        <v>8.7000000000000011E-3</v>
      </c>
      <c r="N142" s="508">
        <v>0.61709999999999998</v>
      </c>
      <c r="O142" s="508">
        <v>0.30729999999999996</v>
      </c>
      <c r="P142" s="508">
        <v>0.21210000000000001</v>
      </c>
      <c r="Q142" s="508">
        <v>0.31940000000000002</v>
      </c>
      <c r="R142" s="508">
        <v>0.315</v>
      </c>
      <c r="S142" s="508">
        <v>2.5100000000000001E-2</v>
      </c>
      <c r="T142" s="570">
        <v>0.1386</v>
      </c>
      <c r="U142" s="569">
        <v>0.13150000000000001</v>
      </c>
      <c r="V142" s="569">
        <v>1.55E-2</v>
      </c>
      <c r="W142" s="569">
        <v>0.27810000000000001</v>
      </c>
      <c r="X142" s="569">
        <v>0.14769999999999997</v>
      </c>
      <c r="Y142" s="569">
        <v>0.1799</v>
      </c>
      <c r="Z142" s="569">
        <v>0.12369999999999999</v>
      </c>
      <c r="AA142" s="569">
        <v>0.12879999999999997</v>
      </c>
      <c r="AB142" s="172">
        <v>0.23178908546897359</v>
      </c>
    </row>
    <row r="143" spans="1:28">
      <c r="A143" s="542" t="s">
        <v>5076</v>
      </c>
      <c r="B143" s="513"/>
      <c r="C143" s="514"/>
      <c r="D143" s="514"/>
      <c r="E143" s="514"/>
      <c r="F143" s="514"/>
      <c r="G143" s="514"/>
      <c r="H143" s="514"/>
      <c r="I143" s="514"/>
      <c r="J143" s="515"/>
      <c r="K143" s="507">
        <v>8.4000000000000047E-3</v>
      </c>
      <c r="L143" s="508">
        <v>5.2999999999999992E-3</v>
      </c>
      <c r="M143" s="508">
        <v>1.6999999999999999E-3</v>
      </c>
      <c r="N143" s="508">
        <v>5.0000000000000044E-3</v>
      </c>
      <c r="O143" s="508">
        <v>5.4999999999999979E-3</v>
      </c>
      <c r="P143" s="508">
        <v>2.1000000000000046E-3</v>
      </c>
      <c r="Q143" s="508">
        <v>4.4000000000000011E-3</v>
      </c>
      <c r="R143" s="508">
        <v>2.0700000000000003E-2</v>
      </c>
      <c r="S143" s="508">
        <v>2.9999999999999992E-4</v>
      </c>
      <c r="T143" s="570">
        <v>1.5000000000000013E-3</v>
      </c>
      <c r="U143" s="569">
        <v>8.000000000000021E-4</v>
      </c>
      <c r="V143" s="569">
        <v>2.3E-3</v>
      </c>
      <c r="W143" s="569">
        <v>1.9000000000000059E-3</v>
      </c>
      <c r="X143" s="569">
        <v>2.3E-3</v>
      </c>
      <c r="Y143" s="569">
        <v>1.5000000000000013E-3</v>
      </c>
      <c r="Z143" s="569">
        <v>1.5000000000000013E-3</v>
      </c>
      <c r="AA143" s="569">
        <v>6.5999999999999982E-3</v>
      </c>
      <c r="AB143" s="172">
        <v>2.0420580200338268E-3</v>
      </c>
    </row>
    <row r="144" spans="1:28">
      <c r="A144" s="542" t="s">
        <v>7869</v>
      </c>
      <c r="B144" s="508">
        <f t="shared" ref="B144:F144" si="19">1-B142</f>
        <v>0.83320000000000005</v>
      </c>
      <c r="C144" s="508">
        <f t="shared" si="19"/>
        <v>0.70889999999999997</v>
      </c>
      <c r="D144" s="508">
        <f t="shared" si="19"/>
        <v>0.99670000000000003</v>
      </c>
      <c r="E144" s="508">
        <f t="shared" si="19"/>
        <v>0.56600000000000006</v>
      </c>
      <c r="F144" s="508">
        <f t="shared" si="19"/>
        <v>0.8649</v>
      </c>
      <c r="G144" s="508">
        <f>1-G142</f>
        <v>0.93469999999999998</v>
      </c>
      <c r="H144" s="508">
        <f t="shared" ref="H144:J144" si="20">1-H142</f>
        <v>0.89319999999999999</v>
      </c>
      <c r="I144" s="508">
        <f t="shared" si="20"/>
        <v>0.86329999999999996</v>
      </c>
      <c r="J144" s="508">
        <f t="shared" si="20"/>
        <v>0.99509999999999998</v>
      </c>
      <c r="K144" s="507">
        <v>0.32550000000000001</v>
      </c>
      <c r="L144" s="508">
        <v>0.19460000000000011</v>
      </c>
      <c r="M144" s="508">
        <v>0.98959999999999992</v>
      </c>
      <c r="N144" s="508">
        <v>0.37790000000000001</v>
      </c>
      <c r="O144" s="508">
        <v>0.68720000000000003</v>
      </c>
      <c r="P144" s="508">
        <v>0.78580000000000005</v>
      </c>
      <c r="Q144" s="508">
        <v>0.67620000000000002</v>
      </c>
      <c r="R144" s="508">
        <v>0.66429999999999989</v>
      </c>
      <c r="S144" s="508">
        <v>0.97460000000000013</v>
      </c>
      <c r="T144" s="570">
        <v>4.2400000000000049E-2</v>
      </c>
      <c r="U144" s="569">
        <v>2.289999999999999E-2</v>
      </c>
      <c r="V144" s="569">
        <v>0.45400000000000001</v>
      </c>
      <c r="W144" s="569">
        <v>0.11020000000000005</v>
      </c>
      <c r="X144" s="569">
        <v>0.19790000000000005</v>
      </c>
      <c r="Y144" s="569">
        <v>0.42549999999999999</v>
      </c>
      <c r="Z144" s="569">
        <v>0.1694</v>
      </c>
      <c r="AA144" s="569">
        <v>0.15900000000000003</v>
      </c>
      <c r="AB144" s="172">
        <v>0.1413462208924158</v>
      </c>
    </row>
    <row r="145" spans="1:28">
      <c r="A145" s="542" t="s">
        <v>7459</v>
      </c>
      <c r="B145" s="513"/>
      <c r="C145" s="514"/>
      <c r="D145" s="514"/>
      <c r="E145" s="514"/>
      <c r="F145" s="514"/>
      <c r="G145" s="514"/>
      <c r="H145" s="514"/>
      <c r="I145" s="514"/>
      <c r="J145" s="515"/>
      <c r="K145" s="513"/>
      <c r="L145" s="514"/>
      <c r="M145" s="514"/>
      <c r="N145" s="514"/>
      <c r="O145" s="514"/>
      <c r="P145" s="514"/>
      <c r="Q145" s="514"/>
      <c r="R145" s="514"/>
      <c r="S145" s="514"/>
      <c r="T145" s="570">
        <v>0.52059999999999995</v>
      </c>
      <c r="U145" s="569">
        <v>0.54120000000000001</v>
      </c>
      <c r="V145" s="569">
        <v>5.210000000000007E-2</v>
      </c>
      <c r="W145" s="569">
        <v>7.9999999999999974E-2</v>
      </c>
      <c r="X145" s="569">
        <v>0.12680000000000002</v>
      </c>
      <c r="Y145" s="569">
        <v>0.1399</v>
      </c>
      <c r="Z145" s="569">
        <v>0.11239999999999999</v>
      </c>
      <c r="AA145" s="569">
        <v>0.1303</v>
      </c>
      <c r="AB145" s="172">
        <v>9.662078834395732E-2</v>
      </c>
    </row>
    <row r="146" spans="1:28">
      <c r="A146" s="542" t="s">
        <v>2024</v>
      </c>
      <c r="B146" s="513"/>
      <c r="C146" s="514"/>
      <c r="D146" s="514"/>
      <c r="E146" s="514"/>
      <c r="F146" s="514"/>
      <c r="G146" s="514"/>
      <c r="H146" s="514"/>
      <c r="I146" s="514"/>
      <c r="J146" s="515"/>
      <c r="K146" s="513"/>
      <c r="L146" s="514"/>
      <c r="M146" s="514"/>
      <c r="N146" s="514"/>
      <c r="O146" s="514"/>
      <c r="P146" s="514"/>
      <c r="Q146" s="514"/>
      <c r="R146" s="514"/>
      <c r="S146" s="514"/>
      <c r="T146" s="570">
        <v>7.5399999999999995E-2</v>
      </c>
      <c r="U146" s="569">
        <v>6.9800000000000001E-2</v>
      </c>
      <c r="V146" s="569">
        <v>0.45889999999999997</v>
      </c>
      <c r="W146" s="569">
        <v>0.21490000000000004</v>
      </c>
      <c r="X146" s="569">
        <v>0.2772</v>
      </c>
      <c r="Y146" s="569">
        <v>0.17810000000000001</v>
      </c>
      <c r="Z146" s="569">
        <v>0.27450000000000002</v>
      </c>
      <c r="AA146" s="569">
        <v>0.25390000000000001</v>
      </c>
      <c r="AB146" s="172">
        <v>0.23702553662026798</v>
      </c>
    </row>
    <row r="147" spans="1:28">
      <c r="A147" s="547" t="s">
        <v>7862</v>
      </c>
      <c r="B147" s="556"/>
      <c r="C147" s="557"/>
      <c r="D147" s="557"/>
      <c r="E147" s="557"/>
      <c r="F147" s="557"/>
      <c r="G147" s="557"/>
      <c r="H147" s="557"/>
      <c r="I147" s="557"/>
      <c r="J147" s="558"/>
      <c r="K147" s="556"/>
      <c r="L147" s="557"/>
      <c r="M147" s="557"/>
      <c r="N147" s="557"/>
      <c r="O147" s="557"/>
      <c r="P147" s="557"/>
      <c r="Q147" s="557"/>
      <c r="R147" s="557"/>
      <c r="S147" s="557"/>
      <c r="T147" s="578">
        <v>0.22149999999999997</v>
      </c>
      <c r="U147" s="561">
        <v>0.23379999999999998</v>
      </c>
      <c r="V147" s="561">
        <v>1.7199999999999913E-2</v>
      </c>
      <c r="W147" s="561">
        <v>0.31489999999999996</v>
      </c>
      <c r="X147" s="561">
        <v>0.24809999999999996</v>
      </c>
      <c r="Y147" s="561">
        <v>7.5100000000000028E-2</v>
      </c>
      <c r="Z147" s="561">
        <v>0.31850000000000001</v>
      </c>
      <c r="AA147" s="561">
        <v>0.32140000000000002</v>
      </c>
      <c r="AB147" s="172">
        <v>0.29117631065435146</v>
      </c>
    </row>
    <row r="148" spans="1:28">
      <c r="A148" s="551" t="s">
        <v>233</v>
      </c>
      <c r="B148" s="536">
        <f>SUM(B141:B147)</f>
        <v>1</v>
      </c>
      <c r="C148" s="537">
        <f>SUM(C141:C147)</f>
        <v>1</v>
      </c>
      <c r="D148" s="537">
        <f t="shared" ref="D148:D159" si="21">SUM(D141:D147)</f>
        <v>1</v>
      </c>
      <c r="E148" s="537">
        <f>SUM(E142:E147)</f>
        <v>1</v>
      </c>
      <c r="F148" s="537">
        <f t="shared" ref="F148:F159" si="22">SUM(F141:F147)</f>
        <v>1</v>
      </c>
      <c r="G148" s="537">
        <f>SUM(G142:G147)</f>
        <v>1</v>
      </c>
      <c r="H148" s="537">
        <f>SUM(H142:H147)</f>
        <v>1</v>
      </c>
      <c r="I148" s="537">
        <f>SUM(I142:I147)</f>
        <v>1</v>
      </c>
      <c r="J148" s="538">
        <f>SUM(J142:J147)</f>
        <v>1</v>
      </c>
      <c r="K148" s="536">
        <f>SUM(K141:K147)</f>
        <v>1</v>
      </c>
      <c r="L148" s="537">
        <f>SUM(L141:L147)</f>
        <v>1</v>
      </c>
      <c r="M148" s="537">
        <f t="shared" ref="M148:M159" si="23">SUM(M141:M147)</f>
        <v>0.99999999999999989</v>
      </c>
      <c r="N148" s="537">
        <f>SUM(N142:N147)</f>
        <v>1</v>
      </c>
      <c r="O148" s="537">
        <f t="shared" ref="O148:O159" si="24">SUM(O141:O147)</f>
        <v>1</v>
      </c>
      <c r="P148" s="537">
        <f>SUM(P142:P147)</f>
        <v>1</v>
      </c>
      <c r="Q148" s="537">
        <f>SUM(Q142:Q147)</f>
        <v>1</v>
      </c>
      <c r="R148" s="537">
        <f>SUM(R142:R147)</f>
        <v>0.99999999999999989</v>
      </c>
      <c r="S148" s="537">
        <f>SUM(S142:S144)</f>
        <v>1.0000000000000002</v>
      </c>
      <c r="T148" s="589">
        <f>SUM(T141:T147)</f>
        <v>1</v>
      </c>
      <c r="U148" s="537">
        <f>SUM(U141:U147)</f>
        <v>1</v>
      </c>
      <c r="V148" s="537">
        <f>SUM(V141:V147)</f>
        <v>0.99999999999999989</v>
      </c>
      <c r="W148" s="537">
        <f>SUM(W142:W147)</f>
        <v>1</v>
      </c>
      <c r="X148" s="537">
        <f>SUM(X141:X147)</f>
        <v>1</v>
      </c>
      <c r="Y148" s="537">
        <f>SUM(Y142:Y147)</f>
        <v>1</v>
      </c>
      <c r="Z148" s="537">
        <f>SUM(Z142:Z147)</f>
        <v>1</v>
      </c>
      <c r="AA148" s="537">
        <f>SUM(AA142:AA147)</f>
        <v>1</v>
      </c>
      <c r="AB148" s="538">
        <f>SUM(AB142:AB147)</f>
        <v>1</v>
      </c>
    </row>
    <row r="149" spans="1:28">
      <c r="A149" s="199"/>
    </row>
    <row r="150" spans="1:28">
      <c r="B150" s="875" t="s">
        <v>51</v>
      </c>
      <c r="C150" s="876"/>
      <c r="D150" s="876"/>
      <c r="E150" s="876"/>
      <c r="F150" s="876"/>
      <c r="G150" s="876"/>
      <c r="H150" s="876"/>
      <c r="I150" s="876"/>
      <c r="J150" s="876"/>
      <c r="K150" s="876"/>
      <c r="L150" s="876"/>
      <c r="M150" s="876"/>
      <c r="N150" s="876"/>
      <c r="O150" s="876"/>
      <c r="P150" s="876"/>
      <c r="Q150" s="876"/>
      <c r="R150" s="876"/>
      <c r="S150" s="877"/>
    </row>
    <row r="151" spans="1:28">
      <c r="A151" s="199"/>
      <c r="B151" s="860" t="s">
        <v>7586</v>
      </c>
      <c r="C151" s="861"/>
      <c r="D151" s="861"/>
      <c r="E151" s="861"/>
      <c r="F151" s="861"/>
      <c r="G151" s="861"/>
      <c r="H151" s="861"/>
      <c r="I151" s="861"/>
      <c r="J151" s="862"/>
      <c r="K151" s="857" t="s">
        <v>7587</v>
      </c>
      <c r="L151" s="858"/>
      <c r="M151" s="858"/>
      <c r="N151" s="858"/>
      <c r="O151" s="858"/>
      <c r="P151" s="858"/>
      <c r="Q151" s="858"/>
      <c r="R151" s="858"/>
      <c r="S151" s="859"/>
    </row>
    <row r="152" spans="1:28" ht="60">
      <c r="A152" s="590"/>
      <c r="B152" s="503" t="s">
        <v>7597</v>
      </c>
      <c r="C152" s="280" t="s">
        <v>7839</v>
      </c>
      <c r="D152" s="280" t="s">
        <v>7840</v>
      </c>
      <c r="E152" s="280" t="s">
        <v>7841</v>
      </c>
      <c r="F152" s="280" t="s">
        <v>7623</v>
      </c>
      <c r="G152" s="280" t="s">
        <v>7866</v>
      </c>
      <c r="H152" s="280" t="s">
        <v>7627</v>
      </c>
      <c r="I152" s="280" t="s">
        <v>7843</v>
      </c>
      <c r="J152" s="280" t="s">
        <v>7844</v>
      </c>
      <c r="K152" s="503" t="s">
        <v>7597</v>
      </c>
      <c r="L152" s="280" t="s">
        <v>7839</v>
      </c>
      <c r="M152" s="280" t="s">
        <v>7840</v>
      </c>
      <c r="N152" s="280" t="s">
        <v>7841</v>
      </c>
      <c r="O152" s="280" t="s">
        <v>7623</v>
      </c>
      <c r="P152" s="280" t="s">
        <v>7866</v>
      </c>
      <c r="Q152" s="280" t="s">
        <v>7627</v>
      </c>
      <c r="R152" s="280" t="s">
        <v>7843</v>
      </c>
      <c r="S152" s="505" t="s">
        <v>7844</v>
      </c>
    </row>
    <row r="153" spans="1:28">
      <c r="A153" s="506" t="s">
        <v>7852</v>
      </c>
      <c r="B153" s="507">
        <v>0.11660000000000001</v>
      </c>
      <c r="C153" s="508">
        <v>0.1255</v>
      </c>
      <c r="D153" s="508">
        <v>7.899999999999999E-3</v>
      </c>
      <c r="E153" s="508">
        <v>5.1200000000000002E-2</v>
      </c>
      <c r="F153" s="508">
        <v>5.5199999999999999E-2</v>
      </c>
      <c r="G153" s="508">
        <v>7.4300000000000005E-2</v>
      </c>
      <c r="H153" s="508">
        <v>3.6800000000000006E-2</v>
      </c>
      <c r="I153" s="508">
        <v>2.3000000000000003E-2</v>
      </c>
      <c r="J153" s="508">
        <v>5.0000000000000001E-4</v>
      </c>
      <c r="K153" s="507">
        <v>0.1599128588281557</v>
      </c>
      <c r="L153" s="508">
        <v>0.21888135635018496</v>
      </c>
      <c r="M153" s="508">
        <v>3.2214285714285721E-3</v>
      </c>
      <c r="N153" s="508">
        <v>2.3851194250686956E-2</v>
      </c>
      <c r="O153" s="508">
        <v>5.2201595968080633E-2</v>
      </c>
      <c r="P153" s="508">
        <v>4.7091346153846143E-2</v>
      </c>
      <c r="Q153" s="508">
        <v>3.2007339449541289E-2</v>
      </c>
      <c r="R153" s="508">
        <v>1.7500000000000002E-2</v>
      </c>
      <c r="S153" s="509">
        <v>2.9999999999999997E-4</v>
      </c>
    </row>
    <row r="154" spans="1:28">
      <c r="A154" s="506" t="s">
        <v>5076</v>
      </c>
      <c r="B154" s="507">
        <v>3.2999999999999974E-3</v>
      </c>
      <c r="C154" s="508">
        <v>1.8999999999999989E-3</v>
      </c>
      <c r="D154" s="508">
        <v>3.5999999999999999E-3</v>
      </c>
      <c r="E154" s="508">
        <v>8.000000000000021E-4</v>
      </c>
      <c r="F154" s="508">
        <v>2.3999999999999994E-3</v>
      </c>
      <c r="G154" s="508">
        <v>2.4999999999999953E-3</v>
      </c>
      <c r="H154" s="508">
        <v>1.3999999999999985E-3</v>
      </c>
      <c r="I154" s="508">
        <v>3.7000000000000002E-3</v>
      </c>
      <c r="J154" s="508">
        <v>0</v>
      </c>
      <c r="K154" s="507">
        <v>1.0220578813516236E-2</v>
      </c>
      <c r="L154" s="508">
        <v>6.9672501663485585E-3</v>
      </c>
      <c r="M154" s="508">
        <v>3.503087659403555E-3</v>
      </c>
      <c r="N154" s="508">
        <v>8.0176493285364747E-4</v>
      </c>
      <c r="O154" s="508">
        <v>4.2797064499238572E-3</v>
      </c>
      <c r="P154" s="508">
        <v>2.3621397616468117E-3</v>
      </c>
      <c r="Q154" s="508">
        <v>2.1597796293624746E-3</v>
      </c>
      <c r="R154" s="508">
        <v>4.9999999999999975E-3</v>
      </c>
      <c r="S154" s="509">
        <v>0</v>
      </c>
    </row>
    <row r="155" spans="1:28">
      <c r="A155" s="506" t="s">
        <v>7459</v>
      </c>
      <c r="B155" s="507">
        <v>4.8799999999999982E-2</v>
      </c>
      <c r="C155" s="508">
        <v>2.8500000000000032E-2</v>
      </c>
      <c r="D155" s="508">
        <v>6.4600000000000046E-2</v>
      </c>
      <c r="E155" s="508">
        <v>2.5000000000000008E-2</v>
      </c>
      <c r="F155" s="508">
        <v>4.720000000000002E-2</v>
      </c>
      <c r="G155" s="508">
        <v>2.930000000000002E-2</v>
      </c>
      <c r="H155" s="508">
        <v>2.1900000000000003E-2</v>
      </c>
      <c r="I155" s="508">
        <v>3.9700000000000006E-2</v>
      </c>
      <c r="J155" s="508">
        <v>1.100000000000002E-3</v>
      </c>
      <c r="K155" s="513"/>
      <c r="L155" s="514"/>
      <c r="M155" s="514"/>
      <c r="N155" s="514"/>
      <c r="O155" s="514"/>
      <c r="P155" s="514"/>
      <c r="Q155" s="514"/>
      <c r="R155" s="514"/>
      <c r="S155" s="515"/>
    </row>
    <row r="156" spans="1:28">
      <c r="A156" s="506" t="s">
        <v>2024</v>
      </c>
      <c r="B156" s="507">
        <v>0.17370000000000002</v>
      </c>
      <c r="C156" s="508">
        <v>0.17419999999999999</v>
      </c>
      <c r="D156" s="508">
        <v>0.77839999999999998</v>
      </c>
      <c r="E156" s="508">
        <v>9.1099999999999987E-2</v>
      </c>
      <c r="F156" s="508">
        <v>0.30120000000000002</v>
      </c>
      <c r="G156" s="508">
        <v>0.31279999999999997</v>
      </c>
      <c r="H156" s="508">
        <v>0.26279999999999998</v>
      </c>
      <c r="I156" s="508">
        <v>0.11990000000000001</v>
      </c>
      <c r="J156" s="508">
        <v>2.01E-2</v>
      </c>
      <c r="K156" s="513"/>
      <c r="L156" s="514"/>
      <c r="M156" s="514"/>
      <c r="N156" s="514"/>
      <c r="O156" s="514"/>
      <c r="P156" s="514"/>
      <c r="Q156" s="514"/>
      <c r="R156" s="514"/>
      <c r="S156" s="515"/>
    </row>
    <row r="157" spans="1:28">
      <c r="A157" s="506" t="s">
        <v>7862</v>
      </c>
      <c r="B157" s="507">
        <v>0.44289999999999996</v>
      </c>
      <c r="C157" s="508">
        <v>0.51800000000000002</v>
      </c>
      <c r="D157" s="508">
        <v>2.6799999999999935E-2</v>
      </c>
      <c r="E157" s="508">
        <v>0.14429999999999998</v>
      </c>
      <c r="F157" s="508">
        <v>0.27010000000000001</v>
      </c>
      <c r="G157" s="508">
        <v>0.11870000000000003</v>
      </c>
      <c r="H157" s="508">
        <v>0.30160000000000003</v>
      </c>
      <c r="I157" s="508">
        <v>0.2006</v>
      </c>
      <c r="J157" s="508">
        <v>0.25559999999999999</v>
      </c>
      <c r="K157" s="513"/>
      <c r="L157" s="514"/>
      <c r="M157" s="514"/>
      <c r="N157" s="514"/>
      <c r="O157" s="514"/>
      <c r="P157" s="514"/>
      <c r="Q157" s="514"/>
      <c r="R157" s="514"/>
      <c r="S157" s="515"/>
    </row>
    <row r="158" spans="1:28">
      <c r="A158" s="522" t="s">
        <v>968</v>
      </c>
      <c r="B158" s="529">
        <v>0.21470000000000006</v>
      </c>
      <c r="C158" s="530">
        <v>0.15189999999999995</v>
      </c>
      <c r="D158" s="530">
        <v>0.11870000000000001</v>
      </c>
      <c r="E158" s="530">
        <v>0.68759999999999999</v>
      </c>
      <c r="F158" s="530">
        <v>0.32389999999999997</v>
      </c>
      <c r="G158" s="530">
        <v>0.46239999999999998</v>
      </c>
      <c r="H158" s="530">
        <v>0.37549999999999994</v>
      </c>
      <c r="I158" s="530">
        <v>0.61309999999999998</v>
      </c>
      <c r="J158" s="530">
        <v>0.72270000000000001</v>
      </c>
      <c r="K158" s="529">
        <v>0.82986656235832812</v>
      </c>
      <c r="L158" s="530">
        <v>0.7741513934834664</v>
      </c>
      <c r="M158" s="530">
        <v>0.99327548376916797</v>
      </c>
      <c r="N158" s="530">
        <v>0.9753470408164594</v>
      </c>
      <c r="O158" s="530">
        <v>0.94351869758199558</v>
      </c>
      <c r="P158" s="530">
        <v>0.95054651408450708</v>
      </c>
      <c r="Q158" s="530">
        <v>0.96583288092109643</v>
      </c>
      <c r="R158" s="530">
        <v>0.97749999999999992</v>
      </c>
      <c r="S158" s="531">
        <v>0.99970000000000003</v>
      </c>
    </row>
    <row r="159" spans="1:28">
      <c r="A159" s="551" t="s">
        <v>233</v>
      </c>
      <c r="B159" s="536">
        <f>SUM(B152:B158)</f>
        <v>1</v>
      </c>
      <c r="C159" s="537">
        <f>SUM(C152:C158)</f>
        <v>1</v>
      </c>
      <c r="D159" s="537">
        <f t="shared" si="21"/>
        <v>1</v>
      </c>
      <c r="E159" s="537">
        <f>SUM(E153:E158)</f>
        <v>1</v>
      </c>
      <c r="F159" s="537">
        <f t="shared" si="22"/>
        <v>1</v>
      </c>
      <c r="G159" s="537">
        <f>SUM(G153:G158)</f>
        <v>1</v>
      </c>
      <c r="H159" s="537">
        <f>SUM(H153:H158)</f>
        <v>1</v>
      </c>
      <c r="I159" s="537">
        <f>SUM(I153:I158)</f>
        <v>1</v>
      </c>
      <c r="J159" s="537">
        <f>SUM(J153:J158)</f>
        <v>1</v>
      </c>
      <c r="K159" s="536">
        <f>SUM(K152:K158)</f>
        <v>1</v>
      </c>
      <c r="L159" s="537">
        <f>SUM(L152:L158)</f>
        <v>0.99999999999999989</v>
      </c>
      <c r="M159" s="537">
        <f t="shared" si="23"/>
        <v>1</v>
      </c>
      <c r="N159" s="537">
        <f>SUM(N153:N158)</f>
        <v>1</v>
      </c>
      <c r="O159" s="537">
        <f t="shared" si="24"/>
        <v>1</v>
      </c>
      <c r="P159" s="537">
        <f>SUM(P153:P158)</f>
        <v>1</v>
      </c>
      <c r="Q159" s="537">
        <f>SUM(Q153:Q158)</f>
        <v>1.0000000000000002</v>
      </c>
      <c r="R159" s="537">
        <f>SUM(R153:R158)</f>
        <v>0.99999999999999989</v>
      </c>
      <c r="S159" s="538">
        <f>SUM(S153:S158)</f>
        <v>1</v>
      </c>
    </row>
    <row r="160" spans="1:28">
      <c r="A160" s="199"/>
    </row>
    <row r="161" spans="1:33">
      <c r="A161" s="199"/>
      <c r="B161" s="875" t="s">
        <v>51</v>
      </c>
      <c r="C161" s="876"/>
      <c r="D161" s="876"/>
      <c r="E161" s="876"/>
      <c r="F161" s="876"/>
      <c r="G161" s="876"/>
      <c r="H161" s="876"/>
      <c r="I161" s="876"/>
      <c r="J161" s="876"/>
      <c r="K161" s="876"/>
      <c r="L161" s="876"/>
      <c r="M161" s="876"/>
      <c r="N161" s="876"/>
      <c r="O161" s="876"/>
      <c r="P161" s="876"/>
      <c r="Q161" s="876"/>
      <c r="R161" s="876"/>
      <c r="S161" s="877"/>
    </row>
    <row r="162" spans="1:33">
      <c r="A162" s="199"/>
      <c r="B162" s="860" t="s">
        <v>7589</v>
      </c>
      <c r="C162" s="861"/>
      <c r="D162" s="861"/>
      <c r="E162" s="861"/>
      <c r="F162" s="861"/>
      <c r="G162" s="861"/>
      <c r="H162" s="861"/>
      <c r="I162" s="861"/>
      <c r="J162" s="862"/>
      <c r="K162" s="860" t="s">
        <v>7588</v>
      </c>
      <c r="L162" s="861"/>
      <c r="M162" s="861"/>
      <c r="N162" s="861"/>
      <c r="O162" s="861"/>
      <c r="P162" s="861"/>
      <c r="Q162" s="861"/>
      <c r="R162" s="861"/>
      <c r="S162" s="862"/>
    </row>
    <row r="163" spans="1:33" ht="60">
      <c r="A163" s="503"/>
      <c r="B163" s="503" t="s">
        <v>7597</v>
      </c>
      <c r="C163" s="280" t="s">
        <v>7839</v>
      </c>
      <c r="D163" s="280" t="s">
        <v>7840</v>
      </c>
      <c r="E163" s="280" t="s">
        <v>7841</v>
      </c>
      <c r="F163" s="280" t="s">
        <v>7623</v>
      </c>
      <c r="G163" s="280" t="s">
        <v>7866</v>
      </c>
      <c r="H163" s="280" t="s">
        <v>7627</v>
      </c>
      <c r="I163" s="280" t="s">
        <v>7843</v>
      </c>
      <c r="J163" s="505" t="s">
        <v>7844</v>
      </c>
      <c r="K163" s="503" t="s">
        <v>7597</v>
      </c>
      <c r="L163" s="280" t="s">
        <v>7839</v>
      </c>
      <c r="M163" s="280" t="s">
        <v>7840</v>
      </c>
      <c r="N163" s="280" t="s">
        <v>7841</v>
      </c>
      <c r="O163" s="280" t="s">
        <v>7623</v>
      </c>
      <c r="P163" s="280" t="s">
        <v>7866</v>
      </c>
      <c r="Q163" s="280" t="s">
        <v>7627</v>
      </c>
      <c r="R163" s="280" t="s">
        <v>7843</v>
      </c>
      <c r="S163" s="505" t="s">
        <v>7844</v>
      </c>
    </row>
    <row r="164" spans="1:33">
      <c r="A164" s="506" t="s">
        <v>7852</v>
      </c>
      <c r="B164" s="507">
        <v>0.24065639009044432</v>
      </c>
      <c r="C164" s="508">
        <v>0.38995196054254011</v>
      </c>
      <c r="D164" s="508">
        <v>3.6928571428571427E-3</v>
      </c>
      <c r="E164" s="508">
        <v>0.35061255548509829</v>
      </c>
      <c r="F164" s="508">
        <v>7.9323729525409489E-2</v>
      </c>
      <c r="G164" s="508">
        <v>2.7878076923076926E-2</v>
      </c>
      <c r="H164" s="508">
        <v>7.2397553516819549E-2</v>
      </c>
      <c r="I164" s="508">
        <v>9.3100000000000002E-2</v>
      </c>
      <c r="J164" s="509">
        <v>1.1999999999999999E-2</v>
      </c>
      <c r="K164" s="508">
        <v>0.1308556822650413</v>
      </c>
      <c r="L164" s="508">
        <v>0.21751738594327993</v>
      </c>
      <c r="M164" s="508">
        <v>2.985714285714286E-3</v>
      </c>
      <c r="N164" s="508">
        <v>3.8437116888607056E-2</v>
      </c>
      <c r="O164" s="508">
        <v>4.6357286854262908E-2</v>
      </c>
      <c r="P164" s="508">
        <v>3.5412692307692305E-2</v>
      </c>
      <c r="Q164" s="508">
        <v>3.5545565749235467E-2</v>
      </c>
      <c r="R164" s="508">
        <v>1.7599999999999998E-2</v>
      </c>
      <c r="S164" s="509">
        <v>5.0000000000000001E-4</v>
      </c>
    </row>
    <row r="165" spans="1:33">
      <c r="A165" s="506" t="s">
        <v>5742</v>
      </c>
      <c r="B165" s="507">
        <v>0.54488990993825803</v>
      </c>
      <c r="C165" s="508">
        <v>0.41787222317477934</v>
      </c>
      <c r="D165" s="508">
        <v>4.5145636635041841E-2</v>
      </c>
      <c r="E165" s="508">
        <v>0.35827185602060213</v>
      </c>
      <c r="F165" s="508">
        <v>0.52188066668613164</v>
      </c>
      <c r="G165" s="508">
        <v>0.52928258121672622</v>
      </c>
      <c r="H165" s="508">
        <v>0.55945019523189732</v>
      </c>
      <c r="I165" s="508">
        <v>0.70109999999999995</v>
      </c>
      <c r="J165" s="509">
        <v>0.46710000000000002</v>
      </c>
      <c r="K165" s="508">
        <v>0.49173699125816711</v>
      </c>
      <c r="L165" s="508">
        <v>0.36171577941043792</v>
      </c>
      <c r="M165" s="508">
        <v>8.1166290475234465E-2</v>
      </c>
      <c r="N165" s="508">
        <v>8.6110108935348609E-2</v>
      </c>
      <c r="O165" s="508">
        <v>0.49826611539510468</v>
      </c>
      <c r="P165" s="508">
        <v>0.63666555746962228</v>
      </c>
      <c r="Q165" s="508">
        <v>0.4558638804450495</v>
      </c>
      <c r="R165" s="508">
        <v>0.29949999999999999</v>
      </c>
      <c r="S165" s="509">
        <v>4.1299999999999996E-2</v>
      </c>
    </row>
    <row r="166" spans="1:33">
      <c r="A166" s="506" t="s">
        <v>7870</v>
      </c>
      <c r="B166" s="507">
        <v>0.21445369997129762</v>
      </c>
      <c r="C166" s="508">
        <v>0.19217581628268049</v>
      </c>
      <c r="D166" s="508">
        <v>0.95116150622210105</v>
      </c>
      <c r="E166" s="508">
        <v>0.29111558849429969</v>
      </c>
      <c r="F166" s="508">
        <v>0.39879560378845902</v>
      </c>
      <c r="G166" s="508">
        <v>0.44283934186019669</v>
      </c>
      <c r="H166" s="508">
        <v>0.36815225125128298</v>
      </c>
      <c r="I166" s="508">
        <v>0.20580000000000001</v>
      </c>
      <c r="J166" s="509">
        <v>0.52090000000000003</v>
      </c>
      <c r="K166" s="514">
        <v>0</v>
      </c>
      <c r="L166" s="514">
        <v>0</v>
      </c>
      <c r="M166" s="514">
        <v>0</v>
      </c>
      <c r="N166" s="514">
        <v>0</v>
      </c>
      <c r="O166" s="514">
        <v>0</v>
      </c>
      <c r="P166" s="514">
        <v>0</v>
      </c>
      <c r="Q166" s="514">
        <v>0</v>
      </c>
      <c r="R166" s="514"/>
      <c r="S166" s="515"/>
    </row>
    <row r="167" spans="1:33">
      <c r="A167" s="506" t="s">
        <v>5958</v>
      </c>
      <c r="B167" s="513"/>
      <c r="C167" s="514"/>
      <c r="D167" s="514"/>
      <c r="E167" s="514"/>
      <c r="F167" s="514"/>
      <c r="G167" s="514"/>
      <c r="H167" s="514"/>
      <c r="I167" s="514"/>
      <c r="J167" s="515"/>
      <c r="K167" s="508">
        <v>4.7881654481088942E-2</v>
      </c>
      <c r="L167" s="508">
        <v>4.9620848696279835E-2</v>
      </c>
      <c r="M167" s="508">
        <v>1.080882783147389E-2</v>
      </c>
      <c r="N167" s="508">
        <v>9.0927457686976507E-2</v>
      </c>
      <c r="O167" s="508">
        <v>8.9102194041058833E-2</v>
      </c>
      <c r="P167" s="508">
        <v>9.2728515487135003E-3</v>
      </c>
      <c r="Q167" s="508">
        <v>3.7042809660428465E-2</v>
      </c>
      <c r="R167" s="508">
        <v>7.8600000000000003E-2</v>
      </c>
      <c r="S167" s="509">
        <v>0.2029</v>
      </c>
    </row>
    <row r="168" spans="1:33">
      <c r="A168" s="522" t="s">
        <v>7871</v>
      </c>
      <c r="B168" s="556"/>
      <c r="C168" s="557"/>
      <c r="D168" s="557"/>
      <c r="E168" s="557"/>
      <c r="F168" s="557"/>
      <c r="G168" s="557"/>
      <c r="H168" s="557"/>
      <c r="I168" s="557"/>
      <c r="J168" s="558"/>
      <c r="K168" s="530">
        <v>0.32952567199570254</v>
      </c>
      <c r="L168" s="530">
        <v>0.37114598595000231</v>
      </c>
      <c r="M168" s="530">
        <v>0.90503916740757728</v>
      </c>
      <c r="N168" s="530">
        <v>0.78452531648906776</v>
      </c>
      <c r="O168" s="530">
        <v>0.36627440370957359</v>
      </c>
      <c r="P168" s="530">
        <v>0.31864889867397195</v>
      </c>
      <c r="Q168" s="530">
        <v>0.47154774414528655</v>
      </c>
      <c r="R168" s="530">
        <v>0.60430000000000006</v>
      </c>
      <c r="S168" s="531">
        <v>0.75529999999999997</v>
      </c>
    </row>
    <row r="169" spans="1:33">
      <c r="A169" s="532" t="s">
        <v>233</v>
      </c>
      <c r="B169" s="536">
        <v>1</v>
      </c>
      <c r="C169" s="537">
        <v>1</v>
      </c>
      <c r="D169" s="537">
        <v>1</v>
      </c>
      <c r="E169" s="537">
        <v>1.0000000000000002</v>
      </c>
      <c r="F169" s="537">
        <v>1</v>
      </c>
      <c r="G169" s="537">
        <v>0.99999999999999989</v>
      </c>
      <c r="H169" s="537">
        <v>0.99999999999999978</v>
      </c>
      <c r="I169" s="537">
        <v>0.99999999999999989</v>
      </c>
      <c r="J169" s="538">
        <v>1</v>
      </c>
      <c r="K169" s="536">
        <f t="shared" ref="K169:O169" si="25">SUM(K163:K168)</f>
        <v>0.99999999999999978</v>
      </c>
      <c r="L169" s="537">
        <f t="shared" si="25"/>
        <v>1</v>
      </c>
      <c r="M169" s="537">
        <f t="shared" si="25"/>
        <v>0.99999999999999989</v>
      </c>
      <c r="N169" s="537">
        <f t="shared" si="25"/>
        <v>1</v>
      </c>
      <c r="O169" s="537">
        <f t="shared" si="25"/>
        <v>1</v>
      </c>
      <c r="P169" s="537">
        <f>SUM(P164:P168)</f>
        <v>1</v>
      </c>
      <c r="Q169" s="537">
        <f>SUM(Q163:Q168)</f>
        <v>1</v>
      </c>
      <c r="R169" s="537">
        <f>SUM(R163:R168)</f>
        <v>1</v>
      </c>
      <c r="S169" s="538">
        <f>SUM(S163:S168)</f>
        <v>1</v>
      </c>
    </row>
    <row r="172" spans="1:33">
      <c r="B172" s="878" t="s">
        <v>7872</v>
      </c>
      <c r="C172" s="879"/>
      <c r="D172" s="879"/>
      <c r="E172" s="879"/>
      <c r="F172" s="879"/>
      <c r="G172" s="879"/>
      <c r="H172" s="879"/>
      <c r="I172" s="879"/>
      <c r="J172" s="879"/>
      <c r="K172" s="879"/>
      <c r="L172" s="879"/>
      <c r="M172" s="879"/>
      <c r="N172" s="879"/>
      <c r="O172" s="879"/>
      <c r="P172" s="879"/>
      <c r="Q172" s="879"/>
      <c r="R172" s="879"/>
      <c r="S172" s="880"/>
      <c r="T172" s="881" t="s">
        <v>7872</v>
      </c>
      <c r="U172" s="882"/>
      <c r="V172" s="882"/>
      <c r="W172" s="882"/>
      <c r="X172" s="882"/>
      <c r="Y172" s="882"/>
      <c r="Z172" s="882"/>
      <c r="AA172" s="882"/>
      <c r="AB172" s="883"/>
    </row>
    <row r="173" spans="1:33">
      <c r="B173" s="809" t="s">
        <v>7590</v>
      </c>
      <c r="C173" s="810"/>
      <c r="D173" s="810"/>
      <c r="E173" s="810"/>
      <c r="F173" s="810"/>
      <c r="G173" s="810"/>
      <c r="H173" s="810"/>
      <c r="I173" s="810"/>
      <c r="J173" s="811"/>
      <c r="K173" s="874" t="s">
        <v>7591</v>
      </c>
      <c r="L173" s="872"/>
      <c r="M173" s="872"/>
      <c r="N173" s="872"/>
      <c r="O173" s="872"/>
      <c r="P173" s="872"/>
      <c r="Q173" s="872"/>
      <c r="R173" s="872"/>
      <c r="S173" s="873"/>
      <c r="T173" s="874" t="s">
        <v>7592</v>
      </c>
      <c r="U173" s="872"/>
      <c r="V173" s="872"/>
      <c r="W173" s="872"/>
      <c r="X173" s="872"/>
      <c r="Y173" s="872"/>
      <c r="Z173" s="872"/>
      <c r="AA173" s="872"/>
      <c r="AB173" s="873"/>
    </row>
    <row r="174" spans="1:33" ht="60">
      <c r="A174" s="539"/>
      <c r="B174" s="280" t="s">
        <v>7597</v>
      </c>
      <c r="C174" s="280" t="s">
        <v>7839</v>
      </c>
      <c r="D174" s="280" t="s">
        <v>7840</v>
      </c>
      <c r="E174" s="280" t="s">
        <v>7841</v>
      </c>
      <c r="F174" s="280" t="s">
        <v>7623</v>
      </c>
      <c r="G174" s="191" t="s">
        <v>7873</v>
      </c>
      <c r="H174" s="280" t="s">
        <v>7627</v>
      </c>
      <c r="I174" s="280" t="s">
        <v>7843</v>
      </c>
      <c r="J174" s="505" t="s">
        <v>7844</v>
      </c>
      <c r="K174" s="591" t="s">
        <v>7597</v>
      </c>
      <c r="L174" s="303" t="s">
        <v>7839</v>
      </c>
      <c r="M174" s="303" t="s">
        <v>7840</v>
      </c>
      <c r="N174" s="303" t="s">
        <v>7841</v>
      </c>
      <c r="O174" s="303" t="s">
        <v>7623</v>
      </c>
      <c r="P174" s="191" t="s">
        <v>7873</v>
      </c>
      <c r="Q174" s="303" t="s">
        <v>7627</v>
      </c>
      <c r="R174" s="303" t="s">
        <v>7843</v>
      </c>
      <c r="S174" s="592" t="s">
        <v>7844</v>
      </c>
      <c r="T174" s="591" t="s">
        <v>7597</v>
      </c>
      <c r="U174" s="303" t="s">
        <v>7839</v>
      </c>
      <c r="V174" s="303" t="s">
        <v>7840</v>
      </c>
      <c r="W174" s="303" t="s">
        <v>7841</v>
      </c>
      <c r="X174" s="303" t="s">
        <v>7623</v>
      </c>
      <c r="Y174" s="191" t="s">
        <v>7873</v>
      </c>
      <c r="Z174" s="303" t="s">
        <v>7627</v>
      </c>
      <c r="AA174" s="303" t="s">
        <v>7843</v>
      </c>
      <c r="AB174" s="592" t="s">
        <v>7844</v>
      </c>
      <c r="AF174" s="569"/>
      <c r="AG174" s="569"/>
    </row>
    <row r="175" spans="1:33">
      <c r="A175" s="593" t="s">
        <v>7874</v>
      </c>
      <c r="B175" s="594">
        <v>-0.24659488312166392</v>
      </c>
      <c r="C175" s="594">
        <v>-0.27781569869455913</v>
      </c>
      <c r="D175" s="594">
        <v>-0.20099738490543084</v>
      </c>
      <c r="E175" s="594">
        <v>-1.4973048512677179E-3</v>
      </c>
      <c r="F175" s="594">
        <v>-0.34227074572740251</v>
      </c>
      <c r="G175" s="594">
        <v>-3.3979705841840251E-3</v>
      </c>
      <c r="H175" s="594">
        <v>-0.14826053207254253</v>
      </c>
      <c r="I175" s="594">
        <v>-8.4081247047709026E-3</v>
      </c>
      <c r="J175" s="595">
        <v>-9.9820323417847872E-4</v>
      </c>
      <c r="K175" s="596">
        <v>-9.7466480933310132E-2</v>
      </c>
      <c r="L175" s="594">
        <v>-0.16943015632924954</v>
      </c>
      <c r="M175" s="594">
        <v>-2.392848904508367E-2</v>
      </c>
      <c r="N175" s="594">
        <v>-6.1255576971116473E-3</v>
      </c>
      <c r="O175" s="594">
        <v>-0.20991069889473296</v>
      </c>
      <c r="P175" s="594">
        <v>-5.2441488612833112E-2</v>
      </c>
      <c r="Q175" s="594">
        <v>-0.16482095915967274</v>
      </c>
      <c r="R175" s="594">
        <v>-5.10803825855668E-3</v>
      </c>
      <c r="S175" s="595">
        <v>-2.0543780533858236E-2</v>
      </c>
      <c r="T175" s="596">
        <v>-6.6109874611604474E-2</v>
      </c>
      <c r="U175" s="594">
        <v>-0.11468341054934604</v>
      </c>
      <c r="V175" s="594">
        <v>-3.1759626679514534E-2</v>
      </c>
      <c r="W175" s="594">
        <v>-6.2450269599889762E-3</v>
      </c>
      <c r="X175" s="594">
        <v>-0.21563029498670738</v>
      </c>
      <c r="Y175" s="594">
        <v>-6.787125506283509E-2</v>
      </c>
      <c r="Z175" s="594">
        <v>-0.16590019823739485</v>
      </c>
      <c r="AA175" s="594">
        <v>-5.4324656816769987E-3</v>
      </c>
      <c r="AB175" s="595">
        <v>-1.2353252551282104E-2</v>
      </c>
      <c r="AF175" s="569"/>
      <c r="AG175" s="569"/>
    </row>
    <row r="176" spans="1:33">
      <c r="A176" s="593" t="s">
        <v>7875</v>
      </c>
      <c r="B176" s="508">
        <v>-0.75340511687833611</v>
      </c>
      <c r="C176" s="508">
        <v>-0.72218430130544098</v>
      </c>
      <c r="D176" s="508">
        <v>-0.1908410873928115</v>
      </c>
      <c r="E176" s="508">
        <v>-2.9946097025354361E-4</v>
      </c>
      <c r="F176" s="508">
        <v>-0.27194166891709426</v>
      </c>
      <c r="G176" s="508">
        <v>-5.0713968686389452E-3</v>
      </c>
      <c r="H176" s="508">
        <v>-0.14607296591630795</v>
      </c>
      <c r="I176" s="508">
        <v>-4.6858762399622111E-2</v>
      </c>
      <c r="J176" s="509">
        <v>-7.9856258734278286E-4</v>
      </c>
      <c r="K176" s="507">
        <v>-0.90253351906668977</v>
      </c>
      <c r="L176" s="508">
        <v>-0.83056984367075026</v>
      </c>
      <c r="M176" s="508">
        <v>-2.7542407034935198E-2</v>
      </c>
      <c r="N176" s="508">
        <v>-1.1243859379456093E-3</v>
      </c>
      <c r="O176" s="508">
        <v>-0.30843033838144968</v>
      </c>
      <c r="P176" s="508">
        <v>-0.19299230605818662</v>
      </c>
      <c r="Q176" s="508">
        <v>-0.34104239283740978</v>
      </c>
      <c r="R176" s="508">
        <v>-5.1310150435987023E-2</v>
      </c>
      <c r="S176" s="509">
        <v>-7.0601186681929065E-2</v>
      </c>
      <c r="T176" s="507">
        <v>-0.93389012538839555</v>
      </c>
      <c r="U176" s="508">
        <v>-0.88531658945065395</v>
      </c>
      <c r="V176" s="508">
        <v>-9.3319528154795842E-2</v>
      </c>
      <c r="W176" s="508">
        <v>-2.4808524068402359E-3</v>
      </c>
      <c r="X176" s="508">
        <v>-0.53657678110055895</v>
      </c>
      <c r="Y176" s="508">
        <v>-0.404735930893587</v>
      </c>
      <c r="Z176" s="508">
        <v>-0.57788056753806982</v>
      </c>
      <c r="AA176" s="508">
        <v>-8.912410626195201E-2</v>
      </c>
      <c r="AB176" s="509">
        <v>-7.2591002909302774E-2</v>
      </c>
    </row>
    <row r="177" spans="1:33">
      <c r="A177" s="593" t="s">
        <v>6124</v>
      </c>
      <c r="B177" s="508">
        <v>3.013988588256946E-2</v>
      </c>
      <c r="C177" s="508">
        <v>6.0284076122287519E-2</v>
      </c>
      <c r="D177" s="508">
        <v>1.9643617344766762E-2</v>
      </c>
      <c r="E177" s="508">
        <v>9.9820323417847858E-5</v>
      </c>
      <c r="F177" s="508">
        <v>2.4150302843254506E-2</v>
      </c>
      <c r="G177" s="508">
        <v>3.0716723549488077E-4</v>
      </c>
      <c r="H177" s="508">
        <v>1.1431797332580622E-2</v>
      </c>
      <c r="I177" s="508">
        <v>4.7236655644780444E-4</v>
      </c>
      <c r="J177" s="509">
        <v>2.8947893791175881E-3</v>
      </c>
      <c r="K177" s="507">
        <v>3.7480410935051285E-2</v>
      </c>
      <c r="L177" s="508">
        <v>7.2013724046497737E-2</v>
      </c>
      <c r="M177" s="508">
        <v>4.8426704019812212E-3</v>
      </c>
      <c r="N177" s="508">
        <v>4.0167591456469795E-4</v>
      </c>
      <c r="O177" s="508">
        <v>2.8950289393202006E-2</v>
      </c>
      <c r="P177" s="508">
        <v>1.278818909462281E-2</v>
      </c>
      <c r="Q177" s="508">
        <v>2.7913777348366933E-2</v>
      </c>
      <c r="R177" s="508">
        <v>5.6755980650629613E-4</v>
      </c>
      <c r="S177" s="509">
        <v>0.24952512197097726</v>
      </c>
      <c r="T177" s="507">
        <v>2.2587540492298237E-2</v>
      </c>
      <c r="U177" s="508">
        <v>4.4737146856998186E-2</v>
      </c>
      <c r="V177" s="508">
        <v>5.7744775780935531E-3</v>
      </c>
      <c r="W177" s="508">
        <v>2.9738223618995128E-4</v>
      </c>
      <c r="X177" s="508">
        <v>2.8863897754126195E-2</v>
      </c>
      <c r="Y177" s="508">
        <v>1.5398917232593512E-2</v>
      </c>
      <c r="Z177" s="508">
        <v>2.7318894919331486E-2</v>
      </c>
      <c r="AA177" s="508">
        <v>4.5270547347308444E-4</v>
      </c>
      <c r="AB177" s="509">
        <v>0.14778150274311555</v>
      </c>
      <c r="AF177" s="204"/>
      <c r="AG177" s="204"/>
    </row>
    <row r="178" spans="1:33">
      <c r="A178" s="593" t="s">
        <v>3414</v>
      </c>
      <c r="B178" s="508">
        <v>9.5619363151113412E-2</v>
      </c>
      <c r="C178" s="508">
        <v>6.230232030105253E-3</v>
      </c>
      <c r="D178" s="508">
        <v>5.0903119868637103E-2</v>
      </c>
      <c r="E178" s="508">
        <v>0</v>
      </c>
      <c r="F178" s="508">
        <v>9.4132170826742925E-3</v>
      </c>
      <c r="G178" s="508">
        <v>1.5212966222317436E-4</v>
      </c>
      <c r="H178" s="508">
        <v>2.6109660574412412E-3</v>
      </c>
      <c r="I178" s="508">
        <v>2.8341993386868077E-4</v>
      </c>
      <c r="J178" s="509">
        <v>0</v>
      </c>
      <c r="K178" s="507">
        <v>0.11914504614313094</v>
      </c>
      <c r="L178" s="508">
        <v>7.4904167121949668E-3</v>
      </c>
      <c r="M178" s="508">
        <v>1.2461341268789217E-2</v>
      </c>
      <c r="N178" s="508">
        <v>2.2099840871947035E-4</v>
      </c>
      <c r="O178" s="508">
        <v>1.138914551767641E-2</v>
      </c>
      <c r="P178" s="508">
        <v>6.3743435717880347E-3</v>
      </c>
      <c r="Q178" s="508">
        <v>6.225857557409736E-3</v>
      </c>
      <c r="R178" s="508">
        <v>6.7565612079891488E-4</v>
      </c>
      <c r="S178" s="509">
        <v>3.7096213853274974E-4</v>
      </c>
      <c r="T178" s="507">
        <v>7.3271777694528251E-2</v>
      </c>
      <c r="U178" s="508">
        <v>6.0480790758420579E-3</v>
      </c>
      <c r="V178" s="508">
        <v>1.6037058082301294E-2</v>
      </c>
      <c r="W178" s="508">
        <v>3.1725852060751571E-4</v>
      </c>
      <c r="X178" s="508">
        <v>1.4713529814622541E-2</v>
      </c>
      <c r="Y178" s="508">
        <v>9.2386003462198909E-3</v>
      </c>
      <c r="Z178" s="508">
        <v>7.995468859546313E-3</v>
      </c>
      <c r="AA178" s="508">
        <v>5.0763335090793851E-4</v>
      </c>
      <c r="AB178" s="509">
        <v>2.018281184144231E-4</v>
      </c>
      <c r="AF178" s="204"/>
      <c r="AG178" s="204"/>
    </row>
    <row r="179" spans="1:33">
      <c r="A179" s="593" t="s">
        <v>7876</v>
      </c>
      <c r="B179" s="508">
        <v>5.3607583287318336E-2</v>
      </c>
      <c r="C179" s="508">
        <v>1.0705469122152932E-2</v>
      </c>
      <c r="D179" s="508">
        <v>0.11500334488840236</v>
      </c>
      <c r="E179" s="508">
        <v>9.9820323417847858E-5</v>
      </c>
      <c r="F179" s="508">
        <v>0.20477605030670112</v>
      </c>
      <c r="G179" s="508">
        <v>9.4225500849416128E-3</v>
      </c>
      <c r="H179" s="508">
        <v>9.6817444075929723E-2</v>
      </c>
      <c r="I179" s="508">
        <v>7.5578649031648602E-4</v>
      </c>
      <c r="J179" s="509">
        <v>0</v>
      </c>
      <c r="K179" s="507">
        <v>6.242382030297744E-2</v>
      </c>
      <c r="L179" s="508">
        <v>1.0810920016824575E-2</v>
      </c>
      <c r="M179" s="508">
        <v>2.5827575477233175E-2</v>
      </c>
      <c r="N179" s="508">
        <v>6.0251387184704719E-4</v>
      </c>
      <c r="O179" s="508">
        <v>0.24173069627443314</v>
      </c>
      <c r="P179" s="508">
        <v>0.37829247740372618</v>
      </c>
      <c r="Q179" s="508">
        <v>0.2342982827309136</v>
      </c>
      <c r="R179" s="508">
        <v>2.8377990325314389E-4</v>
      </c>
      <c r="S179" s="509">
        <v>5.4541010266879097E-4</v>
      </c>
      <c r="T179" s="507">
        <v>3.900482602084665E-2</v>
      </c>
      <c r="U179" s="508">
        <v>6.720172274656367E-3</v>
      </c>
      <c r="V179" s="508">
        <v>3.0884705834348852E-2</v>
      </c>
      <c r="W179" s="508">
        <v>5.9476447237990268E-4</v>
      </c>
      <c r="X179" s="508">
        <v>0.24037077877595842</v>
      </c>
      <c r="Y179" s="508">
        <v>0.45943618811765286</v>
      </c>
      <c r="Z179" s="508">
        <v>0.22873365655185732</v>
      </c>
      <c r="AA179" s="508">
        <v>7.2432875755692886E-4</v>
      </c>
      <c r="AB179" s="509">
        <v>3.6602229781576383E-4</v>
      </c>
    </row>
    <row r="180" spans="1:33">
      <c r="A180" s="593" t="s">
        <v>7877</v>
      </c>
      <c r="B180" s="508">
        <v>2.7590419657647705E-2</v>
      </c>
      <c r="C180" s="508">
        <v>4.5278869401892782E-2</v>
      </c>
      <c r="D180" s="508">
        <v>3.4665207079000184E-3</v>
      </c>
      <c r="E180" s="508">
        <v>9.9820323417847858E-5</v>
      </c>
      <c r="F180" s="508">
        <v>3.3563519925928786E-3</v>
      </c>
      <c r="G180" s="508">
        <v>1.1799996939040996E-4</v>
      </c>
      <c r="H180" s="508">
        <v>1.4113330040222991E-3</v>
      </c>
      <c r="I180" s="508">
        <v>0</v>
      </c>
      <c r="J180" s="509">
        <v>0</v>
      </c>
      <c r="K180" s="513"/>
      <c r="L180" s="514"/>
      <c r="M180" s="514"/>
      <c r="N180" s="514"/>
      <c r="O180" s="514"/>
      <c r="P180" s="514"/>
      <c r="Q180" s="514"/>
      <c r="R180" s="514"/>
      <c r="S180" s="515"/>
      <c r="T180" s="597"/>
      <c r="U180" s="598"/>
      <c r="V180" s="598"/>
      <c r="W180" s="598"/>
      <c r="X180" s="598"/>
      <c r="Y180" s="598"/>
      <c r="Z180" s="598"/>
      <c r="AA180" s="598"/>
      <c r="AB180" s="599"/>
    </row>
    <row r="181" spans="1:33">
      <c r="A181" s="593" t="s">
        <v>6117</v>
      </c>
      <c r="B181" s="508">
        <v>4.6015092950494956E-5</v>
      </c>
      <c r="C181" s="508">
        <v>3.884294631494729E-6</v>
      </c>
      <c r="D181" s="508">
        <v>0</v>
      </c>
      <c r="E181" s="508">
        <v>0</v>
      </c>
      <c r="F181" s="508">
        <v>0</v>
      </c>
      <c r="G181" s="508">
        <v>1.5304794992269396E-7</v>
      </c>
      <c r="H181" s="508">
        <v>0</v>
      </c>
      <c r="I181" s="508">
        <v>0</v>
      </c>
      <c r="J181" s="509">
        <v>0</v>
      </c>
      <c r="K181" s="507">
        <v>0</v>
      </c>
      <c r="L181" s="508">
        <v>6.7103195198911625E-5</v>
      </c>
      <c r="M181" s="508">
        <v>2.3484885649485933E-5</v>
      </c>
      <c r="N181" s="508">
        <v>1.0532494400990358E-4</v>
      </c>
      <c r="O181" s="508">
        <v>1.0076837204498032E-4</v>
      </c>
      <c r="P181" s="508">
        <v>8.4149750122613571E-5</v>
      </c>
      <c r="Q181" s="508">
        <v>-6.8248844372533835E-5</v>
      </c>
      <c r="R181" s="508">
        <v>-6.0655246496852697E-6</v>
      </c>
      <c r="S181" s="509">
        <v>1.4349975729250152E-4</v>
      </c>
      <c r="T181" s="507">
        <v>0</v>
      </c>
      <c r="U181" s="508">
        <v>5.6218798092232692E-5</v>
      </c>
      <c r="V181" s="508">
        <v>5.3358401319516437E-5</v>
      </c>
      <c r="W181" s="508">
        <v>1.0401710503505013E-4</v>
      </c>
      <c r="X181" s="508">
        <v>6.8886718836378027E-6</v>
      </c>
      <c r="Y181" s="508">
        <v>-3.2634845170136567E-5</v>
      </c>
      <c r="Z181" s="508">
        <v>-1.113693229492244E-6</v>
      </c>
      <c r="AA181" s="508">
        <v>-3.2481110204346885E-5</v>
      </c>
      <c r="AB181" s="509">
        <v>4.9651006766487398E-5</v>
      </c>
      <c r="AF181" s="569"/>
      <c r="AG181" s="569"/>
    </row>
    <row r="182" spans="1:33">
      <c r="A182" s="593" t="s">
        <v>960</v>
      </c>
      <c r="B182" s="598"/>
      <c r="C182" s="598"/>
      <c r="D182" s="598"/>
      <c r="E182" s="598"/>
      <c r="F182" s="598"/>
      <c r="G182" s="598"/>
      <c r="H182" s="598"/>
      <c r="I182" s="598"/>
      <c r="J182" s="599"/>
      <c r="K182" s="507">
        <v>6.8344071043009366E-3</v>
      </c>
      <c r="L182" s="508">
        <v>2.4285854921539101E-2</v>
      </c>
      <c r="M182" s="508">
        <v>6.6962367471311082E-3</v>
      </c>
      <c r="N182" s="508">
        <v>1.7410044602277522E-3</v>
      </c>
      <c r="O182" s="508">
        <v>8.8533261869400345E-2</v>
      </c>
      <c r="P182" s="508">
        <v>1.3356956650307679E-2</v>
      </c>
      <c r="Q182" s="508">
        <v>0.14365850337202957</v>
      </c>
      <c r="R182" s="508">
        <v>1.5602840075048419E-3</v>
      </c>
      <c r="S182" s="509">
        <v>0.11753268515760498</v>
      </c>
      <c r="T182" s="507">
        <v>0.40111064589347489</v>
      </c>
      <c r="U182" s="508">
        <v>0.63421973410990229</v>
      </c>
      <c r="V182" s="508">
        <v>3.3419566189471429E-2</v>
      </c>
      <c r="W182" s="508">
        <v>3.7673496784550601E-3</v>
      </c>
      <c r="X182" s="508">
        <v>0.26566323682283305</v>
      </c>
      <c r="Y182" s="508">
        <v>0.13826633905246047</v>
      </c>
      <c r="Z182" s="508">
        <v>0.3707767426912556</v>
      </c>
      <c r="AA182" s="508">
        <v>2.812806141713922E-3</v>
      </c>
      <c r="AB182" s="509">
        <v>0.12060950567645248</v>
      </c>
      <c r="AF182" s="204"/>
      <c r="AG182" s="204"/>
    </row>
    <row r="183" spans="1:33">
      <c r="A183" s="546" t="s">
        <v>7878</v>
      </c>
      <c r="B183" s="598"/>
      <c r="C183" s="598"/>
      <c r="D183" s="598"/>
      <c r="E183" s="598"/>
      <c r="F183" s="598"/>
      <c r="G183" s="598"/>
      <c r="H183" s="598"/>
      <c r="I183" s="598"/>
      <c r="J183" s="598"/>
      <c r="K183" s="507">
        <v>0.51732543966568001</v>
      </c>
      <c r="L183" s="508">
        <v>0.26203188926024634</v>
      </c>
      <c r="M183" s="508">
        <v>0.83721225361310614</v>
      </c>
      <c r="N183" s="508">
        <v>3.8159211883646671E-3</v>
      </c>
      <c r="O183" s="508">
        <v>0.28112630072260814</v>
      </c>
      <c r="P183" s="508">
        <v>0.45756299193758526</v>
      </c>
      <c r="Q183" s="508">
        <v>0.30705155083203622</v>
      </c>
      <c r="R183" s="508">
        <v>1.1162009527957211E-2</v>
      </c>
      <c r="S183" s="509">
        <v>0.51923041774070011</v>
      </c>
      <c r="T183" s="513"/>
      <c r="U183" s="514"/>
      <c r="V183" s="514"/>
      <c r="W183" s="514"/>
      <c r="X183" s="514"/>
      <c r="Y183" s="514"/>
      <c r="Z183" s="514"/>
      <c r="AA183" s="514"/>
      <c r="AB183" s="515"/>
      <c r="AF183" s="204"/>
    </row>
    <row r="184" spans="1:33">
      <c r="A184" s="546" t="s">
        <v>7879</v>
      </c>
      <c r="B184" s="598"/>
      <c r="C184" s="598"/>
      <c r="D184" s="598"/>
      <c r="E184" s="598"/>
      <c r="F184" s="598"/>
      <c r="G184" s="598"/>
      <c r="H184" s="598"/>
      <c r="I184" s="598"/>
      <c r="J184" s="598"/>
      <c r="K184" s="513"/>
      <c r="L184" s="514"/>
      <c r="M184" s="514"/>
      <c r="N184" s="514"/>
      <c r="O184" s="514"/>
      <c r="P184" s="514"/>
      <c r="Q184" s="514"/>
      <c r="R184" s="514"/>
      <c r="S184" s="515"/>
      <c r="T184" s="507">
        <v>0.12287622027810219</v>
      </c>
      <c r="U184" s="508">
        <v>8.589961384016663E-2</v>
      </c>
      <c r="V184" s="508">
        <v>0.85409772905074621</v>
      </c>
      <c r="W184" s="508">
        <v>2.3394069246942862E-2</v>
      </c>
      <c r="X184" s="508">
        <v>0.14017990455491314</v>
      </c>
      <c r="Y184" s="508">
        <v>0.2594084721476968</v>
      </c>
      <c r="Z184" s="508">
        <v>0.11432543601089935</v>
      </c>
      <c r="AA184" s="508">
        <v>1.0864931363353926E-2</v>
      </c>
      <c r="AB184" s="509">
        <v>0.67073586074739122</v>
      </c>
    </row>
    <row r="185" spans="1:33">
      <c r="A185" s="546" t="s">
        <v>7880</v>
      </c>
      <c r="B185" s="598"/>
      <c r="C185" s="598"/>
      <c r="D185" s="598"/>
      <c r="E185" s="598"/>
      <c r="F185" s="598"/>
      <c r="G185" s="598"/>
      <c r="H185" s="598"/>
      <c r="I185" s="598"/>
      <c r="J185" s="598"/>
      <c r="K185" s="507">
        <v>0.19105868013233507</v>
      </c>
      <c r="L185" s="508">
        <v>0.25572881127546532</v>
      </c>
      <c r="M185" s="508">
        <v>4.8621976494934736E-2</v>
      </c>
      <c r="N185" s="508">
        <v>0.99149782403571651</v>
      </c>
      <c r="O185" s="508">
        <v>0.30648365321970616</v>
      </c>
      <c r="P185" s="508">
        <v>8.9310127604953521E-2</v>
      </c>
      <c r="Q185" s="508">
        <v>0.25319623144260517</v>
      </c>
      <c r="R185" s="508">
        <v>0.98545936326663974</v>
      </c>
      <c r="S185" s="509">
        <v>0.10281452291375397</v>
      </c>
      <c r="T185" s="507">
        <v>0.11615504969258908</v>
      </c>
      <c r="U185" s="508">
        <v>0.1594261286385876</v>
      </c>
      <c r="V185" s="508">
        <v>5.8420723595970628E-2</v>
      </c>
      <c r="W185" s="508">
        <v>0.97132690391626308</v>
      </c>
      <c r="X185" s="508">
        <v>0.30381451452281721</v>
      </c>
      <c r="Y185" s="508">
        <v>0.10828437571652659</v>
      </c>
      <c r="Z185" s="508">
        <v>0.2466277899341224</v>
      </c>
      <c r="AA185" s="508">
        <v>0.98463759491299407</v>
      </c>
      <c r="AB185" s="509">
        <v>6.0164123835590111E-2</v>
      </c>
      <c r="AD185" s="563"/>
    </row>
    <row r="186" spans="1:33">
      <c r="A186" s="546" t="s">
        <v>7858</v>
      </c>
      <c r="B186" s="598"/>
      <c r="C186" s="598"/>
      <c r="D186" s="598"/>
      <c r="E186" s="598"/>
      <c r="F186" s="598"/>
      <c r="G186" s="598"/>
      <c r="H186" s="598"/>
      <c r="I186" s="598"/>
      <c r="J186" s="598"/>
      <c r="K186" s="507">
        <v>6.1933658366707299E-2</v>
      </c>
      <c r="L186" s="508">
        <v>8.2125774206496804E-2</v>
      </c>
      <c r="M186" s="508">
        <v>6.4314461111174892E-2</v>
      </c>
      <c r="N186" s="508">
        <v>1.6147371765500864E-3</v>
      </c>
      <c r="O186" s="508">
        <v>4.1685884630928698E-2</v>
      </c>
      <c r="P186" s="508">
        <v>4.223076398689396E-2</v>
      </c>
      <c r="Q186" s="508">
        <v>2.7655796716638748E-2</v>
      </c>
      <c r="R186" s="508">
        <v>2.9134736733989956E-4</v>
      </c>
      <c r="S186" s="509">
        <v>9.8373802184696379E-3</v>
      </c>
      <c r="T186" s="507">
        <v>4.6276912228123135E-3</v>
      </c>
      <c r="U186" s="508">
        <v>4.6276912228123135E-3</v>
      </c>
      <c r="V186" s="508">
        <v>6.4208704842725244E-3</v>
      </c>
      <c r="W186" s="508">
        <v>1.3123812677485343E-3</v>
      </c>
      <c r="X186" s="508">
        <v>1.9825482412663415E-4</v>
      </c>
      <c r="Y186" s="508">
        <v>9.9671073868499074E-3</v>
      </c>
      <c r="Z186" s="508">
        <v>6.3872490828458519E-3</v>
      </c>
      <c r="AA186" s="508">
        <v>4.2220110329875939E-3</v>
      </c>
      <c r="AB186" s="509">
        <v>0</v>
      </c>
      <c r="AD186" s="563"/>
    </row>
    <row r="187" spans="1:33">
      <c r="A187" s="600" t="s">
        <v>7881</v>
      </c>
      <c r="B187" s="530">
        <v>0.33117062396466046</v>
      </c>
      <c r="C187" s="530">
        <v>0</v>
      </c>
      <c r="D187" s="530">
        <v>0.81098339719029366</v>
      </c>
      <c r="E187" s="530">
        <v>0.99970053902974643</v>
      </c>
      <c r="F187" s="530">
        <v>0.75830407777477726</v>
      </c>
      <c r="G187" s="530">
        <v>-1.5304794992269396E-7</v>
      </c>
      <c r="H187" s="530">
        <v>0.8877284595300261</v>
      </c>
      <c r="I187" s="530">
        <v>0.99848842701936702</v>
      </c>
      <c r="J187" s="531">
        <v>0.99710521062088231</v>
      </c>
      <c r="K187" s="601"/>
      <c r="L187" s="602"/>
      <c r="M187" s="602"/>
      <c r="N187" s="602"/>
      <c r="O187" s="602"/>
      <c r="P187" s="602"/>
      <c r="Q187" s="602"/>
      <c r="R187" s="602"/>
      <c r="S187" s="603"/>
      <c r="T187" s="601"/>
      <c r="U187" s="602"/>
      <c r="V187" s="602"/>
      <c r="W187" s="602"/>
      <c r="X187" s="602"/>
      <c r="Y187" s="602"/>
      <c r="Z187" s="602"/>
      <c r="AA187" s="602"/>
      <c r="AB187" s="603"/>
      <c r="AD187" s="563"/>
      <c r="AF187" s="569"/>
      <c r="AG187" s="569"/>
    </row>
    <row r="188" spans="1:33">
      <c r="A188" s="551" t="s">
        <v>233</v>
      </c>
      <c r="B188" s="537">
        <v>-0.46182610896374021</v>
      </c>
      <c r="C188" s="537">
        <v>-0.87749746902893022</v>
      </c>
      <c r="D188" s="537">
        <v>0.60816152770175758</v>
      </c>
      <c r="E188" s="537">
        <v>0.99820323417847878</v>
      </c>
      <c r="F188" s="537">
        <v>0.38578758535550334</v>
      </c>
      <c r="G188" s="537">
        <v>1.5304794992271075E-3</v>
      </c>
      <c r="H188" s="537">
        <v>0.70566650201114955</v>
      </c>
      <c r="I188" s="537">
        <v>0.94473311289560702</v>
      </c>
      <c r="J188" s="538">
        <v>0.99820323417847856</v>
      </c>
      <c r="K188" s="536">
        <v>-3.7985373498171083E-3</v>
      </c>
      <c r="L188" s="537">
        <v>-0.28544550636553589</v>
      </c>
      <c r="M188" s="537">
        <v>0.94852910391998113</v>
      </c>
      <c r="N188" s="537">
        <v>0.99275005636494285</v>
      </c>
      <c r="O188" s="537">
        <f>SUM(O175:O187)</f>
        <v>0.4816589627238172</v>
      </c>
      <c r="P188" s="537">
        <f t="shared" ref="P188:U188" si="26">SUM(P175:P187)</f>
        <v>0.75456620532898033</v>
      </c>
      <c r="Q188" s="537">
        <v>0.49406839915854478</v>
      </c>
      <c r="R188" s="537">
        <v>0.94357574578080672</v>
      </c>
      <c r="S188" s="538">
        <v>0.90885503278421265</v>
      </c>
      <c r="T188" s="536">
        <f t="shared" si="26"/>
        <v>-0.22036624870534829</v>
      </c>
      <c r="U188" s="537">
        <f t="shared" si="26"/>
        <v>-5.8265215182942337E-2</v>
      </c>
      <c r="V188" s="537">
        <f t="shared" ref="V188:X188" si="27">SUM(V175:V187)</f>
        <v>0.88002933438221365</v>
      </c>
      <c r="W188" s="537">
        <f t="shared" si="27"/>
        <v>0.99238824707679274</v>
      </c>
      <c r="X188" s="537">
        <f t="shared" si="27"/>
        <v>0.24160392965401459</v>
      </c>
      <c r="Y188" s="537">
        <f>SUM(Y175:Y187)</f>
        <v>0.52736017919840783</v>
      </c>
      <c r="Z188" s="537">
        <f>SUM(Z175:Z187)</f>
        <v>0.25838335858116407</v>
      </c>
      <c r="AA188" s="537">
        <f>SUM(AA175:AA187)</f>
        <v>0.90963295797915411</v>
      </c>
      <c r="AB188" s="538">
        <f>SUM(AB175:AB187)</f>
        <v>0.91496423896496115</v>
      </c>
      <c r="AD188" s="563"/>
    </row>
    <row r="189" spans="1:33">
      <c r="B189" s="171"/>
      <c r="C189" s="171"/>
      <c r="D189" s="171"/>
      <c r="E189" s="171"/>
      <c r="F189" s="171"/>
      <c r="G189" s="171"/>
      <c r="H189" s="171"/>
      <c r="I189" s="171"/>
      <c r="P189" s="563">
        <f>P183/P179</f>
        <v>1.2095482180293502</v>
      </c>
      <c r="Q189" s="563"/>
      <c r="R189" s="563"/>
      <c r="S189" s="563"/>
      <c r="T189" s="563"/>
      <c r="U189" s="563"/>
      <c r="V189" s="563"/>
      <c r="W189" s="563"/>
      <c r="X189" s="563"/>
      <c r="Y189" s="563">
        <f>Y184/Y179</f>
        <v>0.564623507805326</v>
      </c>
      <c r="AD189" s="563"/>
    </row>
    <row r="190" spans="1:33">
      <c r="B190" s="881" t="s">
        <v>7872</v>
      </c>
      <c r="C190" s="882"/>
      <c r="D190" s="882"/>
      <c r="E190" s="882"/>
      <c r="F190" s="882"/>
      <c r="G190" s="882"/>
      <c r="H190" s="882"/>
      <c r="I190" s="882"/>
      <c r="J190" s="882"/>
      <c r="K190" s="882"/>
      <c r="L190" s="882"/>
      <c r="M190" s="882"/>
      <c r="N190" s="882"/>
      <c r="O190" s="882"/>
      <c r="P190" s="882"/>
      <c r="Q190" s="882"/>
      <c r="R190" s="882"/>
      <c r="S190" s="883"/>
      <c r="U190" s="563"/>
      <c r="V190" s="563"/>
      <c r="W190" s="563"/>
      <c r="X190" s="563"/>
      <c r="Y190" s="563"/>
      <c r="Z190" s="563"/>
      <c r="AA190" s="563"/>
      <c r="AB190" s="563"/>
      <c r="AD190" s="563"/>
    </row>
    <row r="191" spans="1:33">
      <c r="B191" s="874" t="s">
        <v>7593</v>
      </c>
      <c r="C191" s="872"/>
      <c r="D191" s="872"/>
      <c r="E191" s="872"/>
      <c r="F191" s="872"/>
      <c r="G191" s="872"/>
      <c r="H191" s="872"/>
      <c r="I191" s="872"/>
      <c r="J191" s="873"/>
      <c r="K191" s="874" t="s">
        <v>7594</v>
      </c>
      <c r="L191" s="872"/>
      <c r="M191" s="872"/>
      <c r="N191" s="872"/>
      <c r="O191" s="872"/>
      <c r="P191" s="872"/>
      <c r="Q191" s="872"/>
      <c r="R191" s="872"/>
      <c r="S191" s="873"/>
      <c r="U191" s="563"/>
      <c r="V191" s="563"/>
      <c r="W191" s="563"/>
      <c r="X191" s="563"/>
      <c r="Y191" s="563"/>
      <c r="Z191" s="563"/>
      <c r="AA191" s="563"/>
      <c r="AB191" s="563"/>
      <c r="AD191" s="563"/>
    </row>
    <row r="192" spans="1:33" ht="60">
      <c r="A192" s="539"/>
      <c r="B192" s="591" t="s">
        <v>7597</v>
      </c>
      <c r="C192" s="303" t="s">
        <v>7839</v>
      </c>
      <c r="D192" s="303" t="s">
        <v>7840</v>
      </c>
      <c r="E192" s="303" t="s">
        <v>7841</v>
      </c>
      <c r="F192" s="303" t="s">
        <v>7623</v>
      </c>
      <c r="G192" s="303" t="s">
        <v>7873</v>
      </c>
      <c r="H192" s="303" t="s">
        <v>7627</v>
      </c>
      <c r="I192" s="303" t="s">
        <v>7843</v>
      </c>
      <c r="J192" s="592" t="s">
        <v>7844</v>
      </c>
      <c r="K192" s="503" t="s">
        <v>7597</v>
      </c>
      <c r="L192" s="280" t="s">
        <v>7839</v>
      </c>
      <c r="M192" s="280" t="s">
        <v>7840</v>
      </c>
      <c r="N192" s="280" t="s">
        <v>7841</v>
      </c>
      <c r="O192" s="280" t="s">
        <v>7623</v>
      </c>
      <c r="P192" s="191" t="s">
        <v>7873</v>
      </c>
      <c r="Q192" s="280" t="s">
        <v>7627</v>
      </c>
      <c r="R192" s="280" t="s">
        <v>7843</v>
      </c>
      <c r="S192" s="505" t="s">
        <v>7844</v>
      </c>
      <c r="AD192" s="563"/>
    </row>
    <row r="193" spans="1:19">
      <c r="A193" s="604" t="s">
        <v>7874</v>
      </c>
      <c r="B193" s="562">
        <v>-6.6043516833276916E-2</v>
      </c>
      <c r="C193" s="197">
        <v>-0.11349069278528891</v>
      </c>
      <c r="D193" s="197">
        <v>-2.2588880792306972E-2</v>
      </c>
      <c r="E193" s="197">
        <v>-5.8515556022432167E-3</v>
      </c>
      <c r="F193" s="197">
        <v>-0.18718765104820087</v>
      </c>
      <c r="G193" s="197">
        <v>-3.8486692306901053E-4</v>
      </c>
      <c r="H193" s="197">
        <v>-0.16972079395346332</v>
      </c>
      <c r="I193" s="197">
        <v>-4.6699528920706671E-3</v>
      </c>
      <c r="J193" s="197">
        <v>-2.149877259793195E-2</v>
      </c>
      <c r="K193" s="596">
        <v>-5.1178630084049846E-2</v>
      </c>
      <c r="L193" s="594">
        <v>-9.5120465258024672E-2</v>
      </c>
      <c r="M193" s="594">
        <v>-7.8436609717331532E-2</v>
      </c>
      <c r="N193" s="594">
        <v>-5.8327413848870899E-3</v>
      </c>
      <c r="O193" s="594">
        <v>-0.17832607492126745</v>
      </c>
      <c r="P193" s="594">
        <v>-4.6453990872822856E-2</v>
      </c>
      <c r="Q193" s="594">
        <v>-0.1527844423709166</v>
      </c>
      <c r="R193" s="594">
        <v>-4.6444031386833999E-3</v>
      </c>
      <c r="S193" s="595">
        <v>-1.0640788191510306E-2</v>
      </c>
    </row>
    <row r="194" spans="1:19">
      <c r="A194" s="604" t="s">
        <v>7875</v>
      </c>
      <c r="B194" s="562">
        <v>-0.93395648316672308</v>
      </c>
      <c r="C194" s="197">
        <v>-0.88649744538149677</v>
      </c>
      <c r="D194" s="197">
        <v>-5.1637316244292249E-2</v>
      </c>
      <c r="E194" s="197">
        <v>-2.3593592717879165E-3</v>
      </c>
      <c r="F194" s="197">
        <v>-0.35858363978363378</v>
      </c>
      <c r="G194" s="197">
        <v>-1.9788846033395109E-3</v>
      </c>
      <c r="H194" s="197">
        <v>-0.45084528260932866</v>
      </c>
      <c r="I194" s="197">
        <v>-6.1268802096528609E-2</v>
      </c>
      <c r="J194" s="197">
        <v>-9.0122194429673327E-2</v>
      </c>
      <c r="K194" s="507">
        <v>-0.94882136991595012</v>
      </c>
      <c r="L194" s="508">
        <v>-0.90487953474197536</v>
      </c>
      <c r="M194" s="508">
        <v>-0.73748310462828781</v>
      </c>
      <c r="N194" s="508">
        <v>-5.5670238884876037E-3</v>
      </c>
      <c r="O194" s="508">
        <v>-0.47079570271437826</v>
      </c>
      <c r="P194" s="508">
        <v>-0.30367612836207714</v>
      </c>
      <c r="Q194" s="508">
        <v>-0.54751029606913448</v>
      </c>
      <c r="R194" s="508">
        <v>-8.4688314766532338E-2</v>
      </c>
      <c r="S194" s="509">
        <v>-6.3978085066398779E-2</v>
      </c>
    </row>
    <row r="195" spans="1:19">
      <c r="A195" s="604" t="s">
        <v>6124</v>
      </c>
      <c r="B195" s="562">
        <v>2.8672818899366154E-2</v>
      </c>
      <c r="C195" s="197">
        <v>5.2720209821859564E-2</v>
      </c>
      <c r="D195" s="197">
        <v>5.0917559162987043E-3</v>
      </c>
      <c r="E195" s="197">
        <v>3.9671563405038762E-4</v>
      </c>
      <c r="F195" s="197">
        <v>2.698118532458901E-2</v>
      </c>
      <c r="G195" s="197">
        <v>1.0003485500404822E-4</v>
      </c>
      <c r="H195" s="197">
        <v>2.9975279951539476E-2</v>
      </c>
      <c r="I195" s="197">
        <v>4.6699528920706509E-4</v>
      </c>
      <c r="J195" s="197">
        <v>0.26749092682798808</v>
      </c>
      <c r="K195" s="507">
        <v>2.2026857308472609E-2</v>
      </c>
      <c r="L195" s="508">
        <v>4.3858775464052452E-2</v>
      </c>
      <c r="M195" s="508">
        <v>1.7579667279993331E-2</v>
      </c>
      <c r="N195" s="508">
        <v>2.9658007041798764E-4</v>
      </c>
      <c r="O195" s="508">
        <v>2.5465529399410304E-2</v>
      </c>
      <c r="P195" s="508">
        <v>1.2019564071989139E-2</v>
      </c>
      <c r="Q195" s="508">
        <v>2.6718953942755152E-2</v>
      </c>
      <c r="R195" s="508">
        <v>5.4640036925686526E-4</v>
      </c>
      <c r="S195" s="509">
        <v>0.13388887402709052</v>
      </c>
    </row>
    <row r="196" spans="1:19">
      <c r="A196" s="604" t="s">
        <v>3414</v>
      </c>
      <c r="B196" s="562">
        <v>9.2877982750578417E-2</v>
      </c>
      <c r="C196" s="197">
        <v>7.0913696565441543E-3</v>
      </c>
      <c r="D196" s="197">
        <v>1.4188833536274497E-2</v>
      </c>
      <c r="E196" s="197">
        <v>4.4299635006633668E-4</v>
      </c>
      <c r="F196" s="197">
        <v>1.3717402037468305E-2</v>
      </c>
      <c r="G196" s="197">
        <v>6.0477613855327257E-5</v>
      </c>
      <c r="H196" s="197">
        <v>8.7063844446803908E-3</v>
      </c>
      <c r="I196" s="197">
        <v>8.2808866725698886E-4</v>
      </c>
      <c r="J196" s="197">
        <v>3.9673225635301131E-4</v>
      </c>
      <c r="K196" s="507">
        <v>7.1394068205970426E-2</v>
      </c>
      <c r="L196" s="508">
        <v>5.9453324519914254E-3</v>
      </c>
      <c r="M196" s="508">
        <v>4.8977937679148126E-2</v>
      </c>
      <c r="N196" s="508">
        <v>3.1632356465153291E-4</v>
      </c>
      <c r="O196" s="508">
        <v>1.3027207120863112E-2</v>
      </c>
      <c r="P196" s="508">
        <v>7.2278522803328037E-3</v>
      </c>
      <c r="Q196" s="508">
        <v>7.72696389141853E-3</v>
      </c>
      <c r="R196" s="508">
        <v>4.4285874677213249E-4</v>
      </c>
      <c r="S196" s="509">
        <v>2.773189336516609E-4</v>
      </c>
    </row>
    <row r="197" spans="1:19">
      <c r="A197" s="604" t="s">
        <v>7876</v>
      </c>
      <c r="B197" s="562">
        <v>4.9452609821012031E-2</v>
      </c>
      <c r="C197" s="197">
        <v>7.9292164025987835E-3</v>
      </c>
      <c r="D197" s="197">
        <v>2.7310327187420335E-2</v>
      </c>
      <c r="E197" s="197">
        <v>5.9507345107558162E-4</v>
      </c>
      <c r="F197" s="197">
        <v>0.22452525094182404</v>
      </c>
      <c r="G197" s="197">
        <v>2.9934094016478598E-3</v>
      </c>
      <c r="H197" s="197">
        <v>0.25099554035371341</v>
      </c>
      <c r="I197" s="197">
        <v>2.8019717352423512E-4</v>
      </c>
      <c r="J197" s="197">
        <v>6.2186532308066941E-4</v>
      </c>
      <c r="K197" s="507">
        <v>3.8015650661771802E-2</v>
      </c>
      <c r="L197" s="508">
        <v>6.5648485567211924E-3</v>
      </c>
      <c r="M197" s="508">
        <v>9.4359554426435427E-2</v>
      </c>
      <c r="N197" s="508">
        <v>5.9316014083597539E-4</v>
      </c>
      <c r="O197" s="508">
        <v>0.2122801141204812</v>
      </c>
      <c r="P197" s="508">
        <v>0.35837792119509204</v>
      </c>
      <c r="Q197" s="508">
        <v>0.22427929918033376</v>
      </c>
      <c r="R197" s="508">
        <v>7.2853382567582292E-4</v>
      </c>
      <c r="S197" s="509">
        <v>2.7758577890896598E-4</v>
      </c>
    </row>
    <row r="198" spans="1:19">
      <c r="A198" s="604" t="s">
        <v>6117</v>
      </c>
      <c r="B198" s="562">
        <v>0</v>
      </c>
      <c r="C198" s="197">
        <v>-1.1861833214321546E-5</v>
      </c>
      <c r="D198" s="197">
        <v>8.5914761445811207E-5</v>
      </c>
      <c r="E198" s="197">
        <v>3.6666646411916853E-4</v>
      </c>
      <c r="F198" s="197">
        <v>5.8365434640075058E-5</v>
      </c>
      <c r="G198" s="197">
        <v>7.2100541609675979E-8</v>
      </c>
      <c r="H198" s="197">
        <v>3.5722199212406209E-5</v>
      </c>
      <c r="I198" s="197">
        <v>-7.06665972673379E-5</v>
      </c>
      <c r="J198" s="197">
        <v>5.3981235406800624E-5</v>
      </c>
      <c r="K198" s="507">
        <v>8.8831996908511249E-2</v>
      </c>
      <c r="L198" s="508">
        <v>8.475638519613711E-2</v>
      </c>
      <c r="M198" s="508">
        <v>0</v>
      </c>
      <c r="N198" s="508">
        <v>0</v>
      </c>
      <c r="O198" s="508">
        <v>-2.8929380739308049E-4</v>
      </c>
      <c r="P198" s="508">
        <v>-1.6371471163351963E-4</v>
      </c>
      <c r="Q198" s="508">
        <v>-4.218830241003186E-4</v>
      </c>
      <c r="R198" s="508">
        <v>5.7384513666246716E-5</v>
      </c>
      <c r="S198" s="509">
        <v>-9.5197045542679386E-5</v>
      </c>
    </row>
    <row r="199" spans="1:19">
      <c r="A199" s="604" t="s">
        <v>7882</v>
      </c>
      <c r="B199" s="562">
        <v>0.18990826527159144</v>
      </c>
      <c r="C199" s="197">
        <v>7.3118270338468766E-2</v>
      </c>
      <c r="D199" s="197">
        <v>0.82273517869357415</v>
      </c>
      <c r="E199" s="197">
        <v>3.2729039809157134E-3</v>
      </c>
      <c r="F199" s="197">
        <v>0.19459157900764193</v>
      </c>
      <c r="G199" s="197">
        <v>2.9376647877906422E-3</v>
      </c>
      <c r="H199" s="197">
        <v>0.19096909366594697</v>
      </c>
      <c r="I199" s="197">
        <v>1.0273896362555495E-2</v>
      </c>
      <c r="J199" s="197">
        <v>0.28001707119289887</v>
      </c>
      <c r="K199" s="597"/>
      <c r="L199" s="598"/>
      <c r="M199" s="598"/>
      <c r="N199" s="598"/>
      <c r="O199" s="598"/>
      <c r="P199" s="598"/>
      <c r="Q199" s="598"/>
      <c r="R199" s="598"/>
      <c r="S199" s="599"/>
    </row>
    <row r="200" spans="1:19">
      <c r="A200" s="604" t="s">
        <v>968</v>
      </c>
      <c r="B200" s="605"/>
      <c r="C200" s="606"/>
      <c r="D200" s="606"/>
      <c r="E200" s="606"/>
      <c r="F200" s="606"/>
      <c r="G200" s="606"/>
      <c r="H200" s="606"/>
      <c r="I200" s="606"/>
      <c r="J200" s="606"/>
      <c r="K200" s="507">
        <v>6.9993237368370209E-2</v>
      </c>
      <c r="L200" s="508">
        <v>5.2714337134182804E-2</v>
      </c>
      <c r="M200" s="508">
        <v>0.24518077701735208</v>
      </c>
      <c r="N200" s="508">
        <v>1.68851066911343E-2</v>
      </c>
      <c r="O200" s="508">
        <v>8.0775581348923195E-2</v>
      </c>
      <c r="P200" s="508">
        <v>0.12929152704463978</v>
      </c>
      <c r="Q200" s="508">
        <v>7.3404939967419605E-2</v>
      </c>
      <c r="R200" s="508">
        <v>1.2567208492908098E-2</v>
      </c>
      <c r="S200" s="509">
        <v>0.40721833765945081</v>
      </c>
    </row>
    <row r="201" spans="1:19">
      <c r="A201" s="604" t="s">
        <v>7883</v>
      </c>
      <c r="B201" s="562">
        <v>0.14510184109679244</v>
      </c>
      <c r="C201" s="197">
        <v>0.18589560212627557</v>
      </c>
      <c r="D201" s="197">
        <v>5.0966975204840559E-2</v>
      </c>
      <c r="E201" s="197">
        <v>0.99169793875180057</v>
      </c>
      <c r="F201" s="197">
        <v>0.28268640656065608</v>
      </c>
      <c r="G201" s="197">
        <v>6.9992962666692035E-4</v>
      </c>
      <c r="H201" s="197">
        <v>0.26928103911204249</v>
      </c>
      <c r="I201" s="197">
        <v>0.98625097671192674</v>
      </c>
      <c r="J201" s="197">
        <v>0.10860528741727225</v>
      </c>
      <c r="K201" s="507">
        <v>0.12791034682639357</v>
      </c>
      <c r="L201" s="508">
        <v>0.17060225589743222</v>
      </c>
      <c r="M201" s="508">
        <v>0.19939576542082493</v>
      </c>
      <c r="N201" s="508">
        <v>0.97841765230894107</v>
      </c>
      <c r="O201" s="508">
        <v>0.27289561826739817</v>
      </c>
      <c r="P201" s="508">
        <v>8.667417521511972E-2</v>
      </c>
      <c r="Q201" s="508">
        <v>0.24643435504308422</v>
      </c>
      <c r="R201" s="508">
        <v>0.98106560546899368</v>
      </c>
      <c r="S201" s="509">
        <v>5.5086734381763904E-2</v>
      </c>
    </row>
    <row r="202" spans="1:19" ht="15" customHeight="1">
      <c r="A202" s="604" t="s">
        <v>7884</v>
      </c>
      <c r="B202" s="562">
        <v>0.1957525814683044</v>
      </c>
      <c r="C202" s="197">
        <v>9.766177486273582E-2</v>
      </c>
      <c r="D202" s="197">
        <v>4.2938286395410155E-2</v>
      </c>
      <c r="E202" s="197">
        <v>1.9746716295798035E-3</v>
      </c>
      <c r="F202" s="197">
        <v>0.20746657073031013</v>
      </c>
      <c r="G202" s="197">
        <v>2.7992987212920877E-3</v>
      </c>
      <c r="H202" s="197">
        <v>0.21058968872151693</v>
      </c>
      <c r="I202" s="197">
        <v>1.4284215959002556E-3</v>
      </c>
      <c r="J202" s="197">
        <v>0.34053488246555264</v>
      </c>
      <c r="K202" s="507">
        <v>0.16138537339387496</v>
      </c>
      <c r="L202" s="508">
        <v>9.6529809512141199E-2</v>
      </c>
      <c r="M202" s="508">
        <v>0.15824251397769257</v>
      </c>
      <c r="N202" s="508">
        <v>2.5075663199652059E-3</v>
      </c>
      <c r="O202" s="508">
        <v>0.20993642627724229</v>
      </c>
      <c r="P202" s="508">
        <v>0.35397668889876538</v>
      </c>
      <c r="Q202" s="508">
        <v>0.19822357878696703</v>
      </c>
      <c r="R202" s="508">
        <v>1.5743316575392019E-3</v>
      </c>
      <c r="S202" s="509">
        <v>0.17077522750059188</v>
      </c>
    </row>
    <row r="203" spans="1:19">
      <c r="A203" s="604" t="s">
        <v>2014</v>
      </c>
      <c r="B203" s="562">
        <v>0.18839916954004593</v>
      </c>
      <c r="C203" s="197">
        <v>0.24951723037319679</v>
      </c>
      <c r="D203" s="197">
        <v>3.3349942614067429E-2</v>
      </c>
      <c r="E203" s="197">
        <v>6.5796028731667812E-4</v>
      </c>
      <c r="F203" s="197">
        <v>3.4120658012901324E-2</v>
      </c>
      <c r="G203" s="197">
        <v>3.4496840602333677E-4</v>
      </c>
      <c r="H203" s="197">
        <v>2.726742260901379E-2</v>
      </c>
      <c r="I203" s="197">
        <v>3.7802514178784908E-4</v>
      </c>
      <c r="J203" s="197">
        <v>1.7462258616642808E-3</v>
      </c>
      <c r="K203" s="507">
        <v>0.16454931890638583</v>
      </c>
      <c r="L203" s="508">
        <v>0.2346608736939412</v>
      </c>
      <c r="M203" s="508">
        <v>0.21337870034221942</v>
      </c>
      <c r="N203" s="508">
        <v>8.8475088058122568E-4</v>
      </c>
      <c r="O203" s="508">
        <v>4.6205262796418081E-2</v>
      </c>
      <c r="P203" s="508">
        <v>3.4980376719027886E-2</v>
      </c>
      <c r="Q203" s="508">
        <v>3.1662700470899342E-2</v>
      </c>
      <c r="R203" s="508">
        <v>5.4889534811193054E-4</v>
      </c>
      <c r="S203" s="509">
        <v>1.6188167534258409E-3</v>
      </c>
    </row>
    <row r="204" spans="1:19">
      <c r="A204" s="604" t="s">
        <v>7867</v>
      </c>
      <c r="B204" s="605"/>
      <c r="C204" s="606"/>
      <c r="D204" s="606"/>
      <c r="E204" s="606"/>
      <c r="F204" s="606"/>
      <c r="G204" s="606"/>
      <c r="H204" s="606"/>
      <c r="I204" s="606"/>
      <c r="J204" s="606"/>
      <c r="K204" s="597">
        <v>1.1593082793932955E-2</v>
      </c>
      <c r="L204" s="598">
        <v>2.1129086278095913E-2</v>
      </c>
      <c r="M204" s="598">
        <v>2.0400000000000001E-2</v>
      </c>
      <c r="N204" s="598">
        <v>0</v>
      </c>
      <c r="O204" s="598">
        <v>0.13591106614870962</v>
      </c>
      <c r="P204" s="598">
        <v>1.2709039562842854E-2</v>
      </c>
      <c r="Q204" s="598">
        <v>0.18901723801930514</v>
      </c>
      <c r="R204" s="598">
        <v>2.4687815770761297E-3</v>
      </c>
      <c r="S204" s="599">
        <v>0.23076457637214667</v>
      </c>
    </row>
    <row r="205" spans="1:19">
      <c r="A205" s="607" t="s">
        <v>7885</v>
      </c>
      <c r="B205" s="608">
        <v>1.8374383785909616E-2</v>
      </c>
      <c r="C205" s="609">
        <v>2.3424478990883624E-2</v>
      </c>
      <c r="D205" s="609">
        <v>3.3327856906682431E-3</v>
      </c>
      <c r="E205" s="609">
        <v>5.950734510755814E-4</v>
      </c>
      <c r="F205" s="609">
        <v>1.5852581949968966E-2</v>
      </c>
      <c r="G205" s="609">
        <v>6.4144487178168413E-5</v>
      </c>
      <c r="H205" s="609">
        <v>1.2179828942334391E-2</v>
      </c>
      <c r="I205" s="609">
        <v>9.3399057841413345E-5</v>
      </c>
      <c r="J205" s="609">
        <v>5.330274197834369E-4</v>
      </c>
      <c r="K205" s="529">
        <v>2.7775094193797697E-3</v>
      </c>
      <c r="L205" s="530">
        <v>3.883038082486176E-3</v>
      </c>
      <c r="M205" s="530">
        <v>2.4850838563341363E-3</v>
      </c>
      <c r="N205" s="530">
        <v>9.886002347266252E-5</v>
      </c>
      <c r="O205" s="530">
        <v>3.5031945205537996E-3</v>
      </c>
      <c r="P205" s="530">
        <v>4.742855012190305E-3</v>
      </c>
      <c r="Q205" s="530">
        <v>2.5319706978171965E-3</v>
      </c>
      <c r="R205" s="530">
        <v>0</v>
      </c>
      <c r="S205" s="531">
        <v>9.2528592969654829E-5</v>
      </c>
    </row>
    <row r="206" spans="1:19">
      <c r="A206" s="551" t="s">
        <v>233</v>
      </c>
      <c r="B206" s="587">
        <f t="shared" ref="B206:F206" si="28">SUM(B193:B205)</f>
        <v>-9.1460347366399464E-2</v>
      </c>
      <c r="C206" s="588">
        <f t="shared" si="28"/>
        <v>-0.30264184742743699</v>
      </c>
      <c r="D206" s="588">
        <f t="shared" si="28"/>
        <v>0.92577380296340073</v>
      </c>
      <c r="E206" s="588">
        <f t="shared" si="28"/>
        <v>0.99178908512596864</v>
      </c>
      <c r="F206" s="588">
        <f t="shared" si="28"/>
        <v>0.45422870916816527</v>
      </c>
      <c r="G206" s="588">
        <f>SUM(G193:G205)</f>
        <v>7.6362484735914785E-3</v>
      </c>
      <c r="H206" s="588">
        <f>SUM(H193:H205)</f>
        <v>0.37943392343720828</v>
      </c>
      <c r="I206" s="588">
        <f>SUM(I193:I205)</f>
        <v>0.93399057841413347</v>
      </c>
      <c r="J206" s="588">
        <f>SUM(J193:J205)</f>
        <v>0.88837903297239484</v>
      </c>
      <c r="K206" s="587">
        <f>SUM(K193:K205)</f>
        <v>-0.24152255820693669</v>
      </c>
      <c r="L206" s="588">
        <f t="shared" ref="L206:O206" si="29">SUM(L193:L205)</f>
        <v>-0.27935525773281811</v>
      </c>
      <c r="M206" s="588">
        <f t="shared" si="29"/>
        <v>0.1840802856543807</v>
      </c>
      <c r="N206" s="588">
        <f t="shared" si="29"/>
        <v>0.98860023472662528</v>
      </c>
      <c r="O206" s="588">
        <f t="shared" si="29"/>
        <v>0.350588928556961</v>
      </c>
      <c r="P206" s="588">
        <f>SUM(P193:P205)</f>
        <v>0.64970616605346632</v>
      </c>
      <c r="Q206" s="588">
        <f>SUM(Q193:Q205)</f>
        <v>0.29928337853584852</v>
      </c>
      <c r="R206" s="588">
        <f>SUM(R193:R205)</f>
        <v>0.91066728209478431</v>
      </c>
      <c r="S206" s="259">
        <f>SUM(S193:S205)</f>
        <v>0.9252859296965481</v>
      </c>
    </row>
    <row r="207" spans="1:19">
      <c r="G207" s="563">
        <f>G199/G197</f>
        <v>0.98137755102040825</v>
      </c>
      <c r="H207" s="563"/>
      <c r="I207" s="563"/>
      <c r="J207" s="563"/>
      <c r="K207" s="563"/>
      <c r="L207" s="563"/>
      <c r="M207" s="563"/>
      <c r="N207" s="563"/>
      <c r="O207" s="563"/>
      <c r="P207" s="563">
        <f>P200/P197</f>
        <v>0.36076867295141402</v>
      </c>
      <c r="Q207" s="563"/>
      <c r="R207" s="563"/>
      <c r="S207" s="563"/>
    </row>
    <row r="208" spans="1:19">
      <c r="B208" s="881" t="s">
        <v>7872</v>
      </c>
      <c r="C208" s="882"/>
      <c r="D208" s="882"/>
      <c r="E208" s="882"/>
      <c r="F208" s="882"/>
      <c r="G208" s="882"/>
      <c r="H208" s="882"/>
      <c r="I208" s="882"/>
      <c r="J208" s="883"/>
    </row>
    <row r="209" spans="1:34">
      <c r="B209" s="874" t="s">
        <v>7596</v>
      </c>
      <c r="C209" s="872"/>
      <c r="D209" s="872"/>
      <c r="E209" s="872"/>
      <c r="F209" s="872"/>
      <c r="G209" s="872"/>
      <c r="H209" s="872"/>
      <c r="I209" s="872"/>
      <c r="J209" s="873"/>
      <c r="T209" s="204"/>
      <c r="Z209" s="204"/>
      <c r="AA209" s="204"/>
      <c r="AB209" s="204"/>
      <c r="AC209" s="204"/>
      <c r="AD209" s="204"/>
      <c r="AE209" s="204"/>
      <c r="AF209" s="204"/>
      <c r="AG209" s="204"/>
      <c r="AH209" s="204"/>
    </row>
    <row r="210" spans="1:34" ht="60">
      <c r="A210" s="503"/>
      <c r="B210" s="591" t="s">
        <v>7597</v>
      </c>
      <c r="C210" s="303" t="s">
        <v>7839</v>
      </c>
      <c r="D210" s="303" t="s">
        <v>7840</v>
      </c>
      <c r="E210" s="303" t="s">
        <v>7841</v>
      </c>
      <c r="F210" s="303" t="s">
        <v>7623</v>
      </c>
      <c r="G210" s="303" t="s">
        <v>7873</v>
      </c>
      <c r="H210" s="303" t="s">
        <v>7627</v>
      </c>
      <c r="I210" s="303" t="s">
        <v>7843</v>
      </c>
      <c r="J210" s="592" t="s">
        <v>7844</v>
      </c>
      <c r="O210" s="610"/>
      <c r="T210" s="204"/>
      <c r="Z210" s="204"/>
      <c r="AA210" s="204"/>
      <c r="AB210" s="204"/>
      <c r="AC210" s="204"/>
      <c r="AD210" s="204"/>
      <c r="AE210" s="204"/>
      <c r="AF210" s="204"/>
      <c r="AG210" s="204"/>
      <c r="AH210" s="204"/>
    </row>
    <row r="211" spans="1:34">
      <c r="A211" s="157" t="s">
        <v>7874</v>
      </c>
      <c r="B211" s="507">
        <v>-8.3497067298179461E-2</v>
      </c>
      <c r="C211" s="508">
        <v>-0.17499172703392329</v>
      </c>
      <c r="D211" s="508">
        <v>-2.9503105590062119E-2</v>
      </c>
      <c r="E211" s="508">
        <v>-6.3589181665395685E-3</v>
      </c>
      <c r="F211" s="508">
        <v>-0.1639809856187216</v>
      </c>
      <c r="G211" s="508">
        <v>-5.2959500468078018E-4</v>
      </c>
      <c r="H211" s="508">
        <v>-0.12345025691245909</v>
      </c>
      <c r="I211" s="508">
        <v>-4.760217014817541E-3</v>
      </c>
      <c r="J211" s="509">
        <v>-2.4261932504221123E-2</v>
      </c>
      <c r="O211" s="563"/>
      <c r="T211" s="204"/>
      <c r="U211" s="204"/>
      <c r="V211" s="204"/>
      <c r="W211" s="204"/>
      <c r="X211" s="204"/>
      <c r="Y211" s="204"/>
      <c r="Z211" s="204"/>
      <c r="AA211" s="204"/>
      <c r="AB211" s="204"/>
      <c r="AC211" s="204"/>
      <c r="AD211" s="204"/>
      <c r="AE211" s="204"/>
      <c r="AF211" s="204"/>
      <c r="AG211" s="204"/>
      <c r="AH211" s="204"/>
    </row>
    <row r="212" spans="1:34">
      <c r="A212" s="157" t="s">
        <v>7875</v>
      </c>
      <c r="B212" s="507">
        <v>-0.66112480800376683</v>
      </c>
      <c r="C212" s="508">
        <v>-0.82500827296607648</v>
      </c>
      <c r="D212" s="508">
        <v>3.145465769084798E-2</v>
      </c>
      <c r="E212" s="508">
        <v>1.0575492163148654E-3</v>
      </c>
      <c r="F212" s="508">
        <v>-0.19369329336198723</v>
      </c>
      <c r="G212" s="508">
        <v>-1.6471717712235197E-3</v>
      </c>
      <c r="H212" s="508">
        <v>-0.21065109743573113</v>
      </c>
      <c r="I212" s="508">
        <v>-4.3196380021674238E-2</v>
      </c>
      <c r="J212" s="509">
        <v>-6.7051456850792848E-2</v>
      </c>
      <c r="O212" s="563"/>
      <c r="V212" s="563"/>
      <c r="W212" s="563"/>
      <c r="X212" s="563"/>
      <c r="Y212" s="563"/>
      <c r="Z212" s="563"/>
      <c r="AA212" s="563"/>
      <c r="AB212" s="563"/>
      <c r="AC212" s="563"/>
    </row>
    <row r="213" spans="1:34">
      <c r="A213" s="157" t="s">
        <v>6124</v>
      </c>
      <c r="B213" s="507">
        <v>2.9623657826626803E-2</v>
      </c>
      <c r="C213" s="508">
        <v>7.138020490219539E-2</v>
      </c>
      <c r="D213" s="508">
        <v>5.6288819875776434E-3</v>
      </c>
      <c r="E213" s="508">
        <v>2.9807428905654227E-4</v>
      </c>
      <c r="F213" s="508">
        <v>2.3297844951293788E-2</v>
      </c>
      <c r="G213" s="508">
        <v>1.2672731278919706E-4</v>
      </c>
      <c r="H213" s="508">
        <v>2.1524660179608242E-2</v>
      </c>
      <c r="I213" s="508">
        <v>5.7122604177810895E-4</v>
      </c>
      <c r="J213" s="509">
        <v>0.3083173669918437</v>
      </c>
    </row>
    <row r="214" spans="1:34">
      <c r="A214" s="157" t="s">
        <v>3414</v>
      </c>
      <c r="B214" s="507">
        <v>9.5924225343363062E-2</v>
      </c>
      <c r="C214" s="508">
        <v>9.6946360704947311E-3</v>
      </c>
      <c r="D214" s="508">
        <v>1.5468216299025278E-2</v>
      </c>
      <c r="E214" s="508">
        <v>1.9205283303841793E-4</v>
      </c>
      <c r="F214" s="508">
        <v>1.1798695656799221E-2</v>
      </c>
      <c r="G214" s="508">
        <v>7.6388233113342555E-5</v>
      </c>
      <c r="H214" s="508">
        <v>6.1788813674171598E-3</v>
      </c>
      <c r="I214" s="508">
        <v>8.1838842746550188E-4</v>
      </c>
      <c r="J214" s="509">
        <v>5.9911021840437795E-4</v>
      </c>
    </row>
    <row r="215" spans="1:34">
      <c r="A215" s="157" t="s">
        <v>7876</v>
      </c>
      <c r="B215" s="507">
        <v>5.1119282553430762E-2</v>
      </c>
      <c r="C215" s="508">
        <v>1.0718433323971844E-2</v>
      </c>
      <c r="D215" s="508">
        <v>2.9891304347826081E-2</v>
      </c>
      <c r="E215" s="508">
        <v>5.9614857811308476E-4</v>
      </c>
      <c r="F215" s="508">
        <v>0.19362025582303027</v>
      </c>
      <c r="G215" s="508">
        <v>3.7767868280632298E-3</v>
      </c>
      <c r="H215" s="508">
        <v>0.18042729856436326</v>
      </c>
      <c r="I215" s="508">
        <v>2.8561302088904743E-4</v>
      </c>
      <c r="J215" s="509">
        <v>7.2694928851598439E-4</v>
      </c>
    </row>
    <row r="216" spans="1:34">
      <c r="A216" s="157" t="s">
        <v>6117</v>
      </c>
      <c r="B216" s="507">
        <v>0</v>
      </c>
      <c r="C216" s="508">
        <v>1.1657490027973271E-4</v>
      </c>
      <c r="D216" s="508">
        <v>3.9051290833195129E-5</v>
      </c>
      <c r="E216" s="508">
        <v>-6.0118311652735109E-5</v>
      </c>
      <c r="F216" s="508">
        <v>1.4073337323649714E-5</v>
      </c>
      <c r="G216" s="508">
        <v>-5.5959513292131247E-7</v>
      </c>
      <c r="H216" s="508">
        <v>-1.9918010549689921E-5</v>
      </c>
      <c r="I216" s="508">
        <v>1.5238369817925884E-4</v>
      </c>
      <c r="J216" s="509">
        <v>1.8742507736701542E-4</v>
      </c>
    </row>
    <row r="217" spans="1:34">
      <c r="A217" s="157" t="s">
        <v>960</v>
      </c>
      <c r="B217" s="507">
        <v>0.24019683973474831</v>
      </c>
      <c r="C217" s="508">
        <v>0.48050561830975913</v>
      </c>
      <c r="D217" s="508">
        <v>3.7616083577861933E-2</v>
      </c>
      <c r="E217" s="508">
        <v>4.2458927791392421E-3</v>
      </c>
      <c r="F217" s="508">
        <v>0.19353500632537959</v>
      </c>
      <c r="G217" s="508">
        <v>6.5566712483518155E-4</v>
      </c>
      <c r="H217" s="508">
        <v>0.28576519644876969</v>
      </c>
      <c r="I217" s="508">
        <v>2.3942969336824445E-3</v>
      </c>
      <c r="J217" s="509">
        <v>0.26666756045677542</v>
      </c>
    </row>
    <row r="218" spans="1:34">
      <c r="A218" s="157" t="s">
        <v>7882</v>
      </c>
      <c r="B218" s="507">
        <v>0.14052764665148137</v>
      </c>
      <c r="C218" s="508">
        <v>7.138020490219546E-2</v>
      </c>
      <c r="D218" s="508">
        <v>0.74252717391304357</v>
      </c>
      <c r="E218" s="508">
        <v>2.0865200233958167E-3</v>
      </c>
      <c r="F218" s="508">
        <v>0.12028029420120606</v>
      </c>
      <c r="G218" s="508">
        <v>2.7254194923306326E-3</v>
      </c>
      <c r="H218" s="508">
        <v>0.10051875619823589</v>
      </c>
      <c r="I218" s="508">
        <v>9.0444123281532667E-3</v>
      </c>
      <c r="J218" s="509">
        <v>0.23298724696937442</v>
      </c>
      <c r="L218" s="563"/>
    </row>
    <row r="219" spans="1:34" ht="15" customHeight="1">
      <c r="A219" s="157" t="s">
        <v>7883</v>
      </c>
      <c r="B219" s="507">
        <v>0.14012460368785387</v>
      </c>
      <c r="C219" s="508">
        <v>0.23515627097625985</v>
      </c>
      <c r="D219" s="508">
        <v>5.1970904184909884E-2</v>
      </c>
      <c r="E219" s="508">
        <v>0.98745008033050252</v>
      </c>
      <c r="F219" s="508">
        <v>0.2277150213538959</v>
      </c>
      <c r="G219" s="508">
        <v>8.2336845958615613E-4</v>
      </c>
      <c r="H219" s="508">
        <v>0.18084243183687262</v>
      </c>
      <c r="I219" s="508">
        <v>0.97768926722169913</v>
      </c>
      <c r="J219" s="509">
        <v>0.11700159419653955</v>
      </c>
      <c r="L219" s="563"/>
    </row>
    <row r="220" spans="1:34">
      <c r="A220" s="157" t="s">
        <v>7886</v>
      </c>
      <c r="B220" s="507">
        <v>0.28972071702095581</v>
      </c>
      <c r="C220" s="508">
        <v>8.2022620968550425E-2</v>
      </c>
      <c r="D220" s="508">
        <v>8.2783385093167683E-2</v>
      </c>
      <c r="E220" s="508">
        <v>3.6762495650306893E-3</v>
      </c>
      <c r="F220" s="508">
        <v>0.22022667047154917</v>
      </c>
      <c r="G220" s="508">
        <v>1.6803102955012048E-3</v>
      </c>
      <c r="H220" s="508">
        <v>0.21862301907915829</v>
      </c>
      <c r="I220" s="508">
        <v>8.9492079878569792E-3</v>
      </c>
      <c r="J220" s="509">
        <v>7.3149272156921324E-2</v>
      </c>
      <c r="L220" s="563"/>
    </row>
    <row r="221" spans="1:34">
      <c r="A221" s="611" t="s">
        <v>7885</v>
      </c>
      <c r="B221" s="529">
        <v>1.2763027181539901E-2</v>
      </c>
      <c r="C221" s="530">
        <v>2.1360849390326862E-2</v>
      </c>
      <c r="D221" s="530">
        <v>2.6203416149068325E-3</v>
      </c>
      <c r="E221" s="530">
        <v>3.9743238540872303E-4</v>
      </c>
      <c r="F221" s="530">
        <v>9.512137879522313E-3</v>
      </c>
      <c r="G221" s="530">
        <v>1.3533225378105606E-4</v>
      </c>
      <c r="H221" s="530">
        <v>6.1197563255748931E-3</v>
      </c>
      <c r="I221" s="530">
        <v>9.5204340296350823E-5</v>
      </c>
      <c r="J221" s="531">
        <v>3.6347464425799442E-4</v>
      </c>
      <c r="L221" s="563"/>
      <c r="M221" s="569"/>
    </row>
    <row r="222" spans="1:34">
      <c r="A222" s="532" t="s">
        <v>233</v>
      </c>
      <c r="B222" s="612">
        <f t="shared" ref="B222:F222" si="30">SUM(B211:B221)</f>
        <v>0.25537812469805371</v>
      </c>
      <c r="C222" s="368">
        <f t="shared" si="30"/>
        <v>-1.7664586255966404E-2</v>
      </c>
      <c r="D222" s="368">
        <f t="shared" si="30"/>
        <v>0.97049689440993792</v>
      </c>
      <c r="E222" s="368">
        <f t="shared" si="30"/>
        <v>0.99358096352180747</v>
      </c>
      <c r="F222" s="368">
        <f t="shared" si="30"/>
        <v>0.6423257210192912</v>
      </c>
      <c r="G222" s="368">
        <f>SUM(G211:G221)</f>
        <v>7.8226736289627782E-3</v>
      </c>
      <c r="H222" s="368">
        <f>SUM(H211:H221)</f>
        <v>0.66587872764126022</v>
      </c>
      <c r="I222" s="368">
        <f>SUM(I211:I221)</f>
        <v>0.95204340296350831</v>
      </c>
      <c r="J222" s="613">
        <f>SUM(J211:J221)</f>
        <v>0.9086866106449859</v>
      </c>
      <c r="M222" s="569"/>
      <c r="O222" s="563"/>
      <c r="P222" s="563"/>
      <c r="Q222" s="563"/>
      <c r="S222" s="563"/>
      <c r="T222" s="563"/>
    </row>
    <row r="223" spans="1:34">
      <c r="M223" s="569"/>
      <c r="N223" s="191"/>
      <c r="T223" s="171"/>
      <c r="U223" s="171"/>
      <c r="V223" s="171"/>
      <c r="W223" s="171"/>
      <c r="X223" s="171"/>
      <c r="Y223" s="171"/>
      <c r="Z223" s="171"/>
      <c r="AA223" s="171"/>
      <c r="AB223" s="563"/>
      <c r="AC223" s="563"/>
    </row>
    <row r="224" spans="1:34">
      <c r="B224" s="191"/>
      <c r="C224" s="191"/>
      <c r="D224" s="191"/>
      <c r="E224" s="614"/>
      <c r="F224" s="191"/>
      <c r="G224" s="191"/>
      <c r="H224" s="191"/>
      <c r="I224" s="191"/>
      <c r="J224" s="191"/>
      <c r="K224" s="614"/>
      <c r="L224" s="191"/>
      <c r="M224" s="191"/>
      <c r="N224" s="191"/>
      <c r="O224" s="191"/>
      <c r="P224" s="191"/>
      <c r="Q224" s="191"/>
      <c r="R224" s="191"/>
      <c r="S224" s="191"/>
      <c r="T224" s="614"/>
      <c r="U224" s="171"/>
      <c r="V224" s="171"/>
      <c r="W224" s="171"/>
      <c r="X224" s="171"/>
      <c r="Y224" s="171"/>
      <c r="Z224" s="569"/>
      <c r="AA224" s="171"/>
      <c r="AB224" s="563"/>
      <c r="AC224" s="563"/>
      <c r="AD224" s="171"/>
      <c r="AE224" s="171"/>
      <c r="AF224" s="171"/>
      <c r="AG224" s="171"/>
      <c r="AH224" s="171"/>
    </row>
    <row r="225" spans="1:32" ht="15" customHeight="1">
      <c r="B225" s="614"/>
      <c r="C225" s="191"/>
      <c r="D225" s="191"/>
      <c r="E225" s="191"/>
      <c r="F225" s="614"/>
      <c r="G225" s="191"/>
      <c r="H225" s="191"/>
      <c r="I225" s="191"/>
      <c r="J225" s="191"/>
      <c r="K225" s="614"/>
      <c r="L225" s="614"/>
      <c r="M225" s="614"/>
      <c r="N225" s="191"/>
      <c r="O225" s="191"/>
      <c r="P225" s="191"/>
      <c r="Q225" s="615"/>
      <c r="R225" s="191"/>
      <c r="S225" s="191"/>
      <c r="T225" s="614"/>
      <c r="U225" s="569"/>
      <c r="V225" s="171"/>
      <c r="W225" s="171"/>
      <c r="X225" s="569"/>
      <c r="Y225" s="204"/>
      <c r="Z225" s="204"/>
      <c r="AA225" s="171"/>
      <c r="AB225" s="563"/>
      <c r="AC225" s="563"/>
      <c r="AD225" s="171"/>
      <c r="AE225" s="171"/>
      <c r="AF225" s="171"/>
    </row>
    <row r="226" spans="1:32" ht="15" customHeight="1">
      <c r="A226" s="614"/>
      <c r="B226" s="614"/>
      <c r="C226" s="614"/>
      <c r="D226" s="614"/>
      <c r="E226" s="614"/>
      <c r="F226" s="614"/>
      <c r="G226" s="614"/>
      <c r="H226" s="614"/>
      <c r="I226" s="614"/>
      <c r="J226" s="614"/>
      <c r="K226" s="614"/>
      <c r="L226" s="614"/>
      <c r="M226" s="614"/>
      <c r="N226" s="614"/>
      <c r="O226" s="614"/>
      <c r="P226" s="614"/>
      <c r="Q226" s="614"/>
      <c r="R226" s="614"/>
      <c r="S226" s="614"/>
      <c r="T226" s="614"/>
      <c r="U226" s="569"/>
      <c r="V226" s="569"/>
      <c r="W226" s="171"/>
      <c r="X226" s="569"/>
      <c r="Y226" s="204"/>
      <c r="Z226" s="204"/>
      <c r="AA226" s="171"/>
      <c r="AB226" s="563"/>
      <c r="AC226" s="563"/>
      <c r="AD226" s="171"/>
      <c r="AE226" s="171"/>
      <c r="AF226" s="171"/>
    </row>
    <row r="227" spans="1:32" ht="15" customHeight="1">
      <c r="B227" s="191"/>
      <c r="C227" s="191"/>
      <c r="D227" s="191"/>
      <c r="E227" s="191"/>
      <c r="F227" s="191"/>
      <c r="G227" s="191"/>
      <c r="H227" s="191"/>
      <c r="I227" s="191"/>
      <c r="J227" s="191"/>
      <c r="K227" s="191"/>
      <c r="L227" s="191"/>
      <c r="M227" s="191"/>
      <c r="N227" s="191"/>
      <c r="O227" s="191"/>
      <c r="P227" s="191"/>
      <c r="Q227" s="191"/>
      <c r="R227" s="191"/>
      <c r="S227" s="191"/>
      <c r="T227" s="191"/>
      <c r="U227" s="569"/>
      <c r="V227" s="569"/>
      <c r="W227" s="569"/>
      <c r="X227" s="171"/>
      <c r="Y227" s="569"/>
      <c r="Z227" s="204"/>
      <c r="AA227" s="171"/>
      <c r="AB227" s="563"/>
      <c r="AC227" s="563"/>
      <c r="AD227" s="171"/>
      <c r="AE227" s="171"/>
      <c r="AF227" s="171"/>
    </row>
    <row r="228" spans="1:32" ht="15" customHeight="1">
      <c r="A228" s="614"/>
      <c r="B228" s="614"/>
      <c r="C228" s="614"/>
      <c r="D228" s="614"/>
      <c r="E228" s="614"/>
      <c r="F228" s="614"/>
      <c r="G228" s="614"/>
      <c r="H228" s="614"/>
      <c r="I228" s="614"/>
      <c r="J228" s="614"/>
      <c r="K228" s="614"/>
      <c r="L228" s="614"/>
      <c r="M228" s="614"/>
      <c r="N228" s="614"/>
      <c r="O228" s="614"/>
      <c r="P228" s="614"/>
      <c r="Q228" s="614"/>
      <c r="R228" s="614"/>
      <c r="S228" s="614"/>
      <c r="T228" s="614"/>
      <c r="U228" s="569"/>
      <c r="V228" s="569"/>
      <c r="W228" s="569"/>
      <c r="X228" s="569"/>
      <c r="Y228" s="204"/>
      <c r="Z228" s="569"/>
      <c r="AA228" s="569"/>
      <c r="AB228" s="563"/>
      <c r="AC228" s="563"/>
      <c r="AD228" s="171"/>
      <c r="AE228" s="171"/>
      <c r="AF228" s="171"/>
    </row>
    <row r="229" spans="1:32" ht="15" customHeight="1">
      <c r="B229" s="191"/>
      <c r="C229" s="191"/>
      <c r="D229" s="191"/>
      <c r="E229" s="191"/>
      <c r="F229" s="191"/>
      <c r="G229" s="191"/>
      <c r="H229" s="191"/>
      <c r="I229" s="191"/>
      <c r="J229" s="191"/>
      <c r="K229" s="191"/>
      <c r="L229" s="191"/>
      <c r="M229" s="191"/>
      <c r="N229" s="191"/>
      <c r="O229" s="191"/>
      <c r="P229" s="191"/>
      <c r="Q229" s="191"/>
      <c r="R229" s="191"/>
      <c r="S229" s="191"/>
      <c r="T229" s="191"/>
      <c r="U229" s="569"/>
      <c r="V229" s="569"/>
      <c r="W229" s="569"/>
      <c r="X229" s="569"/>
      <c r="Y229" s="569"/>
      <c r="Z229" s="204"/>
      <c r="AA229" s="569"/>
      <c r="AB229" s="563"/>
      <c r="AC229" s="563"/>
      <c r="AD229" s="171"/>
      <c r="AE229" s="171"/>
      <c r="AF229" s="171"/>
    </row>
    <row r="230" spans="1:32" ht="15" customHeight="1">
      <c r="A230" s="614"/>
      <c r="B230" s="614"/>
      <c r="C230" s="614"/>
      <c r="D230" s="614"/>
      <c r="E230" s="614"/>
      <c r="F230" s="614"/>
      <c r="G230" s="614"/>
      <c r="H230" s="614"/>
      <c r="I230" s="614"/>
      <c r="J230" s="614"/>
      <c r="K230" s="614"/>
      <c r="L230" s="614"/>
      <c r="M230" s="614"/>
      <c r="N230" s="614"/>
      <c r="O230" s="614"/>
      <c r="P230" s="614"/>
      <c r="Q230" s="614"/>
      <c r="R230" s="614"/>
      <c r="S230" s="614"/>
      <c r="T230" s="614"/>
      <c r="U230" s="171"/>
      <c r="V230" s="569"/>
      <c r="W230" s="569"/>
      <c r="X230" s="569"/>
      <c r="Y230" s="569"/>
      <c r="Z230" s="204"/>
      <c r="AA230" s="204"/>
      <c r="AB230" s="563"/>
      <c r="AC230" s="563"/>
      <c r="AD230" s="171"/>
      <c r="AE230" s="171"/>
      <c r="AF230" s="171"/>
    </row>
    <row r="231" spans="1:32" ht="15" customHeight="1">
      <c r="A231" s="614"/>
      <c r="B231" s="614"/>
      <c r="C231" s="614"/>
      <c r="D231" s="614"/>
      <c r="E231" s="614"/>
      <c r="F231" s="614"/>
      <c r="G231" s="614"/>
      <c r="H231" s="614"/>
      <c r="I231" s="614"/>
      <c r="J231" s="614"/>
      <c r="K231" s="614"/>
      <c r="L231" s="614"/>
      <c r="M231" s="614"/>
      <c r="N231" s="614"/>
      <c r="O231" s="614"/>
      <c r="P231" s="614"/>
      <c r="Q231" s="614"/>
      <c r="R231" s="614"/>
      <c r="S231" s="614"/>
      <c r="T231" s="614"/>
      <c r="U231" s="171"/>
      <c r="V231" s="569"/>
      <c r="W231" s="569"/>
      <c r="X231" s="569"/>
      <c r="Y231" s="569"/>
      <c r="Z231" s="204"/>
      <c r="AA231" s="204"/>
      <c r="AB231" s="563"/>
      <c r="AC231" s="563"/>
      <c r="AD231" s="171"/>
      <c r="AE231" s="171"/>
      <c r="AF231" s="171"/>
    </row>
    <row r="232" spans="1:32" ht="15" customHeight="1">
      <c r="A232" s="171"/>
      <c r="B232" s="171"/>
      <c r="C232" s="171"/>
      <c r="D232" s="171"/>
      <c r="E232" s="171"/>
      <c r="F232" s="171"/>
      <c r="G232" s="171"/>
      <c r="H232" s="171"/>
      <c r="I232" s="171"/>
      <c r="J232" s="171"/>
      <c r="K232" s="171"/>
      <c r="L232" s="171"/>
      <c r="M232" s="171"/>
      <c r="N232" s="171"/>
      <c r="O232" s="171"/>
      <c r="P232" s="171"/>
      <c r="Q232" s="171"/>
      <c r="R232" s="171"/>
      <c r="S232" s="171"/>
      <c r="T232" s="171"/>
      <c r="U232" s="569"/>
      <c r="V232" s="569"/>
      <c r="W232" s="569"/>
      <c r="X232" s="569"/>
      <c r="Y232" s="569"/>
      <c r="Z232" s="204"/>
      <c r="AA232" s="204"/>
      <c r="AB232" s="563"/>
      <c r="AC232" s="563"/>
      <c r="AD232" s="171"/>
      <c r="AE232" s="204"/>
      <c r="AF232" s="171"/>
    </row>
    <row r="233" spans="1:32" ht="15" customHeight="1">
      <c r="A233" s="171"/>
      <c r="B233" s="171"/>
      <c r="C233" s="171"/>
      <c r="D233" s="171"/>
      <c r="E233" s="171"/>
      <c r="F233" s="171"/>
      <c r="G233" s="171"/>
      <c r="H233" s="171"/>
      <c r="I233" s="171"/>
      <c r="J233" s="171"/>
      <c r="K233" s="171"/>
      <c r="L233" s="171"/>
      <c r="M233" s="171"/>
      <c r="N233" s="171"/>
      <c r="O233" s="171"/>
      <c r="P233" s="171"/>
      <c r="Q233" s="171"/>
      <c r="R233" s="171"/>
      <c r="S233" s="171"/>
      <c r="T233" s="171"/>
      <c r="U233" s="569"/>
      <c r="V233" s="569"/>
      <c r="W233" s="569"/>
      <c r="X233" s="569"/>
      <c r="Y233" s="569"/>
      <c r="Z233" s="204"/>
      <c r="AA233" s="204"/>
      <c r="AB233" s="563"/>
      <c r="AC233" s="563"/>
      <c r="AD233" s="171"/>
      <c r="AE233" s="204"/>
      <c r="AF233" s="171"/>
    </row>
    <row r="234" spans="1:32" ht="15" customHeight="1">
      <c r="A234" s="171"/>
      <c r="B234" s="171"/>
      <c r="C234" s="171"/>
      <c r="D234" s="171"/>
      <c r="E234" s="171"/>
      <c r="F234" s="171"/>
      <c r="G234" s="171"/>
      <c r="H234" s="171"/>
      <c r="I234" s="171"/>
      <c r="J234" s="171"/>
      <c r="K234" s="171"/>
      <c r="L234" s="171"/>
      <c r="M234" s="171"/>
      <c r="N234" s="171"/>
      <c r="O234" s="171"/>
      <c r="P234" s="171"/>
      <c r="Q234" s="171"/>
      <c r="R234" s="171"/>
      <c r="S234" s="171"/>
      <c r="T234" s="171"/>
      <c r="U234" s="569"/>
      <c r="V234" s="569"/>
      <c r="W234" s="204"/>
      <c r="X234" s="569"/>
      <c r="Y234" s="569"/>
      <c r="Z234" s="204"/>
      <c r="AA234" s="204"/>
      <c r="AB234" s="563"/>
      <c r="AC234" s="563"/>
      <c r="AD234" s="171"/>
      <c r="AE234" s="204"/>
      <c r="AF234" s="171"/>
    </row>
    <row r="235" spans="1:32" ht="15" customHeight="1">
      <c r="A235" s="171"/>
      <c r="B235" s="171"/>
      <c r="C235" s="171"/>
      <c r="D235" s="171"/>
      <c r="E235" s="171"/>
      <c r="F235" s="171"/>
      <c r="G235" s="171"/>
      <c r="H235" s="171"/>
      <c r="I235" s="171"/>
      <c r="J235" s="171"/>
      <c r="K235" s="171"/>
      <c r="L235" s="171"/>
      <c r="M235" s="171"/>
      <c r="N235" s="171"/>
      <c r="O235" s="171"/>
      <c r="P235" s="171"/>
      <c r="Q235" s="171"/>
      <c r="R235" s="171"/>
      <c r="S235" s="171"/>
      <c r="T235" s="171"/>
      <c r="U235" s="569"/>
      <c r="V235" s="569"/>
      <c r="W235" s="204"/>
      <c r="X235" s="569"/>
      <c r="Y235" s="569"/>
      <c r="Z235" s="204"/>
      <c r="AA235" s="204"/>
      <c r="AB235" s="563"/>
      <c r="AC235" s="563"/>
      <c r="AD235" s="171"/>
      <c r="AE235" s="204"/>
      <c r="AF235" s="171"/>
    </row>
    <row r="236" spans="1:32">
      <c r="A236" s="171"/>
      <c r="B236" s="171"/>
      <c r="C236" s="171"/>
      <c r="D236" s="171"/>
      <c r="E236" s="171"/>
      <c r="F236" s="171"/>
      <c r="G236" s="171"/>
      <c r="H236" s="171"/>
      <c r="I236" s="171"/>
      <c r="J236" s="171"/>
      <c r="K236" s="171"/>
      <c r="L236" s="171"/>
      <c r="M236" s="171"/>
      <c r="N236" s="171"/>
      <c r="O236" s="171"/>
      <c r="P236" s="171"/>
      <c r="Q236" s="171"/>
      <c r="R236" s="171"/>
      <c r="S236" s="171"/>
      <c r="T236" s="171"/>
      <c r="U236" s="569"/>
      <c r="V236" s="569"/>
      <c r="W236" s="204"/>
      <c r="X236" s="171"/>
      <c r="Y236" s="569"/>
      <c r="Z236" s="204"/>
      <c r="AA236" s="204"/>
      <c r="AB236" s="563"/>
      <c r="AC236" s="563"/>
      <c r="AD236" s="171"/>
      <c r="AE236" s="204"/>
      <c r="AF236" s="171"/>
    </row>
    <row r="237" spans="1:32" ht="15" customHeight="1">
      <c r="A237" s="171"/>
      <c r="B237" s="171"/>
      <c r="C237" s="171"/>
      <c r="D237" s="171"/>
      <c r="E237" s="171"/>
      <c r="F237" s="171"/>
      <c r="G237" s="171"/>
      <c r="H237" s="171"/>
      <c r="I237" s="171"/>
      <c r="J237" s="171"/>
      <c r="K237" s="171"/>
      <c r="L237" s="171"/>
      <c r="M237" s="171"/>
      <c r="N237" s="171"/>
      <c r="O237" s="171"/>
      <c r="P237" s="171"/>
      <c r="Q237" s="171"/>
      <c r="R237" s="171"/>
      <c r="S237" s="171"/>
      <c r="T237" s="171"/>
      <c r="U237" s="569"/>
      <c r="V237" s="569"/>
      <c r="W237" s="204"/>
      <c r="X237" s="171"/>
      <c r="Y237" s="569"/>
      <c r="Z237" s="204"/>
      <c r="AA237" s="204"/>
      <c r="AB237" s="563"/>
      <c r="AC237" s="563"/>
      <c r="AD237" s="171"/>
      <c r="AE237" s="204"/>
      <c r="AF237" s="171"/>
    </row>
    <row r="238" spans="1:32" ht="15" customHeight="1">
      <c r="A238" s="569"/>
      <c r="B238" s="569"/>
      <c r="C238" s="569"/>
      <c r="D238" s="569"/>
      <c r="E238" s="569"/>
      <c r="F238" s="569"/>
      <c r="G238" s="569"/>
      <c r="H238" s="569"/>
      <c r="I238" s="569"/>
      <c r="J238" s="569"/>
      <c r="K238" s="569"/>
      <c r="L238" s="569"/>
      <c r="M238" s="569"/>
      <c r="N238" s="569"/>
      <c r="O238" s="569"/>
      <c r="P238" s="569"/>
      <c r="Q238" s="569"/>
      <c r="R238" s="569"/>
      <c r="S238" s="569"/>
      <c r="T238" s="569"/>
      <c r="U238" s="569"/>
      <c r="V238" s="569"/>
      <c r="W238" s="171"/>
      <c r="X238" s="569"/>
      <c r="Y238" s="569"/>
      <c r="Z238" s="204"/>
      <c r="AA238" s="204"/>
      <c r="AB238" s="563"/>
      <c r="AC238" s="563"/>
      <c r="AD238" s="171"/>
      <c r="AE238" s="204"/>
      <c r="AF238" s="171"/>
    </row>
    <row r="239" spans="1:32" ht="15" customHeight="1">
      <c r="J239" s="569"/>
      <c r="K239" s="569"/>
      <c r="L239" s="569"/>
      <c r="M239" s="569"/>
      <c r="N239" s="569"/>
      <c r="O239" s="569"/>
      <c r="P239" s="569"/>
      <c r="Q239" s="569"/>
      <c r="R239" s="569"/>
      <c r="S239" s="569"/>
      <c r="T239" s="569"/>
      <c r="U239" s="569"/>
      <c r="V239" s="569"/>
      <c r="W239" s="204"/>
      <c r="X239" s="569"/>
      <c r="Y239" s="569"/>
      <c r="Z239" s="204"/>
      <c r="AA239" s="204"/>
      <c r="AB239" s="563"/>
      <c r="AC239" s="563"/>
      <c r="AD239" s="171"/>
      <c r="AE239" s="204"/>
      <c r="AF239" s="171"/>
    </row>
    <row r="240" spans="1:32" ht="15" customHeight="1">
      <c r="J240" s="569"/>
      <c r="K240" s="569"/>
      <c r="L240" s="569"/>
      <c r="M240" s="569"/>
      <c r="N240" s="569"/>
      <c r="O240" s="569"/>
      <c r="P240" s="569"/>
      <c r="Q240" s="569"/>
      <c r="R240" s="569"/>
      <c r="S240" s="569"/>
      <c r="T240" s="569"/>
      <c r="U240" s="569"/>
      <c r="V240" s="569"/>
      <c r="W240" s="569"/>
      <c r="X240" s="171"/>
      <c r="Y240" s="569"/>
      <c r="Z240" s="204"/>
      <c r="AA240" s="204"/>
      <c r="AB240" s="563"/>
      <c r="AC240" s="563"/>
      <c r="AD240" s="171"/>
      <c r="AE240" s="204"/>
      <c r="AF240" s="171"/>
    </row>
    <row r="241" spans="2:32" ht="15" customHeight="1">
      <c r="J241" s="569"/>
      <c r="K241" s="569"/>
      <c r="L241" s="569"/>
      <c r="M241" s="569"/>
      <c r="N241" s="569"/>
      <c r="O241" s="569"/>
      <c r="P241" s="569"/>
      <c r="Q241" s="569"/>
      <c r="R241" s="569"/>
      <c r="S241" s="569"/>
      <c r="T241" s="569"/>
      <c r="U241" s="569"/>
      <c r="V241" s="569"/>
      <c r="W241" s="569"/>
      <c r="X241" s="569"/>
      <c r="Y241" s="569"/>
      <c r="Z241" s="204"/>
      <c r="AA241" s="204"/>
      <c r="AB241" s="563"/>
      <c r="AC241" s="563"/>
      <c r="AD241" s="171"/>
      <c r="AE241" s="204"/>
      <c r="AF241" s="171"/>
    </row>
    <row r="242" spans="2:32" ht="15" customHeight="1">
      <c r="J242" s="569"/>
      <c r="K242" s="569"/>
      <c r="L242" s="569"/>
      <c r="M242" s="569"/>
      <c r="N242" s="569"/>
      <c r="O242" s="569"/>
      <c r="P242" s="569"/>
      <c r="Q242" s="569"/>
      <c r="R242" s="569"/>
      <c r="S242" s="569"/>
      <c r="T242" s="569"/>
      <c r="U242" s="569"/>
      <c r="V242" s="569"/>
      <c r="W242" s="569"/>
      <c r="X242" s="171"/>
      <c r="Y242" s="569"/>
      <c r="Z242" s="204"/>
      <c r="AA242" s="204"/>
      <c r="AB242" s="563"/>
      <c r="AC242" s="563"/>
      <c r="AD242" s="171"/>
      <c r="AE242" s="204"/>
      <c r="AF242" s="171"/>
    </row>
    <row r="243" spans="2:32" ht="15" customHeight="1">
      <c r="B243" s="569"/>
      <c r="C243" s="569"/>
      <c r="D243" s="569"/>
      <c r="E243" s="569"/>
      <c r="F243" s="569"/>
      <c r="G243" s="569"/>
      <c r="H243" s="204"/>
      <c r="I243" s="204"/>
      <c r="J243" s="204"/>
      <c r="L243" s="569"/>
      <c r="M243" s="569"/>
      <c r="N243" s="614"/>
      <c r="O243" s="569"/>
      <c r="P243" s="569"/>
      <c r="Q243" s="569"/>
      <c r="R243" s="204"/>
      <c r="S243" s="569"/>
      <c r="T243" s="171"/>
      <c r="U243" s="569"/>
      <c r="V243" s="569"/>
      <c r="W243" s="171"/>
      <c r="X243" s="171"/>
      <c r="Y243" s="569"/>
      <c r="Z243" s="204"/>
      <c r="AA243" s="204"/>
      <c r="AB243" s="563"/>
      <c r="AC243" s="563"/>
      <c r="AD243" s="171"/>
      <c r="AE243" s="204"/>
      <c r="AF243" s="171"/>
    </row>
    <row r="244" spans="2:32" ht="15" customHeight="1">
      <c r="B244" s="569"/>
      <c r="C244" s="569"/>
      <c r="D244" s="569"/>
      <c r="E244" s="569"/>
      <c r="F244" s="569"/>
      <c r="G244" s="569"/>
      <c r="H244" s="204"/>
      <c r="I244" s="204"/>
      <c r="J244" s="204"/>
      <c r="L244" s="569"/>
      <c r="M244" s="569"/>
      <c r="N244" s="614"/>
      <c r="O244" s="569"/>
      <c r="P244" s="204"/>
      <c r="Q244" s="569"/>
      <c r="S244" s="569"/>
      <c r="T244" s="171"/>
      <c r="U244" s="569"/>
      <c r="V244" s="569"/>
      <c r="W244" s="204"/>
      <c r="X244" s="171"/>
      <c r="Y244" s="569"/>
      <c r="Z244" s="204"/>
      <c r="AA244" s="204"/>
      <c r="AB244" s="563"/>
      <c r="AC244" s="563"/>
      <c r="AD244" s="171"/>
      <c r="AE244" s="204"/>
      <c r="AF244" s="171"/>
    </row>
    <row r="245" spans="2:32" ht="15" customHeight="1">
      <c r="B245" s="569"/>
      <c r="C245" s="569"/>
      <c r="D245" s="569"/>
      <c r="E245" s="569"/>
      <c r="F245" s="569"/>
      <c r="G245" s="569"/>
      <c r="H245" s="204"/>
      <c r="I245" s="204"/>
      <c r="J245" s="204"/>
      <c r="L245" s="569"/>
      <c r="M245" s="569"/>
      <c r="N245" s="614"/>
      <c r="O245" s="569"/>
      <c r="P245" s="569"/>
      <c r="Q245" s="569"/>
      <c r="R245" s="204"/>
      <c r="S245" s="569"/>
      <c r="T245" s="171"/>
      <c r="U245" s="569"/>
      <c r="V245" s="569"/>
      <c r="W245" s="204"/>
      <c r="X245" s="171"/>
      <c r="Y245" s="569"/>
      <c r="Z245" s="204"/>
      <c r="AA245" s="204"/>
      <c r="AB245" s="563"/>
      <c r="AC245" s="563"/>
      <c r="AD245" s="171"/>
      <c r="AE245" s="204"/>
      <c r="AF245" s="171"/>
    </row>
    <row r="246" spans="2:32" ht="15" customHeight="1">
      <c r="B246" s="569"/>
      <c r="C246" s="569"/>
      <c r="D246" s="569"/>
      <c r="E246" s="569"/>
      <c r="F246" s="569"/>
      <c r="G246" s="569"/>
      <c r="H246" s="204"/>
      <c r="I246" s="204"/>
      <c r="J246" s="204"/>
      <c r="L246" s="569"/>
      <c r="M246" s="569"/>
      <c r="N246" s="614"/>
      <c r="O246" s="569"/>
      <c r="P246" s="569"/>
      <c r="Q246" s="569"/>
      <c r="R246" s="204"/>
      <c r="S246" s="569"/>
      <c r="T246" s="171"/>
      <c r="U246" s="569"/>
      <c r="V246" s="569"/>
      <c r="W246" s="204"/>
      <c r="X246" s="569"/>
      <c r="Y246" s="569"/>
      <c r="Z246" s="204"/>
      <c r="AA246" s="204"/>
      <c r="AB246" s="563"/>
      <c r="AC246" s="563"/>
      <c r="AD246" s="171"/>
      <c r="AE246" s="204"/>
      <c r="AF246" s="171"/>
    </row>
    <row r="247" spans="2:32" ht="15" customHeight="1">
      <c r="B247" s="569"/>
      <c r="C247" s="569"/>
      <c r="D247" s="569"/>
      <c r="E247" s="569"/>
      <c r="F247" s="569"/>
      <c r="G247" s="569"/>
      <c r="H247" s="204"/>
      <c r="I247" s="204"/>
      <c r="J247" s="204"/>
      <c r="K247" s="569"/>
      <c r="L247" s="569"/>
      <c r="M247" s="569"/>
      <c r="N247" s="614"/>
      <c r="O247" s="569"/>
      <c r="P247" s="569"/>
      <c r="Q247" s="569"/>
      <c r="R247" s="204"/>
      <c r="S247" s="204"/>
      <c r="T247" s="171"/>
      <c r="U247" s="569"/>
      <c r="V247" s="569"/>
      <c r="W247" s="204"/>
      <c r="X247" s="569"/>
      <c r="Y247" s="569"/>
      <c r="Z247" s="204"/>
      <c r="AA247" s="204"/>
      <c r="AB247" s="563"/>
      <c r="AC247" s="563"/>
      <c r="AD247" s="171"/>
      <c r="AE247" s="204"/>
      <c r="AF247" s="171"/>
    </row>
    <row r="248" spans="2:32" ht="15" customHeight="1">
      <c r="B248" s="569"/>
      <c r="C248" s="569"/>
      <c r="D248" s="569"/>
      <c r="E248" s="569"/>
      <c r="F248" s="569"/>
      <c r="G248" s="569"/>
      <c r="H248" s="204"/>
      <c r="I248" s="204"/>
      <c r="J248" s="204"/>
      <c r="K248" s="569"/>
      <c r="L248" s="569"/>
      <c r="M248" s="569"/>
      <c r="N248" s="614"/>
      <c r="O248" s="569"/>
      <c r="P248" s="569"/>
      <c r="Q248" s="204"/>
      <c r="R248" s="204"/>
      <c r="S248" s="204"/>
      <c r="T248" s="171"/>
      <c r="U248" s="569"/>
      <c r="V248" s="569"/>
      <c r="W248" s="569"/>
      <c r="X248" s="569"/>
      <c r="Y248" s="204"/>
      <c r="Z248" s="204"/>
      <c r="AA248" s="204"/>
      <c r="AB248" s="563"/>
      <c r="AC248" s="563"/>
      <c r="AD248" s="171"/>
      <c r="AE248" s="204"/>
      <c r="AF248" s="171"/>
    </row>
    <row r="249" spans="2:32" ht="15" customHeight="1">
      <c r="B249" s="569"/>
      <c r="C249" s="569"/>
      <c r="D249" s="569"/>
      <c r="E249" s="569"/>
      <c r="F249" s="569"/>
      <c r="G249" s="569"/>
      <c r="H249" s="204"/>
      <c r="I249" s="204"/>
      <c r="J249" s="204"/>
      <c r="K249" s="569"/>
      <c r="L249" s="569"/>
      <c r="M249" s="569"/>
      <c r="N249" s="614"/>
      <c r="O249" s="569"/>
      <c r="P249" s="569"/>
      <c r="Q249" s="569"/>
      <c r="R249" s="204"/>
      <c r="S249" s="204"/>
      <c r="T249" s="171"/>
      <c r="U249" s="569"/>
      <c r="V249" s="569"/>
      <c r="W249" s="569"/>
      <c r="X249" s="569"/>
      <c r="Y249" s="204"/>
      <c r="Z249" s="204"/>
      <c r="AA249" s="204"/>
      <c r="AB249" s="563"/>
      <c r="AC249" s="563"/>
      <c r="AD249" s="171"/>
      <c r="AE249" s="204"/>
      <c r="AF249" s="171"/>
    </row>
    <row r="250" spans="2:32">
      <c r="B250" s="569"/>
      <c r="C250" s="569"/>
      <c r="D250" s="569"/>
      <c r="E250" s="569"/>
      <c r="F250" s="569"/>
      <c r="G250" s="569"/>
      <c r="H250" s="204"/>
      <c r="I250" s="204"/>
      <c r="J250" s="204"/>
      <c r="K250" s="569"/>
      <c r="L250" s="569"/>
      <c r="M250" s="569"/>
      <c r="N250" s="191"/>
      <c r="O250" s="569"/>
      <c r="P250" s="569"/>
      <c r="Q250" s="569"/>
      <c r="S250" s="204"/>
      <c r="T250" s="171"/>
      <c r="U250" s="569"/>
      <c r="V250" s="569"/>
      <c r="W250" s="569"/>
      <c r="X250" s="171"/>
      <c r="Y250" s="204"/>
      <c r="Z250" s="204"/>
      <c r="AA250" s="204"/>
      <c r="AB250" s="563"/>
      <c r="AC250" s="563"/>
      <c r="AD250" s="171"/>
      <c r="AE250" s="204"/>
      <c r="AF250" s="171"/>
    </row>
    <row r="251" spans="2:32">
      <c r="B251" s="569"/>
      <c r="C251" s="569"/>
      <c r="D251" s="569"/>
      <c r="E251" s="569"/>
      <c r="F251" s="204"/>
      <c r="G251" s="569"/>
      <c r="H251" s="204"/>
      <c r="I251" s="204"/>
      <c r="J251" s="204"/>
      <c r="K251" s="569"/>
      <c r="L251" s="569"/>
      <c r="M251" s="569"/>
      <c r="N251" s="191"/>
      <c r="O251" s="569"/>
      <c r="P251" s="569"/>
      <c r="Q251" s="569"/>
      <c r="S251" s="204"/>
      <c r="T251" s="171"/>
      <c r="U251" s="569"/>
      <c r="V251" s="569"/>
      <c r="W251" s="569"/>
      <c r="X251" s="171"/>
      <c r="Y251" s="204"/>
      <c r="Z251" s="204"/>
      <c r="AA251" s="204"/>
      <c r="AB251" s="563"/>
      <c r="AC251" s="563"/>
      <c r="AD251" s="171"/>
      <c r="AE251" s="204"/>
      <c r="AF251" s="171"/>
    </row>
    <row r="252" spans="2:32">
      <c r="B252" s="569"/>
      <c r="C252" s="569"/>
      <c r="D252" s="569"/>
      <c r="E252" s="569"/>
      <c r="F252" s="204"/>
      <c r="G252" s="569"/>
      <c r="H252" s="204"/>
      <c r="I252" s="204"/>
      <c r="J252" s="204"/>
      <c r="K252" s="569"/>
      <c r="L252" s="569"/>
      <c r="M252" s="569"/>
      <c r="N252" s="191"/>
      <c r="O252" s="569"/>
      <c r="P252" s="569"/>
      <c r="Q252" s="569"/>
      <c r="R252" s="204"/>
      <c r="S252" s="204"/>
      <c r="T252" s="171"/>
      <c r="U252" s="569"/>
      <c r="V252" s="569"/>
      <c r="W252" s="569"/>
      <c r="X252" s="171"/>
      <c r="Y252" s="204"/>
      <c r="Z252" s="204"/>
      <c r="AA252" s="204"/>
      <c r="AB252" s="563"/>
      <c r="AC252" s="563"/>
      <c r="AD252" s="171"/>
      <c r="AE252" s="204"/>
      <c r="AF252" s="171"/>
    </row>
    <row r="253" spans="2:32">
      <c r="B253" s="569"/>
      <c r="C253" s="569"/>
      <c r="D253" s="569"/>
      <c r="E253" s="569"/>
      <c r="F253" s="569"/>
      <c r="G253" s="569"/>
      <c r="H253" s="204"/>
      <c r="I253" s="569"/>
      <c r="J253" s="204"/>
      <c r="K253" s="569"/>
      <c r="L253" s="569"/>
      <c r="M253" s="569"/>
      <c r="N253" s="614"/>
      <c r="O253" s="569"/>
      <c r="P253" s="569"/>
      <c r="Q253" s="569"/>
      <c r="R253" s="204"/>
      <c r="S253" s="204"/>
      <c r="T253" s="171"/>
      <c r="U253" s="569"/>
      <c r="V253" s="569"/>
      <c r="W253" s="204"/>
      <c r="X253" s="171"/>
      <c r="Y253" s="204"/>
      <c r="Z253" s="569"/>
      <c r="AA253" s="204"/>
      <c r="AB253" s="563"/>
      <c r="AC253" s="563"/>
      <c r="AD253" s="171"/>
      <c r="AE253" s="204"/>
      <c r="AF253" s="171"/>
    </row>
    <row r="254" spans="2:32">
      <c r="B254" s="569"/>
      <c r="C254" s="569"/>
      <c r="D254" s="569"/>
      <c r="E254" s="569"/>
      <c r="F254" s="569"/>
      <c r="G254" s="569"/>
      <c r="H254" s="204"/>
      <c r="I254" s="204"/>
      <c r="J254" s="204"/>
      <c r="K254" s="569"/>
      <c r="L254" s="569"/>
      <c r="M254" s="569"/>
      <c r="N254" s="614"/>
      <c r="P254" s="569"/>
      <c r="Q254" s="569"/>
      <c r="S254" s="204"/>
      <c r="T254" s="171"/>
      <c r="U254" s="569"/>
      <c r="V254" s="569"/>
      <c r="W254" s="204"/>
      <c r="X254" s="171"/>
      <c r="Y254" s="204"/>
      <c r="Z254" s="569"/>
      <c r="AA254" s="204"/>
      <c r="AB254" s="563"/>
      <c r="AC254" s="563"/>
      <c r="AD254" s="171"/>
      <c r="AE254" s="204"/>
      <c r="AF254" s="171"/>
    </row>
    <row r="255" spans="2:32">
      <c r="B255" s="569"/>
      <c r="C255" s="569"/>
      <c r="D255" s="569"/>
      <c r="E255" s="569"/>
      <c r="F255" s="569"/>
      <c r="G255" s="569"/>
      <c r="H255" s="204"/>
      <c r="I255" s="204"/>
      <c r="J255" s="204"/>
      <c r="K255" s="569"/>
      <c r="L255" s="569"/>
      <c r="M255" s="569"/>
      <c r="N255" s="614"/>
      <c r="O255" s="569"/>
      <c r="Q255" s="569"/>
      <c r="S255" s="204"/>
      <c r="T255" s="171"/>
      <c r="U255" s="569"/>
      <c r="V255" s="569"/>
      <c r="W255" s="204"/>
      <c r="X255" s="171"/>
      <c r="Y255" s="204"/>
      <c r="Z255" s="569"/>
      <c r="AA255" s="204"/>
      <c r="AB255" s="563"/>
      <c r="AC255" s="563"/>
      <c r="AD255" s="171"/>
      <c r="AE255" s="204"/>
      <c r="AF255" s="171"/>
    </row>
    <row r="256" spans="2:32">
      <c r="B256" s="569"/>
      <c r="C256" s="569"/>
      <c r="D256" s="569"/>
      <c r="E256" s="569"/>
      <c r="F256" s="569"/>
      <c r="G256" s="569"/>
      <c r="H256" s="204"/>
      <c r="I256" s="204"/>
      <c r="J256" s="204"/>
      <c r="K256" s="569"/>
      <c r="L256" s="569"/>
      <c r="M256" s="569"/>
      <c r="N256" s="614"/>
      <c r="O256" s="569"/>
      <c r="Q256" s="569"/>
      <c r="S256" s="204"/>
      <c r="T256" s="171"/>
      <c r="U256" s="569"/>
      <c r="V256" s="171"/>
      <c r="W256" s="204"/>
      <c r="X256" s="171"/>
      <c r="Y256" s="569"/>
      <c r="Z256" s="171"/>
      <c r="AA256" s="204"/>
      <c r="AB256" s="563"/>
      <c r="AC256" s="563"/>
      <c r="AD256" s="171"/>
      <c r="AE256" s="204"/>
      <c r="AF256" s="171"/>
    </row>
    <row r="257" spans="2:32">
      <c r="B257" s="569"/>
      <c r="C257" s="569"/>
      <c r="D257" s="569"/>
      <c r="E257" s="569"/>
      <c r="F257" s="204"/>
      <c r="G257" s="569"/>
      <c r="H257" s="204"/>
      <c r="I257" s="204"/>
      <c r="J257" s="204"/>
      <c r="K257" s="569"/>
      <c r="L257" s="569"/>
      <c r="M257" s="569"/>
      <c r="N257" s="614"/>
      <c r="Q257" s="569"/>
      <c r="S257" s="204"/>
      <c r="T257" s="171"/>
      <c r="U257" s="569"/>
      <c r="V257" s="171"/>
      <c r="W257" s="204"/>
      <c r="X257" s="171"/>
      <c r="Y257" s="569"/>
      <c r="Z257" s="171"/>
      <c r="AA257" s="204"/>
      <c r="AB257" s="563"/>
      <c r="AC257" s="563"/>
      <c r="AD257" s="171"/>
      <c r="AE257" s="204"/>
      <c r="AF257" s="171"/>
    </row>
    <row r="258" spans="2:32">
      <c r="B258" s="569"/>
      <c r="C258" s="569"/>
      <c r="D258" s="569"/>
      <c r="E258" s="569"/>
      <c r="F258" s="204"/>
      <c r="G258" s="569"/>
      <c r="H258" s="204"/>
      <c r="I258" s="204"/>
      <c r="J258" s="204"/>
      <c r="K258" s="569"/>
      <c r="L258" s="569"/>
      <c r="M258" s="569"/>
      <c r="N258" s="614"/>
      <c r="Q258" s="569"/>
      <c r="S258" s="204"/>
      <c r="T258" s="171"/>
      <c r="U258" s="569"/>
      <c r="V258" s="171"/>
      <c r="W258" s="204"/>
      <c r="X258" s="171"/>
      <c r="Y258" s="569"/>
      <c r="Z258" s="171"/>
      <c r="AA258" s="204"/>
      <c r="AB258" s="563"/>
      <c r="AC258" s="563"/>
      <c r="AD258" s="171"/>
      <c r="AE258" s="204"/>
      <c r="AF258" s="171"/>
    </row>
    <row r="259" spans="2:32">
      <c r="B259" s="569"/>
      <c r="C259" s="569"/>
      <c r="D259" s="569"/>
      <c r="E259" s="569"/>
      <c r="F259" s="204"/>
      <c r="G259" s="569"/>
      <c r="H259" s="204"/>
      <c r="I259" s="204"/>
      <c r="J259" s="204"/>
      <c r="K259" s="569"/>
      <c r="L259" s="569"/>
      <c r="M259" s="569"/>
      <c r="N259" s="614"/>
      <c r="Q259" s="569"/>
      <c r="S259" s="204"/>
      <c r="T259" s="171"/>
      <c r="U259" s="569"/>
      <c r="V259" s="171"/>
      <c r="W259" s="204"/>
      <c r="X259" s="171"/>
      <c r="Y259" s="569"/>
      <c r="Z259" s="171"/>
      <c r="AA259" s="204"/>
      <c r="AB259" s="563"/>
      <c r="AC259" s="563"/>
      <c r="AD259" s="171"/>
      <c r="AE259" s="204"/>
      <c r="AF259" s="171"/>
    </row>
    <row r="260" spans="2:32">
      <c r="B260" s="569"/>
      <c r="C260" s="569"/>
      <c r="D260" s="569"/>
      <c r="E260" s="569"/>
      <c r="F260" s="204"/>
      <c r="G260" s="569"/>
      <c r="H260" s="204"/>
      <c r="I260" s="204"/>
      <c r="J260" s="204"/>
      <c r="K260" s="569"/>
      <c r="L260" s="569"/>
      <c r="M260" s="569"/>
      <c r="N260" s="191"/>
      <c r="Q260" s="569"/>
      <c r="R260" s="204"/>
      <c r="S260" s="204"/>
      <c r="T260" s="171"/>
      <c r="U260" s="569"/>
      <c r="V260" s="171"/>
      <c r="W260" s="204"/>
      <c r="X260" s="171"/>
      <c r="Y260" s="569"/>
      <c r="Z260" s="171"/>
      <c r="AA260" s="204"/>
      <c r="AB260" s="563"/>
      <c r="AC260" s="563"/>
      <c r="AD260" s="171"/>
      <c r="AE260" s="204"/>
      <c r="AF260" s="171"/>
    </row>
    <row r="261" spans="2:32">
      <c r="B261" s="569"/>
      <c r="C261" s="569"/>
      <c r="D261" s="569"/>
      <c r="E261" s="569"/>
      <c r="F261" s="569"/>
      <c r="G261" s="569"/>
      <c r="H261" s="204"/>
      <c r="I261" s="204"/>
      <c r="J261" s="204"/>
      <c r="K261" s="569"/>
      <c r="L261" s="569"/>
      <c r="M261" s="569"/>
      <c r="N261" s="191"/>
      <c r="Q261" s="569"/>
      <c r="R261" s="204"/>
      <c r="S261" s="204"/>
      <c r="T261" s="171"/>
      <c r="U261" s="569"/>
      <c r="V261" s="171"/>
      <c r="W261" s="204"/>
      <c r="X261" s="171"/>
      <c r="Y261" s="569"/>
      <c r="Z261" s="171"/>
      <c r="AA261" s="204"/>
      <c r="AB261" s="563"/>
      <c r="AC261" s="563"/>
      <c r="AD261" s="171"/>
      <c r="AE261" s="204"/>
      <c r="AF261" s="171"/>
    </row>
    <row r="262" spans="2:32">
      <c r="B262" s="569"/>
      <c r="C262" s="569"/>
      <c r="D262" s="569"/>
      <c r="E262" s="569"/>
      <c r="F262" s="569"/>
      <c r="G262" s="569"/>
      <c r="H262" s="204"/>
      <c r="I262" s="204"/>
      <c r="J262" s="204"/>
      <c r="K262" s="569"/>
      <c r="L262" s="569"/>
      <c r="M262" s="569"/>
      <c r="N262" s="191"/>
      <c r="Q262" s="569"/>
      <c r="R262" s="204"/>
      <c r="S262" s="204"/>
      <c r="T262" s="171"/>
      <c r="U262" s="569"/>
      <c r="V262" s="171"/>
      <c r="W262" s="204"/>
      <c r="X262" s="171"/>
      <c r="Y262" s="569"/>
      <c r="Z262" s="171"/>
      <c r="AA262" s="204"/>
      <c r="AB262" s="563"/>
      <c r="AC262" s="563"/>
      <c r="AD262" s="171"/>
      <c r="AE262" s="204"/>
      <c r="AF262" s="171"/>
    </row>
    <row r="263" spans="2:32">
      <c r="B263" s="569"/>
      <c r="C263" s="569"/>
      <c r="D263" s="569"/>
      <c r="E263" s="569"/>
      <c r="F263" s="569"/>
      <c r="G263" s="569"/>
      <c r="H263" s="204"/>
      <c r="I263" s="204"/>
      <c r="J263" s="204"/>
      <c r="K263" s="569"/>
      <c r="L263" s="569"/>
      <c r="M263" s="569"/>
      <c r="N263" s="191"/>
      <c r="Q263" s="569"/>
      <c r="R263" s="204"/>
      <c r="S263" s="204"/>
      <c r="T263" s="171"/>
      <c r="U263" s="569"/>
      <c r="V263" s="171"/>
      <c r="W263" s="204"/>
      <c r="X263" s="171"/>
      <c r="Y263" s="569"/>
      <c r="Z263" s="171"/>
      <c r="AA263" s="204"/>
      <c r="AB263" s="563"/>
      <c r="AC263" s="563"/>
      <c r="AD263" s="171"/>
      <c r="AE263" s="204"/>
      <c r="AF263" s="171"/>
    </row>
    <row r="264" spans="2:32">
      <c r="B264" s="569"/>
      <c r="C264" s="569"/>
      <c r="D264" s="569"/>
      <c r="E264" s="569"/>
      <c r="F264" s="569"/>
      <c r="G264" s="569"/>
      <c r="H264" s="204"/>
      <c r="I264" s="204"/>
      <c r="J264" s="204"/>
      <c r="K264" s="569"/>
      <c r="L264" s="569"/>
      <c r="M264" s="569"/>
      <c r="N264" s="191"/>
      <c r="Q264" s="569"/>
      <c r="R264" s="204"/>
      <c r="S264" s="204"/>
      <c r="T264" s="171"/>
      <c r="U264" s="569"/>
      <c r="V264" s="204"/>
      <c r="W264" s="204"/>
      <c r="X264" s="569"/>
      <c r="Y264" s="569"/>
      <c r="Z264" s="569"/>
      <c r="AA264" s="204"/>
      <c r="AB264" s="569"/>
      <c r="AC264" s="204"/>
      <c r="AD264" s="171"/>
      <c r="AE264" s="204"/>
      <c r="AF264" s="171"/>
    </row>
    <row r="265" spans="2:32" ht="15" customHeight="1">
      <c r="B265" s="569"/>
      <c r="C265" s="569"/>
      <c r="D265" s="569"/>
      <c r="E265" s="569"/>
      <c r="F265" s="569"/>
      <c r="G265" s="569"/>
      <c r="H265" s="204"/>
      <c r="I265" s="204"/>
      <c r="J265" s="204"/>
      <c r="K265" s="569"/>
      <c r="L265" s="569"/>
      <c r="M265" s="569"/>
      <c r="N265" s="191"/>
      <c r="O265" s="204"/>
      <c r="Q265" s="569"/>
      <c r="R265" s="204"/>
      <c r="S265" s="204"/>
      <c r="T265" s="171"/>
      <c r="U265" s="569"/>
      <c r="V265" s="204"/>
      <c r="W265" s="204"/>
      <c r="X265" s="569"/>
      <c r="Y265" s="569"/>
      <c r="Z265" s="204"/>
      <c r="AA265" s="204"/>
      <c r="AB265" s="569"/>
      <c r="AC265" s="204"/>
      <c r="AD265" s="171"/>
      <c r="AE265" s="204"/>
      <c r="AF265" s="171"/>
    </row>
    <row r="266" spans="2:32" ht="15" customHeight="1">
      <c r="B266" s="569"/>
      <c r="C266" s="569"/>
      <c r="D266" s="569"/>
      <c r="E266" s="204"/>
      <c r="F266" s="569"/>
      <c r="G266" s="569"/>
      <c r="H266" s="569"/>
      <c r="I266" s="204"/>
      <c r="J266" s="204"/>
      <c r="K266" s="569"/>
      <c r="L266" s="569"/>
      <c r="M266" s="569"/>
      <c r="N266" s="191"/>
      <c r="O266" s="204"/>
      <c r="P266" s="204"/>
      <c r="Q266" s="569"/>
      <c r="R266" s="204"/>
      <c r="S266" s="204"/>
      <c r="T266" s="171"/>
      <c r="U266" s="569"/>
      <c r="V266" s="204"/>
      <c r="W266" s="204"/>
      <c r="X266" s="569"/>
      <c r="Y266" s="569"/>
      <c r="Z266" s="204"/>
      <c r="AA266" s="204"/>
      <c r="AB266" s="569"/>
      <c r="AC266" s="171"/>
      <c r="AD266" s="171"/>
      <c r="AE266" s="204"/>
      <c r="AF266" s="171"/>
    </row>
    <row r="267" spans="2:32" ht="15" customHeight="1">
      <c r="B267" s="569"/>
      <c r="C267" s="569"/>
      <c r="D267" s="569"/>
      <c r="E267" s="204"/>
      <c r="F267" s="569"/>
      <c r="G267" s="569"/>
      <c r="H267" s="569"/>
      <c r="I267" s="204"/>
      <c r="J267" s="204"/>
      <c r="K267" s="569"/>
      <c r="L267" s="569"/>
      <c r="M267" s="569"/>
      <c r="N267" s="191"/>
      <c r="O267" s="204"/>
      <c r="P267" s="204"/>
      <c r="Q267" s="569"/>
      <c r="R267" s="204"/>
      <c r="T267" s="171"/>
      <c r="U267" s="569"/>
      <c r="V267" s="569"/>
      <c r="W267" s="569"/>
      <c r="X267" s="569"/>
      <c r="Y267" s="569"/>
      <c r="Z267" s="204"/>
      <c r="AA267" s="204"/>
      <c r="AB267" s="569"/>
      <c r="AC267" s="171"/>
      <c r="AD267" s="171"/>
      <c r="AE267" s="204"/>
      <c r="AF267" s="171"/>
    </row>
    <row r="268" spans="2:32">
      <c r="B268" s="569"/>
      <c r="C268" s="569"/>
      <c r="D268" s="569"/>
      <c r="E268" s="204"/>
      <c r="F268" s="569"/>
      <c r="G268" s="569"/>
      <c r="H268" s="569"/>
      <c r="I268" s="204"/>
      <c r="J268" s="204"/>
      <c r="K268" s="569"/>
      <c r="L268" s="569"/>
      <c r="M268" s="569"/>
      <c r="N268" s="569"/>
      <c r="O268" s="204"/>
      <c r="P268" s="204"/>
      <c r="Q268" s="204"/>
      <c r="R268" s="204"/>
      <c r="S268" s="569"/>
      <c r="T268" s="563"/>
      <c r="U268" s="563"/>
      <c r="V268" s="569"/>
      <c r="W268" s="563"/>
      <c r="X268" s="563"/>
      <c r="Y268" s="569"/>
      <c r="Z268" s="204"/>
      <c r="AA268" s="204"/>
      <c r="AB268" s="204"/>
      <c r="AC268" s="171"/>
      <c r="AD268" s="171"/>
      <c r="AE268" s="204"/>
      <c r="AF268" s="171"/>
    </row>
    <row r="269" spans="2:32">
      <c r="B269" s="569"/>
      <c r="C269" s="569"/>
      <c r="D269" s="569"/>
      <c r="E269" s="204"/>
      <c r="F269" s="569"/>
      <c r="G269" s="569"/>
      <c r="H269" s="569"/>
      <c r="I269" s="204"/>
      <c r="J269" s="204"/>
      <c r="K269" s="569"/>
      <c r="L269" s="569"/>
      <c r="M269" s="569"/>
      <c r="N269" s="569"/>
      <c r="O269" s="204"/>
      <c r="P269" s="204"/>
      <c r="Q269" s="204"/>
      <c r="R269" s="569"/>
      <c r="S269" s="569"/>
      <c r="T269" s="563"/>
      <c r="U269" s="563"/>
      <c r="V269" s="569"/>
      <c r="W269" s="563"/>
      <c r="X269" s="563"/>
      <c r="Y269" s="569"/>
      <c r="Z269" s="204"/>
      <c r="AA269" s="204"/>
      <c r="AB269" s="204"/>
      <c r="AC269" s="171"/>
      <c r="AD269" s="171"/>
      <c r="AE269" s="204"/>
      <c r="AF269" s="171"/>
    </row>
    <row r="270" spans="2:32">
      <c r="B270" s="569"/>
      <c r="C270" s="569"/>
      <c r="D270" s="569"/>
      <c r="E270" s="204"/>
      <c r="F270" s="569"/>
      <c r="G270" s="569"/>
      <c r="H270" s="569"/>
      <c r="I270" s="569"/>
      <c r="J270" s="204"/>
      <c r="K270" s="569"/>
      <c r="L270" s="569"/>
      <c r="M270" s="569"/>
      <c r="N270" s="569"/>
      <c r="O270" s="204"/>
      <c r="P270" s="204"/>
      <c r="Q270" s="204"/>
      <c r="R270" s="204"/>
      <c r="S270" s="569"/>
      <c r="T270" s="563"/>
      <c r="U270" s="563"/>
      <c r="V270" s="569"/>
      <c r="W270" s="563"/>
      <c r="X270" s="563"/>
      <c r="Y270" s="569"/>
      <c r="Z270" s="204"/>
      <c r="AA270" s="204"/>
      <c r="AB270" s="204"/>
      <c r="AC270" s="171"/>
      <c r="AD270" s="171"/>
      <c r="AE270" s="204"/>
      <c r="AF270" s="171"/>
    </row>
    <row r="271" spans="2:32">
      <c r="B271" s="569"/>
      <c r="C271" s="569"/>
      <c r="D271" s="569"/>
      <c r="E271" s="204"/>
      <c r="F271" s="569"/>
      <c r="G271" s="569"/>
      <c r="H271" s="569"/>
      <c r="I271" s="569"/>
      <c r="J271" s="204"/>
      <c r="K271" s="569"/>
      <c r="L271" s="569"/>
      <c r="M271" s="569"/>
      <c r="N271" s="569"/>
      <c r="O271" s="204"/>
      <c r="P271" s="204"/>
      <c r="Q271" s="204"/>
      <c r="R271" s="204"/>
      <c r="S271" s="569"/>
      <c r="T271" s="563"/>
      <c r="U271" s="563"/>
      <c r="V271" s="569"/>
      <c r="W271" s="563"/>
      <c r="X271" s="563"/>
      <c r="Y271" s="569"/>
      <c r="Z271" s="204"/>
      <c r="AA271" s="204"/>
      <c r="AB271" s="204"/>
      <c r="AC271" s="171"/>
      <c r="AD271" s="171"/>
      <c r="AE271" s="204"/>
      <c r="AF271" s="171"/>
    </row>
    <row r="272" spans="2:32">
      <c r="B272" s="569"/>
      <c r="C272" s="569"/>
      <c r="D272" s="569"/>
      <c r="E272" s="204"/>
      <c r="F272" s="569"/>
      <c r="G272" s="569"/>
      <c r="H272" s="569"/>
      <c r="I272" s="569"/>
      <c r="J272" s="204"/>
      <c r="K272" s="569"/>
      <c r="L272" s="569"/>
      <c r="M272" s="569"/>
      <c r="N272" s="569"/>
      <c r="O272" s="204"/>
      <c r="P272" s="204"/>
      <c r="Q272" s="204"/>
      <c r="R272" s="569"/>
      <c r="S272" s="204"/>
      <c r="T272" s="563"/>
      <c r="U272" s="563"/>
      <c r="V272" s="569"/>
      <c r="W272" s="563"/>
      <c r="X272" s="563"/>
      <c r="Y272" s="569"/>
      <c r="Z272" s="204"/>
      <c r="AA272" s="204"/>
      <c r="AB272" s="204"/>
      <c r="AC272" s="171"/>
      <c r="AD272" s="171"/>
      <c r="AE272" s="204"/>
      <c r="AF272" s="171"/>
    </row>
    <row r="273" spans="2:32">
      <c r="B273" s="569"/>
      <c r="C273" s="569"/>
      <c r="D273" s="569"/>
      <c r="E273" s="204"/>
      <c r="F273" s="569"/>
      <c r="G273" s="569"/>
      <c r="H273" s="569"/>
      <c r="I273" s="569"/>
      <c r="J273" s="204"/>
      <c r="K273" s="569"/>
      <c r="L273" s="569"/>
      <c r="M273" s="569"/>
      <c r="N273" s="569"/>
      <c r="O273" s="204"/>
      <c r="P273" s="204"/>
      <c r="Q273" s="204"/>
      <c r="R273" s="569"/>
      <c r="S273" s="204"/>
      <c r="T273" s="563"/>
      <c r="U273" s="563"/>
      <c r="V273" s="569"/>
      <c r="W273" s="563"/>
      <c r="X273" s="563"/>
      <c r="Y273" s="569"/>
      <c r="Z273" s="204"/>
      <c r="AA273" s="204"/>
      <c r="AB273" s="171"/>
      <c r="AC273" s="171"/>
      <c r="AD273" s="171"/>
      <c r="AE273" s="204"/>
      <c r="AF273" s="171"/>
    </row>
    <row r="274" spans="2:32">
      <c r="B274" s="569"/>
      <c r="C274" s="569"/>
      <c r="D274" s="569"/>
      <c r="E274" s="204"/>
      <c r="F274" s="569"/>
      <c r="G274" s="569"/>
      <c r="H274" s="569"/>
      <c r="I274" s="569"/>
      <c r="J274" s="204"/>
      <c r="K274" s="569"/>
      <c r="L274" s="569"/>
      <c r="M274" s="569"/>
      <c r="N274" s="569"/>
      <c r="O274" s="204"/>
      <c r="P274" s="204"/>
      <c r="Q274" s="204"/>
      <c r="R274" s="569"/>
      <c r="S274" s="204"/>
      <c r="T274" s="563"/>
      <c r="U274" s="563"/>
      <c r="V274" s="569"/>
      <c r="W274" s="563"/>
      <c r="X274" s="563"/>
      <c r="Y274" s="569"/>
      <c r="Z274" s="204"/>
      <c r="AA274" s="204"/>
      <c r="AB274" s="204"/>
      <c r="AC274" s="171"/>
      <c r="AD274" s="171"/>
      <c r="AE274" s="204"/>
      <c r="AF274" s="171"/>
    </row>
    <row r="275" spans="2:32">
      <c r="B275" s="569"/>
      <c r="C275" s="569"/>
      <c r="D275" s="569"/>
      <c r="E275" s="204"/>
      <c r="F275" s="569"/>
      <c r="G275" s="569"/>
      <c r="H275" s="569"/>
      <c r="I275" s="204"/>
      <c r="J275" s="204"/>
      <c r="L275" s="569"/>
      <c r="M275" s="569"/>
      <c r="N275" s="569"/>
      <c r="O275" s="204"/>
      <c r="P275" s="204"/>
      <c r="Q275" s="204"/>
      <c r="R275" s="204"/>
      <c r="S275" s="204"/>
      <c r="T275" s="563"/>
      <c r="U275" s="563"/>
      <c r="V275" s="563"/>
      <c r="W275" s="563"/>
      <c r="X275" s="563"/>
      <c r="Y275" s="204"/>
      <c r="Z275" s="204"/>
      <c r="AA275" s="171"/>
      <c r="AB275" s="171"/>
      <c r="AC275" s="171"/>
      <c r="AD275" s="171"/>
      <c r="AE275" s="171"/>
      <c r="AF275" s="171"/>
    </row>
    <row r="276" spans="2:32">
      <c r="B276" s="569"/>
      <c r="C276" s="569"/>
      <c r="D276" s="569"/>
      <c r="E276" s="204"/>
      <c r="F276" s="569"/>
      <c r="G276" s="569"/>
      <c r="H276" s="569"/>
      <c r="I276" s="204"/>
      <c r="J276" s="204"/>
      <c r="L276" s="569"/>
      <c r="M276" s="569"/>
      <c r="N276" s="569"/>
      <c r="O276" s="204"/>
      <c r="P276" s="204"/>
      <c r="Q276" s="204"/>
      <c r="R276" s="204"/>
      <c r="S276" s="204"/>
      <c r="T276" s="563"/>
      <c r="U276" s="563"/>
      <c r="V276" s="563"/>
      <c r="W276" s="563"/>
      <c r="X276" s="563"/>
      <c r="Y276" s="204"/>
      <c r="Z276" s="204"/>
    </row>
    <row r="277" spans="2:32">
      <c r="B277" s="569"/>
      <c r="C277" s="569"/>
      <c r="D277" s="569"/>
      <c r="E277" s="204"/>
      <c r="F277" s="569"/>
      <c r="G277" s="569"/>
      <c r="H277" s="569"/>
      <c r="I277" s="204"/>
      <c r="J277" s="204"/>
      <c r="L277" s="569"/>
      <c r="M277" s="569"/>
      <c r="N277" s="569"/>
      <c r="O277" s="204"/>
      <c r="P277" s="204"/>
      <c r="Q277" s="204"/>
      <c r="S277" s="204"/>
      <c r="T277" s="563"/>
      <c r="U277" s="563"/>
      <c r="V277" s="563"/>
      <c r="W277" s="563"/>
      <c r="X277" s="563"/>
      <c r="Y277" s="204"/>
      <c r="Z277" s="204"/>
    </row>
    <row r="278" spans="2:32">
      <c r="B278" s="569"/>
      <c r="C278" s="569"/>
      <c r="D278" s="569"/>
      <c r="E278" s="204"/>
      <c r="F278" s="569"/>
      <c r="G278" s="569"/>
      <c r="H278" s="569"/>
      <c r="I278" s="569"/>
      <c r="J278" s="204"/>
      <c r="L278" s="569"/>
      <c r="M278" s="204"/>
      <c r="N278" s="569"/>
      <c r="O278" s="204"/>
      <c r="P278" s="204"/>
      <c r="Q278" s="204"/>
      <c r="S278" s="204"/>
      <c r="T278" s="563"/>
      <c r="U278" s="563"/>
      <c r="V278" s="563"/>
      <c r="W278" s="563"/>
      <c r="X278" s="563"/>
      <c r="Y278" s="204"/>
      <c r="Z278" s="204"/>
    </row>
    <row r="279" spans="2:32">
      <c r="B279" s="569"/>
      <c r="C279" s="569"/>
      <c r="D279" s="569"/>
      <c r="E279" s="204"/>
      <c r="F279" s="569"/>
      <c r="G279" s="569"/>
      <c r="H279" s="569"/>
      <c r="I279" s="569"/>
      <c r="J279" s="204"/>
      <c r="L279" s="569"/>
      <c r="M279" s="569"/>
      <c r="N279" s="569"/>
      <c r="O279" s="204"/>
      <c r="P279" s="204"/>
      <c r="Q279" s="204"/>
      <c r="S279" s="204"/>
      <c r="T279" s="563"/>
      <c r="U279" s="563"/>
      <c r="V279" s="563"/>
      <c r="W279" s="563"/>
      <c r="X279" s="563"/>
      <c r="Y279" s="204"/>
      <c r="Z279" s="204"/>
    </row>
    <row r="280" spans="2:32">
      <c r="B280" s="569"/>
      <c r="C280" s="569"/>
      <c r="D280" s="569"/>
      <c r="E280" s="204"/>
      <c r="F280" s="569"/>
      <c r="G280" s="569"/>
      <c r="H280" s="569"/>
      <c r="I280" s="569"/>
      <c r="J280" s="204"/>
      <c r="L280" s="569"/>
      <c r="M280" s="569"/>
      <c r="N280" s="569"/>
      <c r="O280" s="204"/>
      <c r="P280" s="204"/>
      <c r="Q280" s="204"/>
      <c r="S280" s="204"/>
      <c r="T280" s="563"/>
      <c r="U280" s="563"/>
      <c r="V280" s="563"/>
      <c r="W280" s="563"/>
      <c r="X280" s="563"/>
      <c r="Y280" s="204"/>
      <c r="Z280" s="204"/>
    </row>
    <row r="281" spans="2:32">
      <c r="B281" s="569"/>
      <c r="C281" s="569"/>
      <c r="D281" s="569"/>
      <c r="E281" s="204"/>
      <c r="F281" s="569"/>
      <c r="G281" s="569"/>
      <c r="H281" s="569"/>
      <c r="I281" s="569"/>
      <c r="J281" s="569"/>
      <c r="L281" s="569"/>
      <c r="M281" s="569"/>
      <c r="N281" s="569"/>
      <c r="O281" s="204"/>
      <c r="P281" s="204"/>
      <c r="Q281" s="204"/>
      <c r="S281" s="204"/>
      <c r="T281" s="563"/>
      <c r="U281" s="563"/>
      <c r="V281" s="563"/>
      <c r="W281" s="563"/>
      <c r="X281" s="563"/>
      <c r="Y281" s="204"/>
      <c r="Z281" s="204"/>
    </row>
    <row r="282" spans="2:32">
      <c r="B282" s="569"/>
      <c r="C282" s="569"/>
      <c r="D282" s="569"/>
      <c r="E282" s="204"/>
      <c r="F282" s="569"/>
      <c r="G282" s="569"/>
      <c r="H282" s="569"/>
      <c r="I282" s="569"/>
      <c r="J282" s="569"/>
      <c r="L282" s="569"/>
      <c r="M282" s="569"/>
      <c r="N282" s="569"/>
      <c r="O282" s="204"/>
      <c r="P282" s="204"/>
      <c r="Q282" s="204"/>
      <c r="S282" s="204"/>
      <c r="T282" s="563"/>
      <c r="U282" s="563"/>
      <c r="V282" s="563"/>
      <c r="W282" s="563"/>
      <c r="X282" s="563"/>
      <c r="Y282" s="204"/>
      <c r="Z282" s="204"/>
    </row>
    <row r="283" spans="2:32">
      <c r="B283" s="569"/>
      <c r="C283" s="569"/>
      <c r="D283" s="569"/>
      <c r="E283" s="204"/>
      <c r="F283" s="569"/>
      <c r="G283" s="569"/>
      <c r="H283" s="569"/>
      <c r="I283" s="569"/>
      <c r="J283" s="569"/>
      <c r="L283" s="569"/>
      <c r="M283" s="569"/>
      <c r="N283" s="569"/>
      <c r="O283" s="204"/>
      <c r="P283" s="204"/>
      <c r="Q283" s="204"/>
      <c r="S283" s="204"/>
      <c r="T283" s="563"/>
      <c r="U283" s="563"/>
      <c r="V283" s="563"/>
      <c r="W283" s="563"/>
      <c r="X283" s="563"/>
      <c r="Y283" s="204"/>
      <c r="Z283" s="204"/>
    </row>
    <row r="284" spans="2:32">
      <c r="B284" s="569"/>
      <c r="C284" s="569"/>
      <c r="D284" s="569"/>
      <c r="E284" s="204"/>
      <c r="F284" s="569"/>
      <c r="G284" s="569"/>
      <c r="H284" s="569"/>
      <c r="I284" s="569"/>
      <c r="J284" s="569"/>
      <c r="L284" s="569"/>
      <c r="M284" s="569"/>
      <c r="N284" s="569"/>
      <c r="O284" s="204"/>
      <c r="P284" s="204"/>
      <c r="Q284" s="204"/>
      <c r="S284" s="569"/>
      <c r="T284" s="563"/>
      <c r="U284" s="563"/>
      <c r="V284" s="563"/>
      <c r="W284" s="563"/>
      <c r="X284" s="563"/>
      <c r="Y284" s="204"/>
      <c r="Z284" s="204"/>
    </row>
    <row r="285" spans="2:32">
      <c r="B285" s="569"/>
      <c r="C285" s="569"/>
      <c r="D285" s="569"/>
      <c r="E285" s="204"/>
      <c r="F285" s="569"/>
      <c r="G285" s="569"/>
      <c r="H285" s="569"/>
      <c r="I285" s="569"/>
      <c r="J285" s="569"/>
      <c r="L285" s="569"/>
      <c r="M285" s="569"/>
      <c r="N285" s="569"/>
      <c r="O285" s="204"/>
      <c r="P285" s="204"/>
      <c r="Q285" s="204"/>
      <c r="S285" s="569"/>
      <c r="T285" s="563"/>
      <c r="U285" s="563"/>
      <c r="V285" s="563"/>
      <c r="W285" s="563"/>
      <c r="X285" s="563"/>
      <c r="Z285" s="204"/>
    </row>
    <row r="286" spans="2:32">
      <c r="B286" s="569"/>
      <c r="C286" s="569"/>
      <c r="D286" s="569"/>
      <c r="E286" s="204"/>
      <c r="F286" s="569"/>
      <c r="G286" s="569"/>
      <c r="H286" s="569"/>
      <c r="I286" s="569"/>
      <c r="J286" s="569"/>
      <c r="L286" s="569"/>
      <c r="M286" s="569"/>
      <c r="N286" s="569"/>
      <c r="O286" s="204"/>
      <c r="P286" s="204"/>
      <c r="Q286" s="204"/>
      <c r="R286" s="569"/>
      <c r="T286" s="563"/>
      <c r="U286" s="563"/>
      <c r="V286" s="563"/>
      <c r="W286" s="563"/>
      <c r="X286" s="563"/>
      <c r="Z286" s="204"/>
    </row>
    <row r="287" spans="2:32">
      <c r="B287" s="569"/>
      <c r="C287" s="569"/>
      <c r="D287" s="569"/>
      <c r="E287" s="569"/>
      <c r="F287" s="569"/>
      <c r="G287" s="569"/>
      <c r="H287" s="569"/>
      <c r="I287" s="569"/>
      <c r="J287" s="569"/>
      <c r="L287" s="569"/>
      <c r="M287" s="569"/>
      <c r="N287" s="569"/>
      <c r="O287" s="204"/>
      <c r="P287" s="204"/>
      <c r="R287" s="569"/>
      <c r="T287" s="563"/>
      <c r="U287" s="563"/>
      <c r="V287" s="563"/>
      <c r="W287" s="563"/>
      <c r="X287" s="563"/>
      <c r="Z287" s="204"/>
    </row>
    <row r="288" spans="2:32">
      <c r="G288" s="569"/>
      <c r="J288" s="204"/>
      <c r="L288" s="569"/>
      <c r="M288" s="204"/>
      <c r="O288" s="204"/>
      <c r="P288" s="204"/>
      <c r="R288" s="569"/>
      <c r="T288" s="563"/>
      <c r="U288" s="563"/>
      <c r="V288" s="563"/>
      <c r="W288" s="563"/>
      <c r="X288" s="563"/>
    </row>
    <row r="289" spans="7:24">
      <c r="G289" s="569"/>
      <c r="J289" s="204"/>
      <c r="L289" s="569"/>
      <c r="M289" s="204"/>
      <c r="O289" s="204"/>
      <c r="P289" s="204"/>
      <c r="R289" s="569"/>
      <c r="T289" s="563"/>
      <c r="U289" s="563"/>
      <c r="V289" s="563"/>
      <c r="W289" s="563"/>
      <c r="X289" s="563"/>
    </row>
    <row r="290" spans="7:24">
      <c r="G290" s="569"/>
      <c r="J290" s="204"/>
      <c r="L290" s="569"/>
      <c r="M290" s="204"/>
      <c r="P290" s="204"/>
      <c r="R290" s="569"/>
      <c r="T290" s="563"/>
      <c r="U290" s="563"/>
      <c r="V290" s="563"/>
      <c r="W290" s="563"/>
      <c r="X290" s="563"/>
    </row>
    <row r="291" spans="7:24">
      <c r="G291" s="569"/>
      <c r="J291" s="204"/>
      <c r="L291" s="569"/>
      <c r="M291" s="204"/>
      <c r="P291" s="204"/>
      <c r="R291" s="569"/>
      <c r="T291" s="563"/>
      <c r="U291" s="563"/>
      <c r="V291" s="563"/>
      <c r="W291" s="563"/>
      <c r="X291" s="563"/>
    </row>
    <row r="292" spans="7:24">
      <c r="G292" s="569"/>
      <c r="J292" s="204"/>
      <c r="L292" s="204"/>
      <c r="M292" s="204"/>
      <c r="P292" s="204"/>
      <c r="R292" s="569"/>
      <c r="T292" s="563"/>
      <c r="U292" s="563"/>
      <c r="V292" s="563"/>
      <c r="W292" s="563"/>
      <c r="X292" s="563"/>
    </row>
    <row r="293" spans="7:24">
      <c r="G293" s="569"/>
      <c r="J293" s="204"/>
      <c r="L293" s="204"/>
      <c r="M293" s="204"/>
      <c r="P293" s="204"/>
      <c r="R293" s="569"/>
      <c r="T293" s="563"/>
      <c r="U293" s="563"/>
      <c r="V293" s="563"/>
      <c r="W293" s="563"/>
      <c r="X293" s="563"/>
    </row>
    <row r="294" spans="7:24">
      <c r="G294" s="569"/>
      <c r="J294" s="204"/>
      <c r="L294" s="204"/>
      <c r="M294" s="204"/>
      <c r="P294" s="204"/>
      <c r="R294" s="569"/>
      <c r="T294" s="563"/>
      <c r="U294" s="563"/>
      <c r="V294" s="563"/>
      <c r="W294" s="563"/>
      <c r="X294" s="563"/>
    </row>
    <row r="295" spans="7:24">
      <c r="G295" s="569"/>
      <c r="I295" s="563"/>
      <c r="J295" s="563"/>
      <c r="L295" s="204"/>
      <c r="M295" s="204"/>
      <c r="P295" s="204"/>
      <c r="R295" s="569"/>
      <c r="T295" s="563"/>
      <c r="U295" s="563"/>
      <c r="V295" s="563"/>
      <c r="W295" s="563"/>
      <c r="X295" s="563"/>
    </row>
    <row r="296" spans="7:24">
      <c r="G296" s="569"/>
      <c r="I296" s="563"/>
      <c r="J296" s="563"/>
      <c r="L296" s="569"/>
      <c r="M296" s="204"/>
      <c r="P296" s="204"/>
      <c r="R296" s="569"/>
      <c r="T296" s="563"/>
      <c r="U296" s="563"/>
      <c r="V296" s="563"/>
      <c r="W296" s="563"/>
      <c r="X296" s="563"/>
    </row>
    <row r="297" spans="7:24">
      <c r="G297" s="569"/>
      <c r="I297" s="563"/>
      <c r="J297" s="563"/>
      <c r="L297" s="569"/>
      <c r="M297" s="204"/>
      <c r="P297" s="204"/>
      <c r="R297" s="569"/>
      <c r="T297" s="563"/>
      <c r="U297" s="563"/>
      <c r="V297" s="563"/>
      <c r="W297" s="563"/>
      <c r="X297" s="563"/>
    </row>
    <row r="298" spans="7:24">
      <c r="G298" s="569"/>
      <c r="I298" s="563"/>
      <c r="J298" s="563"/>
      <c r="L298" s="569"/>
      <c r="M298" s="204"/>
      <c r="P298" s="204"/>
      <c r="R298" s="569"/>
      <c r="T298" s="563"/>
      <c r="U298" s="563"/>
      <c r="V298" s="563"/>
      <c r="W298" s="563"/>
      <c r="X298" s="563"/>
    </row>
    <row r="299" spans="7:24">
      <c r="G299" s="569"/>
      <c r="I299" s="563"/>
      <c r="J299" s="563"/>
      <c r="L299" s="569"/>
      <c r="M299" s="204"/>
      <c r="P299" s="204"/>
      <c r="R299" s="569"/>
      <c r="X299" s="204"/>
    </row>
    <row r="300" spans="7:24">
      <c r="G300" s="569"/>
      <c r="I300" s="563"/>
      <c r="J300" s="563"/>
      <c r="L300" s="569"/>
      <c r="P300" s="204"/>
      <c r="R300" s="569"/>
      <c r="X300" s="204"/>
    </row>
    <row r="301" spans="7:24">
      <c r="I301" s="563"/>
      <c r="J301" s="563"/>
      <c r="L301" s="569"/>
      <c r="R301" s="569"/>
      <c r="X301" s="204"/>
    </row>
    <row r="302" spans="7:24">
      <c r="I302" s="563"/>
      <c r="J302" s="563"/>
      <c r="R302" s="569"/>
      <c r="X302" s="204"/>
    </row>
    <row r="303" spans="7:24">
      <c r="R303" s="569"/>
      <c r="X303" s="204"/>
    </row>
    <row r="304" spans="7:24">
      <c r="R304" s="569"/>
      <c r="X304" s="204"/>
    </row>
  </sheetData>
  <mergeCells count="53">
    <mergeCell ref="B190:S190"/>
    <mergeCell ref="B191:J191"/>
    <mergeCell ref="K191:S191"/>
    <mergeCell ref="B208:J208"/>
    <mergeCell ref="B209:J209"/>
    <mergeCell ref="B172:S172"/>
    <mergeCell ref="T172:AB172"/>
    <mergeCell ref="B173:J173"/>
    <mergeCell ref="K173:S173"/>
    <mergeCell ref="T173:AB173"/>
    <mergeCell ref="B151:J151"/>
    <mergeCell ref="K151:S151"/>
    <mergeCell ref="B161:S161"/>
    <mergeCell ref="B162:J162"/>
    <mergeCell ref="K162:S162"/>
    <mergeCell ref="B139:AB139"/>
    <mergeCell ref="B140:J140"/>
    <mergeCell ref="K140:S140"/>
    <mergeCell ref="T140:AB140"/>
    <mergeCell ref="B150:S150"/>
    <mergeCell ref="B122:J122"/>
    <mergeCell ref="K122:S122"/>
    <mergeCell ref="T122:AB122"/>
    <mergeCell ref="B123:J123"/>
    <mergeCell ref="K123:S123"/>
    <mergeCell ref="T123:AB123"/>
    <mergeCell ref="B92:J92"/>
    <mergeCell ref="K92:S92"/>
    <mergeCell ref="B104:AB104"/>
    <mergeCell ref="B105:J105"/>
    <mergeCell ref="K105:S105"/>
    <mergeCell ref="T105:AB105"/>
    <mergeCell ref="B77:AB77"/>
    <mergeCell ref="B78:J78"/>
    <mergeCell ref="K78:S78"/>
    <mergeCell ref="T78:AB78"/>
    <mergeCell ref="B91:S91"/>
    <mergeCell ref="B44:S44"/>
    <mergeCell ref="B45:J45"/>
    <mergeCell ref="K45:S45"/>
    <mergeCell ref="B62:S62"/>
    <mergeCell ref="B63:J63"/>
    <mergeCell ref="K63:S63"/>
    <mergeCell ref="B17:J17"/>
    <mergeCell ref="K17:S17"/>
    <mergeCell ref="B29:S29"/>
    <mergeCell ref="B30:J30"/>
    <mergeCell ref="K30:S30"/>
    <mergeCell ref="B1:AB1"/>
    <mergeCell ref="B2:J2"/>
    <mergeCell ref="K2:S2"/>
    <mergeCell ref="T2:AB2"/>
    <mergeCell ref="B16:S16"/>
  </mergeCells>
  <conditionalFormatting sqref="Z141:AB141 B160:I160 B149:I149 H142:J148 K140 T140 K141:O148 B142:F148 M144:S144 Q141:X141 Z148:AB148 Q148:X148 Q142:S147">
    <cfRule type="dataBar" priority="1245">
      <dataBar>
        <cfvo type="min"/>
        <cfvo type="max"/>
        <color rgb="FF63C384"/>
      </dataBar>
      <extLst>
        <ext xmlns:x14="http://schemas.microsoft.com/office/spreadsheetml/2009/9/main" uri="{B025F937-C7B1-47D3-B67F-A62EFF666E3E}">
          <x14:id>{000F004A-001A-430D-94A3-00CA0056002A}</x14:id>
        </ext>
      </extLst>
    </cfRule>
  </conditionalFormatting>
  <conditionalFormatting sqref="K162">
    <cfRule type="dataBar" priority="1244">
      <dataBar>
        <cfvo type="min"/>
        <cfvo type="max"/>
        <color rgb="FF63C384"/>
      </dataBar>
      <extLst>
        <ext xmlns:x14="http://schemas.microsoft.com/office/spreadsheetml/2009/9/main" uri="{B025F937-C7B1-47D3-B67F-A62EFF666E3E}">
          <x14:id>{00F00004-00DB-4BBE-8E75-00CA004F0056}</x14:id>
        </ext>
      </extLst>
    </cfRule>
  </conditionalFormatting>
  <conditionalFormatting sqref="K152:O159 K151 Q152:S159 K153:Q158">
    <cfRule type="dataBar" priority="1243">
      <dataBar>
        <cfvo type="min"/>
        <cfvo type="max"/>
        <color rgb="FF63C384"/>
      </dataBar>
      <extLst>
        <ext xmlns:x14="http://schemas.microsoft.com/office/spreadsheetml/2009/9/main" uri="{B025F937-C7B1-47D3-B67F-A62EFF666E3E}">
          <x14:id>{00FB009C-0056-4B44-B617-009900E400BB}</x14:id>
        </ext>
      </extLst>
    </cfRule>
  </conditionalFormatting>
  <conditionalFormatting sqref="X148 O148 Q148:V148 Z148:AB148 H142:O147 B148:D148 F148 H148:M148 B142:F147 M144:S144 Q142:S147">
    <cfRule type="dataBar" priority="1230">
      <dataBar>
        <cfvo type="min"/>
        <cfvo type="max"/>
        <color rgb="FF638EC6"/>
      </dataBar>
      <extLst>
        <ext xmlns:x14="http://schemas.microsoft.com/office/spreadsheetml/2009/9/main" uri="{B025F937-C7B1-47D3-B67F-A62EFF666E3E}">
          <x14:id>{00380058-000D-4A0E-8FD8-003B00040096}</x14:id>
        </ext>
      </extLst>
    </cfRule>
  </conditionalFormatting>
  <conditionalFormatting sqref="K153:O159 Q153:S159 K153:Q158">
    <cfRule type="dataBar" priority="1224">
      <dataBar>
        <cfvo type="min"/>
        <cfvo type="max"/>
        <color rgb="FF63C384"/>
      </dataBar>
      <extLst>
        <ext xmlns:x14="http://schemas.microsoft.com/office/spreadsheetml/2009/9/main" uri="{B025F937-C7B1-47D3-B67F-A62EFF666E3E}">
          <x14:id>{0093007F-0094-4A3D-8AB1-004A00220063}</x14:id>
        </ext>
      </extLst>
    </cfRule>
  </conditionalFormatting>
  <conditionalFormatting sqref="K159:M159 O159 Q153:S159 K153:Q158">
    <cfRule type="dataBar" priority="1213">
      <dataBar>
        <cfvo type="min"/>
        <cfvo type="max"/>
        <color rgb="FF638EC6"/>
      </dataBar>
      <extLst>
        <ext xmlns:x14="http://schemas.microsoft.com/office/spreadsheetml/2009/9/main" uri="{B025F937-C7B1-47D3-B67F-A62EFF666E3E}">
          <x14:id>{00E00092-000E-4225-B0DE-000A004900E3}</x14:id>
        </ext>
      </extLst>
    </cfRule>
  </conditionalFormatting>
  <conditionalFormatting sqref="Q169:S169 G169:O169 B167:F169 H167:J168 R164:S168 B164:J166">
    <cfRule type="dataBar" priority="1209">
      <dataBar>
        <cfvo type="min"/>
        <cfvo type="max"/>
        <color rgb="FF63C384"/>
      </dataBar>
      <extLst>
        <ext xmlns:x14="http://schemas.microsoft.com/office/spreadsheetml/2009/9/main" uri="{B025F937-C7B1-47D3-B67F-A62EFF666E3E}">
          <x14:id>{00180032-00A7-4F81-B5ED-000A002B00F3}</x14:id>
        </ext>
      </extLst>
    </cfRule>
  </conditionalFormatting>
  <conditionalFormatting sqref="K163:O163 Q163:S163">
    <cfRule type="dataBar" priority="1206">
      <dataBar>
        <cfvo type="min"/>
        <cfvo type="max"/>
        <color rgb="FF63C384"/>
      </dataBar>
      <extLst>
        <ext xmlns:x14="http://schemas.microsoft.com/office/spreadsheetml/2009/9/main" uri="{B025F937-C7B1-47D3-B67F-A62EFF666E3E}">
          <x14:id>{00DE00F2-00C9-4E7A-866B-0071006D00AB}</x14:id>
        </ext>
      </extLst>
    </cfRule>
  </conditionalFormatting>
  <conditionalFormatting sqref="B163:F163 H163:J163">
    <cfRule type="dataBar" priority="1202">
      <dataBar>
        <cfvo type="min"/>
        <cfvo type="max"/>
        <color rgb="FF63C384"/>
      </dataBar>
      <extLst>
        <ext xmlns:x14="http://schemas.microsoft.com/office/spreadsheetml/2009/9/main" uri="{B025F937-C7B1-47D3-B67F-A62EFF666E3E}">
          <x14:id>{00B300BC-00CE-4ED0-B217-004E003C00EB}</x14:id>
        </ext>
      </extLst>
    </cfRule>
  </conditionalFormatting>
  <conditionalFormatting sqref="K65:S75">
    <cfRule type="dataBar" priority="1182">
      <dataBar>
        <cfvo type="min"/>
        <cfvo type="max"/>
        <color rgb="FF63C384"/>
      </dataBar>
      <extLst>
        <ext xmlns:x14="http://schemas.microsoft.com/office/spreadsheetml/2009/9/main" uri="{B025F937-C7B1-47D3-B67F-A62EFF666E3E}">
          <x14:id>{00C7001C-00E8-41D4-9630-005500C60017}</x14:id>
        </ext>
      </extLst>
    </cfRule>
  </conditionalFormatting>
  <conditionalFormatting sqref="G65:G74">
    <cfRule type="dataBar" priority="1180">
      <dataBar>
        <cfvo type="min"/>
        <cfvo type="max"/>
        <color rgb="FF638EC6"/>
      </dataBar>
      <extLst>
        <ext xmlns:x14="http://schemas.microsoft.com/office/spreadsheetml/2009/9/main" uri="{B025F937-C7B1-47D3-B67F-A62EFF666E3E}">
          <x14:id>{007900AD-0030-41CE-A181-00FE00270013}</x14:id>
        </ext>
      </extLst>
    </cfRule>
  </conditionalFormatting>
  <conditionalFormatting sqref="G65:G74">
    <cfRule type="dataBar" priority="1178">
      <dataBar>
        <cfvo type="min"/>
        <cfvo type="max"/>
        <color rgb="FF63C384"/>
      </dataBar>
      <extLst>
        <ext xmlns:x14="http://schemas.microsoft.com/office/spreadsheetml/2009/9/main" uri="{B025F937-C7B1-47D3-B67F-A62EFF666E3E}">
          <x14:id>{00D200F6-0024-48E7-A957-0032001E009E}</x14:id>
        </ext>
      </extLst>
    </cfRule>
  </conditionalFormatting>
  <conditionalFormatting sqref="P65:P66 P70:P74">
    <cfRule type="dataBar" priority="1175">
      <dataBar>
        <cfvo type="min"/>
        <cfvo type="max"/>
        <color rgb="FF638EC6"/>
      </dataBar>
      <extLst>
        <ext xmlns:x14="http://schemas.microsoft.com/office/spreadsheetml/2009/9/main" uri="{B025F937-C7B1-47D3-B67F-A62EFF666E3E}">
          <x14:id>{002A00E4-00B7-4013-90B3-00FB00450060}</x14:id>
        </ext>
      </extLst>
    </cfRule>
  </conditionalFormatting>
  <conditionalFormatting sqref="P65:P66 P70:P74">
    <cfRule type="dataBar" priority="1172">
      <dataBar>
        <cfvo type="min"/>
        <cfvo type="max"/>
        <color rgb="FF63C384"/>
      </dataBar>
      <extLst>
        <ext xmlns:x14="http://schemas.microsoft.com/office/spreadsheetml/2009/9/main" uri="{B025F937-C7B1-47D3-B67F-A62EFF666E3E}">
          <x14:id>{00350019-0083-4421-903C-00670039007D}</x14:id>
        </ext>
      </extLst>
    </cfRule>
  </conditionalFormatting>
  <conditionalFormatting sqref="K75:S75 Q65:S66 A65:A75 K65:O66 K70:O74 Q70:S74">
    <cfRule type="dataBar" priority="1055">
      <dataBar>
        <cfvo type="min"/>
        <cfvo type="max"/>
        <color rgb="FF63C384"/>
      </dataBar>
      <extLst>
        <ext xmlns:x14="http://schemas.microsoft.com/office/spreadsheetml/2009/9/main" uri="{B025F937-C7B1-47D3-B67F-A62EFF666E3E}">
          <x14:id>{00E600F1-0077-4B48-B3B7-00CA001700AA}</x14:id>
        </ext>
      </extLst>
    </cfRule>
  </conditionalFormatting>
  <conditionalFormatting sqref="B32:J42">
    <cfRule type="dataBar" priority="855">
      <dataBar>
        <cfvo type="min"/>
        <cfvo type="max"/>
        <color rgb="FF63C384"/>
      </dataBar>
      <extLst>
        <ext xmlns:x14="http://schemas.microsoft.com/office/spreadsheetml/2009/9/main" uri="{B025F937-C7B1-47D3-B67F-A62EFF666E3E}">
          <x14:id>{00A9004E-00F5-4448-8D96-00FE00240095}</x14:id>
        </ext>
      </extLst>
    </cfRule>
  </conditionalFormatting>
  <conditionalFormatting sqref="G32:G41">
    <cfRule type="dataBar" priority="853">
      <dataBar>
        <cfvo type="min"/>
        <cfvo type="max"/>
        <color rgb="FF638EC6"/>
      </dataBar>
      <extLst>
        <ext xmlns:x14="http://schemas.microsoft.com/office/spreadsheetml/2009/9/main" uri="{B025F937-C7B1-47D3-B67F-A62EFF666E3E}">
          <x14:id>{007D0077-00BD-4E00-8294-00D90049003A}</x14:id>
        </ext>
      </extLst>
    </cfRule>
  </conditionalFormatting>
  <conditionalFormatting sqref="G32:G41">
    <cfRule type="dataBar" priority="851">
      <dataBar>
        <cfvo type="min"/>
        <cfvo type="max"/>
        <color rgb="FF63C384"/>
      </dataBar>
      <extLst>
        <ext xmlns:x14="http://schemas.microsoft.com/office/spreadsheetml/2009/9/main" uri="{B025F937-C7B1-47D3-B67F-A62EFF666E3E}">
          <x14:id>{000C004D-00E8-4E62-88F4-00CF00DE00F7}</x14:id>
        </ext>
      </extLst>
    </cfRule>
  </conditionalFormatting>
  <conditionalFormatting sqref="H47:O60 Q47:S60 Q4:S14 B4:F14 H4:O14 B32:F41 H32:J41 B47:F60 B42:J42 G60 M10:S10">
    <cfRule type="dataBar" priority="641">
      <dataBar>
        <cfvo type="min"/>
        <cfvo type="max"/>
        <color rgb="FF638EC6"/>
      </dataBar>
      <extLst>
        <ext xmlns:x14="http://schemas.microsoft.com/office/spreadsheetml/2009/9/main" uri="{B025F937-C7B1-47D3-B67F-A62EFF666E3E}">
          <x14:id>{0023002D-0076-468E-92D7-0085001700FF}</x14:id>
        </ext>
      </extLst>
    </cfRule>
  </conditionalFormatting>
  <conditionalFormatting sqref="Q47:S60 A47:A60 K47:O60">
    <cfRule type="dataBar" priority="638">
      <dataBar>
        <cfvo type="min"/>
        <cfvo type="max"/>
        <color rgb="FF63C384"/>
      </dataBar>
      <extLst>
        <ext xmlns:x14="http://schemas.microsoft.com/office/spreadsheetml/2009/9/main" uri="{B025F937-C7B1-47D3-B67F-A62EFF666E3E}">
          <x14:id>{005B008C-00EE-4721-AE1D-009F002C009A}</x14:id>
        </ext>
      </extLst>
    </cfRule>
  </conditionalFormatting>
  <conditionalFormatting sqref="H47:J60 H32:J41 B47:F60 G42:J42 G60 A32:F42">
    <cfRule type="dataBar" priority="633">
      <dataBar>
        <cfvo type="min"/>
        <cfvo type="max"/>
        <color rgb="FF63C384"/>
      </dataBar>
      <extLst>
        <ext xmlns:x14="http://schemas.microsoft.com/office/spreadsheetml/2009/9/main" uri="{B025F937-C7B1-47D3-B67F-A62EFF666E3E}">
          <x14:id>{001A00B5-001F-4723-BA72-00A800650037}</x14:id>
        </ext>
      </extLst>
    </cfRule>
  </conditionalFormatting>
  <conditionalFormatting sqref="G4:G13">
    <cfRule type="dataBar" priority="628">
      <dataBar>
        <cfvo type="min"/>
        <cfvo type="max"/>
        <color rgb="FF63C384"/>
      </dataBar>
      <extLst>
        <ext xmlns:x14="http://schemas.microsoft.com/office/spreadsheetml/2009/9/main" uri="{B025F937-C7B1-47D3-B67F-A62EFF666E3E}">
          <x14:id>{006C006C-0080-436C-8E5C-0032008400FE}</x14:id>
        </ext>
      </extLst>
    </cfRule>
  </conditionalFormatting>
  <conditionalFormatting sqref="G4:G13">
    <cfRule type="dataBar" priority="626">
      <dataBar>
        <cfvo type="min"/>
        <cfvo type="max"/>
        <color rgb="FF638EC6"/>
      </dataBar>
      <extLst>
        <ext xmlns:x14="http://schemas.microsoft.com/office/spreadsheetml/2009/9/main" uri="{B025F937-C7B1-47D3-B67F-A62EFF666E3E}">
          <x14:id>{00020049-00E1-4668-9F53-00B300F10097}</x14:id>
        </ext>
      </extLst>
    </cfRule>
  </conditionalFormatting>
  <conditionalFormatting sqref="P4:P14">
    <cfRule type="dataBar" priority="624">
      <dataBar>
        <cfvo type="min"/>
        <cfvo type="max"/>
        <color rgb="FF63C384"/>
      </dataBar>
      <extLst>
        <ext xmlns:x14="http://schemas.microsoft.com/office/spreadsheetml/2009/9/main" uri="{B025F937-C7B1-47D3-B67F-A62EFF666E3E}">
          <x14:id>{000E0089-0071-49D7-B472-00E500E9000D}</x14:id>
        </ext>
      </extLst>
    </cfRule>
  </conditionalFormatting>
  <conditionalFormatting sqref="P4:P14">
    <cfRule type="dataBar" priority="622">
      <dataBar>
        <cfvo type="min"/>
        <cfvo type="max"/>
        <color rgb="FF638EC6"/>
      </dataBar>
      <extLst>
        <ext xmlns:x14="http://schemas.microsoft.com/office/spreadsheetml/2009/9/main" uri="{B025F937-C7B1-47D3-B67F-A62EFF666E3E}">
          <x14:id>{004E0014-00FC-4450-998E-0046003100D7}</x14:id>
        </ext>
      </extLst>
    </cfRule>
  </conditionalFormatting>
  <conditionalFormatting sqref="Q4:S14 A4:F14 H4:O14 M10:S10">
    <cfRule type="dataBar" priority="616">
      <dataBar>
        <cfvo type="min"/>
        <cfvo type="max"/>
        <color rgb="FF63C384"/>
      </dataBar>
      <extLst>
        <ext xmlns:x14="http://schemas.microsoft.com/office/spreadsheetml/2009/9/main" uri="{B025F937-C7B1-47D3-B67F-A62EFF666E3E}">
          <x14:id>{005E0059-001B-4CC6-9E46-00AE00460080}</x14:id>
        </ext>
      </extLst>
    </cfRule>
  </conditionalFormatting>
  <conditionalFormatting sqref="Q107:S117 B85 D85:F85 H85:O85 Q80:S89 K107:O117 P89 G120 P120 K119:O120 Q119:S120 M129 M133 K80:O84 H87:O89 K86:O86 D87:F89 B87:B89">
    <cfRule type="dataBar" priority="502">
      <dataBar>
        <cfvo type="min"/>
        <cfvo type="max"/>
        <color rgb="FF638EC6"/>
      </dataBar>
      <extLst>
        <ext xmlns:x14="http://schemas.microsoft.com/office/spreadsheetml/2009/9/main" uri="{B025F937-C7B1-47D3-B67F-A62EFF666E3E}">
          <x14:id>{00FA0077-00CD-46ED-8890-0084000C000C}</x14:id>
        </ext>
      </extLst>
    </cfRule>
  </conditionalFormatting>
  <conditionalFormatting sqref="M129 M133">
    <cfRule type="dataBar" priority="498">
      <dataBar>
        <cfvo type="min"/>
        <cfvo type="max"/>
        <color rgb="FF63C384"/>
      </dataBar>
      <extLst>
        <ext xmlns:x14="http://schemas.microsoft.com/office/spreadsheetml/2009/9/main" uri="{B025F937-C7B1-47D3-B67F-A62EFF666E3E}">
          <x14:id>{00A5009C-00B1-47CE-A333-0028005C00B6}</x14:id>
        </ext>
      </extLst>
    </cfRule>
  </conditionalFormatting>
  <conditionalFormatting sqref="Q107:S117 K107:O117 G120 P120 K119:O120 Q119:S120">
    <cfRule type="dataBar" priority="414">
      <dataBar>
        <cfvo type="min"/>
        <cfvo type="max"/>
        <color rgb="FF63C384"/>
      </dataBar>
      <extLst>
        <ext xmlns:x14="http://schemas.microsoft.com/office/spreadsheetml/2009/9/main" uri="{B025F937-C7B1-47D3-B67F-A62EFF666E3E}">
          <x14:id>{005F0081-00B3-4EDE-BA3D-009F00E200E2}</x14:id>
        </ext>
      </extLst>
    </cfRule>
  </conditionalFormatting>
  <conditionalFormatting sqref="D85:F85 H85:O85 Q80:S89 B85 P89 K80:O84 B87:B89 H87:O89 K86:O86 D87:F89">
    <cfRule type="dataBar" priority="413">
      <dataBar>
        <cfvo type="min"/>
        <cfvo type="max"/>
        <color rgb="FF63C384"/>
      </dataBar>
      <extLst>
        <ext xmlns:x14="http://schemas.microsoft.com/office/spreadsheetml/2009/9/main" uri="{B025F937-C7B1-47D3-B67F-A62EFF666E3E}">
          <x14:id>{0057001E-00A5-494B-A386-004C003000F9}</x14:id>
        </ext>
      </extLst>
    </cfRule>
  </conditionalFormatting>
  <conditionalFormatting sqref="K99:S99">
    <cfRule type="dataBar" priority="392">
      <dataBar>
        <cfvo type="min"/>
        <cfvo type="max"/>
        <color rgb="FF63C384"/>
      </dataBar>
      <extLst>
        <ext xmlns:x14="http://schemas.microsoft.com/office/spreadsheetml/2009/9/main" uri="{B025F937-C7B1-47D3-B67F-A62EFF666E3E}">
          <x14:id>{00260099-0043-4B6F-B89B-00CC00A200B1}</x14:id>
        </ext>
      </extLst>
    </cfRule>
  </conditionalFormatting>
  <conditionalFormatting sqref="K99:S99">
    <cfRule type="dataBar" priority="390">
      <dataBar>
        <cfvo type="min"/>
        <cfvo type="max"/>
        <color rgb="FF638EC6"/>
      </dataBar>
      <extLst>
        <ext xmlns:x14="http://schemas.microsoft.com/office/spreadsheetml/2009/9/main" uri="{B025F937-C7B1-47D3-B67F-A62EFF666E3E}">
          <x14:id>{00560012-004F-4E73-A73E-00B300C2009F}</x14:id>
        </ext>
      </extLst>
    </cfRule>
  </conditionalFormatting>
  <conditionalFormatting sqref="T89:AB89">
    <cfRule type="dataBar" priority="389">
      <dataBar>
        <cfvo type="min"/>
        <cfvo type="max"/>
        <color rgb="FF63C384"/>
      </dataBar>
      <extLst>
        <ext xmlns:x14="http://schemas.microsoft.com/office/spreadsheetml/2009/9/main" uri="{B025F937-C7B1-47D3-B67F-A62EFF666E3E}">
          <x14:id>{005E006F-000A-4164-AA99-008900B10032}</x14:id>
        </ext>
      </extLst>
    </cfRule>
  </conditionalFormatting>
  <conditionalFormatting sqref="T89:AB89">
    <cfRule type="dataBar" priority="386">
      <dataBar>
        <cfvo type="min"/>
        <cfvo type="max"/>
        <color rgb="FF638EC6"/>
      </dataBar>
      <extLst>
        <ext xmlns:x14="http://schemas.microsoft.com/office/spreadsheetml/2009/9/main" uri="{B025F937-C7B1-47D3-B67F-A62EFF666E3E}">
          <x14:id>{001200DD-003C-4E60-982E-001E00BB003A}</x14:id>
        </ext>
      </extLst>
    </cfRule>
  </conditionalFormatting>
  <conditionalFormatting sqref="T80:X88 Z80:AB88 Y88 Y82:Y85">
    <cfRule type="dataBar" priority="383">
      <dataBar>
        <cfvo type="min"/>
        <cfvo type="max"/>
        <color rgb="FF63C384"/>
      </dataBar>
      <extLst>
        <ext xmlns:x14="http://schemas.microsoft.com/office/spreadsheetml/2009/9/main" uri="{B025F937-C7B1-47D3-B67F-A62EFF666E3E}">
          <x14:id>{008B0073-004A-43EC-9733-00B100A900DE}</x14:id>
        </ext>
      </extLst>
    </cfRule>
  </conditionalFormatting>
  <conditionalFormatting sqref="T80:X88 Z80:AB88 Y88 Y82:Y85">
    <cfRule type="dataBar" priority="380">
      <dataBar>
        <cfvo type="min"/>
        <cfvo type="max"/>
        <color rgb="FF638EC6"/>
      </dataBar>
      <extLst>
        <ext xmlns:x14="http://schemas.microsoft.com/office/spreadsheetml/2009/9/main" uri="{B025F937-C7B1-47D3-B67F-A62EFF666E3E}">
          <x14:id>{00A800D6-000B-4676-B00D-00F90027000C}</x14:id>
        </ext>
      </extLst>
    </cfRule>
  </conditionalFormatting>
  <conditionalFormatting sqref="C89">
    <cfRule type="dataBar" priority="361">
      <dataBar>
        <cfvo type="min"/>
        <cfvo type="max"/>
        <color rgb="FF63C384"/>
      </dataBar>
      <extLst>
        <ext xmlns:x14="http://schemas.microsoft.com/office/spreadsheetml/2009/9/main" uri="{B025F937-C7B1-47D3-B67F-A62EFF666E3E}">
          <x14:id>{00A4007F-0028-4569-BEF9-00B9005F00BD}</x14:id>
        </ext>
      </extLst>
    </cfRule>
  </conditionalFormatting>
  <conditionalFormatting sqref="B211:F222 H211:J222">
    <cfRule type="dataBar" priority="360">
      <dataBar>
        <cfvo type="min"/>
        <cfvo type="max"/>
        <color rgb="FF63C384"/>
      </dataBar>
      <extLst>
        <ext xmlns:x14="http://schemas.microsoft.com/office/spreadsheetml/2009/9/main" uri="{B025F937-C7B1-47D3-B67F-A62EFF666E3E}">
          <x14:id>{00B70056-0006-4FD9-A4DC-0029009D00E4}</x14:id>
        </ext>
      </extLst>
    </cfRule>
  </conditionalFormatting>
  <conditionalFormatting sqref="B210:F210 H210:J210">
    <cfRule type="dataBar" priority="357">
      <dataBar>
        <cfvo type="min"/>
        <cfvo type="max"/>
        <color rgb="FF63C384"/>
      </dataBar>
      <extLst>
        <ext xmlns:x14="http://schemas.microsoft.com/office/spreadsheetml/2009/9/main" uri="{B025F937-C7B1-47D3-B67F-A62EFF666E3E}">
          <x14:id>{005E0027-0078-4B52-9A4D-0005000700AF}</x14:id>
        </ext>
      </extLst>
    </cfRule>
  </conditionalFormatting>
  <conditionalFormatting sqref="B193:F206 H193:J206">
    <cfRule type="dataBar" priority="356">
      <dataBar>
        <cfvo type="min"/>
        <cfvo type="max"/>
        <color rgb="FF63C384"/>
      </dataBar>
      <extLst>
        <ext xmlns:x14="http://schemas.microsoft.com/office/spreadsheetml/2009/9/main" uri="{B025F937-C7B1-47D3-B67F-A62EFF666E3E}">
          <x14:id>{00E800BE-00B4-422B-BB7B-00DE0020009F}</x14:id>
        </ext>
      </extLst>
    </cfRule>
  </conditionalFormatting>
  <conditionalFormatting sqref="B192:F192 H192:J192">
    <cfRule type="dataBar" priority="353">
      <dataBar>
        <cfvo type="min"/>
        <cfvo type="max"/>
        <color rgb="FF63C384"/>
      </dataBar>
      <extLst>
        <ext xmlns:x14="http://schemas.microsoft.com/office/spreadsheetml/2009/9/main" uri="{B025F937-C7B1-47D3-B67F-A62EFF666E3E}">
          <x14:id>{00840021-0089-41A0-9B24-000A00770013}</x14:id>
        </ext>
      </extLst>
    </cfRule>
  </conditionalFormatting>
  <conditionalFormatting sqref="K193:O197 Q193:S197 Q199:S206 K198:S198 K199:O206">
    <cfRule type="dataBar" priority="352">
      <dataBar>
        <cfvo type="min"/>
        <cfvo type="max"/>
        <color rgb="FF63C384"/>
      </dataBar>
      <extLst>
        <ext xmlns:x14="http://schemas.microsoft.com/office/spreadsheetml/2009/9/main" uri="{B025F937-C7B1-47D3-B67F-A62EFF666E3E}">
          <x14:id>{000000B8-001F-4951-A83E-00C8004A0027}</x14:id>
        </ext>
      </extLst>
    </cfRule>
  </conditionalFormatting>
  <conditionalFormatting sqref="K192:O192 Q192:S192">
    <cfRule type="dataBar" priority="349">
      <dataBar>
        <cfvo type="min"/>
        <cfvo type="max"/>
        <color rgb="FF63C384"/>
      </dataBar>
      <extLst>
        <ext xmlns:x14="http://schemas.microsoft.com/office/spreadsheetml/2009/9/main" uri="{B025F937-C7B1-47D3-B67F-A62EFF666E3E}">
          <x14:id>{00D500D7-00C3-4235-906A-009C00BD0026}</x14:id>
        </ext>
      </extLst>
    </cfRule>
  </conditionalFormatting>
  <conditionalFormatting sqref="B187:F188 H187:J188 B175:F181 H175:J182 C182:F182">
    <cfRule type="dataBar" priority="348">
      <dataBar>
        <cfvo type="min"/>
        <cfvo type="max"/>
        <color rgb="FF63C384"/>
      </dataBar>
      <extLst>
        <ext xmlns:x14="http://schemas.microsoft.com/office/spreadsheetml/2009/9/main" uri="{B025F937-C7B1-47D3-B67F-A62EFF666E3E}">
          <x14:id>{007D00F7-00A9-436A-9221-00EB00B500E3}</x14:id>
        </ext>
      </extLst>
    </cfRule>
  </conditionalFormatting>
  <conditionalFormatting sqref="B174:F174 H174:J174">
    <cfRule type="dataBar" priority="345">
      <dataBar>
        <cfvo type="min"/>
        <cfvo type="max"/>
        <color rgb="FF63C384"/>
      </dataBar>
      <extLst>
        <ext xmlns:x14="http://schemas.microsoft.com/office/spreadsheetml/2009/9/main" uri="{B025F937-C7B1-47D3-B67F-A62EFF666E3E}">
          <x14:id>{00B10045-001B-4C8A-B589-00FA00010021}</x14:id>
        </ext>
      </extLst>
    </cfRule>
  </conditionalFormatting>
  <conditionalFormatting sqref="K175:O188 Q175:S188">
    <cfRule type="dataBar" priority="344">
      <dataBar>
        <cfvo type="min"/>
        <cfvo type="max"/>
        <color rgb="FF63C384"/>
      </dataBar>
      <extLst>
        <ext xmlns:x14="http://schemas.microsoft.com/office/spreadsheetml/2009/9/main" uri="{B025F937-C7B1-47D3-B67F-A62EFF666E3E}">
          <x14:id>{005300B7-006A-4F2C-8241-00B2000D0066}</x14:id>
        </ext>
      </extLst>
    </cfRule>
  </conditionalFormatting>
  <conditionalFormatting sqref="K187:O187 Q187:S187">
    <cfRule type="dataBar" priority="341">
      <dataBar>
        <cfvo type="min"/>
        <cfvo type="max"/>
        <color rgb="FF63C384"/>
      </dataBar>
      <extLst>
        <ext xmlns:x14="http://schemas.microsoft.com/office/spreadsheetml/2009/9/main" uri="{B025F937-C7B1-47D3-B67F-A62EFF666E3E}">
          <x14:id>{00F90031-00A2-4A16-B6DE-00CB00530027}</x14:id>
        </ext>
      </extLst>
    </cfRule>
  </conditionalFormatting>
  <conditionalFormatting sqref="K174:O174 Q174:S174">
    <cfRule type="dataBar" priority="338">
      <dataBar>
        <cfvo type="min"/>
        <cfvo type="max"/>
        <color rgb="FF63C384"/>
      </dataBar>
      <extLst>
        <ext xmlns:x14="http://schemas.microsoft.com/office/spreadsheetml/2009/9/main" uri="{B025F937-C7B1-47D3-B67F-A62EFF666E3E}">
          <x14:id>{00E7003F-00FF-4DC6-AA01-0008001C0058}</x14:id>
        </ext>
      </extLst>
    </cfRule>
  </conditionalFormatting>
  <conditionalFormatting sqref="T175:X188 Z175:AB188">
    <cfRule type="dataBar" priority="337">
      <dataBar>
        <cfvo type="min"/>
        <cfvo type="max"/>
        <color rgb="FF63C384"/>
      </dataBar>
      <extLst>
        <ext xmlns:x14="http://schemas.microsoft.com/office/spreadsheetml/2009/9/main" uri="{B025F937-C7B1-47D3-B67F-A62EFF666E3E}">
          <x14:id>{00BB003C-00ED-4C55-AFF8-00A8003A0000}</x14:id>
        </ext>
      </extLst>
    </cfRule>
  </conditionalFormatting>
  <conditionalFormatting sqref="T174:AB174">
    <cfRule type="dataBar" priority="334">
      <dataBar>
        <cfvo type="min"/>
        <cfvo type="max"/>
        <color rgb="FF63C384"/>
      </dataBar>
      <extLst>
        <ext xmlns:x14="http://schemas.microsoft.com/office/spreadsheetml/2009/9/main" uri="{B025F937-C7B1-47D3-B67F-A62EFF666E3E}">
          <x14:id>{007F007A-002A-4058-B531-007200EE00FA}</x14:id>
        </ext>
      </extLst>
    </cfRule>
  </conditionalFormatting>
  <conditionalFormatting sqref="B150:B151">
    <cfRule type="dataBar" priority="326">
      <dataBar>
        <cfvo type="min"/>
        <cfvo type="max"/>
        <color rgb="FF63C384"/>
      </dataBar>
      <extLst>
        <ext xmlns:x14="http://schemas.microsoft.com/office/spreadsheetml/2009/9/main" uri="{B025F937-C7B1-47D3-B67F-A62EFF666E3E}">
          <x14:id>{0040008D-000D-4CE8-BE8B-00DB0045007D}</x14:id>
        </ext>
      </extLst>
    </cfRule>
  </conditionalFormatting>
  <conditionalFormatting sqref="E148">
    <cfRule type="dataBar" priority="312">
      <dataBar>
        <cfvo type="min"/>
        <cfvo type="max"/>
        <color rgb="FF638EC6"/>
      </dataBar>
      <extLst>
        <ext xmlns:x14="http://schemas.microsoft.com/office/spreadsheetml/2009/9/main" uri="{B025F937-C7B1-47D3-B67F-A62EFF666E3E}">
          <x14:id>{009400D6-0041-4894-9AA8-000200950029}</x14:id>
        </ext>
      </extLst>
    </cfRule>
  </conditionalFormatting>
  <conditionalFormatting sqref="N148">
    <cfRule type="dataBar" priority="311">
      <dataBar>
        <cfvo type="min"/>
        <cfvo type="max"/>
        <color rgb="FF638EC6"/>
      </dataBar>
      <extLst>
        <ext xmlns:x14="http://schemas.microsoft.com/office/spreadsheetml/2009/9/main" uri="{B025F937-C7B1-47D3-B67F-A62EFF666E3E}">
          <x14:id>{0066008C-005B-416B-A23E-001F007E007B}</x14:id>
        </ext>
      </extLst>
    </cfRule>
  </conditionalFormatting>
  <conditionalFormatting sqref="W148">
    <cfRule type="dataBar" priority="310">
      <dataBar>
        <cfvo type="min"/>
        <cfvo type="max"/>
        <color rgb="FF638EC6"/>
      </dataBar>
      <extLst>
        <ext xmlns:x14="http://schemas.microsoft.com/office/spreadsheetml/2009/9/main" uri="{B025F937-C7B1-47D3-B67F-A62EFF666E3E}">
          <x14:id>{00A60020-0007-4E29-82C8-008D00FF0049}</x14:id>
        </ext>
      </extLst>
    </cfRule>
  </conditionalFormatting>
  <conditionalFormatting sqref="N159">
    <cfRule type="dataBar" priority="297">
      <dataBar>
        <cfvo type="min"/>
        <cfvo type="max"/>
        <color rgb="FF638EC6"/>
      </dataBar>
      <extLst>
        <ext xmlns:x14="http://schemas.microsoft.com/office/spreadsheetml/2009/9/main" uri="{B025F937-C7B1-47D3-B67F-A62EFF666E3E}">
          <x14:id>{00320074-00C8-4608-A067-003A00FB004C}</x14:id>
        </ext>
      </extLst>
    </cfRule>
  </conditionalFormatting>
  <conditionalFormatting sqref="B161:B162">
    <cfRule type="dataBar" priority="295">
      <dataBar>
        <cfvo type="min"/>
        <cfvo type="max"/>
        <color rgb="FF63C384"/>
      </dataBar>
      <extLst>
        <ext xmlns:x14="http://schemas.microsoft.com/office/spreadsheetml/2009/9/main" uri="{B025F937-C7B1-47D3-B67F-A62EFF666E3E}">
          <x14:id>{00330086-00F8-45B8-B8CD-00210076005D}</x14:id>
        </ext>
      </extLst>
    </cfRule>
  </conditionalFormatting>
  <conditionalFormatting sqref="B182:B184">
    <cfRule type="dataBar" priority="281">
      <dataBar>
        <cfvo type="min"/>
        <cfvo type="max"/>
        <color rgb="FF63C384"/>
      </dataBar>
      <extLst>
        <ext xmlns:x14="http://schemas.microsoft.com/office/spreadsheetml/2009/9/main" uri="{B025F937-C7B1-47D3-B67F-A62EFF666E3E}">
          <x14:id>{00490048-0091-4300-817E-000400A50076}</x14:id>
        </ext>
      </extLst>
    </cfRule>
  </conditionalFormatting>
  <conditionalFormatting sqref="P174">
    <cfRule type="dataBar" priority="270">
      <dataBar>
        <cfvo type="min"/>
        <cfvo type="max"/>
        <color rgb="FF63C384"/>
      </dataBar>
      <extLst>
        <ext xmlns:x14="http://schemas.microsoft.com/office/spreadsheetml/2009/9/main" uri="{B025F937-C7B1-47D3-B67F-A62EFF666E3E}">
          <x14:id>{0028005F-000A-4ADC-A6B5-00EA00D50090}</x14:id>
        </ext>
      </extLst>
    </cfRule>
  </conditionalFormatting>
  <conditionalFormatting sqref="G174">
    <cfRule type="dataBar" priority="269">
      <dataBar>
        <cfvo type="min"/>
        <cfvo type="max"/>
        <color rgb="FF63C384"/>
      </dataBar>
      <extLst>
        <ext xmlns:x14="http://schemas.microsoft.com/office/spreadsheetml/2009/9/main" uri="{B025F937-C7B1-47D3-B67F-A62EFF666E3E}">
          <x14:id>{00BF0040-00D1-4662-BDBA-005D009A0006}</x14:id>
        </ext>
      </extLst>
    </cfRule>
  </conditionalFormatting>
  <conditionalFormatting sqref="G192">
    <cfRule type="dataBar" priority="268">
      <dataBar>
        <cfvo type="min"/>
        <cfvo type="max"/>
        <color rgb="FF63C384"/>
      </dataBar>
      <extLst>
        <ext xmlns:x14="http://schemas.microsoft.com/office/spreadsheetml/2009/9/main" uri="{B025F937-C7B1-47D3-B67F-A62EFF666E3E}">
          <x14:id>{00D00033-0038-425A-9C33-00B100620048}</x14:id>
        </ext>
      </extLst>
    </cfRule>
  </conditionalFormatting>
  <conditionalFormatting sqref="P192">
    <cfRule type="dataBar" priority="267">
      <dataBar>
        <cfvo type="min"/>
        <cfvo type="max"/>
        <color rgb="FF63C384"/>
      </dataBar>
      <extLst>
        <ext xmlns:x14="http://schemas.microsoft.com/office/spreadsheetml/2009/9/main" uri="{B025F937-C7B1-47D3-B67F-A62EFF666E3E}">
          <x14:id>{00590027-00FA-4FC9-8716-00B2003800DD}</x14:id>
        </ext>
      </extLst>
    </cfRule>
  </conditionalFormatting>
  <conditionalFormatting sqref="Y175:Y188">
    <cfRule type="dataBar" priority="265">
      <dataBar>
        <cfvo type="min"/>
        <cfvo type="max"/>
        <color rgb="FF63C384"/>
      </dataBar>
      <extLst>
        <ext xmlns:x14="http://schemas.microsoft.com/office/spreadsheetml/2009/9/main" uri="{B025F937-C7B1-47D3-B67F-A62EFF666E3E}">
          <x14:id>{002200D4-0071-461C-AEA0-0012001200CF}</x14:id>
        </ext>
      </extLst>
    </cfRule>
  </conditionalFormatting>
  <conditionalFormatting sqref="P175:P188">
    <cfRule type="dataBar" priority="264">
      <dataBar>
        <cfvo type="min"/>
        <cfvo type="max"/>
        <color rgb="FF63C384"/>
      </dataBar>
      <extLst>
        <ext xmlns:x14="http://schemas.microsoft.com/office/spreadsheetml/2009/9/main" uri="{B025F937-C7B1-47D3-B67F-A62EFF666E3E}">
          <x14:id>{004A002D-0071-4702-88BB-00310031000B}</x14:id>
        </ext>
      </extLst>
    </cfRule>
  </conditionalFormatting>
  <conditionalFormatting sqref="P187">
    <cfRule type="dataBar" priority="263">
      <dataBar>
        <cfvo type="min"/>
        <cfvo type="max"/>
        <color rgb="FF63C384"/>
      </dataBar>
      <extLst>
        <ext xmlns:x14="http://schemas.microsoft.com/office/spreadsheetml/2009/9/main" uri="{B025F937-C7B1-47D3-B67F-A62EFF666E3E}">
          <x14:id>{00F400FE-007E-4416-84DF-004A00DE00D3}</x14:id>
        </ext>
      </extLst>
    </cfRule>
  </conditionalFormatting>
  <conditionalFormatting sqref="G187:G188 G175:G182">
    <cfRule type="dataBar" priority="262">
      <dataBar>
        <cfvo type="min"/>
        <cfvo type="max"/>
        <color rgb="FF63C384"/>
      </dataBar>
      <extLst>
        <ext xmlns:x14="http://schemas.microsoft.com/office/spreadsheetml/2009/9/main" uri="{B025F937-C7B1-47D3-B67F-A62EFF666E3E}">
          <x14:id>{007A00D8-00F9-46AB-87D0-00D200B000B6}</x14:id>
        </ext>
      </extLst>
    </cfRule>
  </conditionalFormatting>
  <conditionalFormatting sqref="P206">
    <cfRule type="dataBar" priority="260">
      <dataBar>
        <cfvo type="min"/>
        <cfvo type="max"/>
        <color rgb="FF63C384"/>
      </dataBar>
      <extLst>
        <ext xmlns:x14="http://schemas.microsoft.com/office/spreadsheetml/2009/9/main" uri="{B025F937-C7B1-47D3-B67F-A62EFF666E3E}">
          <x14:id>{0067004A-00FA-485B-8A2C-002600EA000B}</x14:id>
        </ext>
      </extLst>
    </cfRule>
  </conditionalFormatting>
  <conditionalFormatting sqref="G211:G222">
    <cfRule type="dataBar" priority="259">
      <dataBar>
        <cfvo type="min"/>
        <cfvo type="max"/>
        <color rgb="FF63C384"/>
      </dataBar>
      <extLst>
        <ext xmlns:x14="http://schemas.microsoft.com/office/spreadsheetml/2009/9/main" uri="{B025F937-C7B1-47D3-B67F-A62EFF666E3E}">
          <x14:id>{00C00078-0001-48ED-A4B6-00D4007B002B}</x14:id>
        </ext>
      </extLst>
    </cfRule>
  </conditionalFormatting>
  <conditionalFormatting sqref="G210">
    <cfRule type="dataBar" priority="258">
      <dataBar>
        <cfvo type="min"/>
        <cfvo type="max"/>
        <color rgb="FF63C384"/>
      </dataBar>
      <extLst>
        <ext xmlns:x14="http://schemas.microsoft.com/office/spreadsheetml/2009/9/main" uri="{B025F937-C7B1-47D3-B67F-A62EFF666E3E}">
          <x14:id>{00F600EA-00EC-4640-A6F0-00EE00C200E0}</x14:id>
        </ext>
      </extLst>
    </cfRule>
  </conditionalFormatting>
  <conditionalFormatting sqref="G193:G206">
    <cfRule type="dataBar" priority="257">
      <dataBar>
        <cfvo type="min"/>
        <cfvo type="max"/>
        <color rgb="FF63C384"/>
      </dataBar>
      <extLst>
        <ext xmlns:x14="http://schemas.microsoft.com/office/spreadsheetml/2009/9/main" uri="{B025F937-C7B1-47D3-B67F-A62EFF666E3E}">
          <x14:id>{00C100C2-004D-48B6-B4AD-007500BC009C}</x14:id>
        </ext>
      </extLst>
    </cfRule>
  </conditionalFormatting>
  <conditionalFormatting sqref="P193:P197 P199:P205">
    <cfRule type="dataBar" priority="256">
      <dataBar>
        <cfvo type="min"/>
        <cfvo type="max"/>
        <color rgb="FF63C384"/>
      </dataBar>
      <extLst>
        <ext xmlns:x14="http://schemas.microsoft.com/office/spreadsheetml/2009/9/main" uri="{B025F937-C7B1-47D3-B67F-A62EFF666E3E}">
          <x14:id>{000D00FA-0034-42E2-8678-00E900E80037}</x14:id>
        </ext>
      </extLst>
    </cfRule>
  </conditionalFormatting>
  <conditionalFormatting sqref="A243:AA279 A239:A242 J239:AA242 A222:AA238">
    <cfRule type="containsText" dxfId="3" priority="247" operator="containsText" text="transport">
      <formula>NOT(ISERROR(SEARCH("transport",A222)))</formula>
    </cfRule>
  </conditionalFormatting>
  <conditionalFormatting sqref="G87:G89 G85">
    <cfRule type="dataBar" priority="246">
      <dataBar>
        <cfvo type="min"/>
        <cfvo type="max"/>
        <color rgb="FF63C384"/>
      </dataBar>
      <extLst>
        <ext xmlns:x14="http://schemas.microsoft.com/office/spreadsheetml/2009/9/main" uri="{B025F937-C7B1-47D3-B67F-A62EFF666E3E}">
          <x14:id>{00D300AC-0091-4937-B6EA-00A6004B0075}</x14:id>
        </ext>
      </extLst>
    </cfRule>
  </conditionalFormatting>
  <conditionalFormatting sqref="G87:G89 G85">
    <cfRule type="dataBar" priority="245">
      <dataBar>
        <cfvo type="min"/>
        <cfvo type="max"/>
        <color rgb="FF638EC6"/>
      </dataBar>
      <extLst>
        <ext xmlns:x14="http://schemas.microsoft.com/office/spreadsheetml/2009/9/main" uri="{B025F937-C7B1-47D3-B67F-A62EFF666E3E}">
          <x14:id>{00A600C5-00DD-416F-90C8-001B0021004D}</x14:id>
        </ext>
      </extLst>
    </cfRule>
  </conditionalFormatting>
  <conditionalFormatting sqref="P80:P88">
    <cfRule type="dataBar" priority="244">
      <dataBar>
        <cfvo type="min"/>
        <cfvo type="max"/>
        <color rgb="FF63C384"/>
      </dataBar>
      <extLst>
        <ext xmlns:x14="http://schemas.microsoft.com/office/spreadsheetml/2009/9/main" uri="{B025F937-C7B1-47D3-B67F-A62EFF666E3E}">
          <x14:id>{009200B4-0033-44E2-8572-003900AE00C5}</x14:id>
        </ext>
      </extLst>
    </cfRule>
  </conditionalFormatting>
  <conditionalFormatting sqref="P80:P88">
    <cfRule type="dataBar" priority="243">
      <dataBar>
        <cfvo type="min"/>
        <cfvo type="max"/>
        <color rgb="FF638EC6"/>
      </dataBar>
      <extLst>
        <ext xmlns:x14="http://schemas.microsoft.com/office/spreadsheetml/2009/9/main" uri="{B025F937-C7B1-47D3-B67F-A62EFF666E3E}">
          <x14:id>{00160082-008B-4EA1-912C-002E00EE0002}</x14:id>
        </ext>
      </extLst>
    </cfRule>
  </conditionalFormatting>
  <conditionalFormatting sqref="P107:P117 P119">
    <cfRule type="dataBar" priority="242">
      <dataBar>
        <cfvo type="min"/>
        <cfvo type="max"/>
        <color rgb="FF638EC6"/>
      </dataBar>
      <extLst>
        <ext xmlns:x14="http://schemas.microsoft.com/office/spreadsheetml/2009/9/main" uri="{B025F937-C7B1-47D3-B67F-A62EFF666E3E}">
          <x14:id>{000700E1-0077-4FB9-9F42-00CB002800D6}</x14:id>
        </ext>
      </extLst>
    </cfRule>
  </conditionalFormatting>
  <conditionalFormatting sqref="P107:P117 P119">
    <cfRule type="dataBar" priority="241">
      <dataBar>
        <cfvo type="min"/>
        <cfvo type="max"/>
        <color rgb="FF63C384"/>
      </dataBar>
      <extLst>
        <ext xmlns:x14="http://schemas.microsoft.com/office/spreadsheetml/2009/9/main" uri="{B025F937-C7B1-47D3-B67F-A62EFF666E3E}">
          <x14:id>{009E00AE-00CF-47D9-8AC5-000A00FC0099}</x14:id>
        </ext>
      </extLst>
    </cfRule>
  </conditionalFormatting>
  <conditionalFormatting sqref="G107:G119">
    <cfRule type="dataBar" priority="240">
      <dataBar>
        <cfvo type="min"/>
        <cfvo type="max"/>
        <color rgb="FF638EC6"/>
      </dataBar>
      <extLst>
        <ext xmlns:x14="http://schemas.microsoft.com/office/spreadsheetml/2009/9/main" uri="{B025F937-C7B1-47D3-B67F-A62EFF666E3E}">
          <x14:id>{001D00F2-00F9-441B-A30A-004500E8007E}</x14:id>
        </ext>
      </extLst>
    </cfRule>
  </conditionalFormatting>
  <conditionalFormatting sqref="G107:G119">
    <cfRule type="dataBar" priority="239">
      <dataBar>
        <cfvo type="min"/>
        <cfvo type="max"/>
        <color rgb="FF63C384"/>
      </dataBar>
      <extLst>
        <ext xmlns:x14="http://schemas.microsoft.com/office/spreadsheetml/2009/9/main" uri="{B025F937-C7B1-47D3-B67F-A62EFF666E3E}">
          <x14:id>{0083009E-0071-45AC-9D8B-00EF002100E7}</x14:id>
        </ext>
      </extLst>
    </cfRule>
  </conditionalFormatting>
  <conditionalFormatting sqref="B120:F120">
    <cfRule type="dataBar" priority="238">
      <dataBar>
        <cfvo type="min"/>
        <cfvo type="max"/>
        <color rgb="FF638EC6"/>
      </dataBar>
      <extLst>
        <ext xmlns:x14="http://schemas.microsoft.com/office/spreadsheetml/2009/9/main" uri="{B025F937-C7B1-47D3-B67F-A62EFF666E3E}">
          <x14:id>{007A005A-0071-42E1-B2EE-0090006A009A}</x14:id>
        </ext>
      </extLst>
    </cfRule>
  </conditionalFormatting>
  <conditionalFormatting sqref="B120:F120">
    <cfRule type="dataBar" priority="237">
      <dataBar>
        <cfvo type="min"/>
        <cfvo type="max"/>
        <color rgb="FF63C384"/>
      </dataBar>
      <extLst>
        <ext xmlns:x14="http://schemas.microsoft.com/office/spreadsheetml/2009/9/main" uri="{B025F937-C7B1-47D3-B67F-A62EFF666E3E}">
          <x14:id>{00B200E4-0031-4534-A55A-00820065006D}</x14:id>
        </ext>
      </extLst>
    </cfRule>
  </conditionalFormatting>
  <conditionalFormatting sqref="B107:F119">
    <cfRule type="dataBar" priority="236">
      <dataBar>
        <cfvo type="min"/>
        <cfvo type="max"/>
        <color rgb="FF638EC6"/>
      </dataBar>
      <extLst>
        <ext xmlns:x14="http://schemas.microsoft.com/office/spreadsheetml/2009/9/main" uri="{B025F937-C7B1-47D3-B67F-A62EFF666E3E}">
          <x14:id>{000A0052-0005-4022-9DE6-001300290019}</x14:id>
        </ext>
      </extLst>
    </cfRule>
  </conditionalFormatting>
  <conditionalFormatting sqref="B107:F119">
    <cfRule type="dataBar" priority="235">
      <dataBar>
        <cfvo type="min"/>
        <cfvo type="max"/>
        <color rgb="FF63C384"/>
      </dataBar>
      <extLst>
        <ext xmlns:x14="http://schemas.microsoft.com/office/spreadsheetml/2009/9/main" uri="{B025F937-C7B1-47D3-B67F-A62EFF666E3E}">
          <x14:id>{004D0056-0031-4DB3-BBB3-009200410026}</x14:id>
        </ext>
      </extLst>
    </cfRule>
  </conditionalFormatting>
  <conditionalFormatting sqref="H120:J120">
    <cfRule type="dataBar" priority="234">
      <dataBar>
        <cfvo type="min"/>
        <cfvo type="max"/>
        <color rgb="FF638EC6"/>
      </dataBar>
      <extLst>
        <ext xmlns:x14="http://schemas.microsoft.com/office/spreadsheetml/2009/9/main" uri="{B025F937-C7B1-47D3-B67F-A62EFF666E3E}">
          <x14:id>{00C500F7-00FB-4658-80E8-00A000E6009B}</x14:id>
        </ext>
      </extLst>
    </cfRule>
  </conditionalFormatting>
  <conditionalFormatting sqref="H120:J120">
    <cfRule type="dataBar" priority="233">
      <dataBar>
        <cfvo type="min"/>
        <cfvo type="max"/>
        <color rgb="FF63C384"/>
      </dataBar>
      <extLst>
        <ext xmlns:x14="http://schemas.microsoft.com/office/spreadsheetml/2009/9/main" uri="{B025F937-C7B1-47D3-B67F-A62EFF666E3E}">
          <x14:id>{00C30047-00F0-4CAA-86BC-000C00790060}</x14:id>
        </ext>
      </extLst>
    </cfRule>
  </conditionalFormatting>
  <conditionalFormatting sqref="H107:J119">
    <cfRule type="dataBar" priority="232">
      <dataBar>
        <cfvo type="min"/>
        <cfvo type="max"/>
        <color rgb="FF638EC6"/>
      </dataBar>
      <extLst>
        <ext xmlns:x14="http://schemas.microsoft.com/office/spreadsheetml/2009/9/main" uri="{B025F937-C7B1-47D3-B67F-A62EFF666E3E}">
          <x14:id>{00860046-004A-415F-B6D1-00F8005A001A}</x14:id>
        </ext>
      </extLst>
    </cfRule>
  </conditionalFormatting>
  <conditionalFormatting sqref="H107:J119">
    <cfRule type="dataBar" priority="231">
      <dataBar>
        <cfvo type="min"/>
        <cfvo type="max"/>
        <color rgb="FF63C384"/>
      </dataBar>
      <extLst>
        <ext xmlns:x14="http://schemas.microsoft.com/office/spreadsheetml/2009/9/main" uri="{B025F937-C7B1-47D3-B67F-A62EFF666E3E}">
          <x14:id>{00A5008B-00AF-480A-8AD5-005900D9008B}</x14:id>
        </ext>
      </extLst>
    </cfRule>
  </conditionalFormatting>
  <conditionalFormatting sqref="B94:S102">
    <cfRule type="dataBar" priority="226">
      <dataBar>
        <cfvo type="min"/>
        <cfvo type="max"/>
        <color rgb="FF63C384"/>
      </dataBar>
      <extLst>
        <ext xmlns:x14="http://schemas.microsoft.com/office/spreadsheetml/2009/9/main" uri="{B025F937-C7B1-47D3-B67F-A62EFF666E3E}">
          <x14:id>{008700B3-0018-4127-9E41-0021002C0095}</x14:id>
        </ext>
      </extLst>
    </cfRule>
  </conditionalFormatting>
  <conditionalFormatting sqref="B89:J89 B85 D85:J85 D87:J88 B87:B88">
    <cfRule type="dataBar" priority="225">
      <dataBar>
        <cfvo type="min"/>
        <cfvo type="max"/>
        <color rgb="FF63C384"/>
      </dataBar>
      <extLst>
        <ext xmlns:x14="http://schemas.microsoft.com/office/spreadsheetml/2009/9/main" uri="{B025F937-C7B1-47D3-B67F-A62EFF666E3E}">
          <x14:id>{00C90000-0062-43AF-AED0-001B00BF0092}</x14:id>
        </ext>
      </extLst>
    </cfRule>
  </conditionalFormatting>
  <conditionalFormatting sqref="Z107:AB114 T107:X114">
    <cfRule type="dataBar" priority="224">
      <dataBar>
        <cfvo type="min"/>
        <cfvo type="max"/>
        <color rgb="FF638EC6"/>
      </dataBar>
      <extLst>
        <ext xmlns:x14="http://schemas.microsoft.com/office/spreadsheetml/2009/9/main" uri="{B025F937-C7B1-47D3-B67F-A62EFF666E3E}">
          <x14:id>{00CD00A2-004C-4042-86BD-000600F800BC}</x14:id>
        </ext>
      </extLst>
    </cfRule>
  </conditionalFormatting>
  <conditionalFormatting sqref="Z107:AB114 T107:X114">
    <cfRule type="dataBar" priority="223">
      <dataBar>
        <cfvo type="min"/>
        <cfvo type="max"/>
        <color rgb="FF63C384"/>
      </dataBar>
      <extLst>
        <ext xmlns:x14="http://schemas.microsoft.com/office/spreadsheetml/2009/9/main" uri="{B025F937-C7B1-47D3-B67F-A62EFF666E3E}">
          <x14:id>{003F00D4-0097-40AA-95AB-000C00FB0025}</x14:id>
        </ext>
      </extLst>
    </cfRule>
  </conditionalFormatting>
  <conditionalFormatting sqref="Y107:Y114">
    <cfRule type="dataBar" priority="222">
      <dataBar>
        <cfvo type="min"/>
        <cfvo type="max"/>
        <color rgb="FF638EC6"/>
      </dataBar>
      <extLst>
        <ext xmlns:x14="http://schemas.microsoft.com/office/spreadsheetml/2009/9/main" uri="{B025F937-C7B1-47D3-B67F-A62EFF666E3E}">
          <x14:id>{00A00071-00E0-490E-B767-002D00F600C3}</x14:id>
        </ext>
      </extLst>
    </cfRule>
  </conditionalFormatting>
  <conditionalFormatting sqref="Y107:Y114">
    <cfRule type="dataBar" priority="221">
      <dataBar>
        <cfvo type="min"/>
        <cfvo type="max"/>
        <color rgb="FF63C384"/>
      </dataBar>
      <extLst>
        <ext xmlns:x14="http://schemas.microsoft.com/office/spreadsheetml/2009/9/main" uri="{B025F937-C7B1-47D3-B67F-A62EFF666E3E}">
          <x14:id>{00AC0018-00DD-4DEF-8BEF-00DD008D009F}</x14:id>
        </ext>
      </extLst>
    </cfRule>
  </conditionalFormatting>
  <conditionalFormatting sqref="Z115:AB115 T115:X115">
    <cfRule type="dataBar" priority="220">
      <dataBar>
        <cfvo type="min"/>
        <cfvo type="max"/>
        <color rgb="FF638EC6"/>
      </dataBar>
      <extLst>
        <ext xmlns:x14="http://schemas.microsoft.com/office/spreadsheetml/2009/9/main" uri="{B025F937-C7B1-47D3-B67F-A62EFF666E3E}">
          <x14:id>{009000E4-006A-406A-A715-00C8001E00D5}</x14:id>
        </ext>
      </extLst>
    </cfRule>
  </conditionalFormatting>
  <conditionalFormatting sqref="Z115:AB115 T115:X115">
    <cfRule type="dataBar" priority="219">
      <dataBar>
        <cfvo type="min"/>
        <cfvo type="max"/>
        <color rgb="FF63C384"/>
      </dataBar>
      <extLst>
        <ext xmlns:x14="http://schemas.microsoft.com/office/spreadsheetml/2009/9/main" uri="{B025F937-C7B1-47D3-B67F-A62EFF666E3E}">
          <x14:id>{004B004E-0094-4388-9D9E-00BF00F00065}</x14:id>
        </ext>
      </extLst>
    </cfRule>
  </conditionalFormatting>
  <conditionalFormatting sqref="Y115">
    <cfRule type="dataBar" priority="218">
      <dataBar>
        <cfvo type="min"/>
        <cfvo type="max"/>
        <color rgb="FF638EC6"/>
      </dataBar>
      <extLst>
        <ext xmlns:x14="http://schemas.microsoft.com/office/spreadsheetml/2009/9/main" uri="{B025F937-C7B1-47D3-B67F-A62EFF666E3E}">
          <x14:id>{00FA0039-00A7-445B-8243-0036007B008A}</x14:id>
        </ext>
      </extLst>
    </cfRule>
  </conditionalFormatting>
  <conditionalFormatting sqref="Y115">
    <cfRule type="dataBar" priority="217">
      <dataBar>
        <cfvo type="min"/>
        <cfvo type="max"/>
        <color rgb="FF63C384"/>
      </dataBar>
      <extLst>
        <ext xmlns:x14="http://schemas.microsoft.com/office/spreadsheetml/2009/9/main" uri="{B025F937-C7B1-47D3-B67F-A62EFF666E3E}">
          <x14:id>{00C800D0-0061-41F3-A543-004900160034}</x14:id>
        </ext>
      </extLst>
    </cfRule>
  </conditionalFormatting>
  <conditionalFormatting sqref="Z116:AB116 T116:X116">
    <cfRule type="dataBar" priority="216">
      <dataBar>
        <cfvo type="min"/>
        <cfvo type="max"/>
        <color rgb="FF638EC6"/>
      </dataBar>
      <extLst>
        <ext xmlns:x14="http://schemas.microsoft.com/office/spreadsheetml/2009/9/main" uri="{B025F937-C7B1-47D3-B67F-A62EFF666E3E}">
          <x14:id>{00670079-00C3-4E02-A9B7-00DF0098007F}</x14:id>
        </ext>
      </extLst>
    </cfRule>
  </conditionalFormatting>
  <conditionalFormatting sqref="Z116:AB116 T116:X116">
    <cfRule type="dataBar" priority="215">
      <dataBar>
        <cfvo type="min"/>
        <cfvo type="max"/>
        <color rgb="FF63C384"/>
      </dataBar>
      <extLst>
        <ext xmlns:x14="http://schemas.microsoft.com/office/spreadsheetml/2009/9/main" uri="{B025F937-C7B1-47D3-B67F-A62EFF666E3E}">
          <x14:id>{00570087-00C4-45CD-AB82-0076003900B4}</x14:id>
        </ext>
      </extLst>
    </cfRule>
  </conditionalFormatting>
  <conditionalFormatting sqref="Y116">
    <cfRule type="dataBar" priority="214">
      <dataBar>
        <cfvo type="min"/>
        <cfvo type="max"/>
        <color rgb="FF638EC6"/>
      </dataBar>
      <extLst>
        <ext xmlns:x14="http://schemas.microsoft.com/office/spreadsheetml/2009/9/main" uri="{B025F937-C7B1-47D3-B67F-A62EFF666E3E}">
          <x14:id>{00990096-0028-4265-86E4-00EF00BD0040}</x14:id>
        </ext>
      </extLst>
    </cfRule>
  </conditionalFormatting>
  <conditionalFormatting sqref="Y116">
    <cfRule type="dataBar" priority="213">
      <dataBar>
        <cfvo type="min"/>
        <cfvo type="max"/>
        <color rgb="FF63C384"/>
      </dataBar>
      <extLst>
        <ext xmlns:x14="http://schemas.microsoft.com/office/spreadsheetml/2009/9/main" uri="{B025F937-C7B1-47D3-B67F-A62EFF666E3E}">
          <x14:id>{00BF00F9-008D-4540-BC7C-00BD00DF003E}</x14:id>
        </ext>
      </extLst>
    </cfRule>
  </conditionalFormatting>
  <conditionalFormatting sqref="Z117:AB118 T117:X118">
    <cfRule type="dataBar" priority="212">
      <dataBar>
        <cfvo type="min"/>
        <cfvo type="max"/>
        <color rgb="FF638EC6"/>
      </dataBar>
      <extLst>
        <ext xmlns:x14="http://schemas.microsoft.com/office/spreadsheetml/2009/9/main" uri="{B025F937-C7B1-47D3-B67F-A62EFF666E3E}">
          <x14:id>{0050008E-0022-4A9C-8482-00A800D80025}</x14:id>
        </ext>
      </extLst>
    </cfRule>
  </conditionalFormatting>
  <conditionalFormatting sqref="Z117:AB118 T117:X118">
    <cfRule type="dataBar" priority="211">
      <dataBar>
        <cfvo type="min"/>
        <cfvo type="max"/>
        <color rgb="FF63C384"/>
      </dataBar>
      <extLst>
        <ext xmlns:x14="http://schemas.microsoft.com/office/spreadsheetml/2009/9/main" uri="{B025F937-C7B1-47D3-B67F-A62EFF666E3E}">
          <x14:id>{0009007F-0013-4AC9-9B9F-008C0004005B}</x14:id>
        </ext>
      </extLst>
    </cfRule>
  </conditionalFormatting>
  <conditionalFormatting sqref="Y117:Y118">
    <cfRule type="dataBar" priority="210">
      <dataBar>
        <cfvo type="min"/>
        <cfvo type="max"/>
        <color rgb="FF638EC6"/>
      </dataBar>
      <extLst>
        <ext xmlns:x14="http://schemas.microsoft.com/office/spreadsheetml/2009/9/main" uri="{B025F937-C7B1-47D3-B67F-A62EFF666E3E}">
          <x14:id>{00D500CF-003A-4097-BD3C-00A4006E00D1}</x14:id>
        </ext>
      </extLst>
    </cfRule>
  </conditionalFormatting>
  <conditionalFormatting sqref="Y117:Y118">
    <cfRule type="dataBar" priority="209">
      <dataBar>
        <cfvo type="min"/>
        <cfvo type="max"/>
        <color rgb="FF63C384"/>
      </dataBar>
      <extLst>
        <ext xmlns:x14="http://schemas.microsoft.com/office/spreadsheetml/2009/9/main" uri="{B025F937-C7B1-47D3-B67F-A62EFF666E3E}">
          <x14:id>{00400018-0000-461A-89FC-0007008D0019}</x14:id>
        </ext>
      </extLst>
    </cfRule>
  </conditionalFormatting>
  <conditionalFormatting sqref="Z119:AB119 T119:X119">
    <cfRule type="dataBar" priority="208">
      <dataBar>
        <cfvo type="min"/>
        <cfvo type="max"/>
        <color rgb="FF638EC6"/>
      </dataBar>
      <extLst>
        <ext xmlns:x14="http://schemas.microsoft.com/office/spreadsheetml/2009/9/main" uri="{B025F937-C7B1-47D3-B67F-A62EFF666E3E}">
          <x14:id>{003E00C5-00F6-4AE3-A199-006700C100D9}</x14:id>
        </ext>
      </extLst>
    </cfRule>
  </conditionalFormatting>
  <conditionalFormatting sqref="Z119:AB119 T119:X119">
    <cfRule type="dataBar" priority="207">
      <dataBar>
        <cfvo type="min"/>
        <cfvo type="max"/>
        <color rgb="FF63C384"/>
      </dataBar>
      <extLst>
        <ext xmlns:x14="http://schemas.microsoft.com/office/spreadsheetml/2009/9/main" uri="{B025F937-C7B1-47D3-B67F-A62EFF666E3E}">
          <x14:id>{003500CC-00E5-4464-91C0-0066005100FA}</x14:id>
        </ext>
      </extLst>
    </cfRule>
  </conditionalFormatting>
  <conditionalFormatting sqref="Y119">
    <cfRule type="dataBar" priority="206">
      <dataBar>
        <cfvo type="min"/>
        <cfvo type="max"/>
        <color rgb="FF638EC6"/>
      </dataBar>
      <extLst>
        <ext xmlns:x14="http://schemas.microsoft.com/office/spreadsheetml/2009/9/main" uri="{B025F937-C7B1-47D3-B67F-A62EFF666E3E}">
          <x14:id>{00C500C0-003B-49AB-9B2D-006B00710053}</x14:id>
        </ext>
      </extLst>
    </cfRule>
  </conditionalFormatting>
  <conditionalFormatting sqref="Y119">
    <cfRule type="dataBar" priority="205">
      <dataBar>
        <cfvo type="min"/>
        <cfvo type="max"/>
        <color rgb="FF63C384"/>
      </dataBar>
      <extLst>
        <ext xmlns:x14="http://schemas.microsoft.com/office/spreadsheetml/2009/9/main" uri="{B025F937-C7B1-47D3-B67F-A62EFF666E3E}">
          <x14:id>{00A00022-0037-4FC7-9BED-001E00C700C8}</x14:id>
        </ext>
      </extLst>
    </cfRule>
  </conditionalFormatting>
  <conditionalFormatting sqref="P118">
    <cfRule type="dataBar" priority="204">
      <dataBar>
        <cfvo type="min"/>
        <cfvo type="max"/>
        <color rgb="FF638EC6"/>
      </dataBar>
      <extLst>
        <ext xmlns:x14="http://schemas.microsoft.com/office/spreadsheetml/2009/9/main" uri="{B025F937-C7B1-47D3-B67F-A62EFF666E3E}">
          <x14:id>{007A0019-00DA-4F80-9D75-0015008A00F8}</x14:id>
        </ext>
      </extLst>
    </cfRule>
  </conditionalFormatting>
  <conditionalFormatting sqref="P118">
    <cfRule type="dataBar" priority="203">
      <dataBar>
        <cfvo type="min"/>
        <cfvo type="max"/>
        <color rgb="FF63C384"/>
      </dataBar>
      <extLst>
        <ext xmlns:x14="http://schemas.microsoft.com/office/spreadsheetml/2009/9/main" uri="{B025F937-C7B1-47D3-B67F-A62EFF666E3E}">
          <x14:id>{00B700C5-000A-4F64-83F4-003E007F002B}</x14:id>
        </ext>
      </extLst>
    </cfRule>
  </conditionalFormatting>
  <conditionalFormatting sqref="K118:O118">
    <cfRule type="dataBar" priority="202">
      <dataBar>
        <cfvo type="min"/>
        <cfvo type="max"/>
        <color rgb="FF638EC6"/>
      </dataBar>
      <extLst>
        <ext xmlns:x14="http://schemas.microsoft.com/office/spreadsheetml/2009/9/main" uri="{B025F937-C7B1-47D3-B67F-A62EFF666E3E}">
          <x14:id>{003400EC-0062-416C-ACD8-00A20031007B}</x14:id>
        </ext>
      </extLst>
    </cfRule>
  </conditionalFormatting>
  <conditionalFormatting sqref="K118:O118">
    <cfRule type="dataBar" priority="201">
      <dataBar>
        <cfvo type="min"/>
        <cfvo type="max"/>
        <color rgb="FF63C384"/>
      </dataBar>
      <extLst>
        <ext xmlns:x14="http://schemas.microsoft.com/office/spreadsheetml/2009/9/main" uri="{B025F937-C7B1-47D3-B67F-A62EFF666E3E}">
          <x14:id>{00390091-0039-4741-9C71-0016000A0029}</x14:id>
        </ext>
      </extLst>
    </cfRule>
  </conditionalFormatting>
  <conditionalFormatting sqref="Q118:S118">
    <cfRule type="dataBar" priority="200">
      <dataBar>
        <cfvo type="min"/>
        <cfvo type="max"/>
        <color rgb="FF638EC6"/>
      </dataBar>
      <extLst>
        <ext xmlns:x14="http://schemas.microsoft.com/office/spreadsheetml/2009/9/main" uri="{B025F937-C7B1-47D3-B67F-A62EFF666E3E}">
          <x14:id>{00AC00BD-002D-4881-9291-001400A600C3}</x14:id>
        </ext>
      </extLst>
    </cfRule>
  </conditionalFormatting>
  <conditionalFormatting sqref="Q118:S118">
    <cfRule type="dataBar" priority="199">
      <dataBar>
        <cfvo type="min"/>
        <cfvo type="max"/>
        <color rgb="FF63C384"/>
      </dataBar>
      <extLst>
        <ext xmlns:x14="http://schemas.microsoft.com/office/spreadsheetml/2009/9/main" uri="{B025F937-C7B1-47D3-B67F-A62EFF666E3E}">
          <x14:id>{008100C8-0002-4306-B1F6-003C00FB00AC}</x14:id>
        </ext>
      </extLst>
    </cfRule>
  </conditionalFormatting>
  <conditionalFormatting sqref="T120:AB120">
    <cfRule type="dataBar" priority="198">
      <dataBar>
        <cfvo type="min"/>
        <cfvo type="max"/>
        <color rgb="FF638EC6"/>
      </dataBar>
      <extLst>
        <ext xmlns:x14="http://schemas.microsoft.com/office/spreadsheetml/2009/9/main" uri="{B025F937-C7B1-47D3-B67F-A62EFF666E3E}">
          <x14:id>{00F500D3-0094-46CC-8D97-00A8006A0033}</x14:id>
        </ext>
      </extLst>
    </cfRule>
  </conditionalFormatting>
  <conditionalFormatting sqref="T120:AB120">
    <cfRule type="dataBar" priority="197">
      <dataBar>
        <cfvo type="min"/>
        <cfvo type="max"/>
        <color rgb="FF63C384"/>
      </dataBar>
      <extLst>
        <ext xmlns:x14="http://schemas.microsoft.com/office/spreadsheetml/2009/9/main" uri="{B025F937-C7B1-47D3-B67F-A62EFF666E3E}">
          <x14:id>{00E5001A-0076-4B22-B27F-00E500E9009F}</x14:id>
        </ext>
      </extLst>
    </cfRule>
  </conditionalFormatting>
  <conditionalFormatting sqref="P135">
    <cfRule type="dataBar" priority="184">
      <dataBar>
        <cfvo type="min"/>
        <cfvo type="max"/>
        <color rgb="FF638EC6"/>
      </dataBar>
      <extLst>
        <ext xmlns:x14="http://schemas.microsoft.com/office/spreadsheetml/2009/9/main" uri="{B025F937-C7B1-47D3-B67F-A62EFF666E3E}">
          <x14:id>{0008004A-00E6-435C-8EE3-0028002E001D}</x14:id>
        </ext>
      </extLst>
    </cfRule>
  </conditionalFormatting>
  <conditionalFormatting sqref="P135">
    <cfRule type="dataBar" priority="183">
      <dataBar>
        <cfvo type="min"/>
        <cfvo type="max"/>
        <color rgb="FF63C384"/>
      </dataBar>
      <extLst>
        <ext xmlns:x14="http://schemas.microsoft.com/office/spreadsheetml/2009/9/main" uri="{B025F937-C7B1-47D3-B67F-A62EFF666E3E}">
          <x14:id>{00BC0069-00E1-4189-82D7-0019008700E1}</x14:id>
        </ext>
      </extLst>
    </cfRule>
  </conditionalFormatting>
  <conditionalFormatting sqref="K135:O135">
    <cfRule type="dataBar" priority="182">
      <dataBar>
        <cfvo type="min"/>
        <cfvo type="max"/>
        <color rgb="FF638EC6"/>
      </dataBar>
      <extLst>
        <ext xmlns:x14="http://schemas.microsoft.com/office/spreadsheetml/2009/9/main" uri="{B025F937-C7B1-47D3-B67F-A62EFF666E3E}">
          <x14:id>{0045000C-002E-45A6-B14B-005B0011004B}</x14:id>
        </ext>
      </extLst>
    </cfRule>
  </conditionalFormatting>
  <conditionalFormatting sqref="K135:O135">
    <cfRule type="dataBar" priority="181">
      <dataBar>
        <cfvo type="min"/>
        <cfvo type="max"/>
        <color rgb="FF63C384"/>
      </dataBar>
      <extLst>
        <ext xmlns:x14="http://schemas.microsoft.com/office/spreadsheetml/2009/9/main" uri="{B025F937-C7B1-47D3-B67F-A62EFF666E3E}">
          <x14:id>{0085001F-003F-4668-AC40-002500F10017}</x14:id>
        </ext>
      </extLst>
    </cfRule>
  </conditionalFormatting>
  <conditionalFormatting sqref="Q135:S135">
    <cfRule type="dataBar" priority="180">
      <dataBar>
        <cfvo type="min"/>
        <cfvo type="max"/>
        <color rgb="FF638EC6"/>
      </dataBar>
      <extLst>
        <ext xmlns:x14="http://schemas.microsoft.com/office/spreadsheetml/2009/9/main" uri="{B025F937-C7B1-47D3-B67F-A62EFF666E3E}">
          <x14:id>{000F00D2-006D-4E2E-B9C1-00230048006E}</x14:id>
        </ext>
      </extLst>
    </cfRule>
  </conditionalFormatting>
  <conditionalFormatting sqref="Q135:S135">
    <cfRule type="dataBar" priority="179">
      <dataBar>
        <cfvo type="min"/>
        <cfvo type="max"/>
        <color rgb="FF63C384"/>
      </dataBar>
      <extLst>
        <ext xmlns:x14="http://schemas.microsoft.com/office/spreadsheetml/2009/9/main" uri="{B025F937-C7B1-47D3-B67F-A62EFF666E3E}">
          <x14:id>{00170039-0060-41CC-A8C4-00F700EB00F4}</x14:id>
        </ext>
      </extLst>
    </cfRule>
  </conditionalFormatting>
  <conditionalFormatting sqref="Y135">
    <cfRule type="dataBar" priority="178">
      <dataBar>
        <cfvo type="min"/>
        <cfvo type="max"/>
        <color rgb="FF638EC6"/>
      </dataBar>
      <extLst>
        <ext xmlns:x14="http://schemas.microsoft.com/office/spreadsheetml/2009/9/main" uri="{B025F937-C7B1-47D3-B67F-A62EFF666E3E}">
          <x14:id>{00DA005C-003A-4AC2-BA26-002E00940071}</x14:id>
        </ext>
      </extLst>
    </cfRule>
  </conditionalFormatting>
  <conditionalFormatting sqref="Y135">
    <cfRule type="dataBar" priority="177">
      <dataBar>
        <cfvo type="min"/>
        <cfvo type="max"/>
        <color rgb="FF63C384"/>
      </dataBar>
      <extLst>
        <ext xmlns:x14="http://schemas.microsoft.com/office/spreadsheetml/2009/9/main" uri="{B025F937-C7B1-47D3-B67F-A62EFF666E3E}">
          <x14:id>{002F0019-0033-4EC1-B7DD-00140082002C}</x14:id>
        </ext>
      </extLst>
    </cfRule>
  </conditionalFormatting>
  <conditionalFormatting sqref="T135:X135">
    <cfRule type="dataBar" priority="176">
      <dataBar>
        <cfvo type="min"/>
        <cfvo type="max"/>
        <color rgb="FF638EC6"/>
      </dataBar>
      <extLst>
        <ext xmlns:x14="http://schemas.microsoft.com/office/spreadsheetml/2009/9/main" uri="{B025F937-C7B1-47D3-B67F-A62EFF666E3E}">
          <x14:id>{009E00B9-00CC-45A9-9BFF-00F9003C007B}</x14:id>
        </ext>
      </extLst>
    </cfRule>
  </conditionalFormatting>
  <conditionalFormatting sqref="T135:X135">
    <cfRule type="dataBar" priority="175">
      <dataBar>
        <cfvo type="min"/>
        <cfvo type="max"/>
        <color rgb="FF63C384"/>
      </dataBar>
      <extLst>
        <ext xmlns:x14="http://schemas.microsoft.com/office/spreadsheetml/2009/9/main" uri="{B025F937-C7B1-47D3-B67F-A62EFF666E3E}">
          <x14:id>{0081009B-0055-4E10-924E-001B00B000B7}</x14:id>
        </ext>
      </extLst>
    </cfRule>
  </conditionalFormatting>
  <conditionalFormatting sqref="Z135:AB135">
    <cfRule type="dataBar" priority="174">
      <dataBar>
        <cfvo type="min"/>
        <cfvo type="max"/>
        <color rgb="FF638EC6"/>
      </dataBar>
      <extLst>
        <ext xmlns:x14="http://schemas.microsoft.com/office/spreadsheetml/2009/9/main" uri="{B025F937-C7B1-47D3-B67F-A62EFF666E3E}">
          <x14:id>{00300086-00F5-4204-B70B-009900CA00E9}</x14:id>
        </ext>
      </extLst>
    </cfRule>
  </conditionalFormatting>
  <conditionalFormatting sqref="Z135:AB135">
    <cfRule type="dataBar" priority="173">
      <dataBar>
        <cfvo type="min"/>
        <cfvo type="max"/>
        <color rgb="FF63C384"/>
      </dataBar>
      <extLst>
        <ext xmlns:x14="http://schemas.microsoft.com/office/spreadsheetml/2009/9/main" uri="{B025F937-C7B1-47D3-B67F-A62EFF666E3E}">
          <x14:id>{00490068-00DD-4CCD-84A1-00C4009A0077}</x14:id>
        </ext>
      </extLst>
    </cfRule>
  </conditionalFormatting>
  <conditionalFormatting sqref="Z127:AB127 T127:X127">
    <cfRule type="dataBar" priority="172">
      <dataBar>
        <cfvo type="min"/>
        <cfvo type="max"/>
        <color rgb="FF638EC6"/>
      </dataBar>
      <extLst>
        <ext xmlns:x14="http://schemas.microsoft.com/office/spreadsheetml/2009/9/main" uri="{B025F937-C7B1-47D3-B67F-A62EFF666E3E}">
          <x14:id>{00E50061-00AB-4E2E-92B0-00F200620019}</x14:id>
        </ext>
      </extLst>
    </cfRule>
  </conditionalFormatting>
  <conditionalFormatting sqref="Z127:AB127 T127:X127">
    <cfRule type="dataBar" priority="171">
      <dataBar>
        <cfvo type="min"/>
        <cfvo type="max"/>
        <color rgb="FF63C384"/>
      </dataBar>
      <extLst>
        <ext xmlns:x14="http://schemas.microsoft.com/office/spreadsheetml/2009/9/main" uri="{B025F937-C7B1-47D3-B67F-A62EFF666E3E}">
          <x14:id>{00BB00ED-0005-45D1-ABED-0069007C005B}</x14:id>
        </ext>
      </extLst>
    </cfRule>
  </conditionalFormatting>
  <conditionalFormatting sqref="Y127">
    <cfRule type="dataBar" priority="170">
      <dataBar>
        <cfvo type="min"/>
        <cfvo type="max"/>
        <color rgb="FF638EC6"/>
      </dataBar>
      <extLst>
        <ext xmlns:x14="http://schemas.microsoft.com/office/spreadsheetml/2009/9/main" uri="{B025F937-C7B1-47D3-B67F-A62EFF666E3E}">
          <x14:id>{00F30004-00ED-427B-B5BA-0067008600CF}</x14:id>
        </ext>
      </extLst>
    </cfRule>
  </conditionalFormatting>
  <conditionalFormatting sqref="Y127">
    <cfRule type="dataBar" priority="169">
      <dataBar>
        <cfvo type="min"/>
        <cfvo type="max"/>
        <color rgb="FF63C384"/>
      </dataBar>
      <extLst>
        <ext xmlns:x14="http://schemas.microsoft.com/office/spreadsheetml/2009/9/main" uri="{B025F937-C7B1-47D3-B67F-A62EFF666E3E}">
          <x14:id>{00BF009D-0094-4EA6-B01D-002C00C80087}</x14:id>
        </ext>
      </extLst>
    </cfRule>
  </conditionalFormatting>
  <conditionalFormatting sqref="Z128:AB128 T128:X128">
    <cfRule type="dataBar" priority="168">
      <dataBar>
        <cfvo type="min"/>
        <cfvo type="max"/>
        <color rgb="FF638EC6"/>
      </dataBar>
      <extLst>
        <ext xmlns:x14="http://schemas.microsoft.com/office/spreadsheetml/2009/9/main" uri="{B025F937-C7B1-47D3-B67F-A62EFF666E3E}">
          <x14:id>{0097000A-00E3-423B-8B03-0082009000F6}</x14:id>
        </ext>
      </extLst>
    </cfRule>
  </conditionalFormatting>
  <conditionalFormatting sqref="Z128:AB128 T128:X128">
    <cfRule type="dataBar" priority="167">
      <dataBar>
        <cfvo type="min"/>
        <cfvo type="max"/>
        <color rgb="FF63C384"/>
      </dataBar>
      <extLst>
        <ext xmlns:x14="http://schemas.microsoft.com/office/spreadsheetml/2009/9/main" uri="{B025F937-C7B1-47D3-B67F-A62EFF666E3E}">
          <x14:id>{004700EC-00EF-4E78-B846-000200730060}</x14:id>
        </ext>
      </extLst>
    </cfRule>
  </conditionalFormatting>
  <conditionalFormatting sqref="Y128">
    <cfRule type="dataBar" priority="166">
      <dataBar>
        <cfvo type="min"/>
        <cfvo type="max"/>
        <color rgb="FF638EC6"/>
      </dataBar>
      <extLst>
        <ext xmlns:x14="http://schemas.microsoft.com/office/spreadsheetml/2009/9/main" uri="{B025F937-C7B1-47D3-B67F-A62EFF666E3E}">
          <x14:id>{00C700E4-001F-4640-985A-001B00530075}</x14:id>
        </ext>
      </extLst>
    </cfRule>
  </conditionalFormatting>
  <conditionalFormatting sqref="Y128">
    <cfRule type="dataBar" priority="165">
      <dataBar>
        <cfvo type="min"/>
        <cfvo type="max"/>
        <color rgb="FF63C384"/>
      </dataBar>
      <extLst>
        <ext xmlns:x14="http://schemas.microsoft.com/office/spreadsheetml/2009/9/main" uri="{B025F937-C7B1-47D3-B67F-A62EFF666E3E}">
          <x14:id>{009B004D-00B9-43A4-85F4-001C001000E7}</x14:id>
        </ext>
      </extLst>
    </cfRule>
  </conditionalFormatting>
  <conditionalFormatting sqref="Z129:AB129 T129:X129">
    <cfRule type="dataBar" priority="164">
      <dataBar>
        <cfvo type="min"/>
        <cfvo type="max"/>
        <color rgb="FF638EC6"/>
      </dataBar>
      <extLst>
        <ext xmlns:x14="http://schemas.microsoft.com/office/spreadsheetml/2009/9/main" uri="{B025F937-C7B1-47D3-B67F-A62EFF666E3E}">
          <x14:id>{0013001C-00C9-41B3-8E01-00BF00CF0049}</x14:id>
        </ext>
      </extLst>
    </cfRule>
  </conditionalFormatting>
  <conditionalFormatting sqref="Z129:AB129 T129:X129">
    <cfRule type="dataBar" priority="163">
      <dataBar>
        <cfvo type="min"/>
        <cfvo type="max"/>
        <color rgb="FF63C384"/>
      </dataBar>
      <extLst>
        <ext xmlns:x14="http://schemas.microsoft.com/office/spreadsheetml/2009/9/main" uri="{B025F937-C7B1-47D3-B67F-A62EFF666E3E}">
          <x14:id>{008300FD-0031-480E-9E41-0044001E003D}</x14:id>
        </ext>
      </extLst>
    </cfRule>
  </conditionalFormatting>
  <conditionalFormatting sqref="Y129">
    <cfRule type="dataBar" priority="162">
      <dataBar>
        <cfvo type="min"/>
        <cfvo type="max"/>
        <color rgb="FF638EC6"/>
      </dataBar>
      <extLst>
        <ext xmlns:x14="http://schemas.microsoft.com/office/spreadsheetml/2009/9/main" uri="{B025F937-C7B1-47D3-B67F-A62EFF666E3E}">
          <x14:id>{001E008C-0058-4E37-8F8D-007400180084}</x14:id>
        </ext>
      </extLst>
    </cfRule>
  </conditionalFormatting>
  <conditionalFormatting sqref="Y129">
    <cfRule type="dataBar" priority="161">
      <dataBar>
        <cfvo type="min"/>
        <cfvo type="max"/>
        <color rgb="FF63C384"/>
      </dataBar>
      <extLst>
        <ext xmlns:x14="http://schemas.microsoft.com/office/spreadsheetml/2009/9/main" uri="{B025F937-C7B1-47D3-B67F-A62EFF666E3E}">
          <x14:id>{00AB00A8-00F9-4662-B624-00AC00A80068}</x14:id>
        </ext>
      </extLst>
    </cfRule>
  </conditionalFormatting>
  <conditionalFormatting sqref="K125:AB136">
    <cfRule type="dataBar" priority="160">
      <dataBar>
        <cfvo type="min"/>
        <cfvo type="max"/>
        <color rgb="FF63C384"/>
      </dataBar>
      <extLst>
        <ext xmlns:x14="http://schemas.microsoft.com/office/spreadsheetml/2009/9/main" uri="{B025F937-C7B1-47D3-B67F-A62EFF666E3E}">
          <x14:id>{006E008E-004C-4731-A3BD-0030006700C8}</x14:id>
        </ext>
      </extLst>
    </cfRule>
  </conditionalFormatting>
  <conditionalFormatting sqref="K80:AB89">
    <cfRule type="dataBar" priority="159">
      <dataBar>
        <cfvo type="min"/>
        <cfvo type="max"/>
        <color rgb="FF63C384"/>
      </dataBar>
      <extLst>
        <ext xmlns:x14="http://schemas.microsoft.com/office/spreadsheetml/2009/9/main" uri="{B025F937-C7B1-47D3-B67F-A62EFF666E3E}">
          <x14:id>{008800FC-0020-4D04-A7A9-002300D3006B}</x14:id>
        </ext>
      </extLst>
    </cfRule>
  </conditionalFormatting>
  <conditionalFormatting sqref="T80:AB89">
    <cfRule type="dataBar" priority="158">
      <dataBar>
        <cfvo type="min"/>
        <cfvo type="max"/>
        <color rgb="FF63C384"/>
      </dataBar>
      <extLst>
        <ext xmlns:x14="http://schemas.microsoft.com/office/spreadsheetml/2009/9/main" uri="{B025F937-C7B1-47D3-B67F-A62EFF666E3E}">
          <x14:id>{0032008E-00DA-46C9-AED8-004D00710038}</x14:id>
        </ext>
      </extLst>
    </cfRule>
  </conditionalFormatting>
  <conditionalFormatting sqref="Y10">
    <cfRule type="dataBar" priority="152">
      <dataBar>
        <cfvo type="min"/>
        <cfvo type="max"/>
        <color rgb="FF63C384"/>
      </dataBar>
      <extLst>
        <ext xmlns:x14="http://schemas.microsoft.com/office/spreadsheetml/2009/9/main" uri="{B025F937-C7B1-47D3-B67F-A62EFF666E3E}">
          <x14:id>{00FB0090-00E7-4F33-AB99-003F003A0082}</x14:id>
        </ext>
      </extLst>
    </cfRule>
  </conditionalFormatting>
  <conditionalFormatting sqref="Y10">
    <cfRule type="dataBar" priority="151">
      <dataBar>
        <cfvo type="min"/>
        <cfvo type="max"/>
        <color rgb="FF638EC6"/>
      </dataBar>
      <extLst>
        <ext xmlns:x14="http://schemas.microsoft.com/office/spreadsheetml/2009/9/main" uri="{B025F937-C7B1-47D3-B67F-A62EFF666E3E}">
          <x14:id>{007800ED-0005-400D-B5F9-007700C0004E}</x14:id>
        </ext>
      </extLst>
    </cfRule>
  </conditionalFormatting>
  <conditionalFormatting sqref="Z10:AB10 T10:X10">
    <cfRule type="dataBar" priority="150">
      <dataBar>
        <cfvo type="min"/>
        <cfvo type="max"/>
        <color rgb="FF63C384"/>
      </dataBar>
      <extLst>
        <ext xmlns:x14="http://schemas.microsoft.com/office/spreadsheetml/2009/9/main" uri="{B025F937-C7B1-47D3-B67F-A62EFF666E3E}">
          <x14:id>{006A0065-00ED-4A31-9166-00F1001100D8}</x14:id>
        </ext>
      </extLst>
    </cfRule>
  </conditionalFormatting>
  <conditionalFormatting sqref="Z10:AB10 T10:X10">
    <cfRule type="dataBar" priority="149">
      <dataBar>
        <cfvo type="min"/>
        <cfvo type="max"/>
        <color rgb="FF638EC6"/>
      </dataBar>
      <extLst>
        <ext xmlns:x14="http://schemas.microsoft.com/office/spreadsheetml/2009/9/main" uri="{B025F937-C7B1-47D3-B67F-A62EFF666E3E}">
          <x14:id>{000F005A-0067-458C-84E5-00D900B2005E}</x14:id>
        </ext>
      </extLst>
    </cfRule>
  </conditionalFormatting>
  <conditionalFormatting sqref="Y6">
    <cfRule type="dataBar" priority="148">
      <dataBar>
        <cfvo type="min"/>
        <cfvo type="max"/>
        <color rgb="FF63C384"/>
      </dataBar>
      <extLst>
        <ext xmlns:x14="http://schemas.microsoft.com/office/spreadsheetml/2009/9/main" uri="{B025F937-C7B1-47D3-B67F-A62EFF666E3E}">
          <x14:id>{00CE00D0-0083-4A80-9520-00F3009900A1}</x14:id>
        </ext>
      </extLst>
    </cfRule>
  </conditionalFormatting>
  <conditionalFormatting sqref="Y6">
    <cfRule type="dataBar" priority="147">
      <dataBar>
        <cfvo type="min"/>
        <cfvo type="max"/>
        <color rgb="FF638EC6"/>
      </dataBar>
      <extLst>
        <ext xmlns:x14="http://schemas.microsoft.com/office/spreadsheetml/2009/9/main" uri="{B025F937-C7B1-47D3-B67F-A62EFF666E3E}">
          <x14:id>{002500C9-003B-4B4C-9372-004E00470044}</x14:id>
        </ext>
      </extLst>
    </cfRule>
  </conditionalFormatting>
  <conditionalFormatting sqref="Z6:AB6 T6:X6">
    <cfRule type="dataBar" priority="146">
      <dataBar>
        <cfvo type="min"/>
        <cfvo type="max"/>
        <color rgb="FF63C384"/>
      </dataBar>
      <extLst>
        <ext xmlns:x14="http://schemas.microsoft.com/office/spreadsheetml/2009/9/main" uri="{B025F937-C7B1-47D3-B67F-A62EFF666E3E}">
          <x14:id>{000600E8-0066-47A7-B814-000100BA004C}</x14:id>
        </ext>
      </extLst>
    </cfRule>
  </conditionalFormatting>
  <conditionalFormatting sqref="Z6:AB6 T6:X6">
    <cfRule type="dataBar" priority="145">
      <dataBar>
        <cfvo type="min"/>
        <cfvo type="max"/>
        <color rgb="FF638EC6"/>
      </dataBar>
      <extLst>
        <ext xmlns:x14="http://schemas.microsoft.com/office/spreadsheetml/2009/9/main" uri="{B025F937-C7B1-47D3-B67F-A62EFF666E3E}">
          <x14:id>{00CA00B4-0088-4629-AF3D-002E00C10019}</x14:id>
        </ext>
      </extLst>
    </cfRule>
  </conditionalFormatting>
  <conditionalFormatting sqref="Y7">
    <cfRule type="dataBar" priority="144">
      <dataBar>
        <cfvo type="min"/>
        <cfvo type="max"/>
        <color rgb="FF63C384"/>
      </dataBar>
      <extLst>
        <ext xmlns:x14="http://schemas.microsoft.com/office/spreadsheetml/2009/9/main" uri="{B025F937-C7B1-47D3-B67F-A62EFF666E3E}">
          <x14:id>{006F006F-006F-472B-8657-009F00A80021}</x14:id>
        </ext>
      </extLst>
    </cfRule>
  </conditionalFormatting>
  <conditionalFormatting sqref="Y7">
    <cfRule type="dataBar" priority="143">
      <dataBar>
        <cfvo type="min"/>
        <cfvo type="max"/>
        <color rgb="FF638EC6"/>
      </dataBar>
      <extLst>
        <ext xmlns:x14="http://schemas.microsoft.com/office/spreadsheetml/2009/9/main" uri="{B025F937-C7B1-47D3-B67F-A62EFF666E3E}">
          <x14:id>{00450027-0089-48F9-84F6-00C000BD00B6}</x14:id>
        </ext>
      </extLst>
    </cfRule>
  </conditionalFormatting>
  <conditionalFormatting sqref="Z7:AB7 T7:X7">
    <cfRule type="dataBar" priority="142">
      <dataBar>
        <cfvo type="min"/>
        <cfvo type="max"/>
        <color rgb="FF63C384"/>
      </dataBar>
      <extLst>
        <ext xmlns:x14="http://schemas.microsoft.com/office/spreadsheetml/2009/9/main" uri="{B025F937-C7B1-47D3-B67F-A62EFF666E3E}">
          <x14:id>{00A800F1-00AB-498F-B7CA-00C300290043}</x14:id>
        </ext>
      </extLst>
    </cfRule>
  </conditionalFormatting>
  <conditionalFormatting sqref="Z7:AB7 T7:X7">
    <cfRule type="dataBar" priority="141">
      <dataBar>
        <cfvo type="min"/>
        <cfvo type="max"/>
        <color rgb="FF638EC6"/>
      </dataBar>
      <extLst>
        <ext xmlns:x14="http://schemas.microsoft.com/office/spreadsheetml/2009/9/main" uri="{B025F937-C7B1-47D3-B67F-A62EFF666E3E}">
          <x14:id>{00C80060-0002-4FA7-BBF2-004E001F006D}</x14:id>
        </ext>
      </extLst>
    </cfRule>
  </conditionalFormatting>
  <conditionalFormatting sqref="Y8">
    <cfRule type="dataBar" priority="140">
      <dataBar>
        <cfvo type="min"/>
        <cfvo type="max"/>
        <color rgb="FF63C384"/>
      </dataBar>
      <extLst>
        <ext xmlns:x14="http://schemas.microsoft.com/office/spreadsheetml/2009/9/main" uri="{B025F937-C7B1-47D3-B67F-A62EFF666E3E}">
          <x14:id>{00240045-00D8-4B6E-8EAD-006900FF00AA}</x14:id>
        </ext>
      </extLst>
    </cfRule>
  </conditionalFormatting>
  <conditionalFormatting sqref="Y8">
    <cfRule type="dataBar" priority="139">
      <dataBar>
        <cfvo type="min"/>
        <cfvo type="max"/>
        <color rgb="FF638EC6"/>
      </dataBar>
      <extLst>
        <ext xmlns:x14="http://schemas.microsoft.com/office/spreadsheetml/2009/9/main" uri="{B025F937-C7B1-47D3-B67F-A62EFF666E3E}">
          <x14:id>{00D300D4-004E-488F-B19E-002700060096}</x14:id>
        </ext>
      </extLst>
    </cfRule>
  </conditionalFormatting>
  <conditionalFormatting sqref="Z8:AB8 T8:X8">
    <cfRule type="dataBar" priority="138">
      <dataBar>
        <cfvo type="min"/>
        <cfvo type="max"/>
        <color rgb="FF63C384"/>
      </dataBar>
      <extLst>
        <ext xmlns:x14="http://schemas.microsoft.com/office/spreadsheetml/2009/9/main" uri="{B025F937-C7B1-47D3-B67F-A62EFF666E3E}">
          <x14:id>{00B000AF-00AF-4243-8685-00BE00980077}</x14:id>
        </ext>
      </extLst>
    </cfRule>
  </conditionalFormatting>
  <conditionalFormatting sqref="Z8:AB8 T8:X8">
    <cfRule type="dataBar" priority="137">
      <dataBar>
        <cfvo type="min"/>
        <cfvo type="max"/>
        <color rgb="FF638EC6"/>
      </dataBar>
      <extLst>
        <ext xmlns:x14="http://schemas.microsoft.com/office/spreadsheetml/2009/9/main" uri="{B025F937-C7B1-47D3-B67F-A62EFF666E3E}">
          <x14:id>{00AA003D-00A7-4900-B724-004600FD00CE}</x14:id>
        </ext>
      </extLst>
    </cfRule>
  </conditionalFormatting>
  <conditionalFormatting sqref="Y9">
    <cfRule type="dataBar" priority="136">
      <dataBar>
        <cfvo type="min"/>
        <cfvo type="max"/>
        <color rgb="FF63C384"/>
      </dataBar>
      <extLst>
        <ext xmlns:x14="http://schemas.microsoft.com/office/spreadsheetml/2009/9/main" uri="{B025F937-C7B1-47D3-B67F-A62EFF666E3E}">
          <x14:id>{00140039-00C6-437E-ADA6-008000A600A6}</x14:id>
        </ext>
      </extLst>
    </cfRule>
  </conditionalFormatting>
  <conditionalFormatting sqref="Y9">
    <cfRule type="dataBar" priority="135">
      <dataBar>
        <cfvo type="min"/>
        <cfvo type="max"/>
        <color rgb="FF638EC6"/>
      </dataBar>
      <extLst>
        <ext xmlns:x14="http://schemas.microsoft.com/office/spreadsheetml/2009/9/main" uri="{B025F937-C7B1-47D3-B67F-A62EFF666E3E}">
          <x14:id>{0026002E-0078-49AF-93FE-00A3006000CC}</x14:id>
        </ext>
      </extLst>
    </cfRule>
  </conditionalFormatting>
  <conditionalFormatting sqref="Z9:AB9 T9:X9">
    <cfRule type="dataBar" priority="134">
      <dataBar>
        <cfvo type="min"/>
        <cfvo type="max"/>
        <color rgb="FF63C384"/>
      </dataBar>
      <extLst>
        <ext xmlns:x14="http://schemas.microsoft.com/office/spreadsheetml/2009/9/main" uri="{B025F937-C7B1-47D3-B67F-A62EFF666E3E}">
          <x14:id>{00690004-00DD-409B-ABDE-002D00EC0010}</x14:id>
        </ext>
      </extLst>
    </cfRule>
  </conditionalFormatting>
  <conditionalFormatting sqref="Z9:AB9 T9:X9">
    <cfRule type="dataBar" priority="133">
      <dataBar>
        <cfvo type="min"/>
        <cfvo type="max"/>
        <color rgb="FF638EC6"/>
      </dataBar>
      <extLst>
        <ext xmlns:x14="http://schemas.microsoft.com/office/spreadsheetml/2009/9/main" uri="{B025F937-C7B1-47D3-B67F-A62EFF666E3E}">
          <x14:id>{00980085-001B-45F1-A1B0-00DE004A00DA}</x14:id>
        </ext>
      </extLst>
    </cfRule>
  </conditionalFormatting>
  <conditionalFormatting sqref="T14:AB14">
    <cfRule type="dataBar" priority="130">
      <dataBar>
        <cfvo type="min"/>
        <cfvo type="max"/>
        <color rgb="FF63C384"/>
      </dataBar>
      <extLst>
        <ext xmlns:x14="http://schemas.microsoft.com/office/spreadsheetml/2009/9/main" uri="{B025F937-C7B1-47D3-B67F-A62EFF666E3E}">
          <x14:id>{00970054-00E6-4ECB-B041-00AD000500C1}</x14:id>
        </ext>
      </extLst>
    </cfRule>
  </conditionalFormatting>
  <conditionalFormatting sqref="T14:AB14">
    <cfRule type="dataBar" priority="129">
      <dataBar>
        <cfvo type="min"/>
        <cfvo type="max"/>
        <color rgb="FF638EC6"/>
      </dataBar>
      <extLst>
        <ext xmlns:x14="http://schemas.microsoft.com/office/spreadsheetml/2009/9/main" uri="{B025F937-C7B1-47D3-B67F-A62EFF666E3E}">
          <x14:id>{0080001C-0021-4670-B8C9-00F300F80047}</x14:id>
        </ext>
      </extLst>
    </cfRule>
  </conditionalFormatting>
  <conditionalFormatting sqref="T4:AB14">
    <cfRule type="dataBar" priority="127">
      <dataBar>
        <cfvo type="min"/>
        <cfvo type="max"/>
        <color rgb="FF63C384"/>
      </dataBar>
      <extLst>
        <ext xmlns:x14="http://schemas.microsoft.com/office/spreadsheetml/2009/9/main" uri="{B025F937-C7B1-47D3-B67F-A62EFF666E3E}">
          <x14:id>{00010013-00D7-4827-B35A-00D3004A000E}</x14:id>
        </ext>
      </extLst>
    </cfRule>
  </conditionalFormatting>
  <conditionalFormatting sqref="K4:S14">
    <cfRule type="dataBar" priority="126">
      <dataBar>
        <cfvo type="min"/>
        <cfvo type="max"/>
        <color rgb="FF63C384"/>
      </dataBar>
      <extLst>
        <ext xmlns:x14="http://schemas.microsoft.com/office/spreadsheetml/2009/9/main" uri="{B025F937-C7B1-47D3-B67F-A62EFF666E3E}">
          <x14:id>{00CE00AB-0061-450D-832C-00DC00F10022}</x14:id>
        </ext>
      </extLst>
    </cfRule>
  </conditionalFormatting>
  <conditionalFormatting sqref="G14">
    <cfRule type="dataBar" priority="125">
      <dataBar>
        <cfvo type="min"/>
        <cfvo type="max"/>
        <color rgb="FF63C384"/>
      </dataBar>
      <extLst>
        <ext xmlns:x14="http://schemas.microsoft.com/office/spreadsheetml/2009/9/main" uri="{B025F937-C7B1-47D3-B67F-A62EFF666E3E}">
          <x14:id>{008600C9-0063-423F-9C5D-000E00580066}</x14:id>
        </ext>
      </extLst>
    </cfRule>
  </conditionalFormatting>
  <conditionalFormatting sqref="G14">
    <cfRule type="dataBar" priority="124">
      <dataBar>
        <cfvo type="min"/>
        <cfvo type="max"/>
        <color rgb="FF638EC6"/>
      </dataBar>
      <extLst>
        <ext xmlns:x14="http://schemas.microsoft.com/office/spreadsheetml/2009/9/main" uri="{B025F937-C7B1-47D3-B67F-A62EFF666E3E}">
          <x14:id>{00EC004B-0098-41DE-91D7-007C00BC005B}</x14:id>
        </ext>
      </extLst>
    </cfRule>
  </conditionalFormatting>
  <conditionalFormatting sqref="B4:J14">
    <cfRule type="dataBar" priority="123">
      <dataBar>
        <cfvo type="min"/>
        <cfvo type="max"/>
        <color rgb="FF63C384"/>
      </dataBar>
      <extLst>
        <ext xmlns:x14="http://schemas.microsoft.com/office/spreadsheetml/2009/9/main" uri="{B025F937-C7B1-47D3-B67F-A62EFF666E3E}">
          <x14:id>{0018000B-00A8-47F6-AEAA-0095001E00E2}</x14:id>
        </ext>
      </extLst>
    </cfRule>
  </conditionalFormatting>
  <conditionalFormatting sqref="P47:P60">
    <cfRule type="dataBar" priority="122">
      <dataBar>
        <cfvo type="min"/>
        <cfvo type="max"/>
        <color rgb="FF638EC6"/>
      </dataBar>
      <extLst>
        <ext xmlns:x14="http://schemas.microsoft.com/office/spreadsheetml/2009/9/main" uri="{B025F937-C7B1-47D3-B67F-A62EFF666E3E}">
          <x14:id>{00AE0075-00D7-4E48-9175-002B00E7009A}</x14:id>
        </ext>
      </extLst>
    </cfRule>
  </conditionalFormatting>
  <conditionalFormatting sqref="P47:P60">
    <cfRule type="dataBar" priority="121">
      <dataBar>
        <cfvo type="min"/>
        <cfvo type="max"/>
        <color rgb="FF63C384"/>
      </dataBar>
      <extLst>
        <ext xmlns:x14="http://schemas.microsoft.com/office/spreadsheetml/2009/9/main" uri="{B025F937-C7B1-47D3-B67F-A62EFF666E3E}">
          <x14:id>{004200F4-00AA-4EE7-9FB0-00E00084002F}</x14:id>
        </ext>
      </extLst>
    </cfRule>
  </conditionalFormatting>
  <conditionalFormatting sqref="G47:G59">
    <cfRule type="dataBar" priority="118">
      <dataBar>
        <cfvo type="min"/>
        <cfvo type="max"/>
        <color rgb="FF638EC6"/>
      </dataBar>
      <extLst>
        <ext xmlns:x14="http://schemas.microsoft.com/office/spreadsheetml/2009/9/main" uri="{B025F937-C7B1-47D3-B67F-A62EFF666E3E}">
          <x14:id>{00EB0030-0058-4409-9CB0-000D00700066}</x14:id>
        </ext>
      </extLst>
    </cfRule>
  </conditionalFormatting>
  <conditionalFormatting sqref="G47:G59">
    <cfRule type="dataBar" priority="117">
      <dataBar>
        <cfvo type="min"/>
        <cfvo type="max"/>
        <color rgb="FF63C384"/>
      </dataBar>
      <extLst>
        <ext xmlns:x14="http://schemas.microsoft.com/office/spreadsheetml/2009/9/main" uri="{B025F937-C7B1-47D3-B67F-A62EFF666E3E}">
          <x14:id>{00080084-0000-426E-B67F-00F500C60076}</x14:id>
        </ext>
      </extLst>
    </cfRule>
  </conditionalFormatting>
  <conditionalFormatting sqref="K24:S24">
    <cfRule type="dataBar" priority="116">
      <dataBar>
        <cfvo type="min"/>
        <cfvo type="max"/>
        <color rgb="FF63C384"/>
      </dataBar>
      <extLst>
        <ext xmlns:x14="http://schemas.microsoft.com/office/spreadsheetml/2009/9/main" uri="{B025F937-C7B1-47D3-B67F-A62EFF666E3E}">
          <x14:id>{00B600DD-0025-4887-94B3-00AF00B000E7}</x14:id>
        </ext>
      </extLst>
    </cfRule>
  </conditionalFormatting>
  <conditionalFormatting sqref="K24:S24">
    <cfRule type="dataBar" priority="115">
      <dataBar>
        <cfvo type="min"/>
        <cfvo type="max"/>
        <color rgb="FF638EC6"/>
      </dataBar>
      <extLst>
        <ext xmlns:x14="http://schemas.microsoft.com/office/spreadsheetml/2009/9/main" uri="{B025F937-C7B1-47D3-B67F-A62EFF666E3E}">
          <x14:id>{00CE00D2-0019-4568-844F-002500BE00A9}</x14:id>
        </ext>
      </extLst>
    </cfRule>
  </conditionalFormatting>
  <conditionalFormatting sqref="B19:S21 B22:Q22 S22 B23:S27">
    <cfRule type="dataBar" priority="114">
      <dataBar>
        <cfvo type="min"/>
        <cfvo type="max"/>
        <color rgb="FF63C384"/>
      </dataBar>
      <extLst>
        <ext xmlns:x14="http://schemas.microsoft.com/office/spreadsheetml/2009/9/main" uri="{B025F937-C7B1-47D3-B67F-A62EFF666E3E}">
          <x14:id>{00AD007E-0043-4437-BCB1-001300DF008A}</x14:id>
        </ext>
      </extLst>
    </cfRule>
  </conditionalFormatting>
  <conditionalFormatting sqref="B25:J25">
    <cfRule type="dataBar" priority="112">
      <dataBar>
        <cfvo type="min"/>
        <cfvo type="max"/>
        <color rgb="FF63C384"/>
      </dataBar>
      <extLst>
        <ext xmlns:x14="http://schemas.microsoft.com/office/spreadsheetml/2009/9/main" uri="{B025F937-C7B1-47D3-B67F-A62EFF666E3E}">
          <x14:id>{005A0080-009E-4A73-8142-001A00730009}</x14:id>
        </ext>
      </extLst>
    </cfRule>
  </conditionalFormatting>
  <conditionalFormatting sqref="B25:J25">
    <cfRule type="dataBar" priority="111">
      <dataBar>
        <cfvo type="min"/>
        <cfvo type="max"/>
        <color rgb="FF638EC6"/>
      </dataBar>
      <extLst>
        <ext xmlns:x14="http://schemas.microsoft.com/office/spreadsheetml/2009/9/main" uri="{B025F937-C7B1-47D3-B67F-A62EFF666E3E}">
          <x14:id>{00FE008C-0067-4955-B698-00890030004E}</x14:id>
        </ext>
      </extLst>
    </cfRule>
  </conditionalFormatting>
  <conditionalFormatting sqref="K42:S42">
    <cfRule type="dataBar" priority="107">
      <dataBar>
        <cfvo type="min"/>
        <cfvo type="max"/>
        <color rgb="FF638EC6"/>
      </dataBar>
      <extLst>
        <ext xmlns:x14="http://schemas.microsoft.com/office/spreadsheetml/2009/9/main" uri="{B025F937-C7B1-47D3-B67F-A62EFF666E3E}">
          <x14:id>{0054005B-0060-4BCA-AD2E-008E00B10025}</x14:id>
        </ext>
      </extLst>
    </cfRule>
  </conditionalFormatting>
  <conditionalFormatting sqref="K42:S42">
    <cfRule type="dataBar" priority="106">
      <dataBar>
        <cfvo type="min"/>
        <cfvo type="max"/>
        <color rgb="FF63C384"/>
      </dataBar>
      <extLst>
        <ext xmlns:x14="http://schemas.microsoft.com/office/spreadsheetml/2009/9/main" uri="{B025F937-C7B1-47D3-B67F-A62EFF666E3E}">
          <x14:id>{00BB0023-0066-49B2-BF63-00E7006E003F}</x14:id>
        </ext>
      </extLst>
    </cfRule>
  </conditionalFormatting>
  <conditionalFormatting sqref="K42:S42">
    <cfRule type="dataBar" priority="105">
      <dataBar>
        <cfvo type="min"/>
        <cfvo type="max"/>
        <color rgb="FF63C384"/>
      </dataBar>
      <extLst>
        <ext xmlns:x14="http://schemas.microsoft.com/office/spreadsheetml/2009/9/main" uri="{B025F937-C7B1-47D3-B67F-A62EFF666E3E}">
          <x14:id>{002A00A7-00B4-42DC-BC73-0033003D00D9}</x14:id>
        </ext>
      </extLst>
    </cfRule>
  </conditionalFormatting>
  <conditionalFormatting sqref="K32:S42">
    <cfRule type="dataBar" priority="102">
      <dataBar>
        <cfvo type="min"/>
        <cfvo type="max"/>
        <color rgb="FF63C384"/>
      </dataBar>
      <extLst>
        <ext xmlns:x14="http://schemas.microsoft.com/office/spreadsheetml/2009/9/main" uri="{B025F937-C7B1-47D3-B67F-A62EFF666E3E}">
          <x14:id>{00BD0037-008C-4598-ADC4-0000003100E4}</x14:id>
        </ext>
      </extLst>
    </cfRule>
  </conditionalFormatting>
  <conditionalFormatting sqref="I65:O66 Q65:S66 B65:F74 Q70:S74 I70:O74 I67:J69 B75:S75">
    <cfRule type="dataBar" priority="101">
      <dataBar>
        <cfvo type="min"/>
        <cfvo type="max"/>
        <color rgb="FF638EC6"/>
      </dataBar>
      <extLst>
        <ext xmlns:x14="http://schemas.microsoft.com/office/spreadsheetml/2009/9/main" uri="{B025F937-C7B1-47D3-B67F-A62EFF666E3E}">
          <x14:id>{0064005C-00A5-4B25-B8DB-004A00C5003D}</x14:id>
        </ext>
      </extLst>
    </cfRule>
  </conditionalFormatting>
  <conditionalFormatting sqref="I65:J74 B65:F74 B75:J75">
    <cfRule type="dataBar" priority="99">
      <dataBar>
        <cfvo type="min"/>
        <cfvo type="max"/>
        <color rgb="FF63C384"/>
      </dataBar>
      <extLst>
        <ext xmlns:x14="http://schemas.microsoft.com/office/spreadsheetml/2009/9/main" uri="{B025F937-C7B1-47D3-B67F-A62EFF666E3E}">
          <x14:id>{00830081-00FD-4FA9-8A84-00DA00430014}</x14:id>
        </ext>
      </extLst>
    </cfRule>
  </conditionalFormatting>
  <conditionalFormatting sqref="P67">
    <cfRule type="dataBar" priority="94">
      <dataBar>
        <cfvo type="min"/>
        <cfvo type="max"/>
        <color rgb="FF638EC6"/>
      </dataBar>
      <extLst>
        <ext xmlns:x14="http://schemas.microsoft.com/office/spreadsheetml/2009/9/main" uri="{B025F937-C7B1-47D3-B67F-A62EFF666E3E}">
          <x14:id>{004D0041-0077-4969-82FD-00D000B5003B}</x14:id>
        </ext>
      </extLst>
    </cfRule>
  </conditionalFormatting>
  <conditionalFormatting sqref="P67">
    <cfRule type="dataBar" priority="93">
      <dataBar>
        <cfvo type="min"/>
        <cfvo type="max"/>
        <color rgb="FF63C384"/>
      </dataBar>
      <extLst>
        <ext xmlns:x14="http://schemas.microsoft.com/office/spreadsheetml/2009/9/main" uri="{B025F937-C7B1-47D3-B67F-A62EFF666E3E}">
          <x14:id>{000A00FD-00BD-48CD-AEF2-0086004100A8}</x14:id>
        </ext>
      </extLst>
    </cfRule>
  </conditionalFormatting>
  <conditionalFormatting sqref="K67:O67 Q67:S67">
    <cfRule type="dataBar" priority="92">
      <dataBar>
        <cfvo type="min"/>
        <cfvo type="max"/>
        <color rgb="FF638EC6"/>
      </dataBar>
      <extLst>
        <ext xmlns:x14="http://schemas.microsoft.com/office/spreadsheetml/2009/9/main" uri="{B025F937-C7B1-47D3-B67F-A62EFF666E3E}">
          <x14:id>{0001000B-006E-40ED-AF29-001200470082}</x14:id>
        </ext>
      </extLst>
    </cfRule>
  </conditionalFormatting>
  <conditionalFormatting sqref="Q67:S67 K67:O67">
    <cfRule type="dataBar" priority="91">
      <dataBar>
        <cfvo type="min"/>
        <cfvo type="max"/>
        <color rgb="FF63C384"/>
      </dataBar>
      <extLst>
        <ext xmlns:x14="http://schemas.microsoft.com/office/spreadsheetml/2009/9/main" uri="{B025F937-C7B1-47D3-B67F-A62EFF666E3E}">
          <x14:id>{001D00DE-0048-40E2-B645-00C700E500B1}</x14:id>
        </ext>
      </extLst>
    </cfRule>
  </conditionalFormatting>
  <conditionalFormatting sqref="P68">
    <cfRule type="dataBar" priority="90">
      <dataBar>
        <cfvo type="min"/>
        <cfvo type="max"/>
        <color rgb="FF638EC6"/>
      </dataBar>
      <extLst>
        <ext xmlns:x14="http://schemas.microsoft.com/office/spreadsheetml/2009/9/main" uri="{B025F937-C7B1-47D3-B67F-A62EFF666E3E}">
          <x14:id>{00CE00B3-0076-4B25-AE1E-003400AE00FD}</x14:id>
        </ext>
      </extLst>
    </cfRule>
  </conditionalFormatting>
  <conditionalFormatting sqref="P68">
    <cfRule type="dataBar" priority="89">
      <dataBar>
        <cfvo type="min"/>
        <cfvo type="max"/>
        <color rgb="FF63C384"/>
      </dataBar>
      <extLst>
        <ext xmlns:x14="http://schemas.microsoft.com/office/spreadsheetml/2009/9/main" uri="{B025F937-C7B1-47D3-B67F-A62EFF666E3E}">
          <x14:id>{0078008F-000C-4DF6-A5C3-000E003900B7}</x14:id>
        </ext>
      </extLst>
    </cfRule>
  </conditionalFormatting>
  <conditionalFormatting sqref="K68:O68 Q68:S68">
    <cfRule type="dataBar" priority="88">
      <dataBar>
        <cfvo type="min"/>
        <cfvo type="max"/>
        <color rgb="FF638EC6"/>
      </dataBar>
      <extLst>
        <ext xmlns:x14="http://schemas.microsoft.com/office/spreadsheetml/2009/9/main" uri="{B025F937-C7B1-47D3-B67F-A62EFF666E3E}">
          <x14:id>{00C10041-002A-4E0F-844A-001F00A10053}</x14:id>
        </ext>
      </extLst>
    </cfRule>
  </conditionalFormatting>
  <conditionalFormatting sqref="Q68:S68 K68:O68">
    <cfRule type="dataBar" priority="87">
      <dataBar>
        <cfvo type="min"/>
        <cfvo type="max"/>
        <color rgb="FF63C384"/>
      </dataBar>
      <extLst>
        <ext xmlns:x14="http://schemas.microsoft.com/office/spreadsheetml/2009/9/main" uri="{B025F937-C7B1-47D3-B67F-A62EFF666E3E}">
          <x14:id>{004E000F-00FA-4351-A996-001C0008000F}</x14:id>
        </ext>
      </extLst>
    </cfRule>
  </conditionalFormatting>
  <conditionalFormatting sqref="P69">
    <cfRule type="dataBar" priority="86">
      <dataBar>
        <cfvo type="min"/>
        <cfvo type="max"/>
        <color rgb="FF638EC6"/>
      </dataBar>
      <extLst>
        <ext xmlns:x14="http://schemas.microsoft.com/office/spreadsheetml/2009/9/main" uri="{B025F937-C7B1-47D3-B67F-A62EFF666E3E}">
          <x14:id>{0071009B-0068-4EBA-AB37-00B5004400A8}</x14:id>
        </ext>
      </extLst>
    </cfRule>
  </conditionalFormatting>
  <conditionalFormatting sqref="P69">
    <cfRule type="dataBar" priority="85">
      <dataBar>
        <cfvo type="min"/>
        <cfvo type="max"/>
        <color rgb="FF63C384"/>
      </dataBar>
      <extLst>
        <ext xmlns:x14="http://schemas.microsoft.com/office/spreadsheetml/2009/9/main" uri="{B025F937-C7B1-47D3-B67F-A62EFF666E3E}">
          <x14:id>{00090011-0086-49B6-AAD1-00F600AA00A2}</x14:id>
        </ext>
      </extLst>
    </cfRule>
  </conditionalFormatting>
  <conditionalFormatting sqref="K69:O69 Q69:S69">
    <cfRule type="dataBar" priority="84">
      <dataBar>
        <cfvo type="min"/>
        <cfvo type="max"/>
        <color rgb="FF638EC6"/>
      </dataBar>
      <extLst>
        <ext xmlns:x14="http://schemas.microsoft.com/office/spreadsheetml/2009/9/main" uri="{B025F937-C7B1-47D3-B67F-A62EFF666E3E}">
          <x14:id>{006A00F8-008B-495B-93F8-004A00300027}</x14:id>
        </ext>
      </extLst>
    </cfRule>
  </conditionalFormatting>
  <conditionalFormatting sqref="Q69:S69 K69:O69">
    <cfRule type="dataBar" priority="83">
      <dataBar>
        <cfvo type="min"/>
        <cfvo type="max"/>
        <color rgb="FF63C384"/>
      </dataBar>
      <extLst>
        <ext xmlns:x14="http://schemas.microsoft.com/office/spreadsheetml/2009/9/main" uri="{B025F937-C7B1-47D3-B67F-A62EFF666E3E}">
          <x14:id>{00B60033-006C-480E-B550-005C00140094}</x14:id>
        </ext>
      </extLst>
    </cfRule>
  </conditionalFormatting>
  <conditionalFormatting sqref="H65:H74">
    <cfRule type="dataBar" priority="81">
      <dataBar>
        <cfvo type="min"/>
        <cfvo type="max"/>
        <color rgb="FF638EC6"/>
      </dataBar>
      <extLst>
        <ext xmlns:x14="http://schemas.microsoft.com/office/spreadsheetml/2009/9/main" uri="{B025F937-C7B1-47D3-B67F-A62EFF666E3E}">
          <x14:id>{00F300DB-001F-4151-B833-008300E800B0}</x14:id>
        </ext>
      </extLst>
    </cfRule>
  </conditionalFormatting>
  <conditionalFormatting sqref="H65:H74">
    <cfRule type="dataBar" priority="80">
      <dataBar>
        <cfvo type="min"/>
        <cfvo type="max"/>
        <color rgb="FF63C384"/>
      </dataBar>
      <extLst>
        <ext xmlns:x14="http://schemas.microsoft.com/office/spreadsheetml/2009/9/main" uri="{B025F937-C7B1-47D3-B67F-A62EFF666E3E}">
          <x14:id>{007F0088-009C-4358-8054-008B00D200C9}</x14:id>
        </ext>
      </extLst>
    </cfRule>
  </conditionalFormatting>
  <conditionalFormatting sqref="AE185:AF185">
    <cfRule type="containsText" dxfId="2" priority="79" operator="containsText" text="transport">
      <formula>NOT(ISERROR(SEARCH("transport",AE185)))</formula>
    </cfRule>
  </conditionalFormatting>
  <conditionalFormatting sqref="AE182:AG182">
    <cfRule type="containsText" dxfId="1" priority="76" operator="containsText" text="transport">
      <formula>NOT(ISERROR(SEARCH("transport",AE182)))</formula>
    </cfRule>
  </conditionalFormatting>
  <conditionalFormatting sqref="AE176:AG176">
    <cfRule type="containsText" dxfId="0" priority="75" operator="containsText" text="transport">
      <formula>NOT(ISERROR(SEARCH("transport",AE176)))</formula>
    </cfRule>
  </conditionalFormatting>
  <conditionalFormatting sqref="G167:G168">
    <cfRule type="dataBar" priority="74">
      <dataBar>
        <cfvo type="min"/>
        <cfvo type="max"/>
        <color rgb="FF63C384"/>
      </dataBar>
      <extLst>
        <ext xmlns:x14="http://schemas.microsoft.com/office/spreadsheetml/2009/9/main" uri="{B025F937-C7B1-47D3-B67F-A62EFF666E3E}">
          <x14:id>{002C00FA-00F9-4D5F-8045-007100C20022}</x14:id>
        </ext>
      </extLst>
    </cfRule>
  </conditionalFormatting>
  <conditionalFormatting sqref="G163">
    <cfRule type="dataBar" priority="73">
      <dataBar>
        <cfvo type="min"/>
        <cfvo type="max"/>
        <color rgb="FF63C384"/>
      </dataBar>
      <extLst>
        <ext xmlns:x14="http://schemas.microsoft.com/office/spreadsheetml/2009/9/main" uri="{B025F937-C7B1-47D3-B67F-A62EFF666E3E}">
          <x14:id>{0021001C-00E6-4F5F-BD39-005400B000CC}</x14:id>
        </ext>
      </extLst>
    </cfRule>
  </conditionalFormatting>
  <conditionalFormatting sqref="P152:P159">
    <cfRule type="dataBar" priority="69">
      <dataBar>
        <cfvo type="min"/>
        <cfvo type="max"/>
        <color rgb="FF63C384"/>
      </dataBar>
      <extLst>
        <ext xmlns:x14="http://schemas.microsoft.com/office/spreadsheetml/2009/9/main" uri="{B025F937-C7B1-47D3-B67F-A62EFF666E3E}">
          <x14:id>{00F0003B-0078-4EFD-8833-00F200F300D5}</x14:id>
        </ext>
      </extLst>
    </cfRule>
  </conditionalFormatting>
  <conditionalFormatting sqref="P153:P159">
    <cfRule type="dataBar" priority="68">
      <dataBar>
        <cfvo type="min"/>
        <cfvo type="max"/>
        <color rgb="FF63C384"/>
      </dataBar>
      <extLst>
        <ext xmlns:x14="http://schemas.microsoft.com/office/spreadsheetml/2009/9/main" uri="{B025F937-C7B1-47D3-B67F-A62EFF666E3E}">
          <x14:id>{0023009D-006B-4B01-9030-003400B00082}</x14:id>
        </ext>
      </extLst>
    </cfRule>
  </conditionalFormatting>
  <conditionalFormatting sqref="P153:P159">
    <cfRule type="dataBar" priority="67">
      <dataBar>
        <cfvo type="min"/>
        <cfvo type="max"/>
        <color rgb="FF638EC6"/>
      </dataBar>
      <extLst>
        <ext xmlns:x14="http://schemas.microsoft.com/office/spreadsheetml/2009/9/main" uri="{B025F937-C7B1-47D3-B67F-A62EFF666E3E}">
          <x14:id>{00D400B9-0098-4808-910A-009E000E002E}</x14:id>
        </ext>
      </extLst>
    </cfRule>
  </conditionalFormatting>
  <conditionalFormatting sqref="P169">
    <cfRule type="dataBar" priority="66">
      <dataBar>
        <cfvo type="min"/>
        <cfvo type="max"/>
        <color rgb="FF63C384"/>
      </dataBar>
      <extLst>
        <ext xmlns:x14="http://schemas.microsoft.com/office/spreadsheetml/2009/9/main" uri="{B025F937-C7B1-47D3-B67F-A62EFF666E3E}">
          <x14:id>{00C900C9-001A-4AF3-8508-00FE000D0048}</x14:id>
        </ext>
      </extLst>
    </cfRule>
  </conditionalFormatting>
  <conditionalFormatting sqref="P163">
    <cfRule type="dataBar" priority="65">
      <dataBar>
        <cfvo type="min"/>
        <cfvo type="max"/>
        <color rgb="FF63C384"/>
      </dataBar>
      <extLst>
        <ext xmlns:x14="http://schemas.microsoft.com/office/spreadsheetml/2009/9/main" uri="{B025F937-C7B1-47D3-B67F-A62EFF666E3E}">
          <x14:id>{00B600FB-0035-4933-93E7-00F900BB000D}</x14:id>
        </ext>
      </extLst>
    </cfRule>
  </conditionalFormatting>
  <conditionalFormatting sqref="P142:P148">
    <cfRule type="dataBar" priority="64">
      <dataBar>
        <cfvo type="min"/>
        <cfvo type="max"/>
        <color rgb="FF638EC6"/>
      </dataBar>
      <extLst>
        <ext xmlns:x14="http://schemas.microsoft.com/office/spreadsheetml/2009/9/main" uri="{B025F937-C7B1-47D3-B67F-A62EFF666E3E}">
          <x14:id>{00C9000A-00FF-489B-B9D0-0061002F00E5}</x14:id>
        </ext>
      </extLst>
    </cfRule>
  </conditionalFormatting>
  <conditionalFormatting sqref="P141:P148">
    <cfRule type="dataBar" priority="63">
      <dataBar>
        <cfvo type="min"/>
        <cfvo type="max"/>
        <color rgb="FF63C384"/>
      </dataBar>
      <extLst>
        <ext xmlns:x14="http://schemas.microsoft.com/office/spreadsheetml/2009/9/main" uri="{B025F937-C7B1-47D3-B67F-A62EFF666E3E}">
          <x14:id>{008800E9-000F-4940-AE8E-005600A8000D}</x14:id>
        </ext>
      </extLst>
    </cfRule>
  </conditionalFormatting>
  <conditionalFormatting sqref="Y148">
    <cfRule type="dataBar" priority="62">
      <dataBar>
        <cfvo type="min"/>
        <cfvo type="max"/>
        <color rgb="FF638EC6"/>
      </dataBar>
      <extLst>
        <ext xmlns:x14="http://schemas.microsoft.com/office/spreadsheetml/2009/9/main" uri="{B025F937-C7B1-47D3-B67F-A62EFF666E3E}">
          <x14:id>{000E00D8-00F9-4001-845E-003000E7001C}</x14:id>
        </ext>
      </extLst>
    </cfRule>
  </conditionalFormatting>
  <conditionalFormatting sqref="Y148 Y141">
    <cfRule type="dataBar" priority="61">
      <dataBar>
        <cfvo type="min"/>
        <cfvo type="max"/>
        <color rgb="FF63C384"/>
      </dataBar>
      <extLst>
        <ext xmlns:x14="http://schemas.microsoft.com/office/spreadsheetml/2009/9/main" uri="{B025F937-C7B1-47D3-B67F-A62EFF666E3E}">
          <x14:id>{00EC009D-0014-4D07-99AA-001900D200B4}</x14:id>
        </ext>
      </extLst>
    </cfRule>
  </conditionalFormatting>
  <conditionalFormatting sqref="G142:G148 H144:J144 B144:F144">
    <cfRule type="dataBar" priority="60">
      <dataBar>
        <cfvo type="min"/>
        <cfvo type="max"/>
        <color rgb="FF63C384"/>
      </dataBar>
      <extLst>
        <ext xmlns:x14="http://schemas.microsoft.com/office/spreadsheetml/2009/9/main" uri="{B025F937-C7B1-47D3-B67F-A62EFF666E3E}">
          <x14:id>{000B00A7-00DD-47FE-BE8C-00D300FF0043}</x14:id>
        </ext>
      </extLst>
    </cfRule>
  </conditionalFormatting>
  <conditionalFormatting sqref="G142:G148 H144:J144 B144:F144">
    <cfRule type="dataBar" priority="59">
      <dataBar>
        <cfvo type="min"/>
        <cfvo type="max"/>
        <color rgb="FF638EC6"/>
      </dataBar>
      <extLst>
        <ext xmlns:x14="http://schemas.microsoft.com/office/spreadsheetml/2009/9/main" uri="{B025F937-C7B1-47D3-B67F-A62EFF666E3E}">
          <x14:id>{0028004D-000A-4F0C-A6FC-002100FD0085}</x14:id>
        </ext>
      </extLst>
    </cfRule>
  </conditionalFormatting>
  <conditionalFormatting sqref="K153:S159">
    <cfRule type="dataBar" priority="56">
      <dataBar>
        <cfvo type="min"/>
        <cfvo type="max"/>
        <color rgb="FF63C384"/>
      </dataBar>
      <extLst>
        <ext xmlns:x14="http://schemas.microsoft.com/office/spreadsheetml/2009/9/main" uri="{B025F937-C7B1-47D3-B67F-A62EFF666E3E}">
          <x14:id>{002A0002-0010-4176-B25A-0038007D00F2}</x14:id>
        </ext>
      </extLst>
    </cfRule>
  </conditionalFormatting>
  <conditionalFormatting sqref="B148:AB148 B142:S147">
    <cfRule type="dataBar" priority="55">
      <dataBar>
        <cfvo type="min"/>
        <cfvo type="max"/>
        <color rgb="FF63C384"/>
      </dataBar>
      <extLst>
        <ext xmlns:x14="http://schemas.microsoft.com/office/spreadsheetml/2009/9/main" uri="{B025F937-C7B1-47D3-B67F-A62EFF666E3E}">
          <x14:id>{007200D6-00AF-422F-B90E-0012001B00E2}</x14:id>
        </ext>
      </extLst>
    </cfRule>
  </conditionalFormatting>
  <conditionalFormatting sqref="C65:S75">
    <cfRule type="dataBar" priority="53">
      <dataBar>
        <cfvo type="min"/>
        <cfvo type="max"/>
        <color rgb="FF63C384"/>
      </dataBar>
      <extLst>
        <ext xmlns:x14="http://schemas.microsoft.com/office/spreadsheetml/2009/9/main" uri="{B025F937-C7B1-47D3-B67F-A62EFF666E3E}">
          <x14:id>{000B00B8-00F8-4186-B9D4-005100A900AE}</x14:id>
        </ext>
      </extLst>
    </cfRule>
  </conditionalFormatting>
  <conditionalFormatting sqref="C87:C89 C85">
    <cfRule type="dataBar" priority="51">
      <dataBar>
        <cfvo type="min"/>
        <cfvo type="max"/>
        <color rgb="FF63C384"/>
      </dataBar>
      <extLst>
        <ext xmlns:x14="http://schemas.microsoft.com/office/spreadsheetml/2009/9/main" uri="{B025F937-C7B1-47D3-B67F-A62EFF666E3E}">
          <x14:id>{00D5002B-001D-41E3-A7B4-00D000D900F6}</x14:id>
        </ext>
      </extLst>
    </cfRule>
  </conditionalFormatting>
  <conditionalFormatting sqref="H152:J152 B152:F152 H159:J159 I153:J158 B159:F159">
    <cfRule type="dataBar" priority="50">
      <dataBar>
        <cfvo type="min"/>
        <cfvo type="max"/>
        <color rgb="FF63C384"/>
      </dataBar>
      <extLst>
        <ext xmlns:x14="http://schemas.microsoft.com/office/spreadsheetml/2009/9/main" uri="{B025F937-C7B1-47D3-B67F-A62EFF666E3E}">
          <x14:id>{0056003C-00CB-4B73-9990-00C90063009B}</x14:id>
        </ext>
      </extLst>
    </cfRule>
  </conditionalFormatting>
  <conditionalFormatting sqref="H159:J159 B159:F159 I153:J158">
    <cfRule type="dataBar" priority="49">
      <dataBar>
        <cfvo type="min"/>
        <cfvo type="max"/>
        <color rgb="FF63C384"/>
      </dataBar>
      <extLst>
        <ext xmlns:x14="http://schemas.microsoft.com/office/spreadsheetml/2009/9/main" uri="{B025F937-C7B1-47D3-B67F-A62EFF666E3E}">
          <x14:id>{00AC0087-0015-48FD-B998-003F004E00E6}</x14:id>
        </ext>
      </extLst>
    </cfRule>
  </conditionalFormatting>
  <conditionalFormatting sqref="B159:D159 F159 H159:J159 I153:J158">
    <cfRule type="dataBar" priority="48">
      <dataBar>
        <cfvo type="min"/>
        <cfvo type="max"/>
        <color rgb="FF638EC6"/>
      </dataBar>
      <extLst>
        <ext xmlns:x14="http://schemas.microsoft.com/office/spreadsheetml/2009/9/main" uri="{B025F937-C7B1-47D3-B67F-A62EFF666E3E}">
          <x14:id>{00C7004F-0010-4AD1-A302-005800D800BE}</x14:id>
        </ext>
      </extLst>
    </cfRule>
  </conditionalFormatting>
  <conditionalFormatting sqref="E159">
    <cfRule type="dataBar" priority="47">
      <dataBar>
        <cfvo type="min"/>
        <cfvo type="max"/>
        <color rgb="FF638EC6"/>
      </dataBar>
      <extLst>
        <ext xmlns:x14="http://schemas.microsoft.com/office/spreadsheetml/2009/9/main" uri="{B025F937-C7B1-47D3-B67F-A62EFF666E3E}">
          <x14:id>{00D800A2-00F4-403D-99D9-00C9001F00E9}</x14:id>
        </ext>
      </extLst>
    </cfRule>
  </conditionalFormatting>
  <conditionalFormatting sqref="G152 G159">
    <cfRule type="dataBar" priority="46">
      <dataBar>
        <cfvo type="min"/>
        <cfvo type="max"/>
        <color rgb="FF63C384"/>
      </dataBar>
      <extLst>
        <ext xmlns:x14="http://schemas.microsoft.com/office/spreadsheetml/2009/9/main" uri="{B025F937-C7B1-47D3-B67F-A62EFF666E3E}">
          <x14:id>{001C0021-0025-4236-B13A-00E9006B0057}</x14:id>
        </ext>
      </extLst>
    </cfRule>
  </conditionalFormatting>
  <conditionalFormatting sqref="G159">
    <cfRule type="dataBar" priority="45">
      <dataBar>
        <cfvo type="min"/>
        <cfvo type="max"/>
        <color rgb="FF63C384"/>
      </dataBar>
      <extLst>
        <ext xmlns:x14="http://schemas.microsoft.com/office/spreadsheetml/2009/9/main" uri="{B025F937-C7B1-47D3-B67F-A62EFF666E3E}">
          <x14:id>{0034001D-00B9-4D76-9B38-003100600073}</x14:id>
        </ext>
      </extLst>
    </cfRule>
  </conditionalFormatting>
  <conditionalFormatting sqref="G159">
    <cfRule type="dataBar" priority="44">
      <dataBar>
        <cfvo type="min"/>
        <cfvo type="max"/>
        <color rgb="FF638EC6"/>
      </dataBar>
      <extLst>
        <ext xmlns:x14="http://schemas.microsoft.com/office/spreadsheetml/2009/9/main" uri="{B025F937-C7B1-47D3-B67F-A62EFF666E3E}">
          <x14:id>{006F0029-00C8-4686-9B26-007900750091}</x14:id>
        </ext>
      </extLst>
    </cfRule>
  </conditionalFormatting>
  <conditionalFormatting sqref="B159:J159 I153:J158">
    <cfRule type="dataBar" priority="43">
      <dataBar>
        <cfvo type="min"/>
        <cfvo type="max"/>
        <color rgb="FF63C384"/>
      </dataBar>
      <extLst>
        <ext xmlns:x14="http://schemas.microsoft.com/office/spreadsheetml/2009/9/main" uri="{B025F937-C7B1-47D3-B67F-A62EFF666E3E}">
          <x14:id>{003F00FD-00DF-4FE7-8A75-003C00F300E8}</x14:id>
        </ext>
      </extLst>
    </cfRule>
  </conditionalFormatting>
  <conditionalFormatting sqref="K164:Q168">
    <cfRule type="dataBar" priority="42">
      <dataBar>
        <cfvo type="min"/>
        <cfvo type="max"/>
        <color rgb="FF63C384"/>
      </dataBar>
      <extLst>
        <ext xmlns:x14="http://schemas.microsoft.com/office/spreadsheetml/2009/9/main" uri="{B025F937-C7B1-47D3-B67F-A62EFF666E3E}">
          <x14:id>{007F009D-002B-470C-ACF4-000A00E6004A}</x14:id>
        </ext>
      </extLst>
    </cfRule>
  </conditionalFormatting>
  <conditionalFormatting sqref="B80:B84 D80:J84">
    <cfRule type="dataBar" priority="28">
      <dataBar>
        <cfvo type="min"/>
        <cfvo type="max"/>
        <color rgb="FF638EC6"/>
      </dataBar>
      <extLst>
        <ext xmlns:x14="http://schemas.microsoft.com/office/spreadsheetml/2009/9/main" uri="{B025F937-C7B1-47D3-B67F-A62EFF666E3E}">
          <x14:id>{00190036-000D-4788-8018-00F000CF008B}</x14:id>
        </ext>
      </extLst>
    </cfRule>
  </conditionalFormatting>
  <conditionalFormatting sqref="B80:B84 D80:J84">
    <cfRule type="dataBar" priority="27">
      <dataBar>
        <cfvo type="min"/>
        <cfvo type="max"/>
        <color rgb="FF63C384"/>
      </dataBar>
      <extLst>
        <ext xmlns:x14="http://schemas.microsoft.com/office/spreadsheetml/2009/9/main" uri="{B025F937-C7B1-47D3-B67F-A62EFF666E3E}">
          <x14:id>{005F0078-00A5-4F77-A61A-007C00AF0083}</x14:id>
        </ext>
      </extLst>
    </cfRule>
  </conditionalFormatting>
  <conditionalFormatting sqref="C80:C84">
    <cfRule type="dataBar" priority="26">
      <dataBar>
        <cfvo type="min"/>
        <cfvo type="max"/>
        <color rgb="FF63C384"/>
      </dataBar>
      <extLst>
        <ext xmlns:x14="http://schemas.microsoft.com/office/spreadsheetml/2009/9/main" uri="{B025F937-C7B1-47D3-B67F-A62EFF666E3E}">
          <x14:id>{00DE00BF-0081-4494-AFDB-008400B50098}</x14:id>
        </ext>
      </extLst>
    </cfRule>
  </conditionalFormatting>
  <conditionalFormatting sqref="D86:J86 B86">
    <cfRule type="dataBar" priority="25">
      <dataBar>
        <cfvo type="min"/>
        <cfvo type="max"/>
        <color rgb="FF638EC6"/>
      </dataBar>
      <extLst>
        <ext xmlns:x14="http://schemas.microsoft.com/office/spreadsheetml/2009/9/main" uri="{B025F937-C7B1-47D3-B67F-A62EFF666E3E}">
          <x14:id>{007F00F3-00FD-4AF4-AD5A-005F00C90068}</x14:id>
        </ext>
      </extLst>
    </cfRule>
  </conditionalFormatting>
  <conditionalFormatting sqref="D86:J86 B86">
    <cfRule type="dataBar" priority="24">
      <dataBar>
        <cfvo type="min"/>
        <cfvo type="max"/>
        <color rgb="FF63C384"/>
      </dataBar>
      <extLst>
        <ext xmlns:x14="http://schemas.microsoft.com/office/spreadsheetml/2009/9/main" uri="{B025F937-C7B1-47D3-B67F-A62EFF666E3E}">
          <x14:id>{0074006D-00B7-49F1-A76E-008100E400CC}</x14:id>
        </ext>
      </extLst>
    </cfRule>
  </conditionalFormatting>
  <conditionalFormatting sqref="C86">
    <cfRule type="dataBar" priority="23">
      <dataBar>
        <cfvo type="min"/>
        <cfvo type="max"/>
        <color rgb="FF63C384"/>
      </dataBar>
      <extLst>
        <ext xmlns:x14="http://schemas.microsoft.com/office/spreadsheetml/2009/9/main" uri="{B025F937-C7B1-47D3-B67F-A62EFF666E3E}">
          <x14:id>{0027003D-00F6-468F-B310-007D00E90066}</x14:id>
        </ext>
      </extLst>
    </cfRule>
  </conditionalFormatting>
  <conditionalFormatting sqref="B125:J136">
    <cfRule type="dataBar" priority="10">
      <dataBar>
        <cfvo type="min"/>
        <cfvo type="max"/>
        <color rgb="FF63C384"/>
      </dataBar>
      <extLst>
        <ext xmlns:x14="http://schemas.microsoft.com/office/spreadsheetml/2009/9/main" uri="{B025F937-C7B1-47D3-B67F-A62EFF666E3E}">
          <x14:id>{00AB001D-0066-4643-9E26-00A700C100AB}</x14:id>
        </ext>
      </extLst>
    </cfRule>
  </conditionalFormatting>
  <conditionalFormatting sqref="T142:AA147">
    <cfRule type="dataBar" priority="9">
      <dataBar>
        <cfvo type="min"/>
        <cfvo type="max"/>
        <color rgb="FF638EC6"/>
      </dataBar>
      <extLst>
        <ext xmlns:x14="http://schemas.microsoft.com/office/spreadsheetml/2009/9/main" uri="{B025F937-C7B1-47D3-B67F-A62EFF666E3E}">
          <x14:id>{004600A3-0012-407A-A7FE-001F007D002F}</x14:id>
        </ext>
      </extLst>
    </cfRule>
  </conditionalFormatting>
  <conditionalFormatting sqref="T142:AA147">
    <cfRule type="dataBar" priority="8">
      <dataBar>
        <cfvo type="min"/>
        <cfvo type="max"/>
        <color rgb="FF63C384"/>
      </dataBar>
      <extLst>
        <ext xmlns:x14="http://schemas.microsoft.com/office/spreadsheetml/2009/9/main" uri="{B025F937-C7B1-47D3-B67F-A62EFF666E3E}">
          <x14:id>{0041005C-0007-45DB-90A8-009A002400F6}</x14:id>
        </ext>
      </extLst>
    </cfRule>
  </conditionalFormatting>
  <conditionalFormatting sqref="B153:H158">
    <cfRule type="dataBar" priority="7">
      <dataBar>
        <cfvo type="min"/>
        <cfvo type="max"/>
        <color rgb="FF63C384"/>
      </dataBar>
      <extLst>
        <ext xmlns:x14="http://schemas.microsoft.com/office/spreadsheetml/2009/9/main" uri="{B025F937-C7B1-47D3-B67F-A62EFF666E3E}">
          <x14:id>{007B00A7-005B-4BD0-AF61-001E00DA00F1}</x14:id>
        </ext>
      </extLst>
    </cfRule>
  </conditionalFormatting>
  <conditionalFormatting sqref="B153:H158">
    <cfRule type="dataBar" priority="6">
      <dataBar>
        <cfvo type="min"/>
        <cfvo type="max"/>
        <color rgb="FF63C384"/>
      </dataBar>
      <extLst>
        <ext xmlns:x14="http://schemas.microsoft.com/office/spreadsheetml/2009/9/main" uri="{B025F937-C7B1-47D3-B67F-A62EFF666E3E}">
          <x14:id>{00E5000B-00D7-45B5-8EB9-00BA004F001D}</x14:id>
        </ext>
      </extLst>
    </cfRule>
  </conditionalFormatting>
  <conditionalFormatting sqref="B153:H158">
    <cfRule type="dataBar" priority="5">
      <dataBar>
        <cfvo type="min"/>
        <cfvo type="max"/>
        <color rgb="FF638EC6"/>
      </dataBar>
      <extLst>
        <ext xmlns:x14="http://schemas.microsoft.com/office/spreadsheetml/2009/9/main" uri="{B025F937-C7B1-47D3-B67F-A62EFF666E3E}">
          <x14:id>{00330014-00AB-473C-B659-0008002A0054}</x14:id>
        </ext>
      </extLst>
    </cfRule>
  </conditionalFormatting>
  <conditionalFormatting sqref="G153:G158">
    <cfRule type="dataBar" priority="4">
      <dataBar>
        <cfvo type="min"/>
        <cfvo type="max"/>
        <color rgb="FF63C384"/>
      </dataBar>
      <extLst>
        <ext xmlns:x14="http://schemas.microsoft.com/office/spreadsheetml/2009/9/main" uri="{B025F937-C7B1-47D3-B67F-A62EFF666E3E}">
          <x14:id>{00A700EB-0077-46B6-AD33-001B00AE00CF}</x14:id>
        </ext>
      </extLst>
    </cfRule>
  </conditionalFormatting>
  <conditionalFormatting sqref="G153:G158">
    <cfRule type="dataBar" priority="3">
      <dataBar>
        <cfvo type="min"/>
        <cfvo type="max"/>
        <color rgb="FF63C384"/>
      </dataBar>
      <extLst>
        <ext xmlns:x14="http://schemas.microsoft.com/office/spreadsheetml/2009/9/main" uri="{B025F937-C7B1-47D3-B67F-A62EFF666E3E}">
          <x14:id>{0082009C-00CE-4865-B980-0027000A0051}</x14:id>
        </ext>
      </extLst>
    </cfRule>
  </conditionalFormatting>
  <conditionalFormatting sqref="G153:G158">
    <cfRule type="dataBar" priority="2">
      <dataBar>
        <cfvo type="min"/>
        <cfvo type="max"/>
        <color rgb="FF638EC6"/>
      </dataBar>
      <extLst>
        <ext xmlns:x14="http://schemas.microsoft.com/office/spreadsheetml/2009/9/main" uri="{B025F937-C7B1-47D3-B67F-A62EFF666E3E}">
          <x14:id>{008200B8-00ED-422E-9AAF-00E20056001D}</x14:id>
        </ext>
      </extLst>
    </cfRule>
  </conditionalFormatting>
  <conditionalFormatting sqref="B153:H158">
    <cfRule type="dataBar" priority="1">
      <dataBar>
        <cfvo type="min"/>
        <cfvo type="max"/>
        <color rgb="FF63C384"/>
      </dataBar>
      <extLst>
        <ext xmlns:x14="http://schemas.microsoft.com/office/spreadsheetml/2009/9/main" uri="{B025F937-C7B1-47D3-B67F-A62EFF666E3E}">
          <x14:id>{003B0087-0065-406C-B374-005100C00017}</x14:id>
        </ext>
      </extLst>
    </cfRule>
  </conditionalFormatting>
  <pageMargins left="0.7" right="0.7" top="0.75" bottom="0.75" header="0.3" footer="0.3"/>
  <pageSetup paperSize="9" scale="20" orientation="landscape"/>
  <headerFooter>
    <oddHeader>&amp;C&amp;20 4. Hotspot analysis</oddHeader>
  </headerFooter>
  <extLst>
    <ext xmlns:x14="http://schemas.microsoft.com/office/spreadsheetml/2009/9/main" uri="{78C0D931-6437-407d-A8EE-F0AAD7539E65}">
      <x14:conditionalFormattings>
        <x14:conditionalFormatting xmlns:xm="http://schemas.microsoft.com/office/excel/2006/main">
          <x14:cfRule type="dataBar" id="{000F004A-001A-430D-94A3-00CA0056002A}">
            <x14:dataBar minLength="0" maxLength="100" gradient="0">
              <x14:cfvo type="autoMin"/>
              <x14:cfvo type="autoMax"/>
              <x14:negativeFillColor indexed="2"/>
              <x14:axisColor indexed="64"/>
            </x14:dataBar>
          </x14:cfRule>
          <xm:sqref>Z141:AB141 B160:I160 B149:I149 H142:J148 K140 T140 K141:O148 B142:F148 M144:S144 Q141:X141 Z148:AB148 Q148:X148 Q142:S147</xm:sqref>
        </x14:conditionalFormatting>
        <x14:conditionalFormatting xmlns:xm="http://schemas.microsoft.com/office/excel/2006/main">
          <x14:cfRule type="dataBar" id="{00F00004-00DB-4BBE-8E75-00CA004F0056}">
            <x14:dataBar minLength="0" maxLength="100" gradient="0">
              <x14:cfvo type="autoMin"/>
              <x14:cfvo type="autoMax"/>
              <x14:negativeFillColor indexed="2"/>
              <x14:axisColor indexed="64"/>
            </x14:dataBar>
          </x14:cfRule>
          <xm:sqref>K162</xm:sqref>
        </x14:conditionalFormatting>
        <x14:conditionalFormatting xmlns:xm="http://schemas.microsoft.com/office/excel/2006/main">
          <x14:cfRule type="dataBar" id="{00FB009C-0056-4B44-B617-009900E400BB}">
            <x14:dataBar minLength="0" maxLength="100" gradient="0">
              <x14:cfvo type="autoMin"/>
              <x14:cfvo type="autoMax"/>
              <x14:negativeFillColor indexed="2"/>
              <x14:axisColor indexed="64"/>
            </x14:dataBar>
          </x14:cfRule>
          <xm:sqref>K152:O159 K151 Q152:S159 K153:Q158</xm:sqref>
        </x14:conditionalFormatting>
        <x14:conditionalFormatting xmlns:xm="http://schemas.microsoft.com/office/excel/2006/main">
          <x14:cfRule type="dataBar" id="{00380058-000D-4A0E-8FD8-003B00040096}">
            <x14:dataBar minLength="0" maxLength="100" border="1" negativeBarBorderColorSameAsPositive="0">
              <x14:cfvo type="autoMin"/>
              <x14:cfvo type="autoMax"/>
              <x14:borderColor rgb="FF638EC6"/>
              <x14:negativeFillColor indexed="2"/>
              <x14:negativeBorderColor indexed="2"/>
              <x14:axisColor indexed="64"/>
            </x14:dataBar>
          </x14:cfRule>
          <xm:sqref>X148 O148 Q148:V148 Z148:AB148 H142:O147 B148:D148 F148 H148:M148 B142:F147 M144:S144 Q142:S147</xm:sqref>
        </x14:conditionalFormatting>
        <x14:conditionalFormatting xmlns:xm="http://schemas.microsoft.com/office/excel/2006/main">
          <x14:cfRule type="dataBar" id="{0093007F-0094-4A3D-8AB1-004A00220063}">
            <x14:dataBar minLength="0" maxLength="100" gradient="0">
              <x14:cfvo type="autoMin"/>
              <x14:cfvo type="autoMax"/>
              <x14:negativeFillColor indexed="2"/>
              <x14:axisColor indexed="64"/>
            </x14:dataBar>
          </x14:cfRule>
          <xm:sqref>K153:O159 Q153:S159 K153:Q158</xm:sqref>
        </x14:conditionalFormatting>
        <x14:conditionalFormatting xmlns:xm="http://schemas.microsoft.com/office/excel/2006/main">
          <x14:cfRule type="dataBar" id="{00E00092-000E-4225-B0DE-000A004900E3}">
            <x14:dataBar minLength="0" maxLength="100" border="1" negativeBarBorderColorSameAsPositive="0">
              <x14:cfvo type="autoMin"/>
              <x14:cfvo type="autoMax"/>
              <x14:borderColor rgb="FF638EC6"/>
              <x14:negativeFillColor indexed="2"/>
              <x14:negativeBorderColor indexed="2"/>
              <x14:axisColor indexed="64"/>
            </x14:dataBar>
          </x14:cfRule>
          <xm:sqref>K159:M159 O159 Q153:S159 K153:Q158</xm:sqref>
        </x14:conditionalFormatting>
        <x14:conditionalFormatting xmlns:xm="http://schemas.microsoft.com/office/excel/2006/main">
          <x14:cfRule type="dataBar" id="{00180032-00A7-4F81-B5ED-000A002B00F3}">
            <x14:dataBar minLength="0" maxLength="100" gradient="0">
              <x14:cfvo type="autoMin"/>
              <x14:cfvo type="autoMax"/>
              <x14:negativeFillColor indexed="2"/>
              <x14:axisColor indexed="64"/>
            </x14:dataBar>
          </x14:cfRule>
          <xm:sqref>Q169:S169 G169:O169 B167:F169 H167:J168 R164:S168 B164:J166</xm:sqref>
        </x14:conditionalFormatting>
        <x14:conditionalFormatting xmlns:xm="http://schemas.microsoft.com/office/excel/2006/main">
          <x14:cfRule type="dataBar" id="{00DE00F2-00C9-4E7A-866B-0071006D00AB}">
            <x14:dataBar minLength="0" maxLength="100" gradient="0">
              <x14:cfvo type="autoMin"/>
              <x14:cfvo type="autoMax"/>
              <x14:negativeFillColor indexed="2"/>
              <x14:axisColor indexed="64"/>
            </x14:dataBar>
          </x14:cfRule>
          <xm:sqref>K163:O163 Q163:S163</xm:sqref>
        </x14:conditionalFormatting>
        <x14:conditionalFormatting xmlns:xm="http://schemas.microsoft.com/office/excel/2006/main">
          <x14:cfRule type="dataBar" id="{00B300BC-00CE-4ED0-B217-004E003C00EB}">
            <x14:dataBar minLength="0" maxLength="100" gradient="0">
              <x14:cfvo type="autoMin"/>
              <x14:cfvo type="autoMax"/>
              <x14:negativeFillColor indexed="2"/>
              <x14:axisColor indexed="64"/>
            </x14:dataBar>
          </x14:cfRule>
          <xm:sqref>B163:F163 H163:J163</xm:sqref>
        </x14:conditionalFormatting>
        <x14:conditionalFormatting xmlns:xm="http://schemas.microsoft.com/office/excel/2006/main">
          <x14:cfRule type="dataBar" id="{00C7001C-00E8-41D4-9630-005500C60017}">
            <x14:dataBar minLength="0" maxLength="100" gradient="0">
              <x14:cfvo type="autoMin"/>
              <x14:cfvo type="autoMax"/>
              <x14:negativeFillColor indexed="2"/>
              <x14:axisColor indexed="64"/>
            </x14:dataBar>
          </x14:cfRule>
          <xm:sqref>K65:S75</xm:sqref>
        </x14:conditionalFormatting>
        <x14:conditionalFormatting xmlns:xm="http://schemas.microsoft.com/office/excel/2006/main">
          <x14:cfRule type="dataBar" id="{007900AD-0030-41CE-A181-00FE00270013}">
            <x14:dataBar minLength="0" maxLength="100" border="1" negativeBarBorderColorSameAsPositive="0">
              <x14:cfvo type="autoMin"/>
              <x14:cfvo type="autoMax"/>
              <x14:borderColor rgb="FF638EC6"/>
              <x14:negativeFillColor indexed="2"/>
              <x14:negativeBorderColor indexed="2"/>
              <x14:axisColor indexed="64"/>
            </x14:dataBar>
          </x14:cfRule>
          <xm:sqref>G65:G74</xm:sqref>
        </x14:conditionalFormatting>
        <x14:conditionalFormatting xmlns:xm="http://schemas.microsoft.com/office/excel/2006/main">
          <x14:cfRule type="dataBar" id="{00D200F6-0024-48E7-A957-0032001E009E}">
            <x14:dataBar minLength="0" maxLength="100" gradient="0">
              <x14:cfvo type="autoMin"/>
              <x14:cfvo type="autoMax"/>
              <x14:negativeFillColor indexed="2"/>
              <x14:axisColor indexed="64"/>
            </x14:dataBar>
          </x14:cfRule>
          <xm:sqref>G65:G74</xm:sqref>
        </x14:conditionalFormatting>
        <x14:conditionalFormatting xmlns:xm="http://schemas.microsoft.com/office/excel/2006/main">
          <x14:cfRule type="dataBar" id="{002A00E4-00B7-4013-90B3-00FB00450060}">
            <x14:dataBar minLength="0" maxLength="100" border="1" negativeBarBorderColorSameAsPositive="0">
              <x14:cfvo type="autoMin"/>
              <x14:cfvo type="autoMax"/>
              <x14:borderColor rgb="FF638EC6"/>
              <x14:negativeFillColor indexed="2"/>
              <x14:negativeBorderColor indexed="2"/>
              <x14:axisColor indexed="64"/>
            </x14:dataBar>
          </x14:cfRule>
          <xm:sqref>P65:P66 P70:P74</xm:sqref>
        </x14:conditionalFormatting>
        <x14:conditionalFormatting xmlns:xm="http://schemas.microsoft.com/office/excel/2006/main">
          <x14:cfRule type="dataBar" id="{00350019-0083-4421-903C-00670039007D}">
            <x14:dataBar minLength="0" maxLength="100" gradient="0">
              <x14:cfvo type="autoMin"/>
              <x14:cfvo type="autoMax"/>
              <x14:negativeFillColor indexed="2"/>
              <x14:axisColor indexed="64"/>
            </x14:dataBar>
          </x14:cfRule>
          <xm:sqref>P65:P66 P70:P74</xm:sqref>
        </x14:conditionalFormatting>
        <x14:conditionalFormatting xmlns:xm="http://schemas.microsoft.com/office/excel/2006/main">
          <x14:cfRule type="dataBar" id="{00E600F1-0077-4B48-B3B7-00CA001700AA}">
            <x14:dataBar minLength="0" maxLength="100" gradient="0">
              <x14:cfvo type="autoMin"/>
              <x14:cfvo type="autoMax"/>
              <x14:negativeFillColor indexed="2"/>
              <x14:axisColor indexed="64"/>
            </x14:dataBar>
          </x14:cfRule>
          <xm:sqref>K75:S75 Q65:S66 A65:A75 K65:O66 K70:O74 Q70:S74</xm:sqref>
        </x14:conditionalFormatting>
        <x14:conditionalFormatting xmlns:xm="http://schemas.microsoft.com/office/excel/2006/main">
          <x14:cfRule type="dataBar" id="{00A9004E-00F5-4448-8D96-00FE00240095}">
            <x14:dataBar minLength="0" maxLength="100" gradient="0">
              <x14:cfvo type="autoMin"/>
              <x14:cfvo type="autoMax"/>
              <x14:negativeFillColor indexed="2"/>
              <x14:axisColor indexed="64"/>
            </x14:dataBar>
          </x14:cfRule>
          <xm:sqref>B32:J42</xm:sqref>
        </x14:conditionalFormatting>
        <x14:conditionalFormatting xmlns:xm="http://schemas.microsoft.com/office/excel/2006/main">
          <x14:cfRule type="dataBar" id="{007D0077-00BD-4E00-8294-00D90049003A}">
            <x14:dataBar minLength="0" maxLength="100" border="1" negativeBarBorderColorSameAsPositive="0">
              <x14:cfvo type="autoMin"/>
              <x14:cfvo type="autoMax"/>
              <x14:borderColor rgb="FF638EC6"/>
              <x14:negativeFillColor indexed="2"/>
              <x14:negativeBorderColor indexed="2"/>
              <x14:axisColor indexed="64"/>
            </x14:dataBar>
          </x14:cfRule>
          <xm:sqref>G32:G41</xm:sqref>
        </x14:conditionalFormatting>
        <x14:conditionalFormatting xmlns:xm="http://schemas.microsoft.com/office/excel/2006/main">
          <x14:cfRule type="dataBar" id="{000C004D-00E8-4E62-88F4-00CF00DE00F7}">
            <x14:dataBar minLength="0" maxLength="100" gradient="0">
              <x14:cfvo type="autoMin"/>
              <x14:cfvo type="autoMax"/>
              <x14:negativeFillColor indexed="2"/>
              <x14:axisColor indexed="64"/>
            </x14:dataBar>
          </x14:cfRule>
          <xm:sqref>G32:G41</xm:sqref>
        </x14:conditionalFormatting>
        <x14:conditionalFormatting xmlns:xm="http://schemas.microsoft.com/office/excel/2006/main">
          <x14:cfRule type="dataBar" id="{0023002D-0076-468E-92D7-0085001700FF}">
            <x14:dataBar minLength="0" maxLength="100" border="1" negativeBarBorderColorSameAsPositive="0">
              <x14:cfvo type="autoMin"/>
              <x14:cfvo type="autoMax"/>
              <x14:borderColor rgb="FF638EC6"/>
              <x14:negativeFillColor indexed="2"/>
              <x14:negativeBorderColor indexed="2"/>
              <x14:axisColor indexed="64"/>
            </x14:dataBar>
          </x14:cfRule>
          <xm:sqref>H47:O60 Q47:S60 Q4:S14 B4:F14 H4:O14 B32:F41 H32:J41 B47:F60 B42:J42 G60 M10:S10</xm:sqref>
        </x14:conditionalFormatting>
        <x14:conditionalFormatting xmlns:xm="http://schemas.microsoft.com/office/excel/2006/main">
          <x14:cfRule type="dataBar" id="{005B008C-00EE-4721-AE1D-009F002C009A}">
            <x14:dataBar minLength="0" maxLength="100" gradient="0">
              <x14:cfvo type="autoMin"/>
              <x14:cfvo type="autoMax"/>
              <x14:negativeFillColor indexed="2"/>
              <x14:axisColor indexed="64"/>
            </x14:dataBar>
          </x14:cfRule>
          <xm:sqref>Q47:S60 A47:A60 K47:O60</xm:sqref>
        </x14:conditionalFormatting>
        <x14:conditionalFormatting xmlns:xm="http://schemas.microsoft.com/office/excel/2006/main">
          <x14:cfRule type="dataBar" id="{001A00B5-001F-4723-BA72-00A800650037}">
            <x14:dataBar minLength="0" maxLength="100" gradient="0">
              <x14:cfvo type="autoMin"/>
              <x14:cfvo type="autoMax"/>
              <x14:negativeFillColor indexed="2"/>
              <x14:axisColor indexed="64"/>
            </x14:dataBar>
          </x14:cfRule>
          <xm:sqref>H47:J60 H32:J41 B47:F60 G42:J42 G60 A32:F42</xm:sqref>
        </x14:conditionalFormatting>
        <x14:conditionalFormatting xmlns:xm="http://schemas.microsoft.com/office/excel/2006/main">
          <x14:cfRule type="dataBar" id="{006C006C-0080-436C-8E5C-0032008400FE}">
            <x14:dataBar minLength="0" maxLength="100" gradient="0">
              <x14:cfvo type="autoMin"/>
              <x14:cfvo type="autoMax"/>
              <x14:negativeFillColor indexed="2"/>
              <x14:axisColor indexed="64"/>
            </x14:dataBar>
          </x14:cfRule>
          <xm:sqref>G4:G13</xm:sqref>
        </x14:conditionalFormatting>
        <x14:conditionalFormatting xmlns:xm="http://schemas.microsoft.com/office/excel/2006/main">
          <x14:cfRule type="dataBar" id="{00020049-00E1-4668-9F53-00B300F10097}">
            <x14:dataBar minLength="0" maxLength="100" border="1" negativeBarBorderColorSameAsPositive="0">
              <x14:cfvo type="autoMin"/>
              <x14:cfvo type="autoMax"/>
              <x14:borderColor rgb="FF638EC6"/>
              <x14:negativeFillColor indexed="2"/>
              <x14:negativeBorderColor indexed="2"/>
              <x14:axisColor indexed="64"/>
            </x14:dataBar>
          </x14:cfRule>
          <xm:sqref>G4:G13</xm:sqref>
        </x14:conditionalFormatting>
        <x14:conditionalFormatting xmlns:xm="http://schemas.microsoft.com/office/excel/2006/main">
          <x14:cfRule type="dataBar" id="{000E0089-0071-49D7-B472-00E500E9000D}">
            <x14:dataBar minLength="0" maxLength="100" gradient="0">
              <x14:cfvo type="autoMin"/>
              <x14:cfvo type="autoMax"/>
              <x14:negativeFillColor indexed="2"/>
              <x14:axisColor indexed="64"/>
            </x14:dataBar>
          </x14:cfRule>
          <xm:sqref>P4:P14</xm:sqref>
        </x14:conditionalFormatting>
        <x14:conditionalFormatting xmlns:xm="http://schemas.microsoft.com/office/excel/2006/main">
          <x14:cfRule type="dataBar" id="{004E0014-00FC-4450-998E-0046003100D7}">
            <x14:dataBar minLength="0" maxLength="100" border="1" negativeBarBorderColorSameAsPositive="0">
              <x14:cfvo type="autoMin"/>
              <x14:cfvo type="autoMax"/>
              <x14:borderColor rgb="FF638EC6"/>
              <x14:negativeFillColor indexed="2"/>
              <x14:negativeBorderColor indexed="2"/>
              <x14:axisColor indexed="64"/>
            </x14:dataBar>
          </x14:cfRule>
          <xm:sqref>P4:P14</xm:sqref>
        </x14:conditionalFormatting>
        <x14:conditionalFormatting xmlns:xm="http://schemas.microsoft.com/office/excel/2006/main">
          <x14:cfRule type="dataBar" id="{005E0059-001B-4CC6-9E46-00AE00460080}">
            <x14:dataBar minLength="0" maxLength="100" gradient="0">
              <x14:cfvo type="autoMin"/>
              <x14:cfvo type="autoMax"/>
              <x14:negativeFillColor indexed="2"/>
              <x14:axisColor indexed="64"/>
            </x14:dataBar>
          </x14:cfRule>
          <xm:sqref>Q4:S14 A4:F14 H4:O14 M10:S10</xm:sqref>
        </x14:conditionalFormatting>
        <x14:conditionalFormatting xmlns:xm="http://schemas.microsoft.com/office/excel/2006/main">
          <x14:cfRule type="dataBar" id="{00FA0077-00CD-46ED-8890-0084000C000C}">
            <x14:dataBar minLength="0" maxLength="100" border="1" negativeBarBorderColorSameAsPositive="0">
              <x14:cfvo type="autoMin"/>
              <x14:cfvo type="autoMax"/>
              <x14:borderColor rgb="FF638EC6"/>
              <x14:negativeFillColor indexed="2"/>
              <x14:negativeBorderColor indexed="2"/>
              <x14:axisColor indexed="64"/>
            </x14:dataBar>
          </x14:cfRule>
          <xm:sqref>Q107:S117 B85 D85:F85 H85:O85 Q80:S89 K107:O117 P89 G120 P120 K119:O120 Q119:S120 M129 M133 K80:O84 H87:O89 K86:O86 D87:F89 B87:B89</xm:sqref>
        </x14:conditionalFormatting>
        <x14:conditionalFormatting xmlns:xm="http://schemas.microsoft.com/office/excel/2006/main">
          <x14:cfRule type="dataBar" id="{00A5009C-00B1-47CE-A333-0028005C00B6}">
            <x14:dataBar minLength="0" maxLength="100" gradient="0">
              <x14:cfvo type="autoMin"/>
              <x14:cfvo type="autoMax"/>
              <x14:negativeFillColor indexed="2"/>
              <x14:axisColor indexed="64"/>
            </x14:dataBar>
          </x14:cfRule>
          <xm:sqref>M129 M133</xm:sqref>
        </x14:conditionalFormatting>
        <x14:conditionalFormatting xmlns:xm="http://schemas.microsoft.com/office/excel/2006/main">
          <x14:cfRule type="dataBar" id="{005F0081-00B3-4EDE-BA3D-009F00E200E2}">
            <x14:dataBar minLength="0" maxLength="100" gradient="0">
              <x14:cfvo type="autoMin"/>
              <x14:cfvo type="autoMax"/>
              <x14:negativeFillColor indexed="2"/>
              <x14:axisColor indexed="64"/>
            </x14:dataBar>
          </x14:cfRule>
          <xm:sqref>Q107:S117 K107:O117 G120 P120 K119:O120 Q119:S120</xm:sqref>
        </x14:conditionalFormatting>
        <x14:conditionalFormatting xmlns:xm="http://schemas.microsoft.com/office/excel/2006/main">
          <x14:cfRule type="dataBar" id="{0057001E-00A5-494B-A386-004C003000F9}">
            <x14:dataBar minLength="0" maxLength="100" gradient="0">
              <x14:cfvo type="autoMin"/>
              <x14:cfvo type="autoMax"/>
              <x14:negativeFillColor indexed="2"/>
              <x14:axisColor indexed="64"/>
            </x14:dataBar>
          </x14:cfRule>
          <xm:sqref>D85:F85 H85:O85 Q80:S89 B85 P89 K80:O84 B87:B89 H87:O89 K86:O86 D87:F89</xm:sqref>
        </x14:conditionalFormatting>
        <x14:conditionalFormatting xmlns:xm="http://schemas.microsoft.com/office/excel/2006/main">
          <x14:cfRule type="dataBar" id="{00260099-0043-4B6F-B89B-00CC00A200B1}">
            <x14:dataBar minLength="0" maxLength="100" gradient="0">
              <x14:cfvo type="autoMin"/>
              <x14:cfvo type="autoMax"/>
              <x14:negativeFillColor indexed="2"/>
              <x14:axisColor indexed="64"/>
            </x14:dataBar>
          </x14:cfRule>
          <xm:sqref>K99:S99</xm:sqref>
        </x14:conditionalFormatting>
        <x14:conditionalFormatting xmlns:xm="http://schemas.microsoft.com/office/excel/2006/main">
          <x14:cfRule type="dataBar" id="{00560012-004F-4E73-A73E-00B300C2009F}">
            <x14:dataBar minLength="0" maxLength="100" border="1" negativeBarBorderColorSameAsPositive="0">
              <x14:cfvo type="autoMin"/>
              <x14:cfvo type="autoMax"/>
              <x14:borderColor rgb="FF638EC6"/>
              <x14:negativeFillColor indexed="2"/>
              <x14:negativeBorderColor indexed="2"/>
              <x14:axisColor indexed="64"/>
            </x14:dataBar>
          </x14:cfRule>
          <xm:sqref>K99:S99</xm:sqref>
        </x14:conditionalFormatting>
        <x14:conditionalFormatting xmlns:xm="http://schemas.microsoft.com/office/excel/2006/main">
          <x14:cfRule type="dataBar" id="{005E006F-000A-4164-AA99-008900B10032}">
            <x14:dataBar minLength="0" maxLength="100" gradient="0">
              <x14:cfvo type="autoMin"/>
              <x14:cfvo type="autoMax"/>
              <x14:negativeFillColor indexed="2"/>
              <x14:axisColor indexed="64"/>
            </x14:dataBar>
          </x14:cfRule>
          <xm:sqref>T89:AB89</xm:sqref>
        </x14:conditionalFormatting>
        <x14:conditionalFormatting xmlns:xm="http://schemas.microsoft.com/office/excel/2006/main">
          <x14:cfRule type="dataBar" id="{001200DD-003C-4E60-982E-001E00BB003A}">
            <x14:dataBar minLength="0" maxLength="100" border="1" negativeBarBorderColorSameAsPositive="0">
              <x14:cfvo type="autoMin"/>
              <x14:cfvo type="autoMax"/>
              <x14:borderColor rgb="FF638EC6"/>
              <x14:negativeFillColor indexed="2"/>
              <x14:negativeBorderColor indexed="2"/>
              <x14:axisColor indexed="64"/>
            </x14:dataBar>
          </x14:cfRule>
          <xm:sqref>T89:AB89</xm:sqref>
        </x14:conditionalFormatting>
        <x14:conditionalFormatting xmlns:xm="http://schemas.microsoft.com/office/excel/2006/main">
          <x14:cfRule type="dataBar" id="{008B0073-004A-43EC-9733-00B100A900DE}">
            <x14:dataBar minLength="0" maxLength="100" gradient="0">
              <x14:cfvo type="autoMin"/>
              <x14:cfvo type="autoMax"/>
              <x14:negativeFillColor indexed="2"/>
              <x14:axisColor indexed="64"/>
            </x14:dataBar>
          </x14:cfRule>
          <xm:sqref>T80:X88 Z80:AB88 Y88 Y82:Y85</xm:sqref>
        </x14:conditionalFormatting>
        <x14:conditionalFormatting xmlns:xm="http://schemas.microsoft.com/office/excel/2006/main">
          <x14:cfRule type="dataBar" id="{00A800D6-000B-4676-B00D-00F90027000C}">
            <x14:dataBar minLength="0" maxLength="100" border="1" negativeBarBorderColorSameAsPositive="0">
              <x14:cfvo type="autoMin"/>
              <x14:cfvo type="autoMax"/>
              <x14:borderColor rgb="FF638EC6"/>
              <x14:negativeFillColor indexed="2"/>
              <x14:negativeBorderColor indexed="2"/>
              <x14:axisColor indexed="64"/>
            </x14:dataBar>
          </x14:cfRule>
          <xm:sqref>T80:X88 Z80:AB88 Y88 Y82:Y85</xm:sqref>
        </x14:conditionalFormatting>
        <x14:conditionalFormatting xmlns:xm="http://schemas.microsoft.com/office/excel/2006/main">
          <x14:cfRule type="dataBar" id="{00A4007F-0028-4569-BEF9-00B9005F00BD}">
            <x14:dataBar minLength="0" maxLength="100" gradient="0">
              <x14:cfvo type="autoMin"/>
              <x14:cfvo type="autoMax"/>
              <x14:negativeFillColor indexed="2"/>
              <x14:axisColor indexed="64"/>
            </x14:dataBar>
          </x14:cfRule>
          <xm:sqref>C89</xm:sqref>
        </x14:conditionalFormatting>
        <x14:conditionalFormatting xmlns:xm="http://schemas.microsoft.com/office/excel/2006/main">
          <x14:cfRule type="dataBar" id="{00B70056-0006-4FD9-A4DC-0029009D00E4}">
            <x14:dataBar minLength="0" maxLength="100" gradient="0">
              <x14:cfvo type="autoMin"/>
              <x14:cfvo type="autoMax"/>
              <x14:negativeFillColor indexed="2"/>
              <x14:axisColor indexed="64"/>
            </x14:dataBar>
          </x14:cfRule>
          <xm:sqref>B211:F222 H211:J222</xm:sqref>
        </x14:conditionalFormatting>
        <x14:conditionalFormatting xmlns:xm="http://schemas.microsoft.com/office/excel/2006/main">
          <x14:cfRule type="dataBar" id="{005E0027-0078-4B52-9A4D-0005000700AF}">
            <x14:dataBar minLength="0" maxLength="100" gradient="0">
              <x14:cfvo type="autoMin"/>
              <x14:cfvo type="autoMax"/>
              <x14:negativeFillColor indexed="2"/>
              <x14:axisColor indexed="64"/>
            </x14:dataBar>
          </x14:cfRule>
          <xm:sqref>B210:F210 H210:J210</xm:sqref>
        </x14:conditionalFormatting>
        <x14:conditionalFormatting xmlns:xm="http://schemas.microsoft.com/office/excel/2006/main">
          <x14:cfRule type="dataBar" id="{00E800BE-00B4-422B-BB7B-00DE0020009F}">
            <x14:dataBar minLength="0" maxLength="100" gradient="0">
              <x14:cfvo type="autoMin"/>
              <x14:cfvo type="autoMax"/>
              <x14:negativeFillColor indexed="2"/>
              <x14:axisColor indexed="64"/>
            </x14:dataBar>
          </x14:cfRule>
          <xm:sqref>B193:F206 H193:J206</xm:sqref>
        </x14:conditionalFormatting>
        <x14:conditionalFormatting xmlns:xm="http://schemas.microsoft.com/office/excel/2006/main">
          <x14:cfRule type="dataBar" id="{00840021-0089-41A0-9B24-000A00770013}">
            <x14:dataBar minLength="0" maxLength="100" gradient="0">
              <x14:cfvo type="autoMin"/>
              <x14:cfvo type="autoMax"/>
              <x14:negativeFillColor indexed="2"/>
              <x14:axisColor indexed="64"/>
            </x14:dataBar>
          </x14:cfRule>
          <xm:sqref>B192:F192 H192:J192</xm:sqref>
        </x14:conditionalFormatting>
        <x14:conditionalFormatting xmlns:xm="http://schemas.microsoft.com/office/excel/2006/main">
          <x14:cfRule type="dataBar" id="{000000B8-001F-4951-A83E-00C8004A0027}">
            <x14:dataBar minLength="0" maxLength="100" gradient="0">
              <x14:cfvo type="autoMin"/>
              <x14:cfvo type="autoMax"/>
              <x14:negativeFillColor indexed="2"/>
              <x14:axisColor indexed="64"/>
            </x14:dataBar>
          </x14:cfRule>
          <xm:sqref>K193:O197 Q193:S197 Q199:S206 K198:S198 K199:O206</xm:sqref>
        </x14:conditionalFormatting>
        <x14:conditionalFormatting xmlns:xm="http://schemas.microsoft.com/office/excel/2006/main">
          <x14:cfRule type="dataBar" id="{00D500D7-00C3-4235-906A-009C00BD0026}">
            <x14:dataBar minLength="0" maxLength="100" gradient="0">
              <x14:cfvo type="autoMin"/>
              <x14:cfvo type="autoMax"/>
              <x14:negativeFillColor indexed="2"/>
              <x14:axisColor indexed="64"/>
            </x14:dataBar>
          </x14:cfRule>
          <xm:sqref>K192:O192 Q192:S192</xm:sqref>
        </x14:conditionalFormatting>
        <x14:conditionalFormatting xmlns:xm="http://schemas.microsoft.com/office/excel/2006/main">
          <x14:cfRule type="dataBar" id="{007D00F7-00A9-436A-9221-00EB00B500E3}">
            <x14:dataBar minLength="0" maxLength="100" gradient="0">
              <x14:cfvo type="autoMin"/>
              <x14:cfvo type="autoMax"/>
              <x14:negativeFillColor indexed="2"/>
              <x14:axisColor indexed="64"/>
            </x14:dataBar>
          </x14:cfRule>
          <xm:sqref>B187:F188 H187:J188 B175:F181 H175:J182 C182:F182</xm:sqref>
        </x14:conditionalFormatting>
        <x14:conditionalFormatting xmlns:xm="http://schemas.microsoft.com/office/excel/2006/main">
          <x14:cfRule type="dataBar" id="{00B10045-001B-4C8A-B589-00FA00010021}">
            <x14:dataBar minLength="0" maxLength="100" gradient="0">
              <x14:cfvo type="autoMin"/>
              <x14:cfvo type="autoMax"/>
              <x14:negativeFillColor indexed="2"/>
              <x14:axisColor indexed="64"/>
            </x14:dataBar>
          </x14:cfRule>
          <xm:sqref>B174:F174 H174:J174</xm:sqref>
        </x14:conditionalFormatting>
        <x14:conditionalFormatting xmlns:xm="http://schemas.microsoft.com/office/excel/2006/main">
          <x14:cfRule type="dataBar" id="{005300B7-006A-4F2C-8241-00B2000D0066}">
            <x14:dataBar minLength="0" maxLength="100" gradient="0">
              <x14:cfvo type="autoMin"/>
              <x14:cfvo type="autoMax"/>
              <x14:negativeFillColor indexed="2"/>
              <x14:axisColor indexed="64"/>
            </x14:dataBar>
          </x14:cfRule>
          <xm:sqref>K175:O188 Q175:S188</xm:sqref>
        </x14:conditionalFormatting>
        <x14:conditionalFormatting xmlns:xm="http://schemas.microsoft.com/office/excel/2006/main">
          <x14:cfRule type="dataBar" id="{00F90031-00A2-4A16-B6DE-00CB00530027}">
            <x14:dataBar minLength="0" maxLength="100" gradient="0">
              <x14:cfvo type="autoMin"/>
              <x14:cfvo type="autoMax"/>
              <x14:negativeFillColor indexed="2"/>
              <x14:axisColor indexed="64"/>
            </x14:dataBar>
          </x14:cfRule>
          <xm:sqref>K187:O187 Q187:S187</xm:sqref>
        </x14:conditionalFormatting>
        <x14:conditionalFormatting xmlns:xm="http://schemas.microsoft.com/office/excel/2006/main">
          <x14:cfRule type="dataBar" id="{00E7003F-00FF-4DC6-AA01-0008001C0058}">
            <x14:dataBar minLength="0" maxLength="100" gradient="0">
              <x14:cfvo type="autoMin"/>
              <x14:cfvo type="autoMax"/>
              <x14:negativeFillColor indexed="2"/>
              <x14:axisColor indexed="64"/>
            </x14:dataBar>
          </x14:cfRule>
          <xm:sqref>K174:O174 Q174:S174</xm:sqref>
        </x14:conditionalFormatting>
        <x14:conditionalFormatting xmlns:xm="http://schemas.microsoft.com/office/excel/2006/main">
          <x14:cfRule type="dataBar" id="{00BB003C-00ED-4C55-AFF8-00A8003A0000}">
            <x14:dataBar minLength="0" maxLength="100" gradient="0">
              <x14:cfvo type="autoMin"/>
              <x14:cfvo type="autoMax"/>
              <x14:negativeFillColor indexed="2"/>
              <x14:axisColor indexed="64"/>
            </x14:dataBar>
          </x14:cfRule>
          <xm:sqref>T175:X188 Z175:AB188</xm:sqref>
        </x14:conditionalFormatting>
        <x14:conditionalFormatting xmlns:xm="http://schemas.microsoft.com/office/excel/2006/main">
          <x14:cfRule type="dataBar" id="{007F007A-002A-4058-B531-007200EE00FA}">
            <x14:dataBar minLength="0" maxLength="100" gradient="0">
              <x14:cfvo type="autoMin"/>
              <x14:cfvo type="autoMax"/>
              <x14:negativeFillColor indexed="2"/>
              <x14:axisColor indexed="64"/>
            </x14:dataBar>
          </x14:cfRule>
          <xm:sqref>T174:AB174</xm:sqref>
        </x14:conditionalFormatting>
        <x14:conditionalFormatting xmlns:xm="http://schemas.microsoft.com/office/excel/2006/main">
          <x14:cfRule type="dataBar" id="{0040008D-000D-4CE8-BE8B-00DB0045007D}">
            <x14:dataBar minLength="0" maxLength="100" gradient="0">
              <x14:cfvo type="autoMin"/>
              <x14:cfvo type="autoMax"/>
              <x14:negativeFillColor indexed="2"/>
              <x14:axisColor indexed="64"/>
            </x14:dataBar>
          </x14:cfRule>
          <xm:sqref>B150:B151</xm:sqref>
        </x14:conditionalFormatting>
        <x14:conditionalFormatting xmlns:xm="http://schemas.microsoft.com/office/excel/2006/main">
          <x14:cfRule type="dataBar" id="{009400D6-0041-4894-9AA8-000200950029}">
            <x14:dataBar minLength="0" maxLength="100" border="1" negativeBarBorderColorSameAsPositive="0">
              <x14:cfvo type="autoMin"/>
              <x14:cfvo type="autoMax"/>
              <x14:borderColor rgb="FF638EC6"/>
              <x14:negativeFillColor indexed="2"/>
              <x14:negativeBorderColor indexed="2"/>
              <x14:axisColor indexed="64"/>
            </x14:dataBar>
          </x14:cfRule>
          <xm:sqref>E148</xm:sqref>
        </x14:conditionalFormatting>
        <x14:conditionalFormatting xmlns:xm="http://schemas.microsoft.com/office/excel/2006/main">
          <x14:cfRule type="dataBar" id="{0066008C-005B-416B-A23E-001F007E007B}">
            <x14:dataBar minLength="0" maxLength="100" border="1" negativeBarBorderColorSameAsPositive="0">
              <x14:cfvo type="autoMin"/>
              <x14:cfvo type="autoMax"/>
              <x14:borderColor rgb="FF638EC6"/>
              <x14:negativeFillColor indexed="2"/>
              <x14:negativeBorderColor indexed="2"/>
              <x14:axisColor indexed="64"/>
            </x14:dataBar>
          </x14:cfRule>
          <xm:sqref>N148</xm:sqref>
        </x14:conditionalFormatting>
        <x14:conditionalFormatting xmlns:xm="http://schemas.microsoft.com/office/excel/2006/main">
          <x14:cfRule type="dataBar" id="{00A60020-0007-4E29-82C8-008D00FF0049}">
            <x14:dataBar minLength="0" maxLength="100" border="1" negativeBarBorderColorSameAsPositive="0">
              <x14:cfvo type="autoMin"/>
              <x14:cfvo type="autoMax"/>
              <x14:borderColor rgb="FF638EC6"/>
              <x14:negativeFillColor indexed="2"/>
              <x14:negativeBorderColor indexed="2"/>
              <x14:axisColor indexed="64"/>
            </x14:dataBar>
          </x14:cfRule>
          <xm:sqref>W148</xm:sqref>
        </x14:conditionalFormatting>
        <x14:conditionalFormatting xmlns:xm="http://schemas.microsoft.com/office/excel/2006/main">
          <x14:cfRule type="dataBar" id="{00320074-00C8-4608-A067-003A00FB004C}">
            <x14:dataBar minLength="0" maxLength="100" border="1" negativeBarBorderColorSameAsPositive="0">
              <x14:cfvo type="autoMin"/>
              <x14:cfvo type="autoMax"/>
              <x14:borderColor rgb="FF638EC6"/>
              <x14:negativeFillColor indexed="2"/>
              <x14:negativeBorderColor indexed="2"/>
              <x14:axisColor indexed="64"/>
            </x14:dataBar>
          </x14:cfRule>
          <xm:sqref>N159</xm:sqref>
        </x14:conditionalFormatting>
        <x14:conditionalFormatting xmlns:xm="http://schemas.microsoft.com/office/excel/2006/main">
          <x14:cfRule type="dataBar" id="{00330086-00F8-45B8-B8CD-00210076005D}">
            <x14:dataBar minLength="0" maxLength="100" gradient="0">
              <x14:cfvo type="autoMin"/>
              <x14:cfvo type="autoMax"/>
              <x14:negativeFillColor indexed="2"/>
              <x14:axisColor indexed="64"/>
            </x14:dataBar>
          </x14:cfRule>
          <xm:sqref>B161:B162</xm:sqref>
        </x14:conditionalFormatting>
        <x14:conditionalFormatting xmlns:xm="http://schemas.microsoft.com/office/excel/2006/main">
          <x14:cfRule type="dataBar" id="{00490048-0091-4300-817E-000400A50076}">
            <x14:dataBar minLength="0" maxLength="100" gradient="0">
              <x14:cfvo type="autoMin"/>
              <x14:cfvo type="autoMax"/>
              <x14:negativeFillColor indexed="2"/>
              <x14:axisColor indexed="64"/>
            </x14:dataBar>
          </x14:cfRule>
          <xm:sqref>B182:B184</xm:sqref>
        </x14:conditionalFormatting>
        <x14:conditionalFormatting xmlns:xm="http://schemas.microsoft.com/office/excel/2006/main">
          <x14:cfRule type="dataBar" id="{0028005F-000A-4ADC-A6B5-00EA00D50090}">
            <x14:dataBar minLength="0" maxLength="100" gradient="0">
              <x14:cfvo type="autoMin"/>
              <x14:cfvo type="autoMax"/>
              <x14:negativeFillColor indexed="2"/>
              <x14:axisColor indexed="64"/>
            </x14:dataBar>
          </x14:cfRule>
          <xm:sqref>P174</xm:sqref>
        </x14:conditionalFormatting>
        <x14:conditionalFormatting xmlns:xm="http://schemas.microsoft.com/office/excel/2006/main">
          <x14:cfRule type="dataBar" id="{00BF0040-00D1-4662-BDBA-005D009A0006}">
            <x14:dataBar minLength="0" maxLength="100" gradient="0">
              <x14:cfvo type="autoMin"/>
              <x14:cfvo type="autoMax"/>
              <x14:negativeFillColor indexed="2"/>
              <x14:axisColor indexed="64"/>
            </x14:dataBar>
          </x14:cfRule>
          <xm:sqref>G174</xm:sqref>
        </x14:conditionalFormatting>
        <x14:conditionalFormatting xmlns:xm="http://schemas.microsoft.com/office/excel/2006/main">
          <x14:cfRule type="dataBar" id="{00D00033-0038-425A-9C33-00B100620048}">
            <x14:dataBar minLength="0" maxLength="100" gradient="0">
              <x14:cfvo type="autoMin"/>
              <x14:cfvo type="autoMax"/>
              <x14:negativeFillColor indexed="2"/>
              <x14:axisColor indexed="64"/>
            </x14:dataBar>
          </x14:cfRule>
          <xm:sqref>G192</xm:sqref>
        </x14:conditionalFormatting>
        <x14:conditionalFormatting xmlns:xm="http://schemas.microsoft.com/office/excel/2006/main">
          <x14:cfRule type="dataBar" id="{00590027-00FA-4FC9-8716-00B2003800DD}">
            <x14:dataBar minLength="0" maxLength="100" gradient="0">
              <x14:cfvo type="autoMin"/>
              <x14:cfvo type="autoMax"/>
              <x14:negativeFillColor indexed="2"/>
              <x14:axisColor indexed="64"/>
            </x14:dataBar>
          </x14:cfRule>
          <xm:sqref>P192</xm:sqref>
        </x14:conditionalFormatting>
        <x14:conditionalFormatting xmlns:xm="http://schemas.microsoft.com/office/excel/2006/main">
          <x14:cfRule type="dataBar" id="{002200D4-0071-461C-AEA0-0012001200CF}">
            <x14:dataBar minLength="0" maxLength="100" gradient="0">
              <x14:cfvo type="autoMin"/>
              <x14:cfvo type="autoMax"/>
              <x14:negativeFillColor indexed="2"/>
              <x14:axisColor indexed="64"/>
            </x14:dataBar>
          </x14:cfRule>
          <xm:sqref>Y175:Y188</xm:sqref>
        </x14:conditionalFormatting>
        <x14:conditionalFormatting xmlns:xm="http://schemas.microsoft.com/office/excel/2006/main">
          <x14:cfRule type="dataBar" id="{004A002D-0071-4702-88BB-00310031000B}">
            <x14:dataBar minLength="0" maxLength="100" gradient="0">
              <x14:cfvo type="autoMin"/>
              <x14:cfvo type="autoMax"/>
              <x14:negativeFillColor indexed="2"/>
              <x14:axisColor indexed="64"/>
            </x14:dataBar>
          </x14:cfRule>
          <xm:sqref>P175:P188</xm:sqref>
        </x14:conditionalFormatting>
        <x14:conditionalFormatting xmlns:xm="http://schemas.microsoft.com/office/excel/2006/main">
          <x14:cfRule type="dataBar" id="{00F400FE-007E-4416-84DF-004A00DE00D3}">
            <x14:dataBar minLength="0" maxLength="100" gradient="0">
              <x14:cfvo type="autoMin"/>
              <x14:cfvo type="autoMax"/>
              <x14:negativeFillColor indexed="2"/>
              <x14:axisColor indexed="64"/>
            </x14:dataBar>
          </x14:cfRule>
          <xm:sqref>P187</xm:sqref>
        </x14:conditionalFormatting>
        <x14:conditionalFormatting xmlns:xm="http://schemas.microsoft.com/office/excel/2006/main">
          <x14:cfRule type="dataBar" id="{007A00D8-00F9-46AB-87D0-00D200B000B6}">
            <x14:dataBar minLength="0" maxLength="100" gradient="0">
              <x14:cfvo type="autoMin"/>
              <x14:cfvo type="autoMax"/>
              <x14:negativeFillColor indexed="2"/>
              <x14:axisColor indexed="64"/>
            </x14:dataBar>
          </x14:cfRule>
          <xm:sqref>G187:G188 G175:G182</xm:sqref>
        </x14:conditionalFormatting>
        <x14:conditionalFormatting xmlns:xm="http://schemas.microsoft.com/office/excel/2006/main">
          <x14:cfRule type="dataBar" id="{0067004A-00FA-485B-8A2C-002600EA000B}">
            <x14:dataBar minLength="0" maxLength="100" gradient="0">
              <x14:cfvo type="autoMin"/>
              <x14:cfvo type="autoMax"/>
              <x14:negativeFillColor indexed="2"/>
              <x14:axisColor indexed="64"/>
            </x14:dataBar>
          </x14:cfRule>
          <xm:sqref>P206</xm:sqref>
        </x14:conditionalFormatting>
        <x14:conditionalFormatting xmlns:xm="http://schemas.microsoft.com/office/excel/2006/main">
          <x14:cfRule type="dataBar" id="{00C00078-0001-48ED-A4B6-00D4007B002B}">
            <x14:dataBar minLength="0" maxLength="100" gradient="0">
              <x14:cfvo type="autoMin"/>
              <x14:cfvo type="autoMax"/>
              <x14:negativeFillColor indexed="2"/>
              <x14:axisColor indexed="64"/>
            </x14:dataBar>
          </x14:cfRule>
          <xm:sqref>G211:G222</xm:sqref>
        </x14:conditionalFormatting>
        <x14:conditionalFormatting xmlns:xm="http://schemas.microsoft.com/office/excel/2006/main">
          <x14:cfRule type="dataBar" id="{00F600EA-00EC-4640-A6F0-00EE00C200E0}">
            <x14:dataBar minLength="0" maxLength="100" gradient="0">
              <x14:cfvo type="autoMin"/>
              <x14:cfvo type="autoMax"/>
              <x14:negativeFillColor indexed="2"/>
              <x14:axisColor indexed="64"/>
            </x14:dataBar>
          </x14:cfRule>
          <xm:sqref>G210</xm:sqref>
        </x14:conditionalFormatting>
        <x14:conditionalFormatting xmlns:xm="http://schemas.microsoft.com/office/excel/2006/main">
          <x14:cfRule type="dataBar" id="{00C100C2-004D-48B6-B4AD-007500BC009C}">
            <x14:dataBar minLength="0" maxLength="100" gradient="0">
              <x14:cfvo type="autoMin"/>
              <x14:cfvo type="autoMax"/>
              <x14:negativeFillColor indexed="2"/>
              <x14:axisColor indexed="64"/>
            </x14:dataBar>
          </x14:cfRule>
          <xm:sqref>G193:G206</xm:sqref>
        </x14:conditionalFormatting>
        <x14:conditionalFormatting xmlns:xm="http://schemas.microsoft.com/office/excel/2006/main">
          <x14:cfRule type="dataBar" id="{000D00FA-0034-42E2-8678-00E900E80037}">
            <x14:dataBar minLength="0" maxLength="100" gradient="0">
              <x14:cfvo type="autoMin"/>
              <x14:cfvo type="autoMax"/>
              <x14:negativeFillColor indexed="2"/>
              <x14:axisColor indexed="64"/>
            </x14:dataBar>
          </x14:cfRule>
          <xm:sqref>P193:P197 P199:P205</xm:sqref>
        </x14:conditionalFormatting>
        <x14:conditionalFormatting xmlns:xm="http://schemas.microsoft.com/office/excel/2006/main">
          <x14:cfRule type="dataBar" id="{00D300AC-0091-4937-B6EA-00A6004B0075}">
            <x14:dataBar minLength="0" maxLength="100" gradient="0">
              <x14:cfvo type="autoMin"/>
              <x14:cfvo type="autoMax"/>
              <x14:negativeFillColor indexed="2"/>
              <x14:axisColor indexed="64"/>
            </x14:dataBar>
          </x14:cfRule>
          <xm:sqref>G87:G89 G85</xm:sqref>
        </x14:conditionalFormatting>
        <x14:conditionalFormatting xmlns:xm="http://schemas.microsoft.com/office/excel/2006/main">
          <x14:cfRule type="dataBar" id="{00A600C5-00DD-416F-90C8-001B0021004D}">
            <x14:dataBar minLength="0" maxLength="100" border="1" negativeBarBorderColorSameAsPositive="0">
              <x14:cfvo type="autoMin"/>
              <x14:cfvo type="autoMax"/>
              <x14:borderColor rgb="FF638EC6"/>
              <x14:negativeFillColor indexed="2"/>
              <x14:negativeBorderColor indexed="2"/>
              <x14:axisColor indexed="64"/>
            </x14:dataBar>
          </x14:cfRule>
          <xm:sqref>G87:G89 G85</xm:sqref>
        </x14:conditionalFormatting>
        <x14:conditionalFormatting xmlns:xm="http://schemas.microsoft.com/office/excel/2006/main">
          <x14:cfRule type="dataBar" id="{009200B4-0033-44E2-8572-003900AE00C5}">
            <x14:dataBar minLength="0" maxLength="100" gradient="0">
              <x14:cfvo type="autoMin"/>
              <x14:cfvo type="autoMax"/>
              <x14:negativeFillColor indexed="2"/>
              <x14:axisColor indexed="64"/>
            </x14:dataBar>
          </x14:cfRule>
          <xm:sqref>P80:P88</xm:sqref>
        </x14:conditionalFormatting>
        <x14:conditionalFormatting xmlns:xm="http://schemas.microsoft.com/office/excel/2006/main">
          <x14:cfRule type="dataBar" id="{00160082-008B-4EA1-912C-002E00EE0002}">
            <x14:dataBar minLength="0" maxLength="100" border="1" negativeBarBorderColorSameAsPositive="0">
              <x14:cfvo type="autoMin"/>
              <x14:cfvo type="autoMax"/>
              <x14:borderColor rgb="FF638EC6"/>
              <x14:negativeFillColor indexed="2"/>
              <x14:negativeBorderColor indexed="2"/>
              <x14:axisColor indexed="64"/>
            </x14:dataBar>
          </x14:cfRule>
          <xm:sqref>P80:P88</xm:sqref>
        </x14:conditionalFormatting>
        <x14:conditionalFormatting xmlns:xm="http://schemas.microsoft.com/office/excel/2006/main">
          <x14:cfRule type="dataBar" id="{000700E1-0077-4FB9-9F42-00CB002800D6}">
            <x14:dataBar minLength="0" maxLength="100" border="1" negativeBarBorderColorSameAsPositive="0">
              <x14:cfvo type="autoMin"/>
              <x14:cfvo type="autoMax"/>
              <x14:borderColor rgb="FF638EC6"/>
              <x14:negativeFillColor indexed="2"/>
              <x14:negativeBorderColor indexed="2"/>
              <x14:axisColor indexed="64"/>
            </x14:dataBar>
          </x14:cfRule>
          <xm:sqref>P107:P117 P119</xm:sqref>
        </x14:conditionalFormatting>
        <x14:conditionalFormatting xmlns:xm="http://schemas.microsoft.com/office/excel/2006/main">
          <x14:cfRule type="dataBar" id="{009E00AE-00CF-47D9-8AC5-000A00FC0099}">
            <x14:dataBar minLength="0" maxLength="100" gradient="0">
              <x14:cfvo type="autoMin"/>
              <x14:cfvo type="autoMax"/>
              <x14:negativeFillColor indexed="2"/>
              <x14:axisColor indexed="64"/>
            </x14:dataBar>
          </x14:cfRule>
          <xm:sqref>P107:P117 P119</xm:sqref>
        </x14:conditionalFormatting>
        <x14:conditionalFormatting xmlns:xm="http://schemas.microsoft.com/office/excel/2006/main">
          <x14:cfRule type="dataBar" id="{001D00F2-00F9-441B-A30A-004500E8007E}">
            <x14:dataBar minLength="0" maxLength="100" border="1" negativeBarBorderColorSameAsPositive="0">
              <x14:cfvo type="autoMin"/>
              <x14:cfvo type="autoMax"/>
              <x14:borderColor rgb="FF638EC6"/>
              <x14:negativeFillColor indexed="2"/>
              <x14:negativeBorderColor indexed="2"/>
              <x14:axisColor indexed="64"/>
            </x14:dataBar>
          </x14:cfRule>
          <xm:sqref>G107:G119</xm:sqref>
        </x14:conditionalFormatting>
        <x14:conditionalFormatting xmlns:xm="http://schemas.microsoft.com/office/excel/2006/main">
          <x14:cfRule type="dataBar" id="{0083009E-0071-45AC-9D8B-00EF002100E7}">
            <x14:dataBar minLength="0" maxLength="100" gradient="0">
              <x14:cfvo type="autoMin"/>
              <x14:cfvo type="autoMax"/>
              <x14:negativeFillColor indexed="2"/>
              <x14:axisColor indexed="64"/>
            </x14:dataBar>
          </x14:cfRule>
          <xm:sqref>G107:G119</xm:sqref>
        </x14:conditionalFormatting>
        <x14:conditionalFormatting xmlns:xm="http://schemas.microsoft.com/office/excel/2006/main">
          <x14:cfRule type="dataBar" id="{007A005A-0071-42E1-B2EE-0090006A009A}">
            <x14:dataBar minLength="0" maxLength="100" border="1" negativeBarBorderColorSameAsPositive="0">
              <x14:cfvo type="autoMin"/>
              <x14:cfvo type="autoMax"/>
              <x14:borderColor rgb="FF638EC6"/>
              <x14:negativeFillColor indexed="2"/>
              <x14:negativeBorderColor indexed="2"/>
              <x14:axisColor indexed="64"/>
            </x14:dataBar>
          </x14:cfRule>
          <xm:sqref>B120:F120</xm:sqref>
        </x14:conditionalFormatting>
        <x14:conditionalFormatting xmlns:xm="http://schemas.microsoft.com/office/excel/2006/main">
          <x14:cfRule type="dataBar" id="{00B200E4-0031-4534-A55A-00820065006D}">
            <x14:dataBar minLength="0" maxLength="100" gradient="0">
              <x14:cfvo type="autoMin"/>
              <x14:cfvo type="autoMax"/>
              <x14:negativeFillColor indexed="2"/>
              <x14:axisColor indexed="64"/>
            </x14:dataBar>
          </x14:cfRule>
          <xm:sqref>B120:F120</xm:sqref>
        </x14:conditionalFormatting>
        <x14:conditionalFormatting xmlns:xm="http://schemas.microsoft.com/office/excel/2006/main">
          <x14:cfRule type="dataBar" id="{000A0052-0005-4022-9DE6-001300290019}">
            <x14:dataBar minLength="0" maxLength="100" border="1" negativeBarBorderColorSameAsPositive="0">
              <x14:cfvo type="autoMin"/>
              <x14:cfvo type="autoMax"/>
              <x14:borderColor rgb="FF638EC6"/>
              <x14:negativeFillColor indexed="2"/>
              <x14:negativeBorderColor indexed="2"/>
              <x14:axisColor indexed="64"/>
            </x14:dataBar>
          </x14:cfRule>
          <xm:sqref>B107:F119</xm:sqref>
        </x14:conditionalFormatting>
        <x14:conditionalFormatting xmlns:xm="http://schemas.microsoft.com/office/excel/2006/main">
          <x14:cfRule type="dataBar" id="{004D0056-0031-4DB3-BBB3-009200410026}">
            <x14:dataBar minLength="0" maxLength="100" gradient="0">
              <x14:cfvo type="autoMin"/>
              <x14:cfvo type="autoMax"/>
              <x14:negativeFillColor indexed="2"/>
              <x14:axisColor indexed="64"/>
            </x14:dataBar>
          </x14:cfRule>
          <xm:sqref>B107:F119</xm:sqref>
        </x14:conditionalFormatting>
        <x14:conditionalFormatting xmlns:xm="http://schemas.microsoft.com/office/excel/2006/main">
          <x14:cfRule type="dataBar" id="{00C500F7-00FB-4658-80E8-00A000E6009B}">
            <x14:dataBar minLength="0" maxLength="100" border="1" negativeBarBorderColorSameAsPositive="0">
              <x14:cfvo type="autoMin"/>
              <x14:cfvo type="autoMax"/>
              <x14:borderColor rgb="FF638EC6"/>
              <x14:negativeFillColor indexed="2"/>
              <x14:negativeBorderColor indexed="2"/>
              <x14:axisColor indexed="64"/>
            </x14:dataBar>
          </x14:cfRule>
          <xm:sqref>H120:J120</xm:sqref>
        </x14:conditionalFormatting>
        <x14:conditionalFormatting xmlns:xm="http://schemas.microsoft.com/office/excel/2006/main">
          <x14:cfRule type="dataBar" id="{00C30047-00F0-4CAA-86BC-000C00790060}">
            <x14:dataBar minLength="0" maxLength="100" gradient="0">
              <x14:cfvo type="autoMin"/>
              <x14:cfvo type="autoMax"/>
              <x14:negativeFillColor indexed="2"/>
              <x14:axisColor indexed="64"/>
            </x14:dataBar>
          </x14:cfRule>
          <xm:sqref>H120:J120</xm:sqref>
        </x14:conditionalFormatting>
        <x14:conditionalFormatting xmlns:xm="http://schemas.microsoft.com/office/excel/2006/main">
          <x14:cfRule type="dataBar" id="{00860046-004A-415F-B6D1-00F8005A001A}">
            <x14:dataBar minLength="0" maxLength="100" border="1" negativeBarBorderColorSameAsPositive="0">
              <x14:cfvo type="autoMin"/>
              <x14:cfvo type="autoMax"/>
              <x14:borderColor rgb="FF638EC6"/>
              <x14:negativeFillColor indexed="2"/>
              <x14:negativeBorderColor indexed="2"/>
              <x14:axisColor indexed="64"/>
            </x14:dataBar>
          </x14:cfRule>
          <xm:sqref>H107:J119</xm:sqref>
        </x14:conditionalFormatting>
        <x14:conditionalFormatting xmlns:xm="http://schemas.microsoft.com/office/excel/2006/main">
          <x14:cfRule type="dataBar" id="{00A5008B-00AF-480A-8AD5-005900D9008B}">
            <x14:dataBar minLength="0" maxLength="100" gradient="0">
              <x14:cfvo type="autoMin"/>
              <x14:cfvo type="autoMax"/>
              <x14:negativeFillColor indexed="2"/>
              <x14:axisColor indexed="64"/>
            </x14:dataBar>
          </x14:cfRule>
          <xm:sqref>H107:J119</xm:sqref>
        </x14:conditionalFormatting>
        <x14:conditionalFormatting xmlns:xm="http://schemas.microsoft.com/office/excel/2006/main">
          <x14:cfRule type="dataBar" id="{008700B3-0018-4127-9E41-0021002C0095}">
            <x14:dataBar minLength="0" maxLength="100" gradient="0">
              <x14:cfvo type="autoMin"/>
              <x14:cfvo type="autoMax"/>
              <x14:negativeFillColor indexed="2"/>
              <x14:axisColor indexed="64"/>
            </x14:dataBar>
          </x14:cfRule>
          <xm:sqref>B94:S102</xm:sqref>
        </x14:conditionalFormatting>
        <x14:conditionalFormatting xmlns:xm="http://schemas.microsoft.com/office/excel/2006/main">
          <x14:cfRule type="dataBar" id="{00C90000-0062-43AF-AED0-001B00BF0092}">
            <x14:dataBar minLength="0" maxLength="100" gradient="0">
              <x14:cfvo type="autoMin"/>
              <x14:cfvo type="autoMax"/>
              <x14:negativeFillColor indexed="2"/>
              <x14:axisColor indexed="64"/>
            </x14:dataBar>
          </x14:cfRule>
          <xm:sqref>B89:J89 B85 D85:J85 D87:J88 B87:B88</xm:sqref>
        </x14:conditionalFormatting>
        <x14:conditionalFormatting xmlns:xm="http://schemas.microsoft.com/office/excel/2006/main">
          <x14:cfRule type="dataBar" id="{00CD00A2-004C-4042-86BD-000600F800BC}">
            <x14:dataBar minLength="0" maxLength="100" border="1" negativeBarBorderColorSameAsPositive="0">
              <x14:cfvo type="autoMin"/>
              <x14:cfvo type="autoMax"/>
              <x14:borderColor rgb="FF638EC6"/>
              <x14:negativeFillColor indexed="2"/>
              <x14:negativeBorderColor indexed="2"/>
              <x14:axisColor indexed="64"/>
            </x14:dataBar>
          </x14:cfRule>
          <xm:sqref>Z107:AB114 T107:X114</xm:sqref>
        </x14:conditionalFormatting>
        <x14:conditionalFormatting xmlns:xm="http://schemas.microsoft.com/office/excel/2006/main">
          <x14:cfRule type="dataBar" id="{003F00D4-0097-40AA-95AB-000C00FB0025}">
            <x14:dataBar minLength="0" maxLength="100" gradient="0">
              <x14:cfvo type="autoMin"/>
              <x14:cfvo type="autoMax"/>
              <x14:negativeFillColor indexed="2"/>
              <x14:axisColor indexed="64"/>
            </x14:dataBar>
          </x14:cfRule>
          <xm:sqref>Z107:AB114 T107:X114</xm:sqref>
        </x14:conditionalFormatting>
        <x14:conditionalFormatting xmlns:xm="http://schemas.microsoft.com/office/excel/2006/main">
          <x14:cfRule type="dataBar" id="{00A00071-00E0-490E-B767-002D00F600C3}">
            <x14:dataBar minLength="0" maxLength="100" border="1" negativeBarBorderColorSameAsPositive="0">
              <x14:cfvo type="autoMin"/>
              <x14:cfvo type="autoMax"/>
              <x14:borderColor rgb="FF638EC6"/>
              <x14:negativeFillColor indexed="2"/>
              <x14:negativeBorderColor indexed="2"/>
              <x14:axisColor indexed="64"/>
            </x14:dataBar>
          </x14:cfRule>
          <xm:sqref>Y107:Y114</xm:sqref>
        </x14:conditionalFormatting>
        <x14:conditionalFormatting xmlns:xm="http://schemas.microsoft.com/office/excel/2006/main">
          <x14:cfRule type="dataBar" id="{00AC0018-00DD-4DEF-8BEF-00DD008D009F}">
            <x14:dataBar minLength="0" maxLength="100" gradient="0">
              <x14:cfvo type="autoMin"/>
              <x14:cfvo type="autoMax"/>
              <x14:negativeFillColor indexed="2"/>
              <x14:axisColor indexed="64"/>
            </x14:dataBar>
          </x14:cfRule>
          <xm:sqref>Y107:Y114</xm:sqref>
        </x14:conditionalFormatting>
        <x14:conditionalFormatting xmlns:xm="http://schemas.microsoft.com/office/excel/2006/main">
          <x14:cfRule type="dataBar" id="{009000E4-006A-406A-A715-00C8001E00D5}">
            <x14:dataBar minLength="0" maxLength="100" border="1" negativeBarBorderColorSameAsPositive="0">
              <x14:cfvo type="autoMin"/>
              <x14:cfvo type="autoMax"/>
              <x14:borderColor rgb="FF638EC6"/>
              <x14:negativeFillColor indexed="2"/>
              <x14:negativeBorderColor indexed="2"/>
              <x14:axisColor indexed="64"/>
            </x14:dataBar>
          </x14:cfRule>
          <xm:sqref>Z115:AB115 T115:X115</xm:sqref>
        </x14:conditionalFormatting>
        <x14:conditionalFormatting xmlns:xm="http://schemas.microsoft.com/office/excel/2006/main">
          <x14:cfRule type="dataBar" id="{004B004E-0094-4388-9D9E-00BF00F00065}">
            <x14:dataBar minLength="0" maxLength="100" gradient="0">
              <x14:cfvo type="autoMin"/>
              <x14:cfvo type="autoMax"/>
              <x14:negativeFillColor indexed="2"/>
              <x14:axisColor indexed="64"/>
            </x14:dataBar>
          </x14:cfRule>
          <xm:sqref>Z115:AB115 T115:X115</xm:sqref>
        </x14:conditionalFormatting>
        <x14:conditionalFormatting xmlns:xm="http://schemas.microsoft.com/office/excel/2006/main">
          <x14:cfRule type="dataBar" id="{00FA0039-00A7-445B-8243-0036007B008A}">
            <x14:dataBar minLength="0" maxLength="100" border="1" negativeBarBorderColorSameAsPositive="0">
              <x14:cfvo type="autoMin"/>
              <x14:cfvo type="autoMax"/>
              <x14:borderColor rgb="FF638EC6"/>
              <x14:negativeFillColor indexed="2"/>
              <x14:negativeBorderColor indexed="2"/>
              <x14:axisColor indexed="64"/>
            </x14:dataBar>
          </x14:cfRule>
          <xm:sqref>Y115</xm:sqref>
        </x14:conditionalFormatting>
        <x14:conditionalFormatting xmlns:xm="http://schemas.microsoft.com/office/excel/2006/main">
          <x14:cfRule type="dataBar" id="{00C800D0-0061-41F3-A543-004900160034}">
            <x14:dataBar minLength="0" maxLength="100" gradient="0">
              <x14:cfvo type="autoMin"/>
              <x14:cfvo type="autoMax"/>
              <x14:negativeFillColor indexed="2"/>
              <x14:axisColor indexed="64"/>
            </x14:dataBar>
          </x14:cfRule>
          <xm:sqref>Y115</xm:sqref>
        </x14:conditionalFormatting>
        <x14:conditionalFormatting xmlns:xm="http://schemas.microsoft.com/office/excel/2006/main">
          <x14:cfRule type="dataBar" id="{00670079-00C3-4E02-A9B7-00DF0098007F}">
            <x14:dataBar minLength="0" maxLength="100" border="1" negativeBarBorderColorSameAsPositive="0">
              <x14:cfvo type="autoMin"/>
              <x14:cfvo type="autoMax"/>
              <x14:borderColor rgb="FF638EC6"/>
              <x14:negativeFillColor indexed="2"/>
              <x14:negativeBorderColor indexed="2"/>
              <x14:axisColor indexed="64"/>
            </x14:dataBar>
          </x14:cfRule>
          <xm:sqref>Z116:AB116 T116:X116</xm:sqref>
        </x14:conditionalFormatting>
        <x14:conditionalFormatting xmlns:xm="http://schemas.microsoft.com/office/excel/2006/main">
          <x14:cfRule type="dataBar" id="{00570087-00C4-45CD-AB82-0076003900B4}">
            <x14:dataBar minLength="0" maxLength="100" gradient="0">
              <x14:cfvo type="autoMin"/>
              <x14:cfvo type="autoMax"/>
              <x14:negativeFillColor indexed="2"/>
              <x14:axisColor indexed="64"/>
            </x14:dataBar>
          </x14:cfRule>
          <xm:sqref>Z116:AB116 T116:X116</xm:sqref>
        </x14:conditionalFormatting>
        <x14:conditionalFormatting xmlns:xm="http://schemas.microsoft.com/office/excel/2006/main">
          <x14:cfRule type="dataBar" id="{00990096-0028-4265-86E4-00EF00BD0040}">
            <x14:dataBar minLength="0" maxLength="100" border="1" negativeBarBorderColorSameAsPositive="0">
              <x14:cfvo type="autoMin"/>
              <x14:cfvo type="autoMax"/>
              <x14:borderColor rgb="FF638EC6"/>
              <x14:negativeFillColor indexed="2"/>
              <x14:negativeBorderColor indexed="2"/>
              <x14:axisColor indexed="64"/>
            </x14:dataBar>
          </x14:cfRule>
          <xm:sqref>Y116</xm:sqref>
        </x14:conditionalFormatting>
        <x14:conditionalFormatting xmlns:xm="http://schemas.microsoft.com/office/excel/2006/main">
          <x14:cfRule type="dataBar" id="{00BF00F9-008D-4540-BC7C-00BD00DF003E}">
            <x14:dataBar minLength="0" maxLength="100" gradient="0">
              <x14:cfvo type="autoMin"/>
              <x14:cfvo type="autoMax"/>
              <x14:negativeFillColor indexed="2"/>
              <x14:axisColor indexed="64"/>
            </x14:dataBar>
          </x14:cfRule>
          <xm:sqref>Y116</xm:sqref>
        </x14:conditionalFormatting>
        <x14:conditionalFormatting xmlns:xm="http://schemas.microsoft.com/office/excel/2006/main">
          <x14:cfRule type="dataBar" id="{0050008E-0022-4A9C-8482-00A800D80025}">
            <x14:dataBar minLength="0" maxLength="100" border="1" negativeBarBorderColorSameAsPositive="0">
              <x14:cfvo type="autoMin"/>
              <x14:cfvo type="autoMax"/>
              <x14:borderColor rgb="FF638EC6"/>
              <x14:negativeFillColor indexed="2"/>
              <x14:negativeBorderColor indexed="2"/>
              <x14:axisColor indexed="64"/>
            </x14:dataBar>
          </x14:cfRule>
          <xm:sqref>Z117:AB118 T117:X118</xm:sqref>
        </x14:conditionalFormatting>
        <x14:conditionalFormatting xmlns:xm="http://schemas.microsoft.com/office/excel/2006/main">
          <x14:cfRule type="dataBar" id="{0009007F-0013-4AC9-9B9F-008C0004005B}">
            <x14:dataBar minLength="0" maxLength="100" gradient="0">
              <x14:cfvo type="autoMin"/>
              <x14:cfvo type="autoMax"/>
              <x14:negativeFillColor indexed="2"/>
              <x14:axisColor indexed="64"/>
            </x14:dataBar>
          </x14:cfRule>
          <xm:sqref>Z117:AB118 T117:X118</xm:sqref>
        </x14:conditionalFormatting>
        <x14:conditionalFormatting xmlns:xm="http://schemas.microsoft.com/office/excel/2006/main">
          <x14:cfRule type="dataBar" id="{00D500CF-003A-4097-BD3C-00A4006E00D1}">
            <x14:dataBar minLength="0" maxLength="100" border="1" negativeBarBorderColorSameAsPositive="0">
              <x14:cfvo type="autoMin"/>
              <x14:cfvo type="autoMax"/>
              <x14:borderColor rgb="FF638EC6"/>
              <x14:negativeFillColor indexed="2"/>
              <x14:negativeBorderColor indexed="2"/>
              <x14:axisColor indexed="64"/>
            </x14:dataBar>
          </x14:cfRule>
          <xm:sqref>Y117:Y118</xm:sqref>
        </x14:conditionalFormatting>
        <x14:conditionalFormatting xmlns:xm="http://schemas.microsoft.com/office/excel/2006/main">
          <x14:cfRule type="dataBar" id="{00400018-0000-461A-89FC-0007008D0019}">
            <x14:dataBar minLength="0" maxLength="100" gradient="0">
              <x14:cfvo type="autoMin"/>
              <x14:cfvo type="autoMax"/>
              <x14:negativeFillColor indexed="2"/>
              <x14:axisColor indexed="64"/>
            </x14:dataBar>
          </x14:cfRule>
          <xm:sqref>Y117:Y118</xm:sqref>
        </x14:conditionalFormatting>
        <x14:conditionalFormatting xmlns:xm="http://schemas.microsoft.com/office/excel/2006/main">
          <x14:cfRule type="dataBar" id="{003E00C5-00F6-4AE3-A199-006700C100D9}">
            <x14:dataBar minLength="0" maxLength="100" border="1" negativeBarBorderColorSameAsPositive="0">
              <x14:cfvo type="autoMin"/>
              <x14:cfvo type="autoMax"/>
              <x14:borderColor rgb="FF638EC6"/>
              <x14:negativeFillColor indexed="2"/>
              <x14:negativeBorderColor indexed="2"/>
              <x14:axisColor indexed="64"/>
            </x14:dataBar>
          </x14:cfRule>
          <xm:sqref>Z119:AB119 T119:X119</xm:sqref>
        </x14:conditionalFormatting>
        <x14:conditionalFormatting xmlns:xm="http://schemas.microsoft.com/office/excel/2006/main">
          <x14:cfRule type="dataBar" id="{003500CC-00E5-4464-91C0-0066005100FA}">
            <x14:dataBar minLength="0" maxLength="100" gradient="0">
              <x14:cfvo type="autoMin"/>
              <x14:cfvo type="autoMax"/>
              <x14:negativeFillColor indexed="2"/>
              <x14:axisColor indexed="64"/>
            </x14:dataBar>
          </x14:cfRule>
          <xm:sqref>Z119:AB119 T119:X119</xm:sqref>
        </x14:conditionalFormatting>
        <x14:conditionalFormatting xmlns:xm="http://schemas.microsoft.com/office/excel/2006/main">
          <x14:cfRule type="dataBar" id="{00C500C0-003B-49AB-9B2D-006B00710053}">
            <x14:dataBar minLength="0" maxLength="100" border="1" negativeBarBorderColorSameAsPositive="0">
              <x14:cfvo type="autoMin"/>
              <x14:cfvo type="autoMax"/>
              <x14:borderColor rgb="FF638EC6"/>
              <x14:negativeFillColor indexed="2"/>
              <x14:negativeBorderColor indexed="2"/>
              <x14:axisColor indexed="64"/>
            </x14:dataBar>
          </x14:cfRule>
          <xm:sqref>Y119</xm:sqref>
        </x14:conditionalFormatting>
        <x14:conditionalFormatting xmlns:xm="http://schemas.microsoft.com/office/excel/2006/main">
          <x14:cfRule type="dataBar" id="{00A00022-0037-4FC7-9BED-001E00C700C8}">
            <x14:dataBar minLength="0" maxLength="100" gradient="0">
              <x14:cfvo type="autoMin"/>
              <x14:cfvo type="autoMax"/>
              <x14:negativeFillColor indexed="2"/>
              <x14:axisColor indexed="64"/>
            </x14:dataBar>
          </x14:cfRule>
          <xm:sqref>Y119</xm:sqref>
        </x14:conditionalFormatting>
        <x14:conditionalFormatting xmlns:xm="http://schemas.microsoft.com/office/excel/2006/main">
          <x14:cfRule type="dataBar" id="{007A0019-00DA-4F80-9D75-0015008A00F8}">
            <x14:dataBar minLength="0" maxLength="100" border="1" negativeBarBorderColorSameAsPositive="0">
              <x14:cfvo type="autoMin"/>
              <x14:cfvo type="autoMax"/>
              <x14:borderColor rgb="FF638EC6"/>
              <x14:negativeFillColor indexed="2"/>
              <x14:negativeBorderColor indexed="2"/>
              <x14:axisColor indexed="64"/>
            </x14:dataBar>
          </x14:cfRule>
          <xm:sqref>P118</xm:sqref>
        </x14:conditionalFormatting>
        <x14:conditionalFormatting xmlns:xm="http://schemas.microsoft.com/office/excel/2006/main">
          <x14:cfRule type="dataBar" id="{00B700C5-000A-4F64-83F4-003E007F002B}">
            <x14:dataBar minLength="0" maxLength="100" gradient="0">
              <x14:cfvo type="autoMin"/>
              <x14:cfvo type="autoMax"/>
              <x14:negativeFillColor indexed="2"/>
              <x14:axisColor indexed="64"/>
            </x14:dataBar>
          </x14:cfRule>
          <xm:sqref>P118</xm:sqref>
        </x14:conditionalFormatting>
        <x14:conditionalFormatting xmlns:xm="http://schemas.microsoft.com/office/excel/2006/main">
          <x14:cfRule type="dataBar" id="{003400EC-0062-416C-ACD8-00A20031007B}">
            <x14:dataBar minLength="0" maxLength="100" border="1" negativeBarBorderColorSameAsPositive="0">
              <x14:cfvo type="autoMin"/>
              <x14:cfvo type="autoMax"/>
              <x14:borderColor rgb="FF638EC6"/>
              <x14:negativeFillColor indexed="2"/>
              <x14:negativeBorderColor indexed="2"/>
              <x14:axisColor indexed="64"/>
            </x14:dataBar>
          </x14:cfRule>
          <xm:sqref>K118:O118</xm:sqref>
        </x14:conditionalFormatting>
        <x14:conditionalFormatting xmlns:xm="http://schemas.microsoft.com/office/excel/2006/main">
          <x14:cfRule type="dataBar" id="{00390091-0039-4741-9C71-0016000A0029}">
            <x14:dataBar minLength="0" maxLength="100" gradient="0">
              <x14:cfvo type="autoMin"/>
              <x14:cfvo type="autoMax"/>
              <x14:negativeFillColor indexed="2"/>
              <x14:axisColor indexed="64"/>
            </x14:dataBar>
          </x14:cfRule>
          <xm:sqref>K118:O118</xm:sqref>
        </x14:conditionalFormatting>
        <x14:conditionalFormatting xmlns:xm="http://schemas.microsoft.com/office/excel/2006/main">
          <x14:cfRule type="dataBar" id="{00AC00BD-002D-4881-9291-001400A600C3}">
            <x14:dataBar minLength="0" maxLength="100" border="1" negativeBarBorderColorSameAsPositive="0">
              <x14:cfvo type="autoMin"/>
              <x14:cfvo type="autoMax"/>
              <x14:borderColor rgb="FF638EC6"/>
              <x14:negativeFillColor indexed="2"/>
              <x14:negativeBorderColor indexed="2"/>
              <x14:axisColor indexed="64"/>
            </x14:dataBar>
          </x14:cfRule>
          <xm:sqref>Q118:S118</xm:sqref>
        </x14:conditionalFormatting>
        <x14:conditionalFormatting xmlns:xm="http://schemas.microsoft.com/office/excel/2006/main">
          <x14:cfRule type="dataBar" id="{008100C8-0002-4306-B1F6-003C00FB00AC}">
            <x14:dataBar minLength="0" maxLength="100" gradient="0">
              <x14:cfvo type="autoMin"/>
              <x14:cfvo type="autoMax"/>
              <x14:negativeFillColor indexed="2"/>
              <x14:axisColor indexed="64"/>
            </x14:dataBar>
          </x14:cfRule>
          <xm:sqref>Q118:S118</xm:sqref>
        </x14:conditionalFormatting>
        <x14:conditionalFormatting xmlns:xm="http://schemas.microsoft.com/office/excel/2006/main">
          <x14:cfRule type="dataBar" id="{00F500D3-0094-46CC-8D97-00A8006A0033}">
            <x14:dataBar minLength="0" maxLength="100" border="1" negativeBarBorderColorSameAsPositive="0">
              <x14:cfvo type="autoMin"/>
              <x14:cfvo type="autoMax"/>
              <x14:borderColor rgb="FF638EC6"/>
              <x14:negativeFillColor indexed="2"/>
              <x14:negativeBorderColor indexed="2"/>
              <x14:axisColor indexed="64"/>
            </x14:dataBar>
          </x14:cfRule>
          <xm:sqref>T120:AB120</xm:sqref>
        </x14:conditionalFormatting>
        <x14:conditionalFormatting xmlns:xm="http://schemas.microsoft.com/office/excel/2006/main">
          <x14:cfRule type="dataBar" id="{00E5001A-0076-4B22-B27F-00E500E9009F}">
            <x14:dataBar minLength="0" maxLength="100" gradient="0">
              <x14:cfvo type="autoMin"/>
              <x14:cfvo type="autoMax"/>
              <x14:negativeFillColor indexed="2"/>
              <x14:axisColor indexed="64"/>
            </x14:dataBar>
          </x14:cfRule>
          <xm:sqref>T120:AB120</xm:sqref>
        </x14:conditionalFormatting>
        <x14:conditionalFormatting xmlns:xm="http://schemas.microsoft.com/office/excel/2006/main">
          <x14:cfRule type="dataBar" id="{0008004A-00E6-435C-8EE3-0028002E001D}">
            <x14:dataBar minLength="0" maxLength="100" border="1" negativeBarBorderColorSameAsPositive="0">
              <x14:cfvo type="autoMin"/>
              <x14:cfvo type="autoMax"/>
              <x14:borderColor rgb="FF638EC6"/>
              <x14:negativeFillColor indexed="2"/>
              <x14:negativeBorderColor indexed="2"/>
              <x14:axisColor indexed="64"/>
            </x14:dataBar>
          </x14:cfRule>
          <xm:sqref>P135</xm:sqref>
        </x14:conditionalFormatting>
        <x14:conditionalFormatting xmlns:xm="http://schemas.microsoft.com/office/excel/2006/main">
          <x14:cfRule type="dataBar" id="{00BC0069-00E1-4189-82D7-0019008700E1}">
            <x14:dataBar minLength="0" maxLength="100" gradient="0">
              <x14:cfvo type="autoMin"/>
              <x14:cfvo type="autoMax"/>
              <x14:negativeFillColor indexed="2"/>
              <x14:axisColor indexed="64"/>
            </x14:dataBar>
          </x14:cfRule>
          <xm:sqref>P135</xm:sqref>
        </x14:conditionalFormatting>
        <x14:conditionalFormatting xmlns:xm="http://schemas.microsoft.com/office/excel/2006/main">
          <x14:cfRule type="dataBar" id="{0045000C-002E-45A6-B14B-005B0011004B}">
            <x14:dataBar minLength="0" maxLength="100" border="1" negativeBarBorderColorSameAsPositive="0">
              <x14:cfvo type="autoMin"/>
              <x14:cfvo type="autoMax"/>
              <x14:borderColor rgb="FF638EC6"/>
              <x14:negativeFillColor indexed="2"/>
              <x14:negativeBorderColor indexed="2"/>
              <x14:axisColor indexed="64"/>
            </x14:dataBar>
          </x14:cfRule>
          <xm:sqref>K135:O135</xm:sqref>
        </x14:conditionalFormatting>
        <x14:conditionalFormatting xmlns:xm="http://schemas.microsoft.com/office/excel/2006/main">
          <x14:cfRule type="dataBar" id="{0085001F-003F-4668-AC40-002500F10017}">
            <x14:dataBar minLength="0" maxLength="100" gradient="0">
              <x14:cfvo type="autoMin"/>
              <x14:cfvo type="autoMax"/>
              <x14:negativeFillColor indexed="2"/>
              <x14:axisColor indexed="64"/>
            </x14:dataBar>
          </x14:cfRule>
          <xm:sqref>K135:O135</xm:sqref>
        </x14:conditionalFormatting>
        <x14:conditionalFormatting xmlns:xm="http://schemas.microsoft.com/office/excel/2006/main">
          <x14:cfRule type="dataBar" id="{000F00D2-006D-4E2E-B9C1-00230048006E}">
            <x14:dataBar minLength="0" maxLength="100" border="1" negativeBarBorderColorSameAsPositive="0">
              <x14:cfvo type="autoMin"/>
              <x14:cfvo type="autoMax"/>
              <x14:borderColor rgb="FF638EC6"/>
              <x14:negativeFillColor indexed="2"/>
              <x14:negativeBorderColor indexed="2"/>
              <x14:axisColor indexed="64"/>
            </x14:dataBar>
          </x14:cfRule>
          <xm:sqref>Q135:S135</xm:sqref>
        </x14:conditionalFormatting>
        <x14:conditionalFormatting xmlns:xm="http://schemas.microsoft.com/office/excel/2006/main">
          <x14:cfRule type="dataBar" id="{00170039-0060-41CC-A8C4-00F700EB00F4}">
            <x14:dataBar minLength="0" maxLength="100" gradient="0">
              <x14:cfvo type="autoMin"/>
              <x14:cfvo type="autoMax"/>
              <x14:negativeFillColor indexed="2"/>
              <x14:axisColor indexed="64"/>
            </x14:dataBar>
          </x14:cfRule>
          <xm:sqref>Q135:S135</xm:sqref>
        </x14:conditionalFormatting>
        <x14:conditionalFormatting xmlns:xm="http://schemas.microsoft.com/office/excel/2006/main">
          <x14:cfRule type="dataBar" id="{00DA005C-003A-4AC2-BA26-002E00940071}">
            <x14:dataBar minLength="0" maxLength="100" border="1" negativeBarBorderColorSameAsPositive="0">
              <x14:cfvo type="autoMin"/>
              <x14:cfvo type="autoMax"/>
              <x14:borderColor rgb="FF638EC6"/>
              <x14:negativeFillColor indexed="2"/>
              <x14:negativeBorderColor indexed="2"/>
              <x14:axisColor indexed="64"/>
            </x14:dataBar>
          </x14:cfRule>
          <xm:sqref>Y135</xm:sqref>
        </x14:conditionalFormatting>
        <x14:conditionalFormatting xmlns:xm="http://schemas.microsoft.com/office/excel/2006/main">
          <x14:cfRule type="dataBar" id="{002F0019-0033-4EC1-B7DD-00140082002C}">
            <x14:dataBar minLength="0" maxLength="100" gradient="0">
              <x14:cfvo type="autoMin"/>
              <x14:cfvo type="autoMax"/>
              <x14:negativeFillColor indexed="2"/>
              <x14:axisColor indexed="64"/>
            </x14:dataBar>
          </x14:cfRule>
          <xm:sqref>Y135</xm:sqref>
        </x14:conditionalFormatting>
        <x14:conditionalFormatting xmlns:xm="http://schemas.microsoft.com/office/excel/2006/main">
          <x14:cfRule type="dataBar" id="{009E00B9-00CC-45A9-9BFF-00F9003C007B}">
            <x14:dataBar minLength="0" maxLength="100" border="1" negativeBarBorderColorSameAsPositive="0">
              <x14:cfvo type="autoMin"/>
              <x14:cfvo type="autoMax"/>
              <x14:borderColor rgb="FF638EC6"/>
              <x14:negativeFillColor indexed="2"/>
              <x14:negativeBorderColor indexed="2"/>
              <x14:axisColor indexed="64"/>
            </x14:dataBar>
          </x14:cfRule>
          <xm:sqref>T135:X135</xm:sqref>
        </x14:conditionalFormatting>
        <x14:conditionalFormatting xmlns:xm="http://schemas.microsoft.com/office/excel/2006/main">
          <x14:cfRule type="dataBar" id="{0081009B-0055-4E10-924E-001B00B000B7}">
            <x14:dataBar minLength="0" maxLength="100" gradient="0">
              <x14:cfvo type="autoMin"/>
              <x14:cfvo type="autoMax"/>
              <x14:negativeFillColor indexed="2"/>
              <x14:axisColor indexed="64"/>
            </x14:dataBar>
          </x14:cfRule>
          <xm:sqref>T135:X135</xm:sqref>
        </x14:conditionalFormatting>
        <x14:conditionalFormatting xmlns:xm="http://schemas.microsoft.com/office/excel/2006/main">
          <x14:cfRule type="dataBar" id="{00300086-00F5-4204-B70B-009900CA00E9}">
            <x14:dataBar minLength="0" maxLength="100" border="1" negativeBarBorderColorSameAsPositive="0">
              <x14:cfvo type="autoMin"/>
              <x14:cfvo type="autoMax"/>
              <x14:borderColor rgb="FF638EC6"/>
              <x14:negativeFillColor indexed="2"/>
              <x14:negativeBorderColor indexed="2"/>
              <x14:axisColor indexed="64"/>
            </x14:dataBar>
          </x14:cfRule>
          <xm:sqref>Z135:AB135</xm:sqref>
        </x14:conditionalFormatting>
        <x14:conditionalFormatting xmlns:xm="http://schemas.microsoft.com/office/excel/2006/main">
          <x14:cfRule type="dataBar" id="{00490068-00DD-4CCD-84A1-00C4009A0077}">
            <x14:dataBar minLength="0" maxLength="100" gradient="0">
              <x14:cfvo type="autoMin"/>
              <x14:cfvo type="autoMax"/>
              <x14:negativeFillColor indexed="2"/>
              <x14:axisColor indexed="64"/>
            </x14:dataBar>
          </x14:cfRule>
          <xm:sqref>Z135:AB135</xm:sqref>
        </x14:conditionalFormatting>
        <x14:conditionalFormatting xmlns:xm="http://schemas.microsoft.com/office/excel/2006/main">
          <x14:cfRule type="dataBar" id="{00E50061-00AB-4E2E-92B0-00F200620019}">
            <x14:dataBar minLength="0" maxLength="100" border="1" negativeBarBorderColorSameAsPositive="0">
              <x14:cfvo type="autoMin"/>
              <x14:cfvo type="autoMax"/>
              <x14:borderColor rgb="FF638EC6"/>
              <x14:negativeFillColor indexed="2"/>
              <x14:negativeBorderColor indexed="2"/>
              <x14:axisColor indexed="64"/>
            </x14:dataBar>
          </x14:cfRule>
          <xm:sqref>Z127:AB127 T127:X127</xm:sqref>
        </x14:conditionalFormatting>
        <x14:conditionalFormatting xmlns:xm="http://schemas.microsoft.com/office/excel/2006/main">
          <x14:cfRule type="dataBar" id="{00BB00ED-0005-45D1-ABED-0069007C005B}">
            <x14:dataBar minLength="0" maxLength="100" gradient="0">
              <x14:cfvo type="autoMin"/>
              <x14:cfvo type="autoMax"/>
              <x14:negativeFillColor indexed="2"/>
              <x14:axisColor indexed="64"/>
            </x14:dataBar>
          </x14:cfRule>
          <xm:sqref>Z127:AB127 T127:X127</xm:sqref>
        </x14:conditionalFormatting>
        <x14:conditionalFormatting xmlns:xm="http://schemas.microsoft.com/office/excel/2006/main">
          <x14:cfRule type="dataBar" id="{00F30004-00ED-427B-B5BA-0067008600CF}">
            <x14:dataBar minLength="0" maxLength="100" border="1" negativeBarBorderColorSameAsPositive="0">
              <x14:cfvo type="autoMin"/>
              <x14:cfvo type="autoMax"/>
              <x14:borderColor rgb="FF638EC6"/>
              <x14:negativeFillColor indexed="2"/>
              <x14:negativeBorderColor indexed="2"/>
              <x14:axisColor indexed="64"/>
            </x14:dataBar>
          </x14:cfRule>
          <xm:sqref>Y127</xm:sqref>
        </x14:conditionalFormatting>
        <x14:conditionalFormatting xmlns:xm="http://schemas.microsoft.com/office/excel/2006/main">
          <x14:cfRule type="dataBar" id="{00BF009D-0094-4EA6-B01D-002C00C80087}">
            <x14:dataBar minLength="0" maxLength="100" gradient="0">
              <x14:cfvo type="autoMin"/>
              <x14:cfvo type="autoMax"/>
              <x14:negativeFillColor indexed="2"/>
              <x14:axisColor indexed="64"/>
            </x14:dataBar>
          </x14:cfRule>
          <xm:sqref>Y127</xm:sqref>
        </x14:conditionalFormatting>
        <x14:conditionalFormatting xmlns:xm="http://schemas.microsoft.com/office/excel/2006/main">
          <x14:cfRule type="dataBar" id="{0097000A-00E3-423B-8B03-0082009000F6}">
            <x14:dataBar minLength="0" maxLength="100" border="1" negativeBarBorderColorSameAsPositive="0">
              <x14:cfvo type="autoMin"/>
              <x14:cfvo type="autoMax"/>
              <x14:borderColor rgb="FF638EC6"/>
              <x14:negativeFillColor indexed="2"/>
              <x14:negativeBorderColor indexed="2"/>
              <x14:axisColor indexed="64"/>
            </x14:dataBar>
          </x14:cfRule>
          <xm:sqref>Z128:AB128 T128:X128</xm:sqref>
        </x14:conditionalFormatting>
        <x14:conditionalFormatting xmlns:xm="http://schemas.microsoft.com/office/excel/2006/main">
          <x14:cfRule type="dataBar" id="{004700EC-00EF-4E78-B846-000200730060}">
            <x14:dataBar minLength="0" maxLength="100" gradient="0">
              <x14:cfvo type="autoMin"/>
              <x14:cfvo type="autoMax"/>
              <x14:negativeFillColor indexed="2"/>
              <x14:axisColor indexed="64"/>
            </x14:dataBar>
          </x14:cfRule>
          <xm:sqref>Z128:AB128 T128:X128</xm:sqref>
        </x14:conditionalFormatting>
        <x14:conditionalFormatting xmlns:xm="http://schemas.microsoft.com/office/excel/2006/main">
          <x14:cfRule type="dataBar" id="{00C700E4-001F-4640-985A-001B00530075}">
            <x14:dataBar minLength="0" maxLength="100" border="1" negativeBarBorderColorSameAsPositive="0">
              <x14:cfvo type="autoMin"/>
              <x14:cfvo type="autoMax"/>
              <x14:borderColor rgb="FF638EC6"/>
              <x14:negativeFillColor indexed="2"/>
              <x14:negativeBorderColor indexed="2"/>
              <x14:axisColor indexed="64"/>
            </x14:dataBar>
          </x14:cfRule>
          <xm:sqref>Y128</xm:sqref>
        </x14:conditionalFormatting>
        <x14:conditionalFormatting xmlns:xm="http://schemas.microsoft.com/office/excel/2006/main">
          <x14:cfRule type="dataBar" id="{009B004D-00B9-43A4-85F4-001C001000E7}">
            <x14:dataBar minLength="0" maxLength="100" gradient="0">
              <x14:cfvo type="autoMin"/>
              <x14:cfvo type="autoMax"/>
              <x14:negativeFillColor indexed="2"/>
              <x14:axisColor indexed="64"/>
            </x14:dataBar>
          </x14:cfRule>
          <xm:sqref>Y128</xm:sqref>
        </x14:conditionalFormatting>
        <x14:conditionalFormatting xmlns:xm="http://schemas.microsoft.com/office/excel/2006/main">
          <x14:cfRule type="dataBar" id="{0013001C-00C9-41B3-8E01-00BF00CF0049}">
            <x14:dataBar minLength="0" maxLength="100" border="1" negativeBarBorderColorSameAsPositive="0">
              <x14:cfvo type="autoMin"/>
              <x14:cfvo type="autoMax"/>
              <x14:borderColor rgb="FF638EC6"/>
              <x14:negativeFillColor indexed="2"/>
              <x14:negativeBorderColor indexed="2"/>
              <x14:axisColor indexed="64"/>
            </x14:dataBar>
          </x14:cfRule>
          <xm:sqref>Z129:AB129 T129:X129</xm:sqref>
        </x14:conditionalFormatting>
        <x14:conditionalFormatting xmlns:xm="http://schemas.microsoft.com/office/excel/2006/main">
          <x14:cfRule type="dataBar" id="{008300FD-0031-480E-9E41-0044001E003D}">
            <x14:dataBar minLength="0" maxLength="100" gradient="0">
              <x14:cfvo type="autoMin"/>
              <x14:cfvo type="autoMax"/>
              <x14:negativeFillColor indexed="2"/>
              <x14:axisColor indexed="64"/>
            </x14:dataBar>
          </x14:cfRule>
          <xm:sqref>Z129:AB129 T129:X129</xm:sqref>
        </x14:conditionalFormatting>
        <x14:conditionalFormatting xmlns:xm="http://schemas.microsoft.com/office/excel/2006/main">
          <x14:cfRule type="dataBar" id="{001E008C-0058-4E37-8F8D-007400180084}">
            <x14:dataBar minLength="0" maxLength="100" border="1" negativeBarBorderColorSameAsPositive="0">
              <x14:cfvo type="autoMin"/>
              <x14:cfvo type="autoMax"/>
              <x14:borderColor rgb="FF638EC6"/>
              <x14:negativeFillColor indexed="2"/>
              <x14:negativeBorderColor indexed="2"/>
              <x14:axisColor indexed="64"/>
            </x14:dataBar>
          </x14:cfRule>
          <xm:sqref>Y129</xm:sqref>
        </x14:conditionalFormatting>
        <x14:conditionalFormatting xmlns:xm="http://schemas.microsoft.com/office/excel/2006/main">
          <x14:cfRule type="dataBar" id="{00AB00A8-00F9-4662-B624-00AC00A80068}">
            <x14:dataBar minLength="0" maxLength="100" gradient="0">
              <x14:cfvo type="autoMin"/>
              <x14:cfvo type="autoMax"/>
              <x14:negativeFillColor indexed="2"/>
              <x14:axisColor indexed="64"/>
            </x14:dataBar>
          </x14:cfRule>
          <xm:sqref>Y129</xm:sqref>
        </x14:conditionalFormatting>
        <x14:conditionalFormatting xmlns:xm="http://schemas.microsoft.com/office/excel/2006/main">
          <x14:cfRule type="dataBar" id="{006E008E-004C-4731-A3BD-0030006700C8}">
            <x14:dataBar minLength="0" maxLength="100" gradient="0">
              <x14:cfvo type="autoMin"/>
              <x14:cfvo type="autoMax"/>
              <x14:negativeFillColor indexed="2"/>
              <x14:axisColor indexed="64"/>
            </x14:dataBar>
          </x14:cfRule>
          <xm:sqref>K125:AB136</xm:sqref>
        </x14:conditionalFormatting>
        <x14:conditionalFormatting xmlns:xm="http://schemas.microsoft.com/office/excel/2006/main">
          <x14:cfRule type="dataBar" id="{008800FC-0020-4D04-A7A9-002300D3006B}">
            <x14:dataBar minLength="0" maxLength="100" gradient="0">
              <x14:cfvo type="autoMin"/>
              <x14:cfvo type="autoMax"/>
              <x14:negativeFillColor indexed="2"/>
              <x14:axisColor indexed="64"/>
            </x14:dataBar>
          </x14:cfRule>
          <xm:sqref>K80:AB89</xm:sqref>
        </x14:conditionalFormatting>
        <x14:conditionalFormatting xmlns:xm="http://schemas.microsoft.com/office/excel/2006/main">
          <x14:cfRule type="dataBar" id="{0032008E-00DA-46C9-AED8-004D00710038}">
            <x14:dataBar minLength="0" maxLength="100" gradient="0">
              <x14:cfvo type="autoMin"/>
              <x14:cfvo type="autoMax"/>
              <x14:negativeFillColor indexed="2"/>
              <x14:axisColor indexed="64"/>
            </x14:dataBar>
          </x14:cfRule>
          <xm:sqref>T80:AB89</xm:sqref>
        </x14:conditionalFormatting>
        <x14:conditionalFormatting xmlns:xm="http://schemas.microsoft.com/office/excel/2006/main">
          <x14:cfRule type="dataBar" id="{00FB0090-00E7-4F33-AB99-003F003A0082}">
            <x14:dataBar minLength="0" maxLength="100" gradient="0">
              <x14:cfvo type="autoMin"/>
              <x14:cfvo type="autoMax"/>
              <x14:negativeFillColor indexed="2"/>
              <x14:axisColor indexed="64"/>
            </x14:dataBar>
          </x14:cfRule>
          <xm:sqref>Y10</xm:sqref>
        </x14:conditionalFormatting>
        <x14:conditionalFormatting xmlns:xm="http://schemas.microsoft.com/office/excel/2006/main">
          <x14:cfRule type="dataBar" id="{007800ED-0005-400D-B5F9-007700C0004E}">
            <x14:dataBar minLength="0" maxLength="100" border="1" negativeBarBorderColorSameAsPositive="0">
              <x14:cfvo type="autoMin"/>
              <x14:cfvo type="autoMax"/>
              <x14:borderColor rgb="FF638EC6"/>
              <x14:negativeFillColor indexed="2"/>
              <x14:negativeBorderColor indexed="2"/>
              <x14:axisColor indexed="64"/>
            </x14:dataBar>
          </x14:cfRule>
          <xm:sqref>Y10</xm:sqref>
        </x14:conditionalFormatting>
        <x14:conditionalFormatting xmlns:xm="http://schemas.microsoft.com/office/excel/2006/main">
          <x14:cfRule type="dataBar" id="{006A0065-00ED-4A31-9166-00F1001100D8}">
            <x14:dataBar minLength="0" maxLength="100" gradient="0">
              <x14:cfvo type="autoMin"/>
              <x14:cfvo type="autoMax"/>
              <x14:negativeFillColor indexed="2"/>
              <x14:axisColor indexed="64"/>
            </x14:dataBar>
          </x14:cfRule>
          <xm:sqref>Z10:AB10 T10:X10</xm:sqref>
        </x14:conditionalFormatting>
        <x14:conditionalFormatting xmlns:xm="http://schemas.microsoft.com/office/excel/2006/main">
          <x14:cfRule type="dataBar" id="{000F005A-0067-458C-84E5-00D900B2005E}">
            <x14:dataBar minLength="0" maxLength="100" border="1" negativeBarBorderColorSameAsPositive="0">
              <x14:cfvo type="autoMin"/>
              <x14:cfvo type="autoMax"/>
              <x14:borderColor rgb="FF638EC6"/>
              <x14:negativeFillColor indexed="2"/>
              <x14:negativeBorderColor indexed="2"/>
              <x14:axisColor indexed="64"/>
            </x14:dataBar>
          </x14:cfRule>
          <xm:sqref>Z10:AB10 T10:X10</xm:sqref>
        </x14:conditionalFormatting>
        <x14:conditionalFormatting xmlns:xm="http://schemas.microsoft.com/office/excel/2006/main">
          <x14:cfRule type="dataBar" id="{00CE00D0-0083-4A80-9520-00F3009900A1}">
            <x14:dataBar minLength="0" maxLength="100" gradient="0">
              <x14:cfvo type="autoMin"/>
              <x14:cfvo type="autoMax"/>
              <x14:negativeFillColor indexed="2"/>
              <x14:axisColor indexed="64"/>
            </x14:dataBar>
          </x14:cfRule>
          <xm:sqref>Y6</xm:sqref>
        </x14:conditionalFormatting>
        <x14:conditionalFormatting xmlns:xm="http://schemas.microsoft.com/office/excel/2006/main">
          <x14:cfRule type="dataBar" id="{002500C9-003B-4B4C-9372-004E00470044}">
            <x14:dataBar minLength="0" maxLength="100" border="1" negativeBarBorderColorSameAsPositive="0">
              <x14:cfvo type="autoMin"/>
              <x14:cfvo type="autoMax"/>
              <x14:borderColor rgb="FF638EC6"/>
              <x14:negativeFillColor indexed="2"/>
              <x14:negativeBorderColor indexed="2"/>
              <x14:axisColor indexed="64"/>
            </x14:dataBar>
          </x14:cfRule>
          <xm:sqref>Y6</xm:sqref>
        </x14:conditionalFormatting>
        <x14:conditionalFormatting xmlns:xm="http://schemas.microsoft.com/office/excel/2006/main">
          <x14:cfRule type="dataBar" id="{000600E8-0066-47A7-B814-000100BA004C}">
            <x14:dataBar minLength="0" maxLength="100" gradient="0">
              <x14:cfvo type="autoMin"/>
              <x14:cfvo type="autoMax"/>
              <x14:negativeFillColor indexed="2"/>
              <x14:axisColor indexed="64"/>
            </x14:dataBar>
          </x14:cfRule>
          <xm:sqref>Z6:AB6 T6:X6</xm:sqref>
        </x14:conditionalFormatting>
        <x14:conditionalFormatting xmlns:xm="http://schemas.microsoft.com/office/excel/2006/main">
          <x14:cfRule type="dataBar" id="{00CA00B4-0088-4629-AF3D-002E00C10019}">
            <x14:dataBar minLength="0" maxLength="100" border="1" negativeBarBorderColorSameAsPositive="0">
              <x14:cfvo type="autoMin"/>
              <x14:cfvo type="autoMax"/>
              <x14:borderColor rgb="FF638EC6"/>
              <x14:negativeFillColor indexed="2"/>
              <x14:negativeBorderColor indexed="2"/>
              <x14:axisColor indexed="64"/>
            </x14:dataBar>
          </x14:cfRule>
          <xm:sqref>Z6:AB6 T6:X6</xm:sqref>
        </x14:conditionalFormatting>
        <x14:conditionalFormatting xmlns:xm="http://schemas.microsoft.com/office/excel/2006/main">
          <x14:cfRule type="dataBar" id="{006F006F-006F-472B-8657-009F00A80021}">
            <x14:dataBar minLength="0" maxLength="100" gradient="0">
              <x14:cfvo type="autoMin"/>
              <x14:cfvo type="autoMax"/>
              <x14:negativeFillColor indexed="2"/>
              <x14:axisColor indexed="64"/>
            </x14:dataBar>
          </x14:cfRule>
          <xm:sqref>Y7</xm:sqref>
        </x14:conditionalFormatting>
        <x14:conditionalFormatting xmlns:xm="http://schemas.microsoft.com/office/excel/2006/main">
          <x14:cfRule type="dataBar" id="{00450027-0089-48F9-84F6-00C000BD00B6}">
            <x14:dataBar minLength="0" maxLength="100" border="1" negativeBarBorderColorSameAsPositive="0">
              <x14:cfvo type="autoMin"/>
              <x14:cfvo type="autoMax"/>
              <x14:borderColor rgb="FF638EC6"/>
              <x14:negativeFillColor indexed="2"/>
              <x14:negativeBorderColor indexed="2"/>
              <x14:axisColor indexed="64"/>
            </x14:dataBar>
          </x14:cfRule>
          <xm:sqref>Y7</xm:sqref>
        </x14:conditionalFormatting>
        <x14:conditionalFormatting xmlns:xm="http://schemas.microsoft.com/office/excel/2006/main">
          <x14:cfRule type="dataBar" id="{00A800F1-00AB-498F-B7CA-00C300290043}">
            <x14:dataBar minLength="0" maxLength="100" gradient="0">
              <x14:cfvo type="autoMin"/>
              <x14:cfvo type="autoMax"/>
              <x14:negativeFillColor indexed="2"/>
              <x14:axisColor indexed="64"/>
            </x14:dataBar>
          </x14:cfRule>
          <xm:sqref>Z7:AB7 T7:X7</xm:sqref>
        </x14:conditionalFormatting>
        <x14:conditionalFormatting xmlns:xm="http://schemas.microsoft.com/office/excel/2006/main">
          <x14:cfRule type="dataBar" id="{00C80060-0002-4FA7-BBF2-004E001F006D}">
            <x14:dataBar minLength="0" maxLength="100" border="1" negativeBarBorderColorSameAsPositive="0">
              <x14:cfvo type="autoMin"/>
              <x14:cfvo type="autoMax"/>
              <x14:borderColor rgb="FF638EC6"/>
              <x14:negativeFillColor indexed="2"/>
              <x14:negativeBorderColor indexed="2"/>
              <x14:axisColor indexed="64"/>
            </x14:dataBar>
          </x14:cfRule>
          <xm:sqref>Z7:AB7 T7:X7</xm:sqref>
        </x14:conditionalFormatting>
        <x14:conditionalFormatting xmlns:xm="http://schemas.microsoft.com/office/excel/2006/main">
          <x14:cfRule type="dataBar" id="{00240045-00D8-4B6E-8EAD-006900FF00AA}">
            <x14:dataBar minLength="0" maxLength="100" gradient="0">
              <x14:cfvo type="autoMin"/>
              <x14:cfvo type="autoMax"/>
              <x14:negativeFillColor indexed="2"/>
              <x14:axisColor indexed="64"/>
            </x14:dataBar>
          </x14:cfRule>
          <xm:sqref>Y8</xm:sqref>
        </x14:conditionalFormatting>
        <x14:conditionalFormatting xmlns:xm="http://schemas.microsoft.com/office/excel/2006/main">
          <x14:cfRule type="dataBar" id="{00D300D4-004E-488F-B19E-002700060096}">
            <x14:dataBar minLength="0" maxLength="100" border="1" negativeBarBorderColorSameAsPositive="0">
              <x14:cfvo type="autoMin"/>
              <x14:cfvo type="autoMax"/>
              <x14:borderColor rgb="FF638EC6"/>
              <x14:negativeFillColor indexed="2"/>
              <x14:negativeBorderColor indexed="2"/>
              <x14:axisColor indexed="64"/>
            </x14:dataBar>
          </x14:cfRule>
          <xm:sqref>Y8</xm:sqref>
        </x14:conditionalFormatting>
        <x14:conditionalFormatting xmlns:xm="http://schemas.microsoft.com/office/excel/2006/main">
          <x14:cfRule type="dataBar" id="{00B000AF-00AF-4243-8685-00BE00980077}">
            <x14:dataBar minLength="0" maxLength="100" gradient="0">
              <x14:cfvo type="autoMin"/>
              <x14:cfvo type="autoMax"/>
              <x14:negativeFillColor indexed="2"/>
              <x14:axisColor indexed="64"/>
            </x14:dataBar>
          </x14:cfRule>
          <xm:sqref>Z8:AB8 T8:X8</xm:sqref>
        </x14:conditionalFormatting>
        <x14:conditionalFormatting xmlns:xm="http://schemas.microsoft.com/office/excel/2006/main">
          <x14:cfRule type="dataBar" id="{00AA003D-00A7-4900-B724-004600FD00CE}">
            <x14:dataBar minLength="0" maxLength="100" border="1" negativeBarBorderColorSameAsPositive="0">
              <x14:cfvo type="autoMin"/>
              <x14:cfvo type="autoMax"/>
              <x14:borderColor rgb="FF638EC6"/>
              <x14:negativeFillColor indexed="2"/>
              <x14:negativeBorderColor indexed="2"/>
              <x14:axisColor indexed="64"/>
            </x14:dataBar>
          </x14:cfRule>
          <xm:sqref>Z8:AB8 T8:X8</xm:sqref>
        </x14:conditionalFormatting>
        <x14:conditionalFormatting xmlns:xm="http://schemas.microsoft.com/office/excel/2006/main">
          <x14:cfRule type="dataBar" id="{00140039-00C6-437E-ADA6-008000A600A6}">
            <x14:dataBar minLength="0" maxLength="100" gradient="0">
              <x14:cfvo type="autoMin"/>
              <x14:cfvo type="autoMax"/>
              <x14:negativeFillColor indexed="2"/>
              <x14:axisColor indexed="64"/>
            </x14:dataBar>
          </x14:cfRule>
          <xm:sqref>Y9</xm:sqref>
        </x14:conditionalFormatting>
        <x14:conditionalFormatting xmlns:xm="http://schemas.microsoft.com/office/excel/2006/main">
          <x14:cfRule type="dataBar" id="{0026002E-0078-49AF-93FE-00A3006000CC}">
            <x14:dataBar minLength="0" maxLength="100" border="1" negativeBarBorderColorSameAsPositive="0">
              <x14:cfvo type="autoMin"/>
              <x14:cfvo type="autoMax"/>
              <x14:borderColor rgb="FF638EC6"/>
              <x14:negativeFillColor indexed="2"/>
              <x14:negativeBorderColor indexed="2"/>
              <x14:axisColor indexed="64"/>
            </x14:dataBar>
          </x14:cfRule>
          <xm:sqref>Y9</xm:sqref>
        </x14:conditionalFormatting>
        <x14:conditionalFormatting xmlns:xm="http://schemas.microsoft.com/office/excel/2006/main">
          <x14:cfRule type="dataBar" id="{00690004-00DD-409B-ABDE-002D00EC0010}">
            <x14:dataBar minLength="0" maxLength="100" gradient="0">
              <x14:cfvo type="autoMin"/>
              <x14:cfvo type="autoMax"/>
              <x14:negativeFillColor indexed="2"/>
              <x14:axisColor indexed="64"/>
            </x14:dataBar>
          </x14:cfRule>
          <xm:sqref>Z9:AB9 T9:X9</xm:sqref>
        </x14:conditionalFormatting>
        <x14:conditionalFormatting xmlns:xm="http://schemas.microsoft.com/office/excel/2006/main">
          <x14:cfRule type="dataBar" id="{00980085-001B-45F1-A1B0-00DE004A00DA}">
            <x14:dataBar minLength="0" maxLength="100" border="1" negativeBarBorderColorSameAsPositive="0">
              <x14:cfvo type="autoMin"/>
              <x14:cfvo type="autoMax"/>
              <x14:borderColor rgb="FF638EC6"/>
              <x14:negativeFillColor indexed="2"/>
              <x14:negativeBorderColor indexed="2"/>
              <x14:axisColor indexed="64"/>
            </x14:dataBar>
          </x14:cfRule>
          <xm:sqref>Z9:AB9 T9:X9</xm:sqref>
        </x14:conditionalFormatting>
        <x14:conditionalFormatting xmlns:xm="http://schemas.microsoft.com/office/excel/2006/main">
          <x14:cfRule type="dataBar" id="{00970054-00E6-4ECB-B041-00AD000500C1}">
            <x14:dataBar minLength="0" maxLength="100" gradient="0">
              <x14:cfvo type="autoMin"/>
              <x14:cfvo type="autoMax"/>
              <x14:negativeFillColor indexed="2"/>
              <x14:axisColor indexed="64"/>
            </x14:dataBar>
          </x14:cfRule>
          <xm:sqref>T14:AB14</xm:sqref>
        </x14:conditionalFormatting>
        <x14:conditionalFormatting xmlns:xm="http://schemas.microsoft.com/office/excel/2006/main">
          <x14:cfRule type="dataBar" id="{0080001C-0021-4670-B8C9-00F300F80047}">
            <x14:dataBar minLength="0" maxLength="100" border="1" negativeBarBorderColorSameAsPositive="0">
              <x14:cfvo type="autoMin"/>
              <x14:cfvo type="autoMax"/>
              <x14:borderColor rgb="FF638EC6"/>
              <x14:negativeFillColor indexed="2"/>
              <x14:negativeBorderColor indexed="2"/>
              <x14:axisColor indexed="64"/>
            </x14:dataBar>
          </x14:cfRule>
          <xm:sqref>T14:AB14</xm:sqref>
        </x14:conditionalFormatting>
        <x14:conditionalFormatting xmlns:xm="http://schemas.microsoft.com/office/excel/2006/main">
          <x14:cfRule type="dataBar" id="{00010013-00D7-4827-B35A-00D3004A000E}">
            <x14:dataBar minLength="0" maxLength="100" gradient="0">
              <x14:cfvo type="autoMin"/>
              <x14:cfvo type="autoMax"/>
              <x14:negativeFillColor indexed="2"/>
              <x14:axisColor indexed="64"/>
            </x14:dataBar>
          </x14:cfRule>
          <xm:sqref>T4:AB14</xm:sqref>
        </x14:conditionalFormatting>
        <x14:conditionalFormatting xmlns:xm="http://schemas.microsoft.com/office/excel/2006/main">
          <x14:cfRule type="dataBar" id="{00CE00AB-0061-450D-832C-00DC00F10022}">
            <x14:dataBar minLength="0" maxLength="100" gradient="0">
              <x14:cfvo type="autoMin"/>
              <x14:cfvo type="autoMax"/>
              <x14:negativeFillColor indexed="2"/>
              <x14:axisColor indexed="64"/>
            </x14:dataBar>
          </x14:cfRule>
          <xm:sqref>K4:S14</xm:sqref>
        </x14:conditionalFormatting>
        <x14:conditionalFormatting xmlns:xm="http://schemas.microsoft.com/office/excel/2006/main">
          <x14:cfRule type="dataBar" id="{008600C9-0063-423F-9C5D-000E00580066}">
            <x14:dataBar minLength="0" maxLength="100" gradient="0">
              <x14:cfvo type="autoMin"/>
              <x14:cfvo type="autoMax"/>
              <x14:negativeFillColor indexed="2"/>
              <x14:axisColor indexed="64"/>
            </x14:dataBar>
          </x14:cfRule>
          <xm:sqref>G14</xm:sqref>
        </x14:conditionalFormatting>
        <x14:conditionalFormatting xmlns:xm="http://schemas.microsoft.com/office/excel/2006/main">
          <x14:cfRule type="dataBar" id="{00EC004B-0098-41DE-91D7-007C00BC005B}">
            <x14:dataBar minLength="0" maxLength="100" border="1" negativeBarBorderColorSameAsPositive="0">
              <x14:cfvo type="autoMin"/>
              <x14:cfvo type="autoMax"/>
              <x14:borderColor rgb="FF638EC6"/>
              <x14:negativeFillColor indexed="2"/>
              <x14:negativeBorderColor indexed="2"/>
              <x14:axisColor indexed="64"/>
            </x14:dataBar>
          </x14:cfRule>
          <xm:sqref>G14</xm:sqref>
        </x14:conditionalFormatting>
        <x14:conditionalFormatting xmlns:xm="http://schemas.microsoft.com/office/excel/2006/main">
          <x14:cfRule type="dataBar" id="{0018000B-00A8-47F6-AEAA-0095001E00E2}">
            <x14:dataBar minLength="0" maxLength="100" gradient="0">
              <x14:cfvo type="autoMin"/>
              <x14:cfvo type="autoMax"/>
              <x14:negativeFillColor indexed="2"/>
              <x14:axisColor indexed="64"/>
            </x14:dataBar>
          </x14:cfRule>
          <xm:sqref>B4:J14</xm:sqref>
        </x14:conditionalFormatting>
        <x14:conditionalFormatting xmlns:xm="http://schemas.microsoft.com/office/excel/2006/main">
          <x14:cfRule type="dataBar" id="{00AE0075-00D7-4E48-9175-002B00E7009A}">
            <x14:dataBar minLength="0" maxLength="100" border="1" negativeBarBorderColorSameAsPositive="0">
              <x14:cfvo type="autoMin"/>
              <x14:cfvo type="autoMax"/>
              <x14:borderColor rgb="FF638EC6"/>
              <x14:negativeFillColor indexed="2"/>
              <x14:negativeBorderColor indexed="2"/>
              <x14:axisColor indexed="64"/>
            </x14:dataBar>
          </x14:cfRule>
          <xm:sqref>P47:P60</xm:sqref>
        </x14:conditionalFormatting>
        <x14:conditionalFormatting xmlns:xm="http://schemas.microsoft.com/office/excel/2006/main">
          <x14:cfRule type="dataBar" id="{004200F4-00AA-4EE7-9FB0-00E00084002F}">
            <x14:dataBar minLength="0" maxLength="100" gradient="0">
              <x14:cfvo type="autoMin"/>
              <x14:cfvo type="autoMax"/>
              <x14:negativeFillColor indexed="2"/>
              <x14:axisColor indexed="64"/>
            </x14:dataBar>
          </x14:cfRule>
          <xm:sqref>P47:P60</xm:sqref>
        </x14:conditionalFormatting>
        <x14:conditionalFormatting xmlns:xm="http://schemas.microsoft.com/office/excel/2006/main">
          <x14:cfRule type="dataBar" id="{00EB0030-0058-4409-9CB0-000D00700066}">
            <x14:dataBar minLength="0" maxLength="100" border="1" negativeBarBorderColorSameAsPositive="0">
              <x14:cfvo type="autoMin"/>
              <x14:cfvo type="autoMax"/>
              <x14:borderColor rgb="FF638EC6"/>
              <x14:negativeFillColor indexed="2"/>
              <x14:negativeBorderColor indexed="2"/>
              <x14:axisColor indexed="64"/>
            </x14:dataBar>
          </x14:cfRule>
          <xm:sqref>G47:G59</xm:sqref>
        </x14:conditionalFormatting>
        <x14:conditionalFormatting xmlns:xm="http://schemas.microsoft.com/office/excel/2006/main">
          <x14:cfRule type="dataBar" id="{00080084-0000-426E-B67F-00F500C60076}">
            <x14:dataBar minLength="0" maxLength="100" gradient="0">
              <x14:cfvo type="autoMin"/>
              <x14:cfvo type="autoMax"/>
              <x14:negativeFillColor indexed="2"/>
              <x14:axisColor indexed="64"/>
            </x14:dataBar>
          </x14:cfRule>
          <xm:sqref>G47:G59</xm:sqref>
        </x14:conditionalFormatting>
        <x14:conditionalFormatting xmlns:xm="http://schemas.microsoft.com/office/excel/2006/main">
          <x14:cfRule type="dataBar" id="{00B600DD-0025-4887-94B3-00AF00B000E7}">
            <x14:dataBar minLength="0" maxLength="100" gradient="0">
              <x14:cfvo type="autoMin"/>
              <x14:cfvo type="autoMax"/>
              <x14:negativeFillColor indexed="2"/>
              <x14:axisColor indexed="64"/>
            </x14:dataBar>
          </x14:cfRule>
          <xm:sqref>K24:S24</xm:sqref>
        </x14:conditionalFormatting>
        <x14:conditionalFormatting xmlns:xm="http://schemas.microsoft.com/office/excel/2006/main">
          <x14:cfRule type="dataBar" id="{00CE00D2-0019-4568-844F-002500BE00A9}">
            <x14:dataBar minLength="0" maxLength="100" border="1" negativeBarBorderColorSameAsPositive="0">
              <x14:cfvo type="autoMin"/>
              <x14:cfvo type="autoMax"/>
              <x14:borderColor rgb="FF638EC6"/>
              <x14:negativeFillColor indexed="2"/>
              <x14:negativeBorderColor indexed="2"/>
              <x14:axisColor indexed="64"/>
            </x14:dataBar>
          </x14:cfRule>
          <xm:sqref>K24:S24</xm:sqref>
        </x14:conditionalFormatting>
        <x14:conditionalFormatting xmlns:xm="http://schemas.microsoft.com/office/excel/2006/main">
          <x14:cfRule type="dataBar" id="{00AD007E-0043-4437-BCB1-001300DF008A}">
            <x14:dataBar minLength="0" maxLength="100" gradient="0">
              <x14:cfvo type="autoMin"/>
              <x14:cfvo type="autoMax"/>
              <x14:negativeFillColor indexed="2"/>
              <x14:axisColor indexed="64"/>
            </x14:dataBar>
          </x14:cfRule>
          <xm:sqref>B19:S21 B22:Q22 S22 B23:S27</xm:sqref>
        </x14:conditionalFormatting>
        <x14:conditionalFormatting xmlns:xm="http://schemas.microsoft.com/office/excel/2006/main">
          <x14:cfRule type="dataBar" id="{005A0080-009E-4A73-8142-001A00730009}">
            <x14:dataBar minLength="0" maxLength="100" gradient="0">
              <x14:cfvo type="autoMin"/>
              <x14:cfvo type="autoMax"/>
              <x14:negativeFillColor indexed="2"/>
              <x14:axisColor indexed="64"/>
            </x14:dataBar>
          </x14:cfRule>
          <xm:sqref>B25:J25</xm:sqref>
        </x14:conditionalFormatting>
        <x14:conditionalFormatting xmlns:xm="http://schemas.microsoft.com/office/excel/2006/main">
          <x14:cfRule type="dataBar" id="{00FE008C-0067-4955-B698-00890030004E}">
            <x14:dataBar minLength="0" maxLength="100" border="1" negativeBarBorderColorSameAsPositive="0">
              <x14:cfvo type="autoMin"/>
              <x14:cfvo type="autoMax"/>
              <x14:borderColor rgb="FF638EC6"/>
              <x14:negativeFillColor indexed="2"/>
              <x14:negativeBorderColor indexed="2"/>
              <x14:axisColor indexed="64"/>
            </x14:dataBar>
          </x14:cfRule>
          <xm:sqref>B25:J25</xm:sqref>
        </x14:conditionalFormatting>
        <x14:conditionalFormatting xmlns:xm="http://schemas.microsoft.com/office/excel/2006/main">
          <x14:cfRule type="dataBar" id="{0054005B-0060-4BCA-AD2E-008E00B10025}">
            <x14:dataBar minLength="0" maxLength="100" border="1" negativeBarBorderColorSameAsPositive="0">
              <x14:cfvo type="autoMin"/>
              <x14:cfvo type="autoMax"/>
              <x14:borderColor rgb="FF638EC6"/>
              <x14:negativeFillColor indexed="2"/>
              <x14:negativeBorderColor indexed="2"/>
              <x14:axisColor indexed="64"/>
            </x14:dataBar>
          </x14:cfRule>
          <xm:sqref>K42:S42</xm:sqref>
        </x14:conditionalFormatting>
        <x14:conditionalFormatting xmlns:xm="http://schemas.microsoft.com/office/excel/2006/main">
          <x14:cfRule type="dataBar" id="{00BB0023-0066-49B2-BF63-00E7006E003F}">
            <x14:dataBar minLength="0" maxLength="100" gradient="0">
              <x14:cfvo type="autoMin"/>
              <x14:cfvo type="autoMax"/>
              <x14:negativeFillColor indexed="2"/>
              <x14:axisColor indexed="64"/>
            </x14:dataBar>
          </x14:cfRule>
          <xm:sqref>K42:S42</xm:sqref>
        </x14:conditionalFormatting>
        <x14:conditionalFormatting xmlns:xm="http://schemas.microsoft.com/office/excel/2006/main">
          <x14:cfRule type="dataBar" id="{002A00A7-00B4-42DC-BC73-0033003D00D9}">
            <x14:dataBar minLength="0" maxLength="100" gradient="0">
              <x14:cfvo type="autoMin"/>
              <x14:cfvo type="autoMax"/>
              <x14:negativeFillColor indexed="2"/>
              <x14:axisColor indexed="64"/>
            </x14:dataBar>
          </x14:cfRule>
          <xm:sqref>K42:S42</xm:sqref>
        </x14:conditionalFormatting>
        <x14:conditionalFormatting xmlns:xm="http://schemas.microsoft.com/office/excel/2006/main">
          <x14:cfRule type="dataBar" id="{00BD0037-008C-4598-ADC4-0000003100E4}">
            <x14:dataBar minLength="0" maxLength="100" gradient="0">
              <x14:cfvo type="autoMin"/>
              <x14:cfvo type="autoMax"/>
              <x14:negativeFillColor indexed="2"/>
              <x14:axisColor indexed="64"/>
            </x14:dataBar>
          </x14:cfRule>
          <xm:sqref>K32:S42</xm:sqref>
        </x14:conditionalFormatting>
        <x14:conditionalFormatting xmlns:xm="http://schemas.microsoft.com/office/excel/2006/main">
          <x14:cfRule type="dataBar" id="{0064005C-00A5-4B25-B8DB-004A00C5003D}">
            <x14:dataBar minLength="0" maxLength="100" border="1" negativeBarBorderColorSameAsPositive="0">
              <x14:cfvo type="autoMin"/>
              <x14:cfvo type="autoMax"/>
              <x14:borderColor rgb="FF638EC6"/>
              <x14:negativeFillColor indexed="2"/>
              <x14:negativeBorderColor indexed="2"/>
              <x14:axisColor indexed="64"/>
            </x14:dataBar>
          </x14:cfRule>
          <xm:sqref>I65:O66 Q65:S66 B65:F74 Q70:S74 I70:O74 I67:J69 B75:S75</xm:sqref>
        </x14:conditionalFormatting>
        <x14:conditionalFormatting xmlns:xm="http://schemas.microsoft.com/office/excel/2006/main">
          <x14:cfRule type="dataBar" id="{00830081-00FD-4FA9-8A84-00DA00430014}">
            <x14:dataBar minLength="0" maxLength="100" gradient="0">
              <x14:cfvo type="autoMin"/>
              <x14:cfvo type="autoMax"/>
              <x14:negativeFillColor indexed="2"/>
              <x14:axisColor indexed="64"/>
            </x14:dataBar>
          </x14:cfRule>
          <xm:sqref>I65:J74 B65:F74 B75:J75</xm:sqref>
        </x14:conditionalFormatting>
        <x14:conditionalFormatting xmlns:xm="http://schemas.microsoft.com/office/excel/2006/main">
          <x14:cfRule type="dataBar" id="{004D0041-0077-4969-82FD-00D000B5003B}">
            <x14:dataBar minLength="0" maxLength="100" border="1" negativeBarBorderColorSameAsPositive="0">
              <x14:cfvo type="autoMin"/>
              <x14:cfvo type="autoMax"/>
              <x14:borderColor rgb="FF638EC6"/>
              <x14:negativeFillColor indexed="2"/>
              <x14:negativeBorderColor indexed="2"/>
              <x14:axisColor indexed="64"/>
            </x14:dataBar>
          </x14:cfRule>
          <xm:sqref>P67</xm:sqref>
        </x14:conditionalFormatting>
        <x14:conditionalFormatting xmlns:xm="http://schemas.microsoft.com/office/excel/2006/main">
          <x14:cfRule type="dataBar" id="{000A00FD-00BD-48CD-AEF2-0086004100A8}">
            <x14:dataBar minLength="0" maxLength="100" gradient="0">
              <x14:cfvo type="autoMin"/>
              <x14:cfvo type="autoMax"/>
              <x14:negativeFillColor indexed="2"/>
              <x14:axisColor indexed="64"/>
            </x14:dataBar>
          </x14:cfRule>
          <xm:sqref>P67</xm:sqref>
        </x14:conditionalFormatting>
        <x14:conditionalFormatting xmlns:xm="http://schemas.microsoft.com/office/excel/2006/main">
          <x14:cfRule type="dataBar" id="{0001000B-006E-40ED-AF29-001200470082}">
            <x14:dataBar minLength="0" maxLength="100" border="1" negativeBarBorderColorSameAsPositive="0">
              <x14:cfvo type="autoMin"/>
              <x14:cfvo type="autoMax"/>
              <x14:borderColor rgb="FF638EC6"/>
              <x14:negativeFillColor indexed="2"/>
              <x14:negativeBorderColor indexed="2"/>
              <x14:axisColor indexed="64"/>
            </x14:dataBar>
          </x14:cfRule>
          <xm:sqref>K67:O67 Q67:S67</xm:sqref>
        </x14:conditionalFormatting>
        <x14:conditionalFormatting xmlns:xm="http://schemas.microsoft.com/office/excel/2006/main">
          <x14:cfRule type="dataBar" id="{001D00DE-0048-40E2-B645-00C700E500B1}">
            <x14:dataBar minLength="0" maxLength="100" gradient="0">
              <x14:cfvo type="autoMin"/>
              <x14:cfvo type="autoMax"/>
              <x14:negativeFillColor indexed="2"/>
              <x14:axisColor indexed="64"/>
            </x14:dataBar>
          </x14:cfRule>
          <xm:sqref>Q67:S67 K67:O67</xm:sqref>
        </x14:conditionalFormatting>
        <x14:conditionalFormatting xmlns:xm="http://schemas.microsoft.com/office/excel/2006/main">
          <x14:cfRule type="dataBar" id="{00CE00B3-0076-4B25-AE1E-003400AE00FD}">
            <x14:dataBar minLength="0" maxLength="100" border="1" negativeBarBorderColorSameAsPositive="0">
              <x14:cfvo type="autoMin"/>
              <x14:cfvo type="autoMax"/>
              <x14:borderColor rgb="FF638EC6"/>
              <x14:negativeFillColor indexed="2"/>
              <x14:negativeBorderColor indexed="2"/>
              <x14:axisColor indexed="64"/>
            </x14:dataBar>
          </x14:cfRule>
          <xm:sqref>P68</xm:sqref>
        </x14:conditionalFormatting>
        <x14:conditionalFormatting xmlns:xm="http://schemas.microsoft.com/office/excel/2006/main">
          <x14:cfRule type="dataBar" id="{0078008F-000C-4DF6-A5C3-000E003900B7}">
            <x14:dataBar minLength="0" maxLength="100" gradient="0">
              <x14:cfvo type="autoMin"/>
              <x14:cfvo type="autoMax"/>
              <x14:negativeFillColor indexed="2"/>
              <x14:axisColor indexed="64"/>
            </x14:dataBar>
          </x14:cfRule>
          <xm:sqref>P68</xm:sqref>
        </x14:conditionalFormatting>
        <x14:conditionalFormatting xmlns:xm="http://schemas.microsoft.com/office/excel/2006/main">
          <x14:cfRule type="dataBar" id="{00C10041-002A-4E0F-844A-001F00A10053}">
            <x14:dataBar minLength="0" maxLength="100" border="1" negativeBarBorderColorSameAsPositive="0">
              <x14:cfvo type="autoMin"/>
              <x14:cfvo type="autoMax"/>
              <x14:borderColor rgb="FF638EC6"/>
              <x14:negativeFillColor indexed="2"/>
              <x14:negativeBorderColor indexed="2"/>
              <x14:axisColor indexed="64"/>
            </x14:dataBar>
          </x14:cfRule>
          <xm:sqref>K68:O68 Q68:S68</xm:sqref>
        </x14:conditionalFormatting>
        <x14:conditionalFormatting xmlns:xm="http://schemas.microsoft.com/office/excel/2006/main">
          <x14:cfRule type="dataBar" id="{004E000F-00FA-4351-A996-001C0008000F}">
            <x14:dataBar minLength="0" maxLength="100" gradient="0">
              <x14:cfvo type="autoMin"/>
              <x14:cfvo type="autoMax"/>
              <x14:negativeFillColor indexed="2"/>
              <x14:axisColor indexed="64"/>
            </x14:dataBar>
          </x14:cfRule>
          <xm:sqref>Q68:S68 K68:O68</xm:sqref>
        </x14:conditionalFormatting>
        <x14:conditionalFormatting xmlns:xm="http://schemas.microsoft.com/office/excel/2006/main">
          <x14:cfRule type="dataBar" id="{0071009B-0068-4EBA-AB37-00B5004400A8}">
            <x14:dataBar minLength="0" maxLength="100" border="1" negativeBarBorderColorSameAsPositive="0">
              <x14:cfvo type="autoMin"/>
              <x14:cfvo type="autoMax"/>
              <x14:borderColor rgb="FF638EC6"/>
              <x14:negativeFillColor indexed="2"/>
              <x14:negativeBorderColor indexed="2"/>
              <x14:axisColor indexed="64"/>
            </x14:dataBar>
          </x14:cfRule>
          <xm:sqref>P69</xm:sqref>
        </x14:conditionalFormatting>
        <x14:conditionalFormatting xmlns:xm="http://schemas.microsoft.com/office/excel/2006/main">
          <x14:cfRule type="dataBar" id="{00090011-0086-49B6-AAD1-00F600AA00A2}">
            <x14:dataBar minLength="0" maxLength="100" gradient="0">
              <x14:cfvo type="autoMin"/>
              <x14:cfvo type="autoMax"/>
              <x14:negativeFillColor indexed="2"/>
              <x14:axisColor indexed="64"/>
            </x14:dataBar>
          </x14:cfRule>
          <xm:sqref>P69</xm:sqref>
        </x14:conditionalFormatting>
        <x14:conditionalFormatting xmlns:xm="http://schemas.microsoft.com/office/excel/2006/main">
          <x14:cfRule type="dataBar" id="{006A00F8-008B-495B-93F8-004A00300027}">
            <x14:dataBar minLength="0" maxLength="100" border="1" negativeBarBorderColorSameAsPositive="0">
              <x14:cfvo type="autoMin"/>
              <x14:cfvo type="autoMax"/>
              <x14:borderColor rgb="FF638EC6"/>
              <x14:negativeFillColor indexed="2"/>
              <x14:negativeBorderColor indexed="2"/>
              <x14:axisColor indexed="64"/>
            </x14:dataBar>
          </x14:cfRule>
          <xm:sqref>K69:O69 Q69:S69</xm:sqref>
        </x14:conditionalFormatting>
        <x14:conditionalFormatting xmlns:xm="http://schemas.microsoft.com/office/excel/2006/main">
          <x14:cfRule type="dataBar" id="{00B60033-006C-480E-B550-005C00140094}">
            <x14:dataBar minLength="0" maxLength="100" gradient="0">
              <x14:cfvo type="autoMin"/>
              <x14:cfvo type="autoMax"/>
              <x14:negativeFillColor indexed="2"/>
              <x14:axisColor indexed="64"/>
            </x14:dataBar>
          </x14:cfRule>
          <xm:sqref>Q69:S69 K69:O69</xm:sqref>
        </x14:conditionalFormatting>
        <x14:conditionalFormatting xmlns:xm="http://schemas.microsoft.com/office/excel/2006/main">
          <x14:cfRule type="dataBar" id="{00F300DB-001F-4151-B833-008300E800B0}">
            <x14:dataBar minLength="0" maxLength="100" border="1" negativeBarBorderColorSameAsPositive="0">
              <x14:cfvo type="autoMin"/>
              <x14:cfvo type="autoMax"/>
              <x14:borderColor rgb="FF638EC6"/>
              <x14:negativeFillColor indexed="2"/>
              <x14:negativeBorderColor indexed="2"/>
              <x14:axisColor indexed="64"/>
            </x14:dataBar>
          </x14:cfRule>
          <xm:sqref>H65:H74</xm:sqref>
        </x14:conditionalFormatting>
        <x14:conditionalFormatting xmlns:xm="http://schemas.microsoft.com/office/excel/2006/main">
          <x14:cfRule type="dataBar" id="{007F0088-009C-4358-8054-008B00D200C9}">
            <x14:dataBar minLength="0" maxLength="100" gradient="0">
              <x14:cfvo type="autoMin"/>
              <x14:cfvo type="autoMax"/>
              <x14:negativeFillColor indexed="2"/>
              <x14:axisColor indexed="64"/>
            </x14:dataBar>
          </x14:cfRule>
          <xm:sqref>H65:H74</xm:sqref>
        </x14:conditionalFormatting>
        <x14:conditionalFormatting xmlns:xm="http://schemas.microsoft.com/office/excel/2006/main">
          <x14:cfRule type="dataBar" id="{002C00FA-00F9-4D5F-8045-007100C20022}">
            <x14:dataBar minLength="0" maxLength="100" gradient="0">
              <x14:cfvo type="autoMin"/>
              <x14:cfvo type="autoMax"/>
              <x14:negativeFillColor indexed="2"/>
              <x14:axisColor indexed="64"/>
            </x14:dataBar>
          </x14:cfRule>
          <xm:sqref>G167:G168</xm:sqref>
        </x14:conditionalFormatting>
        <x14:conditionalFormatting xmlns:xm="http://schemas.microsoft.com/office/excel/2006/main">
          <x14:cfRule type="dataBar" id="{0021001C-00E6-4F5F-BD39-005400B000CC}">
            <x14:dataBar minLength="0" maxLength="100" gradient="0">
              <x14:cfvo type="autoMin"/>
              <x14:cfvo type="autoMax"/>
              <x14:negativeFillColor indexed="2"/>
              <x14:axisColor indexed="64"/>
            </x14:dataBar>
          </x14:cfRule>
          <xm:sqref>G163</xm:sqref>
        </x14:conditionalFormatting>
        <x14:conditionalFormatting xmlns:xm="http://schemas.microsoft.com/office/excel/2006/main">
          <x14:cfRule type="dataBar" id="{00F0003B-0078-4EFD-8833-00F200F300D5}">
            <x14:dataBar minLength="0" maxLength="100" gradient="0">
              <x14:cfvo type="autoMin"/>
              <x14:cfvo type="autoMax"/>
              <x14:negativeFillColor indexed="2"/>
              <x14:axisColor indexed="64"/>
            </x14:dataBar>
          </x14:cfRule>
          <xm:sqref>P152:P159</xm:sqref>
        </x14:conditionalFormatting>
        <x14:conditionalFormatting xmlns:xm="http://schemas.microsoft.com/office/excel/2006/main">
          <x14:cfRule type="dataBar" id="{0023009D-006B-4B01-9030-003400B00082}">
            <x14:dataBar minLength="0" maxLength="100" gradient="0">
              <x14:cfvo type="autoMin"/>
              <x14:cfvo type="autoMax"/>
              <x14:negativeFillColor indexed="2"/>
              <x14:axisColor indexed="64"/>
            </x14:dataBar>
          </x14:cfRule>
          <xm:sqref>P153:P159</xm:sqref>
        </x14:conditionalFormatting>
        <x14:conditionalFormatting xmlns:xm="http://schemas.microsoft.com/office/excel/2006/main">
          <x14:cfRule type="dataBar" id="{00D400B9-0098-4808-910A-009E000E002E}">
            <x14:dataBar minLength="0" maxLength="100" border="1" negativeBarBorderColorSameAsPositive="0">
              <x14:cfvo type="autoMin"/>
              <x14:cfvo type="autoMax"/>
              <x14:borderColor rgb="FF638EC6"/>
              <x14:negativeFillColor indexed="2"/>
              <x14:negativeBorderColor indexed="2"/>
              <x14:axisColor indexed="64"/>
            </x14:dataBar>
          </x14:cfRule>
          <xm:sqref>P153:P159</xm:sqref>
        </x14:conditionalFormatting>
        <x14:conditionalFormatting xmlns:xm="http://schemas.microsoft.com/office/excel/2006/main">
          <x14:cfRule type="dataBar" id="{00C900C9-001A-4AF3-8508-00FE000D0048}">
            <x14:dataBar minLength="0" maxLength="100" gradient="0">
              <x14:cfvo type="autoMin"/>
              <x14:cfvo type="autoMax"/>
              <x14:negativeFillColor indexed="2"/>
              <x14:axisColor indexed="64"/>
            </x14:dataBar>
          </x14:cfRule>
          <xm:sqref>P169</xm:sqref>
        </x14:conditionalFormatting>
        <x14:conditionalFormatting xmlns:xm="http://schemas.microsoft.com/office/excel/2006/main">
          <x14:cfRule type="dataBar" id="{00B600FB-0035-4933-93E7-00F900BB000D}">
            <x14:dataBar minLength="0" maxLength="100" gradient="0">
              <x14:cfvo type="autoMin"/>
              <x14:cfvo type="autoMax"/>
              <x14:negativeFillColor indexed="2"/>
              <x14:axisColor indexed="64"/>
            </x14:dataBar>
          </x14:cfRule>
          <xm:sqref>P163</xm:sqref>
        </x14:conditionalFormatting>
        <x14:conditionalFormatting xmlns:xm="http://schemas.microsoft.com/office/excel/2006/main">
          <x14:cfRule type="dataBar" id="{00C9000A-00FF-489B-B9D0-0061002F00E5}">
            <x14:dataBar minLength="0" maxLength="100" border="1" negativeBarBorderColorSameAsPositive="0">
              <x14:cfvo type="autoMin"/>
              <x14:cfvo type="autoMax"/>
              <x14:borderColor rgb="FF638EC6"/>
              <x14:negativeFillColor indexed="2"/>
              <x14:negativeBorderColor indexed="2"/>
              <x14:axisColor indexed="64"/>
            </x14:dataBar>
          </x14:cfRule>
          <xm:sqref>P142:P148</xm:sqref>
        </x14:conditionalFormatting>
        <x14:conditionalFormatting xmlns:xm="http://schemas.microsoft.com/office/excel/2006/main">
          <x14:cfRule type="dataBar" id="{008800E9-000F-4940-AE8E-005600A8000D}">
            <x14:dataBar minLength="0" maxLength="100" gradient="0">
              <x14:cfvo type="autoMin"/>
              <x14:cfvo type="autoMax"/>
              <x14:negativeFillColor indexed="2"/>
              <x14:axisColor indexed="64"/>
            </x14:dataBar>
          </x14:cfRule>
          <xm:sqref>P141:P148</xm:sqref>
        </x14:conditionalFormatting>
        <x14:conditionalFormatting xmlns:xm="http://schemas.microsoft.com/office/excel/2006/main">
          <x14:cfRule type="dataBar" id="{000E00D8-00F9-4001-845E-003000E7001C}">
            <x14:dataBar minLength="0" maxLength="100" border="1" negativeBarBorderColorSameAsPositive="0">
              <x14:cfvo type="autoMin"/>
              <x14:cfvo type="autoMax"/>
              <x14:borderColor rgb="FF638EC6"/>
              <x14:negativeFillColor indexed="2"/>
              <x14:negativeBorderColor indexed="2"/>
              <x14:axisColor indexed="64"/>
            </x14:dataBar>
          </x14:cfRule>
          <xm:sqref>Y148</xm:sqref>
        </x14:conditionalFormatting>
        <x14:conditionalFormatting xmlns:xm="http://schemas.microsoft.com/office/excel/2006/main">
          <x14:cfRule type="dataBar" id="{00EC009D-0014-4D07-99AA-001900D200B4}">
            <x14:dataBar minLength="0" maxLength="100" gradient="0">
              <x14:cfvo type="autoMin"/>
              <x14:cfvo type="autoMax"/>
              <x14:negativeFillColor indexed="2"/>
              <x14:axisColor indexed="64"/>
            </x14:dataBar>
          </x14:cfRule>
          <xm:sqref>Y148 Y141</xm:sqref>
        </x14:conditionalFormatting>
        <x14:conditionalFormatting xmlns:xm="http://schemas.microsoft.com/office/excel/2006/main">
          <x14:cfRule type="dataBar" id="{000B00A7-00DD-47FE-BE8C-00D300FF0043}">
            <x14:dataBar minLength="0" maxLength="100" gradient="0">
              <x14:cfvo type="autoMin"/>
              <x14:cfvo type="autoMax"/>
              <x14:negativeFillColor indexed="2"/>
              <x14:axisColor indexed="64"/>
            </x14:dataBar>
          </x14:cfRule>
          <xm:sqref>G142:G148 H144:J144 B144:F144</xm:sqref>
        </x14:conditionalFormatting>
        <x14:conditionalFormatting xmlns:xm="http://schemas.microsoft.com/office/excel/2006/main">
          <x14:cfRule type="dataBar" id="{0028004D-000A-4F0C-A6FC-002100FD0085}">
            <x14:dataBar minLength="0" maxLength="100" border="1" negativeBarBorderColorSameAsPositive="0">
              <x14:cfvo type="autoMin"/>
              <x14:cfvo type="autoMax"/>
              <x14:borderColor rgb="FF638EC6"/>
              <x14:negativeFillColor indexed="2"/>
              <x14:negativeBorderColor indexed="2"/>
              <x14:axisColor indexed="64"/>
            </x14:dataBar>
          </x14:cfRule>
          <xm:sqref>G142:G148 H144:J144 B144:F144</xm:sqref>
        </x14:conditionalFormatting>
        <x14:conditionalFormatting xmlns:xm="http://schemas.microsoft.com/office/excel/2006/main">
          <x14:cfRule type="dataBar" id="{002A0002-0010-4176-B25A-0038007D00F2}">
            <x14:dataBar minLength="0" maxLength="100" gradient="0">
              <x14:cfvo type="autoMin"/>
              <x14:cfvo type="autoMax"/>
              <x14:negativeFillColor indexed="2"/>
              <x14:axisColor indexed="64"/>
            </x14:dataBar>
          </x14:cfRule>
          <xm:sqref>K153:S159</xm:sqref>
        </x14:conditionalFormatting>
        <x14:conditionalFormatting xmlns:xm="http://schemas.microsoft.com/office/excel/2006/main">
          <x14:cfRule type="dataBar" id="{007200D6-00AF-422F-B90E-0012001B00E2}">
            <x14:dataBar minLength="0" maxLength="100" gradient="0">
              <x14:cfvo type="autoMin"/>
              <x14:cfvo type="autoMax"/>
              <x14:negativeFillColor indexed="2"/>
              <x14:axisColor indexed="64"/>
            </x14:dataBar>
          </x14:cfRule>
          <xm:sqref>B148:AB148 B142:S147</xm:sqref>
        </x14:conditionalFormatting>
        <x14:conditionalFormatting xmlns:xm="http://schemas.microsoft.com/office/excel/2006/main">
          <x14:cfRule type="dataBar" id="{000B00B8-00F8-4186-B9D4-005100A900AE}">
            <x14:dataBar minLength="0" maxLength="100" gradient="0">
              <x14:cfvo type="autoMin"/>
              <x14:cfvo type="autoMax"/>
              <x14:negativeFillColor indexed="2"/>
              <x14:axisColor indexed="64"/>
            </x14:dataBar>
          </x14:cfRule>
          <xm:sqref>C65:S75</xm:sqref>
        </x14:conditionalFormatting>
        <x14:conditionalFormatting xmlns:xm="http://schemas.microsoft.com/office/excel/2006/main">
          <x14:cfRule type="dataBar" id="{00D5002B-001D-41E3-A7B4-00D000D900F6}">
            <x14:dataBar minLength="0" maxLength="100" gradient="0">
              <x14:cfvo type="autoMin"/>
              <x14:cfvo type="autoMax"/>
              <x14:negativeFillColor indexed="2"/>
              <x14:axisColor indexed="64"/>
            </x14:dataBar>
          </x14:cfRule>
          <xm:sqref>C87:C89 C85</xm:sqref>
        </x14:conditionalFormatting>
        <x14:conditionalFormatting xmlns:xm="http://schemas.microsoft.com/office/excel/2006/main">
          <x14:cfRule type="dataBar" id="{0056003C-00CB-4B73-9990-00C90063009B}">
            <x14:dataBar minLength="0" maxLength="100" gradient="0">
              <x14:cfvo type="autoMin"/>
              <x14:cfvo type="autoMax"/>
              <x14:negativeFillColor indexed="2"/>
              <x14:axisColor indexed="64"/>
            </x14:dataBar>
          </x14:cfRule>
          <xm:sqref>H152:J152 B152:F152 H159:J159 I153:J158 B159:F159</xm:sqref>
        </x14:conditionalFormatting>
        <x14:conditionalFormatting xmlns:xm="http://schemas.microsoft.com/office/excel/2006/main">
          <x14:cfRule type="dataBar" id="{00AC0087-0015-48FD-B998-003F004E00E6}">
            <x14:dataBar minLength="0" maxLength="100" gradient="0">
              <x14:cfvo type="autoMin"/>
              <x14:cfvo type="autoMax"/>
              <x14:negativeFillColor indexed="2"/>
              <x14:axisColor indexed="64"/>
            </x14:dataBar>
          </x14:cfRule>
          <xm:sqref>H159:J159 B159:F159 I153:J158</xm:sqref>
        </x14:conditionalFormatting>
        <x14:conditionalFormatting xmlns:xm="http://schemas.microsoft.com/office/excel/2006/main">
          <x14:cfRule type="dataBar" id="{00C7004F-0010-4AD1-A302-005800D800BE}">
            <x14:dataBar minLength="0" maxLength="100" border="1" negativeBarBorderColorSameAsPositive="0">
              <x14:cfvo type="autoMin"/>
              <x14:cfvo type="autoMax"/>
              <x14:borderColor rgb="FF638EC6"/>
              <x14:negativeFillColor indexed="2"/>
              <x14:negativeBorderColor indexed="2"/>
              <x14:axisColor indexed="64"/>
            </x14:dataBar>
          </x14:cfRule>
          <xm:sqref>B159:D159 F159 H159:J159 I153:J158</xm:sqref>
        </x14:conditionalFormatting>
        <x14:conditionalFormatting xmlns:xm="http://schemas.microsoft.com/office/excel/2006/main">
          <x14:cfRule type="dataBar" id="{00D800A2-00F4-403D-99D9-00C9001F00E9}">
            <x14:dataBar minLength="0" maxLength="100" border="1" negativeBarBorderColorSameAsPositive="0">
              <x14:cfvo type="autoMin"/>
              <x14:cfvo type="autoMax"/>
              <x14:borderColor rgb="FF638EC6"/>
              <x14:negativeFillColor indexed="2"/>
              <x14:negativeBorderColor indexed="2"/>
              <x14:axisColor indexed="64"/>
            </x14:dataBar>
          </x14:cfRule>
          <xm:sqref>E159</xm:sqref>
        </x14:conditionalFormatting>
        <x14:conditionalFormatting xmlns:xm="http://schemas.microsoft.com/office/excel/2006/main">
          <x14:cfRule type="dataBar" id="{001C0021-0025-4236-B13A-00E9006B0057}">
            <x14:dataBar minLength="0" maxLength="100" gradient="0">
              <x14:cfvo type="autoMin"/>
              <x14:cfvo type="autoMax"/>
              <x14:negativeFillColor indexed="2"/>
              <x14:axisColor indexed="64"/>
            </x14:dataBar>
          </x14:cfRule>
          <xm:sqref>G152 G159</xm:sqref>
        </x14:conditionalFormatting>
        <x14:conditionalFormatting xmlns:xm="http://schemas.microsoft.com/office/excel/2006/main">
          <x14:cfRule type="dataBar" id="{0034001D-00B9-4D76-9B38-003100600073}">
            <x14:dataBar minLength="0" maxLength="100" gradient="0">
              <x14:cfvo type="autoMin"/>
              <x14:cfvo type="autoMax"/>
              <x14:negativeFillColor indexed="2"/>
              <x14:axisColor indexed="64"/>
            </x14:dataBar>
          </x14:cfRule>
          <xm:sqref>G159</xm:sqref>
        </x14:conditionalFormatting>
        <x14:conditionalFormatting xmlns:xm="http://schemas.microsoft.com/office/excel/2006/main">
          <x14:cfRule type="dataBar" id="{006F0029-00C8-4686-9B26-007900750091}">
            <x14:dataBar minLength="0" maxLength="100" border="1" negativeBarBorderColorSameAsPositive="0">
              <x14:cfvo type="autoMin"/>
              <x14:cfvo type="autoMax"/>
              <x14:borderColor rgb="FF638EC6"/>
              <x14:negativeFillColor indexed="2"/>
              <x14:negativeBorderColor indexed="2"/>
              <x14:axisColor indexed="64"/>
            </x14:dataBar>
          </x14:cfRule>
          <xm:sqref>G159</xm:sqref>
        </x14:conditionalFormatting>
        <x14:conditionalFormatting xmlns:xm="http://schemas.microsoft.com/office/excel/2006/main">
          <x14:cfRule type="dataBar" id="{003F00FD-00DF-4FE7-8A75-003C00F300E8}">
            <x14:dataBar minLength="0" maxLength="100" gradient="0">
              <x14:cfvo type="autoMin"/>
              <x14:cfvo type="autoMax"/>
              <x14:negativeFillColor indexed="2"/>
              <x14:axisColor indexed="64"/>
            </x14:dataBar>
          </x14:cfRule>
          <xm:sqref>B159:J159 I153:J158</xm:sqref>
        </x14:conditionalFormatting>
        <x14:conditionalFormatting xmlns:xm="http://schemas.microsoft.com/office/excel/2006/main">
          <x14:cfRule type="dataBar" id="{007F009D-002B-470C-ACF4-000A00E6004A}">
            <x14:dataBar minLength="0" maxLength="100" gradient="0">
              <x14:cfvo type="autoMin"/>
              <x14:cfvo type="autoMax"/>
              <x14:negativeFillColor indexed="2"/>
              <x14:axisColor indexed="64"/>
            </x14:dataBar>
          </x14:cfRule>
          <xm:sqref>K164:Q168</xm:sqref>
        </x14:conditionalFormatting>
        <x14:conditionalFormatting xmlns:xm="http://schemas.microsoft.com/office/excel/2006/main">
          <x14:cfRule type="dataBar" id="{00190036-000D-4788-8018-00F000CF008B}">
            <x14:dataBar minLength="0" maxLength="100" border="1" negativeBarBorderColorSameAsPositive="0">
              <x14:cfvo type="autoMin"/>
              <x14:cfvo type="autoMax"/>
              <x14:borderColor rgb="FF638EC6"/>
              <x14:negativeFillColor indexed="2"/>
              <x14:negativeBorderColor indexed="2"/>
              <x14:axisColor indexed="64"/>
            </x14:dataBar>
          </x14:cfRule>
          <xm:sqref>B80:B84 D80:J84</xm:sqref>
        </x14:conditionalFormatting>
        <x14:conditionalFormatting xmlns:xm="http://schemas.microsoft.com/office/excel/2006/main">
          <x14:cfRule type="dataBar" id="{005F0078-00A5-4F77-A61A-007C00AF0083}">
            <x14:dataBar minLength="0" maxLength="100" gradient="0">
              <x14:cfvo type="autoMin"/>
              <x14:cfvo type="autoMax"/>
              <x14:negativeFillColor indexed="2"/>
              <x14:axisColor indexed="64"/>
            </x14:dataBar>
          </x14:cfRule>
          <xm:sqref>B80:B84 D80:J84</xm:sqref>
        </x14:conditionalFormatting>
        <x14:conditionalFormatting xmlns:xm="http://schemas.microsoft.com/office/excel/2006/main">
          <x14:cfRule type="dataBar" id="{00DE00BF-0081-4494-AFDB-008400B50098}">
            <x14:dataBar minLength="0" maxLength="100" gradient="0">
              <x14:cfvo type="autoMin"/>
              <x14:cfvo type="autoMax"/>
              <x14:negativeFillColor indexed="2"/>
              <x14:axisColor indexed="64"/>
            </x14:dataBar>
          </x14:cfRule>
          <xm:sqref>C80:C84</xm:sqref>
        </x14:conditionalFormatting>
        <x14:conditionalFormatting xmlns:xm="http://schemas.microsoft.com/office/excel/2006/main">
          <x14:cfRule type="dataBar" id="{007F00F3-00FD-4AF4-AD5A-005F00C90068}">
            <x14:dataBar minLength="0" maxLength="100" border="1" negativeBarBorderColorSameAsPositive="0">
              <x14:cfvo type="autoMin"/>
              <x14:cfvo type="autoMax"/>
              <x14:borderColor rgb="FF638EC6"/>
              <x14:negativeFillColor indexed="2"/>
              <x14:negativeBorderColor indexed="2"/>
              <x14:axisColor indexed="64"/>
            </x14:dataBar>
          </x14:cfRule>
          <xm:sqref>D86:J86 B86</xm:sqref>
        </x14:conditionalFormatting>
        <x14:conditionalFormatting xmlns:xm="http://schemas.microsoft.com/office/excel/2006/main">
          <x14:cfRule type="dataBar" id="{0074006D-00B7-49F1-A76E-008100E400CC}">
            <x14:dataBar minLength="0" maxLength="100" gradient="0">
              <x14:cfvo type="autoMin"/>
              <x14:cfvo type="autoMax"/>
              <x14:negativeFillColor indexed="2"/>
              <x14:axisColor indexed="64"/>
            </x14:dataBar>
          </x14:cfRule>
          <xm:sqref>D86:J86 B86</xm:sqref>
        </x14:conditionalFormatting>
        <x14:conditionalFormatting xmlns:xm="http://schemas.microsoft.com/office/excel/2006/main">
          <x14:cfRule type="dataBar" id="{0027003D-00F6-468F-B310-007D00E90066}">
            <x14:dataBar minLength="0" maxLength="100" gradient="0">
              <x14:cfvo type="autoMin"/>
              <x14:cfvo type="autoMax"/>
              <x14:negativeFillColor indexed="2"/>
              <x14:axisColor indexed="64"/>
            </x14:dataBar>
          </x14:cfRule>
          <xm:sqref>C86</xm:sqref>
        </x14:conditionalFormatting>
        <x14:conditionalFormatting xmlns:xm="http://schemas.microsoft.com/office/excel/2006/main">
          <x14:cfRule type="dataBar" id="{00AB001D-0066-4643-9E26-00A700C100AB}">
            <x14:dataBar minLength="0" maxLength="100" gradient="0">
              <x14:cfvo type="autoMin"/>
              <x14:cfvo type="autoMax"/>
              <x14:negativeFillColor indexed="2"/>
              <x14:axisColor indexed="64"/>
            </x14:dataBar>
          </x14:cfRule>
          <xm:sqref>B125:J136</xm:sqref>
        </x14:conditionalFormatting>
        <x14:conditionalFormatting xmlns:xm="http://schemas.microsoft.com/office/excel/2006/main">
          <x14:cfRule type="dataBar" id="{004600A3-0012-407A-A7FE-001F007D002F}">
            <x14:dataBar minLength="0" maxLength="100" border="1" negativeBarBorderColorSameAsPositive="0">
              <x14:cfvo type="autoMin"/>
              <x14:cfvo type="autoMax"/>
              <x14:borderColor rgb="FF638EC6"/>
              <x14:negativeFillColor indexed="2"/>
              <x14:negativeBorderColor indexed="2"/>
              <x14:axisColor indexed="64"/>
            </x14:dataBar>
          </x14:cfRule>
          <xm:sqref>T142:AA147</xm:sqref>
        </x14:conditionalFormatting>
        <x14:conditionalFormatting xmlns:xm="http://schemas.microsoft.com/office/excel/2006/main">
          <x14:cfRule type="dataBar" id="{0041005C-0007-45DB-90A8-009A002400F6}">
            <x14:dataBar minLength="0" maxLength="100" gradient="0">
              <x14:cfvo type="autoMin"/>
              <x14:cfvo type="autoMax"/>
              <x14:negativeFillColor indexed="2"/>
              <x14:axisColor indexed="64"/>
            </x14:dataBar>
          </x14:cfRule>
          <xm:sqref>T142:AA147</xm:sqref>
        </x14:conditionalFormatting>
        <x14:conditionalFormatting xmlns:xm="http://schemas.microsoft.com/office/excel/2006/main">
          <x14:cfRule type="dataBar" id="{007B00A7-005B-4BD0-AF61-001E00DA00F1}">
            <x14:dataBar minLength="0" maxLength="100" gradient="0">
              <x14:cfvo type="autoMin"/>
              <x14:cfvo type="autoMax"/>
              <x14:negativeFillColor indexed="2"/>
              <x14:axisColor indexed="64"/>
            </x14:dataBar>
          </x14:cfRule>
          <xm:sqref>B153:H158</xm:sqref>
        </x14:conditionalFormatting>
        <x14:conditionalFormatting xmlns:xm="http://schemas.microsoft.com/office/excel/2006/main">
          <x14:cfRule type="dataBar" id="{00E5000B-00D7-45B5-8EB9-00BA004F001D}">
            <x14:dataBar minLength="0" maxLength="100" gradient="0">
              <x14:cfvo type="autoMin"/>
              <x14:cfvo type="autoMax"/>
              <x14:negativeFillColor indexed="2"/>
              <x14:axisColor indexed="64"/>
            </x14:dataBar>
          </x14:cfRule>
          <xm:sqref>B153:H158</xm:sqref>
        </x14:conditionalFormatting>
        <x14:conditionalFormatting xmlns:xm="http://schemas.microsoft.com/office/excel/2006/main">
          <x14:cfRule type="dataBar" id="{00330014-00AB-473C-B659-0008002A0054}">
            <x14:dataBar minLength="0" maxLength="100" border="1" negativeBarBorderColorSameAsPositive="0">
              <x14:cfvo type="autoMin"/>
              <x14:cfvo type="autoMax"/>
              <x14:borderColor rgb="FF638EC6"/>
              <x14:negativeFillColor indexed="2"/>
              <x14:negativeBorderColor indexed="2"/>
              <x14:axisColor indexed="64"/>
            </x14:dataBar>
          </x14:cfRule>
          <xm:sqref>B153:H158</xm:sqref>
        </x14:conditionalFormatting>
        <x14:conditionalFormatting xmlns:xm="http://schemas.microsoft.com/office/excel/2006/main">
          <x14:cfRule type="dataBar" id="{00A700EB-0077-46B6-AD33-001B00AE00CF}">
            <x14:dataBar minLength="0" maxLength="100" gradient="0">
              <x14:cfvo type="autoMin"/>
              <x14:cfvo type="autoMax"/>
              <x14:negativeFillColor indexed="2"/>
              <x14:axisColor indexed="64"/>
            </x14:dataBar>
          </x14:cfRule>
          <xm:sqref>G153:G158</xm:sqref>
        </x14:conditionalFormatting>
        <x14:conditionalFormatting xmlns:xm="http://schemas.microsoft.com/office/excel/2006/main">
          <x14:cfRule type="dataBar" id="{0082009C-00CE-4865-B980-0027000A0051}">
            <x14:dataBar minLength="0" maxLength="100" gradient="0">
              <x14:cfvo type="autoMin"/>
              <x14:cfvo type="autoMax"/>
              <x14:negativeFillColor indexed="2"/>
              <x14:axisColor indexed="64"/>
            </x14:dataBar>
          </x14:cfRule>
          <xm:sqref>G153:G158</xm:sqref>
        </x14:conditionalFormatting>
        <x14:conditionalFormatting xmlns:xm="http://schemas.microsoft.com/office/excel/2006/main">
          <x14:cfRule type="dataBar" id="{008200B8-00ED-422E-9AAF-00E20056001D}">
            <x14:dataBar minLength="0" maxLength="100" border="1" negativeBarBorderColorSameAsPositive="0">
              <x14:cfvo type="autoMin"/>
              <x14:cfvo type="autoMax"/>
              <x14:borderColor rgb="FF638EC6"/>
              <x14:negativeFillColor indexed="2"/>
              <x14:negativeBorderColor indexed="2"/>
              <x14:axisColor indexed="64"/>
            </x14:dataBar>
          </x14:cfRule>
          <xm:sqref>G153:G158</xm:sqref>
        </x14:conditionalFormatting>
        <x14:conditionalFormatting xmlns:xm="http://schemas.microsoft.com/office/excel/2006/main">
          <x14:cfRule type="dataBar" id="{003B0087-0065-406C-B374-005100C00017}">
            <x14:dataBar minLength="0" maxLength="100" gradient="0">
              <x14:cfvo type="autoMin"/>
              <x14:cfvo type="autoMax"/>
              <x14:negativeFillColor indexed="2"/>
              <x14:axisColor indexed="64"/>
            </x14:dataBar>
          </x14:cfRule>
          <xm:sqref>B153:H158</xm:sqref>
        </x14:conditionalFormatting>
      </x14:conditionalFormatting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indexed="5"/>
    <pageSetUpPr fitToPage="1"/>
  </sheetPr>
  <dimension ref="A1:AK180"/>
  <sheetViews>
    <sheetView zoomScale="70" workbookViewId="0"/>
  </sheetViews>
  <sheetFormatPr baseColWidth="10" defaultColWidth="9.140625" defaultRowHeight="15"/>
  <cols>
    <col min="1" max="1" width="42.42578125" bestFit="1" customWidth="1"/>
    <col min="3" max="3" width="16.85546875" customWidth="1"/>
    <col min="17" max="17" width="13.140625" customWidth="1"/>
    <col min="18" max="18" width="21" customWidth="1"/>
    <col min="20" max="20" width="36.140625" bestFit="1" customWidth="1"/>
    <col min="29" max="29" width="13.140625" bestFit="1" customWidth="1"/>
    <col min="36" max="36" width="30.85546875" bestFit="1" customWidth="1"/>
  </cols>
  <sheetData>
    <row r="1" spans="1:37" ht="18.75">
      <c r="A1" s="458" t="s">
        <v>7887</v>
      </c>
      <c r="B1" s="243"/>
      <c r="C1" s="243"/>
      <c r="D1" s="243"/>
      <c r="E1" s="243"/>
      <c r="F1" s="243"/>
      <c r="G1" s="243"/>
      <c r="H1" s="243"/>
      <c r="I1" s="243"/>
      <c r="J1" s="243"/>
      <c r="K1" s="243"/>
      <c r="L1" s="243"/>
      <c r="M1" s="243"/>
      <c r="N1" s="243"/>
      <c r="O1" s="243"/>
      <c r="P1" s="243"/>
      <c r="Q1" s="243"/>
      <c r="R1" s="244"/>
    </row>
    <row r="2" spans="1:37" ht="18.75">
      <c r="A2" s="616"/>
      <c r="B2" s="6"/>
      <c r="C2" s="6"/>
      <c r="D2" s="6"/>
      <c r="E2" s="6"/>
      <c r="F2" s="6"/>
      <c r="G2" s="6"/>
      <c r="H2" s="6"/>
      <c r="I2" s="6"/>
      <c r="J2" s="6"/>
      <c r="K2" s="6"/>
      <c r="L2" s="6"/>
      <c r="M2" s="6"/>
      <c r="N2" s="6"/>
      <c r="O2" s="6"/>
      <c r="P2" s="6"/>
      <c r="Q2" s="6"/>
      <c r="R2" s="215"/>
    </row>
    <row r="3" spans="1:37">
      <c r="A3" s="617" t="s">
        <v>7888</v>
      </c>
      <c r="B3" s="6"/>
      <c r="C3" s="6"/>
      <c r="D3" s="6"/>
      <c r="E3" s="6"/>
      <c r="F3" s="6"/>
      <c r="G3" s="6"/>
      <c r="H3" s="6"/>
      <c r="I3" s="6"/>
      <c r="J3" s="6"/>
      <c r="K3" s="6"/>
      <c r="L3" s="6"/>
      <c r="M3" s="6"/>
      <c r="N3" s="6"/>
      <c r="O3" s="6"/>
      <c r="P3" s="6"/>
      <c r="Q3" s="6"/>
      <c r="R3" s="215"/>
    </row>
    <row r="4" spans="1:37">
      <c r="A4" s="618" t="s">
        <v>7889</v>
      </c>
      <c r="B4" s="6"/>
      <c r="C4" s="6"/>
      <c r="D4" s="6"/>
      <c r="E4" s="6"/>
      <c r="F4" s="6"/>
      <c r="G4" s="6"/>
      <c r="H4" s="6"/>
      <c r="I4" s="6"/>
      <c r="J4" s="6"/>
      <c r="K4" s="6"/>
      <c r="L4" s="6"/>
      <c r="M4" s="6"/>
      <c r="N4" s="6"/>
      <c r="O4" s="6"/>
      <c r="P4" s="6"/>
      <c r="Q4" s="6"/>
      <c r="R4" s="215"/>
    </row>
    <row r="5" spans="1:37">
      <c r="A5" s="618" t="s">
        <v>7890</v>
      </c>
      <c r="B5" s="6"/>
      <c r="C5" s="6"/>
      <c r="D5" s="6"/>
      <c r="E5" s="6"/>
      <c r="F5" s="6"/>
      <c r="G5" s="6"/>
      <c r="H5" s="6"/>
      <c r="I5" s="6"/>
      <c r="J5" s="6"/>
      <c r="K5" s="6"/>
      <c r="L5" s="6"/>
      <c r="M5" s="6"/>
      <c r="N5" s="6"/>
      <c r="O5" s="6"/>
      <c r="P5" s="6"/>
      <c r="Q5" s="6"/>
      <c r="R5" s="215"/>
    </row>
    <row r="6" spans="1:37">
      <c r="A6" s="618"/>
      <c r="B6" s="6"/>
      <c r="C6" s="6"/>
      <c r="D6" s="6"/>
      <c r="E6" s="6"/>
      <c r="F6" s="6"/>
      <c r="G6" s="6"/>
      <c r="H6" s="6"/>
      <c r="I6" s="6"/>
      <c r="J6" s="6"/>
      <c r="K6" s="6"/>
      <c r="L6" s="6"/>
      <c r="M6" s="6"/>
      <c r="N6" s="6"/>
      <c r="O6" s="6"/>
      <c r="P6" s="6"/>
      <c r="Q6" s="6"/>
      <c r="R6" s="215"/>
    </row>
    <row r="7" spans="1:37">
      <c r="A7" s="214" t="s">
        <v>7891</v>
      </c>
      <c r="B7" s="6"/>
      <c r="C7" s="6"/>
      <c r="D7" s="6"/>
      <c r="E7" s="6"/>
      <c r="F7" s="6"/>
      <c r="G7" s="6"/>
      <c r="H7" s="6"/>
      <c r="I7" s="6"/>
      <c r="J7" s="6"/>
      <c r="K7" s="6"/>
      <c r="L7" s="6"/>
      <c r="M7" s="6"/>
      <c r="N7" s="6"/>
      <c r="O7" s="6"/>
      <c r="P7" s="6"/>
      <c r="Q7" s="6"/>
      <c r="R7" s="215"/>
    </row>
    <row r="8" spans="1:37">
      <c r="A8" s="214" t="s">
        <v>7892</v>
      </c>
      <c r="B8" s="6"/>
      <c r="C8" s="6"/>
      <c r="D8" s="6"/>
      <c r="E8" s="6"/>
      <c r="F8" s="6"/>
      <c r="G8" s="6"/>
      <c r="H8" s="6"/>
      <c r="I8" s="6"/>
      <c r="J8" s="6"/>
      <c r="K8" s="6"/>
      <c r="L8" s="6"/>
      <c r="M8" s="6"/>
      <c r="N8" s="6"/>
      <c r="O8" s="6"/>
      <c r="P8" s="6"/>
      <c r="Q8" s="6"/>
      <c r="R8" s="215"/>
    </row>
    <row r="9" spans="1:37">
      <c r="A9" s="214" t="s">
        <v>7893</v>
      </c>
      <c r="B9" s="6"/>
      <c r="C9" s="6"/>
      <c r="D9" s="6"/>
      <c r="E9" s="6"/>
      <c r="F9" s="6"/>
      <c r="G9" s="6"/>
      <c r="H9" s="6"/>
      <c r="I9" s="6"/>
      <c r="J9" s="6"/>
      <c r="K9" s="6"/>
      <c r="L9" s="6"/>
      <c r="M9" s="6"/>
      <c r="N9" s="6"/>
      <c r="O9" s="6"/>
      <c r="P9" s="6"/>
      <c r="Q9" s="6"/>
      <c r="R9" s="215"/>
    </row>
    <row r="10" spans="1:37">
      <c r="A10" s="214" t="s">
        <v>7894</v>
      </c>
      <c r="B10" s="6"/>
      <c r="C10" s="6"/>
      <c r="D10" s="6"/>
      <c r="E10" s="6"/>
      <c r="F10" s="6"/>
      <c r="G10" s="6"/>
      <c r="H10" s="6"/>
      <c r="I10" s="6"/>
      <c r="J10" s="6"/>
      <c r="K10" s="6"/>
      <c r="L10" s="6"/>
      <c r="M10" s="6"/>
      <c r="N10" s="6"/>
      <c r="O10" s="6"/>
      <c r="P10" s="6"/>
      <c r="Q10" s="6"/>
      <c r="R10" s="215"/>
    </row>
    <row r="11" spans="1:37">
      <c r="A11" s="214" t="s">
        <v>7895</v>
      </c>
      <c r="B11" s="6"/>
      <c r="C11" s="6"/>
      <c r="D11" s="6"/>
      <c r="E11" s="6"/>
      <c r="F11" s="6"/>
      <c r="G11" s="6"/>
      <c r="H11" s="6"/>
      <c r="I11" s="6"/>
      <c r="J11" s="6"/>
      <c r="K11" s="6"/>
      <c r="L11" s="6"/>
      <c r="M11" s="6"/>
      <c r="N11" s="6"/>
      <c r="O11" s="6"/>
      <c r="P11" s="6"/>
      <c r="Q11" s="6"/>
      <c r="R11" s="215"/>
    </row>
    <row r="12" spans="1:37">
      <c r="A12" s="214" t="s">
        <v>7896</v>
      </c>
      <c r="B12" s="6"/>
      <c r="C12" s="6"/>
      <c r="D12" s="6"/>
      <c r="E12" s="6"/>
      <c r="F12" s="6"/>
      <c r="G12" s="6"/>
      <c r="H12" s="6"/>
      <c r="I12" s="6"/>
      <c r="J12" s="6"/>
      <c r="K12" s="6"/>
      <c r="L12" s="6"/>
      <c r="M12" s="6"/>
      <c r="N12" s="6"/>
      <c r="O12" s="6"/>
      <c r="P12" s="6"/>
      <c r="Q12" s="6"/>
      <c r="R12" s="215"/>
    </row>
    <row r="13" spans="1:37">
      <c r="A13" s="214"/>
      <c r="B13" s="6"/>
      <c r="C13" s="6"/>
      <c r="D13" s="6"/>
      <c r="E13" s="6"/>
      <c r="F13" s="6"/>
      <c r="G13" s="6"/>
      <c r="H13" s="6"/>
      <c r="I13" s="6"/>
      <c r="J13" s="6"/>
      <c r="K13" s="6"/>
      <c r="L13" s="6"/>
      <c r="M13" s="6"/>
      <c r="N13" s="6"/>
      <c r="O13" s="6"/>
      <c r="P13" s="6"/>
      <c r="Q13" s="6"/>
      <c r="R13" s="215"/>
    </row>
    <row r="14" spans="1:37">
      <c r="A14" s="236"/>
      <c r="B14" s="237"/>
      <c r="C14" s="237"/>
      <c r="D14" s="237"/>
      <c r="E14" s="237"/>
      <c r="F14" s="237"/>
      <c r="G14" s="237"/>
      <c r="H14" s="237"/>
      <c r="I14" s="237"/>
      <c r="J14" s="237"/>
      <c r="K14" s="237"/>
      <c r="L14" s="237"/>
      <c r="M14" s="237"/>
      <c r="N14" s="237"/>
      <c r="O14" s="237"/>
      <c r="P14" s="237"/>
      <c r="Q14" s="237"/>
      <c r="R14" s="238"/>
    </row>
    <row r="15" spans="1:37" ht="26.25">
      <c r="A15" s="619" t="s">
        <v>49</v>
      </c>
      <c r="B15" s="243"/>
      <c r="C15" s="243"/>
      <c r="D15" s="243"/>
      <c r="E15" s="243"/>
      <c r="F15" s="243"/>
      <c r="G15" s="243"/>
      <c r="H15" s="243"/>
      <c r="I15" s="243"/>
      <c r="J15" s="243"/>
      <c r="K15" s="243"/>
      <c r="L15" s="243"/>
      <c r="M15" s="243"/>
      <c r="N15" s="243"/>
      <c r="O15" s="243"/>
      <c r="P15" s="243"/>
      <c r="Q15" s="243"/>
      <c r="R15" s="244"/>
      <c r="T15" s="619" t="s">
        <v>7897</v>
      </c>
      <c r="U15" s="243"/>
      <c r="V15" s="243"/>
      <c r="W15" s="243"/>
      <c r="X15" s="243"/>
      <c r="Y15" s="243"/>
      <c r="Z15" s="243"/>
      <c r="AA15" s="243"/>
      <c r="AB15" s="243"/>
      <c r="AC15" s="243"/>
      <c r="AD15" s="243"/>
      <c r="AE15" s="243"/>
      <c r="AF15" s="243"/>
      <c r="AG15" s="243"/>
      <c r="AH15" s="243"/>
      <c r="AI15" s="243"/>
      <c r="AJ15" s="243"/>
      <c r="AK15" s="244"/>
    </row>
    <row r="16" spans="1:37" ht="23.25">
      <c r="A16" s="884" t="s">
        <v>7898</v>
      </c>
      <c r="B16" s="885"/>
      <c r="C16" s="885"/>
      <c r="D16" s="885"/>
      <c r="E16" s="885"/>
      <c r="F16" s="885"/>
      <c r="G16" s="885"/>
      <c r="H16" s="885"/>
      <c r="I16" s="885"/>
      <c r="J16" s="885"/>
      <c r="K16" s="885"/>
      <c r="L16" s="885"/>
      <c r="M16" s="885"/>
      <c r="N16" s="885"/>
      <c r="O16" s="885"/>
      <c r="P16" s="885"/>
      <c r="Q16" s="886"/>
      <c r="R16" s="215"/>
      <c r="T16" s="884" t="s">
        <v>7898</v>
      </c>
      <c r="U16" s="885"/>
      <c r="V16" s="885"/>
      <c r="W16" s="885"/>
      <c r="X16" s="885"/>
      <c r="Y16" s="885"/>
      <c r="Z16" s="885"/>
      <c r="AA16" s="885"/>
      <c r="AB16" s="885"/>
      <c r="AC16" s="885"/>
      <c r="AD16" s="885"/>
      <c r="AE16" s="885"/>
      <c r="AF16" s="885"/>
      <c r="AG16" s="885"/>
      <c r="AH16" s="885"/>
      <c r="AI16" s="885"/>
      <c r="AJ16" s="886"/>
      <c r="AK16" s="215"/>
    </row>
    <row r="17" spans="1:37">
      <c r="A17" s="620"/>
      <c r="B17" s="6"/>
      <c r="C17" s="6"/>
      <c r="D17" s="6"/>
      <c r="E17" s="6"/>
      <c r="F17" s="6"/>
      <c r="G17" s="6"/>
      <c r="H17" s="6"/>
      <c r="I17" s="6"/>
      <c r="J17" s="6"/>
      <c r="K17" s="6"/>
      <c r="L17" s="6"/>
      <c r="M17" s="6"/>
      <c r="N17" s="6"/>
      <c r="O17" s="6"/>
      <c r="P17" s="6"/>
      <c r="Q17" s="215"/>
      <c r="R17" s="215"/>
      <c r="T17" s="620"/>
      <c r="U17" s="6"/>
      <c r="V17" s="6"/>
      <c r="W17" s="6"/>
      <c r="X17" s="6"/>
      <c r="Y17" s="6"/>
      <c r="Z17" s="6"/>
      <c r="AA17" s="6"/>
      <c r="AB17" s="6"/>
      <c r="AC17" s="6"/>
      <c r="AD17" s="6"/>
      <c r="AE17" s="6"/>
      <c r="AF17" s="6"/>
      <c r="AG17" s="6"/>
      <c r="AH17" s="6"/>
      <c r="AI17" s="6"/>
      <c r="AJ17" s="215"/>
      <c r="AK17" s="215"/>
    </row>
    <row r="18" spans="1:37">
      <c r="A18" s="214"/>
      <c r="B18" s="6"/>
      <c r="C18" s="6"/>
      <c r="D18" s="6"/>
      <c r="E18" s="6"/>
      <c r="F18" s="6"/>
      <c r="G18" s="6"/>
      <c r="H18" s="6"/>
      <c r="I18" s="6"/>
      <c r="J18" s="6"/>
      <c r="K18" s="6"/>
      <c r="L18" s="6"/>
      <c r="M18" s="6"/>
      <c r="N18" s="6"/>
      <c r="O18" s="6"/>
      <c r="P18" s="6"/>
      <c r="Q18" s="215"/>
      <c r="R18" s="215"/>
      <c r="T18" s="214"/>
      <c r="U18" s="6"/>
      <c r="V18" s="6"/>
      <c r="W18" s="6"/>
      <c r="X18" s="6"/>
      <c r="Y18" s="6"/>
      <c r="Z18" s="6"/>
      <c r="AA18" s="6"/>
      <c r="AB18" s="6"/>
      <c r="AC18" s="6"/>
      <c r="AD18" s="6"/>
      <c r="AE18" s="6"/>
      <c r="AF18" s="6"/>
      <c r="AG18" s="6"/>
      <c r="AH18" s="6"/>
      <c r="AI18" s="6"/>
      <c r="AJ18" s="215"/>
      <c r="AK18" s="215"/>
    </row>
    <row r="19" spans="1:37">
      <c r="A19" s="214"/>
      <c r="B19" s="6"/>
      <c r="C19" s="6"/>
      <c r="D19" s="6"/>
      <c r="E19" s="6"/>
      <c r="F19" s="6"/>
      <c r="G19" s="6"/>
      <c r="H19" s="6"/>
      <c r="I19" s="6"/>
      <c r="J19" s="6"/>
      <c r="K19" s="6"/>
      <c r="L19" s="6"/>
      <c r="M19" s="6"/>
      <c r="N19" s="6"/>
      <c r="O19" s="6"/>
      <c r="P19" s="6"/>
      <c r="Q19" s="215"/>
      <c r="R19" s="215"/>
      <c r="T19" s="214"/>
      <c r="U19" s="6"/>
      <c r="V19" s="6"/>
      <c r="W19" s="6"/>
      <c r="X19" s="6"/>
      <c r="Y19" s="6"/>
      <c r="Z19" s="6"/>
      <c r="AA19" s="6"/>
      <c r="AB19" s="6"/>
      <c r="AC19" s="6"/>
      <c r="AD19" s="6"/>
      <c r="AE19" s="6"/>
      <c r="AF19" s="6"/>
      <c r="AG19" s="6"/>
      <c r="AH19" s="6"/>
      <c r="AI19" s="6"/>
      <c r="AJ19" s="215"/>
      <c r="AK19" s="215"/>
    </row>
    <row r="20" spans="1:37">
      <c r="A20" s="339" t="s">
        <v>7899</v>
      </c>
      <c r="B20" s="621" t="s">
        <v>7900</v>
      </c>
      <c r="C20" s="6"/>
      <c r="D20" s="6"/>
      <c r="E20" s="6"/>
      <c r="F20" s="6"/>
      <c r="G20" s="6"/>
      <c r="H20" s="6"/>
      <c r="I20" s="6"/>
      <c r="J20" s="6"/>
      <c r="K20" s="6"/>
      <c r="L20" s="6"/>
      <c r="M20" s="6"/>
      <c r="N20" s="6"/>
      <c r="O20" s="6"/>
      <c r="P20" s="6"/>
      <c r="Q20" s="215"/>
      <c r="R20" s="215"/>
      <c r="T20" s="339" t="s">
        <v>7899</v>
      </c>
      <c r="U20" s="621" t="s">
        <v>7901</v>
      </c>
      <c r="V20" s="6"/>
      <c r="W20" s="6"/>
      <c r="X20" s="6"/>
      <c r="Y20" s="6"/>
      <c r="Z20" s="6"/>
      <c r="AA20" s="6"/>
      <c r="AB20" s="6"/>
      <c r="AC20" s="6"/>
      <c r="AD20" s="6"/>
      <c r="AE20" s="6"/>
      <c r="AF20" s="6"/>
      <c r="AG20" s="6"/>
      <c r="AH20" s="6"/>
      <c r="AI20" s="6"/>
      <c r="AJ20" s="215"/>
      <c r="AK20" s="215"/>
    </row>
    <row r="21" spans="1:37">
      <c r="A21" s="214"/>
      <c r="B21" s="6"/>
      <c r="C21" s="6"/>
      <c r="D21" s="6"/>
      <c r="E21" s="6"/>
      <c r="F21" s="6"/>
      <c r="G21" s="6"/>
      <c r="H21" s="6"/>
      <c r="I21" s="6"/>
      <c r="J21" s="6"/>
      <c r="K21" s="6"/>
      <c r="L21" s="6"/>
      <c r="M21" s="6"/>
      <c r="N21" s="6"/>
      <c r="O21" s="6"/>
      <c r="P21" s="6"/>
      <c r="Q21" s="215"/>
      <c r="R21" s="215"/>
      <c r="T21" s="214"/>
      <c r="U21" s="6"/>
      <c r="V21" s="6"/>
      <c r="W21" s="6"/>
      <c r="X21" s="6"/>
      <c r="Y21" s="6"/>
      <c r="Z21" s="6"/>
      <c r="AA21" s="6"/>
      <c r="AB21" s="6"/>
      <c r="AC21" s="6"/>
      <c r="AD21" s="6"/>
      <c r="AE21" s="6"/>
      <c r="AF21" s="6"/>
      <c r="AG21" s="6"/>
      <c r="AH21" s="6"/>
      <c r="AI21" s="6"/>
      <c r="AJ21" s="215"/>
      <c r="AK21" s="215"/>
    </row>
    <row r="22" spans="1:37">
      <c r="A22" s="214" t="s">
        <v>7902</v>
      </c>
      <c r="B22" s="622" t="e">
        <f ca="1">(B36-(B36*'1-composition_waste'!E4)-D33)/G35</f>
        <v>#REF!</v>
      </c>
      <c r="C22" s="6" t="s">
        <v>623</v>
      </c>
      <c r="D22" s="887" t="s">
        <v>7903</v>
      </c>
      <c r="E22" s="888"/>
      <c r="F22" s="888"/>
      <c r="G22" s="888"/>
      <c r="H22" s="623">
        <f>0.15/0.85</f>
        <v>0.17647058823529413</v>
      </c>
      <c r="I22" s="6"/>
      <c r="J22" s="6"/>
      <c r="K22" s="6"/>
      <c r="L22" s="6"/>
      <c r="M22" s="6"/>
      <c r="N22" s="6"/>
      <c r="O22" s="6"/>
      <c r="P22" s="6"/>
      <c r="Q22" s="215"/>
      <c r="R22" s="215"/>
      <c r="T22" s="214" t="s">
        <v>7902</v>
      </c>
      <c r="U22" s="622" t="e">
        <f ca="1">(U36-(U36*'1-composition_waste'!H4)-W33)/Z35</f>
        <v>#REF!</v>
      </c>
      <c r="V22" s="6" t="s">
        <v>623</v>
      </c>
      <c r="W22" s="887" t="s">
        <v>7903</v>
      </c>
      <c r="X22" s="888"/>
      <c r="Y22" s="888"/>
      <c r="Z22" s="888"/>
      <c r="AA22" s="623">
        <f>0.15/0.85</f>
        <v>0.17647058823529413</v>
      </c>
      <c r="AB22" s="6"/>
      <c r="AC22" s="6"/>
      <c r="AD22" s="6"/>
      <c r="AE22" s="6"/>
      <c r="AF22" s="6"/>
      <c r="AG22" s="6"/>
      <c r="AH22" s="6"/>
      <c r="AI22" s="6"/>
      <c r="AJ22" s="215"/>
      <c r="AK22" s="215"/>
    </row>
    <row r="23" spans="1:37">
      <c r="A23" s="214" t="s">
        <v>7904</v>
      </c>
      <c r="B23" s="6">
        <f>('1-composition_waste'!F9*1000/12+'1-composition_waste'!F8*1000/4-'1-composition_waste'!F7*1000/16/2-0.75*'1-composition_waste'!F11*1000/14)*32</f>
        <v>1031.32645087689</v>
      </c>
      <c r="C23" s="6" t="s">
        <v>7905</v>
      </c>
      <c r="D23" s="889" t="s">
        <v>7906</v>
      </c>
      <c r="E23" s="890"/>
      <c r="F23" s="890"/>
      <c r="G23" s="890"/>
      <c r="H23" s="238">
        <f>H22/(1+H22)</f>
        <v>0.15</v>
      </c>
      <c r="I23" s="6"/>
      <c r="J23" s="6"/>
      <c r="K23" s="6"/>
      <c r="L23" s="6"/>
      <c r="M23" s="6"/>
      <c r="N23" s="6"/>
      <c r="O23" s="6"/>
      <c r="P23" s="6"/>
      <c r="Q23" s="215"/>
      <c r="R23" s="215"/>
      <c r="T23" s="214" t="s">
        <v>7904</v>
      </c>
      <c r="U23" s="6">
        <f>('1-composition_waste'!I9*1000/12+'1-composition_waste'!I8*1000/4-'1-composition_waste'!I7*1000/16/2-0.75*'1-composition_waste'!I11*1000/14)*32</f>
        <v>520.12267047137459</v>
      </c>
      <c r="V23" s="6" t="s">
        <v>7905</v>
      </c>
      <c r="W23" s="889" t="s">
        <v>7906</v>
      </c>
      <c r="X23" s="890"/>
      <c r="Y23" s="890"/>
      <c r="Z23" s="890"/>
      <c r="AA23" s="238">
        <f>AA22/(1+AA22)</f>
        <v>0.15</v>
      </c>
      <c r="AB23" s="6"/>
      <c r="AC23" s="6"/>
      <c r="AD23" s="6"/>
      <c r="AE23" s="6"/>
      <c r="AF23" s="6"/>
      <c r="AG23" s="6"/>
      <c r="AH23" s="6"/>
      <c r="AI23" s="6"/>
      <c r="AJ23" s="215"/>
      <c r="AK23" s="215"/>
    </row>
    <row r="24" spans="1:37">
      <c r="A24" s="214" t="s">
        <v>7907</v>
      </c>
      <c r="B24" s="6" t="e">
        <f ca="1">B23*B22</f>
        <v>#REF!</v>
      </c>
      <c r="C24" s="6" t="s">
        <v>7905</v>
      </c>
      <c r="D24" s="6"/>
      <c r="E24" s="6"/>
      <c r="F24" s="6"/>
      <c r="G24" s="6"/>
      <c r="H24" s="6"/>
      <c r="I24" s="6"/>
      <c r="J24" s="6"/>
      <c r="K24" s="6"/>
      <c r="L24" s="6"/>
      <c r="M24" s="6"/>
      <c r="N24" s="6"/>
      <c r="O24" s="6"/>
      <c r="P24" s="6"/>
      <c r="Q24" s="215"/>
      <c r="R24" s="215"/>
      <c r="T24" s="214" t="s">
        <v>7907</v>
      </c>
      <c r="U24" s="6" t="e">
        <f ca="1">U23*U22</f>
        <v>#REF!</v>
      </c>
      <c r="V24" s="6" t="s">
        <v>7905</v>
      </c>
      <c r="W24" s="6"/>
      <c r="X24" s="6"/>
      <c r="Y24" s="6"/>
      <c r="Z24" s="6"/>
      <c r="AA24" s="6"/>
      <c r="AB24" s="6"/>
      <c r="AC24" s="6"/>
      <c r="AD24" s="6"/>
      <c r="AE24" s="6"/>
      <c r="AF24" s="6"/>
      <c r="AG24" s="6"/>
      <c r="AH24" s="6"/>
      <c r="AI24" s="6"/>
      <c r="AJ24" s="215"/>
      <c r="AK24" s="215"/>
    </row>
    <row r="25" spans="1:37">
      <c r="A25" s="214"/>
      <c r="B25" s="6"/>
      <c r="C25" s="6"/>
      <c r="D25" s="6"/>
      <c r="E25" s="6"/>
      <c r="F25" s="6"/>
      <c r="G25" s="6"/>
      <c r="H25" s="6"/>
      <c r="I25" s="6"/>
      <c r="J25" s="6"/>
      <c r="K25" s="6"/>
      <c r="L25" s="6"/>
      <c r="M25" s="6"/>
      <c r="N25" s="6"/>
      <c r="O25" s="6"/>
      <c r="P25" s="6"/>
      <c r="Q25" s="215"/>
      <c r="R25" s="215"/>
      <c r="T25" s="214"/>
      <c r="U25" s="6"/>
      <c r="V25" s="6"/>
      <c r="W25" s="6"/>
      <c r="X25" s="6"/>
      <c r="Y25" s="6"/>
      <c r="Z25" s="6"/>
      <c r="AA25" s="6"/>
      <c r="AB25" s="6"/>
      <c r="AC25" s="6"/>
      <c r="AD25" s="6"/>
      <c r="AE25" s="6"/>
      <c r="AF25" s="6"/>
      <c r="AG25" s="6"/>
      <c r="AH25" s="6"/>
      <c r="AI25" s="6"/>
      <c r="AJ25" s="215"/>
      <c r="AK25" s="215"/>
    </row>
    <row r="26" spans="1:37">
      <c r="A26" s="236"/>
      <c r="B26" s="237"/>
      <c r="C26" s="237"/>
      <c r="D26" s="237"/>
      <c r="E26" s="237"/>
      <c r="F26" s="237"/>
      <c r="G26" s="237"/>
      <c r="H26" s="237"/>
      <c r="I26" s="237"/>
      <c r="J26" s="237"/>
      <c r="K26" s="237"/>
      <c r="L26" s="237"/>
      <c r="M26" s="237"/>
      <c r="N26" s="237"/>
      <c r="O26" s="237"/>
      <c r="P26" s="237"/>
      <c r="Q26" s="238"/>
      <c r="R26" s="215"/>
      <c r="T26" s="236"/>
      <c r="U26" s="237"/>
      <c r="V26" s="237"/>
      <c r="W26" s="237"/>
      <c r="X26" s="237"/>
      <c r="Y26" s="237"/>
      <c r="Z26" s="237"/>
      <c r="AA26" s="237"/>
      <c r="AB26" s="237"/>
      <c r="AC26" s="237"/>
      <c r="AD26" s="237"/>
      <c r="AE26" s="237"/>
      <c r="AF26" s="237"/>
      <c r="AG26" s="237"/>
      <c r="AH26" s="237"/>
      <c r="AI26" s="237"/>
      <c r="AJ26" s="238"/>
      <c r="AK26" s="215"/>
    </row>
    <row r="27" spans="1:37">
      <c r="A27" s="242"/>
      <c r="B27" s="243"/>
      <c r="C27" s="243"/>
      <c r="D27" s="243"/>
      <c r="E27" s="243"/>
      <c r="F27" s="243"/>
      <c r="G27" s="243"/>
      <c r="H27" s="243"/>
      <c r="I27" s="243"/>
      <c r="J27" s="624" t="s">
        <v>7908</v>
      </c>
      <c r="K27" s="625" t="e">
        <f ca="1">I30-B34+M30</f>
        <v>#REF!</v>
      </c>
      <c r="L27" s="626" t="s">
        <v>7909</v>
      </c>
      <c r="M27" s="243"/>
      <c r="N27" s="243"/>
      <c r="O27" s="243"/>
      <c r="P27" s="243"/>
      <c r="Q27" s="244"/>
      <c r="R27" s="215"/>
      <c r="T27" s="627"/>
      <c r="U27" s="243"/>
      <c r="V27" s="243"/>
      <c r="W27" s="243"/>
      <c r="X27" s="243"/>
      <c r="Y27" s="243"/>
      <c r="Z27" s="243"/>
      <c r="AA27" s="243"/>
      <c r="AB27" s="243"/>
      <c r="AC27" s="624" t="s">
        <v>7908</v>
      </c>
      <c r="AD27" s="625" t="e">
        <f ca="1">AB30-U34+AF30</f>
        <v>#REF!</v>
      </c>
      <c r="AE27" s="626" t="s">
        <v>7909</v>
      </c>
      <c r="AF27" s="243"/>
      <c r="AG27" s="243"/>
      <c r="AH27" s="243"/>
      <c r="AI27" s="243"/>
      <c r="AJ27" s="244"/>
      <c r="AK27" s="215"/>
    </row>
    <row r="28" spans="1:37">
      <c r="A28" s="214"/>
      <c r="B28" s="6"/>
      <c r="C28" s="6"/>
      <c r="D28" s="6"/>
      <c r="E28" s="6"/>
      <c r="F28" s="6"/>
      <c r="G28" s="6"/>
      <c r="H28" s="6"/>
      <c r="I28" s="6"/>
      <c r="J28" s="628" t="s">
        <v>7910</v>
      </c>
      <c r="K28" s="629">
        <f>I31/(B23/100)/100</f>
        <v>0.14544376309990092</v>
      </c>
      <c r="L28" s="630" t="s">
        <v>7911</v>
      </c>
      <c r="M28" s="6"/>
      <c r="N28" s="6"/>
      <c r="O28" s="6"/>
      <c r="P28" s="6"/>
      <c r="Q28" s="215"/>
      <c r="R28" s="215"/>
      <c r="T28" s="631"/>
      <c r="U28" s="6"/>
      <c r="V28" s="6"/>
      <c r="W28" s="6"/>
      <c r="X28" s="6"/>
      <c r="Y28" s="6"/>
      <c r="Z28" s="6"/>
      <c r="AA28" s="6"/>
      <c r="AB28" s="6"/>
      <c r="AC28" s="628" t="s">
        <v>7910</v>
      </c>
      <c r="AD28" s="629">
        <f>AB31/(U23/100)/100</f>
        <v>0.14996462263279253</v>
      </c>
      <c r="AE28" s="630" t="s">
        <v>7911</v>
      </c>
      <c r="AF28" s="6"/>
      <c r="AG28" s="6"/>
      <c r="AH28" s="6"/>
      <c r="AI28" s="6"/>
      <c r="AJ28" s="215"/>
      <c r="AK28" s="215"/>
    </row>
    <row r="29" spans="1:37">
      <c r="A29" s="214"/>
      <c r="B29" s="6"/>
      <c r="C29" s="6"/>
      <c r="D29" s="6"/>
      <c r="E29" s="6"/>
      <c r="F29" s="6"/>
      <c r="G29" s="6"/>
      <c r="H29" s="6"/>
      <c r="I29" s="6"/>
      <c r="J29" s="6"/>
      <c r="K29" s="6"/>
      <c r="L29" s="6"/>
      <c r="M29" s="6"/>
      <c r="N29" s="6"/>
      <c r="O29" s="6"/>
      <c r="P29" s="6"/>
      <c r="Q29" s="215"/>
      <c r="R29" s="215"/>
      <c r="T29" s="214"/>
      <c r="U29" s="6"/>
      <c r="V29" s="6"/>
      <c r="W29" s="6"/>
      <c r="X29" s="6"/>
      <c r="Y29" s="6"/>
      <c r="Z29" s="6"/>
      <c r="AA29" s="6"/>
      <c r="AB29" s="6"/>
      <c r="AC29" s="6"/>
      <c r="AD29" s="6"/>
      <c r="AE29" s="6"/>
      <c r="AF29" s="6"/>
      <c r="AG29" s="6"/>
      <c r="AH29" s="6"/>
      <c r="AI29" s="6"/>
      <c r="AJ29" s="215"/>
      <c r="AK29" s="215"/>
    </row>
    <row r="30" spans="1:37">
      <c r="A30" s="214"/>
      <c r="B30" s="6"/>
      <c r="C30" s="6"/>
      <c r="D30" s="6"/>
      <c r="E30" s="6"/>
      <c r="F30" s="6"/>
      <c r="G30" s="6"/>
      <c r="H30" s="6"/>
      <c r="I30" s="632" t="e">
        <f ca="1">G35*I34</f>
        <v>#REF!</v>
      </c>
      <c r="J30" s="6"/>
      <c r="K30" s="6"/>
      <c r="L30" s="6"/>
      <c r="M30" s="632" t="e">
        <f ca="1">M34*K35</f>
        <v>#REF!</v>
      </c>
      <c r="N30" s="6"/>
      <c r="O30" s="6"/>
      <c r="P30" s="6"/>
      <c r="Q30" s="215"/>
      <c r="R30" s="215"/>
      <c r="T30" s="214"/>
      <c r="U30" s="6"/>
      <c r="V30" s="6"/>
      <c r="W30" s="6"/>
      <c r="X30" s="6"/>
      <c r="Y30" s="6"/>
      <c r="Z30" s="6"/>
      <c r="AA30" s="6"/>
      <c r="AB30" s="632" t="e">
        <f ca="1">Z35*AB34</f>
        <v>#REF!</v>
      </c>
      <c r="AC30" s="6"/>
      <c r="AD30" s="6"/>
      <c r="AE30" s="6"/>
      <c r="AF30" s="632" t="e">
        <f ca="1">AF34*AD35</f>
        <v>#REF!</v>
      </c>
      <c r="AG30" s="6"/>
      <c r="AH30" s="6"/>
      <c r="AI30" s="6"/>
      <c r="AJ30" s="215"/>
      <c r="AK30" s="215"/>
    </row>
    <row r="31" spans="1:37">
      <c r="A31" s="214"/>
      <c r="B31" s="6"/>
      <c r="C31" s="891" t="s">
        <v>7912</v>
      </c>
      <c r="D31" s="6"/>
      <c r="E31" s="6"/>
      <c r="F31" s="6"/>
      <c r="G31" s="6"/>
      <c r="H31" s="6"/>
      <c r="I31" s="633">
        <v>150</v>
      </c>
      <c r="J31" s="6"/>
      <c r="K31" s="6"/>
      <c r="L31" s="6"/>
      <c r="M31" s="633">
        <v>150</v>
      </c>
      <c r="N31" s="6"/>
      <c r="O31" s="6"/>
      <c r="P31" s="6"/>
      <c r="Q31" s="215"/>
      <c r="R31" s="215"/>
      <c r="T31" s="214"/>
      <c r="U31" s="6"/>
      <c r="V31" s="891" t="s">
        <v>7912</v>
      </c>
      <c r="W31" s="6"/>
      <c r="X31" s="6"/>
      <c r="Y31" s="6"/>
      <c r="Z31" s="6"/>
      <c r="AA31" s="6"/>
      <c r="AB31" s="633">
        <v>78</v>
      </c>
      <c r="AC31" s="6"/>
      <c r="AD31" s="6"/>
      <c r="AE31" s="6"/>
      <c r="AF31" s="633">
        <v>78</v>
      </c>
      <c r="AG31" s="6"/>
      <c r="AH31" s="6"/>
      <c r="AI31" s="6"/>
      <c r="AJ31" s="215"/>
      <c r="AK31" s="215"/>
    </row>
    <row r="32" spans="1:37">
      <c r="A32" s="214"/>
      <c r="B32" s="6"/>
      <c r="C32" s="891"/>
      <c r="D32" s="634">
        <f>B36*'1-composition_waste'!E4/0.6</f>
        <v>0.4046097777379068</v>
      </c>
      <c r="E32" s="6"/>
      <c r="F32" s="6"/>
      <c r="G32" s="6"/>
      <c r="H32" s="6"/>
      <c r="I32" s="6"/>
      <c r="J32" s="6"/>
      <c r="K32" s="6"/>
      <c r="L32" s="6"/>
      <c r="M32" s="6"/>
      <c r="N32" s="6"/>
      <c r="O32" s="6"/>
      <c r="P32" s="6"/>
      <c r="Q32" s="215"/>
      <c r="R32" s="215"/>
      <c r="T32" s="214"/>
      <c r="U32" s="6"/>
      <c r="V32" s="891"/>
      <c r="W32" s="634">
        <f>U36*'1-composition_waste'!H4/0.6</f>
        <v>0.34670146438140947</v>
      </c>
      <c r="X32" s="6"/>
      <c r="Y32" s="6"/>
      <c r="Z32" s="6"/>
      <c r="AA32" s="6"/>
      <c r="AB32" s="6"/>
      <c r="AC32" s="6"/>
      <c r="AD32" s="6"/>
      <c r="AE32" s="6"/>
      <c r="AF32" s="6"/>
      <c r="AG32" s="6"/>
      <c r="AH32" s="6"/>
      <c r="AI32" s="6"/>
      <c r="AJ32" s="215"/>
      <c r="AK32" s="215"/>
    </row>
    <row r="33" spans="1:37">
      <c r="A33" s="214"/>
      <c r="B33" s="6"/>
      <c r="C33" s="6" t="s">
        <v>68</v>
      </c>
      <c r="D33" s="634">
        <v>3.4020942220665262E-2</v>
      </c>
      <c r="E33" s="6"/>
      <c r="F33" s="6"/>
      <c r="G33" s="6"/>
      <c r="H33" s="6"/>
      <c r="I33" s="6"/>
      <c r="J33" s="6"/>
      <c r="K33" s="6"/>
      <c r="L33" s="6"/>
      <c r="M33" s="6"/>
      <c r="N33" s="6"/>
      <c r="O33" s="6"/>
      <c r="P33" s="6"/>
      <c r="Q33" s="215" t="s">
        <v>7913</v>
      </c>
      <c r="R33" s="215"/>
      <c r="T33" s="214"/>
      <c r="U33" s="6"/>
      <c r="V33" s="6" t="s">
        <v>68</v>
      </c>
      <c r="W33" s="634">
        <f>'1-composition_waste'!J4*'5-HTC_background_calculations'!U36</f>
        <v>1.7737025403264859E-2</v>
      </c>
      <c r="X33" s="6"/>
      <c r="Y33" s="6"/>
      <c r="Z33" s="6"/>
      <c r="AA33" s="6"/>
      <c r="AB33" s="6"/>
      <c r="AC33" s="6"/>
      <c r="AD33" s="6"/>
      <c r="AE33" s="6"/>
      <c r="AF33" s="6"/>
      <c r="AG33" s="6"/>
      <c r="AH33" s="6"/>
      <c r="AI33" s="6"/>
      <c r="AJ33" s="215" t="s">
        <v>7914</v>
      </c>
      <c r="AK33" s="215"/>
    </row>
    <row r="34" spans="1:37">
      <c r="A34" s="635" t="s">
        <v>7915</v>
      </c>
      <c r="B34" s="636" t="e">
        <f ca="1">((G36-B24)*(B36/H22)-(B38*O36))/I31</f>
        <v>#REF!</v>
      </c>
      <c r="C34" s="892" t="s">
        <v>7916</v>
      </c>
      <c r="D34" s="893"/>
      <c r="E34" s="894"/>
      <c r="F34" s="6"/>
      <c r="G34" s="6"/>
      <c r="H34" s="6"/>
      <c r="I34" s="637">
        <v>0.47</v>
      </c>
      <c r="J34" s="6"/>
      <c r="K34" s="6"/>
      <c r="L34" s="6"/>
      <c r="M34" s="637">
        <v>0.15</v>
      </c>
      <c r="N34" s="6"/>
      <c r="O34" s="6"/>
      <c r="P34" s="6"/>
      <c r="Q34" s="901" t="e">
        <f ca="1">O35-B38</f>
        <v>#REF!</v>
      </c>
      <c r="R34" s="215"/>
      <c r="T34" s="635" t="s">
        <v>7915</v>
      </c>
      <c r="U34" s="636" t="e">
        <f ca="1">((Z36-U24)*(U36/AA22)-(U38*AH36))/AB31</f>
        <v>#REF!</v>
      </c>
      <c r="V34" s="892" t="s">
        <v>7916</v>
      </c>
      <c r="W34" s="893"/>
      <c r="X34" s="894"/>
      <c r="Y34" s="6"/>
      <c r="Z34" s="6"/>
      <c r="AA34" s="6"/>
      <c r="AB34" s="637">
        <v>0.47</v>
      </c>
      <c r="AC34" s="6"/>
      <c r="AD34" s="6"/>
      <c r="AE34" s="6"/>
      <c r="AF34" s="637">
        <v>0.15</v>
      </c>
      <c r="AG34" s="6"/>
      <c r="AH34" s="6"/>
      <c r="AI34" s="6"/>
      <c r="AJ34" s="901" t="e">
        <f ca="1">AH35-U38</f>
        <v>#REF!</v>
      </c>
      <c r="AK34" s="215"/>
    </row>
    <row r="35" spans="1:37">
      <c r="A35" s="638" t="s">
        <v>7917</v>
      </c>
      <c r="B35" s="639" t="e">
        <f ca="1">B36/H22-B38-B34-B37</f>
        <v>#REF!</v>
      </c>
      <c r="C35" s="895"/>
      <c r="D35" s="896"/>
      <c r="E35" s="897"/>
      <c r="F35" s="6"/>
      <c r="G35" s="640" t="e">
        <f ca="1">B34+B35+B36+B37+B38-D32-D33</f>
        <v>#REF!</v>
      </c>
      <c r="H35" s="6"/>
      <c r="I35" s="641">
        <v>0.53</v>
      </c>
      <c r="J35" s="6"/>
      <c r="K35" s="640" t="e">
        <f ca="1">I35*G35</f>
        <v>#REF!</v>
      </c>
      <c r="L35" s="6"/>
      <c r="M35" s="641">
        <v>0.85</v>
      </c>
      <c r="N35" s="6"/>
      <c r="O35" s="640" t="e">
        <f ca="1">M35*K35</f>
        <v>#REF!</v>
      </c>
      <c r="P35" s="6"/>
      <c r="Q35" s="902"/>
      <c r="R35" s="215"/>
      <c r="T35" s="638" t="s">
        <v>7917</v>
      </c>
      <c r="U35" s="639" t="e">
        <f ca="1">U36/AA22-U38-U34-U37</f>
        <v>#REF!</v>
      </c>
      <c r="V35" s="895"/>
      <c r="W35" s="896"/>
      <c r="X35" s="897"/>
      <c r="Y35" s="6"/>
      <c r="Z35" s="640" t="e">
        <f ca="1">U34+U35+U36+U37+U38-W32-W33</f>
        <v>#REF!</v>
      </c>
      <c r="AA35" s="6"/>
      <c r="AB35" s="641">
        <v>0.53</v>
      </c>
      <c r="AC35" s="6"/>
      <c r="AD35" s="640" t="e">
        <f ca="1">AB35*Z35</f>
        <v>#REF!</v>
      </c>
      <c r="AE35" s="6"/>
      <c r="AF35" s="641">
        <v>0.85</v>
      </c>
      <c r="AG35" s="6"/>
      <c r="AH35" s="640" t="e">
        <f ca="1">AF35*AD35</f>
        <v>#REF!</v>
      </c>
      <c r="AI35" s="6"/>
      <c r="AJ35" s="902"/>
      <c r="AK35" s="215"/>
    </row>
    <row r="36" spans="1:37">
      <c r="A36" s="638" t="s">
        <v>7918</v>
      </c>
      <c r="B36" s="639">
        <v>0.377</v>
      </c>
      <c r="C36" s="895"/>
      <c r="D36" s="896"/>
      <c r="E36" s="897"/>
      <c r="F36" s="6"/>
      <c r="G36" s="642">
        <v>83.1</v>
      </c>
      <c r="H36" s="6"/>
      <c r="I36" s="385" t="s">
        <v>7919</v>
      </c>
      <c r="J36" s="6"/>
      <c r="K36" s="643" t="e">
        <f ca="1">(G35*G36-I30*I31)/K35</f>
        <v>#REF!</v>
      </c>
      <c r="L36" s="6"/>
      <c r="M36" s="385" t="s">
        <v>7920</v>
      </c>
      <c r="N36" s="6"/>
      <c r="O36" s="643" t="e">
        <f ca="1">(K35*K36-M30*M31)/O35</f>
        <v>#REF!</v>
      </c>
      <c r="P36" s="6"/>
      <c r="Q36" s="215"/>
      <c r="R36" s="215"/>
      <c r="T36" s="638" t="s">
        <v>7921</v>
      </c>
      <c r="U36" s="639">
        <v>0.32</v>
      </c>
      <c r="V36" s="895"/>
      <c r="W36" s="896"/>
      <c r="X36" s="897"/>
      <c r="Y36" s="6"/>
      <c r="Z36" s="642">
        <v>43.55</v>
      </c>
      <c r="AA36" s="6"/>
      <c r="AB36" s="385" t="s">
        <v>7919</v>
      </c>
      <c r="AC36" s="6"/>
      <c r="AD36" s="643" t="e">
        <f ca="1">(Z35*Z36-AB30*AB31)/AD35</f>
        <v>#REF!</v>
      </c>
      <c r="AE36" s="6"/>
      <c r="AF36" s="385" t="s">
        <v>7920</v>
      </c>
      <c r="AG36" s="6"/>
      <c r="AH36" s="643" t="e">
        <f ca="1">(AD35*AD36-AF30*AF31)/AH35</f>
        <v>#REF!</v>
      </c>
      <c r="AI36" s="6"/>
      <c r="AJ36" s="215"/>
      <c r="AK36" s="215"/>
    </row>
    <row r="37" spans="1:37">
      <c r="A37" s="638" t="s">
        <v>7922</v>
      </c>
      <c r="B37" s="639">
        <f>1-B36</f>
        <v>0.623</v>
      </c>
      <c r="C37" s="895"/>
      <c r="D37" s="896"/>
      <c r="E37" s="897"/>
      <c r="F37" s="6"/>
      <c r="G37" s="644" t="e">
        <f ca="1">(I31*B34+O36*B38)/(B34+B35+B37+B38)+B24</f>
        <v>#REF!</v>
      </c>
      <c r="H37" s="6"/>
      <c r="I37" s="6"/>
      <c r="J37" s="6"/>
      <c r="K37" s="6"/>
      <c r="L37" s="6"/>
      <c r="M37" s="6"/>
      <c r="N37" s="6"/>
      <c r="O37" s="6"/>
      <c r="P37" s="6"/>
      <c r="Q37" s="215"/>
      <c r="R37" s="215"/>
      <c r="T37" s="638" t="s">
        <v>7923</v>
      </c>
      <c r="U37" s="639">
        <f>1-U36</f>
        <v>0.67999999999999994</v>
      </c>
      <c r="V37" s="895"/>
      <c r="W37" s="896"/>
      <c r="X37" s="897"/>
      <c r="Y37" s="6"/>
      <c r="Z37" s="644" t="e">
        <f ca="1">(AB31*U34+AH36*U38)/(U34+U35+U37+U38)+U24</f>
        <v>#REF!</v>
      </c>
      <c r="AA37" s="6"/>
      <c r="AB37" s="6"/>
      <c r="AC37" s="6"/>
      <c r="AD37" s="6"/>
      <c r="AE37" s="6"/>
      <c r="AF37" s="6"/>
      <c r="AG37" s="6"/>
      <c r="AH37" s="6"/>
      <c r="AI37" s="6"/>
      <c r="AJ37" s="215"/>
      <c r="AK37" s="215"/>
    </row>
    <row r="38" spans="1:37">
      <c r="A38" s="645" t="s">
        <v>7924</v>
      </c>
      <c r="B38" s="646" t="e">
        <f ca="1">O35</f>
        <v>#REF!</v>
      </c>
      <c r="C38" s="898"/>
      <c r="D38" s="899"/>
      <c r="E38" s="900"/>
      <c r="F38" s="6"/>
      <c r="G38" s="6"/>
      <c r="H38" s="6"/>
      <c r="I38" s="6"/>
      <c r="J38" s="6"/>
      <c r="K38" s="6"/>
      <c r="L38" s="6"/>
      <c r="M38" s="6"/>
      <c r="N38" s="6"/>
      <c r="O38" s="6"/>
      <c r="P38" s="6"/>
      <c r="Q38" s="215"/>
      <c r="R38" s="215"/>
      <c r="T38" s="645" t="s">
        <v>7924</v>
      </c>
      <c r="U38" s="646" t="e">
        <f ca="1">AH35*0.98</f>
        <v>#REF!</v>
      </c>
      <c r="V38" s="898"/>
      <c r="W38" s="899"/>
      <c r="X38" s="900"/>
      <c r="Y38" s="6"/>
      <c r="Z38" s="6"/>
      <c r="AA38" s="6"/>
      <c r="AB38" s="6"/>
      <c r="AC38" s="6"/>
      <c r="AD38" s="6"/>
      <c r="AE38" s="6"/>
      <c r="AF38" s="6"/>
      <c r="AG38" s="6"/>
      <c r="AH38" s="6"/>
      <c r="AI38" s="6"/>
      <c r="AJ38" s="215"/>
      <c r="AK38" s="215"/>
    </row>
    <row r="39" spans="1:37">
      <c r="A39" s="214"/>
      <c r="B39" s="6"/>
      <c r="C39" s="6"/>
      <c r="D39" s="6"/>
      <c r="E39" s="6"/>
      <c r="F39" s="6"/>
      <c r="G39" s="6"/>
      <c r="H39" s="6"/>
      <c r="I39" s="6"/>
      <c r="J39" s="6"/>
      <c r="K39" s="6"/>
      <c r="L39" s="6"/>
      <c r="M39" s="6"/>
      <c r="N39" s="6"/>
      <c r="O39" s="6"/>
      <c r="P39" s="6"/>
      <c r="Q39" s="215"/>
      <c r="R39" s="215"/>
      <c r="T39" s="214"/>
      <c r="U39" s="6"/>
      <c r="V39" s="6"/>
      <c r="W39" s="6"/>
      <c r="X39" s="6"/>
      <c r="Y39" s="6"/>
      <c r="Z39" s="6"/>
      <c r="AA39" s="6"/>
      <c r="AB39" s="6"/>
      <c r="AC39" s="6"/>
      <c r="AD39" s="6"/>
      <c r="AE39" s="6"/>
      <c r="AF39" s="6"/>
      <c r="AG39" s="6"/>
      <c r="AH39" s="6"/>
      <c r="AI39" s="6"/>
      <c r="AJ39" s="215"/>
      <c r="AK39" s="215"/>
    </row>
    <row r="40" spans="1:37">
      <c r="A40" s="214"/>
      <c r="B40" s="6"/>
      <c r="C40" s="6"/>
      <c r="D40" s="6"/>
      <c r="E40" s="6"/>
      <c r="F40" s="6"/>
      <c r="G40" s="6"/>
      <c r="H40" s="6"/>
      <c r="I40" s="6"/>
      <c r="J40" s="6"/>
      <c r="K40" s="6"/>
      <c r="L40" s="6"/>
      <c r="M40" s="6"/>
      <c r="N40" s="6"/>
      <c r="O40" s="6"/>
      <c r="P40" s="6"/>
      <c r="Q40" s="215"/>
      <c r="R40" s="215"/>
      <c r="T40" s="214"/>
      <c r="U40" s="6"/>
      <c r="V40" s="6"/>
      <c r="W40" s="6"/>
      <c r="X40" s="6"/>
      <c r="Y40" s="6"/>
      <c r="Z40" s="6"/>
      <c r="AA40" s="6"/>
      <c r="AB40" s="6"/>
      <c r="AC40" s="6"/>
      <c r="AD40" s="6"/>
      <c r="AE40" s="6"/>
      <c r="AF40" s="6"/>
      <c r="AG40" s="6"/>
      <c r="AH40" s="6"/>
      <c r="AI40" s="6"/>
      <c r="AJ40" s="215"/>
      <c r="AK40" s="215"/>
    </row>
    <row r="41" spans="1:37">
      <c r="A41" s="214"/>
      <c r="B41" s="6"/>
      <c r="C41" s="647"/>
      <c r="D41" s="647"/>
      <c r="E41" s="647"/>
      <c r="F41" s="647"/>
      <c r="G41" s="647"/>
      <c r="H41" s="647"/>
      <c r="I41" s="6"/>
      <c r="J41" s="6"/>
      <c r="K41" s="6"/>
      <c r="L41" s="6"/>
      <c r="M41" s="6"/>
      <c r="N41" s="6"/>
      <c r="O41" s="6"/>
      <c r="P41" s="6"/>
      <c r="Q41" s="215"/>
      <c r="R41" s="215"/>
      <c r="T41" s="214"/>
      <c r="U41" s="6"/>
      <c r="V41" s="647"/>
      <c r="W41" s="647"/>
      <c r="X41" s="647"/>
      <c r="Y41" s="647"/>
      <c r="Z41" s="647"/>
      <c r="AA41" s="647"/>
      <c r="AB41" s="6"/>
      <c r="AC41" s="6"/>
      <c r="AD41" s="6"/>
      <c r="AE41" s="6"/>
      <c r="AF41" s="6"/>
      <c r="AG41" s="6"/>
      <c r="AH41" s="6"/>
      <c r="AI41" s="6"/>
      <c r="AJ41" s="215"/>
      <c r="AK41" s="215"/>
    </row>
    <row r="42" spans="1:37">
      <c r="A42" s="214"/>
      <c r="B42" s="369" t="e">
        <f ca="1">(I30+M30-B34)/G35</f>
        <v>#REF!</v>
      </c>
      <c r="C42" s="648" t="s">
        <v>7925</v>
      </c>
      <c r="D42" s="649"/>
      <c r="E42" s="647"/>
      <c r="F42" s="171"/>
      <c r="G42" s="647"/>
      <c r="H42" s="650"/>
      <c r="I42" s="6"/>
      <c r="J42" s="6"/>
      <c r="K42" s="6"/>
      <c r="L42" s="6"/>
      <c r="M42" s="651" t="s">
        <v>7926</v>
      </c>
      <c r="N42" s="640" t="s">
        <v>7927</v>
      </c>
      <c r="O42" s="6" t="s">
        <v>7928</v>
      </c>
      <c r="P42" s="6"/>
      <c r="Q42" s="215"/>
      <c r="R42" s="215"/>
      <c r="T42" s="214"/>
      <c r="U42" s="369" t="e">
        <f ca="1">(AB30+AF30-U34)/Z35</f>
        <v>#REF!</v>
      </c>
      <c r="V42" s="648" t="s">
        <v>7925</v>
      </c>
      <c r="W42" s="649"/>
      <c r="X42" s="647"/>
      <c r="Y42" s="171"/>
      <c r="Z42" s="647"/>
      <c r="AA42" s="650"/>
      <c r="AB42" s="6"/>
      <c r="AC42" s="6"/>
      <c r="AD42" s="6"/>
      <c r="AE42" s="6"/>
      <c r="AF42" s="651" t="s">
        <v>7926</v>
      </c>
      <c r="AG42" s="640" t="s">
        <v>7927</v>
      </c>
      <c r="AH42" s="6" t="s">
        <v>7928</v>
      </c>
      <c r="AI42" s="6"/>
      <c r="AJ42" s="215"/>
      <c r="AK42" s="215"/>
    </row>
    <row r="43" spans="1:37">
      <c r="A43" s="214"/>
      <c r="B43" s="369" t="e">
        <f ca="1">Q34/G35</f>
        <v>#REF!</v>
      </c>
      <c r="C43" s="648" t="s">
        <v>7913</v>
      </c>
      <c r="D43" s="652"/>
      <c r="E43" s="647"/>
      <c r="F43" s="3"/>
      <c r="G43" s="3"/>
      <c r="H43" s="647"/>
      <c r="I43" s="6"/>
      <c r="J43" s="6"/>
      <c r="K43" s="6"/>
      <c r="L43" s="6"/>
      <c r="M43" s="6"/>
      <c r="N43" s="653" t="s">
        <v>7927</v>
      </c>
      <c r="O43" s="6" t="s">
        <v>7929</v>
      </c>
      <c r="P43" s="6"/>
      <c r="Q43" s="215"/>
      <c r="R43" s="215"/>
      <c r="T43" s="214"/>
      <c r="U43" s="369" t="e">
        <f ca="1">AJ34/Z35</f>
        <v>#REF!</v>
      </c>
      <c r="V43" s="648" t="s">
        <v>7913</v>
      </c>
      <c r="W43" s="652"/>
      <c r="X43" s="647"/>
      <c r="Y43" s="3"/>
      <c r="Z43" s="3"/>
      <c r="AA43" s="647"/>
      <c r="AB43" s="6"/>
      <c r="AC43" s="6"/>
      <c r="AD43" s="6"/>
      <c r="AE43" s="6"/>
      <c r="AF43" s="6"/>
      <c r="AG43" s="653" t="s">
        <v>7927</v>
      </c>
      <c r="AH43" s="6" t="s">
        <v>7929</v>
      </c>
      <c r="AI43" s="6"/>
      <c r="AJ43" s="215"/>
      <c r="AK43" s="215"/>
    </row>
    <row r="44" spans="1:37">
      <c r="A44" s="236"/>
      <c r="B44" s="370" t="e">
        <f ca="1">(B34+B38)/G35</f>
        <v>#REF!</v>
      </c>
      <c r="C44" s="654" t="s">
        <v>7930</v>
      </c>
      <c r="D44" s="655"/>
      <c r="E44" s="656"/>
      <c r="F44" s="657"/>
      <c r="G44" s="657"/>
      <c r="H44" s="656"/>
      <c r="I44" s="237"/>
      <c r="J44" s="237"/>
      <c r="K44" s="237"/>
      <c r="L44" s="237"/>
      <c r="M44" s="237"/>
      <c r="N44" s="658" t="s">
        <v>7927</v>
      </c>
      <c r="O44" s="237" t="s">
        <v>7931</v>
      </c>
      <c r="P44" s="237"/>
      <c r="Q44" s="238"/>
      <c r="R44" s="215"/>
      <c r="T44" s="236"/>
      <c r="U44" s="370" t="e">
        <f ca="1">(U34+U38)/Z35</f>
        <v>#REF!</v>
      </c>
      <c r="V44" s="654" t="s">
        <v>7930</v>
      </c>
      <c r="W44" s="655"/>
      <c r="X44" s="656"/>
      <c r="Y44" s="657"/>
      <c r="Z44" s="657"/>
      <c r="AA44" s="656"/>
      <c r="AB44" s="237"/>
      <c r="AC44" s="237"/>
      <c r="AD44" s="237"/>
      <c r="AE44" s="237"/>
      <c r="AF44" s="237"/>
      <c r="AG44" s="658" t="s">
        <v>7927</v>
      </c>
      <c r="AH44" s="237" t="s">
        <v>7931</v>
      </c>
      <c r="AI44" s="237"/>
      <c r="AJ44" s="238"/>
      <c r="AK44" s="215"/>
    </row>
    <row r="45" spans="1:37">
      <c r="A45" s="214"/>
      <c r="B45" s="6"/>
      <c r="C45" s="6"/>
      <c r="D45" s="6"/>
      <c r="E45" s="6"/>
      <c r="F45" s="6"/>
      <c r="G45" s="6"/>
      <c r="H45" s="6"/>
      <c r="I45" s="6"/>
      <c r="J45" s="6"/>
      <c r="K45" s="6"/>
      <c r="L45" s="6"/>
      <c r="M45" s="6"/>
      <c r="N45" s="6"/>
      <c r="O45" s="6"/>
      <c r="P45" s="6"/>
      <c r="Q45" s="6"/>
      <c r="R45" s="215"/>
      <c r="T45" s="214"/>
      <c r="U45" s="6"/>
      <c r="V45" s="6"/>
      <c r="W45" s="6"/>
      <c r="X45" s="6"/>
      <c r="Y45" s="6"/>
      <c r="Z45" s="6"/>
      <c r="AA45" s="6"/>
      <c r="AB45" s="6"/>
      <c r="AC45" s="6"/>
      <c r="AD45" s="6"/>
      <c r="AE45" s="6"/>
      <c r="AF45" s="6"/>
      <c r="AG45" s="6"/>
      <c r="AH45" s="6"/>
      <c r="AI45" s="6"/>
      <c r="AJ45" s="6"/>
      <c r="AK45" s="215"/>
    </row>
    <row r="46" spans="1:37">
      <c r="A46" s="214"/>
      <c r="B46" s="6"/>
      <c r="C46" s="6"/>
      <c r="D46" s="6"/>
      <c r="E46" s="6"/>
      <c r="F46" s="6"/>
      <c r="G46" s="6"/>
      <c r="H46" s="6"/>
      <c r="I46" s="6"/>
      <c r="J46" s="6"/>
      <c r="K46" s="6"/>
      <c r="L46" s="6"/>
      <c r="M46" s="6"/>
      <c r="N46" s="6"/>
      <c r="O46" s="6"/>
      <c r="P46" s="6"/>
      <c r="Q46" s="6"/>
      <c r="R46" s="215"/>
      <c r="T46" s="214"/>
      <c r="U46" s="6"/>
      <c r="V46" s="6"/>
      <c r="W46" s="6"/>
      <c r="X46" s="6"/>
      <c r="Y46" s="6"/>
      <c r="Z46" s="6"/>
      <c r="AA46" s="6"/>
      <c r="AB46" s="6"/>
      <c r="AC46" s="6"/>
      <c r="AD46" s="6"/>
      <c r="AE46" s="6"/>
      <c r="AF46" s="6"/>
      <c r="AG46" s="6"/>
      <c r="AH46" s="6"/>
      <c r="AI46" s="6"/>
      <c r="AJ46" s="6"/>
      <c r="AK46" s="215"/>
    </row>
    <row r="47" spans="1:37" ht="23.25">
      <c r="A47" s="884" t="s">
        <v>7932</v>
      </c>
      <c r="B47" s="885"/>
      <c r="C47" s="885"/>
      <c r="D47" s="885"/>
      <c r="E47" s="886"/>
      <c r="F47" s="6"/>
      <c r="G47" s="6"/>
      <c r="H47" s="6"/>
      <c r="I47" s="6"/>
      <c r="J47" s="6"/>
      <c r="K47" s="6"/>
      <c r="L47" s="6"/>
      <c r="M47" s="6"/>
      <c r="N47" s="6"/>
      <c r="O47" s="6"/>
      <c r="P47" s="6"/>
      <c r="Q47" s="6"/>
      <c r="R47" s="215"/>
      <c r="T47" s="884" t="s">
        <v>7932</v>
      </c>
      <c r="U47" s="885"/>
      <c r="V47" s="885"/>
      <c r="W47" s="885"/>
      <c r="X47" s="886"/>
      <c r="Y47" s="6"/>
      <c r="Z47" s="6"/>
      <c r="AA47" s="6"/>
      <c r="AB47" s="6"/>
      <c r="AC47" s="6"/>
      <c r="AD47" s="6"/>
      <c r="AE47" s="6"/>
      <c r="AF47" s="6"/>
      <c r="AG47" s="6"/>
      <c r="AH47" s="6"/>
      <c r="AI47" s="6"/>
      <c r="AJ47" s="6"/>
      <c r="AK47" s="215"/>
    </row>
    <row r="48" spans="1:37">
      <c r="A48" s="214"/>
      <c r="B48" s="6"/>
      <c r="C48" s="6"/>
      <c r="D48" s="6"/>
      <c r="E48" s="215"/>
      <c r="F48" s="6"/>
      <c r="G48" s="6"/>
      <c r="H48" s="6"/>
      <c r="I48" s="6"/>
      <c r="J48" s="6"/>
      <c r="K48" s="6"/>
      <c r="L48" s="6"/>
      <c r="M48" s="6"/>
      <c r="N48" s="6"/>
      <c r="O48" s="6"/>
      <c r="P48" s="6"/>
      <c r="Q48" s="6"/>
      <c r="R48" s="215"/>
      <c r="T48" s="214"/>
      <c r="U48" s="6"/>
      <c r="V48" s="6"/>
      <c r="W48" s="6"/>
      <c r="X48" s="215"/>
      <c r="Y48" s="6"/>
      <c r="Z48" s="6"/>
      <c r="AA48" s="6"/>
      <c r="AB48" s="6"/>
      <c r="AC48" s="6"/>
      <c r="AD48" s="6"/>
      <c r="AE48" s="6"/>
      <c r="AF48" s="6"/>
      <c r="AG48" s="6"/>
      <c r="AH48" s="6"/>
      <c r="AI48" s="6"/>
      <c r="AJ48" s="6"/>
      <c r="AK48" s="215"/>
    </row>
    <row r="49" spans="1:37">
      <c r="A49" s="214" t="s">
        <v>7933</v>
      </c>
      <c r="B49" s="6">
        <v>200</v>
      </c>
      <c r="C49" s="6" t="s">
        <v>7934</v>
      </c>
      <c r="D49" s="6"/>
      <c r="E49" s="215"/>
      <c r="F49" s="6"/>
      <c r="G49" s="6"/>
      <c r="H49" s="6"/>
      <c r="I49" s="6"/>
      <c r="J49" s="6"/>
      <c r="K49" s="6"/>
      <c r="L49" s="6"/>
      <c r="M49" s="6"/>
      <c r="N49" s="6"/>
      <c r="O49" s="6"/>
      <c r="P49" s="6"/>
      <c r="Q49" s="6"/>
      <c r="R49" s="215"/>
      <c r="T49" s="214" t="s">
        <v>7933</v>
      </c>
      <c r="U49" s="6">
        <v>200</v>
      </c>
      <c r="V49" s="6" t="s">
        <v>7934</v>
      </c>
      <c r="W49" s="6"/>
      <c r="X49" s="215"/>
      <c r="Y49" s="6"/>
      <c r="Z49" s="6"/>
      <c r="AA49" s="6"/>
      <c r="AB49" s="6"/>
      <c r="AC49" s="6"/>
      <c r="AD49" s="6"/>
      <c r="AE49" s="6"/>
      <c r="AF49" s="6"/>
      <c r="AG49" s="6"/>
      <c r="AH49" s="6"/>
      <c r="AI49" s="6"/>
      <c r="AJ49" s="6"/>
      <c r="AK49" s="215"/>
    </row>
    <row r="50" spans="1:37">
      <c r="A50" s="214"/>
      <c r="B50" s="6"/>
      <c r="C50" s="6"/>
      <c r="D50" s="6"/>
      <c r="E50" s="215"/>
      <c r="F50" s="6"/>
      <c r="G50" s="6"/>
      <c r="H50" s="6"/>
      <c r="I50" s="6"/>
      <c r="J50" s="6"/>
      <c r="K50" s="6"/>
      <c r="L50" s="6"/>
      <c r="M50" s="6"/>
      <c r="N50" s="6"/>
      <c r="O50" s="6"/>
      <c r="P50" s="6"/>
      <c r="Q50" s="6"/>
      <c r="R50" s="215"/>
      <c r="T50" s="214"/>
      <c r="U50" s="6"/>
      <c r="V50" s="6"/>
      <c r="W50" s="6"/>
      <c r="X50" s="215"/>
      <c r="Y50" s="6"/>
      <c r="Z50" s="6"/>
      <c r="AA50" s="6"/>
      <c r="AB50" s="6"/>
      <c r="AC50" s="6"/>
      <c r="AD50" s="6"/>
      <c r="AE50" s="6"/>
      <c r="AF50" s="6"/>
      <c r="AG50" s="6"/>
      <c r="AH50" s="6"/>
      <c r="AI50" s="6"/>
      <c r="AJ50" s="6"/>
      <c r="AK50" s="215"/>
    </row>
    <row r="51" spans="1:37">
      <c r="A51" s="214" t="s">
        <v>7935</v>
      </c>
      <c r="B51" s="275">
        <f>'1-composition_waste'!B50</f>
        <v>14.860383839999999</v>
      </c>
      <c r="C51" s="6" t="s">
        <v>7936</v>
      </c>
      <c r="D51" s="6"/>
      <c r="E51" s="215"/>
      <c r="F51" s="6"/>
      <c r="G51" s="6"/>
      <c r="H51" s="6"/>
      <c r="I51" s="6"/>
      <c r="J51" s="6"/>
      <c r="K51" s="6"/>
      <c r="L51" s="6"/>
      <c r="M51" s="6"/>
      <c r="N51" s="6"/>
      <c r="O51" s="6"/>
      <c r="P51" s="6"/>
      <c r="Q51" s="6"/>
      <c r="R51" s="215"/>
      <c r="T51" s="214" t="s">
        <v>7935</v>
      </c>
      <c r="U51" s="275">
        <f>'1-composition_waste'!D50</f>
        <v>9.8717806788759379</v>
      </c>
      <c r="V51" s="6" t="s">
        <v>7936</v>
      </c>
      <c r="W51" s="6"/>
      <c r="X51" s="215"/>
      <c r="Y51" s="6"/>
      <c r="Z51" s="6"/>
      <c r="AA51" s="6"/>
      <c r="AB51" s="6"/>
      <c r="AC51" s="6"/>
      <c r="AD51" s="6"/>
      <c r="AE51" s="6"/>
      <c r="AF51" s="6"/>
      <c r="AG51" s="6"/>
      <c r="AH51" s="6"/>
      <c r="AI51" s="6"/>
      <c r="AJ51" s="6"/>
      <c r="AK51" s="215"/>
    </row>
    <row r="52" spans="1:37">
      <c r="A52" s="214" t="s">
        <v>7937</v>
      </c>
      <c r="B52" s="275">
        <f>'1-composition_waste'!E50*'1-composition_waste'!E4</f>
        <v>10.651727106100205</v>
      </c>
      <c r="C52" s="6" t="s">
        <v>7936</v>
      </c>
      <c r="D52" s="6"/>
      <c r="E52" s="215"/>
      <c r="F52" s="6"/>
      <c r="G52" s="6"/>
      <c r="H52" s="6"/>
      <c r="I52" s="6"/>
      <c r="J52" s="6"/>
      <c r="K52" s="6"/>
      <c r="L52" s="6"/>
      <c r="M52" s="6"/>
      <c r="N52" s="6"/>
      <c r="O52" s="6"/>
      <c r="P52" s="6"/>
      <c r="Q52" s="6"/>
      <c r="R52" s="215"/>
      <c r="T52" s="214" t="s">
        <v>7937</v>
      </c>
      <c r="U52" s="275">
        <f>'1-composition_waste'!H50*'1-composition_waste'!H4</f>
        <v>7.2014023166965986</v>
      </c>
      <c r="V52" s="6" t="s">
        <v>7936</v>
      </c>
      <c r="W52" s="6"/>
      <c r="X52" s="215"/>
      <c r="Y52" s="6"/>
      <c r="Z52" s="6"/>
      <c r="AA52" s="6"/>
      <c r="AB52" s="6"/>
      <c r="AC52" s="6"/>
      <c r="AD52" s="6"/>
      <c r="AE52" s="6"/>
      <c r="AF52" s="6"/>
      <c r="AG52" s="6"/>
      <c r="AH52" s="6"/>
      <c r="AI52" s="6"/>
      <c r="AJ52" s="6"/>
      <c r="AK52" s="215"/>
    </row>
    <row r="53" spans="1:37">
      <c r="A53" s="214" t="s">
        <v>7938</v>
      </c>
      <c r="B53" s="275">
        <f>'1-composition_waste'!F4*'1-composition_waste'!F50</f>
        <v>4.0116351125606018</v>
      </c>
      <c r="C53" s="6" t="s">
        <v>7936</v>
      </c>
      <c r="D53" s="6"/>
      <c r="E53" s="215"/>
      <c r="F53" s="6"/>
      <c r="G53" s="6"/>
      <c r="H53" s="6"/>
      <c r="I53" s="6"/>
      <c r="J53" s="6"/>
      <c r="K53" s="6"/>
      <c r="L53" s="6"/>
      <c r="M53" s="6"/>
      <c r="N53" s="6"/>
      <c r="O53" s="6"/>
      <c r="P53" s="6"/>
      <c r="Q53" s="6"/>
      <c r="R53" s="215"/>
      <c r="T53" s="214" t="s">
        <v>7938</v>
      </c>
      <c r="U53" s="275">
        <f>'1-composition_waste'!I4*'1-composition_waste'!I50</f>
        <v>2.5470628798490069</v>
      </c>
      <c r="V53" s="6" t="s">
        <v>7936</v>
      </c>
      <c r="W53" s="6"/>
      <c r="X53" s="215"/>
      <c r="Y53" s="6"/>
      <c r="Z53" s="6"/>
      <c r="AA53" s="6"/>
      <c r="AB53" s="6"/>
      <c r="AC53" s="6"/>
      <c r="AD53" s="6"/>
      <c r="AE53" s="6"/>
      <c r="AF53" s="6"/>
      <c r="AG53" s="6"/>
      <c r="AH53" s="6"/>
      <c r="AI53" s="6"/>
      <c r="AJ53" s="6"/>
      <c r="AK53" s="215"/>
    </row>
    <row r="54" spans="1:37">
      <c r="A54" s="659" t="s">
        <v>7939</v>
      </c>
      <c r="B54" s="660">
        <v>0</v>
      </c>
      <c r="C54" s="660" t="s">
        <v>7936</v>
      </c>
      <c r="D54" s="660"/>
      <c r="E54" s="661"/>
      <c r="F54" s="6"/>
      <c r="G54" s="6"/>
      <c r="H54" s="6"/>
      <c r="I54" s="6"/>
      <c r="J54" s="6"/>
      <c r="K54" s="6"/>
      <c r="L54" s="6"/>
      <c r="M54" s="6"/>
      <c r="N54" s="6"/>
      <c r="O54" s="6"/>
      <c r="P54" s="6"/>
      <c r="Q54" s="6"/>
      <c r="R54" s="215"/>
      <c r="T54" s="659" t="s">
        <v>7939</v>
      </c>
      <c r="U54" s="660">
        <v>0</v>
      </c>
      <c r="V54" s="660" t="s">
        <v>7936</v>
      </c>
      <c r="W54" s="660"/>
      <c r="X54" s="661"/>
      <c r="Y54" s="6"/>
      <c r="Z54" s="6"/>
      <c r="AA54" s="6"/>
      <c r="AB54" s="6"/>
      <c r="AC54" s="6"/>
      <c r="AD54" s="6"/>
      <c r="AE54" s="6"/>
      <c r="AF54" s="6"/>
      <c r="AG54" s="6"/>
      <c r="AH54" s="6"/>
      <c r="AI54" s="6"/>
      <c r="AJ54" s="6"/>
      <c r="AK54" s="215"/>
    </row>
    <row r="55" spans="1:37">
      <c r="A55" s="339" t="s">
        <v>7940</v>
      </c>
      <c r="B55" s="275">
        <f>B52+B53+B54-B51</f>
        <v>-0.1970216213391911</v>
      </c>
      <c r="C55" s="6" t="s">
        <v>7936</v>
      </c>
      <c r="D55" s="6"/>
      <c r="E55" s="215"/>
      <c r="F55" s="6"/>
      <c r="G55" s="6"/>
      <c r="H55" s="6"/>
      <c r="I55" s="6"/>
      <c r="J55" s="6"/>
      <c r="K55" s="6"/>
      <c r="L55" s="6"/>
      <c r="M55" s="6"/>
      <c r="N55" s="6"/>
      <c r="O55" s="6"/>
      <c r="P55" s="6"/>
      <c r="Q55" s="6"/>
      <c r="R55" s="215"/>
      <c r="T55" s="339" t="s">
        <v>7940</v>
      </c>
      <c r="U55" s="275">
        <f>U52+U53+U54-U51</f>
        <v>-0.12331548233033196</v>
      </c>
      <c r="V55" s="6" t="s">
        <v>7936</v>
      </c>
      <c r="W55" s="6"/>
      <c r="X55" s="215"/>
      <c r="Y55" s="6"/>
      <c r="Z55" s="6"/>
      <c r="AA55" s="6"/>
      <c r="AB55" s="6"/>
      <c r="AC55" s="6"/>
      <c r="AD55" s="6"/>
      <c r="AE55" s="6"/>
      <c r="AF55" s="6"/>
      <c r="AG55" s="6"/>
      <c r="AH55" s="6"/>
      <c r="AI55" s="6"/>
      <c r="AJ55" s="6"/>
      <c r="AK55" s="215"/>
    </row>
    <row r="56" spans="1:37">
      <c r="A56" s="214"/>
      <c r="B56" s="6"/>
      <c r="C56" s="6"/>
      <c r="D56" s="6"/>
      <c r="E56" s="215"/>
      <c r="F56" s="6"/>
      <c r="G56" s="6"/>
      <c r="H56" s="6"/>
      <c r="I56" s="6"/>
      <c r="J56" s="6"/>
      <c r="K56" s="6"/>
      <c r="L56" s="6"/>
      <c r="M56" s="6"/>
      <c r="N56" s="6"/>
      <c r="O56" s="6"/>
      <c r="P56" s="6"/>
      <c r="Q56" s="6"/>
      <c r="R56" s="215"/>
      <c r="T56" s="214"/>
      <c r="U56" s="6"/>
      <c r="V56" s="6"/>
      <c r="W56" s="6"/>
      <c r="X56" s="215"/>
      <c r="Y56" s="6"/>
      <c r="Z56" s="6"/>
      <c r="AA56" s="6"/>
      <c r="AB56" s="6"/>
      <c r="AC56" s="6"/>
      <c r="AD56" s="6"/>
      <c r="AE56" s="6"/>
      <c r="AF56" s="6"/>
      <c r="AG56" s="6"/>
      <c r="AH56" s="6"/>
      <c r="AI56" s="6"/>
      <c r="AJ56" s="6"/>
      <c r="AK56" s="215"/>
    </row>
    <row r="57" spans="1:37">
      <c r="A57" s="214"/>
      <c r="B57" s="6"/>
      <c r="C57" s="6"/>
      <c r="D57" s="6"/>
      <c r="E57" s="215"/>
      <c r="F57" s="6"/>
      <c r="G57" s="6"/>
      <c r="H57" s="6"/>
      <c r="I57" s="6"/>
      <c r="J57" s="6"/>
      <c r="K57" s="6"/>
      <c r="L57" s="6"/>
      <c r="M57" s="6"/>
      <c r="N57" s="6"/>
      <c r="O57" s="6"/>
      <c r="P57" s="6"/>
      <c r="Q57" s="6"/>
      <c r="R57" s="215"/>
      <c r="T57" s="214"/>
      <c r="U57" s="6"/>
      <c r="V57" s="6"/>
      <c r="W57" s="6"/>
      <c r="X57" s="215"/>
      <c r="Y57" s="6"/>
      <c r="Z57" s="6"/>
      <c r="AA57" s="6"/>
      <c r="AB57" s="6"/>
      <c r="AC57" s="6"/>
      <c r="AD57" s="6"/>
      <c r="AE57" s="6"/>
      <c r="AF57" s="6"/>
      <c r="AG57" s="6"/>
      <c r="AH57" s="6"/>
      <c r="AI57" s="6"/>
      <c r="AJ57" s="6"/>
      <c r="AK57" s="215"/>
    </row>
    <row r="58" spans="1:37">
      <c r="A58" s="372" t="s">
        <v>7941</v>
      </c>
      <c r="B58" s="662">
        <v>4.33</v>
      </c>
      <c r="C58" s="662" t="s">
        <v>7942</v>
      </c>
      <c r="D58" s="6"/>
      <c r="E58" s="215"/>
      <c r="F58" s="6"/>
      <c r="G58" s="6"/>
      <c r="H58" s="6"/>
      <c r="I58" s="6"/>
      <c r="J58" s="6"/>
      <c r="K58" s="6"/>
      <c r="L58" s="6"/>
      <c r="M58" s="6"/>
      <c r="N58" s="6"/>
      <c r="O58" s="6"/>
      <c r="P58" s="6"/>
      <c r="Q58" s="6"/>
      <c r="R58" s="215"/>
      <c r="T58" s="372" t="s">
        <v>7941</v>
      </c>
      <c r="U58" s="662">
        <v>4.33</v>
      </c>
      <c r="V58" s="662" t="s">
        <v>7942</v>
      </c>
      <c r="W58" s="6"/>
      <c r="X58" s="215"/>
      <c r="Y58" s="6"/>
      <c r="Z58" s="6"/>
      <c r="AA58" s="6"/>
      <c r="AB58" s="6"/>
      <c r="AC58" s="6"/>
      <c r="AD58" s="6"/>
      <c r="AE58" s="6"/>
      <c r="AF58" s="6"/>
      <c r="AG58" s="6"/>
      <c r="AH58" s="6"/>
      <c r="AI58" s="6"/>
      <c r="AJ58" s="6"/>
      <c r="AK58" s="215"/>
    </row>
    <row r="59" spans="1:37">
      <c r="A59" s="372" t="s">
        <v>7943</v>
      </c>
      <c r="B59" s="662">
        <v>3.2</v>
      </c>
      <c r="C59" s="662" t="s">
        <v>7942</v>
      </c>
      <c r="D59" s="6" t="s">
        <v>7944</v>
      </c>
      <c r="E59" s="215"/>
      <c r="F59" s="6"/>
      <c r="G59" s="6"/>
      <c r="H59" s="6"/>
      <c r="I59" s="6"/>
      <c r="J59" s="6"/>
      <c r="K59" s="6"/>
      <c r="L59" s="6"/>
      <c r="M59" s="6"/>
      <c r="N59" s="6"/>
      <c r="O59" s="6"/>
      <c r="P59" s="6"/>
      <c r="Q59" s="6"/>
      <c r="R59" s="215"/>
      <c r="T59" s="372" t="s">
        <v>7945</v>
      </c>
      <c r="U59" s="662">
        <v>3.3</v>
      </c>
      <c r="V59" s="662" t="s">
        <v>7942</v>
      </c>
      <c r="W59" s="6" t="s">
        <v>7944</v>
      </c>
      <c r="X59" s="215"/>
      <c r="Y59" s="6"/>
      <c r="Z59" s="6"/>
      <c r="AA59" s="6"/>
      <c r="AB59" s="6"/>
      <c r="AC59" s="6"/>
      <c r="AD59" s="6"/>
      <c r="AE59" s="6"/>
      <c r="AF59" s="6"/>
      <c r="AG59" s="6"/>
      <c r="AH59" s="6"/>
      <c r="AI59" s="6"/>
      <c r="AJ59" s="6"/>
      <c r="AK59" s="215"/>
    </row>
    <row r="60" spans="1:37">
      <c r="A60" s="372" t="s">
        <v>7946</v>
      </c>
      <c r="B60" s="662">
        <f>4.35</f>
        <v>4.3499999999999996</v>
      </c>
      <c r="C60" s="662" t="s">
        <v>7942</v>
      </c>
      <c r="D60" s="6"/>
      <c r="E60" s="215"/>
      <c r="F60" s="6"/>
      <c r="G60" s="6"/>
      <c r="H60" s="6"/>
      <c r="I60" s="6"/>
      <c r="J60" s="6"/>
      <c r="K60" s="6"/>
      <c r="L60" s="6"/>
      <c r="M60" s="6"/>
      <c r="N60" s="6"/>
      <c r="O60" s="6"/>
      <c r="P60" s="6"/>
      <c r="Q60" s="6"/>
      <c r="R60" s="215"/>
      <c r="T60" s="372" t="s">
        <v>7946</v>
      </c>
      <c r="U60" s="662">
        <f>4.35</f>
        <v>4.3499999999999996</v>
      </c>
      <c r="V60" s="662" t="s">
        <v>7942</v>
      </c>
      <c r="W60" s="6"/>
      <c r="X60" s="215"/>
      <c r="Y60" s="6"/>
      <c r="Z60" s="6"/>
      <c r="AA60" s="6"/>
      <c r="AB60" s="6"/>
      <c r="AC60" s="6"/>
      <c r="AD60" s="6"/>
      <c r="AE60" s="6"/>
      <c r="AF60" s="6"/>
      <c r="AG60" s="6"/>
      <c r="AH60" s="6"/>
      <c r="AI60" s="6"/>
      <c r="AJ60" s="6"/>
      <c r="AK60" s="215"/>
    </row>
    <row r="61" spans="1:37">
      <c r="A61" s="663" t="s">
        <v>7947</v>
      </c>
      <c r="B61" s="664">
        <v>2</v>
      </c>
      <c r="C61" s="664" t="s">
        <v>7942</v>
      </c>
      <c r="D61" s="660" t="s">
        <v>7944</v>
      </c>
      <c r="E61" s="661"/>
      <c r="F61" s="6"/>
      <c r="G61" s="6"/>
      <c r="H61" s="6"/>
      <c r="I61" s="6"/>
      <c r="J61" s="6"/>
      <c r="K61" s="6"/>
      <c r="L61" s="6"/>
      <c r="M61" s="6"/>
      <c r="N61" s="6"/>
      <c r="O61" s="6"/>
      <c r="P61" s="6"/>
      <c r="Q61" s="6"/>
      <c r="R61" s="215"/>
      <c r="T61" s="663" t="s">
        <v>7947</v>
      </c>
      <c r="U61" s="664">
        <v>2</v>
      </c>
      <c r="V61" s="664" t="s">
        <v>7942</v>
      </c>
      <c r="W61" s="660" t="s">
        <v>7944</v>
      </c>
      <c r="X61" s="661"/>
      <c r="Y61" s="6"/>
      <c r="Z61" s="6"/>
      <c r="AA61" s="6"/>
      <c r="AB61" s="6"/>
      <c r="AC61" s="6"/>
      <c r="AD61" s="6"/>
      <c r="AE61" s="6"/>
      <c r="AF61" s="6"/>
      <c r="AG61" s="6"/>
      <c r="AH61" s="6"/>
      <c r="AI61" s="6"/>
      <c r="AJ61" s="6"/>
      <c r="AK61" s="215"/>
    </row>
    <row r="62" spans="1:37">
      <c r="A62" s="214" t="s">
        <v>7948</v>
      </c>
      <c r="B62" s="449" t="e">
        <f ca="1">B58*(B34+B35+B38)*(200-15)/3.6+B59*(B36+B37)*(200-15)/3.6</f>
        <v>#REF!</v>
      </c>
      <c r="C62" s="6" t="s">
        <v>7949</v>
      </c>
      <c r="D62" s="6"/>
      <c r="E62" s="215"/>
      <c r="F62" s="6"/>
      <c r="G62" s="6"/>
      <c r="H62" s="6"/>
      <c r="I62" s="6"/>
      <c r="J62" s="6"/>
      <c r="K62" s="6"/>
      <c r="L62" s="6"/>
      <c r="M62" s="6"/>
      <c r="N62" s="6"/>
      <c r="O62" s="6"/>
      <c r="P62" s="6"/>
      <c r="Q62" s="6"/>
      <c r="R62" s="215"/>
      <c r="T62" s="214" t="s">
        <v>7948</v>
      </c>
      <c r="U62" s="449" t="e">
        <f ca="1">U58*(U34+U35+U38)*(200-15)/3.6+U59*(U36+U37)*(200-15)/3.6</f>
        <v>#REF!</v>
      </c>
      <c r="V62" s="6" t="s">
        <v>7950</v>
      </c>
      <c r="W62" s="6"/>
      <c r="X62" s="215"/>
      <c r="Y62" s="6"/>
      <c r="Z62" s="6"/>
      <c r="AA62" s="6"/>
      <c r="AB62" s="6"/>
      <c r="AC62" s="6"/>
      <c r="AD62" s="6"/>
      <c r="AE62" s="6"/>
      <c r="AF62" s="6"/>
      <c r="AG62" s="6"/>
      <c r="AH62" s="6"/>
      <c r="AI62" s="6"/>
      <c r="AJ62" s="6"/>
      <c r="AK62" s="215"/>
    </row>
    <row r="63" spans="1:37">
      <c r="A63" s="214" t="s">
        <v>7951</v>
      </c>
      <c r="B63" s="449">
        <v>5</v>
      </c>
      <c r="C63" s="6" t="s">
        <v>7952</v>
      </c>
      <c r="D63" s="6" t="s">
        <v>7944</v>
      </c>
      <c r="E63" s="215"/>
      <c r="F63" s="6"/>
      <c r="G63" s="6"/>
      <c r="H63" s="6"/>
      <c r="I63" s="6"/>
      <c r="J63" s="6"/>
      <c r="K63" s="6"/>
      <c r="L63" s="6"/>
      <c r="M63" s="6"/>
      <c r="N63" s="6"/>
      <c r="O63" s="6"/>
      <c r="P63" s="6"/>
      <c r="Q63" s="6"/>
      <c r="R63" s="215"/>
      <c r="T63" s="214" t="s">
        <v>7951</v>
      </c>
      <c r="U63" s="449">
        <v>5</v>
      </c>
      <c r="V63" s="6" t="s">
        <v>7952</v>
      </c>
      <c r="W63" s="6" t="s">
        <v>7944</v>
      </c>
      <c r="X63" s="215"/>
      <c r="Y63" s="6"/>
      <c r="Z63" s="6"/>
      <c r="AA63" s="6"/>
      <c r="AB63" s="6"/>
      <c r="AC63" s="6"/>
      <c r="AD63" s="6"/>
      <c r="AE63" s="6"/>
      <c r="AF63" s="6"/>
      <c r="AG63" s="6"/>
      <c r="AH63" s="6"/>
      <c r="AI63" s="6"/>
      <c r="AJ63" s="6"/>
      <c r="AK63" s="215"/>
    </row>
    <row r="64" spans="1:37">
      <c r="A64" s="214" t="s">
        <v>7953</v>
      </c>
      <c r="B64" s="449" t="e">
        <f ca="1">-((G35)*B60*(200-90)/3.6)*0.95-((D32)*B61*(200-90)/3.6)*0.95</f>
        <v>#REF!</v>
      </c>
      <c r="C64" s="6" t="s">
        <v>7949</v>
      </c>
      <c r="D64" s="6"/>
      <c r="E64" s="215"/>
      <c r="F64" s="6"/>
      <c r="G64" s="6"/>
      <c r="H64" s="6"/>
      <c r="I64" s="6"/>
      <c r="J64" s="6"/>
      <c r="K64" s="6"/>
      <c r="L64" s="6"/>
      <c r="M64" s="6"/>
      <c r="N64" s="6"/>
      <c r="O64" s="6"/>
      <c r="P64" s="6"/>
      <c r="Q64" s="6"/>
      <c r="R64" s="215"/>
      <c r="T64" s="214" t="s">
        <v>7953</v>
      </c>
      <c r="U64" s="449" t="e">
        <f ca="1">-((Z35)*U60*(200-90)/3.6)*0.95-((W32)*U61*(200-90)/3.6)*0.95</f>
        <v>#REF!</v>
      </c>
      <c r="V64" s="6" t="s">
        <v>7950</v>
      </c>
      <c r="W64" s="6"/>
      <c r="X64" s="215"/>
      <c r="Y64" s="6"/>
      <c r="Z64" s="6"/>
      <c r="AA64" s="6"/>
      <c r="AB64" s="6"/>
      <c r="AC64" s="6"/>
      <c r="AD64" s="6"/>
      <c r="AE64" s="6"/>
      <c r="AF64" s="6"/>
      <c r="AG64" s="6"/>
      <c r="AH64" s="6"/>
      <c r="AI64" s="6"/>
      <c r="AJ64" s="6"/>
      <c r="AK64" s="215"/>
    </row>
    <row r="65" spans="1:37">
      <c r="A65" s="659" t="s">
        <v>7940</v>
      </c>
      <c r="B65" s="665">
        <f>(B55/3.6)*B36*1000</f>
        <v>-20.63254201246529</v>
      </c>
      <c r="C65" s="660" t="s">
        <v>7949</v>
      </c>
      <c r="D65" s="660"/>
      <c r="E65" s="661"/>
      <c r="F65" s="6"/>
      <c r="G65" s="6"/>
      <c r="H65" s="6"/>
      <c r="I65" s="6"/>
      <c r="J65" s="6"/>
      <c r="K65" s="6"/>
      <c r="L65" s="6"/>
      <c r="M65" s="6"/>
      <c r="N65" s="6"/>
      <c r="O65" s="6"/>
      <c r="P65" s="6"/>
      <c r="Q65" s="6"/>
      <c r="R65" s="215"/>
      <c r="T65" s="659" t="s">
        <v>7940</v>
      </c>
      <c r="U65" s="665">
        <f>(U55/3.6)*U36*1000</f>
        <v>-10.961376207140619</v>
      </c>
      <c r="V65" s="660" t="s">
        <v>7950</v>
      </c>
      <c r="W65" s="660"/>
      <c r="X65" s="661"/>
      <c r="Y65" s="6"/>
      <c r="Z65" s="6"/>
      <c r="AA65" s="6"/>
      <c r="AB65" s="6"/>
      <c r="AC65" s="6"/>
      <c r="AD65" s="6"/>
      <c r="AE65" s="6"/>
      <c r="AF65" s="6"/>
      <c r="AG65" s="6"/>
      <c r="AH65" s="6"/>
      <c r="AI65" s="6"/>
      <c r="AJ65" s="6"/>
      <c r="AK65" s="215"/>
    </row>
    <row r="66" spans="1:37">
      <c r="A66" s="666" t="s">
        <v>7954</v>
      </c>
      <c r="B66" s="667" t="e">
        <f ca="1">SUM(B62:B65)</f>
        <v>#REF!</v>
      </c>
      <c r="C66" s="668" t="s">
        <v>7949</v>
      </c>
      <c r="D66" s="668"/>
      <c r="E66" s="669"/>
      <c r="F66" s="6"/>
      <c r="G66" s="6"/>
      <c r="H66" s="6"/>
      <c r="I66" s="6"/>
      <c r="J66" s="6"/>
      <c r="K66" s="6"/>
      <c r="L66" s="6"/>
      <c r="M66" s="6"/>
      <c r="N66" s="6"/>
      <c r="O66" s="6"/>
      <c r="P66" s="6"/>
      <c r="Q66" s="6"/>
      <c r="R66" s="215"/>
      <c r="T66" s="666" t="s">
        <v>7954</v>
      </c>
      <c r="U66" s="667" t="e">
        <f ca="1">SUM(U62:U65)</f>
        <v>#REF!</v>
      </c>
      <c r="V66" s="668" t="s">
        <v>7950</v>
      </c>
      <c r="W66" s="668"/>
      <c r="X66" s="669"/>
      <c r="Y66" s="6"/>
      <c r="Z66" s="6"/>
      <c r="AA66" s="6"/>
      <c r="AB66" s="6"/>
      <c r="AC66" s="6"/>
      <c r="AD66" s="6"/>
      <c r="AE66" s="6"/>
      <c r="AF66" s="6"/>
      <c r="AG66" s="6"/>
      <c r="AH66" s="6"/>
      <c r="AI66" s="6"/>
      <c r="AJ66" s="6"/>
      <c r="AK66" s="215"/>
    </row>
    <row r="67" spans="1:37">
      <c r="A67" s="236" t="s">
        <v>7954</v>
      </c>
      <c r="B67" s="276" t="e">
        <f ca="1">B66*(1/B36)</f>
        <v>#REF!</v>
      </c>
      <c r="C67" s="237" t="s">
        <v>7955</v>
      </c>
      <c r="D67" s="237"/>
      <c r="E67" s="238"/>
      <c r="F67" s="6"/>
      <c r="G67" s="6"/>
      <c r="H67" s="6"/>
      <c r="I67" s="6"/>
      <c r="J67" s="6"/>
      <c r="K67" s="6"/>
      <c r="L67" s="6"/>
      <c r="M67" s="6"/>
      <c r="N67" s="6"/>
      <c r="O67" s="6"/>
      <c r="P67" s="6"/>
      <c r="Q67" s="6"/>
      <c r="R67" s="215"/>
      <c r="T67" s="236" t="s">
        <v>7954</v>
      </c>
      <c r="U67" s="276" t="e">
        <f ca="1">U66*(1/U36)</f>
        <v>#REF!</v>
      </c>
      <c r="V67" s="237" t="s">
        <v>7955</v>
      </c>
      <c r="W67" s="237"/>
      <c r="X67" s="238"/>
      <c r="Y67" s="6"/>
      <c r="Z67" s="6"/>
      <c r="AA67" s="6"/>
      <c r="AB67" s="6"/>
      <c r="AC67" s="6"/>
      <c r="AD67" s="6"/>
      <c r="AE67" s="6"/>
      <c r="AF67" s="6"/>
      <c r="AG67" s="6"/>
      <c r="AH67" s="6"/>
      <c r="AI67" s="6"/>
      <c r="AJ67" s="6"/>
      <c r="AK67" s="215"/>
    </row>
    <row r="68" spans="1:37">
      <c r="A68" s="236"/>
      <c r="B68" s="237"/>
      <c r="C68" s="237"/>
      <c r="D68" s="237"/>
      <c r="E68" s="237"/>
      <c r="F68" s="237"/>
      <c r="G68" s="237"/>
      <c r="H68" s="237"/>
      <c r="I68" s="237"/>
      <c r="J68" s="237"/>
      <c r="K68" s="237"/>
      <c r="L68" s="237"/>
      <c r="M68" s="237"/>
      <c r="N68" s="237"/>
      <c r="O68" s="237"/>
      <c r="P68" s="237"/>
      <c r="Q68" s="237"/>
      <c r="R68" s="238"/>
      <c r="T68" s="236"/>
      <c r="U68" s="237"/>
      <c r="V68" s="237"/>
      <c r="W68" s="237"/>
      <c r="X68" s="237"/>
      <c r="Y68" s="237"/>
      <c r="Z68" s="237"/>
      <c r="AA68" s="237"/>
      <c r="AB68" s="237"/>
      <c r="AC68" s="237"/>
      <c r="AD68" s="237"/>
      <c r="AE68" s="237"/>
      <c r="AF68" s="237"/>
      <c r="AG68" s="237"/>
      <c r="AH68" s="237"/>
      <c r="AI68" s="237"/>
      <c r="AJ68" s="237"/>
      <c r="AK68" s="238"/>
    </row>
    <row r="71" spans="1:37" ht="26.25">
      <c r="A71" s="619" t="s">
        <v>7956</v>
      </c>
      <c r="B71" s="243"/>
      <c r="C71" s="243"/>
      <c r="D71" s="243"/>
      <c r="E71" s="243"/>
      <c r="F71" s="243"/>
      <c r="G71" s="243"/>
      <c r="H71" s="243"/>
      <c r="I71" s="243"/>
      <c r="J71" s="243"/>
      <c r="K71" s="243"/>
      <c r="L71" s="243"/>
      <c r="M71" s="243"/>
      <c r="N71" s="243"/>
      <c r="O71" s="243"/>
      <c r="P71" s="243"/>
      <c r="Q71" s="243"/>
      <c r="R71" s="244"/>
      <c r="T71" s="619" t="s">
        <v>7872</v>
      </c>
      <c r="U71" s="243"/>
      <c r="V71" s="243"/>
      <c r="W71" s="243"/>
      <c r="X71" s="243"/>
      <c r="Y71" s="243"/>
      <c r="Z71" s="243"/>
      <c r="AA71" s="243"/>
      <c r="AB71" s="243"/>
      <c r="AC71" s="243"/>
      <c r="AD71" s="243"/>
      <c r="AE71" s="243"/>
      <c r="AF71" s="243"/>
      <c r="AG71" s="243"/>
      <c r="AH71" s="243"/>
      <c r="AI71" s="243"/>
      <c r="AJ71" s="243"/>
      <c r="AK71" s="244"/>
    </row>
    <row r="72" spans="1:37" ht="23.25">
      <c r="A72" s="884" t="s">
        <v>7898</v>
      </c>
      <c r="B72" s="885"/>
      <c r="C72" s="885"/>
      <c r="D72" s="885"/>
      <c r="E72" s="885"/>
      <c r="F72" s="885"/>
      <c r="G72" s="885"/>
      <c r="H72" s="885"/>
      <c r="I72" s="885"/>
      <c r="J72" s="885"/>
      <c r="K72" s="885"/>
      <c r="L72" s="885"/>
      <c r="M72" s="885"/>
      <c r="N72" s="885"/>
      <c r="O72" s="885"/>
      <c r="P72" s="885"/>
      <c r="Q72" s="886"/>
      <c r="R72" s="215"/>
      <c r="T72" s="884" t="s">
        <v>7898</v>
      </c>
      <c r="U72" s="885"/>
      <c r="V72" s="885"/>
      <c r="W72" s="885"/>
      <c r="X72" s="885"/>
      <c r="Y72" s="885"/>
      <c r="Z72" s="885"/>
      <c r="AA72" s="885"/>
      <c r="AB72" s="885"/>
      <c r="AC72" s="885"/>
      <c r="AD72" s="885"/>
      <c r="AE72" s="885"/>
      <c r="AF72" s="885"/>
      <c r="AG72" s="885"/>
      <c r="AH72" s="885"/>
      <c r="AI72" s="885"/>
      <c r="AJ72" s="886"/>
      <c r="AK72" s="215"/>
    </row>
    <row r="73" spans="1:37">
      <c r="A73" s="620"/>
      <c r="B73" s="6"/>
      <c r="C73" s="6"/>
      <c r="D73" s="6"/>
      <c r="E73" s="6"/>
      <c r="F73" s="6"/>
      <c r="G73" s="6"/>
      <c r="H73" s="6"/>
      <c r="I73" s="6"/>
      <c r="J73" s="6"/>
      <c r="K73" s="6"/>
      <c r="L73" s="6"/>
      <c r="M73" s="6"/>
      <c r="N73" s="6"/>
      <c r="O73" s="6"/>
      <c r="P73" s="6"/>
      <c r="Q73" s="215"/>
      <c r="R73" s="215"/>
      <c r="T73" s="620"/>
      <c r="U73" s="6"/>
      <c r="V73" s="6"/>
      <c r="W73" s="6"/>
      <c r="X73" s="6"/>
      <c r="Y73" s="6"/>
      <c r="Z73" s="6"/>
      <c r="AA73" s="6"/>
      <c r="AB73" s="6"/>
      <c r="AC73" s="6"/>
      <c r="AD73" s="6"/>
      <c r="AE73" s="6"/>
      <c r="AF73" s="6"/>
      <c r="AG73" s="6"/>
      <c r="AH73" s="6"/>
      <c r="AI73" s="6"/>
      <c r="AJ73" s="215"/>
      <c r="AK73" s="215"/>
    </row>
    <row r="74" spans="1:37">
      <c r="A74" s="214"/>
      <c r="B74" s="6"/>
      <c r="C74" s="6"/>
      <c r="D74" s="6"/>
      <c r="E74" s="6"/>
      <c r="F74" s="6"/>
      <c r="G74" s="6"/>
      <c r="H74" s="6"/>
      <c r="I74" s="6"/>
      <c r="J74" s="6"/>
      <c r="K74" s="6"/>
      <c r="L74" s="6"/>
      <c r="M74" s="6"/>
      <c r="N74" s="6"/>
      <c r="O74" s="6"/>
      <c r="P74" s="6"/>
      <c r="Q74" s="215"/>
      <c r="R74" s="215"/>
      <c r="T74" s="214"/>
      <c r="U74" s="6"/>
      <c r="V74" s="6"/>
      <c r="W74" s="6"/>
      <c r="X74" s="6"/>
      <c r="Y74" s="6"/>
      <c r="Z74" s="6"/>
      <c r="AA74" s="6"/>
      <c r="AB74" s="6"/>
      <c r="AC74" s="6"/>
      <c r="AD74" s="6"/>
      <c r="AE74" s="6"/>
      <c r="AF74" s="6"/>
      <c r="AG74" s="6"/>
      <c r="AH74" s="6"/>
      <c r="AI74" s="6"/>
      <c r="AJ74" s="215"/>
      <c r="AK74" s="215"/>
    </row>
    <row r="75" spans="1:37">
      <c r="A75" s="214"/>
      <c r="B75" s="6"/>
      <c r="C75" s="6"/>
      <c r="D75" s="6"/>
      <c r="E75" s="6"/>
      <c r="F75" s="6"/>
      <c r="G75" s="6"/>
      <c r="H75" s="6"/>
      <c r="I75" s="6"/>
      <c r="J75" s="6"/>
      <c r="K75" s="6"/>
      <c r="L75" s="6"/>
      <c r="M75" s="6"/>
      <c r="N75" s="6"/>
      <c r="O75" s="6"/>
      <c r="P75" s="6"/>
      <c r="Q75" s="215"/>
      <c r="R75" s="215"/>
      <c r="T75" s="214"/>
      <c r="U75" s="6"/>
      <c r="V75" s="6"/>
      <c r="W75" s="6"/>
      <c r="X75" s="6"/>
      <c r="Y75" s="6"/>
      <c r="Z75" s="6"/>
      <c r="AA75" s="6"/>
      <c r="AB75" s="6"/>
      <c r="AC75" s="6"/>
      <c r="AD75" s="6"/>
      <c r="AE75" s="6"/>
      <c r="AF75" s="6"/>
      <c r="AG75" s="6"/>
      <c r="AH75" s="6"/>
      <c r="AI75" s="6"/>
      <c r="AJ75" s="215"/>
      <c r="AK75" s="215"/>
    </row>
    <row r="76" spans="1:37">
      <c r="A76" s="339" t="s">
        <v>7899</v>
      </c>
      <c r="B76" s="621" t="s">
        <v>7957</v>
      </c>
      <c r="C76" s="6"/>
      <c r="D76" s="6"/>
      <c r="E76" s="6"/>
      <c r="F76" s="6"/>
      <c r="G76" s="6"/>
      <c r="H76" s="6"/>
      <c r="I76" s="6"/>
      <c r="J76" s="6"/>
      <c r="K76" s="6"/>
      <c r="L76" s="6"/>
      <c r="M76" s="6"/>
      <c r="N76" s="6"/>
      <c r="O76" s="6"/>
      <c r="P76" s="6"/>
      <c r="Q76" s="215"/>
      <c r="R76" s="215"/>
      <c r="T76" s="339" t="s">
        <v>7899</v>
      </c>
      <c r="U76" s="621" t="s">
        <v>7958</v>
      </c>
      <c r="V76" s="6"/>
      <c r="W76" s="6"/>
      <c r="X76" s="6"/>
      <c r="Y76" s="6"/>
      <c r="Z76" s="6"/>
      <c r="AA76" s="6"/>
      <c r="AB76" s="6"/>
      <c r="AC76" s="6"/>
      <c r="AD76" s="6"/>
      <c r="AE76" s="6"/>
      <c r="AF76" s="6"/>
      <c r="AG76" s="6"/>
      <c r="AH76" s="6"/>
      <c r="AI76" s="6"/>
      <c r="AJ76" s="215"/>
      <c r="AK76" s="215"/>
    </row>
    <row r="77" spans="1:37">
      <c r="A77" s="214"/>
      <c r="B77" s="6"/>
      <c r="C77" s="6"/>
      <c r="D77" s="6"/>
      <c r="E77" s="6"/>
      <c r="F77" s="6"/>
      <c r="G77" s="6"/>
      <c r="H77" s="6"/>
      <c r="I77" s="6"/>
      <c r="J77" s="6"/>
      <c r="K77" s="6"/>
      <c r="L77" s="6"/>
      <c r="M77" s="6"/>
      <c r="N77" s="6"/>
      <c r="O77" s="6"/>
      <c r="P77" s="6"/>
      <c r="Q77" s="215"/>
      <c r="R77" s="215"/>
      <c r="T77" s="214"/>
      <c r="U77" s="6"/>
      <c r="V77" s="6"/>
      <c r="W77" s="6"/>
      <c r="X77" s="6"/>
      <c r="Y77" s="6"/>
      <c r="Z77" s="6"/>
      <c r="AA77" s="6"/>
      <c r="AB77" s="6"/>
      <c r="AC77" s="6"/>
      <c r="AD77" s="6"/>
      <c r="AE77" s="6"/>
      <c r="AF77" s="6"/>
      <c r="AG77" s="6"/>
      <c r="AH77" s="6"/>
      <c r="AI77" s="6"/>
      <c r="AJ77" s="215"/>
      <c r="AK77" s="215"/>
    </row>
    <row r="78" spans="1:37">
      <c r="A78" s="214" t="s">
        <v>7902</v>
      </c>
      <c r="B78" s="622" t="e">
        <f ca="1">(B92-(B92*'1-composition_waste'!Z4)-D89)/G91</f>
        <v>#REF!</v>
      </c>
      <c r="C78" s="6" t="s">
        <v>623</v>
      </c>
      <c r="D78" s="887" t="s">
        <v>7903</v>
      </c>
      <c r="E78" s="888"/>
      <c r="F78" s="888"/>
      <c r="G78" s="888"/>
      <c r="H78" s="623">
        <f>0.15/0.85</f>
        <v>0.17647058823529413</v>
      </c>
      <c r="I78" s="6"/>
      <c r="J78" s="6"/>
      <c r="K78" s="6"/>
      <c r="L78" s="6"/>
      <c r="M78" s="6"/>
      <c r="N78" s="6"/>
      <c r="O78" s="6"/>
      <c r="P78" s="6"/>
      <c r="Q78" s="215"/>
      <c r="R78" s="215"/>
      <c r="T78" s="214" t="s">
        <v>7902</v>
      </c>
      <c r="U78" s="622" t="e">
        <f ca="1">(U92-(U92*'1-composition_waste'!AG4)-W89)/Z91</f>
        <v>#REF!</v>
      </c>
      <c r="V78" s="6" t="s">
        <v>623</v>
      </c>
      <c r="W78" s="887" t="s">
        <v>7903</v>
      </c>
      <c r="X78" s="888"/>
      <c r="Y78" s="888"/>
      <c r="Z78" s="888"/>
      <c r="AA78" s="623">
        <f>0.15/0.85</f>
        <v>0.17647058823529413</v>
      </c>
      <c r="AB78" s="6"/>
      <c r="AC78" s="6"/>
      <c r="AD78" s="6"/>
      <c r="AE78" s="6"/>
      <c r="AF78" s="6"/>
      <c r="AG78" s="6"/>
      <c r="AH78" s="6"/>
      <c r="AI78" s="6"/>
      <c r="AJ78" s="215"/>
      <c r="AK78" s="215"/>
    </row>
    <row r="79" spans="1:37">
      <c r="A79" s="214" t="s">
        <v>7904</v>
      </c>
      <c r="B79" s="6">
        <f>('1-composition_waste'!AA9*1000/12+'1-composition_waste'!AA8*1000/4-'1-composition_waste'!AA7*1000/16/2-0.75*'1-composition_waste'!AA11*1000/14)*32</f>
        <v>988.68749082728436</v>
      </c>
      <c r="C79" s="6" t="s">
        <v>7905</v>
      </c>
      <c r="D79" s="889" t="s">
        <v>7906</v>
      </c>
      <c r="E79" s="890"/>
      <c r="F79" s="890"/>
      <c r="G79" s="890"/>
      <c r="H79" s="238">
        <f>H78/(1+H78)</f>
        <v>0.15</v>
      </c>
      <c r="I79" s="6"/>
      <c r="J79" s="6"/>
      <c r="K79" s="6"/>
      <c r="L79" s="6"/>
      <c r="M79" s="6"/>
      <c r="N79" s="6"/>
      <c r="O79" s="6"/>
      <c r="P79" s="6"/>
      <c r="Q79" s="215"/>
      <c r="R79" s="215"/>
      <c r="T79" s="214" t="s">
        <v>7904</v>
      </c>
      <c r="U79" s="6">
        <f>('1-composition_waste'!AH9*1000/12+'1-composition_waste'!AH8*1000/4-'1-composition_waste'!AH7*1000/16/2-0.75*'1-composition_waste'!AH11*1000/14)*32</f>
        <v>1558.8505630249442</v>
      </c>
      <c r="V79" s="6" t="s">
        <v>7905</v>
      </c>
      <c r="W79" s="889" t="s">
        <v>7906</v>
      </c>
      <c r="X79" s="890"/>
      <c r="Y79" s="890"/>
      <c r="Z79" s="890"/>
      <c r="AA79" s="238">
        <f>AA78/(1+AA78)</f>
        <v>0.15</v>
      </c>
      <c r="AB79" s="6"/>
      <c r="AC79" s="6"/>
      <c r="AD79" s="6"/>
      <c r="AE79" s="6"/>
      <c r="AF79" s="6"/>
      <c r="AG79" s="6"/>
      <c r="AH79" s="6"/>
      <c r="AI79" s="6"/>
      <c r="AJ79" s="215"/>
      <c r="AK79" s="215"/>
    </row>
    <row r="80" spans="1:37">
      <c r="A80" s="214" t="s">
        <v>7907</v>
      </c>
      <c r="B80" s="6" t="e">
        <f ca="1">B79*B78</f>
        <v>#REF!</v>
      </c>
      <c r="C80" s="6" t="s">
        <v>7905</v>
      </c>
      <c r="D80" s="6"/>
      <c r="E80" s="6"/>
      <c r="F80" s="6"/>
      <c r="G80" s="6"/>
      <c r="H80" s="6"/>
      <c r="I80" s="6"/>
      <c r="J80" s="6"/>
      <c r="K80" s="6"/>
      <c r="L80" s="6"/>
      <c r="M80" s="6"/>
      <c r="N80" s="6"/>
      <c r="O80" s="6"/>
      <c r="P80" s="6"/>
      <c r="Q80" s="215"/>
      <c r="R80" s="215"/>
      <c r="T80" s="214" t="s">
        <v>7907</v>
      </c>
      <c r="U80" s="6" t="e">
        <f ca="1">U79*U78</f>
        <v>#REF!</v>
      </c>
      <c r="V80" s="6" t="s">
        <v>7905</v>
      </c>
      <c r="W80" s="6"/>
      <c r="X80" s="6"/>
      <c r="Y80" s="6"/>
      <c r="Z80" s="6"/>
      <c r="AA80" s="6"/>
      <c r="AB80" s="6"/>
      <c r="AC80" s="6"/>
      <c r="AD80" s="6"/>
      <c r="AE80" s="6"/>
      <c r="AF80" s="6"/>
      <c r="AG80" s="6"/>
      <c r="AH80" s="6"/>
      <c r="AI80" s="6"/>
      <c r="AJ80" s="215"/>
      <c r="AK80" s="215"/>
    </row>
    <row r="81" spans="1:37">
      <c r="A81" s="214"/>
      <c r="B81" s="6"/>
      <c r="C81" s="6"/>
      <c r="D81" s="6"/>
      <c r="E81" s="6"/>
      <c r="F81" s="6"/>
      <c r="G81" s="6"/>
      <c r="H81" s="6"/>
      <c r="I81" s="6"/>
      <c r="J81" s="6"/>
      <c r="K81" s="6"/>
      <c r="L81" s="6"/>
      <c r="M81" s="6"/>
      <c r="N81" s="6"/>
      <c r="O81" s="6"/>
      <c r="P81" s="6"/>
      <c r="Q81" s="215"/>
      <c r="R81" s="215"/>
      <c r="T81" s="214"/>
      <c r="U81" s="6"/>
      <c r="V81" s="6"/>
      <c r="W81" s="6"/>
      <c r="X81" s="6"/>
      <c r="Y81" s="6"/>
      <c r="Z81" s="6"/>
      <c r="AA81" s="6"/>
      <c r="AB81" s="6"/>
      <c r="AC81" s="6"/>
      <c r="AD81" s="6"/>
      <c r="AE81" s="6"/>
      <c r="AF81" s="6"/>
      <c r="AG81" s="6"/>
      <c r="AH81" s="6"/>
      <c r="AI81" s="6"/>
      <c r="AJ81" s="215"/>
      <c r="AK81" s="215"/>
    </row>
    <row r="82" spans="1:37">
      <c r="A82" s="236"/>
      <c r="B82" s="237"/>
      <c r="C82" s="237"/>
      <c r="D82" s="237"/>
      <c r="E82" s="237"/>
      <c r="F82" s="237"/>
      <c r="G82" s="237"/>
      <c r="H82" s="237"/>
      <c r="I82" s="237"/>
      <c r="J82" s="237"/>
      <c r="K82" s="237"/>
      <c r="L82" s="237"/>
      <c r="M82" s="237"/>
      <c r="N82" s="237"/>
      <c r="O82" s="237"/>
      <c r="P82" s="237"/>
      <c r="Q82" s="238"/>
      <c r="R82" s="215"/>
      <c r="T82" s="236"/>
      <c r="U82" s="237"/>
      <c r="V82" s="237"/>
      <c r="W82" s="237"/>
      <c r="X82" s="237"/>
      <c r="Y82" s="237"/>
      <c r="Z82" s="237"/>
      <c r="AA82" s="237"/>
      <c r="AB82" s="237"/>
      <c r="AC82" s="237"/>
      <c r="AD82" s="237"/>
      <c r="AE82" s="237"/>
      <c r="AF82" s="237"/>
      <c r="AG82" s="237"/>
      <c r="AH82" s="237"/>
      <c r="AI82" s="237"/>
      <c r="AJ82" s="238"/>
      <c r="AK82" s="215"/>
    </row>
    <row r="83" spans="1:37">
      <c r="A83" s="242"/>
      <c r="B83" s="243"/>
      <c r="C83" s="243"/>
      <c r="D83" s="243"/>
      <c r="E83" s="243"/>
      <c r="F83" s="243"/>
      <c r="G83" s="243"/>
      <c r="H83" s="243"/>
      <c r="I83" s="243"/>
      <c r="J83" s="624" t="s">
        <v>7908</v>
      </c>
      <c r="K83" s="625" t="e">
        <f ca="1">I86-B90+M86</f>
        <v>#REF!</v>
      </c>
      <c r="L83" s="626" t="s">
        <v>7909</v>
      </c>
      <c r="M83" s="243"/>
      <c r="N83" s="243"/>
      <c r="O83" s="243"/>
      <c r="P83" s="243"/>
      <c r="Q83" s="244"/>
      <c r="R83" s="215"/>
      <c r="T83" s="242"/>
      <c r="U83" s="243"/>
      <c r="V83" s="243"/>
      <c r="W83" s="243"/>
      <c r="X83" s="243"/>
      <c r="Y83" s="243"/>
      <c r="Z83" s="243"/>
      <c r="AA83" s="243"/>
      <c r="AB83" s="243"/>
      <c r="AC83" s="624" t="s">
        <v>7908</v>
      </c>
      <c r="AD83" s="625" t="e">
        <f ca="1">AB86-U90+AF86</f>
        <v>#REF!</v>
      </c>
      <c r="AE83" s="626" t="s">
        <v>7909</v>
      </c>
      <c r="AF83" s="243"/>
      <c r="AG83" s="243"/>
      <c r="AH83" s="243"/>
      <c r="AI83" s="243"/>
      <c r="AJ83" s="244"/>
      <c r="AK83" s="215"/>
    </row>
    <row r="84" spans="1:37">
      <c r="A84" s="214"/>
      <c r="B84" s="6"/>
      <c r="C84" s="6"/>
      <c r="D84" s="6"/>
      <c r="E84" s="6"/>
      <c r="F84" s="6"/>
      <c r="G84" s="6"/>
      <c r="H84" s="6"/>
      <c r="I84" s="6"/>
      <c r="J84" s="628" t="s">
        <v>7910</v>
      </c>
      <c r="K84" s="629">
        <f>I87/(B79/100)/100</f>
        <v>0.14969340805167969</v>
      </c>
      <c r="L84" s="630" t="s">
        <v>7911</v>
      </c>
      <c r="M84" s="6"/>
      <c r="N84" s="6"/>
      <c r="O84" s="6"/>
      <c r="P84" s="6"/>
      <c r="Q84" s="215"/>
      <c r="R84" s="215"/>
      <c r="T84" s="214"/>
      <c r="U84" s="6"/>
      <c r="V84" s="6"/>
      <c r="W84" s="6"/>
      <c r="X84" s="6"/>
      <c r="Y84" s="6"/>
      <c r="Z84" s="6"/>
      <c r="AA84" s="6"/>
      <c r="AB84" s="6"/>
      <c r="AC84" s="628" t="s">
        <v>7910</v>
      </c>
      <c r="AD84" s="629">
        <f>AB87/(U79/100)/100</f>
        <v>9.6224746334199945E-2</v>
      </c>
      <c r="AE84" s="630" t="s">
        <v>7911</v>
      </c>
      <c r="AF84" s="6"/>
      <c r="AG84" s="6"/>
      <c r="AH84" s="6"/>
      <c r="AI84" s="6"/>
      <c r="AJ84" s="215"/>
      <c r="AK84" s="215"/>
    </row>
    <row r="85" spans="1:37">
      <c r="A85" s="214"/>
      <c r="B85" s="6"/>
      <c r="C85" s="6"/>
      <c r="D85" s="6"/>
      <c r="E85" s="6"/>
      <c r="F85" s="6"/>
      <c r="G85" s="6"/>
      <c r="H85" s="6"/>
      <c r="I85" s="6"/>
      <c r="J85" s="6"/>
      <c r="K85" s="6"/>
      <c r="L85" s="6"/>
      <c r="M85" s="6"/>
      <c r="N85" s="6"/>
      <c r="O85" s="6"/>
      <c r="P85" s="6"/>
      <c r="Q85" s="215"/>
      <c r="R85" s="215"/>
      <c r="T85" s="214"/>
      <c r="U85" s="6"/>
      <c r="V85" s="6"/>
      <c r="W85" s="6"/>
      <c r="X85" s="6"/>
      <c r="Y85" s="6"/>
      <c r="Z85" s="6"/>
      <c r="AA85" s="6"/>
      <c r="AB85" s="6"/>
      <c r="AC85" s="6"/>
      <c r="AD85" s="6"/>
      <c r="AE85" s="6"/>
      <c r="AF85" s="6"/>
      <c r="AG85" s="6"/>
      <c r="AH85" s="6"/>
      <c r="AI85" s="6"/>
      <c r="AJ85" s="215"/>
      <c r="AK85" s="215"/>
    </row>
    <row r="86" spans="1:37">
      <c r="A86" s="214"/>
      <c r="B86" s="6"/>
      <c r="C86" s="6"/>
      <c r="D86" s="6"/>
      <c r="E86" s="6"/>
      <c r="F86" s="6"/>
      <c r="G86" s="6"/>
      <c r="H86" s="6"/>
      <c r="I86" s="632" t="e">
        <f ca="1">G91*I90</f>
        <v>#REF!</v>
      </c>
      <c r="J86" s="6"/>
      <c r="K86" s="6"/>
      <c r="L86" s="6"/>
      <c r="M86" s="632" t="e">
        <f ca="1">M90*K91</f>
        <v>#REF!</v>
      </c>
      <c r="N86" s="6"/>
      <c r="O86" s="6"/>
      <c r="P86" s="6"/>
      <c r="Q86" s="215"/>
      <c r="R86" s="215"/>
      <c r="T86" s="214"/>
      <c r="U86" s="6"/>
      <c r="V86" s="6"/>
      <c r="W86" s="6"/>
      <c r="X86" s="6"/>
      <c r="Y86" s="6"/>
      <c r="Z86" s="6"/>
      <c r="AA86" s="6"/>
      <c r="AB86" s="632" t="e">
        <f ca="1">Z91*AB90</f>
        <v>#REF!</v>
      </c>
      <c r="AC86" s="6"/>
      <c r="AD86" s="6"/>
      <c r="AE86" s="6"/>
      <c r="AF86" s="632" t="e">
        <f ca="1">AF90*AD91</f>
        <v>#REF!</v>
      </c>
      <c r="AG86" s="6"/>
      <c r="AH86" s="6"/>
      <c r="AI86" s="6"/>
      <c r="AJ86" s="215"/>
      <c r="AK86" s="215"/>
    </row>
    <row r="87" spans="1:37">
      <c r="A87" s="214"/>
      <c r="B87" s="6"/>
      <c r="C87" s="891" t="s">
        <v>7912</v>
      </c>
      <c r="D87" s="6"/>
      <c r="E87" s="6"/>
      <c r="F87" s="6"/>
      <c r="G87" s="6"/>
      <c r="H87" s="6"/>
      <c r="I87" s="633">
        <v>148</v>
      </c>
      <c r="J87" s="6"/>
      <c r="K87" s="6"/>
      <c r="L87" s="6"/>
      <c r="M87" s="633">
        <v>148</v>
      </c>
      <c r="N87" s="6"/>
      <c r="O87" s="6"/>
      <c r="P87" s="6"/>
      <c r="Q87" s="215"/>
      <c r="R87" s="215"/>
      <c r="T87" s="214"/>
      <c r="U87" s="6"/>
      <c r="V87" s="891" t="s">
        <v>7912</v>
      </c>
      <c r="W87" s="6"/>
      <c r="X87" s="6"/>
      <c r="Y87" s="6"/>
      <c r="Z87" s="6"/>
      <c r="AA87" s="6"/>
      <c r="AB87" s="633">
        <v>150</v>
      </c>
      <c r="AC87" s="6"/>
      <c r="AD87" s="6"/>
      <c r="AE87" s="6"/>
      <c r="AF87" s="633">
        <v>150</v>
      </c>
      <c r="AG87" s="6"/>
      <c r="AH87" s="6"/>
      <c r="AI87" s="6"/>
      <c r="AJ87" s="215"/>
      <c r="AK87" s="215"/>
    </row>
    <row r="88" spans="1:37">
      <c r="A88" s="214"/>
      <c r="B88" s="6"/>
      <c r="C88" s="891"/>
      <c r="D88" s="634">
        <f>B92*'1-composition_waste'!Z4/0.6</f>
        <v>0.7895066666666668</v>
      </c>
      <c r="E88" s="6"/>
      <c r="F88" s="6"/>
      <c r="G88" s="6"/>
      <c r="H88" s="6"/>
      <c r="I88" s="6"/>
      <c r="J88" s="6"/>
      <c r="K88" s="6"/>
      <c r="L88" s="6"/>
      <c r="M88" s="6"/>
      <c r="N88" s="6"/>
      <c r="O88" s="6"/>
      <c r="P88" s="6"/>
      <c r="Q88" s="215"/>
      <c r="R88" s="215"/>
      <c r="T88" s="214"/>
      <c r="U88" s="6"/>
      <c r="V88" s="891"/>
      <c r="W88" s="634">
        <f>U92*'1-composition_waste'!AG4/0.6</f>
        <v>0.30971295594372633</v>
      </c>
      <c r="X88" s="6"/>
      <c r="Y88" s="6"/>
      <c r="Z88" s="6"/>
      <c r="AA88" s="6"/>
      <c r="AB88" s="6"/>
      <c r="AC88" s="6"/>
      <c r="AD88" s="6"/>
      <c r="AE88" s="6"/>
      <c r="AF88" s="6"/>
      <c r="AG88" s="6"/>
      <c r="AH88" s="6"/>
      <c r="AI88" s="6"/>
      <c r="AJ88" s="215"/>
      <c r="AK88" s="215"/>
    </row>
    <row r="89" spans="1:37">
      <c r="A89" s="214"/>
      <c r="B89" s="6"/>
      <c r="C89" s="6" t="s">
        <v>68</v>
      </c>
      <c r="D89" s="634">
        <f>0.0692*B92</f>
        <v>5.5359999999999999E-2</v>
      </c>
      <c r="E89" s="6"/>
      <c r="F89" s="6"/>
      <c r="G89" s="6"/>
      <c r="H89" s="6"/>
      <c r="I89" s="6"/>
      <c r="J89" s="6"/>
      <c r="K89" s="6"/>
      <c r="L89" s="6"/>
      <c r="M89" s="6"/>
      <c r="N89" s="6"/>
      <c r="O89" s="6"/>
      <c r="P89" s="6"/>
      <c r="Q89" s="215" t="s">
        <v>7913</v>
      </c>
      <c r="R89" s="215"/>
      <c r="T89" s="214"/>
      <c r="U89" s="6"/>
      <c r="V89" s="6" t="s">
        <v>68</v>
      </c>
      <c r="W89" s="634">
        <f>(38.86*0.25)/1000</f>
        <v>9.7149999999999997E-3</v>
      </c>
      <c r="X89" s="6"/>
      <c r="Y89" s="6"/>
      <c r="Z89" s="6"/>
      <c r="AA89" s="6"/>
      <c r="AB89" s="6"/>
      <c r="AC89" s="6"/>
      <c r="AD89" s="6"/>
      <c r="AE89" s="6"/>
      <c r="AF89" s="6"/>
      <c r="AG89" s="6"/>
      <c r="AH89" s="6"/>
      <c r="AI89" s="6"/>
      <c r="AJ89" s="215" t="s">
        <v>7913</v>
      </c>
      <c r="AK89" s="215"/>
    </row>
    <row r="90" spans="1:37">
      <c r="A90" s="635" t="s">
        <v>7915</v>
      </c>
      <c r="B90" s="636" t="e">
        <f ca="1">((G92-B80)*(B92/H78)-(B94*O92))/I87</f>
        <v>#REF!</v>
      </c>
      <c r="C90" s="892" t="s">
        <v>7916</v>
      </c>
      <c r="D90" s="893"/>
      <c r="E90" s="894"/>
      <c r="F90" s="6"/>
      <c r="G90" s="6"/>
      <c r="H90" s="6"/>
      <c r="I90" s="637">
        <v>0.47</v>
      </c>
      <c r="J90" s="6"/>
      <c r="K90" s="6"/>
      <c r="L90" s="6"/>
      <c r="M90" s="637">
        <v>0.15</v>
      </c>
      <c r="N90" s="6"/>
      <c r="O90" s="6"/>
      <c r="P90" s="6"/>
      <c r="Q90" s="901" t="e">
        <f ca="1">O91-B94</f>
        <v>#REF!</v>
      </c>
      <c r="R90" s="215"/>
      <c r="T90" s="635" t="s">
        <v>7915</v>
      </c>
      <c r="U90" s="636" t="e">
        <f ca="1">((Z92-U80)*(U92/AA78)-(U94*AH92))/AB87</f>
        <v>#REF!</v>
      </c>
      <c r="V90" s="892" t="s">
        <v>7916</v>
      </c>
      <c r="W90" s="893"/>
      <c r="X90" s="894"/>
      <c r="Y90" s="6"/>
      <c r="Z90" s="6"/>
      <c r="AA90" s="6"/>
      <c r="AB90" s="637">
        <v>0.47</v>
      </c>
      <c r="AC90" s="6"/>
      <c r="AD90" s="6"/>
      <c r="AE90" s="6"/>
      <c r="AF90" s="637">
        <v>0.15</v>
      </c>
      <c r="AG90" s="6"/>
      <c r="AH90" s="6"/>
      <c r="AI90" s="6"/>
      <c r="AJ90" s="901" t="e">
        <f ca="1">AH91-U94</f>
        <v>#REF!</v>
      </c>
      <c r="AK90" s="215"/>
    </row>
    <row r="91" spans="1:37">
      <c r="A91" s="638" t="s">
        <v>7917</v>
      </c>
      <c r="B91" s="639" t="e">
        <f ca="1">B92/H78-B94-B90-B93</f>
        <v>#REF!</v>
      </c>
      <c r="C91" s="895"/>
      <c r="D91" s="896"/>
      <c r="E91" s="897"/>
      <c r="F91" s="6"/>
      <c r="G91" s="640" t="e">
        <f ca="1">B90+B91+B92+B93+B94-D88-D89</f>
        <v>#REF!</v>
      </c>
      <c r="H91" s="6"/>
      <c r="I91" s="641">
        <v>0.53</v>
      </c>
      <c r="J91" s="6"/>
      <c r="K91" s="640" t="e">
        <f ca="1">I91*G91</f>
        <v>#REF!</v>
      </c>
      <c r="L91" s="6"/>
      <c r="M91" s="641">
        <v>0.85</v>
      </c>
      <c r="N91" s="6"/>
      <c r="O91" s="640" t="e">
        <f ca="1">M91*K91</f>
        <v>#REF!</v>
      </c>
      <c r="P91" s="6"/>
      <c r="Q91" s="902"/>
      <c r="R91" s="215"/>
      <c r="T91" s="638" t="s">
        <v>7917</v>
      </c>
      <c r="U91" s="639" t="e">
        <f ca="1">U92/AA78-U94-U90-U93</f>
        <v>#REF!</v>
      </c>
      <c r="V91" s="895"/>
      <c r="W91" s="896"/>
      <c r="X91" s="897"/>
      <c r="Y91" s="6"/>
      <c r="Z91" s="670" t="e">
        <f ca="1">U90+U91+U92+U93+U94-W88-W89</f>
        <v>#REF!</v>
      </c>
      <c r="AA91" s="6"/>
      <c r="AB91" s="641">
        <v>0.53</v>
      </c>
      <c r="AC91" s="6"/>
      <c r="AD91" s="640" t="e">
        <f ca="1">AB91*Z91</f>
        <v>#REF!</v>
      </c>
      <c r="AE91" s="6"/>
      <c r="AF91" s="641">
        <v>0.85</v>
      </c>
      <c r="AG91" s="6"/>
      <c r="AH91" s="640" t="e">
        <f ca="1">AF91*AD91</f>
        <v>#REF!</v>
      </c>
      <c r="AI91" s="6"/>
      <c r="AJ91" s="902"/>
      <c r="AK91" s="215"/>
    </row>
    <row r="92" spans="1:37">
      <c r="A92" s="638" t="s">
        <v>7959</v>
      </c>
      <c r="B92" s="639">
        <v>0.8</v>
      </c>
      <c r="C92" s="895"/>
      <c r="D92" s="896"/>
      <c r="E92" s="897"/>
      <c r="F92" s="6"/>
      <c r="G92" s="642">
        <v>82</v>
      </c>
      <c r="H92" s="6"/>
      <c r="I92" s="385" t="s">
        <v>7919</v>
      </c>
      <c r="J92" s="6"/>
      <c r="K92" s="643" t="e">
        <f ca="1">(G91*G92-I86*I87)/K91</f>
        <v>#REF!</v>
      </c>
      <c r="L92" s="6"/>
      <c r="M92" s="385" t="s">
        <v>7920</v>
      </c>
      <c r="N92" s="6"/>
      <c r="O92" s="643" t="e">
        <f ca="1">(K91*K92-M86*M87)/O91</f>
        <v>#REF!</v>
      </c>
      <c r="P92" s="6"/>
      <c r="Q92" s="215"/>
      <c r="R92" s="215"/>
      <c r="T92" s="638" t="s">
        <v>7960</v>
      </c>
      <c r="U92" s="639">
        <v>0.25</v>
      </c>
      <c r="V92" s="895"/>
      <c r="W92" s="896"/>
      <c r="X92" s="897"/>
      <c r="Y92" s="6"/>
      <c r="Z92" s="642">
        <v>83.1</v>
      </c>
      <c r="AA92" s="6"/>
      <c r="AB92" s="385" t="s">
        <v>7919</v>
      </c>
      <c r="AC92" s="6"/>
      <c r="AD92" s="643" t="e">
        <f ca="1">(Z91*Z92-AB86*AB87)/AD91</f>
        <v>#REF!</v>
      </c>
      <c r="AE92" s="6"/>
      <c r="AF92" s="385" t="s">
        <v>7920</v>
      </c>
      <c r="AG92" s="6"/>
      <c r="AH92" s="643" t="e">
        <f ca="1">(AD91*AD92-AF86*AF87)/AH91</f>
        <v>#REF!</v>
      </c>
      <c r="AI92" s="6"/>
      <c r="AJ92" s="215"/>
      <c r="AK92" s="215"/>
    </row>
    <row r="93" spans="1:37">
      <c r="A93" s="638" t="s">
        <v>7961</v>
      </c>
      <c r="B93" s="639">
        <f>1-B92</f>
        <v>0.19999999999999996</v>
      </c>
      <c r="C93" s="895"/>
      <c r="D93" s="896"/>
      <c r="E93" s="897"/>
      <c r="F93" s="6"/>
      <c r="G93" s="644" t="e">
        <f ca="1">(I87*B90+O92*B94)/(B90+B91+B93+B94)+B80</f>
        <v>#REF!</v>
      </c>
      <c r="H93" s="6"/>
      <c r="I93" s="6"/>
      <c r="J93" s="6"/>
      <c r="K93" s="6"/>
      <c r="L93" s="6"/>
      <c r="M93" s="6"/>
      <c r="N93" s="6"/>
      <c r="O93" s="6"/>
      <c r="P93" s="6"/>
      <c r="Q93" s="215"/>
      <c r="R93" s="215"/>
      <c r="T93" s="638" t="s">
        <v>7962</v>
      </c>
      <c r="U93" s="639">
        <f>1-U92</f>
        <v>0.75</v>
      </c>
      <c r="V93" s="895"/>
      <c r="W93" s="896"/>
      <c r="X93" s="897"/>
      <c r="Y93" s="6"/>
      <c r="Z93" s="644" t="e">
        <f ca="1">(AB87*U90+AH92*U94)/(U90+U91+U93+U94)+U80</f>
        <v>#REF!</v>
      </c>
      <c r="AA93" s="6"/>
      <c r="AB93" s="6"/>
      <c r="AC93" s="6"/>
      <c r="AD93" s="6"/>
      <c r="AE93" s="6"/>
      <c r="AF93" s="6"/>
      <c r="AG93" s="6"/>
      <c r="AH93" s="6"/>
      <c r="AI93" s="6"/>
      <c r="AJ93" s="215"/>
      <c r="AK93" s="215"/>
    </row>
    <row r="94" spans="1:37">
      <c r="A94" s="645" t="s">
        <v>7924</v>
      </c>
      <c r="B94" s="646" t="e">
        <f ca="1">O91</f>
        <v>#REF!</v>
      </c>
      <c r="C94" s="898"/>
      <c r="D94" s="899"/>
      <c r="E94" s="900"/>
      <c r="F94" s="6"/>
      <c r="G94" s="6"/>
      <c r="H94" s="6"/>
      <c r="I94" s="6"/>
      <c r="J94" s="6"/>
      <c r="K94" s="6"/>
      <c r="L94" s="6"/>
      <c r="M94" s="6"/>
      <c r="N94" s="6"/>
      <c r="O94" s="6"/>
      <c r="P94" s="6"/>
      <c r="Q94" s="215"/>
      <c r="R94" s="215"/>
      <c r="T94" s="645" t="s">
        <v>7924</v>
      </c>
      <c r="U94" s="646" t="e">
        <f ca="1">AH91*0.8</f>
        <v>#REF!</v>
      </c>
      <c r="V94" s="898"/>
      <c r="W94" s="899"/>
      <c r="X94" s="900"/>
      <c r="Y94" s="6"/>
      <c r="Z94" s="6"/>
      <c r="AA94" s="6"/>
      <c r="AB94" s="6"/>
      <c r="AC94" s="6"/>
      <c r="AD94" s="6"/>
      <c r="AE94" s="6"/>
      <c r="AF94" s="6"/>
      <c r="AG94" s="6"/>
      <c r="AH94" s="6"/>
      <c r="AI94" s="6"/>
      <c r="AJ94" s="215"/>
      <c r="AK94" s="215"/>
    </row>
    <row r="95" spans="1:37">
      <c r="A95" s="214"/>
      <c r="B95" s="6"/>
      <c r="C95" s="6"/>
      <c r="D95" s="6"/>
      <c r="E95" s="6"/>
      <c r="F95" s="6"/>
      <c r="G95" s="6"/>
      <c r="H95" s="6"/>
      <c r="I95" s="6"/>
      <c r="J95" s="6"/>
      <c r="K95" s="6"/>
      <c r="L95" s="6"/>
      <c r="M95" s="6"/>
      <c r="N95" s="6"/>
      <c r="O95" s="6"/>
      <c r="P95" s="6"/>
      <c r="Q95" s="215"/>
      <c r="R95" s="215"/>
      <c r="T95" s="214"/>
      <c r="U95" s="6"/>
      <c r="V95" s="6"/>
      <c r="W95" s="6"/>
      <c r="X95" s="6"/>
      <c r="Y95" s="6"/>
      <c r="Z95" s="6"/>
      <c r="AA95" s="6"/>
      <c r="AB95" s="6"/>
      <c r="AC95" s="6"/>
      <c r="AD95" s="6"/>
      <c r="AE95" s="6"/>
      <c r="AF95" s="6"/>
      <c r="AG95" s="6"/>
      <c r="AH95" s="6"/>
      <c r="AI95" s="6"/>
      <c r="AJ95" s="215"/>
      <c r="AK95" s="215"/>
    </row>
    <row r="96" spans="1:37">
      <c r="A96" s="214"/>
      <c r="B96" s="6"/>
      <c r="C96" s="6"/>
      <c r="D96" s="6"/>
      <c r="E96" s="6"/>
      <c r="F96" s="6"/>
      <c r="G96" s="6"/>
      <c r="H96" s="6"/>
      <c r="I96" s="6"/>
      <c r="J96" s="6"/>
      <c r="K96" s="6"/>
      <c r="L96" s="6"/>
      <c r="M96" s="6"/>
      <c r="N96" s="6"/>
      <c r="O96" s="6"/>
      <c r="P96" s="6"/>
      <c r="Q96" s="215"/>
      <c r="R96" s="215"/>
      <c r="T96" s="214"/>
      <c r="U96" s="6"/>
      <c r="V96" s="6"/>
      <c r="W96" s="6"/>
      <c r="X96" s="6"/>
      <c r="Y96" s="6"/>
      <c r="Z96" s="6"/>
      <c r="AA96" s="6"/>
      <c r="AB96" s="6"/>
      <c r="AC96" s="6"/>
      <c r="AD96" s="6"/>
      <c r="AE96" s="6"/>
      <c r="AF96" s="6"/>
      <c r="AG96" s="6"/>
      <c r="AH96" s="6"/>
      <c r="AI96" s="6"/>
      <c r="AJ96" s="215"/>
      <c r="AK96" s="215"/>
    </row>
    <row r="97" spans="1:37">
      <c r="A97" s="214"/>
      <c r="B97" s="6"/>
      <c r="C97" s="647"/>
      <c r="D97" s="647"/>
      <c r="E97" s="647"/>
      <c r="F97" s="647"/>
      <c r="G97" s="647"/>
      <c r="H97" s="647"/>
      <c r="I97" s="6"/>
      <c r="J97" s="6"/>
      <c r="K97" s="6"/>
      <c r="L97" s="6"/>
      <c r="M97" s="6"/>
      <c r="N97" s="6"/>
      <c r="O97" s="6"/>
      <c r="P97" s="6"/>
      <c r="Q97" s="215"/>
      <c r="R97" s="215"/>
      <c r="T97" s="214"/>
      <c r="U97" s="6"/>
      <c r="V97" s="647"/>
      <c r="W97" s="647"/>
      <c r="X97" s="647"/>
      <c r="Y97" s="647"/>
      <c r="Z97" s="647"/>
      <c r="AA97" s="647"/>
      <c r="AB97" s="6"/>
      <c r="AC97" s="6"/>
      <c r="AD97" s="6"/>
      <c r="AE97" s="6"/>
      <c r="AF97" s="6"/>
      <c r="AG97" s="6"/>
      <c r="AH97" s="6"/>
      <c r="AI97" s="6"/>
      <c r="AJ97" s="215"/>
      <c r="AK97" s="215"/>
    </row>
    <row r="98" spans="1:37">
      <c r="A98" s="214"/>
      <c r="B98" s="369" t="e">
        <f ca="1">(I86+M86-B90)/G91</f>
        <v>#REF!</v>
      </c>
      <c r="C98" s="648" t="s">
        <v>7925</v>
      </c>
      <c r="D98" s="649"/>
      <c r="E98" s="647"/>
      <c r="F98" s="171"/>
      <c r="G98" s="647"/>
      <c r="H98" s="650"/>
      <c r="I98" s="6"/>
      <c r="J98" s="6"/>
      <c r="K98" s="6"/>
      <c r="L98" s="6"/>
      <c r="M98" s="651" t="s">
        <v>7926</v>
      </c>
      <c r="N98" s="640" t="s">
        <v>7927</v>
      </c>
      <c r="O98" s="6" t="s">
        <v>7928</v>
      </c>
      <c r="P98" s="6"/>
      <c r="Q98" s="215"/>
      <c r="R98" s="215"/>
      <c r="T98" s="214"/>
      <c r="U98" s="369" t="e">
        <f ca="1">(AB86+AF86-U90)/Z91</f>
        <v>#REF!</v>
      </c>
      <c r="V98" s="648" t="s">
        <v>7925</v>
      </c>
      <c r="W98" s="649"/>
      <c r="X98" s="647"/>
      <c r="Y98" s="171"/>
      <c r="Z98" s="647"/>
      <c r="AA98" s="650"/>
      <c r="AB98" s="6"/>
      <c r="AC98" s="6"/>
      <c r="AD98" s="6"/>
      <c r="AE98" s="6"/>
      <c r="AF98" s="651" t="s">
        <v>7926</v>
      </c>
      <c r="AG98" s="640" t="s">
        <v>7927</v>
      </c>
      <c r="AH98" s="6" t="s">
        <v>7928</v>
      </c>
      <c r="AI98" s="6"/>
      <c r="AJ98" s="215"/>
      <c r="AK98" s="215"/>
    </row>
    <row r="99" spans="1:37">
      <c r="A99" s="214"/>
      <c r="B99" s="369" t="e">
        <f ca="1">Q90/G91</f>
        <v>#REF!</v>
      </c>
      <c r="C99" s="648" t="s">
        <v>7913</v>
      </c>
      <c r="D99" s="652"/>
      <c r="E99" s="647"/>
      <c r="F99" s="3"/>
      <c r="G99" s="3"/>
      <c r="H99" s="647"/>
      <c r="I99" s="6"/>
      <c r="J99" s="6"/>
      <c r="K99" s="6"/>
      <c r="L99" s="6"/>
      <c r="M99" s="6"/>
      <c r="N99" s="653" t="s">
        <v>7927</v>
      </c>
      <c r="O99" s="6" t="s">
        <v>7929</v>
      </c>
      <c r="P99" s="6"/>
      <c r="Q99" s="215"/>
      <c r="R99" s="215"/>
      <c r="T99" s="214"/>
      <c r="U99" s="369" t="e">
        <f ca="1">AJ90/Z91</f>
        <v>#REF!</v>
      </c>
      <c r="V99" s="648" t="s">
        <v>7913</v>
      </c>
      <c r="W99" s="652"/>
      <c r="X99" s="647"/>
      <c r="Y99" s="3"/>
      <c r="Z99" s="3"/>
      <c r="AA99" s="647"/>
      <c r="AB99" s="6"/>
      <c r="AC99" s="6"/>
      <c r="AD99" s="6"/>
      <c r="AE99" s="6"/>
      <c r="AF99" s="6"/>
      <c r="AG99" s="653" t="s">
        <v>7927</v>
      </c>
      <c r="AH99" s="6" t="s">
        <v>7929</v>
      </c>
      <c r="AI99" s="6"/>
      <c r="AJ99" s="215"/>
      <c r="AK99" s="215"/>
    </row>
    <row r="100" spans="1:37">
      <c r="A100" s="236"/>
      <c r="B100" s="370" t="e">
        <f ca="1">(B90+B94)/G91</f>
        <v>#REF!</v>
      </c>
      <c r="C100" s="654" t="s">
        <v>7930</v>
      </c>
      <c r="D100" s="655"/>
      <c r="E100" s="656"/>
      <c r="F100" s="657"/>
      <c r="G100" s="657"/>
      <c r="H100" s="656"/>
      <c r="I100" s="237"/>
      <c r="J100" s="237"/>
      <c r="K100" s="237"/>
      <c r="L100" s="237"/>
      <c r="M100" s="237"/>
      <c r="N100" s="658" t="s">
        <v>7927</v>
      </c>
      <c r="O100" s="237" t="s">
        <v>7931</v>
      </c>
      <c r="P100" s="237"/>
      <c r="Q100" s="238"/>
      <c r="R100" s="215"/>
      <c r="T100" s="236"/>
      <c r="U100" s="370" t="e">
        <f ca="1">(U90+U94)/Z91</f>
        <v>#REF!</v>
      </c>
      <c r="V100" s="654" t="s">
        <v>7930</v>
      </c>
      <c r="W100" s="655"/>
      <c r="X100" s="656"/>
      <c r="Y100" s="657"/>
      <c r="Z100" s="657"/>
      <c r="AA100" s="656"/>
      <c r="AB100" s="237"/>
      <c r="AC100" s="237"/>
      <c r="AD100" s="237"/>
      <c r="AE100" s="237"/>
      <c r="AF100" s="237"/>
      <c r="AG100" s="658" t="s">
        <v>7927</v>
      </c>
      <c r="AH100" s="237" t="s">
        <v>7931</v>
      </c>
      <c r="AI100" s="237"/>
      <c r="AJ100" s="238"/>
      <c r="AK100" s="215"/>
    </row>
    <row r="101" spans="1:37">
      <c r="A101" s="214"/>
      <c r="B101" s="6"/>
      <c r="C101" s="6"/>
      <c r="D101" s="6"/>
      <c r="E101" s="6"/>
      <c r="F101" s="6"/>
      <c r="G101" s="6"/>
      <c r="H101" s="6"/>
      <c r="I101" s="6"/>
      <c r="J101" s="6"/>
      <c r="K101" s="6"/>
      <c r="L101" s="6"/>
      <c r="M101" s="6"/>
      <c r="N101" s="6"/>
      <c r="O101" s="6"/>
      <c r="P101" s="6"/>
      <c r="Q101" s="6"/>
      <c r="R101" s="215"/>
      <c r="T101" s="214"/>
      <c r="U101" s="6"/>
      <c r="V101" s="6"/>
      <c r="W101" s="6"/>
      <c r="X101" s="6"/>
      <c r="Y101" s="6"/>
      <c r="Z101" s="6"/>
      <c r="AA101" s="6"/>
      <c r="AB101" s="6"/>
      <c r="AC101" s="6"/>
      <c r="AD101" s="6"/>
      <c r="AE101" s="6"/>
      <c r="AF101" s="6"/>
      <c r="AG101" s="6"/>
      <c r="AH101" s="6"/>
      <c r="AI101" s="6"/>
      <c r="AJ101" s="6"/>
      <c r="AK101" s="215"/>
    </row>
    <row r="102" spans="1:37">
      <c r="A102" s="214"/>
      <c r="B102" s="6"/>
      <c r="C102" s="6"/>
      <c r="D102" s="6"/>
      <c r="E102" s="6"/>
      <c r="F102" s="6"/>
      <c r="G102" s="6"/>
      <c r="H102" s="6"/>
      <c r="I102" s="6"/>
      <c r="J102" s="6"/>
      <c r="K102" s="6"/>
      <c r="L102" s="6"/>
      <c r="M102" s="6"/>
      <c r="N102" s="6"/>
      <c r="O102" s="6"/>
      <c r="P102" s="6"/>
      <c r="Q102" s="6"/>
      <c r="R102" s="215"/>
      <c r="T102" s="214"/>
      <c r="U102" s="6"/>
      <c r="V102" s="6"/>
      <c r="W102" s="6"/>
      <c r="X102" s="6"/>
      <c r="Y102" s="6"/>
      <c r="Z102" s="6"/>
      <c r="AA102" s="6"/>
      <c r="AB102" s="6"/>
      <c r="AC102" s="6"/>
      <c r="AD102" s="6"/>
      <c r="AE102" s="6"/>
      <c r="AF102" s="6"/>
      <c r="AG102" s="6"/>
      <c r="AH102" s="6"/>
      <c r="AI102" s="6"/>
      <c r="AJ102" s="6"/>
      <c r="AK102" s="215"/>
    </row>
    <row r="103" spans="1:37" ht="23.25">
      <c r="A103" s="884" t="s">
        <v>7932</v>
      </c>
      <c r="B103" s="885"/>
      <c r="C103" s="885"/>
      <c r="D103" s="885"/>
      <c r="E103" s="886"/>
      <c r="F103" s="6"/>
      <c r="G103" s="6"/>
      <c r="H103" s="6"/>
      <c r="I103" s="6"/>
      <c r="J103" s="6"/>
      <c r="K103" s="6"/>
      <c r="L103" s="6"/>
      <c r="M103" s="6"/>
      <c r="N103" s="6"/>
      <c r="O103" s="6"/>
      <c r="P103" s="6"/>
      <c r="Q103" s="6"/>
      <c r="R103" s="215"/>
      <c r="T103" s="884" t="s">
        <v>7932</v>
      </c>
      <c r="U103" s="885"/>
      <c r="V103" s="885"/>
      <c r="W103" s="885"/>
      <c r="X103" s="886"/>
      <c r="Y103" s="6"/>
      <c r="Z103" s="6"/>
      <c r="AA103" s="6"/>
      <c r="AB103" s="6"/>
      <c r="AC103" s="6"/>
      <c r="AD103" s="6"/>
      <c r="AE103" s="6"/>
      <c r="AF103" s="6"/>
      <c r="AG103" s="6"/>
      <c r="AH103" s="6"/>
      <c r="AI103" s="6"/>
      <c r="AJ103" s="6"/>
      <c r="AK103" s="215"/>
    </row>
    <row r="104" spans="1:37" ht="15" customHeight="1">
      <c r="A104" s="214"/>
      <c r="B104" s="6"/>
      <c r="C104" s="6"/>
      <c r="D104" s="6"/>
      <c r="E104" s="215"/>
      <c r="F104" s="6"/>
      <c r="G104" s="6"/>
      <c r="H104" s="6"/>
      <c r="I104" s="6"/>
      <c r="J104" s="6"/>
      <c r="K104" s="6"/>
      <c r="L104" s="6"/>
      <c r="M104" s="6"/>
      <c r="N104" s="6"/>
      <c r="O104" s="6"/>
      <c r="P104" s="6"/>
      <c r="Q104" s="6"/>
      <c r="R104" s="215"/>
      <c r="T104" s="214"/>
      <c r="U104" s="6"/>
      <c r="V104" s="6"/>
      <c r="W104" s="6"/>
      <c r="X104" s="215"/>
      <c r="Y104" s="6"/>
      <c r="Z104" s="6"/>
      <c r="AA104" s="6"/>
      <c r="AB104" s="6"/>
      <c r="AC104" s="6"/>
      <c r="AD104" s="6"/>
      <c r="AE104" s="6"/>
      <c r="AF104" s="6"/>
      <c r="AG104" s="6"/>
      <c r="AH104" s="6"/>
      <c r="AI104" s="6"/>
      <c r="AJ104" s="6"/>
      <c r="AK104" s="215"/>
    </row>
    <row r="105" spans="1:37" ht="15" customHeight="1">
      <c r="A105" s="214" t="s">
        <v>7933</v>
      </c>
      <c r="B105" s="6">
        <v>220</v>
      </c>
      <c r="C105" s="6" t="s">
        <v>7934</v>
      </c>
      <c r="D105" s="6"/>
      <c r="E105" s="215"/>
      <c r="F105" s="6"/>
      <c r="G105" s="6"/>
      <c r="H105" s="6"/>
      <c r="I105" s="6"/>
      <c r="J105" s="6"/>
      <c r="K105" s="6"/>
      <c r="L105" s="6"/>
      <c r="M105" s="6"/>
      <c r="N105" s="6"/>
      <c r="O105" s="6"/>
      <c r="P105" s="6"/>
      <c r="Q105" s="6"/>
      <c r="R105" s="215"/>
      <c r="T105" s="214" t="s">
        <v>7933</v>
      </c>
      <c r="U105" s="6">
        <v>200</v>
      </c>
      <c r="V105" s="6" t="s">
        <v>7934</v>
      </c>
      <c r="W105" s="6"/>
      <c r="X105" s="215"/>
      <c r="Y105" s="6"/>
      <c r="Z105" s="6"/>
      <c r="AA105" s="6"/>
      <c r="AB105" s="6"/>
      <c r="AC105" s="6"/>
      <c r="AD105" s="6"/>
      <c r="AE105" s="6"/>
      <c r="AF105" s="6"/>
      <c r="AG105" s="6"/>
      <c r="AH105" s="6"/>
      <c r="AI105" s="6"/>
      <c r="AJ105" s="6"/>
      <c r="AK105" s="215"/>
    </row>
    <row r="106" spans="1:37" ht="15" customHeight="1">
      <c r="A106" s="214"/>
      <c r="B106" s="6"/>
      <c r="C106" s="6"/>
      <c r="D106" s="6"/>
      <c r="E106" s="215"/>
      <c r="F106" s="6"/>
      <c r="G106" s="6"/>
      <c r="H106" s="6"/>
      <c r="I106" s="6"/>
      <c r="J106" s="6"/>
      <c r="K106" s="6"/>
      <c r="L106" s="6"/>
      <c r="M106" s="6"/>
      <c r="N106" s="6"/>
      <c r="O106" s="6"/>
      <c r="P106" s="6"/>
      <c r="Q106" s="6"/>
      <c r="R106" s="215"/>
      <c r="T106" s="214"/>
      <c r="U106" s="6"/>
      <c r="V106" s="6"/>
      <c r="W106" s="6"/>
      <c r="X106" s="215"/>
      <c r="Y106" s="6"/>
      <c r="Z106" s="6"/>
      <c r="AA106" s="6"/>
      <c r="AB106" s="6"/>
      <c r="AC106" s="6"/>
      <c r="AD106" s="6"/>
      <c r="AE106" s="6"/>
      <c r="AF106" s="6"/>
      <c r="AG106" s="6"/>
      <c r="AH106" s="6"/>
      <c r="AI106" s="6"/>
      <c r="AJ106" s="6"/>
      <c r="AK106" s="215"/>
    </row>
    <row r="107" spans="1:37" ht="15" customHeight="1">
      <c r="A107" s="214" t="s">
        <v>7935</v>
      </c>
      <c r="B107" s="275">
        <f>'1-composition_waste'!Y50</f>
        <v>18.10205559427764</v>
      </c>
      <c r="C107" s="6" t="s">
        <v>7936</v>
      </c>
      <c r="D107" s="6"/>
      <c r="E107" s="215"/>
      <c r="F107" s="6"/>
      <c r="G107" s="6"/>
      <c r="H107" s="6"/>
      <c r="I107" s="6"/>
      <c r="J107" s="6"/>
      <c r="K107" s="6"/>
      <c r="L107" s="6"/>
      <c r="M107" s="6"/>
      <c r="N107" s="6"/>
      <c r="O107" s="6"/>
      <c r="P107" s="6"/>
      <c r="Q107" s="6"/>
      <c r="R107" s="215"/>
      <c r="T107" s="214" t="s">
        <v>7935</v>
      </c>
      <c r="U107" s="275">
        <f>'1-composition_waste'!AF50</f>
        <v>15.302809411991802</v>
      </c>
      <c r="V107" s="6" t="s">
        <v>7936</v>
      </c>
      <c r="W107" s="6"/>
      <c r="X107" s="215"/>
      <c r="Y107" s="6"/>
      <c r="Z107" s="6"/>
      <c r="AA107" s="6"/>
      <c r="AB107" s="6"/>
      <c r="AC107" s="6"/>
      <c r="AD107" s="6"/>
      <c r="AE107" s="6"/>
      <c r="AF107" s="6"/>
      <c r="AG107" s="6"/>
      <c r="AH107" s="6"/>
      <c r="AI107" s="6"/>
      <c r="AJ107" s="6"/>
      <c r="AK107" s="215"/>
    </row>
    <row r="108" spans="1:37" ht="15" customHeight="1">
      <c r="A108" s="214" t="s">
        <v>7937</v>
      </c>
      <c r="B108" s="275">
        <f>'1-composition_waste'!Z50*'1-composition_waste'!Z4</f>
        <v>13.059081256428756</v>
      </c>
      <c r="C108" s="6" t="s">
        <v>7936</v>
      </c>
      <c r="D108" s="6"/>
      <c r="E108" s="215"/>
      <c r="F108" s="6"/>
      <c r="G108" s="6"/>
      <c r="H108" s="6"/>
      <c r="I108" s="6"/>
      <c r="J108" s="6"/>
      <c r="K108" s="6"/>
      <c r="L108" s="6"/>
      <c r="M108" s="6"/>
      <c r="N108" s="6"/>
      <c r="O108" s="6"/>
      <c r="P108" s="6"/>
      <c r="Q108" s="6"/>
      <c r="R108" s="215"/>
      <c r="T108" s="214" t="s">
        <v>7937</v>
      </c>
      <c r="U108" s="275">
        <f>'1-composition_waste'!AG50*'1-composition_waste'!AG4</f>
        <v>9.9642005678197059</v>
      </c>
      <c r="V108" s="6" t="s">
        <v>7936</v>
      </c>
      <c r="W108" s="6"/>
      <c r="X108" s="215"/>
      <c r="Y108" s="6"/>
      <c r="Z108" s="6"/>
      <c r="AA108" s="6"/>
      <c r="AB108" s="6"/>
      <c r="AC108" s="6"/>
      <c r="AD108" s="6"/>
      <c r="AE108" s="6"/>
      <c r="AF108" s="6"/>
      <c r="AG108" s="6"/>
      <c r="AH108" s="6"/>
      <c r="AI108" s="6"/>
      <c r="AJ108" s="6"/>
      <c r="AK108" s="215"/>
    </row>
    <row r="109" spans="1:37" ht="15" customHeight="1">
      <c r="A109" s="214" t="s">
        <v>7938</v>
      </c>
      <c r="B109" s="275">
        <f>'1-composition_waste'!AA50*'1-composition_waste'!AA4</f>
        <v>4.8923282033986952</v>
      </c>
      <c r="C109" s="6" t="s">
        <v>7936</v>
      </c>
      <c r="D109" s="6"/>
      <c r="E109" s="215"/>
      <c r="F109" s="6"/>
      <c r="G109" s="6"/>
      <c r="H109" s="6"/>
      <c r="I109" s="6"/>
      <c r="J109" s="6"/>
      <c r="K109" s="6"/>
      <c r="L109" s="6"/>
      <c r="M109" s="6"/>
      <c r="N109" s="6"/>
      <c r="O109" s="6"/>
      <c r="P109" s="6"/>
      <c r="Q109" s="6"/>
      <c r="R109" s="215"/>
      <c r="T109" s="214" t="s">
        <v>7938</v>
      </c>
      <c r="U109" s="275">
        <f>'1-composition_waste'!AH50*'1-composition_waste'!AH4</f>
        <v>5.0733621743388868</v>
      </c>
      <c r="V109" s="6" t="s">
        <v>7936</v>
      </c>
      <c r="W109" s="6"/>
      <c r="X109" s="215"/>
      <c r="Y109" s="6"/>
      <c r="Z109" s="6"/>
      <c r="AA109" s="6"/>
      <c r="AB109" s="6"/>
      <c r="AC109" s="6"/>
      <c r="AD109" s="6"/>
      <c r="AE109" s="6"/>
      <c r="AF109" s="6"/>
      <c r="AG109" s="6"/>
      <c r="AH109" s="6"/>
      <c r="AI109" s="6"/>
      <c r="AJ109" s="6"/>
      <c r="AK109" s="215"/>
    </row>
    <row r="110" spans="1:37" ht="15" customHeight="1">
      <c r="A110" s="659" t="s">
        <v>7939</v>
      </c>
      <c r="B110" s="660">
        <v>0</v>
      </c>
      <c r="C110" s="660" t="s">
        <v>7936</v>
      </c>
      <c r="D110" s="660"/>
      <c r="E110" s="661"/>
      <c r="F110" s="6"/>
      <c r="G110" s="6"/>
      <c r="H110" s="6"/>
      <c r="I110" s="6"/>
      <c r="J110" s="6"/>
      <c r="K110" s="6"/>
      <c r="L110" s="6"/>
      <c r="M110" s="6"/>
      <c r="N110" s="6"/>
      <c r="O110" s="6"/>
      <c r="P110" s="6"/>
      <c r="Q110" s="6"/>
      <c r="R110" s="215"/>
      <c r="T110" s="659" t="s">
        <v>7939</v>
      </c>
      <c r="U110" s="660">
        <v>0</v>
      </c>
      <c r="V110" s="660" t="s">
        <v>7936</v>
      </c>
      <c r="W110" s="660"/>
      <c r="X110" s="661"/>
      <c r="Y110" s="6"/>
      <c r="Z110" s="6"/>
      <c r="AA110" s="6"/>
      <c r="AB110" s="6"/>
      <c r="AC110" s="6"/>
      <c r="AD110" s="6"/>
      <c r="AE110" s="6"/>
      <c r="AF110" s="6"/>
      <c r="AG110" s="6"/>
      <c r="AH110" s="6"/>
      <c r="AI110" s="6"/>
      <c r="AJ110" s="6"/>
      <c r="AK110" s="215"/>
    </row>
    <row r="111" spans="1:37" ht="15" customHeight="1">
      <c r="A111" s="339" t="s">
        <v>7940</v>
      </c>
      <c r="B111" s="275">
        <f>B108+B109+B110-B107</f>
        <v>-0.15064613445018793</v>
      </c>
      <c r="C111" s="6" t="s">
        <v>7936</v>
      </c>
      <c r="D111" s="6"/>
      <c r="E111" s="215"/>
      <c r="F111" s="6"/>
      <c r="G111" s="6"/>
      <c r="H111" s="6"/>
      <c r="I111" s="6"/>
      <c r="J111" s="6"/>
      <c r="K111" s="6"/>
      <c r="L111" s="6"/>
      <c r="M111" s="6"/>
      <c r="N111" s="6"/>
      <c r="O111" s="6"/>
      <c r="P111" s="6"/>
      <c r="Q111" s="6"/>
      <c r="R111" s="215"/>
      <c r="T111" s="339" t="s">
        <v>7940</v>
      </c>
      <c r="U111" s="275">
        <f>U108+U109+U110-U107</f>
        <v>-0.26524666983321055</v>
      </c>
      <c r="V111" s="6" t="s">
        <v>7936</v>
      </c>
      <c r="W111" s="6"/>
      <c r="X111" s="215"/>
      <c r="Y111" s="6"/>
      <c r="Z111" s="6"/>
      <c r="AA111" s="6"/>
      <c r="AB111" s="6"/>
      <c r="AC111" s="6"/>
      <c r="AD111" s="6"/>
      <c r="AE111" s="6"/>
      <c r="AF111" s="6"/>
      <c r="AG111" s="6"/>
      <c r="AH111" s="6"/>
      <c r="AI111" s="6"/>
      <c r="AJ111" s="6"/>
      <c r="AK111" s="215"/>
    </row>
    <row r="112" spans="1:37" ht="15" customHeight="1">
      <c r="A112" s="214"/>
      <c r="B112" s="6"/>
      <c r="C112" s="6"/>
      <c r="D112" s="6"/>
      <c r="E112" s="215"/>
      <c r="F112" s="6"/>
      <c r="G112" s="6"/>
      <c r="H112" s="6"/>
      <c r="I112" s="6"/>
      <c r="J112" s="6"/>
      <c r="K112" s="6"/>
      <c r="L112" s="6"/>
      <c r="M112" s="6"/>
      <c r="N112" s="6"/>
      <c r="O112" s="6"/>
      <c r="P112" s="6"/>
      <c r="Q112" s="6"/>
      <c r="R112" s="215"/>
      <c r="T112" s="214"/>
      <c r="U112" s="6"/>
      <c r="V112" s="6"/>
      <c r="W112" s="6"/>
      <c r="X112" s="215"/>
      <c r="Y112" s="6"/>
      <c r="Z112" s="6"/>
      <c r="AA112" s="6"/>
      <c r="AB112" s="6"/>
      <c r="AC112" s="6"/>
      <c r="AD112" s="6"/>
      <c r="AE112" s="6"/>
      <c r="AF112" s="6"/>
      <c r="AG112" s="6"/>
      <c r="AH112" s="6"/>
      <c r="AI112" s="6"/>
      <c r="AJ112" s="6"/>
      <c r="AK112" s="215"/>
    </row>
    <row r="113" spans="1:37" ht="15" customHeight="1">
      <c r="A113" s="214"/>
      <c r="B113" s="6"/>
      <c r="C113" s="6"/>
      <c r="D113" s="6"/>
      <c r="E113" s="215"/>
      <c r="F113" s="6"/>
      <c r="G113" s="6"/>
      <c r="H113" s="6"/>
      <c r="I113" s="6"/>
      <c r="J113" s="6"/>
      <c r="K113" s="6"/>
      <c r="L113" s="6"/>
      <c r="M113" s="6"/>
      <c r="N113" s="6"/>
      <c r="O113" s="6"/>
      <c r="P113" s="6"/>
      <c r="Q113" s="6"/>
      <c r="R113" s="215"/>
      <c r="T113" s="214"/>
      <c r="U113" s="6"/>
      <c r="V113" s="6"/>
      <c r="W113" s="6"/>
      <c r="X113" s="215"/>
      <c r="Y113" s="6"/>
      <c r="Z113" s="6"/>
      <c r="AA113" s="6"/>
      <c r="AB113" s="6"/>
      <c r="AC113" s="6"/>
      <c r="AD113" s="6"/>
      <c r="AE113" s="6"/>
      <c r="AF113" s="6"/>
      <c r="AG113" s="6"/>
      <c r="AH113" s="6"/>
      <c r="AI113" s="6"/>
      <c r="AJ113" s="6"/>
      <c r="AK113" s="215"/>
    </row>
    <row r="114" spans="1:37" ht="15" customHeight="1">
      <c r="A114" s="372" t="s">
        <v>7941</v>
      </c>
      <c r="B114" s="662">
        <v>4.33</v>
      </c>
      <c r="C114" s="662" t="s">
        <v>7942</v>
      </c>
      <c r="D114" s="6"/>
      <c r="E114" s="215"/>
      <c r="F114" s="6"/>
      <c r="G114" s="6"/>
      <c r="H114" s="6"/>
      <c r="I114" s="6"/>
      <c r="J114" s="6"/>
      <c r="K114" s="6"/>
      <c r="L114" s="6"/>
      <c r="M114" s="6"/>
      <c r="N114" s="6"/>
      <c r="O114" s="6"/>
      <c r="P114" s="6"/>
      <c r="Q114" s="6"/>
      <c r="R114" s="215"/>
      <c r="T114" s="372" t="s">
        <v>7941</v>
      </c>
      <c r="U114" s="662">
        <v>4.33</v>
      </c>
      <c r="V114" s="662" t="s">
        <v>7942</v>
      </c>
      <c r="W114" s="6"/>
      <c r="X114" s="215"/>
      <c r="Y114" s="6"/>
      <c r="Z114" s="6"/>
      <c r="AA114" s="6"/>
      <c r="AB114" s="6"/>
      <c r="AC114" s="6"/>
      <c r="AD114" s="6"/>
      <c r="AE114" s="6"/>
      <c r="AF114" s="6"/>
      <c r="AG114" s="6"/>
      <c r="AH114" s="6"/>
      <c r="AI114" s="6"/>
      <c r="AJ114" s="6"/>
      <c r="AK114" s="215"/>
    </row>
    <row r="115" spans="1:37" ht="15" customHeight="1">
      <c r="A115" s="372" t="s">
        <v>7963</v>
      </c>
      <c r="B115" s="662">
        <v>1.5</v>
      </c>
      <c r="C115" s="662" t="s">
        <v>7942</v>
      </c>
      <c r="D115" s="6" t="s">
        <v>7944</v>
      </c>
      <c r="E115" s="215"/>
      <c r="F115" s="6"/>
      <c r="G115" s="6"/>
      <c r="H115" s="6"/>
      <c r="I115" s="6"/>
      <c r="J115" s="6"/>
      <c r="K115" s="6"/>
      <c r="L115" s="6"/>
      <c r="M115" s="6"/>
      <c r="N115" s="6"/>
      <c r="O115" s="6"/>
      <c r="P115" s="6"/>
      <c r="Q115" s="6"/>
      <c r="R115" s="215"/>
      <c r="T115" s="372" t="s">
        <v>7964</v>
      </c>
      <c r="U115" s="662">
        <v>1.95</v>
      </c>
      <c r="V115" s="662" t="s">
        <v>7942</v>
      </c>
      <c r="W115" s="6" t="s">
        <v>7944</v>
      </c>
      <c r="X115" s="215"/>
      <c r="Y115" s="6"/>
      <c r="Z115" s="6"/>
      <c r="AA115" s="6"/>
      <c r="AB115" s="6"/>
      <c r="AC115" s="6"/>
      <c r="AD115" s="6"/>
      <c r="AE115" s="6"/>
      <c r="AF115" s="6"/>
      <c r="AG115" s="6"/>
      <c r="AH115" s="6"/>
      <c r="AI115" s="6"/>
      <c r="AJ115" s="6"/>
      <c r="AK115" s="215"/>
    </row>
    <row r="116" spans="1:37" ht="15" customHeight="1">
      <c r="A116" s="372" t="s">
        <v>7946</v>
      </c>
      <c r="B116" s="662">
        <f>4.35</f>
        <v>4.3499999999999996</v>
      </c>
      <c r="C116" s="662" t="s">
        <v>7942</v>
      </c>
      <c r="D116" s="6"/>
      <c r="E116" s="215"/>
      <c r="F116" s="6"/>
      <c r="G116" s="6"/>
      <c r="H116" s="6"/>
      <c r="I116" s="6"/>
      <c r="J116" s="6"/>
      <c r="K116" s="6"/>
      <c r="L116" s="6"/>
      <c r="M116" s="6"/>
      <c r="N116" s="6"/>
      <c r="O116" s="6"/>
      <c r="P116" s="6"/>
      <c r="Q116" s="6"/>
      <c r="R116" s="215"/>
      <c r="T116" s="372" t="s">
        <v>7946</v>
      </c>
      <c r="U116" s="662">
        <f>4.35</f>
        <v>4.3499999999999996</v>
      </c>
      <c r="V116" s="662" t="s">
        <v>7942</v>
      </c>
      <c r="W116" s="6"/>
      <c r="X116" s="215"/>
      <c r="Y116" s="6"/>
      <c r="Z116" s="6"/>
      <c r="AA116" s="6"/>
      <c r="AB116" s="6"/>
      <c r="AC116" s="6"/>
      <c r="AD116" s="6"/>
      <c r="AE116" s="6"/>
      <c r="AF116" s="6"/>
      <c r="AG116" s="6"/>
      <c r="AH116" s="6"/>
      <c r="AI116" s="6"/>
      <c r="AJ116" s="6"/>
      <c r="AK116" s="215"/>
    </row>
    <row r="117" spans="1:37" ht="15" customHeight="1">
      <c r="A117" s="663" t="s">
        <v>7947</v>
      </c>
      <c r="B117" s="664">
        <v>2</v>
      </c>
      <c r="C117" s="664" t="s">
        <v>7942</v>
      </c>
      <c r="D117" s="660" t="s">
        <v>7944</v>
      </c>
      <c r="E117" s="661"/>
      <c r="F117" s="6"/>
      <c r="G117" s="6"/>
      <c r="H117" s="6"/>
      <c r="I117" s="6"/>
      <c r="J117" s="6"/>
      <c r="K117" s="6"/>
      <c r="L117" s="6"/>
      <c r="M117" s="6"/>
      <c r="N117" s="6"/>
      <c r="O117" s="6"/>
      <c r="P117" s="6"/>
      <c r="Q117" s="6"/>
      <c r="R117" s="215"/>
      <c r="T117" s="663" t="s">
        <v>7947</v>
      </c>
      <c r="U117" s="664">
        <v>2</v>
      </c>
      <c r="V117" s="664" t="s">
        <v>7942</v>
      </c>
      <c r="W117" s="660" t="s">
        <v>7944</v>
      </c>
      <c r="X117" s="661"/>
      <c r="Y117" s="6"/>
      <c r="Z117" s="6"/>
      <c r="AA117" s="6"/>
      <c r="AB117" s="6"/>
      <c r="AC117" s="6"/>
      <c r="AD117" s="6"/>
      <c r="AE117" s="6"/>
      <c r="AF117" s="6"/>
      <c r="AG117" s="6"/>
      <c r="AH117" s="6"/>
      <c r="AI117" s="6"/>
      <c r="AJ117" s="6"/>
      <c r="AK117" s="215"/>
    </row>
    <row r="118" spans="1:37" ht="15" customHeight="1">
      <c r="A118" s="214" t="s">
        <v>7948</v>
      </c>
      <c r="B118" s="449" t="e">
        <f ca="1">B114*(B90+B91+B94)*(220-15)/3.6+B115*(B92+B93)*(220-15)/3.6</f>
        <v>#REF!</v>
      </c>
      <c r="C118" s="6" t="s">
        <v>7965</v>
      </c>
      <c r="D118" s="6"/>
      <c r="E118" s="215"/>
      <c r="F118" s="6"/>
      <c r="G118" s="6"/>
      <c r="H118" s="6"/>
      <c r="I118" s="6"/>
      <c r="J118" s="6"/>
      <c r="K118" s="6"/>
      <c r="L118" s="6"/>
      <c r="M118" s="6"/>
      <c r="N118" s="6"/>
      <c r="O118" s="6"/>
      <c r="P118" s="6"/>
      <c r="Q118" s="6"/>
      <c r="R118" s="215"/>
      <c r="T118" s="214" t="s">
        <v>7948</v>
      </c>
      <c r="U118" s="449" t="e">
        <f ca="1">U114*(U90+U91+U93+U94)*(200-15)/3.6+U115*(U92)*(200-15)/3.6</f>
        <v>#REF!</v>
      </c>
      <c r="V118" s="6" t="s">
        <v>7952</v>
      </c>
      <c r="W118" s="6"/>
      <c r="X118" s="215"/>
      <c r="Y118" s="6"/>
      <c r="Z118" s="6"/>
      <c r="AA118" s="6"/>
      <c r="AB118" s="6"/>
      <c r="AC118" s="6"/>
      <c r="AD118" s="6"/>
      <c r="AE118" s="6"/>
      <c r="AF118" s="6"/>
      <c r="AG118" s="6"/>
      <c r="AH118" s="6"/>
      <c r="AI118" s="6"/>
      <c r="AJ118" s="6"/>
      <c r="AK118" s="215"/>
    </row>
    <row r="119" spans="1:37" ht="15" customHeight="1">
      <c r="A119" s="214" t="s">
        <v>7951</v>
      </c>
      <c r="B119" s="449">
        <v>6</v>
      </c>
      <c r="C119" s="6" t="s">
        <v>7952</v>
      </c>
      <c r="D119" s="6" t="s">
        <v>7944</v>
      </c>
      <c r="E119" s="215"/>
      <c r="F119" s="6"/>
      <c r="G119" s="6"/>
      <c r="H119" s="6"/>
      <c r="I119" s="6"/>
      <c r="J119" s="6"/>
      <c r="K119" s="6"/>
      <c r="L119" s="6"/>
      <c r="M119" s="6"/>
      <c r="N119" s="6"/>
      <c r="O119" s="6"/>
      <c r="P119" s="6"/>
      <c r="Q119" s="6"/>
      <c r="R119" s="215"/>
      <c r="T119" s="214" t="s">
        <v>7951</v>
      </c>
      <c r="U119" s="449">
        <v>5</v>
      </c>
      <c r="V119" s="6" t="s">
        <v>7952</v>
      </c>
      <c r="W119" s="6" t="s">
        <v>7944</v>
      </c>
      <c r="X119" s="215"/>
      <c r="Y119" s="6"/>
      <c r="Z119" s="6"/>
      <c r="AA119" s="6"/>
      <c r="AB119" s="6"/>
      <c r="AC119" s="6"/>
      <c r="AD119" s="6"/>
      <c r="AE119" s="6"/>
      <c r="AF119" s="6"/>
      <c r="AG119" s="6"/>
      <c r="AH119" s="6"/>
      <c r="AI119" s="6"/>
      <c r="AJ119" s="6"/>
      <c r="AK119" s="215"/>
    </row>
    <row r="120" spans="1:37" ht="15" customHeight="1">
      <c r="A120" s="214" t="s">
        <v>7953</v>
      </c>
      <c r="B120" s="449" t="e">
        <f ca="1">-((G91)*B116*(220-96)/3.6)*0.95-((D88)*B117*(220-96)/3.6)*0.95</f>
        <v>#REF!</v>
      </c>
      <c r="C120" s="6" t="s">
        <v>7965</v>
      </c>
      <c r="D120" s="6"/>
      <c r="E120" s="215"/>
      <c r="F120" s="6"/>
      <c r="G120" s="6"/>
      <c r="H120" s="6"/>
      <c r="I120" s="6"/>
      <c r="J120" s="6"/>
      <c r="K120" s="6"/>
      <c r="L120" s="6"/>
      <c r="M120" s="6"/>
      <c r="N120" s="6"/>
      <c r="O120" s="6"/>
      <c r="P120" s="6"/>
      <c r="Q120" s="6"/>
      <c r="R120" s="215"/>
      <c r="T120" s="214" t="s">
        <v>7953</v>
      </c>
      <c r="U120" s="449" t="e">
        <f ca="1">-((Z91)*U116*(200-90)/3.6)*0.95-((W88)*U117*(200-90)/3.6)*0.95</f>
        <v>#REF!</v>
      </c>
      <c r="V120" s="6" t="s">
        <v>7952</v>
      </c>
      <c r="W120" s="6"/>
      <c r="X120" s="215"/>
      <c r="Y120" s="6"/>
      <c r="Z120" s="6"/>
      <c r="AA120" s="6"/>
      <c r="AB120" s="6"/>
      <c r="AC120" s="6"/>
      <c r="AD120" s="6"/>
      <c r="AE120" s="6"/>
      <c r="AF120" s="6"/>
      <c r="AG120" s="6"/>
      <c r="AH120" s="6"/>
      <c r="AI120" s="6"/>
      <c r="AJ120" s="6"/>
      <c r="AK120" s="215"/>
    </row>
    <row r="121" spans="1:37" ht="15" customHeight="1">
      <c r="A121" s="659" t="s">
        <v>7940</v>
      </c>
      <c r="B121" s="665">
        <f>(B111/3.6)*B92*1000</f>
        <v>-33.476918766708437</v>
      </c>
      <c r="C121" s="660" t="s">
        <v>7965</v>
      </c>
      <c r="D121" s="660"/>
      <c r="E121" s="661"/>
      <c r="F121" s="6"/>
      <c r="G121" s="6"/>
      <c r="H121" s="6"/>
      <c r="I121" s="6"/>
      <c r="J121" s="6"/>
      <c r="K121" s="6"/>
      <c r="L121" s="6"/>
      <c r="M121" s="6"/>
      <c r="N121" s="6"/>
      <c r="O121" s="6"/>
      <c r="P121" s="6"/>
      <c r="Q121" s="6"/>
      <c r="R121" s="215"/>
      <c r="T121" s="659" t="s">
        <v>7940</v>
      </c>
      <c r="U121" s="665">
        <f>(U111/3.6)*U92*1000</f>
        <v>-18.419907627306287</v>
      </c>
      <c r="V121" s="660" t="s">
        <v>7952</v>
      </c>
      <c r="W121" s="660"/>
      <c r="X121" s="661"/>
      <c r="Y121" s="6"/>
      <c r="Z121" s="6"/>
      <c r="AA121" s="6"/>
      <c r="AB121" s="6"/>
      <c r="AC121" s="6"/>
      <c r="AD121" s="6"/>
      <c r="AE121" s="6"/>
      <c r="AF121" s="6"/>
      <c r="AG121" s="6"/>
      <c r="AH121" s="6"/>
      <c r="AI121" s="6"/>
      <c r="AJ121" s="6"/>
      <c r="AK121" s="215"/>
    </row>
    <row r="122" spans="1:37" ht="15" customHeight="1">
      <c r="A122" s="666" t="s">
        <v>7954</v>
      </c>
      <c r="B122" s="667" t="e">
        <f ca="1">SUM(B118:B121)</f>
        <v>#REF!</v>
      </c>
      <c r="C122" s="668" t="s">
        <v>7965</v>
      </c>
      <c r="D122" s="668"/>
      <c r="E122" s="669"/>
      <c r="F122" s="6"/>
      <c r="G122" s="6"/>
      <c r="H122" s="6"/>
      <c r="I122" s="6"/>
      <c r="J122" s="6"/>
      <c r="K122" s="6"/>
      <c r="L122" s="6"/>
      <c r="M122" s="6"/>
      <c r="N122" s="6"/>
      <c r="O122" s="6"/>
      <c r="P122" s="6"/>
      <c r="Q122" s="6"/>
      <c r="R122" s="215"/>
      <c r="T122" s="666" t="s">
        <v>7954</v>
      </c>
      <c r="U122" s="667" t="e">
        <f ca="1">SUM(U118:U121)</f>
        <v>#REF!</v>
      </c>
      <c r="V122" s="668" t="s">
        <v>7952</v>
      </c>
      <c r="W122" s="668"/>
      <c r="X122" s="669"/>
      <c r="Y122" s="6"/>
      <c r="Z122" s="6"/>
      <c r="AA122" s="6"/>
      <c r="AB122" s="6"/>
      <c r="AC122" s="6"/>
      <c r="AD122" s="6"/>
      <c r="AE122" s="6"/>
      <c r="AF122" s="6"/>
      <c r="AG122" s="6"/>
      <c r="AH122" s="6"/>
      <c r="AI122" s="6"/>
      <c r="AJ122" s="6"/>
      <c r="AK122" s="215"/>
    </row>
    <row r="123" spans="1:37" ht="15.75" customHeight="1">
      <c r="A123" s="236" t="s">
        <v>7954</v>
      </c>
      <c r="B123" s="276" t="e">
        <f ca="1">B122*(1/B92)</f>
        <v>#REF!</v>
      </c>
      <c r="C123" s="237" t="s">
        <v>7955</v>
      </c>
      <c r="D123" s="237"/>
      <c r="E123" s="238"/>
      <c r="F123" s="6"/>
      <c r="G123" s="6"/>
      <c r="H123" s="6"/>
      <c r="I123" s="6"/>
      <c r="J123" s="6"/>
      <c r="K123" s="6"/>
      <c r="L123" s="6"/>
      <c r="M123" s="6"/>
      <c r="N123" s="6"/>
      <c r="O123" s="6"/>
      <c r="P123" s="6"/>
      <c r="Q123" s="6"/>
      <c r="R123" s="215"/>
      <c r="T123" s="236" t="s">
        <v>7954</v>
      </c>
      <c r="U123" s="276" t="e">
        <f ca="1">U122*(1/U92)</f>
        <v>#REF!</v>
      </c>
      <c r="V123" s="237" t="s">
        <v>7955</v>
      </c>
      <c r="W123" s="237"/>
      <c r="X123" s="238"/>
      <c r="Y123" s="6"/>
      <c r="Z123" s="6"/>
      <c r="AA123" s="6"/>
      <c r="AB123" s="6"/>
      <c r="AC123" s="6"/>
      <c r="AD123" s="6"/>
      <c r="AE123" s="6"/>
      <c r="AF123" s="6"/>
      <c r="AG123" s="6"/>
      <c r="AH123" s="6"/>
      <c r="AI123" s="6"/>
      <c r="AJ123" s="6"/>
      <c r="AK123" s="215"/>
    </row>
    <row r="124" spans="1:37">
      <c r="A124" s="236"/>
      <c r="B124" s="237"/>
      <c r="C124" s="237"/>
      <c r="D124" s="237"/>
      <c r="E124" s="237"/>
      <c r="F124" s="237"/>
      <c r="G124" s="237"/>
      <c r="H124" s="237"/>
      <c r="I124" s="237"/>
      <c r="J124" s="237"/>
      <c r="K124" s="237"/>
      <c r="L124" s="237"/>
      <c r="M124" s="237"/>
      <c r="N124" s="237"/>
      <c r="O124" s="237"/>
      <c r="P124" s="237"/>
      <c r="Q124" s="237"/>
      <c r="R124" s="238"/>
      <c r="T124" s="236"/>
      <c r="U124" s="237"/>
      <c r="V124" s="237"/>
      <c r="W124" s="237"/>
      <c r="X124" s="237"/>
      <c r="Y124" s="237"/>
      <c r="Z124" s="237"/>
      <c r="AA124" s="237"/>
      <c r="AB124" s="237"/>
      <c r="AC124" s="237"/>
      <c r="AD124" s="237"/>
      <c r="AE124" s="237"/>
      <c r="AF124" s="237"/>
      <c r="AG124" s="237"/>
      <c r="AH124" s="237"/>
      <c r="AI124" s="237"/>
      <c r="AJ124" s="237"/>
      <c r="AK124" s="238"/>
    </row>
    <row r="127" spans="1:37" ht="26.25">
      <c r="A127" s="619" t="s">
        <v>7966</v>
      </c>
      <c r="B127" s="243"/>
      <c r="C127" s="243"/>
      <c r="D127" s="243"/>
      <c r="E127" s="243"/>
      <c r="F127" s="243"/>
      <c r="G127" s="243"/>
      <c r="H127" s="243"/>
      <c r="I127" s="243"/>
      <c r="J127" s="243"/>
      <c r="K127" s="243"/>
      <c r="L127" s="243"/>
      <c r="M127" s="243"/>
      <c r="N127" s="243"/>
      <c r="O127" s="243"/>
      <c r="P127" s="243"/>
      <c r="Q127" s="243"/>
      <c r="R127" s="244"/>
      <c r="T127" s="619" t="s">
        <v>7967</v>
      </c>
      <c r="U127" s="243"/>
      <c r="V127" s="243"/>
      <c r="W127" s="243"/>
      <c r="X127" s="243"/>
      <c r="Y127" s="243"/>
      <c r="Z127" s="243"/>
      <c r="AA127" s="243"/>
      <c r="AB127" s="243"/>
      <c r="AC127" s="243"/>
      <c r="AD127" s="243"/>
      <c r="AE127" s="243"/>
      <c r="AF127" s="243"/>
      <c r="AG127" s="243"/>
      <c r="AH127" s="243"/>
      <c r="AI127" s="243"/>
      <c r="AJ127" s="243"/>
      <c r="AK127" s="244"/>
    </row>
    <row r="128" spans="1:37" ht="23.25">
      <c r="A128" s="884" t="s">
        <v>7898</v>
      </c>
      <c r="B128" s="885"/>
      <c r="C128" s="885"/>
      <c r="D128" s="885"/>
      <c r="E128" s="885"/>
      <c r="F128" s="885"/>
      <c r="G128" s="885"/>
      <c r="H128" s="885"/>
      <c r="I128" s="885"/>
      <c r="J128" s="885"/>
      <c r="K128" s="885"/>
      <c r="L128" s="885"/>
      <c r="M128" s="885"/>
      <c r="N128" s="885"/>
      <c r="O128" s="885"/>
      <c r="P128" s="885"/>
      <c r="Q128" s="886"/>
      <c r="R128" s="215"/>
      <c r="T128" s="884" t="s">
        <v>7898</v>
      </c>
      <c r="U128" s="885"/>
      <c r="V128" s="885"/>
      <c r="W128" s="885"/>
      <c r="X128" s="885"/>
      <c r="Y128" s="885"/>
      <c r="Z128" s="885"/>
      <c r="AA128" s="885"/>
      <c r="AB128" s="885"/>
      <c r="AC128" s="885"/>
      <c r="AD128" s="885"/>
      <c r="AE128" s="885"/>
      <c r="AF128" s="885"/>
      <c r="AG128" s="885"/>
      <c r="AH128" s="885"/>
      <c r="AI128" s="885"/>
      <c r="AJ128" s="886"/>
      <c r="AK128" s="215"/>
    </row>
    <row r="129" spans="1:37">
      <c r="A129" s="620"/>
      <c r="B129" s="6"/>
      <c r="C129" s="6"/>
      <c r="D129" s="6"/>
      <c r="E129" s="6"/>
      <c r="F129" s="6"/>
      <c r="G129" s="6"/>
      <c r="H129" s="6"/>
      <c r="I129" s="6"/>
      <c r="J129" s="6"/>
      <c r="K129" s="6"/>
      <c r="L129" s="6"/>
      <c r="M129" s="6"/>
      <c r="N129" s="6"/>
      <c r="O129" s="6"/>
      <c r="P129" s="6"/>
      <c r="Q129" s="215"/>
      <c r="R129" s="215"/>
      <c r="T129" s="620"/>
      <c r="U129" s="6"/>
      <c r="V129" s="6"/>
      <c r="W129" s="6"/>
      <c r="X129" s="6"/>
      <c r="Y129" s="6"/>
      <c r="Z129" s="6"/>
      <c r="AA129" s="6"/>
      <c r="AB129" s="6"/>
      <c r="AC129" s="6"/>
      <c r="AD129" s="6"/>
      <c r="AE129" s="6"/>
      <c r="AF129" s="6"/>
      <c r="AG129" s="6"/>
      <c r="AH129" s="6"/>
      <c r="AI129" s="6"/>
      <c r="AJ129" s="215"/>
      <c r="AK129" s="215"/>
    </row>
    <row r="130" spans="1:37">
      <c r="A130" s="214"/>
      <c r="B130" s="6"/>
      <c r="C130" s="6"/>
      <c r="D130" s="6"/>
      <c r="E130" s="6"/>
      <c r="F130" s="6"/>
      <c r="G130" s="6"/>
      <c r="H130" s="6"/>
      <c r="I130" s="6"/>
      <c r="J130" s="6"/>
      <c r="K130" s="6"/>
      <c r="L130" s="6"/>
      <c r="M130" s="6"/>
      <c r="N130" s="6"/>
      <c r="O130" s="6"/>
      <c r="P130" s="6"/>
      <c r="Q130" s="215"/>
      <c r="R130" s="215"/>
      <c r="T130" s="214"/>
      <c r="U130" s="6"/>
      <c r="V130" s="6"/>
      <c r="W130" s="6"/>
      <c r="X130" s="6"/>
      <c r="Y130" s="6"/>
      <c r="Z130" s="6"/>
      <c r="AA130" s="6"/>
      <c r="AB130" s="6"/>
      <c r="AC130" s="6"/>
      <c r="AD130" s="6"/>
      <c r="AE130" s="6"/>
      <c r="AF130" s="6"/>
      <c r="AG130" s="6"/>
      <c r="AH130" s="6"/>
      <c r="AI130" s="6"/>
      <c r="AJ130" s="215"/>
      <c r="AK130" s="215"/>
    </row>
    <row r="131" spans="1:37">
      <c r="A131" s="214"/>
      <c r="B131" s="6"/>
      <c r="C131" s="6"/>
      <c r="D131" s="6"/>
      <c r="E131" s="6"/>
      <c r="F131" s="6"/>
      <c r="G131" s="6"/>
      <c r="H131" s="6"/>
      <c r="I131" s="6"/>
      <c r="J131" s="6"/>
      <c r="K131" s="6"/>
      <c r="L131" s="6"/>
      <c r="M131" s="6"/>
      <c r="N131" s="6"/>
      <c r="O131" s="6"/>
      <c r="P131" s="6"/>
      <c r="Q131" s="215"/>
      <c r="R131" s="215"/>
      <c r="T131" s="214"/>
      <c r="U131" s="6"/>
      <c r="V131" s="6"/>
      <c r="W131" s="6"/>
      <c r="X131" s="6"/>
      <c r="Y131" s="6"/>
      <c r="Z131" s="6"/>
      <c r="AA131" s="6"/>
      <c r="AB131" s="6"/>
      <c r="AC131" s="6"/>
      <c r="AD131" s="6"/>
      <c r="AE131" s="6"/>
      <c r="AF131" s="6"/>
      <c r="AG131" s="6"/>
      <c r="AH131" s="6"/>
      <c r="AI131" s="6"/>
      <c r="AJ131" s="215"/>
      <c r="AK131" s="215"/>
    </row>
    <row r="132" spans="1:37">
      <c r="A132" s="339" t="s">
        <v>7899</v>
      </c>
      <c r="B132" s="621" t="s">
        <v>7968</v>
      </c>
      <c r="C132" s="6"/>
      <c r="D132" s="6"/>
      <c r="E132" s="6"/>
      <c r="F132" s="6"/>
      <c r="G132" s="6"/>
      <c r="H132" s="6"/>
      <c r="I132" s="6"/>
      <c r="J132" s="6"/>
      <c r="K132" s="6"/>
      <c r="L132" s="6"/>
      <c r="M132" s="6"/>
      <c r="N132" s="6"/>
      <c r="O132" s="6"/>
      <c r="P132" s="6"/>
      <c r="Q132" s="215"/>
      <c r="R132" s="215"/>
      <c r="T132" s="339" t="s">
        <v>7899</v>
      </c>
      <c r="U132" s="621" t="s">
        <v>7969</v>
      </c>
      <c r="V132" s="6"/>
      <c r="W132" s="6"/>
      <c r="X132" s="6"/>
      <c r="Y132" s="6"/>
      <c r="Z132" s="6"/>
      <c r="AA132" s="6"/>
      <c r="AB132" s="6"/>
      <c r="AC132" s="6"/>
      <c r="AD132" s="6"/>
      <c r="AE132" s="6"/>
      <c r="AF132" s="6"/>
      <c r="AG132" s="6"/>
      <c r="AH132" s="6"/>
      <c r="AI132" s="6"/>
      <c r="AJ132" s="215"/>
      <c r="AK132" s="215"/>
    </row>
    <row r="133" spans="1:37">
      <c r="A133" s="214"/>
      <c r="B133" s="6"/>
      <c r="C133" s="6"/>
      <c r="D133" s="6"/>
      <c r="E133" s="6"/>
      <c r="F133" s="6"/>
      <c r="G133" s="6"/>
      <c r="H133" s="6"/>
      <c r="I133" s="6"/>
      <c r="J133" s="6"/>
      <c r="K133" s="6"/>
      <c r="L133" s="6"/>
      <c r="M133" s="6"/>
      <c r="N133" s="6"/>
      <c r="O133" s="6"/>
      <c r="P133" s="6"/>
      <c r="Q133" s="215"/>
      <c r="R133" s="215"/>
      <c r="T133" s="214"/>
      <c r="U133" s="6"/>
      <c r="V133" s="6"/>
      <c r="W133" s="6"/>
      <c r="X133" s="6"/>
      <c r="Y133" s="6"/>
      <c r="Z133" s="6"/>
      <c r="AA133" s="6"/>
      <c r="AB133" s="6"/>
      <c r="AC133" s="6"/>
      <c r="AD133" s="6"/>
      <c r="AE133" s="6"/>
      <c r="AF133" s="6"/>
      <c r="AG133" s="6"/>
      <c r="AH133" s="6"/>
      <c r="AI133" s="6"/>
      <c r="AJ133" s="215"/>
      <c r="AK133" s="215"/>
    </row>
    <row r="134" spans="1:37">
      <c r="A134" s="214" t="s">
        <v>7902</v>
      </c>
      <c r="B134" s="622" t="e">
        <f ca="1">(B148-(B148*'1-composition_waste'!P4)-D145)/G147</f>
        <v>#REF!</v>
      </c>
      <c r="C134" s="6" t="s">
        <v>623</v>
      </c>
      <c r="D134" s="887" t="s">
        <v>7970</v>
      </c>
      <c r="E134" s="888"/>
      <c r="F134" s="888"/>
      <c r="G134" s="888"/>
      <c r="H134" s="623">
        <f>H135/(1-H135)</f>
        <v>0.17647058823529413</v>
      </c>
      <c r="I134" s="6"/>
      <c r="J134" s="6"/>
      <c r="K134" s="6"/>
      <c r="L134" s="6"/>
      <c r="M134" s="6"/>
      <c r="N134" s="6"/>
      <c r="O134" s="6"/>
      <c r="P134" s="6"/>
      <c r="Q134" s="215"/>
      <c r="R134" s="215"/>
      <c r="T134" s="214" t="s">
        <v>7902</v>
      </c>
      <c r="U134" s="622" t="e">
        <f ca="1">(U148-(U148*'1-composition_waste'!S4)-W145)/Z147</f>
        <v>#REF!</v>
      </c>
      <c r="V134" s="6" t="s">
        <v>623</v>
      </c>
      <c r="W134" s="887" t="s">
        <v>7971</v>
      </c>
      <c r="X134" s="888"/>
      <c r="Y134" s="888"/>
      <c r="Z134" s="888"/>
      <c r="AA134" s="623">
        <f>0.15/0.85</f>
        <v>0.17647058823529413</v>
      </c>
      <c r="AB134" s="6"/>
      <c r="AC134" s="6"/>
      <c r="AD134" s="6"/>
      <c r="AE134" s="6"/>
      <c r="AF134" s="6"/>
      <c r="AG134" s="6"/>
      <c r="AH134" s="6"/>
      <c r="AI134" s="6"/>
      <c r="AJ134" s="215"/>
      <c r="AK134" s="215"/>
    </row>
    <row r="135" spans="1:37">
      <c r="A135" s="214" t="s">
        <v>7904</v>
      </c>
      <c r="B135" s="6">
        <f>('1-composition_waste'!Q9*1000/12+'1-composition_waste'!Q8*1000/4-'1-composition_waste'!Q7*1000/16/2-0.75*'1-composition_waste'!Q11*1000/14)*32</f>
        <v>1497.1023219730514</v>
      </c>
      <c r="C135" s="6" t="s">
        <v>7905</v>
      </c>
      <c r="D135" s="889" t="s">
        <v>7906</v>
      </c>
      <c r="E135" s="890"/>
      <c r="F135" s="890"/>
      <c r="G135" s="890"/>
      <c r="H135" s="238">
        <v>0.15</v>
      </c>
      <c r="I135" s="6"/>
      <c r="J135" s="6"/>
      <c r="K135" s="6"/>
      <c r="L135" s="6"/>
      <c r="M135" s="6"/>
      <c r="N135" s="6"/>
      <c r="O135" s="6"/>
      <c r="P135" s="6"/>
      <c r="Q135" s="215"/>
      <c r="R135" s="215"/>
      <c r="T135" s="214" t="s">
        <v>7904</v>
      </c>
      <c r="U135" s="6">
        <f>('1-composition_waste'!T9*1000/12+'1-composition_waste'!T8*1000/4-'1-composition_waste'!T7*1000/16/2-0.75*'1-composition_waste'!T11*1000/14)*32</f>
        <v>588.66029658654406</v>
      </c>
      <c r="V135" s="6" t="s">
        <v>7905</v>
      </c>
      <c r="W135" s="889" t="s">
        <v>7906</v>
      </c>
      <c r="X135" s="890"/>
      <c r="Y135" s="890"/>
      <c r="Z135" s="890"/>
      <c r="AA135" s="238">
        <f>AA134/(1+AA134)</f>
        <v>0.15</v>
      </c>
      <c r="AB135" s="6"/>
      <c r="AC135" s="6"/>
      <c r="AD135" s="6"/>
      <c r="AE135" s="6"/>
      <c r="AF135" s="6"/>
      <c r="AG135" s="6"/>
      <c r="AH135" s="6"/>
      <c r="AI135" s="6"/>
      <c r="AJ135" s="215"/>
      <c r="AK135" s="215"/>
    </row>
    <row r="136" spans="1:37">
      <c r="A136" s="214" t="s">
        <v>7907</v>
      </c>
      <c r="B136" s="6" t="e">
        <f ca="1">B135*B134</f>
        <v>#REF!</v>
      </c>
      <c r="C136" s="6" t="s">
        <v>7905</v>
      </c>
      <c r="D136" s="6"/>
      <c r="E136" s="6"/>
      <c r="F136" s="6"/>
      <c r="G136" s="6"/>
      <c r="H136" s="6"/>
      <c r="I136" s="6"/>
      <c r="J136" s="6"/>
      <c r="K136" s="6"/>
      <c r="L136" s="6"/>
      <c r="M136" s="6"/>
      <c r="N136" s="6"/>
      <c r="O136" s="6"/>
      <c r="P136" s="6"/>
      <c r="Q136" s="215"/>
      <c r="R136" s="215"/>
      <c r="T136" s="214" t="s">
        <v>7907</v>
      </c>
      <c r="U136" s="6" t="e">
        <f ca="1">U135*U134</f>
        <v>#REF!</v>
      </c>
      <c r="V136" s="6" t="s">
        <v>7905</v>
      </c>
      <c r="W136" s="6"/>
      <c r="X136" s="6"/>
      <c r="Y136" s="6"/>
      <c r="Z136" s="6"/>
      <c r="AA136" s="6"/>
      <c r="AB136" s="6"/>
      <c r="AC136" s="6"/>
      <c r="AD136" s="6"/>
      <c r="AE136" s="6"/>
      <c r="AF136" s="6"/>
      <c r="AG136" s="6"/>
      <c r="AH136" s="6"/>
      <c r="AI136" s="6"/>
      <c r="AJ136" s="215"/>
      <c r="AK136" s="215"/>
    </row>
    <row r="137" spans="1:37">
      <c r="A137" s="214"/>
      <c r="B137" s="6"/>
      <c r="C137" s="6"/>
      <c r="D137" s="6"/>
      <c r="E137" s="6"/>
      <c r="F137" s="6"/>
      <c r="G137" s="6"/>
      <c r="H137" s="6"/>
      <c r="I137" s="6"/>
      <c r="J137" s="6"/>
      <c r="K137" s="6"/>
      <c r="L137" s="6"/>
      <c r="M137" s="6"/>
      <c r="N137" s="6"/>
      <c r="O137" s="6"/>
      <c r="P137" s="6"/>
      <c r="Q137" s="215"/>
      <c r="R137" s="215"/>
      <c r="T137" s="214"/>
      <c r="U137" s="6"/>
      <c r="V137" s="6"/>
      <c r="W137" s="6"/>
      <c r="X137" s="6"/>
      <c r="Y137" s="6"/>
      <c r="Z137" s="6"/>
      <c r="AA137" s="6"/>
      <c r="AB137" s="6"/>
      <c r="AC137" s="6"/>
      <c r="AD137" s="6"/>
      <c r="AE137" s="6"/>
      <c r="AF137" s="6"/>
      <c r="AG137" s="6"/>
      <c r="AH137" s="6"/>
      <c r="AI137" s="6"/>
      <c r="AJ137" s="215"/>
      <c r="AK137" s="215"/>
    </row>
    <row r="138" spans="1:37">
      <c r="A138" s="236"/>
      <c r="B138" s="237"/>
      <c r="C138" s="237"/>
      <c r="D138" s="237"/>
      <c r="E138" s="237"/>
      <c r="F138" s="237"/>
      <c r="G138" s="237"/>
      <c r="H138" s="237"/>
      <c r="I138" s="237"/>
      <c r="J138" s="237"/>
      <c r="K138" s="237"/>
      <c r="L138" s="237"/>
      <c r="M138" s="237"/>
      <c r="N138" s="237"/>
      <c r="O138" s="237"/>
      <c r="P138" s="237"/>
      <c r="Q138" s="238"/>
      <c r="R138" s="215"/>
      <c r="T138" s="236"/>
      <c r="U138" s="237"/>
      <c r="V138" s="237"/>
      <c r="W138" s="237"/>
      <c r="X138" s="237"/>
      <c r="Y138" s="237"/>
      <c r="Z138" s="237"/>
      <c r="AA138" s="237"/>
      <c r="AB138" s="237"/>
      <c r="AC138" s="237"/>
      <c r="AD138" s="237"/>
      <c r="AE138" s="237"/>
      <c r="AF138" s="237"/>
      <c r="AG138" s="237"/>
      <c r="AH138" s="237"/>
      <c r="AI138" s="237"/>
      <c r="AJ138" s="238"/>
      <c r="AK138" s="215"/>
    </row>
    <row r="139" spans="1:37">
      <c r="A139" s="242"/>
      <c r="B139" s="243"/>
      <c r="C139" s="243"/>
      <c r="D139" s="243"/>
      <c r="E139" s="243"/>
      <c r="F139" s="243"/>
      <c r="G139" s="243"/>
      <c r="H139" s="243"/>
      <c r="I139" s="243"/>
      <c r="J139" s="624" t="s">
        <v>7908</v>
      </c>
      <c r="K139" s="625" t="e">
        <f ca="1">I142-B146+M142</f>
        <v>#REF!</v>
      </c>
      <c r="L139" s="626" t="s">
        <v>7909</v>
      </c>
      <c r="M139" s="243"/>
      <c r="N139" s="243"/>
      <c r="O139" s="243"/>
      <c r="P139" s="243"/>
      <c r="Q139" s="244"/>
      <c r="R139" s="215"/>
      <c r="T139" s="627"/>
      <c r="U139" s="243"/>
      <c r="V139" s="243"/>
      <c r="W139" s="243"/>
      <c r="X139" s="243"/>
      <c r="Y139" s="243"/>
      <c r="Z139" s="243"/>
      <c r="AA139" s="243"/>
      <c r="AB139" s="243"/>
      <c r="AC139" s="624" t="s">
        <v>7908</v>
      </c>
      <c r="AD139" s="625" t="e">
        <f ca="1">AB142-U146+AF142</f>
        <v>#REF!</v>
      </c>
      <c r="AE139" s="626" t="s">
        <v>7909</v>
      </c>
      <c r="AF139" s="243"/>
      <c r="AG139" s="243"/>
      <c r="AH139" s="243"/>
      <c r="AI139" s="243"/>
      <c r="AJ139" s="244"/>
      <c r="AK139" s="215"/>
    </row>
    <row r="140" spans="1:37">
      <c r="A140" s="214"/>
      <c r="B140" s="6"/>
      <c r="C140" s="6"/>
      <c r="D140" s="6"/>
      <c r="E140" s="6"/>
      <c r="F140" s="6"/>
      <c r="G140" s="6"/>
      <c r="H140" s="6"/>
      <c r="I140" s="6"/>
      <c r="J140" s="628" t="s">
        <v>7910</v>
      </c>
      <c r="K140" s="629">
        <f>I143/(B135/100)/100</f>
        <v>0.15029032865533831</v>
      </c>
      <c r="L140" s="630" t="s">
        <v>7911</v>
      </c>
      <c r="M140" s="6"/>
      <c r="N140" s="6"/>
      <c r="O140" s="6"/>
      <c r="P140" s="6"/>
      <c r="Q140" s="215"/>
      <c r="R140" s="215"/>
      <c r="T140" s="631"/>
      <c r="U140" s="6"/>
      <c r="V140" s="6"/>
      <c r="W140" s="6"/>
      <c r="X140" s="6"/>
      <c r="Y140" s="6"/>
      <c r="Z140" s="6"/>
      <c r="AA140" s="6"/>
      <c r="AB140" s="6"/>
      <c r="AC140" s="628" t="s">
        <v>7910</v>
      </c>
      <c r="AD140" s="629">
        <f>AB143/(U135/100)/100</f>
        <v>0.15034137772359316</v>
      </c>
      <c r="AE140" s="630" t="s">
        <v>7911</v>
      </c>
      <c r="AF140" s="6"/>
      <c r="AG140" s="6"/>
      <c r="AH140" s="6"/>
      <c r="AI140" s="6"/>
      <c r="AJ140" s="215"/>
      <c r="AK140" s="215"/>
    </row>
    <row r="141" spans="1:37">
      <c r="A141" s="214"/>
      <c r="B141" s="6"/>
      <c r="C141" s="6"/>
      <c r="D141" s="6"/>
      <c r="E141" s="6"/>
      <c r="F141" s="6"/>
      <c r="G141" s="6"/>
      <c r="H141" s="6"/>
      <c r="I141" s="6"/>
      <c r="J141" s="6"/>
      <c r="K141" s="6"/>
      <c r="L141" s="6"/>
      <c r="M141" s="6"/>
      <c r="N141" s="6"/>
      <c r="O141" s="6"/>
      <c r="P141" s="6"/>
      <c r="Q141" s="215"/>
      <c r="R141" s="215"/>
      <c r="T141" s="214"/>
      <c r="U141" s="6"/>
      <c r="V141" s="6"/>
      <c r="W141" s="6"/>
      <c r="X141" s="6"/>
      <c r="Y141" s="6"/>
      <c r="Z141" s="6"/>
      <c r="AA141" s="6"/>
      <c r="AB141" s="6"/>
      <c r="AC141" s="6"/>
      <c r="AD141" s="6"/>
      <c r="AE141" s="6"/>
      <c r="AF141" s="6"/>
      <c r="AG141" s="6"/>
      <c r="AH141" s="6"/>
      <c r="AI141" s="6"/>
      <c r="AJ141" s="215"/>
      <c r="AK141" s="215"/>
    </row>
    <row r="142" spans="1:37">
      <c r="A142" s="214"/>
      <c r="B142" s="6"/>
      <c r="C142" s="6"/>
      <c r="D142" s="6"/>
      <c r="E142" s="6"/>
      <c r="F142" s="6"/>
      <c r="G142" s="6"/>
      <c r="H142" s="6"/>
      <c r="I142" s="632" t="e">
        <f ca="1">G147*I146</f>
        <v>#REF!</v>
      </c>
      <c r="J142" s="6"/>
      <c r="K142" s="6"/>
      <c r="L142" s="6"/>
      <c r="M142" s="632" t="e">
        <f ca="1">M146*K147</f>
        <v>#REF!</v>
      </c>
      <c r="N142" s="6"/>
      <c r="O142" s="6"/>
      <c r="P142" s="6"/>
      <c r="Q142" s="215"/>
      <c r="R142" s="215"/>
      <c r="T142" s="214"/>
      <c r="U142" s="6"/>
      <c r="V142" s="6"/>
      <c r="W142" s="6"/>
      <c r="X142" s="6"/>
      <c r="Y142" s="6"/>
      <c r="Z142" s="6"/>
      <c r="AA142" s="6"/>
      <c r="AB142" s="632" t="e">
        <f ca="1">Z147*AB146</f>
        <v>#REF!</v>
      </c>
      <c r="AC142" s="6"/>
      <c r="AD142" s="6"/>
      <c r="AE142" s="6"/>
      <c r="AF142" s="632" t="e">
        <f ca="1">AF146*AD147</f>
        <v>#REF!</v>
      </c>
      <c r="AG142" s="6"/>
      <c r="AH142" s="6"/>
      <c r="AI142" s="6"/>
      <c r="AJ142" s="215"/>
      <c r="AK142" s="215"/>
    </row>
    <row r="143" spans="1:37">
      <c r="A143" s="214"/>
      <c r="B143" s="6"/>
      <c r="C143" s="891" t="s">
        <v>7912</v>
      </c>
      <c r="D143" s="6"/>
      <c r="E143" s="6"/>
      <c r="F143" s="6"/>
      <c r="G143" s="6"/>
      <c r="H143" s="6"/>
      <c r="I143" s="633">
        <v>225</v>
      </c>
      <c r="J143" s="6"/>
      <c r="K143" s="6"/>
      <c r="L143" s="6"/>
      <c r="M143" s="633">
        <v>225</v>
      </c>
      <c r="N143" s="6"/>
      <c r="O143" s="6"/>
      <c r="P143" s="6"/>
      <c r="Q143" s="215"/>
      <c r="R143" s="215"/>
      <c r="T143" s="214"/>
      <c r="U143" s="6"/>
      <c r="V143" s="891" t="s">
        <v>7912</v>
      </c>
      <c r="W143" s="6"/>
      <c r="X143" s="6"/>
      <c r="Y143" s="6"/>
      <c r="Z143" s="6"/>
      <c r="AA143" s="6"/>
      <c r="AB143" s="633">
        <v>88.5</v>
      </c>
      <c r="AC143" s="6"/>
      <c r="AD143" s="6"/>
      <c r="AE143" s="6"/>
      <c r="AF143" s="633">
        <v>88.5</v>
      </c>
      <c r="AG143" s="6"/>
      <c r="AH143" s="6"/>
      <c r="AI143" s="6"/>
      <c r="AJ143" s="215"/>
      <c r="AK143" s="215"/>
    </row>
    <row r="144" spans="1:37">
      <c r="A144" s="214"/>
      <c r="B144" s="6"/>
      <c r="C144" s="891"/>
      <c r="D144" s="634">
        <f>B148*'1-composition_waste'!P4/0.6</f>
        <v>0.21486111111111114</v>
      </c>
      <c r="E144" s="6"/>
      <c r="F144" s="6"/>
      <c r="G144" s="6"/>
      <c r="H144" s="6"/>
      <c r="I144" s="6"/>
      <c r="J144" s="6"/>
      <c r="K144" s="6"/>
      <c r="L144" s="6"/>
      <c r="M144" s="6"/>
      <c r="N144" s="6"/>
      <c r="O144" s="6"/>
      <c r="P144" s="6"/>
      <c r="Q144" s="215"/>
      <c r="R144" s="215"/>
      <c r="T144" s="214"/>
      <c r="U144" s="6"/>
      <c r="V144" s="891"/>
      <c r="W144" s="634">
        <f>U148*'1-composition_waste'!S4/0.6</f>
        <v>0.30266666666666669</v>
      </c>
      <c r="X144" s="6"/>
      <c r="Y144" s="6"/>
      <c r="Z144" s="6"/>
      <c r="AA144" s="6"/>
      <c r="AB144" s="6"/>
      <c r="AC144" s="6"/>
      <c r="AD144" s="6"/>
      <c r="AE144" s="6"/>
      <c r="AF144" s="6"/>
      <c r="AG144" s="6"/>
      <c r="AH144" s="6"/>
      <c r="AI144" s="6"/>
      <c r="AJ144" s="215"/>
      <c r="AK144" s="215"/>
    </row>
    <row r="145" spans="1:37">
      <c r="A145" s="214"/>
      <c r="B145" s="6"/>
      <c r="C145" s="6" t="s">
        <v>68</v>
      </c>
      <c r="D145" s="634">
        <f>0.05*0.25</f>
        <v>1.2500000000000001E-2</v>
      </c>
      <c r="E145" s="6"/>
      <c r="F145" s="6"/>
      <c r="G145" s="6"/>
      <c r="H145" s="6"/>
      <c r="I145" s="6"/>
      <c r="J145" s="6"/>
      <c r="K145" s="6"/>
      <c r="L145" s="6"/>
      <c r="M145" s="6"/>
      <c r="N145" s="6"/>
      <c r="O145" s="6"/>
      <c r="P145" s="6"/>
      <c r="Q145" s="215" t="s">
        <v>7913</v>
      </c>
      <c r="R145" s="215"/>
      <c r="T145" s="214"/>
      <c r="U145" s="6"/>
      <c r="V145" s="6" t="s">
        <v>68</v>
      </c>
      <c r="W145" s="634">
        <f>'1-composition_waste'!U4*'5-HTC_background_calculations'!U148</f>
        <v>1.2E-2</v>
      </c>
      <c r="X145" s="6"/>
      <c r="Y145" s="6"/>
      <c r="Z145" s="6"/>
      <c r="AA145" s="6"/>
      <c r="AB145" s="6"/>
      <c r="AC145" s="6"/>
      <c r="AD145" s="6"/>
      <c r="AE145" s="6"/>
      <c r="AF145" s="6"/>
      <c r="AG145" s="6"/>
      <c r="AH145" s="6"/>
      <c r="AI145" s="6"/>
      <c r="AJ145" s="215" t="s">
        <v>7913</v>
      </c>
      <c r="AK145" s="215"/>
    </row>
    <row r="146" spans="1:37">
      <c r="A146" s="635" t="s">
        <v>7915</v>
      </c>
      <c r="B146" s="636" t="e">
        <f ca="1">((G148-B136)*(B148/H134)-(B150*O148))/I143</f>
        <v>#REF!</v>
      </c>
      <c r="C146" s="892" t="s">
        <v>7916</v>
      </c>
      <c r="D146" s="893"/>
      <c r="E146" s="894"/>
      <c r="F146" s="6"/>
      <c r="G146" s="6"/>
      <c r="H146" s="6"/>
      <c r="I146" s="637">
        <v>0.47</v>
      </c>
      <c r="J146" s="6"/>
      <c r="K146" s="6"/>
      <c r="L146" s="6"/>
      <c r="M146" s="637">
        <v>0.15</v>
      </c>
      <c r="N146" s="6"/>
      <c r="O146" s="6"/>
      <c r="P146" s="6"/>
      <c r="Q146" s="901" t="e">
        <f ca="1">O147-B150</f>
        <v>#REF!</v>
      </c>
      <c r="R146" s="215"/>
      <c r="T146" s="635" t="s">
        <v>7915</v>
      </c>
      <c r="U146" s="636" t="e">
        <f ca="1">((Z148-U136)*(U148/AA134)-(U150*AH148))/AB143</f>
        <v>#REF!</v>
      </c>
      <c r="V146" s="892" t="s">
        <v>7916</v>
      </c>
      <c r="W146" s="893"/>
      <c r="X146" s="894"/>
      <c r="Y146" s="6"/>
      <c r="Z146" s="6"/>
      <c r="AA146" s="6"/>
      <c r="AB146" s="637">
        <v>0.47</v>
      </c>
      <c r="AC146" s="6"/>
      <c r="AD146" s="6"/>
      <c r="AE146" s="6"/>
      <c r="AF146" s="637">
        <v>0.15</v>
      </c>
      <c r="AG146" s="6"/>
      <c r="AH146" s="6"/>
      <c r="AI146" s="6"/>
      <c r="AJ146" s="901" t="e">
        <f ca="1">AH147-U150</f>
        <v>#REF!</v>
      </c>
      <c r="AK146" s="215"/>
    </row>
    <row r="147" spans="1:37">
      <c r="A147" s="638" t="s">
        <v>7917</v>
      </c>
      <c r="B147" s="639" t="e">
        <f ca="1">B148/H134-B150-B146-B149</f>
        <v>#REF!</v>
      </c>
      <c r="C147" s="895"/>
      <c r="D147" s="896"/>
      <c r="E147" s="897"/>
      <c r="F147" s="6"/>
      <c r="G147" s="640" t="e">
        <f ca="1">B146+B147+B148+B149+B150-D144-D145</f>
        <v>#REF!</v>
      </c>
      <c r="H147" s="6"/>
      <c r="I147" s="641">
        <v>0.53</v>
      </c>
      <c r="J147" s="6"/>
      <c r="K147" s="640" t="e">
        <f ca="1">I147*G147</f>
        <v>#REF!</v>
      </c>
      <c r="L147" s="6"/>
      <c r="M147" s="641">
        <v>0.85</v>
      </c>
      <c r="N147" s="6"/>
      <c r="O147" s="640" t="e">
        <f ca="1">M147*K147</f>
        <v>#REF!</v>
      </c>
      <c r="P147" s="6"/>
      <c r="Q147" s="902"/>
      <c r="R147" s="215"/>
      <c r="T147" s="638" t="s">
        <v>7917</v>
      </c>
      <c r="U147" s="639" t="e">
        <f ca="1">U148/AA134-U150-U146-U149</f>
        <v>#REF!</v>
      </c>
      <c r="V147" s="895"/>
      <c r="W147" s="896"/>
      <c r="X147" s="897"/>
      <c r="Y147" s="6"/>
      <c r="Z147" s="640" t="e">
        <f ca="1">U146+U147+U148+U149+U150-W144-W145</f>
        <v>#REF!</v>
      </c>
      <c r="AA147" s="6"/>
      <c r="AB147" s="641">
        <v>0.53</v>
      </c>
      <c r="AC147" s="6"/>
      <c r="AD147" s="640" t="e">
        <f ca="1">AB147*Z147</f>
        <v>#REF!</v>
      </c>
      <c r="AE147" s="6"/>
      <c r="AF147" s="641">
        <v>0.85</v>
      </c>
      <c r="AG147" s="6"/>
      <c r="AH147" s="640" t="e">
        <f ca="1">AF147*AD147</f>
        <v>#REF!</v>
      </c>
      <c r="AI147" s="6"/>
      <c r="AJ147" s="902"/>
      <c r="AK147" s="215"/>
    </row>
    <row r="148" spans="1:37">
      <c r="A148" s="638" t="s">
        <v>7972</v>
      </c>
      <c r="B148" s="639">
        <v>0.25</v>
      </c>
      <c r="C148" s="895"/>
      <c r="D148" s="896"/>
      <c r="E148" s="897"/>
      <c r="F148" s="6"/>
      <c r="G148" s="642">
        <v>124.3</v>
      </c>
      <c r="H148" s="6"/>
      <c r="I148" s="385" t="s">
        <v>7919</v>
      </c>
      <c r="J148" s="6"/>
      <c r="K148" s="643" t="e">
        <f ca="1">(G147*G148-I142*I143)/K147</f>
        <v>#REF!</v>
      </c>
      <c r="L148" s="6"/>
      <c r="M148" s="385" t="s">
        <v>7920</v>
      </c>
      <c r="N148" s="6"/>
      <c r="O148" s="643" t="e">
        <f ca="1">(K147*K148-M142*M143)/O147</f>
        <v>#REF!</v>
      </c>
      <c r="P148" s="6"/>
      <c r="Q148" s="215"/>
      <c r="R148" s="215"/>
      <c r="T148" s="638" t="s">
        <v>7973</v>
      </c>
      <c r="U148" s="639">
        <v>0.24</v>
      </c>
      <c r="V148" s="895"/>
      <c r="W148" s="896"/>
      <c r="X148" s="897"/>
      <c r="Y148" s="6"/>
      <c r="Z148" s="642">
        <v>49.3</v>
      </c>
      <c r="AA148" s="6"/>
      <c r="AB148" s="385" t="s">
        <v>7919</v>
      </c>
      <c r="AC148" s="6"/>
      <c r="AD148" s="643" t="e">
        <f ca="1">(Z147*Z148-AB142*AB143)/AD147</f>
        <v>#REF!</v>
      </c>
      <c r="AE148" s="6"/>
      <c r="AF148" s="385" t="s">
        <v>7920</v>
      </c>
      <c r="AG148" s="6"/>
      <c r="AH148" s="643" t="e">
        <f ca="1">(AD147*AD148-AF142*AF143)/AH147</f>
        <v>#REF!</v>
      </c>
      <c r="AI148" s="6"/>
      <c r="AJ148" s="215"/>
      <c r="AK148" s="215"/>
    </row>
    <row r="149" spans="1:37">
      <c r="A149" s="638" t="s">
        <v>7974</v>
      </c>
      <c r="B149" s="639">
        <f>1-B148</f>
        <v>0.75</v>
      </c>
      <c r="C149" s="895"/>
      <c r="D149" s="896"/>
      <c r="E149" s="897"/>
      <c r="F149" s="6"/>
      <c r="G149" s="644" t="e">
        <f ca="1">(I143*B146+O148*B150)/(B146+B147+B149+B150)+B136</f>
        <v>#REF!</v>
      </c>
      <c r="H149" s="6"/>
      <c r="I149" s="6"/>
      <c r="J149" s="6"/>
      <c r="K149" s="6"/>
      <c r="L149" s="6"/>
      <c r="M149" s="6"/>
      <c r="N149" s="6"/>
      <c r="O149" s="6"/>
      <c r="P149" s="6"/>
      <c r="Q149" s="215"/>
      <c r="R149" s="215"/>
      <c r="T149" s="638" t="s">
        <v>7975</v>
      </c>
      <c r="U149" s="639">
        <f>1-U148</f>
        <v>0.76</v>
      </c>
      <c r="V149" s="895"/>
      <c r="W149" s="896"/>
      <c r="X149" s="897"/>
      <c r="Y149" s="6"/>
      <c r="Z149" s="644" t="e">
        <f ca="1">(AB143*U146+AH148*U150)/(U146+U147+U149+U150)+U136</f>
        <v>#REF!</v>
      </c>
      <c r="AA149" s="6"/>
      <c r="AB149" s="6"/>
      <c r="AC149" s="6"/>
      <c r="AD149" s="6"/>
      <c r="AE149" s="6"/>
      <c r="AF149" s="6"/>
      <c r="AG149" s="6"/>
      <c r="AH149" s="6"/>
      <c r="AI149" s="6"/>
      <c r="AJ149" s="215"/>
      <c r="AK149" s="215"/>
    </row>
    <row r="150" spans="1:37">
      <c r="A150" s="645" t="s">
        <v>7924</v>
      </c>
      <c r="B150" s="646" t="e">
        <f ca="1">O147*0.92</f>
        <v>#REF!</v>
      </c>
      <c r="C150" s="898"/>
      <c r="D150" s="899"/>
      <c r="E150" s="900"/>
      <c r="F150" s="6"/>
      <c r="G150" s="6"/>
      <c r="H150" s="6"/>
      <c r="I150" s="6"/>
      <c r="J150" s="6"/>
      <c r="K150" s="6"/>
      <c r="L150" s="6"/>
      <c r="M150" s="6"/>
      <c r="N150" s="6"/>
      <c r="O150" s="6"/>
      <c r="P150" s="6"/>
      <c r="Q150" s="215"/>
      <c r="R150" s="215"/>
      <c r="T150" s="645" t="s">
        <v>7924</v>
      </c>
      <c r="U150" s="646" t="e">
        <f ca="1">AH147*0.29</f>
        <v>#REF!</v>
      </c>
      <c r="V150" s="898"/>
      <c r="W150" s="899"/>
      <c r="X150" s="900"/>
      <c r="Y150" s="6"/>
      <c r="Z150" s="6"/>
      <c r="AA150" s="6"/>
      <c r="AB150" s="6"/>
      <c r="AC150" s="6"/>
      <c r="AD150" s="6"/>
      <c r="AE150" s="6"/>
      <c r="AF150" s="6"/>
      <c r="AG150" s="6"/>
      <c r="AH150" s="6"/>
      <c r="AI150" s="6"/>
      <c r="AJ150" s="215"/>
      <c r="AK150" s="215"/>
    </row>
    <row r="151" spans="1:37">
      <c r="A151" s="214"/>
      <c r="B151" s="6"/>
      <c r="C151" s="6"/>
      <c r="D151" s="6"/>
      <c r="E151" s="6"/>
      <c r="F151" s="6"/>
      <c r="G151" s="6"/>
      <c r="H151" s="6"/>
      <c r="I151" s="6"/>
      <c r="J151" s="6"/>
      <c r="K151" s="6"/>
      <c r="L151" s="6"/>
      <c r="M151" s="6"/>
      <c r="N151" s="6"/>
      <c r="O151" s="6"/>
      <c r="P151" s="6"/>
      <c r="Q151" s="215"/>
      <c r="R151" s="215"/>
      <c r="T151" s="214"/>
      <c r="U151" s="6"/>
      <c r="V151" s="6"/>
      <c r="W151" s="6"/>
      <c r="X151" s="6"/>
      <c r="Y151" s="6"/>
      <c r="Z151" s="6"/>
      <c r="AA151" s="6"/>
      <c r="AB151" s="6"/>
      <c r="AC151" s="6"/>
      <c r="AD151" s="6"/>
      <c r="AE151" s="6"/>
      <c r="AF151" s="6"/>
      <c r="AG151" s="6"/>
      <c r="AH151" s="6"/>
      <c r="AI151" s="6"/>
      <c r="AJ151" s="215"/>
      <c r="AK151" s="215"/>
    </row>
    <row r="152" spans="1:37">
      <c r="A152" s="214"/>
      <c r="B152" s="6"/>
      <c r="C152" s="6"/>
      <c r="D152" s="6"/>
      <c r="E152" s="6"/>
      <c r="F152" s="6"/>
      <c r="G152" s="6"/>
      <c r="H152" s="6"/>
      <c r="I152" s="6"/>
      <c r="J152" s="6"/>
      <c r="K152" s="6"/>
      <c r="L152" s="6"/>
      <c r="M152" s="6"/>
      <c r="N152" s="6"/>
      <c r="O152" s="6"/>
      <c r="P152" s="6"/>
      <c r="Q152" s="215"/>
      <c r="R152" s="215"/>
      <c r="T152" s="214"/>
      <c r="U152" s="6"/>
      <c r="V152" s="6"/>
      <c r="W152" s="6"/>
      <c r="X152" s="6"/>
      <c r="Y152" s="6"/>
      <c r="Z152" s="6"/>
      <c r="AA152" s="6"/>
      <c r="AB152" s="6"/>
      <c r="AC152" s="6"/>
      <c r="AD152" s="6"/>
      <c r="AE152" s="6"/>
      <c r="AF152" s="6"/>
      <c r="AG152" s="6"/>
      <c r="AH152" s="6"/>
      <c r="AI152" s="6"/>
      <c r="AJ152" s="215"/>
      <c r="AK152" s="215"/>
    </row>
    <row r="153" spans="1:37">
      <c r="A153" s="214"/>
      <c r="B153" s="6"/>
      <c r="C153" s="647"/>
      <c r="D153" s="647"/>
      <c r="E153" s="647"/>
      <c r="F153" s="647"/>
      <c r="G153" s="647"/>
      <c r="H153" s="647"/>
      <c r="I153" s="6"/>
      <c r="J153" s="6"/>
      <c r="K153" s="6"/>
      <c r="L153" s="6"/>
      <c r="M153" s="6"/>
      <c r="N153" s="6"/>
      <c r="O153" s="6"/>
      <c r="P153" s="6"/>
      <c r="Q153" s="215"/>
      <c r="R153" s="215"/>
      <c r="T153" s="214"/>
      <c r="U153" s="6"/>
      <c r="V153" s="647"/>
      <c r="W153" s="647"/>
      <c r="X153" s="647"/>
      <c r="Y153" s="647"/>
      <c r="Z153" s="647"/>
      <c r="AA153" s="647"/>
      <c r="AB153" s="6"/>
      <c r="AC153" s="6"/>
      <c r="AD153" s="6"/>
      <c r="AE153" s="6"/>
      <c r="AF153" s="6"/>
      <c r="AG153" s="6"/>
      <c r="AH153" s="6"/>
      <c r="AI153" s="6"/>
      <c r="AJ153" s="215"/>
      <c r="AK153" s="215"/>
    </row>
    <row r="154" spans="1:37">
      <c r="A154" s="214"/>
      <c r="B154" s="369" t="e">
        <f ca="1">(I142+M142-B146)/G147</f>
        <v>#REF!</v>
      </c>
      <c r="C154" s="648" t="s">
        <v>7925</v>
      </c>
      <c r="D154" s="649"/>
      <c r="E154" s="647"/>
      <c r="F154" s="171"/>
      <c r="G154" s="647"/>
      <c r="H154" s="650"/>
      <c r="I154" s="6"/>
      <c r="J154" s="6"/>
      <c r="K154" s="6"/>
      <c r="L154" s="6"/>
      <c r="M154" s="651" t="s">
        <v>7926</v>
      </c>
      <c r="N154" s="640" t="s">
        <v>7927</v>
      </c>
      <c r="O154" s="6" t="s">
        <v>7928</v>
      </c>
      <c r="P154" s="6"/>
      <c r="Q154" s="215"/>
      <c r="R154" s="215"/>
      <c r="T154" s="214"/>
      <c r="U154" s="369" t="e">
        <f ca="1">(AB142+AF142-U146)/Z147</f>
        <v>#REF!</v>
      </c>
      <c r="V154" s="648" t="s">
        <v>7925</v>
      </c>
      <c r="W154" s="649"/>
      <c r="X154" s="647"/>
      <c r="Y154" s="171"/>
      <c r="Z154" s="647"/>
      <c r="AA154" s="650"/>
      <c r="AB154" s="6"/>
      <c r="AC154" s="6"/>
      <c r="AD154" s="6"/>
      <c r="AE154" s="6"/>
      <c r="AF154" s="651" t="s">
        <v>7926</v>
      </c>
      <c r="AG154" s="640" t="s">
        <v>7927</v>
      </c>
      <c r="AH154" s="6" t="s">
        <v>7928</v>
      </c>
      <c r="AI154" s="6"/>
      <c r="AJ154" s="215"/>
      <c r="AK154" s="215"/>
    </row>
    <row r="155" spans="1:37">
      <c r="A155" s="214"/>
      <c r="B155" s="369" t="e">
        <f ca="1">Q146/G147</f>
        <v>#REF!</v>
      </c>
      <c r="C155" s="648" t="s">
        <v>7913</v>
      </c>
      <c r="D155" s="652"/>
      <c r="E155" s="647"/>
      <c r="F155" s="3"/>
      <c r="G155" s="3"/>
      <c r="H155" s="647"/>
      <c r="I155" s="6"/>
      <c r="J155" s="6"/>
      <c r="K155" s="6"/>
      <c r="L155" s="6"/>
      <c r="M155" s="6"/>
      <c r="N155" s="653" t="s">
        <v>7927</v>
      </c>
      <c r="O155" s="6" t="s">
        <v>7929</v>
      </c>
      <c r="P155" s="6"/>
      <c r="Q155" s="215"/>
      <c r="R155" s="215"/>
      <c r="T155" s="214"/>
      <c r="U155" s="369" t="e">
        <f ca="1">AJ146/Z147</f>
        <v>#REF!</v>
      </c>
      <c r="V155" s="648" t="s">
        <v>7913</v>
      </c>
      <c r="W155" s="652"/>
      <c r="X155" s="647"/>
      <c r="Y155" s="3"/>
      <c r="Z155" s="3"/>
      <c r="AA155" s="647"/>
      <c r="AB155" s="6"/>
      <c r="AC155" s="6"/>
      <c r="AD155" s="6"/>
      <c r="AE155" s="6"/>
      <c r="AF155" s="6"/>
      <c r="AG155" s="653" t="s">
        <v>7927</v>
      </c>
      <c r="AH155" s="6" t="s">
        <v>7929</v>
      </c>
      <c r="AI155" s="6"/>
      <c r="AJ155" s="215"/>
      <c r="AK155" s="215"/>
    </row>
    <row r="156" spans="1:37">
      <c r="A156" s="236"/>
      <c r="B156" s="370" t="e">
        <f ca="1">(B146+B150)/G147</f>
        <v>#REF!</v>
      </c>
      <c r="C156" s="654" t="s">
        <v>7930</v>
      </c>
      <c r="D156" s="655"/>
      <c r="E156" s="656"/>
      <c r="F156" s="657"/>
      <c r="G156" s="657"/>
      <c r="H156" s="656"/>
      <c r="I156" s="237"/>
      <c r="J156" s="237"/>
      <c r="K156" s="237"/>
      <c r="L156" s="237"/>
      <c r="M156" s="237"/>
      <c r="N156" s="658" t="s">
        <v>7927</v>
      </c>
      <c r="O156" s="237" t="s">
        <v>7931</v>
      </c>
      <c r="P156" s="237"/>
      <c r="Q156" s="238"/>
      <c r="R156" s="215"/>
      <c r="T156" s="236"/>
      <c r="U156" s="370" t="e">
        <f ca="1">(U146+U150)/Z147</f>
        <v>#REF!</v>
      </c>
      <c r="V156" s="654" t="s">
        <v>7930</v>
      </c>
      <c r="W156" s="655"/>
      <c r="X156" s="656"/>
      <c r="Y156" s="657"/>
      <c r="Z156" s="657"/>
      <c r="AA156" s="656"/>
      <c r="AB156" s="237"/>
      <c r="AC156" s="237"/>
      <c r="AD156" s="237"/>
      <c r="AE156" s="237"/>
      <c r="AF156" s="237"/>
      <c r="AG156" s="658" t="s">
        <v>7927</v>
      </c>
      <c r="AH156" s="237" t="s">
        <v>7931</v>
      </c>
      <c r="AI156" s="237"/>
      <c r="AJ156" s="238"/>
      <c r="AK156" s="215"/>
    </row>
    <row r="157" spans="1:37">
      <c r="A157" s="214"/>
      <c r="B157" s="6"/>
      <c r="C157" s="6"/>
      <c r="D157" s="6"/>
      <c r="E157" s="6"/>
      <c r="F157" s="6"/>
      <c r="G157" s="6"/>
      <c r="H157" s="6"/>
      <c r="I157" s="6"/>
      <c r="J157" s="6"/>
      <c r="K157" s="6"/>
      <c r="L157" s="6"/>
      <c r="M157" s="6"/>
      <c r="N157" s="6"/>
      <c r="O157" s="6"/>
      <c r="P157" s="6"/>
      <c r="Q157" s="6"/>
      <c r="R157" s="215"/>
      <c r="T157" s="214"/>
      <c r="U157" s="6"/>
      <c r="V157" s="6"/>
      <c r="W157" s="6"/>
      <c r="X157" s="6"/>
      <c r="Y157" s="6"/>
      <c r="Z157" s="6"/>
      <c r="AA157" s="6"/>
      <c r="AB157" s="6"/>
      <c r="AC157" s="6"/>
      <c r="AD157" s="6"/>
      <c r="AE157" s="6"/>
      <c r="AF157" s="6"/>
      <c r="AG157" s="6"/>
      <c r="AH157" s="6"/>
      <c r="AI157" s="6"/>
      <c r="AJ157" s="6"/>
      <c r="AK157" s="215"/>
    </row>
    <row r="158" spans="1:37">
      <c r="A158" s="214"/>
      <c r="B158" s="6"/>
      <c r="C158" s="6"/>
      <c r="D158" s="6"/>
      <c r="E158" s="6"/>
      <c r="F158" s="6"/>
      <c r="G158" s="6"/>
      <c r="H158" s="6"/>
      <c r="I158" s="6"/>
      <c r="J158" s="6"/>
      <c r="K158" s="6"/>
      <c r="L158" s="6"/>
      <c r="M158" s="6"/>
      <c r="N158" s="6"/>
      <c r="O158" s="6"/>
      <c r="P158" s="6"/>
      <c r="Q158" s="6"/>
      <c r="R158" s="215"/>
      <c r="T158" s="214"/>
      <c r="U158" s="6"/>
      <c r="V158" s="6"/>
      <c r="W158" s="6"/>
      <c r="X158" s="6"/>
      <c r="Y158" s="6"/>
      <c r="Z158" s="6"/>
      <c r="AA158" s="6"/>
      <c r="AB158" s="6"/>
      <c r="AC158" s="6"/>
      <c r="AD158" s="6"/>
      <c r="AE158" s="6"/>
      <c r="AF158" s="6"/>
      <c r="AG158" s="6"/>
      <c r="AH158" s="6"/>
      <c r="AI158" s="6"/>
      <c r="AJ158" s="6"/>
      <c r="AK158" s="215"/>
    </row>
    <row r="159" spans="1:37" ht="23.25">
      <c r="A159" s="884" t="s">
        <v>7932</v>
      </c>
      <c r="B159" s="885"/>
      <c r="C159" s="885"/>
      <c r="D159" s="885"/>
      <c r="E159" s="886"/>
      <c r="F159" s="6"/>
      <c r="G159" s="6"/>
      <c r="H159" s="6"/>
      <c r="I159" s="6"/>
      <c r="J159" s="6"/>
      <c r="K159" s="6"/>
      <c r="L159" s="6"/>
      <c r="M159" s="6"/>
      <c r="N159" s="6"/>
      <c r="O159" s="6"/>
      <c r="P159" s="6"/>
      <c r="Q159" s="6"/>
      <c r="R159" s="215"/>
      <c r="T159" s="884" t="s">
        <v>7932</v>
      </c>
      <c r="U159" s="885"/>
      <c r="V159" s="885"/>
      <c r="W159" s="885"/>
      <c r="X159" s="886"/>
      <c r="Y159" s="6"/>
      <c r="Z159" s="6"/>
      <c r="AA159" s="6"/>
      <c r="AB159" s="6"/>
      <c r="AC159" s="6"/>
      <c r="AD159" s="6"/>
      <c r="AE159" s="6"/>
      <c r="AF159" s="6"/>
      <c r="AG159" s="6"/>
      <c r="AH159" s="6"/>
      <c r="AI159" s="6"/>
      <c r="AJ159" s="6"/>
      <c r="AK159" s="215"/>
    </row>
    <row r="160" spans="1:37" ht="15" customHeight="1">
      <c r="A160" s="214"/>
      <c r="B160" s="6"/>
      <c r="C160" s="6"/>
      <c r="D160" s="6"/>
      <c r="E160" s="215"/>
      <c r="F160" s="6"/>
      <c r="G160" s="6"/>
      <c r="H160" s="6"/>
      <c r="I160" s="6"/>
      <c r="J160" s="6"/>
      <c r="K160" s="6"/>
      <c r="L160" s="6"/>
      <c r="M160" s="6"/>
      <c r="N160" s="6"/>
      <c r="O160" s="6"/>
      <c r="P160" s="6"/>
      <c r="Q160" s="6"/>
      <c r="R160" s="215"/>
      <c r="T160" s="214"/>
      <c r="U160" s="6"/>
      <c r="V160" s="6"/>
      <c r="W160" s="6"/>
      <c r="X160" s="215"/>
      <c r="Y160" s="6"/>
      <c r="Z160" s="6"/>
      <c r="AA160" s="6"/>
      <c r="AB160" s="6"/>
      <c r="AC160" s="6"/>
      <c r="AD160" s="6"/>
      <c r="AE160" s="6"/>
      <c r="AF160" s="6"/>
      <c r="AG160" s="6"/>
      <c r="AH160" s="6"/>
      <c r="AI160" s="6"/>
      <c r="AJ160" s="6"/>
      <c r="AK160" s="215"/>
    </row>
    <row r="161" spans="1:37" ht="15" customHeight="1">
      <c r="A161" s="214" t="s">
        <v>7933</v>
      </c>
      <c r="B161" s="6">
        <v>200</v>
      </c>
      <c r="C161" s="6" t="s">
        <v>7934</v>
      </c>
      <c r="D161" s="6"/>
      <c r="E161" s="215"/>
      <c r="F161" s="6"/>
      <c r="G161" s="6"/>
      <c r="H161" s="6"/>
      <c r="I161" s="6"/>
      <c r="J161" s="6"/>
      <c r="K161" s="6"/>
      <c r="L161" s="6"/>
      <c r="M161" s="6"/>
      <c r="N161" s="6"/>
      <c r="O161" s="6"/>
      <c r="P161" s="6"/>
      <c r="Q161" s="6"/>
      <c r="R161" s="215"/>
      <c r="T161" s="214" t="s">
        <v>7933</v>
      </c>
      <c r="U161" s="6">
        <v>200</v>
      </c>
      <c r="V161" s="6" t="s">
        <v>7934</v>
      </c>
      <c r="W161" s="6"/>
      <c r="X161" s="215"/>
      <c r="Y161" s="6"/>
      <c r="Z161" s="6"/>
      <c r="AA161" s="6"/>
      <c r="AB161" s="6"/>
      <c r="AC161" s="6"/>
      <c r="AD161" s="6"/>
      <c r="AE161" s="6"/>
      <c r="AF161" s="6"/>
      <c r="AG161" s="6"/>
      <c r="AH161" s="6"/>
      <c r="AI161" s="6"/>
      <c r="AJ161" s="6"/>
      <c r="AK161" s="215"/>
    </row>
    <row r="162" spans="1:37" ht="15" customHeight="1">
      <c r="A162" s="214"/>
      <c r="B162" s="6"/>
      <c r="C162" s="6"/>
      <c r="D162" s="6"/>
      <c r="E162" s="215"/>
      <c r="F162" s="6"/>
      <c r="G162" s="6"/>
      <c r="H162" s="6"/>
      <c r="I162" s="6"/>
      <c r="J162" s="6"/>
      <c r="K162" s="6"/>
      <c r="L162" s="6"/>
      <c r="M162" s="6"/>
      <c r="N162" s="6"/>
      <c r="O162" s="6"/>
      <c r="P162" s="6"/>
      <c r="Q162" s="6"/>
      <c r="R162" s="215"/>
      <c r="T162" s="214"/>
      <c r="U162" s="6"/>
      <c r="V162" s="6"/>
      <c r="W162" s="6"/>
      <c r="X162" s="215"/>
      <c r="Y162" s="6"/>
      <c r="Z162" s="6"/>
      <c r="AA162" s="6"/>
      <c r="AB162" s="6"/>
      <c r="AC162" s="6"/>
      <c r="AD162" s="6"/>
      <c r="AE162" s="6"/>
      <c r="AF162" s="6"/>
      <c r="AG162" s="6"/>
      <c r="AH162" s="6"/>
      <c r="AI162" s="6"/>
      <c r="AJ162" s="6"/>
      <c r="AK162" s="215"/>
    </row>
    <row r="163" spans="1:37" ht="15" customHeight="1">
      <c r="A163" s="214" t="s">
        <v>7935</v>
      </c>
      <c r="B163" s="275">
        <f>'1-composition_waste'!N50</f>
        <v>21.86869297230648</v>
      </c>
      <c r="C163" s="6" t="s">
        <v>7936</v>
      </c>
      <c r="D163" s="6"/>
      <c r="E163" s="215"/>
      <c r="F163" s="6"/>
      <c r="G163" s="6"/>
      <c r="H163" s="6"/>
      <c r="I163" s="6"/>
      <c r="J163" s="6"/>
      <c r="K163" s="6"/>
      <c r="L163" s="6"/>
      <c r="M163" s="6"/>
      <c r="N163" s="6"/>
      <c r="O163" s="6"/>
      <c r="P163" s="6"/>
      <c r="Q163" s="6"/>
      <c r="R163" s="215"/>
      <c r="T163" s="214" t="s">
        <v>7935</v>
      </c>
      <c r="U163" s="275">
        <f>'1-composition_waste'!O50</f>
        <v>17.473063663481746</v>
      </c>
      <c r="V163" s="6" t="s">
        <v>7936</v>
      </c>
      <c r="W163" s="6"/>
      <c r="X163" s="215"/>
      <c r="Y163" s="6"/>
      <c r="Z163" s="6"/>
      <c r="AA163" s="6"/>
      <c r="AB163" s="6"/>
      <c r="AC163" s="6"/>
      <c r="AD163" s="6"/>
      <c r="AE163" s="6"/>
      <c r="AF163" s="6"/>
      <c r="AG163" s="6"/>
      <c r="AH163" s="6"/>
      <c r="AI163" s="6"/>
      <c r="AJ163" s="6"/>
      <c r="AK163" s="215"/>
    </row>
    <row r="164" spans="1:37" ht="15" customHeight="1">
      <c r="A164" s="214" t="s">
        <v>7937</v>
      </c>
      <c r="B164" s="275">
        <f>'1-composition_waste'!P50*'1-composition_waste'!P4</f>
        <v>12.744450543357182</v>
      </c>
      <c r="C164" s="6" t="s">
        <v>7936</v>
      </c>
      <c r="D164" s="6"/>
      <c r="E164" s="215"/>
      <c r="F164" s="6"/>
      <c r="G164" s="6"/>
      <c r="H164" s="6"/>
      <c r="I164" s="6"/>
      <c r="J164" s="6"/>
      <c r="K164" s="6"/>
      <c r="L164" s="6"/>
      <c r="M164" s="6"/>
      <c r="N164" s="6"/>
      <c r="O164" s="6"/>
      <c r="P164" s="6"/>
      <c r="Q164" s="6"/>
      <c r="R164" s="215"/>
      <c r="T164" s="214" t="s">
        <v>7937</v>
      </c>
      <c r="U164" s="275">
        <f>'1-composition_waste'!S50*'1-composition_waste'!S4</f>
        <v>14.824574610549064</v>
      </c>
      <c r="V164" s="6" t="s">
        <v>7936</v>
      </c>
      <c r="W164" s="6"/>
      <c r="X164" s="215"/>
      <c r="Y164" s="6"/>
      <c r="Z164" s="6"/>
      <c r="AA164" s="6"/>
      <c r="AB164" s="6"/>
      <c r="AC164" s="6"/>
      <c r="AD164" s="6"/>
      <c r="AE164" s="6"/>
      <c r="AF164" s="6"/>
      <c r="AG164" s="6"/>
      <c r="AH164" s="6"/>
      <c r="AI164" s="6"/>
      <c r="AJ164" s="6"/>
      <c r="AK164" s="215"/>
    </row>
    <row r="165" spans="1:37" ht="15" customHeight="1">
      <c r="A165" s="214" t="s">
        <v>7938</v>
      </c>
      <c r="B165" s="275">
        <f>'1-composition_waste'!Q50*'1-composition_waste'!Q4</f>
        <v>8.9647733380402101</v>
      </c>
      <c r="C165" s="6" t="s">
        <v>7936</v>
      </c>
      <c r="D165" s="6"/>
      <c r="E165" s="215"/>
      <c r="F165" s="6"/>
      <c r="G165" s="6"/>
      <c r="H165" s="6"/>
      <c r="I165" s="6"/>
      <c r="J165" s="6"/>
      <c r="K165" s="6"/>
      <c r="L165" s="6"/>
      <c r="M165" s="6"/>
      <c r="N165" s="6"/>
      <c r="O165" s="6"/>
      <c r="P165" s="6"/>
      <c r="Q165" s="6"/>
      <c r="R165" s="215"/>
      <c r="T165" s="214" t="s">
        <v>7938</v>
      </c>
      <c r="U165" s="275">
        <f>'1-composition_waste'!T50*'1-composition_waste'!T4</f>
        <v>2.5393251873890699</v>
      </c>
      <c r="V165" s="6" t="s">
        <v>7936</v>
      </c>
      <c r="W165" s="6"/>
      <c r="X165" s="215"/>
      <c r="Y165" s="6"/>
      <c r="Z165" s="6"/>
      <c r="AA165" s="6"/>
      <c r="AB165" s="6"/>
      <c r="AC165" s="6"/>
      <c r="AD165" s="6"/>
      <c r="AE165" s="6"/>
      <c r="AF165" s="6"/>
      <c r="AG165" s="6"/>
      <c r="AH165" s="6"/>
      <c r="AI165" s="6"/>
      <c r="AJ165" s="6"/>
      <c r="AK165" s="215"/>
    </row>
    <row r="166" spans="1:37" ht="15" customHeight="1">
      <c r="A166" s="659" t="s">
        <v>7939</v>
      </c>
      <c r="B166" s="660">
        <v>0</v>
      </c>
      <c r="C166" s="660" t="s">
        <v>7936</v>
      </c>
      <c r="D166" s="660"/>
      <c r="E166" s="661"/>
      <c r="F166" s="6"/>
      <c r="G166" s="6"/>
      <c r="H166" s="6"/>
      <c r="I166" s="6"/>
      <c r="J166" s="6"/>
      <c r="K166" s="6"/>
      <c r="L166" s="6"/>
      <c r="M166" s="6"/>
      <c r="N166" s="6"/>
      <c r="O166" s="6"/>
      <c r="P166" s="6"/>
      <c r="Q166" s="6"/>
      <c r="R166" s="215"/>
      <c r="T166" s="659" t="s">
        <v>7939</v>
      </c>
      <c r="U166" s="660">
        <v>0</v>
      </c>
      <c r="V166" s="660" t="s">
        <v>7936</v>
      </c>
      <c r="W166" s="660"/>
      <c r="X166" s="661"/>
      <c r="Y166" s="6"/>
      <c r="Z166" s="6"/>
      <c r="AA166" s="6"/>
      <c r="AB166" s="6"/>
      <c r="AC166" s="6"/>
      <c r="AD166" s="6"/>
      <c r="AE166" s="6"/>
      <c r="AF166" s="6"/>
      <c r="AG166" s="6"/>
      <c r="AH166" s="6"/>
      <c r="AI166" s="6"/>
      <c r="AJ166" s="6"/>
      <c r="AK166" s="215"/>
    </row>
    <row r="167" spans="1:37" ht="15" customHeight="1">
      <c r="A167" s="339" t="s">
        <v>7940</v>
      </c>
      <c r="B167" s="275">
        <f>B164+B165+B166-B163</f>
        <v>-0.1594690909090879</v>
      </c>
      <c r="C167" s="6" t="s">
        <v>7936</v>
      </c>
      <c r="D167" s="6"/>
      <c r="E167" s="215"/>
      <c r="F167" s="6"/>
      <c r="G167" s="6"/>
      <c r="H167" s="6"/>
      <c r="I167" s="6"/>
      <c r="J167" s="6"/>
      <c r="K167" s="6"/>
      <c r="L167" s="6"/>
      <c r="M167" s="6"/>
      <c r="N167" s="6"/>
      <c r="O167" s="6"/>
      <c r="P167" s="6"/>
      <c r="Q167" s="6"/>
      <c r="R167" s="215"/>
      <c r="T167" s="339" t="s">
        <v>7940</v>
      </c>
      <c r="U167" s="275">
        <f>U164+U165+U166-U163</f>
        <v>-0.10916386554361068</v>
      </c>
      <c r="V167" s="6" t="s">
        <v>7936</v>
      </c>
      <c r="W167" s="6"/>
      <c r="X167" s="215"/>
      <c r="Y167" s="6"/>
      <c r="Z167" s="6"/>
      <c r="AA167" s="6"/>
      <c r="AB167" s="6"/>
      <c r="AC167" s="6"/>
      <c r="AD167" s="6"/>
      <c r="AE167" s="6"/>
      <c r="AF167" s="6"/>
      <c r="AG167" s="6"/>
      <c r="AH167" s="6"/>
      <c r="AI167" s="6"/>
      <c r="AJ167" s="6"/>
      <c r="AK167" s="215"/>
    </row>
    <row r="168" spans="1:37" ht="15" customHeight="1">
      <c r="A168" s="214"/>
      <c r="B168" s="6"/>
      <c r="C168" s="6"/>
      <c r="D168" s="6"/>
      <c r="E168" s="215"/>
      <c r="F168" s="6"/>
      <c r="G168" s="6"/>
      <c r="H168" s="6"/>
      <c r="I168" s="6"/>
      <c r="J168" s="6"/>
      <c r="K168" s="6"/>
      <c r="L168" s="6"/>
      <c r="M168" s="6"/>
      <c r="N168" s="6"/>
      <c r="O168" s="6"/>
      <c r="P168" s="6"/>
      <c r="Q168" s="6"/>
      <c r="R168" s="215"/>
      <c r="T168" s="214"/>
      <c r="U168" s="6"/>
      <c r="V168" s="6"/>
      <c r="W168" s="6"/>
      <c r="X168" s="215"/>
      <c r="Y168" s="6"/>
      <c r="Z168" s="6"/>
      <c r="AA168" s="6"/>
      <c r="AB168" s="6"/>
      <c r="AC168" s="6"/>
      <c r="AD168" s="6"/>
      <c r="AE168" s="6"/>
      <c r="AF168" s="6"/>
      <c r="AG168" s="6"/>
      <c r="AH168" s="6"/>
      <c r="AI168" s="6"/>
      <c r="AJ168" s="6"/>
      <c r="AK168" s="215"/>
    </row>
    <row r="169" spans="1:37" ht="15" customHeight="1">
      <c r="A169" s="214"/>
      <c r="B169" s="6"/>
      <c r="C169" s="6"/>
      <c r="D169" s="6"/>
      <c r="E169" s="215"/>
      <c r="F169" s="6"/>
      <c r="G169" s="6"/>
      <c r="H169" s="6"/>
      <c r="I169" s="6"/>
      <c r="J169" s="6"/>
      <c r="K169" s="6"/>
      <c r="L169" s="6"/>
      <c r="M169" s="6"/>
      <c r="N169" s="6"/>
      <c r="O169" s="6"/>
      <c r="P169" s="6"/>
      <c r="Q169" s="6"/>
      <c r="R169" s="215"/>
      <c r="T169" s="214"/>
      <c r="U169" s="6"/>
      <c r="V169" s="6"/>
      <c r="W169" s="6"/>
      <c r="X169" s="215"/>
      <c r="Y169" s="6"/>
      <c r="Z169" s="6"/>
      <c r="AA169" s="6"/>
      <c r="AB169" s="6"/>
      <c r="AC169" s="6"/>
      <c r="AD169" s="6"/>
      <c r="AE169" s="6"/>
      <c r="AF169" s="6"/>
      <c r="AG169" s="6"/>
      <c r="AH169" s="6"/>
      <c r="AI169" s="6"/>
      <c r="AJ169" s="6"/>
      <c r="AK169" s="215"/>
    </row>
    <row r="170" spans="1:37" ht="15" customHeight="1">
      <c r="A170" s="372" t="s">
        <v>7941</v>
      </c>
      <c r="B170" s="662">
        <v>4.33</v>
      </c>
      <c r="C170" s="662" t="s">
        <v>7942</v>
      </c>
      <c r="D170" s="6"/>
      <c r="E170" s="215"/>
      <c r="F170" s="6"/>
      <c r="G170" s="6"/>
      <c r="H170" s="6"/>
      <c r="I170" s="6"/>
      <c r="J170" s="6"/>
      <c r="K170" s="6"/>
      <c r="L170" s="6"/>
      <c r="M170" s="6"/>
      <c r="N170" s="6"/>
      <c r="O170" s="6"/>
      <c r="P170" s="6"/>
      <c r="Q170" s="6"/>
      <c r="R170" s="215"/>
      <c r="T170" s="372" t="s">
        <v>7941</v>
      </c>
      <c r="U170" s="662">
        <v>4.33</v>
      </c>
      <c r="V170" s="662" t="s">
        <v>7942</v>
      </c>
      <c r="W170" s="6"/>
      <c r="X170" s="215"/>
      <c r="Y170" s="6"/>
      <c r="Z170" s="6"/>
      <c r="AA170" s="6"/>
      <c r="AB170" s="6"/>
      <c r="AC170" s="6"/>
      <c r="AD170" s="6"/>
      <c r="AE170" s="6"/>
      <c r="AF170" s="6"/>
      <c r="AG170" s="6"/>
      <c r="AH170" s="6"/>
      <c r="AI170" s="6"/>
      <c r="AJ170" s="6"/>
      <c r="AK170" s="215"/>
    </row>
    <row r="171" spans="1:37" ht="15" customHeight="1">
      <c r="A171" s="372" t="s">
        <v>7976</v>
      </c>
      <c r="B171" s="662">
        <v>3.5</v>
      </c>
      <c r="C171" s="662" t="s">
        <v>7942</v>
      </c>
      <c r="D171" s="6" t="s">
        <v>7944</v>
      </c>
      <c r="E171" s="215"/>
      <c r="F171" s="6"/>
      <c r="G171" s="6"/>
      <c r="H171" s="6"/>
      <c r="I171" s="6"/>
      <c r="J171" s="6"/>
      <c r="K171" s="6"/>
      <c r="L171" s="6"/>
      <c r="M171" s="6"/>
      <c r="N171" s="6"/>
      <c r="O171" s="6"/>
      <c r="P171" s="6"/>
      <c r="Q171" s="6"/>
      <c r="R171" s="215"/>
      <c r="T171" s="372" t="s">
        <v>7945</v>
      </c>
      <c r="U171" s="662">
        <v>3.4</v>
      </c>
      <c r="V171" s="662" t="s">
        <v>7942</v>
      </c>
      <c r="W171" s="6" t="s">
        <v>7944</v>
      </c>
      <c r="X171" s="215"/>
      <c r="Y171" s="6"/>
      <c r="Z171" s="6"/>
      <c r="AA171" s="6"/>
      <c r="AB171" s="6"/>
      <c r="AC171" s="6"/>
      <c r="AD171" s="6"/>
      <c r="AE171" s="6"/>
      <c r="AF171" s="6"/>
      <c r="AG171" s="6"/>
      <c r="AH171" s="6"/>
      <c r="AI171" s="6"/>
      <c r="AJ171" s="6"/>
      <c r="AK171" s="215"/>
    </row>
    <row r="172" spans="1:37" ht="15" customHeight="1">
      <c r="A172" s="372" t="s">
        <v>7946</v>
      </c>
      <c r="B172" s="662">
        <f>4.35</f>
        <v>4.3499999999999996</v>
      </c>
      <c r="C172" s="662" t="s">
        <v>7942</v>
      </c>
      <c r="D172" s="6"/>
      <c r="E172" s="215"/>
      <c r="F172" s="6"/>
      <c r="G172" s="6"/>
      <c r="H172" s="6"/>
      <c r="I172" s="6"/>
      <c r="J172" s="6"/>
      <c r="K172" s="6"/>
      <c r="L172" s="6"/>
      <c r="M172" s="6"/>
      <c r="N172" s="6"/>
      <c r="O172" s="6"/>
      <c r="P172" s="6"/>
      <c r="Q172" s="6"/>
      <c r="R172" s="215"/>
      <c r="T172" s="372" t="s">
        <v>7946</v>
      </c>
      <c r="U172" s="662">
        <f>4.35</f>
        <v>4.3499999999999996</v>
      </c>
      <c r="V172" s="662" t="s">
        <v>7942</v>
      </c>
      <c r="W172" s="6"/>
      <c r="X172" s="215"/>
      <c r="Y172" s="6"/>
      <c r="Z172" s="6"/>
      <c r="AA172" s="6"/>
      <c r="AB172" s="6"/>
      <c r="AC172" s="6"/>
      <c r="AD172" s="6"/>
      <c r="AE172" s="6"/>
      <c r="AF172" s="6"/>
      <c r="AG172" s="6"/>
      <c r="AH172" s="6"/>
      <c r="AI172" s="6"/>
      <c r="AJ172" s="6"/>
      <c r="AK172" s="215"/>
    </row>
    <row r="173" spans="1:37" ht="15" customHeight="1">
      <c r="A173" s="663" t="s">
        <v>7947</v>
      </c>
      <c r="B173" s="664">
        <v>2</v>
      </c>
      <c r="C173" s="664" t="s">
        <v>7942</v>
      </c>
      <c r="D173" s="660" t="s">
        <v>7944</v>
      </c>
      <c r="E173" s="661"/>
      <c r="F173" s="6"/>
      <c r="G173" s="6"/>
      <c r="H173" s="6"/>
      <c r="I173" s="6"/>
      <c r="J173" s="6"/>
      <c r="K173" s="6"/>
      <c r="L173" s="6"/>
      <c r="M173" s="6"/>
      <c r="N173" s="6"/>
      <c r="O173" s="6"/>
      <c r="P173" s="6"/>
      <c r="Q173" s="6"/>
      <c r="R173" s="215"/>
      <c r="T173" s="663" t="s">
        <v>7947</v>
      </c>
      <c r="U173" s="664">
        <v>2</v>
      </c>
      <c r="V173" s="664" t="s">
        <v>7942</v>
      </c>
      <c r="W173" s="660" t="s">
        <v>7944</v>
      </c>
      <c r="X173" s="661"/>
      <c r="Y173" s="6"/>
      <c r="Z173" s="6"/>
      <c r="AA173" s="6"/>
      <c r="AB173" s="6"/>
      <c r="AC173" s="6"/>
      <c r="AD173" s="6"/>
      <c r="AE173" s="6"/>
      <c r="AF173" s="6"/>
      <c r="AG173" s="6"/>
      <c r="AH173" s="6"/>
      <c r="AI173" s="6"/>
      <c r="AJ173" s="6"/>
      <c r="AK173" s="215"/>
    </row>
    <row r="174" spans="1:37" ht="15" customHeight="1">
      <c r="A174" s="214" t="s">
        <v>7948</v>
      </c>
      <c r="B174" s="449" t="e">
        <f ca="1">B170*(B146+B147+B150)*(200-15)/3.6+B171*(B148+B149)*(200-15)/3.6</f>
        <v>#REF!</v>
      </c>
      <c r="C174" s="6" t="s">
        <v>7949</v>
      </c>
      <c r="D174" s="6"/>
      <c r="E174" s="215"/>
      <c r="F174" s="6"/>
      <c r="G174" s="6"/>
      <c r="H174" s="6"/>
      <c r="I174" s="6"/>
      <c r="J174" s="6"/>
      <c r="K174" s="6"/>
      <c r="L174" s="6"/>
      <c r="M174" s="6"/>
      <c r="N174" s="6"/>
      <c r="O174" s="6"/>
      <c r="P174" s="6"/>
      <c r="Q174" s="6"/>
      <c r="R174" s="215"/>
      <c r="T174" s="214" t="s">
        <v>7948</v>
      </c>
      <c r="U174" s="449" t="e">
        <f ca="1">U170*(U146+U147+U150)*(200-15)/3.6+U171*(U148+U149)*(200-15)/3.6</f>
        <v>#REF!</v>
      </c>
      <c r="V174" s="6" t="s">
        <v>7950</v>
      </c>
      <c r="W174" s="6"/>
      <c r="X174" s="215"/>
      <c r="Y174" s="6"/>
      <c r="Z174" s="6"/>
      <c r="AA174" s="6"/>
      <c r="AB174" s="6"/>
      <c r="AC174" s="6"/>
      <c r="AD174" s="6"/>
      <c r="AE174" s="6"/>
      <c r="AF174" s="6"/>
      <c r="AG174" s="6"/>
      <c r="AH174" s="6"/>
      <c r="AI174" s="6"/>
      <c r="AJ174" s="6"/>
      <c r="AK174" s="215"/>
    </row>
    <row r="175" spans="1:37" ht="15" customHeight="1">
      <c r="A175" s="214" t="s">
        <v>7951</v>
      </c>
      <c r="B175" s="449">
        <v>5</v>
      </c>
      <c r="C175" s="6" t="s">
        <v>7952</v>
      </c>
      <c r="D175" s="6" t="s">
        <v>7944</v>
      </c>
      <c r="E175" s="215"/>
      <c r="F175" s="6"/>
      <c r="G175" s="6"/>
      <c r="H175" s="6"/>
      <c r="I175" s="6"/>
      <c r="J175" s="6"/>
      <c r="K175" s="6"/>
      <c r="L175" s="6"/>
      <c r="M175" s="6"/>
      <c r="N175" s="6"/>
      <c r="O175" s="6"/>
      <c r="P175" s="6"/>
      <c r="Q175" s="6"/>
      <c r="R175" s="215"/>
      <c r="T175" s="214" t="s">
        <v>7951</v>
      </c>
      <c r="U175" s="449">
        <v>5</v>
      </c>
      <c r="V175" s="6" t="s">
        <v>7952</v>
      </c>
      <c r="W175" s="6" t="s">
        <v>7944</v>
      </c>
      <c r="X175" s="215"/>
      <c r="Y175" s="6"/>
      <c r="Z175" s="6"/>
      <c r="AA175" s="6"/>
      <c r="AB175" s="6"/>
      <c r="AC175" s="6"/>
      <c r="AD175" s="6"/>
      <c r="AE175" s="6"/>
      <c r="AF175" s="6"/>
      <c r="AG175" s="6"/>
      <c r="AH175" s="6"/>
      <c r="AI175" s="6"/>
      <c r="AJ175" s="6"/>
      <c r="AK175" s="215"/>
    </row>
    <row r="176" spans="1:37" ht="15" customHeight="1">
      <c r="A176" s="214" t="s">
        <v>7953</v>
      </c>
      <c r="B176" s="449" t="e">
        <f ca="1">-((G147)*B172*(200-90)/3.6)*0.95-((D144)*B173*(200-90)/3.6)*0.95</f>
        <v>#REF!</v>
      </c>
      <c r="C176" s="6" t="s">
        <v>7952</v>
      </c>
      <c r="D176" s="6"/>
      <c r="E176" s="215"/>
      <c r="F176" s="6"/>
      <c r="G176" s="6"/>
      <c r="H176" s="6"/>
      <c r="I176" s="6"/>
      <c r="J176" s="6"/>
      <c r="K176" s="6"/>
      <c r="L176" s="6"/>
      <c r="M176" s="6"/>
      <c r="N176" s="6"/>
      <c r="O176" s="6"/>
      <c r="P176" s="6"/>
      <c r="Q176" s="6"/>
      <c r="R176" s="215"/>
      <c r="T176" s="214" t="s">
        <v>7953</v>
      </c>
      <c r="U176" s="449" t="e">
        <f ca="1">-((Z147)*U172*(200-90)/3.6)*0.95-((W144)*U173*(200-90)/3.6)*0.95</f>
        <v>#REF!</v>
      </c>
      <c r="V176" s="6" t="s">
        <v>7950</v>
      </c>
      <c r="W176" s="6"/>
      <c r="X176" s="215"/>
      <c r="Y176" s="6"/>
      <c r="Z176" s="6"/>
      <c r="AA176" s="6"/>
      <c r="AB176" s="6"/>
      <c r="AC176" s="6"/>
      <c r="AD176" s="6"/>
      <c r="AE176" s="6"/>
      <c r="AF176" s="6"/>
      <c r="AG176" s="6"/>
      <c r="AH176" s="6"/>
      <c r="AI176" s="6"/>
      <c r="AJ176" s="6"/>
      <c r="AK176" s="215"/>
    </row>
    <row r="177" spans="1:37" ht="15" customHeight="1">
      <c r="A177" s="659" t="s">
        <v>7940</v>
      </c>
      <c r="B177" s="665">
        <f>(B167/3.6)*B148*1000</f>
        <v>-11.074242424242215</v>
      </c>
      <c r="C177" s="660" t="s">
        <v>7952</v>
      </c>
      <c r="D177" s="660"/>
      <c r="E177" s="661"/>
      <c r="F177" s="6"/>
      <c r="G177" s="6"/>
      <c r="H177" s="6"/>
      <c r="I177" s="6"/>
      <c r="J177" s="6"/>
      <c r="K177" s="6"/>
      <c r="L177" s="6"/>
      <c r="M177" s="6"/>
      <c r="N177" s="6"/>
      <c r="O177" s="6"/>
      <c r="P177" s="6"/>
      <c r="Q177" s="6"/>
      <c r="R177" s="215"/>
      <c r="T177" s="659" t="s">
        <v>7940</v>
      </c>
      <c r="U177" s="665">
        <f>(U167/3.6)*U148*1000</f>
        <v>-7.2775910362407119</v>
      </c>
      <c r="V177" s="660" t="s">
        <v>7950</v>
      </c>
      <c r="W177" s="660"/>
      <c r="X177" s="661"/>
      <c r="Y177" s="6"/>
      <c r="Z177" s="6"/>
      <c r="AA177" s="6"/>
      <c r="AB177" s="6"/>
      <c r="AC177" s="6"/>
      <c r="AD177" s="6"/>
      <c r="AE177" s="6"/>
      <c r="AF177" s="6"/>
      <c r="AG177" s="6"/>
      <c r="AH177" s="6"/>
      <c r="AI177" s="6"/>
      <c r="AJ177" s="6"/>
      <c r="AK177" s="215"/>
    </row>
    <row r="178" spans="1:37" ht="15" customHeight="1">
      <c r="A178" s="666" t="s">
        <v>7954</v>
      </c>
      <c r="B178" s="667" t="e">
        <f ca="1">SUM(B174:B177)</f>
        <v>#REF!</v>
      </c>
      <c r="C178" s="668" t="s">
        <v>7952</v>
      </c>
      <c r="D178" s="668"/>
      <c r="E178" s="669"/>
      <c r="F178" s="6"/>
      <c r="G178" s="6"/>
      <c r="H178" s="6"/>
      <c r="I178" s="6"/>
      <c r="J178" s="6"/>
      <c r="K178" s="6"/>
      <c r="L178" s="6"/>
      <c r="M178" s="6"/>
      <c r="N178" s="6"/>
      <c r="O178" s="6"/>
      <c r="P178" s="6"/>
      <c r="Q178" s="6"/>
      <c r="R178" s="215"/>
      <c r="T178" s="666" t="s">
        <v>7954</v>
      </c>
      <c r="U178" s="667" t="e">
        <f ca="1">SUM(U174:U177)</f>
        <v>#REF!</v>
      </c>
      <c r="V178" s="668" t="s">
        <v>7950</v>
      </c>
      <c r="W178" s="668"/>
      <c r="X178" s="669"/>
      <c r="Y178" s="6"/>
      <c r="Z178" s="6"/>
      <c r="AA178" s="6"/>
      <c r="AB178" s="6"/>
      <c r="AC178" s="6"/>
      <c r="AD178" s="6"/>
      <c r="AE178" s="6"/>
      <c r="AF178" s="6"/>
      <c r="AG178" s="6"/>
      <c r="AH178" s="6"/>
      <c r="AI178" s="6"/>
      <c r="AJ178" s="6"/>
      <c r="AK178" s="215"/>
    </row>
    <row r="179" spans="1:37" ht="15.75" customHeight="1">
      <c r="A179" s="236" t="s">
        <v>7954</v>
      </c>
      <c r="B179" s="276" t="e">
        <f ca="1">B178*(1/B148)</f>
        <v>#REF!</v>
      </c>
      <c r="C179" s="237" t="s">
        <v>7955</v>
      </c>
      <c r="D179" s="237"/>
      <c r="E179" s="238"/>
      <c r="F179" s="6"/>
      <c r="G179" s="6"/>
      <c r="H179" s="6"/>
      <c r="I179" s="6"/>
      <c r="J179" s="6"/>
      <c r="K179" s="6"/>
      <c r="L179" s="6"/>
      <c r="M179" s="6"/>
      <c r="N179" s="6"/>
      <c r="O179" s="6"/>
      <c r="P179" s="6"/>
      <c r="Q179" s="6"/>
      <c r="R179" s="215"/>
      <c r="T179" s="236" t="s">
        <v>7954</v>
      </c>
      <c r="U179" s="276" t="e">
        <f ca="1">U178*(1/U148)</f>
        <v>#REF!</v>
      </c>
      <c r="V179" s="237" t="s">
        <v>7955</v>
      </c>
      <c r="W179" s="237"/>
      <c r="X179" s="238"/>
      <c r="Y179" s="6"/>
      <c r="Z179" s="6"/>
      <c r="AA179" s="6"/>
      <c r="AB179" s="6"/>
      <c r="AC179" s="6"/>
      <c r="AD179" s="6"/>
      <c r="AE179" s="6"/>
      <c r="AF179" s="6"/>
      <c r="AG179" s="6"/>
      <c r="AH179" s="6"/>
      <c r="AI179" s="6"/>
      <c r="AJ179" s="6"/>
      <c r="AK179" s="215"/>
    </row>
    <row r="180" spans="1:37">
      <c r="A180" s="236"/>
      <c r="B180" s="237"/>
      <c r="C180" s="237"/>
      <c r="D180" s="237"/>
      <c r="E180" s="237"/>
      <c r="F180" s="237"/>
      <c r="G180" s="237"/>
      <c r="H180" s="237"/>
      <c r="I180" s="237"/>
      <c r="J180" s="237"/>
      <c r="K180" s="237"/>
      <c r="L180" s="237"/>
      <c r="M180" s="237"/>
      <c r="N180" s="237"/>
      <c r="O180" s="237"/>
      <c r="P180" s="237"/>
      <c r="Q180" s="237"/>
      <c r="R180" s="238"/>
      <c r="T180" s="236"/>
      <c r="U180" s="237"/>
      <c r="V180" s="237"/>
      <c r="W180" s="237"/>
      <c r="X180" s="237"/>
      <c r="Y180" s="237"/>
      <c r="Z180" s="237"/>
      <c r="AA180" s="237"/>
      <c r="AB180" s="237"/>
      <c r="AC180" s="237"/>
      <c r="AD180" s="237"/>
      <c r="AE180" s="237"/>
      <c r="AF180" s="237"/>
      <c r="AG180" s="237"/>
      <c r="AH180" s="237"/>
      <c r="AI180" s="237"/>
      <c r="AJ180" s="237"/>
      <c r="AK180" s="238"/>
    </row>
  </sheetData>
  <mergeCells count="42">
    <mergeCell ref="AJ146:AJ147"/>
    <mergeCell ref="A159:E159"/>
    <mergeCell ref="T159:X159"/>
    <mergeCell ref="C143:C144"/>
    <mergeCell ref="V143:V144"/>
    <mergeCell ref="C146:E150"/>
    <mergeCell ref="Q146:Q147"/>
    <mergeCell ref="V146:X150"/>
    <mergeCell ref="A128:Q128"/>
    <mergeCell ref="T128:AJ128"/>
    <mergeCell ref="D134:G134"/>
    <mergeCell ref="W134:Z134"/>
    <mergeCell ref="D135:G135"/>
    <mergeCell ref="W135:Z135"/>
    <mergeCell ref="C90:E94"/>
    <mergeCell ref="Q90:Q91"/>
    <mergeCell ref="V90:X94"/>
    <mergeCell ref="AJ90:AJ91"/>
    <mergeCell ref="A103:E103"/>
    <mergeCell ref="T103:X103"/>
    <mergeCell ref="D78:G78"/>
    <mergeCell ref="W78:Z78"/>
    <mergeCell ref="D79:G79"/>
    <mergeCell ref="W79:Z79"/>
    <mergeCell ref="C87:C88"/>
    <mergeCell ref="V87:V88"/>
    <mergeCell ref="AJ34:AJ35"/>
    <mergeCell ref="A47:E47"/>
    <mergeCell ref="T47:X47"/>
    <mergeCell ref="A72:Q72"/>
    <mergeCell ref="T72:AJ72"/>
    <mergeCell ref="C31:C32"/>
    <mergeCell ref="V31:V32"/>
    <mergeCell ref="C34:E38"/>
    <mergeCell ref="Q34:Q35"/>
    <mergeCell ref="V34:X38"/>
    <mergeCell ref="A16:Q16"/>
    <mergeCell ref="T16:AJ16"/>
    <mergeCell ref="D22:G22"/>
    <mergeCell ref="W22:Z22"/>
    <mergeCell ref="D23:G23"/>
    <mergeCell ref="W23:Z23"/>
  </mergeCells>
  <pageMargins left="0.7" right="0.7" top="0.75" bottom="0.75" header="0.3" footer="0.3"/>
  <pageSetup paperSize="9" scale="17" orientation="landscape"/>
  <headerFooter>
    <oddHeader>&amp;C&amp;20A.2 HTC background calculations</oddHeader>
  </headerFooter>
  <drawing r:id="rId1"/>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indexed="5"/>
  </sheetPr>
  <dimension ref="A1:M221"/>
  <sheetViews>
    <sheetView workbookViewId="0"/>
  </sheetViews>
  <sheetFormatPr baseColWidth="10" defaultColWidth="9.140625" defaultRowHeight="15"/>
  <cols>
    <col min="1" max="1" width="24.7109375" bestFit="1" customWidth="1"/>
    <col min="2" max="2" width="16.85546875" bestFit="1" customWidth="1"/>
    <col min="3" max="3" width="25.7109375" bestFit="1" customWidth="1"/>
    <col min="4" max="4" width="6.5703125" bestFit="1" customWidth="1"/>
    <col min="5" max="5" width="15.140625" bestFit="1" customWidth="1"/>
    <col min="6" max="6" width="16.28515625" customWidth="1"/>
    <col min="7" max="7" width="22.140625" bestFit="1" customWidth="1"/>
    <col min="8" max="8" width="20.85546875" bestFit="1" customWidth="1"/>
    <col min="9" max="9" width="21.140625" bestFit="1" customWidth="1"/>
    <col min="11" max="11" width="5" bestFit="1" customWidth="1"/>
    <col min="12" max="12" width="5.5703125" bestFit="1" customWidth="1"/>
    <col min="13" max="13" width="5.140625" bestFit="1" customWidth="1"/>
    <col min="14" max="14" width="7.140625" customWidth="1"/>
  </cols>
  <sheetData>
    <row r="1" spans="1:13" ht="18.75">
      <c r="A1" s="671" t="s">
        <v>7977</v>
      </c>
    </row>
    <row r="3" spans="1:13">
      <c r="A3" s="4" t="s">
        <v>7978</v>
      </c>
    </row>
    <row r="4" spans="1:13" ht="30">
      <c r="A4" s="672" t="s">
        <v>7979</v>
      </c>
      <c r="B4" s="673" t="s">
        <v>7980</v>
      </c>
      <c r="C4" s="674"/>
      <c r="D4" s="903" t="s">
        <v>7981</v>
      </c>
      <c r="E4" s="179"/>
      <c r="F4" s="151" t="s">
        <v>7982</v>
      </c>
      <c r="G4" s="675" t="s">
        <v>7983</v>
      </c>
      <c r="H4" s="674"/>
      <c r="I4" s="674"/>
      <c r="J4" s="674"/>
      <c r="K4" s="674"/>
      <c r="L4" s="674"/>
      <c r="M4" s="676"/>
    </row>
    <row r="5" spans="1:13">
      <c r="A5" s="179" t="s">
        <v>7984</v>
      </c>
      <c r="B5" s="181">
        <v>200</v>
      </c>
      <c r="C5" s="565"/>
      <c r="D5" s="904"/>
      <c r="E5" s="179" t="s">
        <v>7984</v>
      </c>
      <c r="F5" s="677">
        <v>0</v>
      </c>
      <c r="G5" s="678">
        <v>0</v>
      </c>
      <c r="H5" s="565"/>
      <c r="I5" s="565"/>
      <c r="J5" s="565"/>
      <c r="K5" s="565"/>
      <c r="L5" s="565"/>
      <c r="M5" s="566"/>
    </row>
    <row r="6" spans="1:13">
      <c r="A6" s="157" t="s">
        <v>85</v>
      </c>
      <c r="B6" s="679">
        <v>406.9</v>
      </c>
      <c r="C6" s="565"/>
      <c r="D6" s="904"/>
      <c r="E6" s="157" t="s">
        <v>85</v>
      </c>
      <c r="F6" s="680">
        <v>169.58298782646162</v>
      </c>
      <c r="G6" s="681">
        <v>704.57326590751029</v>
      </c>
      <c r="H6" s="565"/>
      <c r="I6" s="565"/>
      <c r="J6" s="565"/>
      <c r="K6" s="565"/>
      <c r="L6" s="565"/>
      <c r="M6" s="566"/>
    </row>
    <row r="7" spans="1:13">
      <c r="A7" s="157" t="s">
        <v>84</v>
      </c>
      <c r="B7" s="679">
        <v>56.5</v>
      </c>
      <c r="C7" s="565"/>
      <c r="D7" s="904"/>
      <c r="E7" s="157" t="s">
        <v>84</v>
      </c>
      <c r="F7" s="682">
        <v>4.565252576552723</v>
      </c>
      <c r="G7" s="681">
        <v>18.967438649247097</v>
      </c>
      <c r="H7" s="565"/>
      <c r="I7" s="565"/>
      <c r="J7" s="565"/>
      <c r="K7" s="565"/>
      <c r="L7" s="565"/>
      <c r="M7" s="566"/>
    </row>
    <row r="8" spans="1:13">
      <c r="A8" s="157" t="s">
        <v>83</v>
      </c>
      <c r="B8" s="679">
        <v>252.3</v>
      </c>
      <c r="C8" s="683" t="s">
        <v>7985</v>
      </c>
      <c r="D8" s="904"/>
      <c r="E8" s="157" t="s">
        <v>83</v>
      </c>
      <c r="F8" s="682">
        <v>10.635092930318933</v>
      </c>
      <c r="G8" s="681">
        <v>44.186048702082424</v>
      </c>
      <c r="H8" s="565"/>
      <c r="I8" s="565"/>
      <c r="J8" s="565"/>
      <c r="K8" s="565"/>
      <c r="L8" s="565"/>
      <c r="M8" s="566"/>
    </row>
    <row r="9" spans="1:13">
      <c r="A9" s="157" t="s">
        <v>87</v>
      </c>
      <c r="B9" s="679">
        <v>30.2</v>
      </c>
      <c r="C9" s="565"/>
      <c r="D9" s="904"/>
      <c r="E9" s="157" t="s">
        <v>87</v>
      </c>
      <c r="F9" s="680">
        <v>13.8316</v>
      </c>
      <c r="G9" s="681">
        <v>57.466705296518292</v>
      </c>
      <c r="H9" s="565"/>
      <c r="I9" s="565"/>
      <c r="J9" s="565"/>
      <c r="K9" s="565"/>
      <c r="L9" s="565"/>
      <c r="M9" s="566"/>
    </row>
    <row r="10" spans="1:13">
      <c r="A10" s="157" t="s">
        <v>86</v>
      </c>
      <c r="B10" s="679">
        <v>2</v>
      </c>
      <c r="C10" s="565"/>
      <c r="D10" s="904"/>
      <c r="E10" s="157" t="s">
        <v>86</v>
      </c>
      <c r="F10" s="680">
        <v>0.42599999999999999</v>
      </c>
      <c r="G10" s="681">
        <v>1.7699193481821909</v>
      </c>
      <c r="H10" s="565"/>
      <c r="I10" s="565"/>
      <c r="J10" s="565"/>
      <c r="K10" s="565"/>
      <c r="L10" s="565"/>
      <c r="M10" s="566"/>
    </row>
    <row r="11" spans="1:13">
      <c r="A11" s="167" t="s">
        <v>149</v>
      </c>
      <c r="B11" s="684">
        <v>51.954022259337762</v>
      </c>
      <c r="C11" s="565"/>
      <c r="D11" s="904"/>
      <c r="E11" s="167" t="s">
        <v>149</v>
      </c>
      <c r="F11" s="685">
        <v>41.648000000000003</v>
      </c>
      <c r="G11" s="686">
        <v>173.03662209645984</v>
      </c>
      <c r="H11" s="565"/>
      <c r="I11" s="565"/>
      <c r="J11" s="565"/>
      <c r="K11" s="565"/>
      <c r="L11" s="565"/>
      <c r="M11" s="566"/>
    </row>
    <row r="12" spans="1:13">
      <c r="A12" s="256" t="s">
        <v>233</v>
      </c>
      <c r="B12" s="438">
        <v>1000</v>
      </c>
      <c r="C12" s="565"/>
      <c r="D12" s="904"/>
      <c r="E12" s="256" t="s">
        <v>233</v>
      </c>
      <c r="F12" s="687">
        <v>240.68893333333327</v>
      </c>
      <c r="G12" s="688">
        <v>1000.0000000000001</v>
      </c>
      <c r="H12" s="565"/>
      <c r="I12" s="565"/>
      <c r="J12" s="565"/>
      <c r="K12" s="565"/>
      <c r="L12" s="565"/>
      <c r="M12" s="566"/>
    </row>
    <row r="13" spans="1:13">
      <c r="A13" s="256" t="s">
        <v>126</v>
      </c>
      <c r="B13" s="689">
        <v>17.100000000000001</v>
      </c>
      <c r="C13" s="565"/>
      <c r="D13" s="905"/>
      <c r="E13" s="256" t="s">
        <v>126</v>
      </c>
      <c r="F13" s="690"/>
      <c r="G13" s="691">
        <v>25.9</v>
      </c>
      <c r="H13" s="565"/>
      <c r="I13" s="565"/>
      <c r="J13" s="565"/>
      <c r="K13" s="565"/>
      <c r="L13" s="565"/>
      <c r="M13" s="566"/>
    </row>
    <row r="14" spans="1:13">
      <c r="A14" s="692"/>
      <c r="B14" s="565"/>
      <c r="C14" s="565"/>
      <c r="D14" s="565"/>
      <c r="E14" s="565"/>
      <c r="F14" s="565"/>
      <c r="G14" s="565"/>
      <c r="H14" s="565"/>
      <c r="I14" s="565"/>
      <c r="J14" s="565"/>
      <c r="K14" s="565"/>
      <c r="L14" s="565"/>
      <c r="M14" s="566"/>
    </row>
    <row r="15" spans="1:13">
      <c r="A15" s="692"/>
      <c r="B15" s="565"/>
      <c r="C15" s="565"/>
      <c r="D15" s="906" t="s">
        <v>7986</v>
      </c>
      <c r="E15" s="256"/>
      <c r="F15" s="335" t="s">
        <v>7987</v>
      </c>
      <c r="G15" s="335"/>
      <c r="H15" s="335" t="s">
        <v>7988</v>
      </c>
      <c r="I15" s="335" t="s">
        <v>7989</v>
      </c>
      <c r="J15" s="335" t="s">
        <v>542</v>
      </c>
      <c r="K15" s="256" t="s">
        <v>7990</v>
      </c>
      <c r="L15" s="335" t="s">
        <v>7991</v>
      </c>
      <c r="M15" s="438" t="s">
        <v>7992</v>
      </c>
    </row>
    <row r="16" spans="1:13">
      <c r="A16" s="692"/>
      <c r="B16" s="565"/>
      <c r="C16" s="565"/>
      <c r="D16" s="907"/>
      <c r="E16" s="401" t="s">
        <v>7993</v>
      </c>
      <c r="F16" s="693">
        <v>15</v>
      </c>
      <c r="G16" s="694">
        <v>420</v>
      </c>
      <c r="H16" s="594">
        <v>0.13035381750465549</v>
      </c>
      <c r="I16" s="162">
        <v>0.28747672253258844</v>
      </c>
      <c r="J16" s="695">
        <v>1.3170856610800745</v>
      </c>
      <c r="K16" s="696">
        <v>3.4497206703910615</v>
      </c>
      <c r="L16" s="695">
        <v>4.599627560521415</v>
      </c>
      <c r="M16" s="697">
        <v>0</v>
      </c>
    </row>
    <row r="17" spans="1:13">
      <c r="A17" s="692"/>
      <c r="B17" s="565"/>
      <c r="C17" s="565"/>
      <c r="D17" s="907"/>
      <c r="E17" s="333" t="s">
        <v>7994</v>
      </c>
      <c r="F17" s="698">
        <v>5</v>
      </c>
      <c r="G17" s="699">
        <v>80</v>
      </c>
      <c r="H17" s="508">
        <v>2.4829298572315334E-2</v>
      </c>
      <c r="I17" s="563">
        <v>9.5825574177529488E-2</v>
      </c>
      <c r="J17" s="367">
        <v>1.2456393544382374</v>
      </c>
      <c r="K17" s="582">
        <v>1.149906890130354</v>
      </c>
      <c r="L17" s="367">
        <v>0</v>
      </c>
      <c r="M17" s="700">
        <v>0.38330229671011795</v>
      </c>
    </row>
    <row r="18" spans="1:13">
      <c r="A18" s="692"/>
      <c r="B18" s="565"/>
      <c r="C18" s="683" t="s">
        <v>7985</v>
      </c>
      <c r="D18" s="907"/>
      <c r="E18" s="333" t="s">
        <v>7995</v>
      </c>
      <c r="F18" s="698">
        <v>59</v>
      </c>
      <c r="G18" s="699">
        <v>2596</v>
      </c>
      <c r="H18" s="508">
        <v>0.80571073867163256</v>
      </c>
      <c r="I18" s="563">
        <v>1.1307417752948479</v>
      </c>
      <c r="J18" s="367">
        <v>0</v>
      </c>
      <c r="K18" s="582">
        <v>13.568901303538174</v>
      </c>
      <c r="L18" s="367">
        <v>36.183736809435139</v>
      </c>
      <c r="M18" s="700">
        <v>0</v>
      </c>
    </row>
    <row r="19" spans="1:13">
      <c r="A19" s="692"/>
      <c r="B19" s="565" t="s">
        <v>281</v>
      </c>
      <c r="C19" s="701"/>
      <c r="D19" s="907"/>
      <c r="E19" s="333" t="s">
        <v>7996</v>
      </c>
      <c r="F19" s="698">
        <v>18</v>
      </c>
      <c r="G19" s="699">
        <v>36</v>
      </c>
      <c r="H19" s="508">
        <v>1.11731843575419E-2</v>
      </c>
      <c r="I19" s="563">
        <v>0.34497206703910616</v>
      </c>
      <c r="J19" s="367">
        <v>1.3503910614525141</v>
      </c>
      <c r="K19" s="582">
        <v>0</v>
      </c>
      <c r="L19" s="367">
        <v>0</v>
      </c>
      <c r="M19" s="700">
        <v>0.68994413407821231</v>
      </c>
    </row>
    <row r="20" spans="1:13">
      <c r="A20" s="692"/>
      <c r="B20" s="565" t="s">
        <v>281</v>
      </c>
      <c r="C20" s="702"/>
      <c r="D20" s="907"/>
      <c r="E20" s="333" t="s">
        <v>7997</v>
      </c>
      <c r="F20" s="698">
        <v>3</v>
      </c>
      <c r="G20" s="699">
        <v>90</v>
      </c>
      <c r="H20" s="508">
        <v>2.7932960893854747E-2</v>
      </c>
      <c r="I20" s="563">
        <v>5.7495344506517693E-2</v>
      </c>
      <c r="J20" s="367">
        <v>1.3303910614525138</v>
      </c>
      <c r="K20" s="582">
        <v>1.3798882681564246</v>
      </c>
      <c r="L20" s="367">
        <v>0</v>
      </c>
      <c r="M20" s="700">
        <v>0.34497206703910616</v>
      </c>
    </row>
    <row r="21" spans="1:13">
      <c r="A21" s="692"/>
      <c r="B21" s="565" t="s">
        <v>281</v>
      </c>
      <c r="C21" s="702"/>
      <c r="D21" s="908"/>
      <c r="E21" s="703" t="s">
        <v>7998</v>
      </c>
      <c r="F21" s="704">
        <v>100</v>
      </c>
      <c r="G21" s="705">
        <v>3222</v>
      </c>
      <c r="H21" s="706">
        <v>1</v>
      </c>
      <c r="I21" s="707">
        <v>1.9165114835505894</v>
      </c>
      <c r="J21" s="707">
        <v>5.2435071384233396</v>
      </c>
      <c r="K21" s="708">
        <v>19.548417132216013</v>
      </c>
      <c r="L21" s="709">
        <v>40.783364369956551</v>
      </c>
      <c r="M21" s="710">
        <v>1.4182184978274364</v>
      </c>
    </row>
    <row r="22" spans="1:13">
      <c r="A22" s="692"/>
      <c r="B22" s="565" t="s">
        <v>281</v>
      </c>
      <c r="C22" s="702"/>
      <c r="D22" s="606"/>
      <c r="E22" s="565"/>
      <c r="F22" s="565"/>
      <c r="G22" s="565"/>
      <c r="H22" s="565"/>
      <c r="I22" s="565"/>
      <c r="J22" s="565"/>
      <c r="K22" s="565"/>
      <c r="L22" s="565"/>
      <c r="M22" s="566"/>
    </row>
    <row r="23" spans="1:13">
      <c r="A23" s="692"/>
      <c r="B23" s="565"/>
      <c r="C23" s="702"/>
      <c r="D23" s="909" t="s">
        <v>7999</v>
      </c>
      <c r="E23" s="179" t="s">
        <v>85</v>
      </c>
      <c r="F23" s="162">
        <v>1</v>
      </c>
      <c r="G23" s="180">
        <v>12</v>
      </c>
      <c r="H23" s="711">
        <v>217.76859504132236</v>
      </c>
      <c r="I23" s="565"/>
      <c r="J23" s="565"/>
      <c r="K23" s="565"/>
      <c r="L23" s="565"/>
      <c r="M23" s="566"/>
    </row>
    <row r="24" spans="1:13">
      <c r="A24" s="692"/>
      <c r="B24" s="565"/>
      <c r="C24" s="702"/>
      <c r="D24" s="910"/>
      <c r="E24" s="157" t="s">
        <v>84</v>
      </c>
      <c r="F24" s="563">
        <v>2.6</v>
      </c>
      <c r="G24" s="563">
        <v>2.6</v>
      </c>
      <c r="H24" s="564">
        <v>47.183195592286509</v>
      </c>
      <c r="I24" s="565"/>
      <c r="J24" s="565"/>
      <c r="K24" s="565"/>
      <c r="L24" s="565"/>
      <c r="M24" s="566"/>
    </row>
    <row r="25" spans="1:13">
      <c r="A25" s="692"/>
      <c r="B25" s="565" t="s">
        <v>281</v>
      </c>
      <c r="C25" s="683" t="s">
        <v>7985</v>
      </c>
      <c r="D25" s="910"/>
      <c r="E25" s="157" t="s">
        <v>83</v>
      </c>
      <c r="F25" s="563">
        <v>0.6</v>
      </c>
      <c r="G25" s="563">
        <v>9.6</v>
      </c>
      <c r="H25" s="564">
        <v>174.21487603305789</v>
      </c>
      <c r="I25" s="565"/>
      <c r="J25" s="565"/>
      <c r="K25" s="565"/>
      <c r="L25" s="565"/>
      <c r="M25" s="566"/>
    </row>
    <row r="26" spans="1:13">
      <c r="A26" s="692"/>
      <c r="B26" s="565" t="s">
        <v>281</v>
      </c>
      <c r="C26" s="565"/>
      <c r="D26" s="910"/>
      <c r="E26" s="167" t="s">
        <v>82</v>
      </c>
      <c r="F26" s="511"/>
      <c r="G26" s="712"/>
      <c r="H26" s="178">
        <v>229.99999999999997</v>
      </c>
      <c r="I26" s="565"/>
      <c r="J26" s="565"/>
      <c r="K26" s="565"/>
      <c r="L26" s="565"/>
      <c r="M26" s="566"/>
    </row>
    <row r="27" spans="1:13">
      <c r="A27" s="157" t="s">
        <v>8000</v>
      </c>
      <c r="B27" s="565" t="s">
        <v>281</v>
      </c>
      <c r="C27" s="565"/>
      <c r="D27" s="910"/>
      <c r="E27" s="256" t="s">
        <v>233</v>
      </c>
      <c r="F27" s="335"/>
      <c r="G27" s="335"/>
      <c r="H27" s="438">
        <v>669.2</v>
      </c>
      <c r="I27" s="565"/>
      <c r="J27" s="565"/>
      <c r="K27" s="565"/>
      <c r="L27" s="565"/>
      <c r="M27" s="566"/>
    </row>
    <row r="28" spans="1:13">
      <c r="A28" s="713" t="s">
        <v>8001</v>
      </c>
      <c r="B28" s="714" t="s">
        <v>281</v>
      </c>
      <c r="C28" s="714"/>
      <c r="D28" s="911"/>
      <c r="E28" s="167" t="s">
        <v>8002</v>
      </c>
      <c r="F28" s="177"/>
      <c r="G28" s="177"/>
      <c r="H28" s="715">
        <v>9.56</v>
      </c>
      <c r="I28" s="714"/>
      <c r="J28" s="714"/>
      <c r="K28" s="714"/>
      <c r="L28" s="714"/>
      <c r="M28" s="716"/>
    </row>
    <row r="29" spans="1:13">
      <c r="A29" s="717"/>
      <c r="B29" s="718" t="s">
        <v>281</v>
      </c>
      <c r="C29" s="718"/>
      <c r="D29" s="718"/>
      <c r="E29" s="718"/>
      <c r="F29" s="718"/>
      <c r="G29" s="718"/>
      <c r="H29" s="718"/>
      <c r="I29" s="718"/>
      <c r="J29" s="718"/>
      <c r="K29" s="718"/>
      <c r="L29" s="718"/>
      <c r="M29" s="719"/>
    </row>
    <row r="30" spans="1:13">
      <c r="A30" s="720"/>
      <c r="B30" s="721" t="s">
        <v>281</v>
      </c>
      <c r="C30" s="721"/>
      <c r="D30" s="906" t="s">
        <v>8003</v>
      </c>
      <c r="E30" s="672"/>
      <c r="F30" s="722" t="s">
        <v>8004</v>
      </c>
      <c r="G30" s="722" t="s">
        <v>327</v>
      </c>
      <c r="H30" s="673" t="s">
        <v>8005</v>
      </c>
      <c r="I30" s="721"/>
      <c r="J30" s="721"/>
      <c r="K30" s="721"/>
      <c r="L30" s="721"/>
      <c r="M30" s="723"/>
    </row>
    <row r="31" spans="1:13">
      <c r="A31" s="720"/>
      <c r="B31" s="721"/>
      <c r="C31" s="721"/>
      <c r="D31" s="907"/>
      <c r="E31" s="157" t="s">
        <v>8006</v>
      </c>
      <c r="F31" s="367">
        <v>240.83491107399556</v>
      </c>
      <c r="G31" s="367">
        <v>6.2395923286172019</v>
      </c>
      <c r="H31" s="274">
        <v>0.38701172597168676</v>
      </c>
      <c r="I31" s="721"/>
      <c r="J31" s="721"/>
      <c r="K31" s="721"/>
      <c r="L31" s="721"/>
      <c r="M31" s="723"/>
    </row>
    <row r="32" spans="1:13">
      <c r="A32" s="720"/>
      <c r="B32" s="721"/>
      <c r="C32" s="721"/>
      <c r="D32" s="907"/>
      <c r="E32" s="157" t="s">
        <v>8007</v>
      </c>
      <c r="F32" s="724">
        <v>669.16666666666674</v>
      </c>
      <c r="G32" s="367">
        <v>9.5591101928374691</v>
      </c>
      <c r="H32" s="274">
        <v>0.59290535978068315</v>
      </c>
      <c r="I32" s="721"/>
      <c r="J32" s="721"/>
      <c r="K32" s="721"/>
      <c r="L32" s="721"/>
      <c r="M32" s="723"/>
    </row>
    <row r="33" spans="1:13">
      <c r="A33" s="256" t="s">
        <v>8008</v>
      </c>
      <c r="B33" s="438"/>
      <c r="C33" s="721"/>
      <c r="D33" s="907"/>
      <c r="E33" s="157" t="s">
        <v>8009</v>
      </c>
      <c r="F33" s="724">
        <v>61.75</v>
      </c>
      <c r="G33" s="367">
        <v>0.3237865657976412</v>
      </c>
      <c r="H33" s="274">
        <v>2.008291424763016E-2</v>
      </c>
      <c r="I33" s="721"/>
      <c r="J33" s="721"/>
      <c r="K33" s="721"/>
      <c r="L33" s="721"/>
      <c r="M33" s="723"/>
    </row>
    <row r="34" spans="1:13">
      <c r="A34" s="179" t="s">
        <v>8010</v>
      </c>
      <c r="B34" s="711">
        <f>(G8/16)/(G6/12)</f>
        <v>4.7034904856739293E-2</v>
      </c>
      <c r="C34" s="721"/>
      <c r="D34" s="907"/>
      <c r="E34" s="157" t="s">
        <v>8011</v>
      </c>
      <c r="F34" s="724">
        <v>17.942400000000003</v>
      </c>
      <c r="G34" s="171">
        <v>0</v>
      </c>
      <c r="H34" s="274">
        <v>0</v>
      </c>
      <c r="I34" s="721"/>
      <c r="J34" s="721"/>
      <c r="K34" s="721"/>
      <c r="L34" s="721"/>
      <c r="M34" s="723"/>
    </row>
    <row r="35" spans="1:13">
      <c r="A35" s="167" t="s">
        <v>8012</v>
      </c>
      <c r="B35" s="170">
        <f>G7/(G6/12)</f>
        <v>0.32304555793469969</v>
      </c>
      <c r="C35" s="721"/>
      <c r="D35" s="907"/>
      <c r="E35" s="157" t="s">
        <v>8013</v>
      </c>
      <c r="F35" s="725">
        <v>10.306022259337759</v>
      </c>
      <c r="G35" s="171">
        <v>0</v>
      </c>
      <c r="H35" s="274">
        <v>0</v>
      </c>
      <c r="I35" s="721"/>
      <c r="J35" s="721"/>
      <c r="K35" s="721"/>
      <c r="L35" s="721"/>
      <c r="M35" s="723"/>
    </row>
    <row r="36" spans="1:13">
      <c r="A36" s="720"/>
      <c r="B36" s="721"/>
      <c r="C36" s="721"/>
      <c r="D36" s="908"/>
      <c r="E36" s="492" t="s">
        <v>233</v>
      </c>
      <c r="F36" s="726">
        <v>1000.0000000000001</v>
      </c>
      <c r="G36" s="727">
        <v>16.100000000000001</v>
      </c>
      <c r="H36" s="728"/>
      <c r="I36" s="721"/>
      <c r="J36" s="721"/>
      <c r="K36" s="721"/>
      <c r="L36" s="721"/>
      <c r="M36" s="723"/>
    </row>
    <row r="37" spans="1:13">
      <c r="A37" s="729"/>
      <c r="B37" s="730"/>
      <c r="C37" s="730"/>
      <c r="D37" s="730"/>
      <c r="E37" s="730"/>
      <c r="F37" s="730"/>
      <c r="G37" s="169">
        <v>-0.93</v>
      </c>
      <c r="H37" s="177" t="s">
        <v>8014</v>
      </c>
      <c r="I37" s="731" t="s">
        <v>8015</v>
      </c>
      <c r="J37" s="177"/>
      <c r="K37" s="177"/>
      <c r="L37" s="730"/>
      <c r="M37" s="732"/>
    </row>
    <row r="38" spans="1:13">
      <c r="A38" s="717"/>
      <c r="B38" s="718"/>
      <c r="C38" s="718"/>
      <c r="D38" s="718"/>
      <c r="E38" s="718"/>
      <c r="F38" s="718"/>
      <c r="G38" s="718"/>
      <c r="H38" s="718"/>
      <c r="I38" s="718"/>
      <c r="J38" s="718"/>
      <c r="K38" s="718"/>
      <c r="L38" s="718"/>
      <c r="M38" s="719"/>
    </row>
    <row r="39" spans="1:13">
      <c r="A39" s="720"/>
      <c r="B39" s="721"/>
      <c r="C39" s="721"/>
      <c r="D39" s="721"/>
      <c r="E39" s="721"/>
      <c r="F39" s="733"/>
      <c r="G39" s="733"/>
      <c r="H39" s="733"/>
      <c r="I39" s="733"/>
      <c r="J39" s="721"/>
      <c r="K39" s="721"/>
      <c r="L39" s="721"/>
      <c r="M39" s="723"/>
    </row>
    <row r="40" spans="1:13">
      <c r="A40" s="720"/>
      <c r="B40" s="721"/>
      <c r="C40" s="721"/>
      <c r="D40" s="721"/>
      <c r="E40" s="721"/>
      <c r="F40" s="721"/>
      <c r="G40" s="721"/>
      <c r="H40" s="721"/>
      <c r="I40" s="721"/>
      <c r="J40" s="721"/>
      <c r="K40" s="721"/>
      <c r="L40" s="721"/>
      <c r="M40" s="723"/>
    </row>
    <row r="41" spans="1:13">
      <c r="A41" s="720"/>
      <c r="B41" s="721"/>
      <c r="C41" s="721"/>
      <c r="D41" s="721"/>
      <c r="E41" s="721"/>
      <c r="F41" s="721"/>
      <c r="G41" s="721"/>
      <c r="H41" s="721"/>
      <c r="I41" s="721"/>
      <c r="J41" s="721"/>
      <c r="K41" s="721"/>
      <c r="L41" s="721"/>
      <c r="M41" s="723"/>
    </row>
    <row r="42" spans="1:13">
      <c r="A42" s="720"/>
      <c r="B42" s="721"/>
      <c r="C42" s="721"/>
      <c r="D42" s="721"/>
      <c r="E42" s="721"/>
      <c r="F42" s="721"/>
      <c r="G42" s="721"/>
      <c r="H42" s="721"/>
      <c r="I42" s="721"/>
      <c r="J42" s="721"/>
      <c r="K42" s="721"/>
      <c r="L42" s="721"/>
      <c r="M42" s="723"/>
    </row>
    <row r="43" spans="1:13">
      <c r="A43" s="720"/>
      <c r="B43" s="721"/>
      <c r="C43" s="721"/>
      <c r="D43" s="721"/>
      <c r="E43" s="721"/>
      <c r="F43" s="721"/>
      <c r="G43" s="721"/>
      <c r="H43" s="721"/>
      <c r="I43" s="721"/>
      <c r="J43" s="721"/>
      <c r="K43" s="721"/>
      <c r="L43" s="721"/>
      <c r="M43" s="723"/>
    </row>
    <row r="44" spans="1:13">
      <c r="A44" s="720"/>
      <c r="B44" s="721"/>
      <c r="C44" s="721"/>
      <c r="D44" s="721"/>
      <c r="E44" s="721"/>
      <c r="F44" s="721"/>
      <c r="G44" s="721"/>
      <c r="H44" s="721"/>
      <c r="I44" s="721"/>
      <c r="J44" s="721"/>
      <c r="K44" s="721"/>
      <c r="L44" s="721"/>
      <c r="M44" s="723"/>
    </row>
    <row r="45" spans="1:13">
      <c r="A45" s="720"/>
      <c r="B45" s="721"/>
      <c r="C45" s="721"/>
      <c r="D45" s="721"/>
      <c r="E45" s="721"/>
      <c r="F45" s="721"/>
      <c r="G45" s="721"/>
      <c r="H45" s="721"/>
      <c r="I45" s="721"/>
      <c r="J45" s="721"/>
      <c r="K45" s="721"/>
      <c r="L45" s="721"/>
      <c r="M45" s="723"/>
    </row>
    <row r="46" spans="1:13">
      <c r="A46" s="720"/>
      <c r="B46" s="721"/>
      <c r="C46" s="721"/>
      <c r="D46" s="721"/>
      <c r="E46" s="721"/>
      <c r="F46" s="721"/>
      <c r="G46" s="721"/>
      <c r="H46" s="721"/>
      <c r="I46" s="721"/>
      <c r="J46" s="721"/>
      <c r="K46" s="721"/>
      <c r="L46" s="721"/>
      <c r="M46" s="723"/>
    </row>
    <row r="47" spans="1:13">
      <c r="A47" s="720"/>
      <c r="B47" s="721"/>
      <c r="C47" s="721"/>
      <c r="D47" s="721"/>
      <c r="E47" s="721"/>
      <c r="F47" s="721"/>
      <c r="G47" s="721"/>
      <c r="H47" s="721"/>
      <c r="I47" s="721"/>
      <c r="J47" s="721"/>
      <c r="K47" s="721"/>
      <c r="L47" s="721"/>
      <c r="M47" s="723"/>
    </row>
    <row r="48" spans="1:13">
      <c r="A48" s="720"/>
      <c r="B48" s="721"/>
      <c r="C48" s="721"/>
      <c r="D48" s="721"/>
      <c r="E48" s="721"/>
      <c r="F48" s="721"/>
      <c r="G48" s="721"/>
      <c r="H48" s="721"/>
      <c r="I48" s="721"/>
      <c r="J48" s="721"/>
      <c r="K48" s="721"/>
      <c r="L48" s="721"/>
      <c r="M48" s="723"/>
    </row>
    <row r="49" spans="1:13">
      <c r="A49" s="720"/>
      <c r="B49" s="721"/>
      <c r="C49" s="721"/>
      <c r="D49" s="721"/>
      <c r="E49" s="721"/>
      <c r="F49" s="721"/>
      <c r="G49" s="721"/>
      <c r="H49" s="721"/>
      <c r="I49" s="721"/>
      <c r="J49" s="721"/>
      <c r="K49" s="721"/>
      <c r="L49" s="721"/>
      <c r="M49" s="723"/>
    </row>
    <row r="50" spans="1:13">
      <c r="A50" s="720"/>
      <c r="B50" s="721"/>
      <c r="C50" s="721"/>
      <c r="D50" s="721"/>
      <c r="E50" s="721"/>
      <c r="F50" s="721"/>
      <c r="G50" s="721"/>
      <c r="H50" s="721"/>
      <c r="I50" s="721"/>
      <c r="J50" s="721"/>
      <c r="K50" s="721"/>
      <c r="L50" s="721"/>
      <c r="M50" s="723"/>
    </row>
    <row r="51" spans="1:13">
      <c r="A51" s="720"/>
      <c r="B51" s="721"/>
      <c r="C51" s="721"/>
      <c r="D51" s="721"/>
      <c r="E51" s="721"/>
      <c r="F51" s="721"/>
      <c r="G51" s="721"/>
      <c r="H51" s="721"/>
      <c r="I51" s="721"/>
      <c r="J51" s="721"/>
      <c r="K51" s="721"/>
      <c r="L51" s="721"/>
      <c r="M51" s="723"/>
    </row>
    <row r="52" spans="1:13">
      <c r="A52" s="720"/>
      <c r="B52" s="721"/>
      <c r="C52" s="721"/>
      <c r="D52" s="721"/>
      <c r="E52" s="721"/>
      <c r="F52" s="721"/>
      <c r="G52" s="721"/>
      <c r="H52" s="721"/>
      <c r="I52" s="721"/>
      <c r="J52" s="721"/>
      <c r="K52" s="721"/>
      <c r="L52" s="721"/>
      <c r="M52" s="723"/>
    </row>
    <row r="53" spans="1:13">
      <c r="A53" s="720"/>
      <c r="B53" s="721"/>
      <c r="C53" s="721"/>
      <c r="D53" s="721"/>
      <c r="E53" s="721"/>
      <c r="F53" s="721"/>
      <c r="G53" s="721"/>
      <c r="H53" s="721"/>
      <c r="I53" s="721"/>
      <c r="J53" s="721"/>
      <c r="K53" s="721"/>
      <c r="L53" s="721"/>
      <c r="M53" s="723"/>
    </row>
    <row r="54" spans="1:13">
      <c r="A54" s="720"/>
      <c r="B54" s="721"/>
      <c r="C54" s="721"/>
      <c r="D54" s="721"/>
      <c r="E54" s="721"/>
      <c r="F54" s="721"/>
      <c r="G54" s="721"/>
      <c r="H54" s="721"/>
      <c r="I54" s="721"/>
      <c r="J54" s="721"/>
      <c r="K54" s="721"/>
      <c r="L54" s="721"/>
      <c r="M54" s="723"/>
    </row>
    <row r="55" spans="1:13">
      <c r="A55" s="720"/>
      <c r="B55" s="721"/>
      <c r="C55" s="721"/>
      <c r="D55" s="721"/>
      <c r="E55" s="721"/>
      <c r="F55" s="721"/>
      <c r="G55" s="721"/>
      <c r="H55" s="721"/>
      <c r="I55" s="721"/>
      <c r="J55" s="721"/>
      <c r="K55" s="721"/>
      <c r="L55" s="721"/>
      <c r="M55" s="723"/>
    </row>
    <row r="56" spans="1:13">
      <c r="A56" s="729"/>
      <c r="B56" s="730"/>
      <c r="C56" s="730"/>
      <c r="D56" s="730"/>
      <c r="E56" s="730"/>
      <c r="F56" s="730"/>
      <c r="G56" s="730"/>
      <c r="H56" s="730"/>
      <c r="I56" s="730"/>
      <c r="J56" s="730"/>
      <c r="K56" s="730"/>
      <c r="L56" s="730"/>
      <c r="M56" s="732"/>
    </row>
    <row r="58" spans="1:13">
      <c r="A58" s="4" t="s">
        <v>8016</v>
      </c>
    </row>
    <row r="59" spans="1:13" ht="30">
      <c r="A59" s="672" t="s">
        <v>8017</v>
      </c>
      <c r="B59" s="673" t="s">
        <v>8018</v>
      </c>
      <c r="C59" s="674"/>
      <c r="D59" s="903" t="s">
        <v>7981</v>
      </c>
      <c r="E59" s="179"/>
      <c r="F59" s="151" t="s">
        <v>7982</v>
      </c>
      <c r="G59" s="675" t="s">
        <v>7983</v>
      </c>
      <c r="H59" s="674"/>
      <c r="I59" s="674"/>
      <c r="J59" s="674"/>
      <c r="K59" s="674"/>
      <c r="L59" s="674"/>
      <c r="M59" s="676"/>
    </row>
    <row r="60" spans="1:13">
      <c r="A60" s="179" t="s">
        <v>7984</v>
      </c>
      <c r="B60" s="181">
        <v>228</v>
      </c>
      <c r="C60" s="565"/>
      <c r="D60" s="904"/>
      <c r="E60" s="179" t="s">
        <v>7984</v>
      </c>
      <c r="F60" s="677">
        <v>0</v>
      </c>
      <c r="G60" s="678">
        <v>0</v>
      </c>
      <c r="H60" s="565"/>
      <c r="I60" s="565"/>
      <c r="J60" s="565"/>
      <c r="K60" s="565"/>
      <c r="L60" s="565"/>
      <c r="M60" s="566"/>
    </row>
    <row r="61" spans="1:13">
      <c r="A61" s="157" t="s">
        <v>85</v>
      </c>
      <c r="B61" s="679">
        <v>295.29000000000002</v>
      </c>
      <c r="C61" s="565"/>
      <c r="D61" s="904"/>
      <c r="E61" s="157" t="s">
        <v>85</v>
      </c>
      <c r="F61" s="680">
        <v>99.484796013141647</v>
      </c>
      <c r="G61" s="681">
        <v>325.82205130442782</v>
      </c>
      <c r="H61" s="565"/>
      <c r="I61" s="565"/>
      <c r="J61" s="565"/>
      <c r="K61" s="565"/>
      <c r="L61" s="565"/>
      <c r="M61" s="566"/>
    </row>
    <row r="62" spans="1:13">
      <c r="A62" s="157" t="s">
        <v>84</v>
      </c>
      <c r="B62" s="679">
        <v>35.203200000000002</v>
      </c>
      <c r="C62" s="565"/>
      <c r="D62" s="904"/>
      <c r="E62" s="157" t="s">
        <v>84</v>
      </c>
      <c r="F62" s="682">
        <v>3.0989261876706848</v>
      </c>
      <c r="G62" s="681">
        <v>10.149274339111019</v>
      </c>
      <c r="H62" s="565"/>
      <c r="I62" s="565"/>
      <c r="J62" s="565"/>
      <c r="K62" s="565"/>
      <c r="L62" s="565"/>
      <c r="M62" s="566"/>
    </row>
    <row r="63" spans="1:13">
      <c r="A63" s="157" t="s">
        <v>83</v>
      </c>
      <c r="B63" s="679">
        <v>232.37199999999999</v>
      </c>
      <c r="C63" s="683" t="s">
        <v>7985</v>
      </c>
      <c r="D63" s="904"/>
      <c r="E63" s="157" t="s">
        <v>83</v>
      </c>
      <c r="F63" s="682">
        <v>18.281477799187641</v>
      </c>
      <c r="G63" s="681">
        <v>59.87355692643564</v>
      </c>
      <c r="H63" s="565"/>
      <c r="I63" s="565"/>
      <c r="J63" s="565"/>
      <c r="K63" s="565"/>
      <c r="L63" s="565"/>
      <c r="M63" s="566"/>
    </row>
    <row r="64" spans="1:13">
      <c r="A64" s="157" t="s">
        <v>87</v>
      </c>
      <c r="B64" s="679">
        <v>11.966000000000001</v>
      </c>
      <c r="C64" s="565"/>
      <c r="D64" s="904"/>
      <c r="E64" s="157" t="s">
        <v>87</v>
      </c>
      <c r="F64" s="680">
        <v>1.7949000000000002</v>
      </c>
      <c r="G64" s="681">
        <v>5.8784660905276898</v>
      </c>
      <c r="H64" s="565"/>
      <c r="I64" s="565"/>
      <c r="J64" s="565"/>
      <c r="K64" s="565"/>
      <c r="L64" s="565"/>
      <c r="M64" s="566"/>
    </row>
    <row r="65" spans="1:13">
      <c r="A65" s="157" t="s">
        <v>86</v>
      </c>
      <c r="B65" s="679">
        <v>1.2352000000000001</v>
      </c>
      <c r="C65" s="565"/>
      <c r="D65" s="904"/>
      <c r="E65" s="157" t="s">
        <v>86</v>
      </c>
      <c r="F65" s="680">
        <v>0.76829440000000004</v>
      </c>
      <c r="G65" s="681">
        <v>2.5162363239970569</v>
      </c>
      <c r="H65" s="565"/>
      <c r="I65" s="565"/>
      <c r="J65" s="565"/>
      <c r="K65" s="565"/>
      <c r="L65" s="565"/>
      <c r="M65" s="566"/>
    </row>
    <row r="66" spans="1:13">
      <c r="A66" s="167" t="s">
        <v>149</v>
      </c>
      <c r="B66" s="684">
        <v>195.93360000000007</v>
      </c>
      <c r="C66" s="565"/>
      <c r="D66" s="904"/>
      <c r="E66" s="167" t="s">
        <v>149</v>
      </c>
      <c r="F66" s="685">
        <v>181.90636000000001</v>
      </c>
      <c r="G66" s="686">
        <v>595.76041501550094</v>
      </c>
      <c r="H66" s="565"/>
      <c r="I66" s="565"/>
      <c r="J66" s="565"/>
      <c r="K66" s="565"/>
      <c r="L66" s="565"/>
      <c r="M66" s="566"/>
    </row>
    <row r="67" spans="1:13">
      <c r="A67" s="256" t="s">
        <v>233</v>
      </c>
      <c r="B67" s="438">
        <v>1000</v>
      </c>
      <c r="C67" s="565"/>
      <c r="D67" s="904"/>
      <c r="E67" s="256" t="s">
        <v>233</v>
      </c>
      <c r="F67" s="687">
        <v>305.33475439999995</v>
      </c>
      <c r="G67" s="688">
        <v>1000.0000000000002</v>
      </c>
      <c r="H67" s="565"/>
      <c r="I67" s="565"/>
      <c r="J67" s="565"/>
      <c r="K67" s="565"/>
      <c r="L67" s="565"/>
      <c r="M67" s="566"/>
    </row>
    <row r="68" spans="1:13">
      <c r="A68" s="256" t="s">
        <v>126</v>
      </c>
      <c r="B68" s="689">
        <v>11.034377472000001</v>
      </c>
      <c r="C68" s="565"/>
      <c r="D68" s="905"/>
      <c r="E68" s="256" t="s">
        <v>126</v>
      </c>
      <c r="F68" s="690"/>
      <c r="G68" s="691">
        <v>11.639606605892855</v>
      </c>
      <c r="H68" s="565"/>
      <c r="I68" s="565"/>
      <c r="J68" s="565"/>
      <c r="K68" s="565"/>
      <c r="L68" s="565"/>
      <c r="M68" s="566"/>
    </row>
    <row r="69" spans="1:13">
      <c r="A69" s="692"/>
      <c r="B69" s="565"/>
      <c r="C69" s="565"/>
      <c r="D69" s="565"/>
      <c r="E69" s="565"/>
      <c r="F69" s="565"/>
      <c r="G69" s="565"/>
      <c r="H69" s="565"/>
      <c r="I69" s="565"/>
      <c r="J69" s="565"/>
      <c r="K69" s="565"/>
      <c r="L69" s="565"/>
      <c r="M69" s="566"/>
    </row>
    <row r="70" spans="1:13">
      <c r="A70" s="692"/>
      <c r="B70" s="565"/>
      <c r="C70" s="565"/>
      <c r="D70" s="906" t="s">
        <v>7986</v>
      </c>
      <c r="E70" s="256"/>
      <c r="F70" s="335" t="s">
        <v>7987</v>
      </c>
      <c r="G70" s="335"/>
      <c r="H70" s="335" t="s">
        <v>7988</v>
      </c>
      <c r="I70" s="335" t="s">
        <v>7989</v>
      </c>
      <c r="J70" s="335" t="s">
        <v>542</v>
      </c>
      <c r="K70" s="256" t="s">
        <v>7990</v>
      </c>
      <c r="L70" s="335" t="s">
        <v>7991</v>
      </c>
      <c r="M70" s="438" t="s">
        <v>7992</v>
      </c>
    </row>
    <row r="71" spans="1:13">
      <c r="A71" s="692"/>
      <c r="B71" s="565"/>
      <c r="C71" s="565"/>
      <c r="D71" s="907"/>
      <c r="E71" s="401" t="s">
        <v>7993</v>
      </c>
      <c r="F71" s="693">
        <v>15</v>
      </c>
      <c r="G71" s="694">
        <v>420</v>
      </c>
      <c r="H71" s="594">
        <v>0.13035381750465549</v>
      </c>
      <c r="I71" s="162">
        <v>0.55865921787709494</v>
      </c>
      <c r="J71" s="695">
        <v>1.3170856610800745</v>
      </c>
      <c r="K71" s="696">
        <v>6.7039106145251388</v>
      </c>
      <c r="L71" s="695">
        <v>8.938547486033519</v>
      </c>
      <c r="M71" s="697">
        <v>0</v>
      </c>
    </row>
    <row r="72" spans="1:13">
      <c r="A72" s="692"/>
      <c r="B72" s="565"/>
      <c r="C72" s="565"/>
      <c r="D72" s="907"/>
      <c r="E72" s="333" t="s">
        <v>7994</v>
      </c>
      <c r="F72" s="698">
        <v>5</v>
      </c>
      <c r="G72" s="699">
        <v>80</v>
      </c>
      <c r="H72" s="508">
        <v>2.4829298572315334E-2</v>
      </c>
      <c r="I72" s="563">
        <v>0.18621973929236502</v>
      </c>
      <c r="J72" s="367">
        <v>1.2456393544382374</v>
      </c>
      <c r="K72" s="582">
        <v>2.2346368715083802</v>
      </c>
      <c r="L72" s="367">
        <v>0</v>
      </c>
      <c r="M72" s="700">
        <v>0.74487895716946007</v>
      </c>
    </row>
    <row r="73" spans="1:13">
      <c r="A73" s="692"/>
      <c r="B73" s="565"/>
      <c r="C73" s="683" t="s">
        <v>7985</v>
      </c>
      <c r="D73" s="907"/>
      <c r="E73" s="333" t="s">
        <v>7995</v>
      </c>
      <c r="F73" s="698">
        <v>59</v>
      </c>
      <c r="G73" s="699">
        <v>2596</v>
      </c>
      <c r="H73" s="508">
        <v>0.80571073867163256</v>
      </c>
      <c r="I73" s="563">
        <v>2.197392923649907</v>
      </c>
      <c r="J73" s="367">
        <v>0</v>
      </c>
      <c r="K73" s="582">
        <v>26.368715083798882</v>
      </c>
      <c r="L73" s="367">
        <v>70.316573556797024</v>
      </c>
      <c r="M73" s="700">
        <v>0</v>
      </c>
    </row>
    <row r="74" spans="1:13">
      <c r="A74" s="692"/>
      <c r="B74" s="565" t="s">
        <v>281</v>
      </c>
      <c r="C74" s="701"/>
      <c r="D74" s="907"/>
      <c r="E74" s="333" t="s">
        <v>7996</v>
      </c>
      <c r="F74" s="698">
        <v>18</v>
      </c>
      <c r="G74" s="699">
        <v>36</v>
      </c>
      <c r="H74" s="508">
        <v>1.11731843575419E-2</v>
      </c>
      <c r="I74" s="563">
        <v>0.67039106145251404</v>
      </c>
      <c r="J74" s="367">
        <v>1.3503910614525141</v>
      </c>
      <c r="K74" s="582">
        <v>0</v>
      </c>
      <c r="L74" s="367">
        <v>0</v>
      </c>
      <c r="M74" s="700">
        <v>1.3407821229050281</v>
      </c>
    </row>
    <row r="75" spans="1:13">
      <c r="A75" s="692"/>
      <c r="B75" s="565" t="s">
        <v>281</v>
      </c>
      <c r="C75" s="702"/>
      <c r="D75" s="907"/>
      <c r="E75" s="333" t="s">
        <v>7997</v>
      </c>
      <c r="F75" s="698">
        <v>3</v>
      </c>
      <c r="G75" s="699">
        <v>90</v>
      </c>
      <c r="H75" s="508">
        <v>2.7932960893854747E-2</v>
      </c>
      <c r="I75" s="563">
        <v>0.11173184357541897</v>
      </c>
      <c r="J75" s="367">
        <v>1.3303910614525138</v>
      </c>
      <c r="K75" s="582">
        <v>2.6815642458100561</v>
      </c>
      <c r="L75" s="367">
        <v>0</v>
      </c>
      <c r="M75" s="700">
        <v>0.67039106145251404</v>
      </c>
    </row>
    <row r="76" spans="1:13">
      <c r="A76" s="692"/>
      <c r="B76" s="565" t="s">
        <v>281</v>
      </c>
      <c r="C76" s="702"/>
      <c r="D76" s="908"/>
      <c r="E76" s="703" t="s">
        <v>7998</v>
      </c>
      <c r="F76" s="704">
        <v>100</v>
      </c>
      <c r="G76" s="705">
        <v>3222</v>
      </c>
      <c r="H76" s="706">
        <v>1</v>
      </c>
      <c r="I76" s="707">
        <v>3.7243947858473003</v>
      </c>
      <c r="J76" s="707">
        <v>5.2435071384233396</v>
      </c>
      <c r="K76" s="708">
        <v>37.988826815642462</v>
      </c>
      <c r="L76" s="709">
        <v>79.255121042830538</v>
      </c>
      <c r="M76" s="710">
        <v>2.7560521415270025</v>
      </c>
    </row>
    <row r="77" spans="1:13">
      <c r="A77" s="692"/>
      <c r="B77" s="565" t="s">
        <v>281</v>
      </c>
      <c r="C77" s="702"/>
      <c r="D77" s="606"/>
      <c r="E77" s="565"/>
      <c r="F77" s="565"/>
      <c r="G77" s="565"/>
      <c r="H77" s="565"/>
      <c r="I77" s="565"/>
      <c r="J77" s="565"/>
      <c r="K77" s="565"/>
      <c r="L77" s="565"/>
      <c r="M77" s="566"/>
    </row>
    <row r="78" spans="1:13">
      <c r="A78" s="692"/>
      <c r="B78" s="565"/>
      <c r="C78" s="702"/>
      <c r="D78" s="909" t="s">
        <v>7999</v>
      </c>
      <c r="E78" s="179" t="s">
        <v>7990</v>
      </c>
      <c r="F78" s="162">
        <v>1</v>
      </c>
      <c r="G78" s="180">
        <v>12</v>
      </c>
      <c r="H78" s="711">
        <v>157.81637717121589</v>
      </c>
      <c r="I78" s="565"/>
      <c r="J78" s="565"/>
      <c r="K78" s="565"/>
      <c r="L78" s="565"/>
      <c r="M78" s="566"/>
    </row>
    <row r="79" spans="1:13">
      <c r="A79" s="692"/>
      <c r="B79" s="565"/>
      <c r="C79" s="702"/>
      <c r="D79" s="910"/>
      <c r="E79" s="157" t="s">
        <v>7992</v>
      </c>
      <c r="F79" s="563">
        <v>1.75</v>
      </c>
      <c r="G79" s="563">
        <v>1.75</v>
      </c>
      <c r="H79" s="564">
        <v>23.014888337468982</v>
      </c>
      <c r="I79" s="565"/>
      <c r="J79" s="565"/>
      <c r="K79" s="565"/>
      <c r="L79" s="565"/>
      <c r="M79" s="566"/>
    </row>
    <row r="80" spans="1:13">
      <c r="A80" s="692"/>
      <c r="B80" s="565" t="s">
        <v>281</v>
      </c>
      <c r="C80" s="683" t="s">
        <v>7985</v>
      </c>
      <c r="D80" s="910"/>
      <c r="E80" s="157" t="s">
        <v>7991</v>
      </c>
      <c r="F80" s="563">
        <v>0.4</v>
      </c>
      <c r="G80" s="563">
        <v>6.4</v>
      </c>
      <c r="H80" s="564">
        <v>84.168734491315149</v>
      </c>
      <c r="I80" s="565"/>
      <c r="J80" s="565"/>
      <c r="K80" s="565"/>
      <c r="L80" s="565"/>
      <c r="M80" s="566"/>
    </row>
    <row r="81" spans="1:13">
      <c r="A81" s="692"/>
      <c r="B81" s="565" t="s">
        <v>281</v>
      </c>
      <c r="C81" s="565"/>
      <c r="D81" s="910"/>
      <c r="E81" s="167" t="s">
        <v>8019</v>
      </c>
      <c r="F81" s="511"/>
      <c r="G81" s="712"/>
      <c r="H81" s="178">
        <v>285</v>
      </c>
      <c r="I81" s="565"/>
      <c r="J81" s="565"/>
      <c r="K81" s="565"/>
      <c r="L81" s="565"/>
      <c r="M81" s="566"/>
    </row>
    <row r="82" spans="1:13">
      <c r="A82" t="s">
        <v>8020</v>
      </c>
      <c r="B82" s="565" t="s">
        <v>281</v>
      </c>
      <c r="C82" s="565"/>
      <c r="D82" s="910"/>
      <c r="E82" s="256" t="s">
        <v>8021</v>
      </c>
      <c r="F82" s="335"/>
      <c r="G82" s="335"/>
      <c r="H82" s="438">
        <v>550</v>
      </c>
      <c r="I82" s="565"/>
      <c r="J82" s="565"/>
      <c r="K82" s="565"/>
      <c r="L82" s="565"/>
      <c r="M82" s="566"/>
    </row>
    <row r="83" spans="1:13">
      <c r="A83" s="148" t="s">
        <v>8022</v>
      </c>
      <c r="B83" s="714" t="s">
        <v>281</v>
      </c>
      <c r="C83" s="714"/>
      <c r="D83" s="911"/>
      <c r="E83" s="167" t="s">
        <v>8002</v>
      </c>
      <c r="F83" s="177"/>
      <c r="G83" s="177"/>
      <c r="H83" s="715">
        <v>6.04</v>
      </c>
      <c r="I83" s="714"/>
      <c r="J83" s="714"/>
      <c r="K83" s="714"/>
      <c r="L83" s="714"/>
      <c r="M83" s="716"/>
    </row>
    <row r="84" spans="1:13">
      <c r="A84" s="717"/>
      <c r="B84" s="718" t="s">
        <v>281</v>
      </c>
      <c r="C84" s="718"/>
      <c r="D84" s="718"/>
      <c r="E84" s="718"/>
      <c r="F84" s="718"/>
      <c r="G84" s="718"/>
      <c r="H84" s="718"/>
      <c r="I84" s="718"/>
      <c r="J84" s="718"/>
      <c r="K84" s="718"/>
      <c r="L84" s="718"/>
      <c r="M84" s="719"/>
    </row>
    <row r="85" spans="1:13">
      <c r="A85" s="720"/>
      <c r="B85" s="721" t="s">
        <v>281</v>
      </c>
      <c r="C85" s="721"/>
      <c r="D85" s="906" t="s">
        <v>8003</v>
      </c>
      <c r="E85" s="672"/>
      <c r="F85" s="722" t="s">
        <v>8004</v>
      </c>
      <c r="G85" s="722" t="s">
        <v>327</v>
      </c>
      <c r="H85" s="673" t="s">
        <v>8005</v>
      </c>
      <c r="I85" s="721"/>
      <c r="J85" s="721"/>
      <c r="K85" s="721"/>
      <c r="L85" s="721"/>
      <c r="M85" s="723"/>
    </row>
    <row r="86" spans="1:13">
      <c r="A86" s="720"/>
      <c r="B86" s="721"/>
      <c r="C86" s="721"/>
      <c r="D86" s="907"/>
      <c r="E86" s="157" t="s">
        <v>8006</v>
      </c>
      <c r="F86" s="367">
        <v>305.33475439999984</v>
      </c>
      <c r="G86" s="367">
        <v>3.5539764243229106</v>
      </c>
      <c r="H86" s="274">
        <v>0.32208218663365573</v>
      </c>
      <c r="I86" s="721"/>
      <c r="J86" s="721"/>
      <c r="K86" s="721"/>
      <c r="L86" s="721"/>
      <c r="M86" s="723"/>
    </row>
    <row r="87" spans="1:13">
      <c r="A87" s="720"/>
      <c r="B87" s="721"/>
      <c r="C87" s="721"/>
      <c r="D87" s="907"/>
      <c r="E87" s="157" t="s">
        <v>8007</v>
      </c>
      <c r="F87" s="724">
        <v>550</v>
      </c>
      <c r="G87" s="367">
        <v>6.0435341191066989</v>
      </c>
      <c r="H87" s="274">
        <v>0.54770050548318761</v>
      </c>
      <c r="I87" s="721"/>
      <c r="J87" s="721"/>
      <c r="K87" s="721"/>
      <c r="L87" s="721"/>
      <c r="M87" s="723"/>
    </row>
    <row r="88" spans="1:13">
      <c r="A88" s="256" t="s">
        <v>8008</v>
      </c>
      <c r="B88" s="438"/>
      <c r="C88" s="721"/>
      <c r="D88" s="907"/>
      <c r="E88" s="157" t="s">
        <v>8009</v>
      </c>
      <c r="F88" s="724">
        <v>120</v>
      </c>
      <c r="G88" s="367">
        <v>0.62922085661080074</v>
      </c>
      <c r="H88" s="274">
        <v>5.7023684227539236E-2</v>
      </c>
      <c r="I88" s="721"/>
      <c r="J88" s="721"/>
      <c r="K88" s="721"/>
      <c r="L88" s="721"/>
      <c r="M88" s="723"/>
    </row>
    <row r="89" spans="1:13">
      <c r="A89" s="179" t="s">
        <v>8010</v>
      </c>
      <c r="B89" s="711">
        <f>(G63/16)/(G61/12)</f>
        <v>0.13782114352005639</v>
      </c>
      <c r="C89" s="721"/>
      <c r="D89" s="907"/>
      <c r="E89" s="157" t="s">
        <v>8011</v>
      </c>
      <c r="F89" s="724">
        <v>10.638005600000001</v>
      </c>
      <c r="G89" s="171">
        <v>0</v>
      </c>
      <c r="H89" s="274">
        <v>0</v>
      </c>
      <c r="I89" s="721"/>
      <c r="J89" s="721"/>
      <c r="K89" s="721"/>
      <c r="L89" s="721"/>
      <c r="M89" s="723"/>
    </row>
    <row r="90" spans="1:13">
      <c r="A90" s="167" t="s">
        <v>8012</v>
      </c>
      <c r="B90" s="170">
        <f>G62/(G61/12)</f>
        <v>0.37379695935784907</v>
      </c>
      <c r="C90" s="721"/>
      <c r="D90" s="907"/>
      <c r="E90" s="157" t="s">
        <v>8013</v>
      </c>
      <c r="F90" s="725">
        <v>14.027240000000063</v>
      </c>
      <c r="G90" s="171">
        <v>0</v>
      </c>
      <c r="H90" s="274">
        <v>0</v>
      </c>
      <c r="I90" s="721"/>
      <c r="J90" s="721"/>
      <c r="K90" s="721"/>
      <c r="L90" s="721"/>
      <c r="M90" s="723"/>
    </row>
    <row r="91" spans="1:13">
      <c r="A91" s="720"/>
      <c r="B91" s="721"/>
      <c r="C91" s="721"/>
      <c r="D91" s="908"/>
      <c r="E91" s="492" t="s">
        <v>233</v>
      </c>
      <c r="F91" s="726">
        <v>1000</v>
      </c>
      <c r="G91" s="727">
        <v>10.226731400040411</v>
      </c>
      <c r="H91" s="728"/>
      <c r="I91" s="721"/>
      <c r="J91" s="721"/>
      <c r="K91" s="721"/>
      <c r="L91" s="721"/>
      <c r="M91" s="723"/>
    </row>
    <row r="92" spans="1:13">
      <c r="A92" s="729"/>
      <c r="B92" s="730"/>
      <c r="C92" s="730"/>
      <c r="D92" s="730"/>
      <c r="E92" s="730"/>
      <c r="F92" s="730"/>
      <c r="G92" s="169">
        <v>-0.80764607195959037</v>
      </c>
      <c r="H92" s="177" t="s">
        <v>8014</v>
      </c>
      <c r="I92" s="731" t="s">
        <v>8015</v>
      </c>
      <c r="J92" s="177"/>
      <c r="K92" s="177"/>
      <c r="L92" s="730"/>
      <c r="M92" s="732"/>
    </row>
    <row r="93" spans="1:13">
      <c r="A93" s="717"/>
      <c r="B93" s="718"/>
      <c r="C93" s="718"/>
      <c r="D93" s="718"/>
      <c r="E93" s="718"/>
      <c r="F93" s="718"/>
      <c r="G93" s="718"/>
      <c r="H93" s="718"/>
      <c r="I93" s="718"/>
      <c r="J93" s="718"/>
      <c r="K93" s="718"/>
      <c r="L93" s="718"/>
      <c r="M93" s="719"/>
    </row>
    <row r="94" spans="1:13">
      <c r="A94" s="720"/>
      <c r="B94" s="721"/>
      <c r="C94" s="721"/>
      <c r="D94" s="721"/>
      <c r="E94" s="721"/>
      <c r="F94" s="733"/>
      <c r="G94" s="733"/>
      <c r="H94" s="733"/>
      <c r="I94" s="733"/>
      <c r="J94" s="721"/>
      <c r="K94" s="721"/>
      <c r="L94" s="721"/>
      <c r="M94" s="723"/>
    </row>
    <row r="95" spans="1:13">
      <c r="A95" s="720"/>
      <c r="B95" s="721"/>
      <c r="C95" s="721"/>
      <c r="D95" s="721"/>
      <c r="E95" s="721"/>
      <c r="F95" s="721"/>
      <c r="G95" s="721"/>
      <c r="H95" s="721"/>
      <c r="I95" s="721"/>
      <c r="J95" s="721"/>
      <c r="K95" s="721"/>
      <c r="L95" s="721"/>
      <c r="M95" s="723"/>
    </row>
    <row r="96" spans="1:13">
      <c r="A96" s="720"/>
      <c r="B96" s="721"/>
      <c r="C96" s="721"/>
      <c r="D96" s="721"/>
      <c r="E96" s="721"/>
      <c r="F96" s="721"/>
      <c r="G96" s="721"/>
      <c r="H96" s="721"/>
      <c r="I96" s="721"/>
      <c r="J96" s="721"/>
      <c r="K96" s="721"/>
      <c r="L96" s="721"/>
      <c r="M96" s="723"/>
    </row>
    <row r="97" spans="1:13">
      <c r="A97" s="720"/>
      <c r="B97" s="721"/>
      <c r="C97" s="721"/>
      <c r="D97" s="721"/>
      <c r="E97" s="721"/>
      <c r="F97" s="721"/>
      <c r="G97" s="721"/>
      <c r="H97" s="721"/>
      <c r="I97" s="721"/>
      <c r="J97" s="721"/>
      <c r="K97" s="721"/>
      <c r="L97" s="721"/>
      <c r="M97" s="723"/>
    </row>
    <row r="98" spans="1:13">
      <c r="A98" s="720"/>
      <c r="B98" s="721"/>
      <c r="C98" s="721"/>
      <c r="D98" s="721"/>
      <c r="E98" s="721"/>
      <c r="F98" s="721"/>
      <c r="G98" s="721"/>
      <c r="H98" s="721"/>
      <c r="I98" s="721"/>
      <c r="J98" s="721"/>
      <c r="K98" s="721"/>
      <c r="L98" s="721"/>
      <c r="M98" s="723"/>
    </row>
    <row r="99" spans="1:13">
      <c r="A99" s="720"/>
      <c r="B99" s="721"/>
      <c r="C99" s="721"/>
      <c r="D99" s="721"/>
      <c r="E99" s="721"/>
      <c r="F99" s="721"/>
      <c r="G99" s="721"/>
      <c r="H99" s="721"/>
      <c r="I99" s="721"/>
      <c r="J99" s="721"/>
      <c r="K99" s="721"/>
      <c r="L99" s="721"/>
      <c r="M99" s="723"/>
    </row>
    <row r="100" spans="1:13">
      <c r="A100" s="720"/>
      <c r="B100" s="721"/>
      <c r="C100" s="721"/>
      <c r="D100" s="721"/>
      <c r="E100" s="721"/>
      <c r="F100" s="721"/>
      <c r="G100" s="721"/>
      <c r="H100" s="721"/>
      <c r="I100" s="721"/>
      <c r="J100" s="721"/>
      <c r="K100" s="721"/>
      <c r="L100" s="721"/>
      <c r="M100" s="723"/>
    </row>
    <row r="101" spans="1:13">
      <c r="A101" s="720"/>
      <c r="B101" s="721"/>
      <c r="C101" s="721"/>
      <c r="D101" s="721"/>
      <c r="E101" s="721"/>
      <c r="F101" s="721"/>
      <c r="G101" s="721"/>
      <c r="H101" s="721"/>
      <c r="I101" s="721"/>
      <c r="J101" s="721"/>
      <c r="K101" s="721"/>
      <c r="L101" s="721"/>
      <c r="M101" s="723"/>
    </row>
    <row r="102" spans="1:13">
      <c r="A102" s="720"/>
      <c r="B102" s="721"/>
      <c r="C102" s="721"/>
      <c r="D102" s="721"/>
      <c r="E102" s="721"/>
      <c r="F102" s="721"/>
      <c r="G102" s="721"/>
      <c r="H102" s="721"/>
      <c r="I102" s="721"/>
      <c r="J102" s="721"/>
      <c r="K102" s="721"/>
      <c r="L102" s="721"/>
      <c r="M102" s="723"/>
    </row>
    <row r="103" spans="1:13">
      <c r="A103" s="720"/>
      <c r="B103" s="721"/>
      <c r="C103" s="721"/>
      <c r="D103" s="721"/>
      <c r="E103" s="721"/>
      <c r="F103" s="721"/>
      <c r="G103" s="721"/>
      <c r="H103" s="721"/>
      <c r="I103" s="721"/>
      <c r="J103" s="721"/>
      <c r="K103" s="721"/>
      <c r="L103" s="721"/>
      <c r="M103" s="723"/>
    </row>
    <row r="104" spans="1:13">
      <c r="A104" s="720"/>
      <c r="B104" s="721"/>
      <c r="C104" s="721"/>
      <c r="D104" s="721"/>
      <c r="E104" s="721"/>
      <c r="F104" s="721"/>
      <c r="G104" s="721"/>
      <c r="H104" s="721"/>
      <c r="I104" s="721"/>
      <c r="J104" s="721"/>
      <c r="K104" s="721"/>
      <c r="L104" s="721"/>
      <c r="M104" s="723"/>
    </row>
    <row r="105" spans="1:13">
      <c r="A105" s="720"/>
      <c r="B105" s="721"/>
      <c r="C105" s="721"/>
      <c r="D105" s="721"/>
      <c r="E105" s="721"/>
      <c r="F105" s="721"/>
      <c r="G105" s="721"/>
      <c r="H105" s="721"/>
      <c r="I105" s="721"/>
      <c r="J105" s="721"/>
      <c r="K105" s="721"/>
      <c r="L105" s="721"/>
      <c r="M105" s="723"/>
    </row>
    <row r="106" spans="1:13">
      <c r="A106" s="720"/>
      <c r="B106" s="721"/>
      <c r="C106" s="721"/>
      <c r="D106" s="721"/>
      <c r="E106" s="721"/>
      <c r="F106" s="721"/>
      <c r="G106" s="721"/>
      <c r="H106" s="721"/>
      <c r="I106" s="721"/>
      <c r="J106" s="721"/>
      <c r="K106" s="721"/>
      <c r="L106" s="721"/>
      <c r="M106" s="723"/>
    </row>
    <row r="107" spans="1:13">
      <c r="A107" s="720"/>
      <c r="B107" s="721"/>
      <c r="C107" s="721"/>
      <c r="D107" s="721"/>
      <c r="E107" s="721"/>
      <c r="F107" s="721"/>
      <c r="G107" s="721"/>
      <c r="H107" s="721"/>
      <c r="I107" s="721"/>
      <c r="J107" s="721"/>
      <c r="K107" s="721"/>
      <c r="L107" s="721"/>
      <c r="M107" s="723"/>
    </row>
    <row r="108" spans="1:13">
      <c r="A108" s="720"/>
      <c r="B108" s="721"/>
      <c r="C108" s="721"/>
      <c r="D108" s="721"/>
      <c r="E108" s="721"/>
      <c r="F108" s="721"/>
      <c r="G108" s="721"/>
      <c r="H108" s="721"/>
      <c r="I108" s="721"/>
      <c r="J108" s="721"/>
      <c r="K108" s="721"/>
      <c r="L108" s="721"/>
      <c r="M108" s="723"/>
    </row>
    <row r="109" spans="1:13">
      <c r="A109" s="720"/>
      <c r="B109" s="721"/>
      <c r="C109" s="721"/>
      <c r="D109" s="721"/>
      <c r="E109" s="721"/>
      <c r="F109" s="721"/>
      <c r="G109" s="721"/>
      <c r="H109" s="721"/>
      <c r="I109" s="721"/>
      <c r="J109" s="721"/>
      <c r="K109" s="721"/>
      <c r="L109" s="721"/>
      <c r="M109" s="723"/>
    </row>
    <row r="110" spans="1:13">
      <c r="A110" s="720"/>
      <c r="B110" s="721"/>
      <c r="C110" s="721"/>
      <c r="D110" s="721"/>
      <c r="E110" s="721"/>
      <c r="F110" s="721"/>
      <c r="G110" s="721"/>
      <c r="H110" s="721"/>
      <c r="I110" s="721"/>
      <c r="J110" s="721"/>
      <c r="K110" s="721"/>
      <c r="L110" s="721"/>
      <c r="M110" s="723"/>
    </row>
    <row r="111" spans="1:13">
      <c r="A111" s="729"/>
      <c r="B111" s="730"/>
      <c r="C111" s="730"/>
      <c r="D111" s="730"/>
      <c r="E111" s="730"/>
      <c r="F111" s="730"/>
      <c r="G111" s="730"/>
      <c r="H111" s="730"/>
      <c r="I111" s="730"/>
      <c r="J111" s="730"/>
      <c r="K111" s="730"/>
      <c r="L111" s="730"/>
      <c r="M111" s="732"/>
    </row>
    <row r="113" spans="1:13">
      <c r="A113" s="4" t="s">
        <v>8023</v>
      </c>
    </row>
    <row r="114" spans="1:13" ht="30">
      <c r="A114" s="672" t="s">
        <v>8017</v>
      </c>
      <c r="B114" s="673" t="s">
        <v>8018</v>
      </c>
      <c r="C114" s="674"/>
      <c r="D114" s="903" t="s">
        <v>7981</v>
      </c>
      <c r="E114" s="179"/>
      <c r="F114" s="151" t="s">
        <v>7982</v>
      </c>
      <c r="G114" s="675" t="s">
        <v>7983</v>
      </c>
      <c r="H114" s="674"/>
      <c r="I114" s="674"/>
      <c r="J114" s="674"/>
      <c r="K114" s="674"/>
      <c r="L114" s="674"/>
      <c r="M114" s="676"/>
    </row>
    <row r="115" spans="1:13">
      <c r="A115" s="179" t="s">
        <v>7984</v>
      </c>
      <c r="B115" s="181">
        <v>200</v>
      </c>
      <c r="C115" s="565"/>
      <c r="D115" s="904"/>
      <c r="E115" s="179" t="s">
        <v>7984</v>
      </c>
      <c r="F115" s="677">
        <v>0</v>
      </c>
      <c r="G115" s="678">
        <v>0</v>
      </c>
      <c r="H115" s="565"/>
      <c r="I115" s="565"/>
      <c r="J115" s="565"/>
      <c r="K115" s="565"/>
      <c r="L115" s="565"/>
      <c r="M115" s="566"/>
    </row>
    <row r="116" spans="1:13">
      <c r="A116" s="157" t="s">
        <v>85</v>
      </c>
      <c r="B116" s="679">
        <v>375.57881080492695</v>
      </c>
      <c r="C116" s="565"/>
      <c r="D116" s="904"/>
      <c r="E116" s="157" t="s">
        <v>85</v>
      </c>
      <c r="F116" s="680">
        <v>170.19767290353957</v>
      </c>
      <c r="G116" s="681">
        <v>685.77351358180567</v>
      </c>
      <c r="H116" s="565"/>
      <c r="I116" s="565"/>
      <c r="J116" s="565"/>
      <c r="K116" s="565"/>
      <c r="L116" s="565"/>
      <c r="M116" s="566"/>
    </row>
    <row r="117" spans="1:13">
      <c r="A117" s="157" t="s">
        <v>84</v>
      </c>
      <c r="B117" s="679">
        <v>45.959098781331022</v>
      </c>
      <c r="C117" s="565"/>
      <c r="D117" s="904"/>
      <c r="E117" s="157" t="s">
        <v>84</v>
      </c>
      <c r="F117" s="682">
        <v>5.0969885153960774</v>
      </c>
      <c r="G117" s="681">
        <v>20.537176938196474</v>
      </c>
      <c r="H117" s="565"/>
      <c r="I117" s="565"/>
      <c r="J117" s="565"/>
      <c r="K117" s="565"/>
      <c r="L117" s="565"/>
      <c r="M117" s="566"/>
    </row>
    <row r="118" spans="1:13">
      <c r="A118" s="157" t="s">
        <v>83</v>
      </c>
      <c r="B118" s="679">
        <v>316.23589544064635</v>
      </c>
      <c r="C118" s="683" t="s">
        <v>7985</v>
      </c>
      <c r="D118" s="904"/>
      <c r="E118" s="157" t="s">
        <v>83</v>
      </c>
      <c r="F118" s="682">
        <v>12.479143607968624</v>
      </c>
      <c r="G118" s="681">
        <v>50.28192226446474</v>
      </c>
      <c r="H118" s="565"/>
      <c r="I118" s="565"/>
      <c r="J118" s="565"/>
      <c r="K118" s="565"/>
      <c r="L118" s="565"/>
      <c r="M118" s="566"/>
    </row>
    <row r="119" spans="1:13">
      <c r="A119" s="157" t="s">
        <v>87</v>
      </c>
      <c r="B119" s="679">
        <v>3.3732846459204326</v>
      </c>
      <c r="C119" s="565"/>
      <c r="D119" s="904"/>
      <c r="E119" s="157" t="s">
        <v>87</v>
      </c>
      <c r="F119" s="680">
        <v>2.0981830497625089</v>
      </c>
      <c r="G119" s="681">
        <v>8.4541600224400035</v>
      </c>
      <c r="H119" s="565"/>
      <c r="I119" s="565"/>
      <c r="J119" s="565"/>
      <c r="K119" s="565"/>
      <c r="L119" s="565"/>
      <c r="M119" s="566"/>
    </row>
    <row r="120" spans="1:13">
      <c r="A120" s="157" t="s">
        <v>86</v>
      </c>
      <c r="B120" s="679">
        <v>0.22591361945687138</v>
      </c>
      <c r="C120" s="565"/>
      <c r="D120" s="904"/>
      <c r="E120" s="157" t="s">
        <v>86</v>
      </c>
      <c r="F120" s="680">
        <v>0.14051827130217401</v>
      </c>
      <c r="G120" s="681">
        <v>0.56618699297932196</v>
      </c>
      <c r="H120" s="565"/>
      <c r="I120" s="565"/>
      <c r="J120" s="565"/>
      <c r="K120" s="565"/>
      <c r="L120" s="565"/>
      <c r="M120" s="566"/>
    </row>
    <row r="121" spans="1:13">
      <c r="A121" s="167" t="s">
        <v>149</v>
      </c>
      <c r="B121" s="684">
        <v>58.62699670771849</v>
      </c>
      <c r="C121" s="565"/>
      <c r="D121" s="904"/>
      <c r="E121" s="167" t="s">
        <v>149</v>
      </c>
      <c r="F121" s="685">
        <v>58.170996707718487</v>
      </c>
      <c r="G121" s="686">
        <v>234.38704020011386</v>
      </c>
      <c r="H121" s="565"/>
      <c r="I121" s="565"/>
      <c r="J121" s="565"/>
      <c r="K121" s="565"/>
      <c r="L121" s="565"/>
      <c r="M121" s="566"/>
    </row>
    <row r="122" spans="1:13">
      <c r="A122" s="256" t="s">
        <v>233</v>
      </c>
      <c r="B122" s="438">
        <v>1000</v>
      </c>
      <c r="C122" s="565"/>
      <c r="D122" s="904"/>
      <c r="E122" s="256" t="s">
        <v>233</v>
      </c>
      <c r="F122" s="687">
        <v>248.18350305568742</v>
      </c>
      <c r="G122" s="688">
        <v>1000</v>
      </c>
      <c r="H122" s="565"/>
      <c r="I122" s="565"/>
      <c r="J122" s="565"/>
      <c r="K122" s="565"/>
      <c r="L122" s="565"/>
      <c r="M122" s="566"/>
    </row>
    <row r="123" spans="1:13">
      <c r="A123" s="256" t="s">
        <v>126</v>
      </c>
      <c r="B123" s="689">
        <v>14.052929204584943</v>
      </c>
      <c r="C123" s="565"/>
      <c r="D123" s="905"/>
      <c r="E123" s="256" t="s">
        <v>126</v>
      </c>
      <c r="F123" s="690"/>
      <c r="G123" s="691">
        <v>25.042156644314158</v>
      </c>
      <c r="H123" s="565"/>
      <c r="I123" s="565"/>
      <c r="J123" s="565"/>
      <c r="K123" s="565"/>
      <c r="L123" s="565"/>
      <c r="M123" s="566"/>
    </row>
    <row r="124" spans="1:13">
      <c r="A124" s="692"/>
      <c r="B124" s="565"/>
      <c r="C124" s="565"/>
      <c r="D124" s="565"/>
      <c r="E124" s="565"/>
      <c r="F124" s="565"/>
      <c r="G124" s="565"/>
      <c r="H124" s="565"/>
      <c r="I124" s="565"/>
      <c r="J124" s="565"/>
      <c r="K124" s="565"/>
      <c r="L124" s="565"/>
      <c r="M124" s="566"/>
    </row>
    <row r="125" spans="1:13">
      <c r="A125" s="692"/>
      <c r="B125" s="565"/>
      <c r="C125" s="565"/>
      <c r="D125" s="906" t="s">
        <v>7986</v>
      </c>
      <c r="E125" s="256"/>
      <c r="F125" s="335" t="s">
        <v>7987</v>
      </c>
      <c r="G125" s="335"/>
      <c r="H125" s="335" t="s">
        <v>7988</v>
      </c>
      <c r="I125" s="335" t="s">
        <v>7989</v>
      </c>
      <c r="J125" s="335" t="s">
        <v>542</v>
      </c>
      <c r="K125" s="256" t="s">
        <v>7990</v>
      </c>
      <c r="L125" s="335" t="s">
        <v>7991</v>
      </c>
      <c r="M125" s="438" t="s">
        <v>7992</v>
      </c>
    </row>
    <row r="126" spans="1:13">
      <c r="A126" s="692"/>
      <c r="B126" s="565"/>
      <c r="C126" s="565"/>
      <c r="D126" s="907"/>
      <c r="E126" s="401" t="s">
        <v>7993</v>
      </c>
      <c r="F126" s="693">
        <v>30.5</v>
      </c>
      <c r="G126" s="694">
        <v>854</v>
      </c>
      <c r="H126" s="594">
        <v>0.26999683844451472</v>
      </c>
      <c r="I126" s="162">
        <v>2.41068605754031</v>
      </c>
      <c r="J126" s="695">
        <v>2.7280287701549164</v>
      </c>
      <c r="K126" s="696">
        <v>28.928232690483718</v>
      </c>
      <c r="L126" s="695">
        <v>38.570976920644959</v>
      </c>
      <c r="M126" s="697">
        <v>0</v>
      </c>
    </row>
    <row r="127" spans="1:13">
      <c r="A127" s="692"/>
      <c r="B127" s="565"/>
      <c r="C127" s="565"/>
      <c r="D127" s="907"/>
      <c r="E127" s="333" t="s">
        <v>7994</v>
      </c>
      <c r="F127" s="698">
        <v>14.7</v>
      </c>
      <c r="G127" s="699">
        <v>235.2</v>
      </c>
      <c r="H127" s="508">
        <v>7.4359785014226992E-2</v>
      </c>
      <c r="I127" s="563">
        <v>1.1618716408472967</v>
      </c>
      <c r="J127" s="367">
        <v>3.7304909895668668</v>
      </c>
      <c r="K127" s="582">
        <v>13.942459690167562</v>
      </c>
      <c r="L127" s="367">
        <v>0</v>
      </c>
      <c r="M127" s="700">
        <v>4.6474865633891866</v>
      </c>
    </row>
    <row r="128" spans="1:13">
      <c r="A128" s="692"/>
      <c r="B128" s="565"/>
      <c r="C128" s="683" t="s">
        <v>7985</v>
      </c>
      <c r="D128" s="907"/>
      <c r="E128" s="333" t="s">
        <v>7995</v>
      </c>
      <c r="F128" s="698">
        <v>44.7</v>
      </c>
      <c r="G128" s="699">
        <v>1966.8000000000002</v>
      </c>
      <c r="H128" s="508">
        <v>0.62181473284856159</v>
      </c>
      <c r="I128" s="563">
        <v>3.5330382548213723</v>
      </c>
      <c r="J128" s="367">
        <v>0</v>
      </c>
      <c r="K128" s="582">
        <v>42.396459057856468</v>
      </c>
      <c r="L128" s="367">
        <v>113.05722415428393</v>
      </c>
      <c r="M128" s="700">
        <v>0</v>
      </c>
    </row>
    <row r="129" spans="1:13">
      <c r="A129" s="692"/>
      <c r="B129" s="565" t="s">
        <v>281</v>
      </c>
      <c r="C129" s="701"/>
      <c r="D129" s="907"/>
      <c r="E129" s="333" t="s">
        <v>7996</v>
      </c>
      <c r="F129" s="698">
        <v>7</v>
      </c>
      <c r="G129" s="699">
        <v>14</v>
      </c>
      <c r="H129" s="508">
        <v>4.4261776794182741E-3</v>
      </c>
      <c r="I129" s="563">
        <v>0.55327220992728432</v>
      </c>
      <c r="J129" s="367">
        <v>0.53494783433449256</v>
      </c>
      <c r="K129" s="582">
        <v>0</v>
      </c>
      <c r="L129" s="367">
        <v>0</v>
      </c>
      <c r="M129" s="700">
        <v>1.1065444198545686</v>
      </c>
    </row>
    <row r="130" spans="1:13">
      <c r="A130" s="692"/>
      <c r="B130" s="565" t="s">
        <v>281</v>
      </c>
      <c r="C130" s="702"/>
      <c r="D130" s="907"/>
      <c r="E130" s="333" t="s">
        <v>7997</v>
      </c>
      <c r="F130" s="698">
        <v>3.1</v>
      </c>
      <c r="G130" s="699">
        <v>93</v>
      </c>
      <c r="H130" s="508">
        <v>2.9402466013278533E-2</v>
      </c>
      <c r="I130" s="563">
        <v>0.24502055011065446</v>
      </c>
      <c r="J130" s="367">
        <v>1.40038065128043</v>
      </c>
      <c r="K130" s="582">
        <v>5.8804932026557069</v>
      </c>
      <c r="L130" s="367">
        <v>0</v>
      </c>
      <c r="M130" s="700">
        <v>1.4701233006639267</v>
      </c>
    </row>
    <row r="131" spans="1:13">
      <c r="A131" s="692"/>
      <c r="B131" s="565" t="s">
        <v>281</v>
      </c>
      <c r="C131" s="702"/>
      <c r="D131" s="908"/>
      <c r="E131" s="703" t="s">
        <v>7998</v>
      </c>
      <c r="F131" s="704">
        <v>100</v>
      </c>
      <c r="G131" s="705">
        <v>3163</v>
      </c>
      <c r="H131" s="706">
        <v>1</v>
      </c>
      <c r="I131" s="707">
        <v>7.9038887132469178</v>
      </c>
      <c r="J131" s="707">
        <v>8.3938482453367058</v>
      </c>
      <c r="K131" s="708">
        <v>91.147644641163453</v>
      </c>
      <c r="L131" s="709">
        <v>151.62820107492888</v>
      </c>
      <c r="M131" s="710">
        <v>7.2241542839076818</v>
      </c>
    </row>
    <row r="132" spans="1:13">
      <c r="A132" s="692"/>
      <c r="B132" s="565" t="s">
        <v>281</v>
      </c>
      <c r="C132" s="702"/>
      <c r="D132" s="606"/>
      <c r="E132" s="565"/>
      <c r="F132" s="565"/>
      <c r="G132" s="565"/>
      <c r="H132" s="565"/>
      <c r="I132" s="565"/>
      <c r="J132" s="565"/>
      <c r="K132" s="565"/>
      <c r="L132" s="565"/>
      <c r="M132" s="566"/>
    </row>
    <row r="133" spans="1:13">
      <c r="A133" s="692"/>
      <c r="B133" s="565"/>
      <c r="C133" s="702"/>
      <c r="D133" s="909" t="s">
        <v>7999</v>
      </c>
      <c r="E133" s="179" t="s">
        <v>7990</v>
      </c>
      <c r="F133" s="162">
        <v>1</v>
      </c>
      <c r="G133" s="180">
        <v>12</v>
      </c>
      <c r="H133" s="711">
        <v>114.2334932602239</v>
      </c>
      <c r="I133" s="565"/>
      <c r="J133" s="565"/>
      <c r="K133" s="565"/>
      <c r="L133" s="565"/>
      <c r="M133" s="566"/>
    </row>
    <row r="134" spans="1:13">
      <c r="A134" s="157" t="s">
        <v>8000</v>
      </c>
      <c r="B134" s="565"/>
      <c r="C134" s="702"/>
      <c r="D134" s="910"/>
      <c r="E134" s="157" t="s">
        <v>7992</v>
      </c>
      <c r="F134" s="563">
        <v>2.95</v>
      </c>
      <c r="G134" s="563">
        <v>2.95</v>
      </c>
      <c r="H134" s="564">
        <v>28.082400426471708</v>
      </c>
      <c r="I134" s="565"/>
      <c r="J134" s="565"/>
      <c r="K134" s="565"/>
      <c r="L134" s="565"/>
      <c r="M134" s="566"/>
    </row>
    <row r="135" spans="1:13">
      <c r="A135" s="713" t="s">
        <v>8024</v>
      </c>
      <c r="B135" s="565" t="s">
        <v>281</v>
      </c>
      <c r="C135" s="683" t="s">
        <v>7985</v>
      </c>
      <c r="D135" s="910"/>
      <c r="E135" s="157" t="s">
        <v>7991</v>
      </c>
      <c r="F135" s="563">
        <v>0.70699999999999996</v>
      </c>
      <c r="G135" s="563">
        <v>11.311999999999999</v>
      </c>
      <c r="H135" s="564">
        <v>107.68410631330438</v>
      </c>
      <c r="I135" s="565"/>
      <c r="J135" s="565"/>
      <c r="K135" s="565"/>
      <c r="L135" s="565"/>
      <c r="M135" s="566"/>
    </row>
    <row r="136" spans="1:13">
      <c r="A136" s="713" t="s">
        <v>8025</v>
      </c>
      <c r="B136" s="565" t="s">
        <v>281</v>
      </c>
      <c r="C136" s="565"/>
      <c r="D136" s="910"/>
      <c r="E136" s="167" t="s">
        <v>8019</v>
      </c>
      <c r="F136" s="511"/>
      <c r="G136" s="712"/>
      <c r="H136" s="178">
        <v>250</v>
      </c>
      <c r="I136" s="565"/>
      <c r="J136" s="565"/>
      <c r="K136" s="565"/>
      <c r="L136" s="565"/>
      <c r="M136" s="566"/>
    </row>
    <row r="137" spans="1:13">
      <c r="A137" s="713" t="s">
        <v>8026</v>
      </c>
      <c r="B137" s="565" t="s">
        <v>281</v>
      </c>
      <c r="C137" s="565"/>
      <c r="D137" s="910"/>
      <c r="E137" s="256" t="s">
        <v>8021</v>
      </c>
      <c r="F137" s="335"/>
      <c r="G137" s="335"/>
      <c r="H137" s="438">
        <v>500</v>
      </c>
      <c r="I137" s="565"/>
      <c r="J137" s="565"/>
      <c r="K137" s="565"/>
      <c r="L137" s="565"/>
      <c r="M137" s="566"/>
    </row>
    <row r="138" spans="1:13">
      <c r="A138" s="734" t="s">
        <v>8027</v>
      </c>
      <c r="B138" s="714" t="s">
        <v>281</v>
      </c>
      <c r="C138" s="714"/>
      <c r="D138" s="911"/>
      <c r="E138" s="167" t="s">
        <v>8002</v>
      </c>
      <c r="F138" s="177"/>
      <c r="G138" s="177"/>
      <c r="H138" s="715">
        <v>4.83396637727515</v>
      </c>
      <c r="I138" s="714"/>
      <c r="J138" s="714"/>
      <c r="K138" s="714"/>
      <c r="L138" s="714"/>
      <c r="M138" s="716"/>
    </row>
    <row r="139" spans="1:13">
      <c r="A139" s="717"/>
      <c r="B139" s="718" t="s">
        <v>281</v>
      </c>
      <c r="C139" s="718"/>
      <c r="D139" s="718"/>
      <c r="E139" s="718"/>
      <c r="F139" s="718"/>
      <c r="G139" s="718"/>
      <c r="H139" s="718"/>
      <c r="I139" s="718"/>
      <c r="J139" s="718"/>
      <c r="K139" s="718"/>
      <c r="L139" s="718"/>
      <c r="M139" s="719"/>
    </row>
    <row r="140" spans="1:13">
      <c r="A140" s="720"/>
      <c r="B140" s="721" t="s">
        <v>281</v>
      </c>
      <c r="C140" s="721"/>
      <c r="D140" s="906" t="s">
        <v>8003</v>
      </c>
      <c r="E140" s="672"/>
      <c r="F140" s="722" t="s">
        <v>8004</v>
      </c>
      <c r="G140" s="722" t="s">
        <v>327</v>
      </c>
      <c r="H140" s="673" t="s">
        <v>8005</v>
      </c>
      <c r="I140" s="721"/>
      <c r="J140" s="721"/>
      <c r="K140" s="721"/>
      <c r="L140" s="721"/>
      <c r="M140" s="723"/>
    </row>
    <row r="141" spans="1:13">
      <c r="A141" s="720"/>
      <c r="B141" s="721"/>
      <c r="C141" s="721"/>
      <c r="D141" s="907"/>
      <c r="E141" s="157" t="s">
        <v>8006</v>
      </c>
      <c r="F141" s="367">
        <v>248.18350305568737</v>
      </c>
      <c r="G141" s="367">
        <v>6.2150501600551449</v>
      </c>
      <c r="H141" s="274">
        <v>0.44226012026214484</v>
      </c>
      <c r="I141" s="721"/>
      <c r="J141" s="721"/>
      <c r="K141" s="721"/>
      <c r="L141" s="721"/>
      <c r="M141" s="723"/>
    </row>
    <row r="142" spans="1:13">
      <c r="A142" s="720"/>
      <c r="B142" s="721"/>
      <c r="C142" s="721"/>
      <c r="D142" s="907"/>
      <c r="E142" s="157" t="s">
        <v>8007</v>
      </c>
      <c r="F142" s="724">
        <v>500</v>
      </c>
      <c r="G142" s="367">
        <v>4.83396637727515</v>
      </c>
      <c r="H142" s="274">
        <v>0.3439828314013002</v>
      </c>
      <c r="I142" s="721"/>
      <c r="J142" s="721"/>
      <c r="K142" s="721"/>
      <c r="L142" s="721"/>
      <c r="M142" s="723"/>
    </row>
    <row r="143" spans="1:13">
      <c r="A143" s="256" t="s">
        <v>8008</v>
      </c>
      <c r="B143" s="438"/>
      <c r="C143" s="721"/>
      <c r="D143" s="907"/>
      <c r="E143" s="157" t="s">
        <v>8009</v>
      </c>
      <c r="F143" s="724">
        <v>250</v>
      </c>
      <c r="G143" s="367">
        <v>2.0984620613341765</v>
      </c>
      <c r="H143" s="274">
        <v>0.14932559829942976</v>
      </c>
      <c r="I143" s="721"/>
      <c r="J143" s="721"/>
      <c r="K143" s="721"/>
      <c r="L143" s="721"/>
      <c r="M143" s="723"/>
    </row>
    <row r="144" spans="1:13">
      <c r="A144" s="179" t="s">
        <v>8010</v>
      </c>
      <c r="B144" s="711">
        <f>(G118/16)/(G116/12)</f>
        <v>5.4991102676714809E-2</v>
      </c>
      <c r="C144" s="721"/>
      <c r="D144" s="907"/>
      <c r="E144" s="157" t="s">
        <v>8011</v>
      </c>
      <c r="F144" s="724">
        <v>1.3604969443126211</v>
      </c>
      <c r="G144" s="171">
        <v>0</v>
      </c>
      <c r="H144" s="274">
        <v>0</v>
      </c>
      <c r="I144" s="721"/>
      <c r="J144" s="721"/>
      <c r="K144" s="721"/>
      <c r="L144" s="721"/>
      <c r="M144" s="723"/>
    </row>
    <row r="145" spans="1:13">
      <c r="A145" s="167" t="s">
        <v>8012</v>
      </c>
      <c r="B145" s="170">
        <f>G117/(G116/12)</f>
        <v>0.35936955624192274</v>
      </c>
      <c r="C145" s="721"/>
      <c r="D145" s="907"/>
      <c r="E145" s="157" t="s">
        <v>8013</v>
      </c>
      <c r="F145" s="725">
        <v>0.45600000000000307</v>
      </c>
      <c r="G145" s="171">
        <v>0</v>
      </c>
      <c r="H145" s="274">
        <v>0</v>
      </c>
      <c r="I145" s="721"/>
      <c r="J145" s="721"/>
      <c r="K145" s="721"/>
      <c r="L145" s="721"/>
      <c r="M145" s="723"/>
    </row>
    <row r="146" spans="1:13">
      <c r="A146" s="720"/>
      <c r="B146" s="721"/>
      <c r="C146" s="721"/>
      <c r="D146" s="908"/>
      <c r="E146" s="492" t="s">
        <v>233</v>
      </c>
      <c r="F146" s="726">
        <v>1000.0000000000001</v>
      </c>
      <c r="G146" s="727">
        <v>13.147478598664472</v>
      </c>
      <c r="H146" s="728"/>
      <c r="I146" s="721"/>
      <c r="J146" s="721"/>
      <c r="K146" s="721"/>
      <c r="L146" s="721"/>
      <c r="M146" s="723"/>
    </row>
    <row r="147" spans="1:13">
      <c r="A147" s="729"/>
      <c r="B147" s="730"/>
      <c r="C147" s="730"/>
      <c r="D147" s="730"/>
      <c r="E147" s="730"/>
      <c r="F147" s="730"/>
      <c r="G147" s="169">
        <v>-0.90545060592047122</v>
      </c>
      <c r="H147" s="177" t="s">
        <v>8014</v>
      </c>
      <c r="I147" s="731" t="s">
        <v>8015</v>
      </c>
      <c r="J147" s="177"/>
      <c r="K147" s="177"/>
      <c r="L147" s="730"/>
      <c r="M147" s="732"/>
    </row>
    <row r="148" spans="1:13">
      <c r="A148" s="717"/>
      <c r="B148" s="718"/>
      <c r="C148" s="718"/>
      <c r="D148" s="718"/>
      <c r="E148" s="718"/>
      <c r="F148" s="718"/>
      <c r="G148" s="718"/>
      <c r="H148" s="718"/>
      <c r="I148" s="718"/>
      <c r="J148" s="718"/>
      <c r="K148" s="718"/>
      <c r="L148" s="718"/>
      <c r="M148" s="719"/>
    </row>
    <row r="149" spans="1:13">
      <c r="A149" s="720"/>
      <c r="B149" s="721"/>
      <c r="C149" s="721"/>
      <c r="D149" s="721"/>
      <c r="E149" s="721"/>
      <c r="F149" s="733"/>
      <c r="G149" s="733"/>
      <c r="H149" s="733"/>
      <c r="I149" s="733"/>
      <c r="J149" s="721"/>
      <c r="K149" s="721"/>
      <c r="L149" s="721"/>
      <c r="M149" s="723"/>
    </row>
    <row r="150" spans="1:13">
      <c r="A150" s="720"/>
      <c r="B150" s="721"/>
      <c r="C150" s="721"/>
      <c r="D150" s="721"/>
      <c r="E150" s="721"/>
      <c r="F150" s="721"/>
      <c r="G150" s="721"/>
      <c r="H150" s="721"/>
      <c r="I150" s="721"/>
      <c r="J150" s="721"/>
      <c r="K150" s="721"/>
      <c r="L150" s="721"/>
      <c r="M150" s="723"/>
    </row>
    <row r="151" spans="1:13">
      <c r="A151" s="720"/>
      <c r="B151" s="721"/>
      <c r="C151" s="721"/>
      <c r="D151" s="721"/>
      <c r="E151" s="721"/>
      <c r="F151" s="721"/>
      <c r="G151" s="721"/>
      <c r="H151" s="721"/>
      <c r="I151" s="721"/>
      <c r="J151" s="721"/>
      <c r="K151" s="721"/>
      <c r="L151" s="721"/>
      <c r="M151" s="723"/>
    </row>
    <row r="152" spans="1:13">
      <c r="A152" s="720"/>
      <c r="B152" s="721"/>
      <c r="C152" s="721"/>
      <c r="D152" s="721"/>
      <c r="E152" s="721"/>
      <c r="F152" s="721"/>
      <c r="G152" s="721"/>
      <c r="H152" s="721"/>
      <c r="I152" s="721"/>
      <c r="J152" s="721"/>
      <c r="K152" s="721"/>
      <c r="L152" s="721"/>
      <c r="M152" s="723"/>
    </row>
    <row r="153" spans="1:13">
      <c r="A153" s="720"/>
      <c r="B153" s="721"/>
      <c r="C153" s="721"/>
      <c r="D153" s="721"/>
      <c r="E153" s="721"/>
      <c r="F153" s="721"/>
      <c r="G153" s="721"/>
      <c r="H153" s="721"/>
      <c r="I153" s="721"/>
      <c r="J153" s="721"/>
      <c r="K153" s="721"/>
      <c r="L153" s="721"/>
      <c r="M153" s="723"/>
    </row>
    <row r="154" spans="1:13">
      <c r="A154" s="720"/>
      <c r="B154" s="721"/>
      <c r="C154" s="721"/>
      <c r="D154" s="721"/>
      <c r="E154" s="721"/>
      <c r="F154" s="721"/>
      <c r="G154" s="721"/>
      <c r="H154" s="721"/>
      <c r="I154" s="721"/>
      <c r="J154" s="721"/>
      <c r="K154" s="721"/>
      <c r="L154" s="721"/>
      <c r="M154" s="723"/>
    </row>
    <row r="155" spans="1:13">
      <c r="A155" s="720"/>
      <c r="B155" s="721"/>
      <c r="C155" s="721"/>
      <c r="D155" s="721"/>
      <c r="E155" s="721"/>
      <c r="F155" s="721"/>
      <c r="G155" s="721"/>
      <c r="H155" s="721"/>
      <c r="I155" s="721"/>
      <c r="J155" s="721"/>
      <c r="K155" s="721"/>
      <c r="L155" s="721"/>
      <c r="M155" s="723"/>
    </row>
    <row r="156" spans="1:13">
      <c r="A156" s="720"/>
      <c r="B156" s="721"/>
      <c r="C156" s="721"/>
      <c r="D156" s="721"/>
      <c r="E156" s="721"/>
      <c r="F156" s="721"/>
      <c r="G156" s="721"/>
      <c r="H156" s="721"/>
      <c r="I156" s="721"/>
      <c r="J156" s="721"/>
      <c r="K156" s="721"/>
      <c r="L156" s="721"/>
      <c r="M156" s="723"/>
    </row>
    <row r="157" spans="1:13">
      <c r="A157" s="720"/>
      <c r="B157" s="721"/>
      <c r="C157" s="721"/>
      <c r="D157" s="721"/>
      <c r="E157" s="721"/>
      <c r="F157" s="721"/>
      <c r="G157" s="721"/>
      <c r="H157" s="721"/>
      <c r="I157" s="721"/>
      <c r="J157" s="721"/>
      <c r="K157" s="721"/>
      <c r="L157" s="721"/>
      <c r="M157" s="723"/>
    </row>
    <row r="158" spans="1:13">
      <c r="A158" s="720"/>
      <c r="B158" s="721"/>
      <c r="C158" s="721"/>
      <c r="D158" s="721"/>
      <c r="E158" s="721"/>
      <c r="F158" s="721"/>
      <c r="G158" s="721"/>
      <c r="H158" s="721"/>
      <c r="I158" s="721"/>
      <c r="J158" s="721"/>
      <c r="K158" s="721"/>
      <c r="L158" s="721"/>
      <c r="M158" s="723"/>
    </row>
    <row r="159" spans="1:13">
      <c r="A159" s="720"/>
      <c r="B159" s="721"/>
      <c r="C159" s="721"/>
      <c r="D159" s="721"/>
      <c r="E159" s="721"/>
      <c r="F159" s="721"/>
      <c r="G159" s="721"/>
      <c r="H159" s="721"/>
      <c r="I159" s="721"/>
      <c r="J159" s="721"/>
      <c r="K159" s="721"/>
      <c r="L159" s="721"/>
      <c r="M159" s="723"/>
    </row>
    <row r="160" spans="1:13">
      <c r="A160" s="720"/>
      <c r="B160" s="721"/>
      <c r="C160" s="721"/>
      <c r="D160" s="721"/>
      <c r="E160" s="721"/>
      <c r="F160" s="721"/>
      <c r="G160" s="721"/>
      <c r="H160" s="721"/>
      <c r="I160" s="721"/>
      <c r="J160" s="721"/>
      <c r="K160" s="721"/>
      <c r="L160" s="721"/>
      <c r="M160" s="723"/>
    </row>
    <row r="161" spans="1:13">
      <c r="A161" s="720"/>
      <c r="B161" s="721"/>
      <c r="C161" s="721"/>
      <c r="D161" s="721"/>
      <c r="E161" s="721"/>
      <c r="F161" s="721"/>
      <c r="G161" s="721"/>
      <c r="H161" s="721"/>
      <c r="I161" s="721"/>
      <c r="J161" s="721"/>
      <c r="K161" s="721"/>
      <c r="L161" s="721"/>
      <c r="M161" s="723"/>
    </row>
    <row r="162" spans="1:13">
      <c r="A162" s="720"/>
      <c r="B162" s="721"/>
      <c r="C162" s="721"/>
      <c r="D162" s="721"/>
      <c r="E162" s="721"/>
      <c r="F162" s="721"/>
      <c r="G162" s="721"/>
      <c r="H162" s="721"/>
      <c r="I162" s="721"/>
      <c r="J162" s="721"/>
      <c r="K162" s="721"/>
      <c r="L162" s="721"/>
      <c r="M162" s="723"/>
    </row>
    <row r="163" spans="1:13">
      <c r="A163" s="720"/>
      <c r="B163" s="721"/>
      <c r="C163" s="721"/>
      <c r="D163" s="721"/>
      <c r="E163" s="721"/>
      <c r="F163" s="721"/>
      <c r="G163" s="721"/>
      <c r="H163" s="721"/>
      <c r="I163" s="721"/>
      <c r="J163" s="721"/>
      <c r="K163" s="721"/>
      <c r="L163" s="721"/>
      <c r="M163" s="723"/>
    </row>
    <row r="164" spans="1:13">
      <c r="A164" s="720"/>
      <c r="B164" s="721"/>
      <c r="C164" s="721"/>
      <c r="D164" s="721"/>
      <c r="E164" s="721"/>
      <c r="F164" s="721"/>
      <c r="G164" s="721"/>
      <c r="H164" s="721"/>
      <c r="I164" s="721"/>
      <c r="J164" s="721"/>
      <c r="K164" s="721"/>
      <c r="L164" s="721"/>
      <c r="M164" s="723"/>
    </row>
    <row r="165" spans="1:13">
      <c r="A165" s="720"/>
      <c r="B165" s="721"/>
      <c r="C165" s="721"/>
      <c r="D165" s="721"/>
      <c r="E165" s="721"/>
      <c r="F165" s="721"/>
      <c r="G165" s="721"/>
      <c r="H165" s="721"/>
      <c r="I165" s="721"/>
      <c r="J165" s="721"/>
      <c r="K165" s="721"/>
      <c r="L165" s="721"/>
      <c r="M165" s="723"/>
    </row>
    <row r="166" spans="1:13">
      <c r="A166" s="729"/>
      <c r="B166" s="730"/>
      <c r="C166" s="730"/>
      <c r="D166" s="730"/>
      <c r="E166" s="730"/>
      <c r="F166" s="730"/>
      <c r="G166" s="730"/>
      <c r="H166" s="730"/>
      <c r="I166" s="730"/>
      <c r="J166" s="730"/>
      <c r="K166" s="730"/>
      <c r="L166" s="730"/>
      <c r="M166" s="732"/>
    </row>
    <row r="168" spans="1:13">
      <c r="A168" s="4" t="s">
        <v>8028</v>
      </c>
    </row>
    <row r="169" spans="1:13" ht="30">
      <c r="A169" s="672" t="s">
        <v>8029</v>
      </c>
      <c r="B169" s="673" t="s">
        <v>8018</v>
      </c>
      <c r="C169" s="674"/>
      <c r="D169" s="903" t="s">
        <v>7981</v>
      </c>
      <c r="E169" s="179"/>
      <c r="F169" s="151" t="s">
        <v>7982</v>
      </c>
      <c r="G169" s="675" t="s">
        <v>7983</v>
      </c>
      <c r="H169" s="674"/>
      <c r="I169" s="674"/>
      <c r="J169" s="674"/>
      <c r="K169" s="674"/>
      <c r="L169" s="674"/>
      <c r="M169" s="676"/>
    </row>
    <row r="170" spans="1:13">
      <c r="A170" s="179" t="s">
        <v>7984</v>
      </c>
      <c r="B170" s="181">
        <v>220</v>
      </c>
      <c r="C170" s="565"/>
      <c r="D170" s="904"/>
      <c r="E170" s="179" t="s">
        <v>7984</v>
      </c>
      <c r="F170" s="677">
        <v>0</v>
      </c>
      <c r="G170" s="678">
        <v>0</v>
      </c>
      <c r="H170" s="565"/>
      <c r="I170" s="565"/>
      <c r="J170" s="565"/>
      <c r="K170" s="565"/>
      <c r="L170" s="565"/>
      <c r="M170" s="566"/>
    </row>
    <row r="171" spans="1:13">
      <c r="A171" s="157" t="s">
        <v>85</v>
      </c>
      <c r="B171" s="679">
        <v>302.39999999999998</v>
      </c>
      <c r="C171" s="565"/>
      <c r="D171" s="904"/>
      <c r="E171" s="157" t="s">
        <v>85</v>
      </c>
      <c r="F171" s="680">
        <v>146.95551806337147</v>
      </c>
      <c r="G171" s="681">
        <v>317.22614247499951</v>
      </c>
      <c r="H171" s="565"/>
      <c r="I171" s="565"/>
      <c r="J171" s="565"/>
      <c r="K171" s="565"/>
      <c r="L171" s="565"/>
      <c r="M171" s="566"/>
    </row>
    <row r="172" spans="1:13">
      <c r="A172" s="157" t="s">
        <v>84</v>
      </c>
      <c r="B172" s="679">
        <v>25.6</v>
      </c>
      <c r="C172" s="565"/>
      <c r="D172" s="904"/>
      <c r="E172" s="157" t="s">
        <v>84</v>
      </c>
      <c r="F172" s="682">
        <v>3.5256372764226196</v>
      </c>
      <c r="G172" s="681">
        <v>7.6106316231236333</v>
      </c>
      <c r="H172" s="565"/>
      <c r="I172" s="565"/>
      <c r="J172" s="565"/>
      <c r="K172" s="565"/>
      <c r="L172" s="565"/>
      <c r="M172" s="566"/>
    </row>
    <row r="173" spans="1:13">
      <c r="A173" s="157" t="s">
        <v>83</v>
      </c>
      <c r="B173" s="679">
        <v>109.6</v>
      </c>
      <c r="C173" s="683" t="s">
        <v>7985</v>
      </c>
      <c r="D173" s="904"/>
      <c r="E173" s="157" t="s">
        <v>83</v>
      </c>
      <c r="F173" s="682">
        <v>7.1188446602059088</v>
      </c>
      <c r="G173" s="681">
        <v>15.367123740545978</v>
      </c>
      <c r="H173" s="565"/>
      <c r="I173" s="565"/>
      <c r="J173" s="565"/>
      <c r="K173" s="565"/>
      <c r="L173" s="565"/>
      <c r="M173" s="566"/>
    </row>
    <row r="174" spans="1:13">
      <c r="A174" s="157" t="s">
        <v>87</v>
      </c>
      <c r="B174" s="679">
        <v>35.200000000000003</v>
      </c>
      <c r="C174" s="565"/>
      <c r="D174" s="904"/>
      <c r="E174" s="157" t="s">
        <v>87</v>
      </c>
      <c r="F174" s="680">
        <v>13.2704</v>
      </c>
      <c r="G174" s="681">
        <v>28.646204352019513</v>
      </c>
      <c r="H174" s="565"/>
      <c r="I174" s="565"/>
      <c r="J174" s="565"/>
      <c r="K174" s="565"/>
      <c r="L174" s="565"/>
      <c r="M174" s="566"/>
    </row>
    <row r="175" spans="1:13">
      <c r="A175" s="157" t="s">
        <v>86</v>
      </c>
      <c r="B175" s="679">
        <v>7.2</v>
      </c>
      <c r="C175" s="565"/>
      <c r="D175" s="904"/>
      <c r="E175" s="157" t="s">
        <v>86</v>
      </c>
      <c r="F175" s="680">
        <v>4.7520000000000007</v>
      </c>
      <c r="G175" s="681">
        <v>10.257924635338552</v>
      </c>
      <c r="H175" s="565"/>
      <c r="I175" s="565"/>
      <c r="J175" s="565"/>
      <c r="K175" s="565"/>
      <c r="L175" s="565"/>
      <c r="M175" s="566"/>
    </row>
    <row r="176" spans="1:13">
      <c r="A176" s="167" t="s">
        <v>149</v>
      </c>
      <c r="B176" s="684">
        <v>299.99999999999989</v>
      </c>
      <c r="C176" s="565"/>
      <c r="D176" s="904"/>
      <c r="E176" s="167" t="s">
        <v>149</v>
      </c>
      <c r="F176" s="685">
        <v>287.62919999999991</v>
      </c>
      <c r="G176" s="686">
        <v>620.8919731739727</v>
      </c>
      <c r="H176" s="565"/>
      <c r="I176" s="565"/>
      <c r="J176" s="565"/>
      <c r="K176" s="565"/>
      <c r="L176" s="565"/>
      <c r="M176" s="566"/>
    </row>
    <row r="177" spans="1:13">
      <c r="A177" s="256" t="s">
        <v>233</v>
      </c>
      <c r="B177" s="438">
        <v>1000</v>
      </c>
      <c r="C177" s="565"/>
      <c r="D177" s="904"/>
      <c r="E177" s="256" t="s">
        <v>233</v>
      </c>
      <c r="F177" s="687">
        <v>463.25159999999994</v>
      </c>
      <c r="G177" s="688">
        <v>1000</v>
      </c>
      <c r="H177" s="565"/>
      <c r="I177" s="565"/>
      <c r="J177" s="565"/>
      <c r="K177" s="565"/>
      <c r="L177" s="565"/>
      <c r="M177" s="566"/>
    </row>
    <row r="178" spans="1:13">
      <c r="A178" s="256" t="s">
        <v>126</v>
      </c>
      <c r="B178" s="689">
        <v>11.75739536</v>
      </c>
      <c r="C178" s="565"/>
      <c r="D178" s="905"/>
      <c r="E178" s="256" t="s">
        <v>126</v>
      </c>
      <c r="F178" s="690"/>
      <c r="G178" s="691">
        <v>11.810207910103546</v>
      </c>
      <c r="H178" s="565"/>
      <c r="I178" s="565"/>
      <c r="J178" s="565"/>
      <c r="K178" s="565"/>
      <c r="L178" s="565"/>
      <c r="M178" s="566"/>
    </row>
    <row r="179" spans="1:13">
      <c r="A179" s="692"/>
      <c r="B179" s="565"/>
      <c r="C179" s="565"/>
      <c r="D179" s="565"/>
      <c r="E179" s="565"/>
      <c r="F179" s="565"/>
      <c r="G179" s="565"/>
      <c r="H179" s="565"/>
      <c r="I179" s="565"/>
      <c r="J179" s="565"/>
      <c r="K179" s="565"/>
      <c r="L179" s="565"/>
      <c r="M179" s="566"/>
    </row>
    <row r="180" spans="1:13">
      <c r="A180" s="692"/>
      <c r="B180" s="565"/>
      <c r="C180" s="565"/>
      <c r="D180" s="906" t="s">
        <v>7986</v>
      </c>
      <c r="E180" s="256"/>
      <c r="F180" s="335" t="s">
        <v>7987</v>
      </c>
      <c r="G180" s="335"/>
      <c r="H180" s="335" t="s">
        <v>7988</v>
      </c>
      <c r="I180" s="335" t="s">
        <v>7989</v>
      </c>
      <c r="J180" s="335" t="s">
        <v>542</v>
      </c>
      <c r="K180" s="256" t="s">
        <v>7990</v>
      </c>
      <c r="L180" s="335" t="s">
        <v>7991</v>
      </c>
      <c r="M180" s="438" t="s">
        <v>7992</v>
      </c>
    </row>
    <row r="181" spans="1:13">
      <c r="A181" s="692"/>
      <c r="B181" s="565"/>
      <c r="C181" s="565"/>
      <c r="D181" s="907"/>
      <c r="E181" s="401" t="s">
        <v>7993</v>
      </c>
      <c r="F181" s="693">
        <v>15</v>
      </c>
      <c r="G181" s="694">
        <v>420</v>
      </c>
      <c r="H181" s="594">
        <v>0.14553014553014554</v>
      </c>
      <c r="I181" s="162">
        <v>0.41580041580041582</v>
      </c>
      <c r="J181" s="695">
        <v>1.4704261954261955</v>
      </c>
      <c r="K181" s="696">
        <v>4.9896049896049899</v>
      </c>
      <c r="L181" s="695">
        <v>6.6528066528066532</v>
      </c>
      <c r="M181" s="697">
        <v>0</v>
      </c>
    </row>
    <row r="182" spans="1:13">
      <c r="A182" s="692"/>
      <c r="B182" s="565"/>
      <c r="C182" s="565"/>
      <c r="D182" s="907"/>
      <c r="E182" s="333" t="s">
        <v>7994</v>
      </c>
      <c r="F182" s="698">
        <v>20</v>
      </c>
      <c r="G182" s="699">
        <v>320</v>
      </c>
      <c r="H182" s="508">
        <v>0.11088011088011088</v>
      </c>
      <c r="I182" s="563">
        <v>0.55440055440055436</v>
      </c>
      <c r="J182" s="367">
        <v>5.5626472626472632</v>
      </c>
      <c r="K182" s="582">
        <v>6.6528066528066532</v>
      </c>
      <c r="L182" s="367">
        <v>0</v>
      </c>
      <c r="M182" s="700">
        <v>2.2176022176022174</v>
      </c>
    </row>
    <row r="183" spans="1:13">
      <c r="A183" s="692"/>
      <c r="B183" s="565"/>
      <c r="C183" s="683" t="s">
        <v>7985</v>
      </c>
      <c r="D183" s="907"/>
      <c r="E183" s="333" t="s">
        <v>7995</v>
      </c>
      <c r="F183" s="698">
        <v>40</v>
      </c>
      <c r="G183" s="699">
        <v>1760</v>
      </c>
      <c r="H183" s="508">
        <v>0.60984060984060984</v>
      </c>
      <c r="I183" s="563">
        <v>1.1088011088011087</v>
      </c>
      <c r="J183" s="367">
        <v>0</v>
      </c>
      <c r="K183" s="582">
        <v>13.305613305613305</v>
      </c>
      <c r="L183" s="367">
        <v>35.481635481635479</v>
      </c>
      <c r="M183" s="700">
        <v>0</v>
      </c>
    </row>
    <row r="184" spans="1:13">
      <c r="A184" s="692"/>
      <c r="B184" s="565" t="s">
        <v>281</v>
      </c>
      <c r="C184" s="701"/>
      <c r="D184" s="907"/>
      <c r="E184" s="333" t="s">
        <v>7996</v>
      </c>
      <c r="F184" s="698">
        <v>13</v>
      </c>
      <c r="G184" s="699">
        <v>26</v>
      </c>
      <c r="H184" s="508">
        <v>9.0090090090090089E-3</v>
      </c>
      <c r="I184" s="563">
        <v>0.36036036036036034</v>
      </c>
      <c r="J184" s="367">
        <v>1.0888288288288288</v>
      </c>
      <c r="K184" s="582">
        <v>0</v>
      </c>
      <c r="L184" s="367">
        <v>0</v>
      </c>
      <c r="M184" s="700">
        <v>0.72072072072072069</v>
      </c>
    </row>
    <row r="185" spans="1:13">
      <c r="A185" s="692"/>
      <c r="B185" s="565" t="s">
        <v>281</v>
      </c>
      <c r="C185" s="702"/>
      <c r="D185" s="907"/>
      <c r="E185" s="333" t="s">
        <v>7997</v>
      </c>
      <c r="F185" s="698">
        <v>12</v>
      </c>
      <c r="G185" s="699">
        <v>360</v>
      </c>
      <c r="H185" s="508">
        <v>0.12474012474012475</v>
      </c>
      <c r="I185" s="563">
        <v>0.33264033264033266</v>
      </c>
      <c r="J185" s="367">
        <v>5.9411226611226615</v>
      </c>
      <c r="K185" s="582">
        <v>7.9833679833679838</v>
      </c>
      <c r="L185" s="367">
        <v>0</v>
      </c>
      <c r="M185" s="700">
        <v>1.995841995841996</v>
      </c>
    </row>
    <row r="186" spans="1:13">
      <c r="A186" s="692"/>
      <c r="B186" s="565" t="s">
        <v>281</v>
      </c>
      <c r="C186" s="702"/>
      <c r="D186" s="908"/>
      <c r="E186" s="703" t="s">
        <v>7998</v>
      </c>
      <c r="F186" s="704">
        <v>100</v>
      </c>
      <c r="G186" s="705">
        <v>2886</v>
      </c>
      <c r="H186" s="706">
        <v>1</v>
      </c>
      <c r="I186" s="707">
        <v>2.7720027720027716</v>
      </c>
      <c r="J186" s="707">
        <v>14.06302494802495</v>
      </c>
      <c r="K186" s="708">
        <v>32.931392931392935</v>
      </c>
      <c r="L186" s="709">
        <v>42.134442134442132</v>
      </c>
      <c r="M186" s="710">
        <v>4.9341649341649338</v>
      </c>
    </row>
    <row r="187" spans="1:13">
      <c r="A187" s="692"/>
      <c r="B187" s="565" t="s">
        <v>281</v>
      </c>
      <c r="C187" s="702"/>
      <c r="D187" s="606"/>
      <c r="E187" s="565"/>
      <c r="F187" s="565"/>
      <c r="G187" s="565"/>
      <c r="H187" s="565"/>
      <c r="I187" s="565"/>
      <c r="J187" s="565"/>
      <c r="K187" s="565"/>
      <c r="L187" s="565"/>
      <c r="M187" s="566"/>
    </row>
    <row r="188" spans="1:13">
      <c r="A188" s="157" t="s">
        <v>8000</v>
      </c>
      <c r="B188" s="565"/>
      <c r="C188" s="702"/>
      <c r="D188" s="909" t="s">
        <v>7999</v>
      </c>
      <c r="E188" s="179" t="s">
        <v>7990</v>
      </c>
      <c r="F188" s="162">
        <v>1</v>
      </c>
      <c r="G188" s="180">
        <v>12</v>
      </c>
      <c r="H188" s="711">
        <v>122.51308900523561</v>
      </c>
      <c r="I188" s="565"/>
      <c r="J188" s="565"/>
      <c r="K188" s="565"/>
      <c r="L188" s="565"/>
      <c r="M188" s="566"/>
    </row>
    <row r="189" spans="1:13">
      <c r="A189" s="713" t="s">
        <v>8030</v>
      </c>
      <c r="B189" s="565" t="s">
        <v>281</v>
      </c>
      <c r="C189" s="702"/>
      <c r="D189" s="910"/>
      <c r="E189" s="157" t="s">
        <v>7992</v>
      </c>
      <c r="F189" s="563">
        <v>1.2</v>
      </c>
      <c r="G189" s="563">
        <v>1.2</v>
      </c>
      <c r="H189" s="564">
        <v>12.25130890052356</v>
      </c>
      <c r="I189" s="565"/>
      <c r="J189" s="565"/>
      <c r="K189" s="565"/>
      <c r="L189" s="565"/>
      <c r="M189" s="566"/>
    </row>
    <row r="190" spans="1:13">
      <c r="A190" s="713" t="s">
        <v>8031</v>
      </c>
      <c r="B190" s="565" t="s">
        <v>281</v>
      </c>
      <c r="C190" s="683" t="s">
        <v>7985</v>
      </c>
      <c r="D190" s="910"/>
      <c r="E190" s="157" t="s">
        <v>7991</v>
      </c>
      <c r="F190" s="563">
        <v>0.13</v>
      </c>
      <c r="G190" s="563">
        <v>2.08</v>
      </c>
      <c r="H190" s="564">
        <v>21.235602094240839</v>
      </c>
      <c r="I190" s="565"/>
      <c r="J190" s="565"/>
      <c r="K190" s="565"/>
      <c r="L190" s="565"/>
      <c r="M190" s="566"/>
    </row>
    <row r="191" spans="1:13">
      <c r="A191" s="713" t="s">
        <v>8032</v>
      </c>
      <c r="B191" s="565" t="s">
        <v>281</v>
      </c>
      <c r="C191" s="565"/>
      <c r="D191" s="910"/>
      <c r="E191" s="167" t="s">
        <v>8019</v>
      </c>
      <c r="F191" s="511"/>
      <c r="G191" s="712"/>
      <c r="H191" s="178">
        <v>264</v>
      </c>
      <c r="I191" s="565"/>
      <c r="J191" s="565"/>
      <c r="K191" s="565"/>
      <c r="L191" s="565"/>
      <c r="M191" s="566"/>
    </row>
    <row r="192" spans="1:13">
      <c r="A192" s="713" t="s">
        <v>8033</v>
      </c>
      <c r="B192" s="565" t="s">
        <v>281</v>
      </c>
      <c r="C192" s="565"/>
      <c r="D192" s="910"/>
      <c r="E192" s="256" t="s">
        <v>8021</v>
      </c>
      <c r="F192" s="335"/>
      <c r="G192" s="335"/>
      <c r="H192" s="438">
        <v>420</v>
      </c>
      <c r="I192" s="565"/>
      <c r="J192" s="565"/>
      <c r="K192" s="565"/>
      <c r="L192" s="565"/>
      <c r="M192" s="566"/>
    </row>
    <row r="193" spans="1:13">
      <c r="A193" s="734" t="s">
        <v>8034</v>
      </c>
      <c r="B193" s="714" t="s">
        <v>281</v>
      </c>
      <c r="C193" s="714"/>
      <c r="D193" s="911"/>
      <c r="E193" s="167" t="s">
        <v>8002</v>
      </c>
      <c r="F193" s="177"/>
      <c r="G193" s="177"/>
      <c r="H193" s="715">
        <v>4.5364837696335085</v>
      </c>
      <c r="I193" s="714"/>
      <c r="J193" s="714"/>
      <c r="K193" s="714"/>
      <c r="L193" s="714"/>
      <c r="M193" s="716"/>
    </row>
    <row r="194" spans="1:13">
      <c r="A194" s="717"/>
      <c r="B194" s="718" t="s">
        <v>281</v>
      </c>
      <c r="C194" s="718"/>
      <c r="D194" s="718"/>
      <c r="E194" s="718"/>
      <c r="F194" s="718"/>
      <c r="G194" s="718"/>
      <c r="H194" s="718"/>
      <c r="I194" s="718"/>
      <c r="J194" s="718"/>
      <c r="K194" s="718"/>
      <c r="L194" s="718"/>
      <c r="M194" s="719"/>
    </row>
    <row r="195" spans="1:13">
      <c r="A195" s="720"/>
      <c r="B195" s="721" t="s">
        <v>281</v>
      </c>
      <c r="C195" s="721"/>
      <c r="D195" s="906" t="s">
        <v>8003</v>
      </c>
      <c r="E195" s="672"/>
      <c r="F195" s="722" t="s">
        <v>8004</v>
      </c>
      <c r="G195" s="722" t="s">
        <v>327</v>
      </c>
      <c r="H195" s="673" t="s">
        <v>8005</v>
      </c>
      <c r="I195" s="721"/>
      <c r="J195" s="721"/>
      <c r="K195" s="721"/>
      <c r="L195" s="721"/>
      <c r="M195" s="723"/>
    </row>
    <row r="196" spans="1:13">
      <c r="A196" s="720"/>
      <c r="B196" s="721"/>
      <c r="C196" s="721"/>
      <c r="D196" s="907"/>
      <c r="E196" s="157" t="s">
        <v>8006</v>
      </c>
      <c r="F196" s="367">
        <v>463.2516</v>
      </c>
      <c r="G196" s="367">
        <v>5.4710977106881238</v>
      </c>
      <c r="H196" s="274">
        <v>0.46533246039351728</v>
      </c>
      <c r="I196" s="721"/>
      <c r="J196" s="721"/>
      <c r="K196" s="721"/>
      <c r="L196" s="721"/>
      <c r="M196" s="723"/>
    </row>
    <row r="197" spans="1:13">
      <c r="A197" s="720"/>
      <c r="B197" s="721"/>
      <c r="C197" s="721"/>
      <c r="D197" s="907"/>
      <c r="E197" s="157" t="s">
        <v>8007</v>
      </c>
      <c r="F197" s="724">
        <v>420</v>
      </c>
      <c r="G197" s="367">
        <v>4.5364837696335085</v>
      </c>
      <c r="H197" s="274">
        <v>0.38584087978083509</v>
      </c>
      <c r="I197" s="721"/>
      <c r="J197" s="721"/>
      <c r="K197" s="721"/>
      <c r="L197" s="721"/>
      <c r="M197" s="723"/>
    </row>
    <row r="198" spans="1:13">
      <c r="A198" s="256" t="s">
        <v>8008</v>
      </c>
      <c r="B198" s="438"/>
      <c r="C198" s="721"/>
      <c r="D198" s="907"/>
      <c r="E198" s="157" t="s">
        <v>8009</v>
      </c>
      <c r="F198" s="724">
        <v>80</v>
      </c>
      <c r="G198" s="367">
        <v>1.1250419958419959</v>
      </c>
      <c r="H198" s="274">
        <v>9.5688029652342646E-2</v>
      </c>
      <c r="I198" s="721"/>
      <c r="J198" s="721"/>
      <c r="K198" s="721"/>
      <c r="L198" s="721"/>
      <c r="M198" s="723"/>
    </row>
    <row r="199" spans="1:13">
      <c r="A199" s="179" t="s">
        <v>8010</v>
      </c>
      <c r="B199" s="711">
        <f>(G173/16)/(G171/12)</f>
        <v>3.6331629907575456E-2</v>
      </c>
      <c r="C199" s="721"/>
      <c r="D199" s="907"/>
      <c r="E199" s="157" t="s">
        <v>8011</v>
      </c>
      <c r="F199" s="724">
        <v>24.377600000000001</v>
      </c>
      <c r="G199" s="171">
        <v>0</v>
      </c>
      <c r="H199" s="274">
        <v>0</v>
      </c>
      <c r="I199" s="721"/>
      <c r="J199" s="721"/>
      <c r="K199" s="721"/>
      <c r="L199" s="721"/>
      <c r="M199" s="723"/>
    </row>
    <row r="200" spans="1:13">
      <c r="A200" s="167" t="s">
        <v>8012</v>
      </c>
      <c r="B200" s="170">
        <f>G172/(G171/12)</f>
        <v>0.28789424088741711</v>
      </c>
      <c r="C200" s="721"/>
      <c r="D200" s="907"/>
      <c r="E200" s="157" t="s">
        <v>8013</v>
      </c>
      <c r="F200" s="725">
        <v>12.370799999999974</v>
      </c>
      <c r="G200" s="171">
        <v>0</v>
      </c>
      <c r="H200" s="274">
        <v>0</v>
      </c>
      <c r="I200" s="721"/>
      <c r="J200" s="721"/>
      <c r="K200" s="721"/>
      <c r="L200" s="721"/>
      <c r="M200" s="723"/>
    </row>
    <row r="201" spans="1:13">
      <c r="A201" s="720"/>
      <c r="B201" s="721"/>
      <c r="C201" s="721"/>
      <c r="D201" s="908"/>
      <c r="E201" s="492" t="s">
        <v>233</v>
      </c>
      <c r="F201" s="726">
        <v>1000</v>
      </c>
      <c r="G201" s="727">
        <v>11.13262347616363</v>
      </c>
      <c r="H201" s="728"/>
      <c r="I201" s="721"/>
      <c r="J201" s="721"/>
      <c r="K201" s="721"/>
      <c r="L201" s="721"/>
      <c r="M201" s="723"/>
    </row>
    <row r="202" spans="1:13">
      <c r="A202" s="729"/>
      <c r="B202" s="730"/>
      <c r="C202" s="730"/>
      <c r="D202" s="730"/>
      <c r="E202" s="730"/>
      <c r="F202" s="730"/>
      <c r="G202" s="169">
        <v>-0.62477188383637028</v>
      </c>
      <c r="H202" s="177" t="s">
        <v>8014</v>
      </c>
      <c r="I202" s="731" t="s">
        <v>8015</v>
      </c>
      <c r="J202" s="177"/>
      <c r="K202" s="177"/>
      <c r="L202" s="730"/>
      <c r="M202" s="732"/>
    </row>
    <row r="203" spans="1:13">
      <c r="A203" s="717"/>
      <c r="B203" s="718"/>
      <c r="C203" s="718"/>
      <c r="D203" s="718"/>
      <c r="E203" s="718"/>
      <c r="F203" s="718"/>
      <c r="G203" s="718"/>
      <c r="H203" s="718"/>
      <c r="I203" s="718"/>
      <c r="J203" s="718"/>
      <c r="K203" s="718"/>
      <c r="L203" s="718"/>
      <c r="M203" s="719"/>
    </row>
    <row r="204" spans="1:13">
      <c r="A204" s="720"/>
      <c r="B204" s="721"/>
      <c r="C204" s="721"/>
      <c r="D204" s="721"/>
      <c r="E204" s="721"/>
      <c r="F204" s="733"/>
      <c r="G204" s="733"/>
      <c r="H204" s="733"/>
      <c r="I204" s="733"/>
      <c r="J204" s="721"/>
      <c r="K204" s="721"/>
      <c r="L204" s="721"/>
      <c r="M204" s="723"/>
    </row>
    <row r="205" spans="1:13">
      <c r="A205" s="720"/>
      <c r="B205" s="721"/>
      <c r="C205" s="721"/>
      <c r="D205" s="721"/>
      <c r="E205" s="721"/>
      <c r="F205" s="721"/>
      <c r="G205" s="721"/>
      <c r="H205" s="721"/>
      <c r="I205" s="721"/>
      <c r="J205" s="721"/>
      <c r="K205" s="721"/>
      <c r="L205" s="721"/>
      <c r="M205" s="723"/>
    </row>
    <row r="206" spans="1:13">
      <c r="A206" s="720"/>
      <c r="B206" s="721"/>
      <c r="C206" s="721"/>
      <c r="D206" s="721"/>
      <c r="E206" s="721"/>
      <c r="F206" s="721"/>
      <c r="G206" s="721"/>
      <c r="H206" s="721"/>
      <c r="I206" s="721"/>
      <c r="J206" s="721"/>
      <c r="K206" s="721"/>
      <c r="L206" s="721"/>
      <c r="M206" s="723"/>
    </row>
    <row r="207" spans="1:13">
      <c r="A207" s="720"/>
      <c r="B207" s="721"/>
      <c r="C207" s="721"/>
      <c r="D207" s="721"/>
      <c r="E207" s="721"/>
      <c r="F207" s="721"/>
      <c r="G207" s="721"/>
      <c r="H207" s="721"/>
      <c r="I207" s="721"/>
      <c r="J207" s="721"/>
      <c r="K207" s="721"/>
      <c r="L207" s="721"/>
      <c r="M207" s="723"/>
    </row>
    <row r="208" spans="1:13">
      <c r="A208" s="720"/>
      <c r="B208" s="721"/>
      <c r="C208" s="721"/>
      <c r="D208" s="721"/>
      <c r="E208" s="721"/>
      <c r="F208" s="721"/>
      <c r="G208" s="721"/>
      <c r="H208" s="721"/>
      <c r="I208" s="721"/>
      <c r="J208" s="721"/>
      <c r="K208" s="721"/>
      <c r="L208" s="721"/>
      <c r="M208" s="723"/>
    </row>
    <row r="209" spans="1:13">
      <c r="A209" s="720"/>
      <c r="B209" s="721"/>
      <c r="C209" s="721"/>
      <c r="D209" s="721"/>
      <c r="E209" s="721"/>
      <c r="F209" s="721"/>
      <c r="G209" s="721"/>
      <c r="H209" s="721"/>
      <c r="I209" s="721"/>
      <c r="J209" s="721"/>
      <c r="K209" s="721"/>
      <c r="L209" s="721"/>
      <c r="M209" s="723"/>
    </row>
    <row r="210" spans="1:13">
      <c r="A210" s="720"/>
      <c r="B210" s="721"/>
      <c r="C210" s="721"/>
      <c r="D210" s="721"/>
      <c r="E210" s="721"/>
      <c r="F210" s="721"/>
      <c r="G210" s="721"/>
      <c r="H210" s="721"/>
      <c r="I210" s="721"/>
      <c r="J210" s="721"/>
      <c r="K210" s="721"/>
      <c r="L210" s="721"/>
      <c r="M210" s="723"/>
    </row>
    <row r="211" spans="1:13">
      <c r="A211" s="720"/>
      <c r="B211" s="721"/>
      <c r="C211" s="721"/>
      <c r="D211" s="721"/>
      <c r="E211" s="721"/>
      <c r="F211" s="721"/>
      <c r="G211" s="721"/>
      <c r="H211" s="721"/>
      <c r="I211" s="721"/>
      <c r="J211" s="721"/>
      <c r="K211" s="721"/>
      <c r="L211" s="721"/>
      <c r="M211" s="723"/>
    </row>
    <row r="212" spans="1:13">
      <c r="A212" s="720"/>
      <c r="B212" s="721"/>
      <c r="C212" s="721"/>
      <c r="D212" s="721"/>
      <c r="E212" s="721"/>
      <c r="F212" s="721"/>
      <c r="G212" s="721"/>
      <c r="H212" s="721"/>
      <c r="I212" s="721"/>
      <c r="J212" s="721"/>
      <c r="K212" s="721"/>
      <c r="L212" s="721"/>
      <c r="M212" s="723"/>
    </row>
    <row r="213" spans="1:13">
      <c r="A213" s="720"/>
      <c r="B213" s="721"/>
      <c r="C213" s="721"/>
      <c r="D213" s="721"/>
      <c r="E213" s="721"/>
      <c r="F213" s="721"/>
      <c r="G213" s="721"/>
      <c r="H213" s="721"/>
      <c r="I213" s="721"/>
      <c r="J213" s="721"/>
      <c r="K213" s="721"/>
      <c r="L213" s="721"/>
      <c r="M213" s="723"/>
    </row>
    <row r="214" spans="1:13">
      <c r="A214" s="720"/>
      <c r="B214" s="721"/>
      <c r="C214" s="721"/>
      <c r="D214" s="721"/>
      <c r="E214" s="721"/>
      <c r="F214" s="721"/>
      <c r="G214" s="721"/>
      <c r="H214" s="721"/>
      <c r="I214" s="721"/>
      <c r="J214" s="721"/>
      <c r="K214" s="721"/>
      <c r="L214" s="721"/>
      <c r="M214" s="723"/>
    </row>
    <row r="215" spans="1:13">
      <c r="A215" s="720"/>
      <c r="B215" s="721"/>
      <c r="C215" s="721"/>
      <c r="D215" s="721"/>
      <c r="E215" s="721"/>
      <c r="F215" s="721"/>
      <c r="G215" s="721"/>
      <c r="H215" s="721"/>
      <c r="I215" s="721"/>
      <c r="J215" s="721"/>
      <c r="K215" s="721"/>
      <c r="L215" s="721"/>
      <c r="M215" s="723"/>
    </row>
    <row r="216" spans="1:13">
      <c r="A216" s="720"/>
      <c r="B216" s="721"/>
      <c r="C216" s="721"/>
      <c r="D216" s="721"/>
      <c r="E216" s="721"/>
      <c r="F216" s="721"/>
      <c r="G216" s="721"/>
      <c r="H216" s="721"/>
      <c r="I216" s="721"/>
      <c r="J216" s="721"/>
      <c r="K216" s="721"/>
      <c r="L216" s="721"/>
      <c r="M216" s="723"/>
    </row>
    <row r="217" spans="1:13">
      <c r="A217" s="720"/>
      <c r="B217" s="721"/>
      <c r="C217" s="721"/>
      <c r="D217" s="721"/>
      <c r="E217" s="721"/>
      <c r="F217" s="721"/>
      <c r="G217" s="721"/>
      <c r="H217" s="721"/>
      <c r="I217" s="721"/>
      <c r="J217" s="721"/>
      <c r="K217" s="721"/>
      <c r="L217" s="721"/>
      <c r="M217" s="723"/>
    </row>
    <row r="218" spans="1:13">
      <c r="A218" s="720"/>
      <c r="B218" s="721"/>
      <c r="C218" s="721"/>
      <c r="D218" s="721"/>
      <c r="E218" s="721"/>
      <c r="F218" s="721"/>
      <c r="G218" s="721"/>
      <c r="H218" s="721"/>
      <c r="I218" s="721"/>
      <c r="J218" s="721"/>
      <c r="K218" s="721"/>
      <c r="L218" s="721"/>
      <c r="M218" s="723"/>
    </row>
    <row r="219" spans="1:13">
      <c r="A219" s="720"/>
      <c r="B219" s="721"/>
      <c r="C219" s="721"/>
      <c r="D219" s="721"/>
      <c r="E219" s="721"/>
      <c r="F219" s="721"/>
      <c r="G219" s="721"/>
      <c r="H219" s="721"/>
      <c r="I219" s="721"/>
      <c r="J219" s="721"/>
      <c r="K219" s="721"/>
      <c r="L219" s="721"/>
      <c r="M219" s="723"/>
    </row>
    <row r="220" spans="1:13">
      <c r="A220" s="720"/>
      <c r="B220" s="721"/>
      <c r="C220" s="721"/>
      <c r="D220" s="721"/>
      <c r="E220" s="721"/>
      <c r="F220" s="721"/>
      <c r="G220" s="721"/>
      <c r="H220" s="721"/>
      <c r="I220" s="721"/>
      <c r="J220" s="721"/>
      <c r="K220" s="721"/>
      <c r="L220" s="721"/>
      <c r="M220" s="723"/>
    </row>
    <row r="221" spans="1:13">
      <c r="A221" s="729"/>
      <c r="B221" s="730"/>
      <c r="C221" s="730"/>
      <c r="D221" s="730"/>
      <c r="E221" s="730"/>
      <c r="F221" s="730"/>
      <c r="G221" s="730"/>
      <c r="H221" s="730"/>
      <c r="I221" s="730"/>
      <c r="J221" s="730"/>
      <c r="K221" s="730"/>
      <c r="L221" s="730"/>
      <c r="M221" s="732"/>
    </row>
  </sheetData>
  <mergeCells count="16">
    <mergeCell ref="D195:D201"/>
    <mergeCell ref="D133:D138"/>
    <mergeCell ref="D140:D146"/>
    <mergeCell ref="D169:D178"/>
    <mergeCell ref="D180:D186"/>
    <mergeCell ref="D188:D193"/>
    <mergeCell ref="D70:D76"/>
    <mergeCell ref="D78:D83"/>
    <mergeCell ref="D85:D91"/>
    <mergeCell ref="D114:D123"/>
    <mergeCell ref="D125:D131"/>
    <mergeCell ref="D4:D13"/>
    <mergeCell ref="D15:D21"/>
    <mergeCell ref="D23:D28"/>
    <mergeCell ref="D30:D36"/>
    <mergeCell ref="D59:D68"/>
  </mergeCells>
  <hyperlinks>
    <hyperlink ref="A28" r:id="rId1"/>
    <hyperlink ref="A82" r:id="rId2"/>
    <hyperlink ref="A83" r:id="rId3"/>
    <hyperlink ref="A135" r:id="rId4"/>
    <hyperlink ref="A136" r:id="rId5" location="cit51"/>
    <hyperlink ref="A137" r:id="rId6"/>
    <hyperlink ref="A138" r:id="rId7"/>
    <hyperlink ref="A190" r:id="rId8"/>
    <hyperlink ref="A191" r:id="rId9" location="cit51"/>
    <hyperlink ref="A192" r:id="rId10"/>
    <hyperlink ref="A193" r:id="rId11"/>
  </hyperlinks>
  <pageMargins left="0.7" right="0.7" top="0.75" bottom="0.75" header="0.3" footer="0.3"/>
  <pageSetup paperSize="9" orientation="portrait"/>
  <drawing r:id="rId1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5"/>
  </sheetPr>
  <dimension ref="A1:S106"/>
  <sheetViews>
    <sheetView workbookViewId="0"/>
  </sheetViews>
  <sheetFormatPr baseColWidth="10" defaultColWidth="9.140625" defaultRowHeight="15"/>
  <cols>
    <col min="1" max="1" width="32" bestFit="1" customWidth="1"/>
    <col min="2" max="2" width="24.140625" bestFit="1" customWidth="1"/>
    <col min="3" max="3" width="26.28515625" bestFit="1" customWidth="1"/>
    <col min="4" max="4" width="20.7109375" bestFit="1" customWidth="1"/>
    <col min="5" max="5" width="25.140625" bestFit="1" customWidth="1"/>
    <col min="6" max="6" width="20.7109375" bestFit="1" customWidth="1"/>
    <col min="7" max="7" width="14.42578125" bestFit="1" customWidth="1"/>
  </cols>
  <sheetData>
    <row r="1" spans="1:19" ht="18.75">
      <c r="A1" s="671" t="s">
        <v>8035</v>
      </c>
    </row>
    <row r="3" spans="1:19">
      <c r="A3" s="912" t="s">
        <v>7966</v>
      </c>
      <c r="B3" s="913"/>
      <c r="C3" s="913"/>
      <c r="D3" s="913"/>
      <c r="E3" s="913"/>
      <c r="F3" s="913"/>
      <c r="G3" s="914"/>
    </row>
    <row r="4" spans="1:19">
      <c r="A4" s="313" t="s">
        <v>8036</v>
      </c>
      <c r="B4" s="315" t="s">
        <v>8037</v>
      </c>
      <c r="C4" s="315" t="s">
        <v>8038</v>
      </c>
      <c r="D4" s="315" t="s">
        <v>8039</v>
      </c>
      <c r="E4" s="315" t="s">
        <v>8040</v>
      </c>
      <c r="F4" s="315" t="s">
        <v>8041</v>
      </c>
      <c r="G4" s="316" t="s">
        <v>134</v>
      </c>
    </row>
    <row r="5" spans="1:19">
      <c r="A5" s="157" t="s">
        <v>8042</v>
      </c>
      <c r="B5" s="171">
        <v>0.15</v>
      </c>
      <c r="C5" s="171">
        <v>0.1</v>
      </c>
      <c r="D5" s="171">
        <v>0.15</v>
      </c>
      <c r="E5" s="171">
        <v>0.1</v>
      </c>
      <c r="F5" s="171">
        <v>0.1</v>
      </c>
      <c r="G5" s="172" t="s">
        <v>973</v>
      </c>
      <c r="P5" s="204"/>
      <c r="Q5" s="204"/>
    </row>
    <row r="6" spans="1:19">
      <c r="A6" s="735" t="s">
        <v>8043</v>
      </c>
      <c r="B6" s="736">
        <v>950</v>
      </c>
      <c r="C6" s="736">
        <v>950</v>
      </c>
      <c r="D6" s="736">
        <v>950</v>
      </c>
      <c r="E6" s="736">
        <v>950</v>
      </c>
      <c r="F6" s="736">
        <v>950</v>
      </c>
      <c r="G6" s="737" t="s">
        <v>8044</v>
      </c>
      <c r="O6" s="204"/>
      <c r="P6" s="204"/>
      <c r="R6" s="204"/>
      <c r="S6" s="204"/>
    </row>
    <row r="7" spans="1:19">
      <c r="A7" s="157" t="s">
        <v>2011</v>
      </c>
      <c r="B7" s="367">
        <v>11.3275609323455</v>
      </c>
      <c r="C7" s="367">
        <v>11.220823082962101</v>
      </c>
      <c r="D7" s="367">
        <v>9.8345108728898492</v>
      </c>
      <c r="E7" s="367">
        <v>8.3541075002657497</v>
      </c>
      <c r="F7" s="367">
        <v>1.6392345909363599</v>
      </c>
      <c r="G7" s="172" t="s">
        <v>8045</v>
      </c>
      <c r="J7" s="204"/>
      <c r="P7" s="204"/>
      <c r="Q7" s="204"/>
    </row>
    <row r="8" spans="1:19">
      <c r="A8" s="157" t="s">
        <v>875</v>
      </c>
      <c r="B8" s="367">
        <v>14.302123042390299</v>
      </c>
      <c r="C8" s="367">
        <v>23.130444073905501</v>
      </c>
      <c r="D8" s="367">
        <v>17.870318788389199</v>
      </c>
      <c r="E8" s="367">
        <v>26.968191986898201</v>
      </c>
      <c r="F8" s="367">
        <v>33.160084937245799</v>
      </c>
      <c r="G8" s="172" t="s">
        <v>8045</v>
      </c>
      <c r="P8" s="204"/>
      <c r="Q8" s="204"/>
      <c r="R8" s="204"/>
    </row>
    <row r="9" spans="1:19">
      <c r="A9" s="157" t="s">
        <v>82</v>
      </c>
      <c r="B9" s="367">
        <v>10.9009800948379</v>
      </c>
      <c r="C9" s="367">
        <v>5.3589920423688202</v>
      </c>
      <c r="D9" s="367">
        <v>6.2610276289561799</v>
      </c>
      <c r="E9" s="367">
        <v>2.6877768543637202</v>
      </c>
      <c r="F9" s="367">
        <v>0.23239399892874801</v>
      </c>
      <c r="G9" s="172" t="s">
        <v>8045</v>
      </c>
      <c r="O9" s="204"/>
      <c r="P9" s="204"/>
      <c r="Q9" s="204"/>
    </row>
    <row r="10" spans="1:19">
      <c r="A10" s="157" t="s">
        <v>8046</v>
      </c>
      <c r="B10" s="367">
        <v>9.2094547792922992</v>
      </c>
      <c r="C10" s="367">
        <v>7.3917081130420899</v>
      </c>
      <c r="D10" s="367">
        <v>7.6123859437446599</v>
      </c>
      <c r="E10" s="367">
        <v>5.8051916270960797</v>
      </c>
      <c r="F10" s="367">
        <v>3.1455210645166898</v>
      </c>
      <c r="G10" s="172" t="s">
        <v>8045</v>
      </c>
    </row>
    <row r="11" spans="1:19">
      <c r="A11" s="157" t="s">
        <v>8047</v>
      </c>
      <c r="B11" s="367">
        <v>45.876502874356603</v>
      </c>
      <c r="C11" s="367">
        <v>46.456074505070198</v>
      </c>
      <c r="D11" s="367">
        <v>49.855029793217</v>
      </c>
      <c r="E11" s="367">
        <v>50.234628231202798</v>
      </c>
      <c r="F11" s="367">
        <v>57.9115852721241</v>
      </c>
      <c r="G11" s="172" t="s">
        <v>8045</v>
      </c>
    </row>
    <row r="12" spans="1:19">
      <c r="A12" s="157" t="s">
        <v>534</v>
      </c>
      <c r="B12" s="367">
        <v>8.0882574868219308</v>
      </c>
      <c r="C12" s="367">
        <v>5.6200246025876401</v>
      </c>
      <c r="D12" s="367">
        <v>8.1104261637335995</v>
      </c>
      <c r="E12" s="367">
        <v>5.0095035142788298</v>
      </c>
      <c r="F12" s="367">
        <v>3.8279884445241601</v>
      </c>
      <c r="G12" s="172" t="s">
        <v>8045</v>
      </c>
    </row>
    <row r="13" spans="1:19">
      <c r="A13" s="157" t="s">
        <v>8048</v>
      </c>
      <c r="B13" s="204">
        <v>8.6665531448930702E-49</v>
      </c>
      <c r="C13" s="204">
        <v>6.4747233807420001E-49</v>
      </c>
      <c r="D13" s="204">
        <v>6.7957398019368299E-49</v>
      </c>
      <c r="E13" s="204">
        <v>4.1591094956368899E-49</v>
      </c>
      <c r="F13" s="204">
        <v>5.5905549256707598E-50</v>
      </c>
      <c r="G13" s="172" t="s">
        <v>8045</v>
      </c>
    </row>
    <row r="14" spans="1:19">
      <c r="A14" s="157" t="s">
        <v>8049</v>
      </c>
      <c r="B14" s="204">
        <v>1.28737023081033E-55</v>
      </c>
      <c r="C14" s="204">
        <v>5.8909199841656698E-56</v>
      </c>
      <c r="D14" s="204">
        <v>7.0142035962914003E-56</v>
      </c>
      <c r="E14" s="204">
        <v>2.4164050961580599E-56</v>
      </c>
      <c r="F14" s="204">
        <v>5.1832428231769102E-58</v>
      </c>
      <c r="G14" s="172" t="s">
        <v>8045</v>
      </c>
    </row>
    <row r="15" spans="1:19">
      <c r="A15" s="735" t="s">
        <v>8050</v>
      </c>
      <c r="B15" s="738">
        <v>1.6443699640745699E-2</v>
      </c>
      <c r="C15" s="738">
        <v>1.6443551116784898E-2</v>
      </c>
      <c r="D15" s="738">
        <v>1.6443804068229199E-2</v>
      </c>
      <c r="E15" s="738">
        <v>1.64431886157245E-2</v>
      </c>
      <c r="F15" s="738">
        <v>1.6443523630240001E-2</v>
      </c>
      <c r="G15" s="737" t="s">
        <v>8045</v>
      </c>
      <c r="J15" s="204"/>
    </row>
    <row r="16" spans="1:19">
      <c r="A16" s="157" t="s">
        <v>8051</v>
      </c>
      <c r="B16" s="563">
        <v>0.297900000000001</v>
      </c>
      <c r="C16" s="563">
        <v>0.30115000000000097</v>
      </c>
      <c r="D16" s="563">
        <v>0.309450000000001</v>
      </c>
      <c r="E16" s="563">
        <v>0.321550000000001</v>
      </c>
      <c r="F16" s="563">
        <v>0.36730000000000101</v>
      </c>
      <c r="G16" s="172" t="s">
        <v>973</v>
      </c>
    </row>
    <row r="17" spans="1:19">
      <c r="A17" s="157" t="s">
        <v>8052</v>
      </c>
      <c r="B17" s="563">
        <v>2.38613688262607</v>
      </c>
      <c r="C17" s="563">
        <v>1.84502470275971</v>
      </c>
      <c r="D17" s="563">
        <v>2.7250990698653199</v>
      </c>
      <c r="E17" s="563">
        <v>2.0751624244226701</v>
      </c>
      <c r="F17" s="563">
        <v>3.0558506420606402</v>
      </c>
      <c r="G17" s="172" t="s">
        <v>8053</v>
      </c>
    </row>
    <row r="18" spans="1:19">
      <c r="A18" s="157" t="s">
        <v>8054</v>
      </c>
      <c r="B18" s="563">
        <v>6.0159702615920798</v>
      </c>
      <c r="C18" s="563">
        <v>5.95398054834678</v>
      </c>
      <c r="D18" s="563">
        <v>6.3031297040992698</v>
      </c>
      <c r="E18" s="563">
        <v>6.0248598181318096</v>
      </c>
      <c r="F18" s="563">
        <v>6.0503278717263198</v>
      </c>
      <c r="G18" s="172" t="s">
        <v>8055</v>
      </c>
    </row>
    <row r="19" spans="1:19">
      <c r="A19" s="167" t="s">
        <v>8056</v>
      </c>
      <c r="B19" s="169">
        <v>0.78621002680811403</v>
      </c>
      <c r="C19" s="169">
        <v>0.78277635328631301</v>
      </c>
      <c r="D19" s="169">
        <v>0.79592201095897797</v>
      </c>
      <c r="E19" s="169">
        <v>0.78926752401600697</v>
      </c>
      <c r="F19" s="169">
        <v>0.80042254252169098</v>
      </c>
      <c r="G19" s="178" t="s">
        <v>973</v>
      </c>
    </row>
    <row r="20" spans="1:19">
      <c r="F20" s="563"/>
    </row>
    <row r="21" spans="1:19">
      <c r="A21" s="915" t="s">
        <v>49</v>
      </c>
      <c r="B21" s="916"/>
      <c r="C21" s="916"/>
      <c r="D21" s="916"/>
      <c r="E21" s="916"/>
      <c r="F21" s="916"/>
      <c r="G21" s="917"/>
    </row>
    <row r="22" spans="1:19">
      <c r="A22" s="313" t="s">
        <v>8036</v>
      </c>
      <c r="B22" s="315" t="s">
        <v>8037</v>
      </c>
      <c r="C22" s="315" t="s">
        <v>8038</v>
      </c>
      <c r="D22" s="315" t="s">
        <v>8039</v>
      </c>
      <c r="E22" s="315" t="s">
        <v>8040</v>
      </c>
      <c r="F22" s="315" t="s">
        <v>8041</v>
      </c>
      <c r="G22" s="316" t="s">
        <v>134</v>
      </c>
    </row>
    <row r="23" spans="1:19">
      <c r="A23" s="157" t="s">
        <v>8042</v>
      </c>
      <c r="B23" s="171">
        <v>0.3</v>
      </c>
      <c r="C23" s="171">
        <v>0.15</v>
      </c>
      <c r="D23" s="171">
        <v>0.15</v>
      </c>
      <c r="E23" s="171">
        <v>0.15</v>
      </c>
      <c r="F23" s="171">
        <v>0.1</v>
      </c>
      <c r="G23" s="172" t="s">
        <v>973</v>
      </c>
    </row>
    <row r="24" spans="1:19">
      <c r="A24" s="735" t="s">
        <v>8043</v>
      </c>
      <c r="B24" s="736">
        <v>800</v>
      </c>
      <c r="C24" s="736">
        <v>950</v>
      </c>
      <c r="D24" s="736">
        <v>950</v>
      </c>
      <c r="E24" s="736">
        <v>950</v>
      </c>
      <c r="F24" s="736">
        <v>950</v>
      </c>
      <c r="G24" s="737" t="s">
        <v>8044</v>
      </c>
      <c r="Q24" s="204"/>
      <c r="R24" s="204"/>
    </row>
    <row r="25" spans="1:19">
      <c r="A25" s="157" t="s">
        <v>2011</v>
      </c>
      <c r="B25" s="367">
        <v>18.844064481548799</v>
      </c>
      <c r="C25" s="367">
        <v>14.158751552190999</v>
      </c>
      <c r="D25" s="367">
        <v>11.6905070638848</v>
      </c>
      <c r="E25" s="367">
        <v>13.2198019557714</v>
      </c>
      <c r="F25" s="367">
        <v>8.5142201584846493</v>
      </c>
      <c r="G25" s="172" t="s">
        <v>8045</v>
      </c>
      <c r="Q25" s="204"/>
      <c r="R25" s="204"/>
      <c r="S25" s="204"/>
    </row>
    <row r="26" spans="1:19">
      <c r="A26" s="157" t="s">
        <v>875</v>
      </c>
      <c r="B26" s="367">
        <v>2.9698953172581799</v>
      </c>
      <c r="C26" s="367">
        <v>13.9960823086285</v>
      </c>
      <c r="D26" s="367">
        <v>16.272592289832801</v>
      </c>
      <c r="E26" s="367">
        <v>14.107532949631601</v>
      </c>
      <c r="F26" s="367">
        <v>22.982911185506399</v>
      </c>
      <c r="G26" s="172" t="s">
        <v>8045</v>
      </c>
    </row>
    <row r="27" spans="1:19">
      <c r="A27" s="157" t="s">
        <v>82</v>
      </c>
      <c r="B27" s="367">
        <v>23.584020113072</v>
      </c>
      <c r="C27" s="367">
        <v>13.267712092256501</v>
      </c>
      <c r="D27" s="367">
        <v>8.8402366631367908</v>
      </c>
      <c r="E27" s="367">
        <v>11.903917667271701</v>
      </c>
      <c r="F27" s="367">
        <v>3.1198257296710299</v>
      </c>
      <c r="G27" s="172" t="s">
        <v>8045</v>
      </c>
    </row>
    <row r="28" spans="1:19">
      <c r="A28" s="157" t="s">
        <v>8046</v>
      </c>
      <c r="B28" s="367">
        <v>3.80678410608366</v>
      </c>
      <c r="C28" s="367">
        <v>8.7756830353205793</v>
      </c>
      <c r="D28" s="367">
        <v>8.2335438488848602</v>
      </c>
      <c r="E28" s="367">
        <v>8.4999697595915507</v>
      </c>
      <c r="F28" s="367">
        <v>5.6350099127508297</v>
      </c>
      <c r="G28" s="172" t="s">
        <v>8045</v>
      </c>
      <c r="Q28" s="204"/>
      <c r="R28" s="204"/>
    </row>
    <row r="29" spans="1:19">
      <c r="A29" s="157" t="s">
        <v>8047</v>
      </c>
      <c r="B29" s="367">
        <v>41.415620399355099</v>
      </c>
      <c r="C29" s="367">
        <v>44.433344647371598</v>
      </c>
      <c r="D29" s="367">
        <v>48.742685653714801</v>
      </c>
      <c r="E29" s="367">
        <v>47.258656713833098</v>
      </c>
      <c r="F29" s="367">
        <v>56.435694853572699</v>
      </c>
      <c r="G29" s="172" t="s">
        <v>8045</v>
      </c>
    </row>
    <row r="30" spans="1:19">
      <c r="A30" s="157" t="s">
        <v>534</v>
      </c>
      <c r="B30" s="367">
        <v>9.1597488594972702</v>
      </c>
      <c r="C30" s="367">
        <v>4.9951252382410596</v>
      </c>
      <c r="D30" s="367">
        <v>6.0668610264915497</v>
      </c>
      <c r="E30" s="367">
        <v>4.3440703685348003</v>
      </c>
      <c r="F30" s="367">
        <v>3.1705864040147902</v>
      </c>
      <c r="G30" s="172" t="s">
        <v>8045</v>
      </c>
    </row>
    <row r="31" spans="1:19">
      <c r="A31" s="157" t="s">
        <v>8048</v>
      </c>
      <c r="B31" s="204">
        <v>1.9023483677878799E-54</v>
      </c>
      <c r="C31" s="204">
        <v>8.8881421549231404E-49</v>
      </c>
      <c r="D31" s="204">
        <v>7.8917034202947195E-49</v>
      </c>
      <c r="E31" s="204">
        <v>8.5177303999054504E-49</v>
      </c>
      <c r="F31" s="204">
        <v>4.4226321602896099E-49</v>
      </c>
      <c r="G31" s="172" t="s">
        <v>8045</v>
      </c>
    </row>
    <row r="32" spans="1:19">
      <c r="A32" s="157" t="s">
        <v>8049</v>
      </c>
      <c r="B32" s="204">
        <v>4.1725507141439501E-63</v>
      </c>
      <c r="C32" s="204">
        <v>1.68636129587795E-55</v>
      </c>
      <c r="D32" s="204">
        <v>1.06333111341331E-55</v>
      </c>
      <c r="E32" s="204">
        <v>1.4969900935478499E-55</v>
      </c>
      <c r="F32" s="204">
        <v>3.0728532309703002E-56</v>
      </c>
      <c r="G32" s="172" t="s">
        <v>8045</v>
      </c>
    </row>
    <row r="33" spans="1:15">
      <c r="A33" s="735" t="s">
        <v>8050</v>
      </c>
      <c r="B33" s="738">
        <v>1.6443640793596202E-2</v>
      </c>
      <c r="C33" s="738">
        <v>1.64433973640008E-2</v>
      </c>
      <c r="D33" s="738">
        <v>1.6443596603616099E-2</v>
      </c>
      <c r="E33" s="738">
        <v>1.6436426142507302E-2</v>
      </c>
      <c r="F33" s="738">
        <v>1.64399254225851E-2</v>
      </c>
      <c r="G33" s="737" t="s">
        <v>8045</v>
      </c>
    </row>
    <row r="34" spans="1:15">
      <c r="A34" s="157" t="s">
        <v>8051</v>
      </c>
      <c r="B34" s="563">
        <v>0.33235000000000098</v>
      </c>
      <c r="C34" s="563">
        <v>0.34940000000000199</v>
      </c>
      <c r="D34" s="563">
        <v>0.34345000000000098</v>
      </c>
      <c r="E34" s="563">
        <v>0.37825000000000097</v>
      </c>
      <c r="F34" s="563">
        <v>0.41860000000000003</v>
      </c>
      <c r="G34" s="172" t="s">
        <v>973</v>
      </c>
      <c r="H34" s="563"/>
      <c r="I34" s="563"/>
      <c r="J34" s="563"/>
      <c r="K34" s="563"/>
    </row>
    <row r="35" spans="1:15">
      <c r="A35" s="157" t="s">
        <v>8052</v>
      </c>
      <c r="B35" s="563">
        <v>1.6084608210576601</v>
      </c>
      <c r="C35" s="563">
        <v>1.5729565795420899</v>
      </c>
      <c r="D35" s="563">
        <v>1.98356768032966</v>
      </c>
      <c r="E35" s="563">
        <v>1.4782381850100901</v>
      </c>
      <c r="F35" s="563">
        <v>1.5742661557508399</v>
      </c>
      <c r="G35" s="172" t="s">
        <v>8053</v>
      </c>
    </row>
    <row r="36" spans="1:15">
      <c r="A36" s="157" t="s">
        <v>8054</v>
      </c>
      <c r="B36" s="563">
        <v>4.4268994451047696</v>
      </c>
      <c r="C36" s="563">
        <v>4.7010578338719196</v>
      </c>
      <c r="D36" s="563">
        <v>5.3561012320432999</v>
      </c>
      <c r="E36" s="563">
        <v>4.4265970692031198</v>
      </c>
      <c r="F36" s="563">
        <v>4.7721053569328999</v>
      </c>
      <c r="G36" s="172" t="s">
        <v>8055</v>
      </c>
    </row>
    <row r="37" spans="1:15">
      <c r="A37" s="167" t="s">
        <v>8056</v>
      </c>
      <c r="B37" s="169">
        <v>0.73088666965052496</v>
      </c>
      <c r="C37" s="169">
        <v>0.73624800789625999</v>
      </c>
      <c r="D37" s="169">
        <v>0.76428611330600804</v>
      </c>
      <c r="E37" s="169">
        <v>0.72015937158114995</v>
      </c>
      <c r="F37" s="169">
        <v>0.73252957396964802</v>
      </c>
      <c r="G37" s="178" t="s">
        <v>973</v>
      </c>
    </row>
    <row r="38" spans="1:15" ht="15.75" customHeight="1"/>
    <row r="39" spans="1:15">
      <c r="A39" s="739"/>
      <c r="B39" s="918" t="s">
        <v>51</v>
      </c>
      <c r="C39" s="918"/>
      <c r="D39" s="918"/>
      <c r="E39" s="919"/>
    </row>
    <row r="40" spans="1:15">
      <c r="A40" s="313" t="s">
        <v>8036</v>
      </c>
      <c r="B40" s="315" t="s">
        <v>8037</v>
      </c>
      <c r="C40" s="315" t="s">
        <v>8039</v>
      </c>
      <c r="D40" s="315" t="s">
        <v>8041</v>
      </c>
      <c r="E40" s="316" t="s">
        <v>134</v>
      </c>
    </row>
    <row r="41" spans="1:15">
      <c r="A41" s="157" t="s">
        <v>8042</v>
      </c>
      <c r="B41" s="171">
        <v>0.2</v>
      </c>
      <c r="C41" s="171">
        <v>0.15</v>
      </c>
      <c r="D41" s="171">
        <v>0.1</v>
      </c>
      <c r="E41" s="172" t="s">
        <v>973</v>
      </c>
    </row>
    <row r="42" spans="1:15">
      <c r="A42" s="735" t="s">
        <v>8043</v>
      </c>
      <c r="B42" s="736">
        <v>950</v>
      </c>
      <c r="C42" s="736">
        <v>950</v>
      </c>
      <c r="D42" s="736">
        <v>950</v>
      </c>
      <c r="E42" s="737" t="s">
        <v>8044</v>
      </c>
    </row>
    <row r="43" spans="1:15">
      <c r="A43" s="157" t="s">
        <v>2011</v>
      </c>
      <c r="B43" s="367">
        <v>14.6082450473076</v>
      </c>
      <c r="C43" s="367">
        <v>11.5431558612158</v>
      </c>
      <c r="D43" s="367">
        <v>5.1648243335712802</v>
      </c>
      <c r="E43" s="172" t="s">
        <v>8045</v>
      </c>
      <c r="H43" s="740"/>
      <c r="I43" s="740"/>
      <c r="J43" s="740"/>
      <c r="K43" s="740"/>
      <c r="L43" s="740"/>
      <c r="M43" s="740"/>
      <c r="N43" s="204"/>
      <c r="O43" s="204"/>
    </row>
    <row r="44" spans="1:15">
      <c r="A44" s="157" t="s">
        <v>875</v>
      </c>
      <c r="B44" s="367">
        <v>12.358347165642099</v>
      </c>
      <c r="C44" s="367">
        <v>18.064892865343399</v>
      </c>
      <c r="D44" s="367">
        <v>28.228084922855899</v>
      </c>
      <c r="E44" s="172" t="s">
        <v>8045</v>
      </c>
    </row>
    <row r="45" spans="1:15">
      <c r="A45" s="157" t="s">
        <v>82</v>
      </c>
      <c r="B45" s="367">
        <v>15.048352945197999</v>
      </c>
      <c r="C45" s="367">
        <v>7.04107570947565</v>
      </c>
      <c r="D45" s="367">
        <v>1.0602154110105899</v>
      </c>
      <c r="E45" s="172" t="s">
        <v>8045</v>
      </c>
      <c r="K45" s="204"/>
    </row>
    <row r="46" spans="1:15">
      <c r="A46" s="157" t="s">
        <v>8046</v>
      </c>
      <c r="B46" s="367">
        <v>8.5180649877456105</v>
      </c>
      <c r="C46" s="367">
        <v>7.3730108815853201</v>
      </c>
      <c r="D46" s="367">
        <v>3.87798785899981</v>
      </c>
      <c r="E46" s="172" t="s">
        <v>8045</v>
      </c>
      <c r="K46" s="204"/>
      <c r="M46" s="204"/>
      <c r="N46" s="204"/>
    </row>
    <row r="47" spans="1:15">
      <c r="A47" s="157" t="s">
        <v>8047</v>
      </c>
      <c r="B47" s="367">
        <v>42.537470484978897</v>
      </c>
      <c r="C47" s="367">
        <v>48.718261057291897</v>
      </c>
      <c r="D47" s="367">
        <v>57.058563558799399</v>
      </c>
      <c r="E47" s="172" t="s">
        <v>8045</v>
      </c>
      <c r="K47" s="204"/>
    </row>
    <row r="48" spans="1:15">
      <c r="A48" s="157" t="s">
        <v>534</v>
      </c>
      <c r="B48" s="367">
        <v>6.8997093736240798</v>
      </c>
      <c r="C48" s="367">
        <v>7.2262232087483103</v>
      </c>
      <c r="D48" s="367">
        <v>4.5865112235813896</v>
      </c>
      <c r="E48" s="172" t="s">
        <v>8045</v>
      </c>
      <c r="H48" t="s">
        <v>1175</v>
      </c>
      <c r="I48">
        <v>0.91</v>
      </c>
      <c r="J48" t="s">
        <v>8057</v>
      </c>
      <c r="K48" s="204" t="s">
        <v>8058</v>
      </c>
    </row>
    <row r="49" spans="1:11">
      <c r="A49" s="157" t="s">
        <v>8048</v>
      </c>
      <c r="B49" s="204">
        <v>8.7375804016600705E-49</v>
      </c>
      <c r="C49" s="204">
        <v>7.0215606349819597E-35</v>
      </c>
      <c r="D49" s="204">
        <v>2.0095665938626599E-49</v>
      </c>
      <c r="E49" s="172" t="s">
        <v>8045</v>
      </c>
      <c r="H49" t="s">
        <v>1177</v>
      </c>
      <c r="I49">
        <v>0.83699999999999997</v>
      </c>
      <c r="J49" t="s">
        <v>8057</v>
      </c>
      <c r="K49" s="204" t="s">
        <v>8059</v>
      </c>
    </row>
    <row r="50" spans="1:11">
      <c r="A50" s="157" t="s">
        <v>8049</v>
      </c>
      <c r="B50" s="204">
        <v>1.9370908963996999E-55</v>
      </c>
      <c r="C50" s="204">
        <v>8.4148035356890397E-42</v>
      </c>
      <c r="D50" s="204">
        <v>6.8960071463191203E-57</v>
      </c>
      <c r="E50" s="172" t="s">
        <v>8045</v>
      </c>
      <c r="H50" t="s">
        <v>1179</v>
      </c>
      <c r="I50">
        <v>0.9</v>
      </c>
      <c r="J50" t="s">
        <v>8057</v>
      </c>
      <c r="K50" s="204" t="s">
        <v>8059</v>
      </c>
    </row>
    <row r="51" spans="1:11">
      <c r="A51" s="735" t="s">
        <v>8050</v>
      </c>
      <c r="B51" s="738">
        <v>1.6443583758037401E-2</v>
      </c>
      <c r="C51" s="738">
        <v>1.64437168769699E-2</v>
      </c>
      <c r="D51" s="738">
        <v>1.6442836619238E-2</v>
      </c>
      <c r="E51" s="737" t="s">
        <v>8045</v>
      </c>
      <c r="H51" t="s">
        <v>1183</v>
      </c>
      <c r="I51">
        <v>0.12615000000000001</v>
      </c>
      <c r="J51" t="s">
        <v>8057</v>
      </c>
      <c r="K51" s="204" t="s">
        <v>1191</v>
      </c>
    </row>
    <row r="52" spans="1:11">
      <c r="A52" s="157" t="s">
        <v>8051</v>
      </c>
      <c r="B52" s="563">
        <v>0.31660000000000099</v>
      </c>
      <c r="C52" s="171">
        <v>0.32140000000000102</v>
      </c>
      <c r="D52" s="563">
        <v>0.37385000000000101</v>
      </c>
      <c r="E52" s="172" t="s">
        <v>973</v>
      </c>
      <c r="H52" t="s">
        <v>1185</v>
      </c>
      <c r="I52">
        <v>1.4E-3</v>
      </c>
      <c r="J52" t="s">
        <v>1186</v>
      </c>
      <c r="K52" s="204" t="s">
        <v>8060</v>
      </c>
    </row>
    <row r="53" spans="1:11">
      <c r="A53" s="157" t="s">
        <v>8052</v>
      </c>
      <c r="B53" s="563">
        <v>2.0621296203815098</v>
      </c>
      <c r="C53" s="740">
        <v>2.4374807649484702</v>
      </c>
      <c r="D53" s="563">
        <v>2.8532750068212702</v>
      </c>
      <c r="E53" s="172" t="s">
        <v>8053</v>
      </c>
      <c r="H53" t="s">
        <v>1188</v>
      </c>
      <c r="I53">
        <v>6.4263999999999999E-4</v>
      </c>
      <c r="J53" t="s">
        <v>8057</v>
      </c>
      <c r="K53" s="204" t="s">
        <v>773</v>
      </c>
    </row>
    <row r="54" spans="1:11">
      <c r="A54" s="157" t="s">
        <v>8054</v>
      </c>
      <c r="B54" s="563">
        <v>5.2233511030940996</v>
      </c>
      <c r="C54" s="740">
        <v>59.504250548802702</v>
      </c>
      <c r="D54" s="563">
        <v>5.8078237168548403</v>
      </c>
      <c r="E54" s="172" t="s">
        <v>8055</v>
      </c>
      <c r="H54" t="s">
        <v>1190</v>
      </c>
      <c r="I54">
        <v>0.55061000000000004</v>
      </c>
      <c r="J54" t="s">
        <v>8057</v>
      </c>
      <c r="K54" s="204" t="s">
        <v>1191</v>
      </c>
    </row>
    <row r="55" spans="1:11">
      <c r="A55" s="167" t="s">
        <v>8056</v>
      </c>
      <c r="B55" s="169">
        <v>0.76709156439591197</v>
      </c>
      <c r="C55" s="741">
        <v>0.78756771224595501</v>
      </c>
      <c r="D55" s="169">
        <v>0.79171051090363598</v>
      </c>
      <c r="E55" s="178" t="s">
        <v>973</v>
      </c>
      <c r="H55" t="s">
        <v>1193</v>
      </c>
      <c r="I55">
        <v>2.1000000000000001E-2</v>
      </c>
      <c r="J55" t="s">
        <v>1194</v>
      </c>
      <c r="K55" s="204" t="s">
        <v>8061</v>
      </c>
    </row>
    <row r="56" spans="1:11">
      <c r="H56" t="s">
        <v>961</v>
      </c>
      <c r="I56">
        <v>0.15</v>
      </c>
      <c r="J56" t="s">
        <v>8057</v>
      </c>
      <c r="K56" s="204" t="s">
        <v>8062</v>
      </c>
    </row>
    <row r="57" spans="1:11">
      <c r="H57" t="s">
        <v>1202</v>
      </c>
      <c r="I57">
        <v>0.37</v>
      </c>
      <c r="J57" t="s">
        <v>8057</v>
      </c>
      <c r="K57" s="204" t="s">
        <v>2699</v>
      </c>
    </row>
    <row r="58" spans="1:11">
      <c r="A58" s="920" t="s">
        <v>8063</v>
      </c>
      <c r="B58" s="921"/>
      <c r="C58" s="921"/>
      <c r="D58" s="922"/>
      <c r="H58" t="s">
        <v>1204</v>
      </c>
      <c r="I58">
        <v>0.53</v>
      </c>
      <c r="J58" t="s">
        <v>8057</v>
      </c>
      <c r="K58" s="204" t="s">
        <v>2700</v>
      </c>
    </row>
    <row r="59" spans="1:11">
      <c r="A59" s="355" t="s">
        <v>8036</v>
      </c>
      <c r="B59" s="4" t="s">
        <v>8037</v>
      </c>
      <c r="C59" s="4" t="s">
        <v>8039</v>
      </c>
      <c r="D59" s="363" t="s">
        <v>134</v>
      </c>
      <c r="H59" t="s">
        <v>1206</v>
      </c>
      <c r="I59">
        <v>0.78756999999999999</v>
      </c>
      <c r="J59" t="s">
        <v>8057</v>
      </c>
      <c r="K59" s="204" t="s">
        <v>2701</v>
      </c>
    </row>
    <row r="60" spans="1:11">
      <c r="A60" s="157" t="s">
        <v>8042</v>
      </c>
      <c r="B60" s="171">
        <v>0.3</v>
      </c>
      <c r="C60" s="171">
        <v>0.15</v>
      </c>
      <c r="D60" s="172" t="s">
        <v>973</v>
      </c>
      <c r="H60" t="s">
        <v>1208</v>
      </c>
      <c r="I60">
        <v>18.4163</v>
      </c>
      <c r="J60" t="s">
        <v>8057</v>
      </c>
      <c r="K60" s="204" t="s">
        <v>1209</v>
      </c>
    </row>
    <row r="61" spans="1:11">
      <c r="A61" s="735" t="s">
        <v>8043</v>
      </c>
      <c r="B61" s="736">
        <v>800</v>
      </c>
      <c r="C61" s="736">
        <v>950</v>
      </c>
      <c r="D61" s="737" t="s">
        <v>8044</v>
      </c>
      <c r="H61" t="s">
        <v>646</v>
      </c>
      <c r="I61">
        <v>80000</v>
      </c>
      <c r="J61" t="s">
        <v>899</v>
      </c>
      <c r="K61" s="204" t="s">
        <v>8064</v>
      </c>
    </row>
    <row r="62" spans="1:11">
      <c r="A62" s="157" t="s">
        <v>2011</v>
      </c>
      <c r="B62" s="367">
        <v>17.357548671356099</v>
      </c>
      <c r="C62" s="367">
        <v>9.8205325724389407</v>
      </c>
      <c r="D62" s="172" t="s">
        <v>8045</v>
      </c>
      <c r="H62" t="s">
        <v>1162</v>
      </c>
      <c r="I62">
        <v>2.3539000000000001E-4</v>
      </c>
      <c r="J62" t="s">
        <v>8065</v>
      </c>
      <c r="K62" s="204" t="s">
        <v>259</v>
      </c>
    </row>
    <row r="63" spans="1:11">
      <c r="A63" s="157" t="s">
        <v>875</v>
      </c>
      <c r="B63" s="367">
        <v>3.6653969405539701</v>
      </c>
      <c r="C63" s="367">
        <v>16.352815895266801</v>
      </c>
      <c r="D63" s="172" t="s">
        <v>8045</v>
      </c>
      <c r="H63" t="s">
        <v>88</v>
      </c>
      <c r="I63">
        <v>0</v>
      </c>
      <c r="J63" t="s">
        <v>8057</v>
      </c>
      <c r="K63" s="204" t="s">
        <v>2704</v>
      </c>
    </row>
    <row r="64" spans="1:11">
      <c r="A64" s="157" t="s">
        <v>82</v>
      </c>
      <c r="B64" s="367">
        <v>18.091916068706201</v>
      </c>
      <c r="C64" s="367">
        <v>7.4868487881137096</v>
      </c>
      <c r="D64" s="172" t="s">
        <v>8045</v>
      </c>
      <c r="H64" t="s">
        <v>906</v>
      </c>
      <c r="I64">
        <v>160</v>
      </c>
      <c r="J64" t="s">
        <v>8057</v>
      </c>
      <c r="K64" s="204" t="s">
        <v>8066</v>
      </c>
    </row>
    <row r="65" spans="1:11">
      <c r="A65" s="157" t="s">
        <v>8046</v>
      </c>
      <c r="B65" s="367">
        <v>3.8662283149460799</v>
      </c>
      <c r="C65" s="367">
        <v>8.3418523530120403</v>
      </c>
      <c r="D65" s="172" t="s">
        <v>8045</v>
      </c>
      <c r="H65" t="s">
        <v>1218</v>
      </c>
      <c r="I65">
        <v>2</v>
      </c>
      <c r="J65" t="s">
        <v>1220</v>
      </c>
      <c r="K65" s="204" t="s">
        <v>1219</v>
      </c>
    </row>
    <row r="66" spans="1:11">
      <c r="A66" s="157" t="s">
        <v>8047</v>
      </c>
      <c r="B66" s="367">
        <v>47.207156330794298</v>
      </c>
      <c r="C66" s="367">
        <v>52.486841866666701</v>
      </c>
      <c r="D66" s="172" t="s">
        <v>8045</v>
      </c>
      <c r="H66" t="s">
        <v>1222</v>
      </c>
      <c r="I66">
        <v>2.4375</v>
      </c>
      <c r="J66" t="s">
        <v>8057</v>
      </c>
      <c r="K66" s="204" t="s">
        <v>8067</v>
      </c>
    </row>
    <row r="67" spans="1:11">
      <c r="A67" s="157" t="s">
        <v>534</v>
      </c>
      <c r="B67" s="367">
        <v>8.8208998388992406</v>
      </c>
      <c r="C67" s="367">
        <v>4.7398415129898197</v>
      </c>
      <c r="D67" s="172" t="s">
        <v>8045</v>
      </c>
      <c r="H67" t="s">
        <v>1225</v>
      </c>
      <c r="I67">
        <v>255</v>
      </c>
      <c r="J67" t="s">
        <v>8057</v>
      </c>
      <c r="K67" s="204" t="s">
        <v>6188</v>
      </c>
    </row>
    <row r="68" spans="1:11">
      <c r="A68" s="157" t="s">
        <v>8048</v>
      </c>
      <c r="B68" s="204">
        <v>2.04887976507162E-54</v>
      </c>
      <c r="C68" s="204">
        <v>7.4908630429601095E-49</v>
      </c>
      <c r="D68" s="172" t="s">
        <v>8045</v>
      </c>
      <c r="H68" t="s">
        <v>1227</v>
      </c>
      <c r="I68">
        <v>1.1401E-4</v>
      </c>
      <c r="J68" t="s">
        <v>8057</v>
      </c>
      <c r="K68" s="204" t="s">
        <v>8068</v>
      </c>
    </row>
    <row r="69" spans="1:11">
      <c r="A69" s="157" t="s">
        <v>8049</v>
      </c>
      <c r="B69" s="204">
        <v>3.3539917170568498E-63</v>
      </c>
      <c r="C69" s="204">
        <v>8.4371449562583303E-56</v>
      </c>
      <c r="D69" s="172" t="s">
        <v>8045</v>
      </c>
      <c r="H69" t="s">
        <v>1232</v>
      </c>
      <c r="I69">
        <v>2.0655000000000001</v>
      </c>
      <c r="J69" t="s">
        <v>8057</v>
      </c>
      <c r="K69" s="204" t="s">
        <v>1233</v>
      </c>
    </row>
    <row r="70" spans="1:11">
      <c r="A70" s="735" t="s">
        <v>8050</v>
      </c>
      <c r="B70" s="738">
        <v>0.394521799345395</v>
      </c>
      <c r="C70" s="738">
        <v>1.6441135574836601E-2</v>
      </c>
      <c r="D70" s="737" t="s">
        <v>8045</v>
      </c>
      <c r="H70" t="s">
        <v>1036</v>
      </c>
      <c r="I70">
        <v>7.2452000000000003E-2</v>
      </c>
      <c r="J70" t="s">
        <v>8057</v>
      </c>
      <c r="K70" s="204" t="s">
        <v>259</v>
      </c>
    </row>
    <row r="71" spans="1:11">
      <c r="A71" s="157" t="s">
        <v>8051</v>
      </c>
      <c r="B71" s="563">
        <v>0.34145000000000097</v>
      </c>
      <c r="C71" s="563">
        <v>0.38235000000000002</v>
      </c>
      <c r="D71" s="172" t="s">
        <v>973</v>
      </c>
      <c r="H71" t="s">
        <v>1200</v>
      </c>
      <c r="I71">
        <v>0.98</v>
      </c>
      <c r="J71" t="s">
        <v>8069</v>
      </c>
      <c r="K71" s="204" t="s">
        <v>259</v>
      </c>
    </row>
    <row r="72" spans="1:11">
      <c r="A72" s="157" t="s">
        <v>8052</v>
      </c>
      <c r="B72" s="563">
        <v>1.5630953726835499</v>
      </c>
      <c r="C72" s="563">
        <v>1.6838149738914701</v>
      </c>
      <c r="D72" s="172" t="s">
        <v>8053</v>
      </c>
      <c r="H72" t="s">
        <v>1229</v>
      </c>
      <c r="I72">
        <v>0.15</v>
      </c>
      <c r="J72" t="s">
        <v>1230</v>
      </c>
      <c r="K72" s="204" t="s">
        <v>8070</v>
      </c>
    </row>
    <row r="73" spans="1:11">
      <c r="A73" s="157" t="s">
        <v>8054</v>
      </c>
      <c r="B73" s="563">
        <v>4.3865013271910502</v>
      </c>
      <c r="C73" s="563">
        <v>4.85048452164735</v>
      </c>
      <c r="D73" s="172" t="s">
        <v>8055</v>
      </c>
      <c r="H73" t="s">
        <v>3733</v>
      </c>
      <c r="I73">
        <v>0</v>
      </c>
      <c r="J73" t="s">
        <v>8057</v>
      </c>
      <c r="K73" s="204" t="s">
        <v>8071</v>
      </c>
    </row>
    <row r="74" spans="1:11">
      <c r="A74" s="167" t="s">
        <v>8056</v>
      </c>
      <c r="B74" s="169">
        <v>0.68210731367918997</v>
      </c>
      <c r="C74" s="169">
        <v>0.73816310191912404</v>
      </c>
      <c r="D74" s="178" t="s">
        <v>973</v>
      </c>
      <c r="H74" t="s">
        <v>8072</v>
      </c>
      <c r="I74">
        <v>2.0999999999999999E-3</v>
      </c>
      <c r="J74" t="s">
        <v>253</v>
      </c>
      <c r="K74" s="204" t="s">
        <v>8073</v>
      </c>
    </row>
    <row r="75" spans="1:11">
      <c r="H75" t="s">
        <v>3268</v>
      </c>
      <c r="I75" s="204">
        <v>2.6117000000000002E-8</v>
      </c>
      <c r="J75" t="s">
        <v>8074</v>
      </c>
      <c r="K75" t="s">
        <v>8075</v>
      </c>
    </row>
    <row r="76" spans="1:11">
      <c r="H76" t="s">
        <v>8076</v>
      </c>
      <c r="I76">
        <v>4.28E-4</v>
      </c>
      <c r="J76" t="s">
        <v>8077</v>
      </c>
      <c r="K76" t="s">
        <v>8075</v>
      </c>
    </row>
    <row r="77" spans="1:11">
      <c r="H77" t="s">
        <v>3237</v>
      </c>
      <c r="I77" s="204">
        <v>2.2651000000000001E-16</v>
      </c>
      <c r="J77" t="s">
        <v>8078</v>
      </c>
      <c r="K77" t="s">
        <v>8075</v>
      </c>
    </row>
    <row r="78" spans="1:11">
      <c r="H78" t="s">
        <v>3240</v>
      </c>
      <c r="I78" s="204">
        <v>4.6052999999999999E-11</v>
      </c>
      <c r="J78" t="s">
        <v>8079</v>
      </c>
      <c r="K78" t="s">
        <v>8075</v>
      </c>
    </row>
    <row r="79" spans="1:11">
      <c r="H79" t="s">
        <v>3249</v>
      </c>
      <c r="I79" s="204">
        <v>2.0969000000000001E-11</v>
      </c>
      <c r="J79" s="204" t="s">
        <v>8080</v>
      </c>
      <c r="K79" t="s">
        <v>8075</v>
      </c>
    </row>
    <row r="80" spans="1:11">
      <c r="H80" t="s">
        <v>3245</v>
      </c>
      <c r="I80" s="204">
        <v>4.1962E-9</v>
      </c>
      <c r="J80" t="s">
        <v>8081</v>
      </c>
      <c r="K80" t="s">
        <v>8075</v>
      </c>
    </row>
    <row r="81" spans="8:12">
      <c r="H81" t="s">
        <v>3252</v>
      </c>
      <c r="I81" s="204">
        <v>6.9334999999999997E-9</v>
      </c>
      <c r="J81" t="s">
        <v>8082</v>
      </c>
      <c r="K81" t="s">
        <v>8075</v>
      </c>
    </row>
    <row r="82" spans="8:12">
      <c r="H82" t="s">
        <v>3261</v>
      </c>
      <c r="I82" s="204">
        <v>8.5294000000000006E-11</v>
      </c>
      <c r="J82" t="s">
        <v>8083</v>
      </c>
      <c r="K82" t="s">
        <v>8075</v>
      </c>
    </row>
    <row r="83" spans="8:12">
      <c r="H83" t="s">
        <v>3264</v>
      </c>
      <c r="I83" s="204">
        <v>5.9017000000000004E-10</v>
      </c>
      <c r="J83" t="s">
        <v>8084</v>
      </c>
      <c r="K83" t="s">
        <v>8075</v>
      </c>
    </row>
    <row r="84" spans="8:12">
      <c r="H84" t="s">
        <v>3258</v>
      </c>
      <c r="I84" s="204">
        <v>1.8212999999999999E-9</v>
      </c>
      <c r="J84" t="s">
        <v>8085</v>
      </c>
      <c r="K84" t="s">
        <v>8075</v>
      </c>
    </row>
    <row r="85" spans="8:12">
      <c r="H85" t="s">
        <v>3276</v>
      </c>
      <c r="I85" s="204">
        <v>7.1721000000000001E-9</v>
      </c>
      <c r="J85" t="s">
        <v>8086</v>
      </c>
      <c r="K85" t="s">
        <v>8075</v>
      </c>
    </row>
    <row r="86" spans="8:12">
      <c r="H86" t="s">
        <v>3273</v>
      </c>
      <c r="I86" s="204">
        <v>1.2407E-7</v>
      </c>
      <c r="J86" t="s">
        <v>8087</v>
      </c>
      <c r="K86" t="s">
        <v>8075</v>
      </c>
    </row>
    <row r="87" spans="8:12">
      <c r="H87" t="s">
        <v>3255</v>
      </c>
      <c r="I87" s="204">
        <v>1.0692000000000001E-8</v>
      </c>
      <c r="J87" t="s">
        <v>8088</v>
      </c>
      <c r="K87" t="s">
        <v>8075</v>
      </c>
    </row>
    <row r="88" spans="8:12">
      <c r="H88" t="s">
        <v>3243</v>
      </c>
      <c r="I88" s="204">
        <v>2.5168999999999999E-5</v>
      </c>
      <c r="J88" t="s">
        <v>8089</v>
      </c>
      <c r="K88" t="s">
        <v>8075</v>
      </c>
      <c r="L88" s="204"/>
    </row>
    <row r="89" spans="8:12">
      <c r="H89" t="s">
        <v>3234</v>
      </c>
      <c r="I89" s="204">
        <v>8.4681000000000006E-9</v>
      </c>
      <c r="J89" t="s">
        <v>8090</v>
      </c>
      <c r="K89" t="s">
        <v>8075</v>
      </c>
    </row>
    <row r="90" spans="8:12">
      <c r="H90" t="s">
        <v>3271</v>
      </c>
      <c r="I90" s="204">
        <v>1.1096999999999999E-6</v>
      </c>
      <c r="J90" t="s">
        <v>8091</v>
      </c>
      <c r="K90" t="s">
        <v>8075</v>
      </c>
      <c r="L90" s="204"/>
    </row>
    <row r="91" spans="8:12">
      <c r="H91" t="s">
        <v>3266</v>
      </c>
      <c r="I91" s="204">
        <v>2.4027000000000002E-7</v>
      </c>
      <c r="J91" t="s">
        <v>8092</v>
      </c>
      <c r="K91" t="s">
        <v>8093</v>
      </c>
      <c r="L91" s="204"/>
    </row>
    <row r="92" spans="8:12">
      <c r="H92" t="s">
        <v>2733</v>
      </c>
      <c r="I92" s="204">
        <v>5.0376000000000001E-8</v>
      </c>
      <c r="J92" t="s">
        <v>8094</v>
      </c>
      <c r="K92" t="s">
        <v>8093</v>
      </c>
    </row>
    <row r="93" spans="8:12">
      <c r="H93" t="s">
        <v>2747</v>
      </c>
      <c r="I93" s="204">
        <v>4.6053000000000001E-10</v>
      </c>
      <c r="J93" t="s">
        <v>8095</v>
      </c>
      <c r="K93" t="s">
        <v>8093</v>
      </c>
    </row>
    <row r="94" spans="8:12">
      <c r="H94" t="s">
        <v>3247</v>
      </c>
      <c r="I94" s="204">
        <v>3.8393000000000002E-9</v>
      </c>
      <c r="J94" t="s">
        <v>8096</v>
      </c>
      <c r="K94" t="s">
        <v>8093</v>
      </c>
    </row>
    <row r="95" spans="8:12">
      <c r="H95" t="s">
        <v>2760</v>
      </c>
      <c r="I95" s="204">
        <v>4.7190000000000001E-8</v>
      </c>
      <c r="J95" t="s">
        <v>8097</v>
      </c>
      <c r="K95" t="s">
        <v>8093</v>
      </c>
    </row>
    <row r="96" spans="8:12">
      <c r="H96" t="s">
        <v>2766</v>
      </c>
      <c r="I96" s="204">
        <v>6.9334999999999997E-9</v>
      </c>
      <c r="J96" t="s">
        <v>8098</v>
      </c>
      <c r="K96" t="s">
        <v>8093</v>
      </c>
    </row>
    <row r="97" spans="8:11">
      <c r="H97" t="s">
        <v>2791</v>
      </c>
      <c r="I97" s="204">
        <v>4.7764999999999998E-9</v>
      </c>
      <c r="J97" t="s">
        <v>8099</v>
      </c>
      <c r="K97" t="s">
        <v>8093</v>
      </c>
    </row>
    <row r="98" spans="8:11">
      <c r="H98" t="s">
        <v>2801</v>
      </c>
      <c r="I98" s="204">
        <v>1.6654000000000001E-8</v>
      </c>
      <c r="J98" t="s">
        <v>8100</v>
      </c>
      <c r="K98" t="s">
        <v>8093</v>
      </c>
    </row>
    <row r="99" spans="8:11">
      <c r="H99" t="s">
        <v>2812</v>
      </c>
      <c r="I99" s="204">
        <v>1.8212999999999999E-9</v>
      </c>
      <c r="J99" t="s">
        <v>8101</v>
      </c>
      <c r="K99" t="s">
        <v>8093</v>
      </c>
    </row>
    <row r="100" spans="8:11">
      <c r="H100" t="s">
        <v>3274</v>
      </c>
      <c r="I100" s="204">
        <v>7.1720999999999997E-8</v>
      </c>
      <c r="J100" t="s">
        <v>8102</v>
      </c>
      <c r="K100" t="s">
        <v>8093</v>
      </c>
    </row>
    <row r="101" spans="8:11">
      <c r="H101" t="s">
        <v>2833</v>
      </c>
      <c r="I101" s="204">
        <v>1.2407E-7</v>
      </c>
      <c r="J101" t="s">
        <v>8087</v>
      </c>
      <c r="K101" t="s">
        <v>8093</v>
      </c>
    </row>
    <row r="102" spans="8:11">
      <c r="H102" t="s">
        <v>2775</v>
      </c>
      <c r="I102" s="204">
        <v>1.0692E-9</v>
      </c>
      <c r="J102" t="s">
        <v>8103</v>
      </c>
      <c r="K102" t="s">
        <v>8093</v>
      </c>
    </row>
    <row r="103" spans="8:11">
      <c r="H103" t="s">
        <v>2740</v>
      </c>
      <c r="I103" s="204">
        <v>2.5168999999999999E-5</v>
      </c>
      <c r="J103" t="s">
        <v>8089</v>
      </c>
      <c r="K103" t="s">
        <v>8093</v>
      </c>
    </row>
    <row r="104" spans="8:11">
      <c r="H104" t="s">
        <v>2725</v>
      </c>
      <c r="I104" s="204">
        <v>8.4680999999999999E-10</v>
      </c>
      <c r="J104" t="s">
        <v>8104</v>
      </c>
      <c r="K104" t="s">
        <v>8093</v>
      </c>
    </row>
    <row r="105" spans="8:11">
      <c r="H105" t="s">
        <v>2796</v>
      </c>
      <c r="I105" s="204">
        <v>1.1096999999999999E-6</v>
      </c>
      <c r="J105" t="s">
        <v>8091</v>
      </c>
      <c r="K105" t="s">
        <v>8093</v>
      </c>
    </row>
    <row r="106" spans="8:11">
      <c r="H106" t="s">
        <v>1593</v>
      </c>
      <c r="I106">
        <v>20</v>
      </c>
      <c r="J106" t="s">
        <v>1212</v>
      </c>
      <c r="K106" t="s">
        <v>2702</v>
      </c>
    </row>
  </sheetData>
  <mergeCells count="4">
    <mergeCell ref="A3:G3"/>
    <mergeCell ref="A21:G21"/>
    <mergeCell ref="B39:E39"/>
    <mergeCell ref="A58:D58"/>
  </mergeCells>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79998168889431442"/>
  </sheetPr>
  <dimension ref="A1:AB353"/>
  <sheetViews>
    <sheetView workbookViewId="0">
      <selection sqref="A1:F1"/>
    </sheetView>
  </sheetViews>
  <sheetFormatPr baseColWidth="10" defaultColWidth="9.140625" defaultRowHeight="15"/>
  <cols>
    <col min="1" max="1" width="8.85546875" bestFit="1" customWidth="1"/>
    <col min="2" max="2" width="51.5703125" customWidth="1"/>
    <col min="3" max="3" width="23.7109375" customWidth="1"/>
    <col min="4" max="4" width="10.7109375" customWidth="1"/>
    <col min="5" max="5" width="42.5703125" bestFit="1" customWidth="1"/>
    <col min="6" max="6" width="89.85546875" customWidth="1"/>
    <col min="13" max="13" width="10.28515625" bestFit="1"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242"/>
      <c r="J2" s="243"/>
      <c r="K2" s="243"/>
      <c r="L2" s="243"/>
      <c r="M2" s="243"/>
      <c r="N2" s="243"/>
      <c r="O2" s="243"/>
      <c r="P2" s="243"/>
      <c r="Q2" s="243"/>
      <c r="R2" s="244"/>
    </row>
    <row r="3" spans="1:18">
      <c r="A3" s="216" t="s">
        <v>243</v>
      </c>
      <c r="B3" s="217" t="s">
        <v>244</v>
      </c>
      <c r="C3" s="218">
        <v>5</v>
      </c>
      <c r="D3" s="218" t="s">
        <v>245</v>
      </c>
      <c r="E3" s="219" t="s">
        <v>246</v>
      </c>
      <c r="F3" s="220" t="s">
        <v>236</v>
      </c>
      <c r="G3" t="s">
        <v>281</v>
      </c>
      <c r="I3" s="214"/>
      <c r="J3" s="6"/>
      <c r="K3" s="6"/>
      <c r="L3" s="6"/>
      <c r="M3" s="6"/>
      <c r="N3" s="6"/>
      <c r="O3" s="6"/>
      <c r="P3" s="6"/>
      <c r="Q3" s="6"/>
      <c r="R3" s="215"/>
    </row>
    <row r="4" spans="1:18">
      <c r="A4" s="221" t="s">
        <v>243</v>
      </c>
      <c r="B4" s="222" t="s">
        <v>247</v>
      </c>
      <c r="C4" s="223">
        <v>40</v>
      </c>
      <c r="D4" s="223" t="s">
        <v>245</v>
      </c>
      <c r="E4" s="224" t="s">
        <v>248</v>
      </c>
      <c r="F4" s="225" t="s">
        <v>249</v>
      </c>
      <c r="G4" t="s">
        <v>281</v>
      </c>
      <c r="I4" s="214"/>
      <c r="J4" s="6"/>
      <c r="K4" s="6"/>
      <c r="L4" s="6"/>
      <c r="M4" s="6"/>
      <c r="N4" s="6"/>
      <c r="O4" s="6"/>
      <c r="P4" s="6"/>
      <c r="Q4" s="6"/>
      <c r="R4" s="215"/>
    </row>
    <row r="5" spans="1:18">
      <c r="A5" s="226" t="s">
        <v>250</v>
      </c>
      <c r="B5" s="227" t="s">
        <v>251</v>
      </c>
      <c r="C5" s="228">
        <v>1</v>
      </c>
      <c r="D5" s="228" t="s">
        <v>252</v>
      </c>
      <c r="E5" s="229" t="s">
        <v>253</v>
      </c>
      <c r="F5" s="230" t="s">
        <v>254</v>
      </c>
      <c r="G5" t="s">
        <v>281</v>
      </c>
      <c r="I5" s="214"/>
      <c r="J5" s="6"/>
      <c r="K5" s="6"/>
      <c r="L5" s="6"/>
      <c r="M5" s="6"/>
      <c r="N5" s="6"/>
      <c r="O5" s="6"/>
      <c r="P5" s="6"/>
      <c r="Q5" s="6"/>
      <c r="R5" s="215"/>
    </row>
    <row r="6" spans="1:18">
      <c r="A6" s="171"/>
      <c r="B6" s="171"/>
      <c r="C6" s="171"/>
      <c r="D6" s="171"/>
      <c r="E6" s="171"/>
      <c r="F6" s="171"/>
      <c r="G6" t="s">
        <v>281</v>
      </c>
      <c r="I6" s="214"/>
      <c r="J6" s="6"/>
      <c r="K6" s="6"/>
      <c r="L6" s="6"/>
      <c r="M6" s="6"/>
      <c r="N6" s="6"/>
      <c r="O6" s="6"/>
      <c r="P6" s="6"/>
      <c r="Q6" s="6"/>
      <c r="R6" s="215"/>
    </row>
    <row r="7" spans="1:18" ht="18.75">
      <c r="A7" s="769" t="s">
        <v>493</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c r="A9" s="216" t="s">
        <v>243</v>
      </c>
      <c r="B9" s="227" t="s">
        <v>251</v>
      </c>
      <c r="C9" s="218">
        <v>1</v>
      </c>
      <c r="D9" s="218" t="s">
        <v>256</v>
      </c>
      <c r="E9" s="218" t="s">
        <v>253</v>
      </c>
      <c r="F9" s="232" t="s">
        <v>254</v>
      </c>
      <c r="G9" t="s">
        <v>281</v>
      </c>
      <c r="I9" s="214"/>
      <c r="J9" s="6"/>
      <c r="K9" s="6"/>
      <c r="L9" s="6"/>
      <c r="M9" s="6"/>
      <c r="N9" s="6"/>
      <c r="O9" s="6"/>
      <c r="P9" s="6"/>
      <c r="Q9" s="6"/>
      <c r="R9" s="215"/>
    </row>
    <row r="10" spans="1:18">
      <c r="A10" s="221" t="s">
        <v>243</v>
      </c>
      <c r="B10" s="222" t="s">
        <v>495</v>
      </c>
      <c r="C10" s="223" t="s">
        <v>496</v>
      </c>
      <c r="D10" s="223" t="s">
        <v>275</v>
      </c>
      <c r="E10" s="223" t="s">
        <v>260</v>
      </c>
      <c r="F10" s="234" t="s">
        <v>497</v>
      </c>
      <c r="G10" t="s">
        <v>281</v>
      </c>
      <c r="I10" s="214"/>
      <c r="J10" s="6"/>
      <c r="K10" s="6"/>
      <c r="L10" s="6"/>
      <c r="M10" s="6"/>
      <c r="N10" s="6"/>
      <c r="O10" s="6"/>
      <c r="P10" s="6"/>
      <c r="Q10" s="6"/>
      <c r="R10" s="215"/>
    </row>
    <row r="11" spans="1:18">
      <c r="A11" s="221" t="s">
        <v>243</v>
      </c>
      <c r="B11" s="222" t="s">
        <v>498</v>
      </c>
      <c r="C11" s="223" t="s">
        <v>499</v>
      </c>
      <c r="D11" s="223" t="s">
        <v>327</v>
      </c>
      <c r="E11" s="223" t="s">
        <v>500</v>
      </c>
      <c r="F11" s="234" t="s">
        <v>932</v>
      </c>
      <c r="G11" t="s">
        <v>281</v>
      </c>
      <c r="I11" s="214"/>
      <c r="J11" s="6"/>
      <c r="K11" s="6"/>
      <c r="L11" s="6"/>
      <c r="M11" s="6"/>
      <c r="N11" s="6"/>
      <c r="O11" s="6"/>
      <c r="P11" s="6"/>
      <c r="Q11" s="6"/>
      <c r="R11" s="215"/>
    </row>
    <row r="12" spans="1:18">
      <c r="A12" s="221" t="s">
        <v>243</v>
      </c>
      <c r="B12" s="222" t="s">
        <v>262</v>
      </c>
      <c r="C12" s="235" t="s">
        <v>263</v>
      </c>
      <c r="D12" s="223" t="s">
        <v>494</v>
      </c>
      <c r="E12" s="223" t="s">
        <v>264</v>
      </c>
      <c r="F12" s="234" t="s">
        <v>933</v>
      </c>
      <c r="G12" t="s">
        <v>281</v>
      </c>
      <c r="I12" s="236"/>
      <c r="J12" s="237"/>
      <c r="K12" s="237"/>
      <c r="L12" s="237"/>
      <c r="M12" s="237"/>
      <c r="N12" s="237"/>
      <c r="O12" s="237"/>
      <c r="P12" s="237"/>
      <c r="Q12" s="237"/>
      <c r="R12" s="238"/>
    </row>
    <row r="13" spans="1:18">
      <c r="A13" s="221" t="s">
        <v>250</v>
      </c>
      <c r="B13" s="233" t="s">
        <v>934</v>
      </c>
      <c r="C13" s="223" t="s">
        <v>514</v>
      </c>
      <c r="D13" s="223" t="s">
        <v>494</v>
      </c>
      <c r="E13" s="223" t="s">
        <v>260</v>
      </c>
      <c r="F13" s="234" t="s">
        <v>515</v>
      </c>
      <c r="G13" t="s">
        <v>281</v>
      </c>
    </row>
    <row r="14" spans="1:18">
      <c r="A14" s="262" t="s">
        <v>268</v>
      </c>
      <c r="B14" s="189" t="s">
        <v>541</v>
      </c>
      <c r="C14" s="189">
        <v>43</v>
      </c>
      <c r="D14" s="189" t="s">
        <v>542</v>
      </c>
      <c r="E14" s="189" t="s">
        <v>253</v>
      </c>
      <c r="F14" s="263" t="s">
        <v>543</v>
      </c>
      <c r="G14" t="s">
        <v>281</v>
      </c>
      <c r="I14" s="772" t="s">
        <v>272</v>
      </c>
      <c r="J14" s="773"/>
      <c r="K14" s="773"/>
      <c r="L14" s="773"/>
      <c r="M14" s="773"/>
      <c r="N14" s="773"/>
      <c r="O14" s="773"/>
      <c r="P14" s="773"/>
      <c r="Q14" s="773"/>
      <c r="R14" s="774"/>
    </row>
    <row r="15" spans="1:18">
      <c r="A15" s="262" t="s">
        <v>268</v>
      </c>
      <c r="B15" s="189" t="s">
        <v>544</v>
      </c>
      <c r="C15" s="189">
        <v>10</v>
      </c>
      <c r="D15" s="189" t="s">
        <v>545</v>
      </c>
      <c r="E15" s="189" t="s">
        <v>546</v>
      </c>
      <c r="F15" s="263" t="s">
        <v>547</v>
      </c>
      <c r="G15" t="s">
        <v>281</v>
      </c>
      <c r="I15" s="214"/>
      <c r="J15" s="6"/>
      <c r="K15" s="6"/>
      <c r="L15" s="6"/>
      <c r="M15" s="6"/>
      <c r="N15" s="6"/>
      <c r="O15" s="6"/>
      <c r="P15" s="6"/>
      <c r="Q15" s="6"/>
      <c r="R15" s="215"/>
    </row>
    <row r="16" spans="1:18">
      <c r="A16" s="262" t="s">
        <v>268</v>
      </c>
      <c r="B16" s="189" t="s">
        <v>269</v>
      </c>
      <c r="C16" s="189">
        <v>3.2582228999999997E-2</v>
      </c>
      <c r="D16" s="189" t="s">
        <v>270</v>
      </c>
      <c r="E16" s="189" t="s">
        <v>558</v>
      </c>
      <c r="F16" s="263" t="s">
        <v>271</v>
      </c>
      <c r="G16" t="s">
        <v>281</v>
      </c>
      <c r="I16" s="214"/>
      <c r="J16" s="6"/>
      <c r="K16" s="6"/>
      <c r="L16" s="6"/>
      <c r="M16" s="6"/>
      <c r="N16" s="6"/>
      <c r="O16" s="6"/>
      <c r="P16" s="6"/>
      <c r="Q16" s="6"/>
      <c r="R16" s="215"/>
    </row>
    <row r="17" spans="1:25">
      <c r="A17" s="262" t="s">
        <v>268</v>
      </c>
      <c r="B17" s="189" t="s">
        <v>559</v>
      </c>
      <c r="C17" s="189">
        <v>10000</v>
      </c>
      <c r="D17" s="189" t="s">
        <v>560</v>
      </c>
      <c r="E17" s="189" t="s">
        <v>253</v>
      </c>
      <c r="F17" s="263" t="s">
        <v>561</v>
      </c>
      <c r="G17" t="s">
        <v>281</v>
      </c>
      <c r="I17" s="214"/>
      <c r="J17" s="6"/>
      <c r="K17" s="6"/>
      <c r="L17" s="6"/>
      <c r="M17" s="6"/>
      <c r="N17" s="6"/>
      <c r="O17" s="6"/>
      <c r="P17" s="6"/>
      <c r="Q17" s="6"/>
      <c r="R17" s="215"/>
      <c r="V17" s="4"/>
      <c r="W17" s="4"/>
      <c r="X17" s="4"/>
      <c r="Y17" s="4"/>
    </row>
    <row r="18" spans="1:25">
      <c r="A18" s="262" t="s">
        <v>268</v>
      </c>
      <c r="B18" s="189" t="s">
        <v>562</v>
      </c>
      <c r="C18" s="189" t="s">
        <v>563</v>
      </c>
      <c r="D18" s="189" t="s">
        <v>275</v>
      </c>
      <c r="E18" s="264"/>
      <c r="F18" s="263" t="s">
        <v>564</v>
      </c>
      <c r="G18" t="s">
        <v>281</v>
      </c>
      <c r="I18" s="214"/>
      <c r="J18" s="6"/>
      <c r="K18" s="6"/>
      <c r="L18" s="6"/>
      <c r="M18" s="6"/>
      <c r="N18" s="6"/>
      <c r="O18" s="6"/>
      <c r="P18" s="6"/>
      <c r="Q18" s="6"/>
      <c r="R18" s="215"/>
      <c r="U18" s="4"/>
    </row>
    <row r="19" spans="1:25">
      <c r="A19" s="239" t="s">
        <v>268</v>
      </c>
      <c r="B19" s="240" t="s">
        <v>580</v>
      </c>
      <c r="C19" s="240" t="s">
        <v>258</v>
      </c>
      <c r="D19" s="240" t="s">
        <v>494</v>
      </c>
      <c r="E19" s="265"/>
      <c r="F19" s="241" t="s">
        <v>581</v>
      </c>
      <c r="G19" t="s">
        <v>281</v>
      </c>
      <c r="I19" s="214"/>
      <c r="J19" s="6"/>
      <c r="K19" s="6"/>
      <c r="L19" s="6"/>
      <c r="M19" s="6"/>
      <c r="N19" s="6"/>
      <c r="O19" s="6"/>
      <c r="P19" s="6"/>
      <c r="Q19" s="6"/>
      <c r="R19" s="215"/>
      <c r="U19" s="4"/>
    </row>
    <row r="20" spans="1:25">
      <c r="G20" t="s">
        <v>281</v>
      </c>
      <c r="I20" s="214"/>
      <c r="J20" s="6"/>
      <c r="K20" s="6"/>
      <c r="L20" s="6"/>
      <c r="M20" s="6"/>
      <c r="N20" s="6"/>
      <c r="O20" s="6"/>
      <c r="P20" s="6"/>
      <c r="Q20" s="6"/>
      <c r="R20" s="215"/>
      <c r="U20" s="4"/>
    </row>
    <row r="21" spans="1:25" ht="18.75">
      <c r="A21" s="769" t="s">
        <v>935</v>
      </c>
      <c r="B21" s="770"/>
      <c r="C21" s="770"/>
      <c r="D21" s="770"/>
      <c r="E21" s="770"/>
      <c r="F21" s="771"/>
      <c r="G21" t="s">
        <v>281</v>
      </c>
      <c r="I21" s="214"/>
      <c r="J21" s="6"/>
      <c r="K21" s="6"/>
      <c r="L21" s="6"/>
      <c r="M21" s="6"/>
      <c r="N21" s="6"/>
      <c r="O21" s="6"/>
      <c r="P21" s="6"/>
      <c r="Q21" s="6"/>
      <c r="R21" s="215"/>
      <c r="U21" s="4"/>
    </row>
    <row r="22" spans="1:25">
      <c r="A22" s="211" t="s">
        <v>238</v>
      </c>
      <c r="B22" s="212" t="s">
        <v>239</v>
      </c>
      <c r="C22" s="212" t="s">
        <v>240</v>
      </c>
      <c r="D22" s="212" t="s">
        <v>134</v>
      </c>
      <c r="E22" s="212" t="s">
        <v>241</v>
      </c>
      <c r="F22" s="213" t="s">
        <v>242</v>
      </c>
      <c r="G22" t="s">
        <v>281</v>
      </c>
      <c r="I22" s="214"/>
      <c r="J22" s="6"/>
      <c r="K22" s="6"/>
      <c r="L22" s="6"/>
      <c r="M22" s="6"/>
      <c r="N22" s="6"/>
      <c r="O22" s="6"/>
      <c r="P22" s="6"/>
      <c r="Q22" s="6"/>
      <c r="R22" s="215"/>
      <c r="U22" s="4"/>
    </row>
    <row r="23" spans="1:25">
      <c r="A23" s="216" t="s">
        <v>243</v>
      </c>
      <c r="B23" s="231" t="s">
        <v>934</v>
      </c>
      <c r="C23" s="218">
        <v>1</v>
      </c>
      <c r="D23" s="218" t="s">
        <v>259</v>
      </c>
      <c r="E23" s="218" t="s">
        <v>253</v>
      </c>
      <c r="F23" s="232" t="s">
        <v>936</v>
      </c>
      <c r="G23" t="s">
        <v>281</v>
      </c>
      <c r="I23" s="214"/>
      <c r="J23" s="6"/>
      <c r="K23" s="6"/>
      <c r="L23" s="6"/>
      <c r="M23" s="6"/>
      <c r="N23" s="6"/>
      <c r="O23" s="6"/>
      <c r="P23" s="6"/>
      <c r="Q23" s="6"/>
      <c r="R23" s="215"/>
      <c r="U23" s="4"/>
    </row>
    <row r="24" spans="1:25">
      <c r="A24" s="221" t="s">
        <v>243</v>
      </c>
      <c r="B24" s="222" t="s">
        <v>326</v>
      </c>
      <c r="C24" s="223" t="s">
        <v>937</v>
      </c>
      <c r="D24" s="223" t="s">
        <v>408</v>
      </c>
      <c r="E24" s="223" t="s">
        <v>253</v>
      </c>
      <c r="F24" s="234" t="s">
        <v>938</v>
      </c>
      <c r="G24" t="s">
        <v>281</v>
      </c>
      <c r="I24" s="214"/>
      <c r="J24" s="6"/>
      <c r="K24" s="6"/>
      <c r="L24" s="6"/>
      <c r="M24" s="6"/>
      <c r="N24" s="6"/>
      <c r="O24" s="6"/>
      <c r="P24" s="6"/>
      <c r="Q24" s="6"/>
      <c r="R24" s="215"/>
      <c r="U24" s="4"/>
    </row>
    <row r="25" spans="1:25">
      <c r="A25" s="221" t="s">
        <v>243</v>
      </c>
      <c r="B25" s="222" t="s">
        <v>507</v>
      </c>
      <c r="C25" s="223" t="s">
        <v>939</v>
      </c>
      <c r="D25" s="223" t="s">
        <v>259</v>
      </c>
      <c r="E25" s="223" t="s">
        <v>253</v>
      </c>
      <c r="F25" s="234" t="s">
        <v>940</v>
      </c>
      <c r="G25" t="s">
        <v>281</v>
      </c>
      <c r="I25" s="214"/>
      <c r="J25" s="6"/>
      <c r="K25" s="6"/>
      <c r="L25" s="6"/>
      <c r="M25" s="6"/>
      <c r="N25" s="6"/>
      <c r="O25" s="6"/>
      <c r="P25" s="6"/>
      <c r="Q25" s="6"/>
      <c r="R25" s="215"/>
      <c r="U25" s="4"/>
    </row>
    <row r="26" spans="1:25">
      <c r="A26" s="221" t="s">
        <v>243</v>
      </c>
      <c r="B26" s="222" t="s">
        <v>941</v>
      </c>
      <c r="C26" s="235" t="s">
        <v>942</v>
      </c>
      <c r="D26" s="223" t="s">
        <v>943</v>
      </c>
      <c r="E26" s="223" t="s">
        <v>253</v>
      </c>
      <c r="F26" s="234" t="s">
        <v>944</v>
      </c>
      <c r="G26" t="s">
        <v>281</v>
      </c>
      <c r="I26" s="214"/>
      <c r="J26" s="6"/>
      <c r="K26" s="6"/>
      <c r="L26" s="6"/>
      <c r="M26" s="6"/>
      <c r="N26" s="6"/>
      <c r="O26" s="6"/>
      <c r="P26" s="6"/>
      <c r="Q26" s="6"/>
      <c r="R26" s="215"/>
      <c r="U26" s="4"/>
    </row>
    <row r="27" spans="1:25">
      <c r="A27" s="221" t="s">
        <v>243</v>
      </c>
      <c r="B27" s="222" t="s">
        <v>945</v>
      </c>
      <c r="C27" s="235" t="s">
        <v>708</v>
      </c>
      <c r="D27" s="223" t="s">
        <v>259</v>
      </c>
      <c r="E27" s="223" t="s">
        <v>260</v>
      </c>
      <c r="F27" s="234" t="s">
        <v>946</v>
      </c>
      <c r="G27" t="s">
        <v>281</v>
      </c>
      <c r="I27" s="214"/>
      <c r="J27" s="6"/>
      <c r="K27" s="6"/>
      <c r="L27" s="6"/>
      <c r="M27" s="6"/>
      <c r="N27" s="6"/>
      <c r="O27" s="6"/>
      <c r="P27" s="6"/>
      <c r="Q27" s="6"/>
      <c r="R27" s="215"/>
      <c r="U27" s="4"/>
    </row>
    <row r="28" spans="1:25">
      <c r="A28" s="221" t="s">
        <v>333</v>
      </c>
      <c r="B28" s="223" t="s">
        <v>340</v>
      </c>
      <c r="C28" s="223" t="s">
        <v>599</v>
      </c>
      <c r="D28" s="223" t="s">
        <v>259</v>
      </c>
      <c r="E28" s="223" t="s">
        <v>947</v>
      </c>
      <c r="F28" s="234" t="s">
        <v>948</v>
      </c>
      <c r="G28" t="s">
        <v>281</v>
      </c>
      <c r="I28" s="214"/>
      <c r="J28" s="6"/>
      <c r="K28" s="6"/>
      <c r="L28" s="6"/>
      <c r="M28" s="6"/>
      <c r="N28" s="6"/>
      <c r="O28" s="6"/>
      <c r="P28" s="6"/>
      <c r="Q28" s="6"/>
      <c r="R28" s="215"/>
      <c r="U28" s="4"/>
    </row>
    <row r="29" spans="1:25">
      <c r="A29" s="221" t="s">
        <v>250</v>
      </c>
      <c r="B29" s="233" t="s">
        <v>949</v>
      </c>
      <c r="C29" s="223" t="s">
        <v>950</v>
      </c>
      <c r="D29" s="223" t="s">
        <v>259</v>
      </c>
      <c r="E29" s="223" t="s">
        <v>253</v>
      </c>
      <c r="F29" s="234" t="s">
        <v>951</v>
      </c>
      <c r="G29" t="s">
        <v>281</v>
      </c>
      <c r="I29" s="157"/>
      <c r="J29" s="171"/>
      <c r="K29" s="171"/>
      <c r="L29" s="171"/>
      <c r="M29" s="171"/>
      <c r="N29" s="171"/>
      <c r="O29" s="171"/>
      <c r="P29" s="171"/>
      <c r="Q29" s="171"/>
      <c r="R29" s="172"/>
      <c r="U29" s="4"/>
    </row>
    <row r="30" spans="1:25">
      <c r="A30" s="221" t="s">
        <v>250</v>
      </c>
      <c r="B30" s="233" t="s">
        <v>604</v>
      </c>
      <c r="C30" s="235" t="s">
        <v>952</v>
      </c>
      <c r="D30" s="223" t="s">
        <v>408</v>
      </c>
      <c r="E30" s="223" t="s">
        <v>253</v>
      </c>
      <c r="F30" s="234" t="s">
        <v>953</v>
      </c>
      <c r="G30" t="s">
        <v>281</v>
      </c>
      <c r="I30" s="167"/>
      <c r="J30" s="177"/>
      <c r="K30" s="177"/>
      <c r="L30" s="177"/>
      <c r="M30" s="177"/>
      <c r="N30" s="177"/>
      <c r="O30" s="177"/>
      <c r="P30" s="177"/>
      <c r="Q30" s="177"/>
      <c r="R30" s="178"/>
      <c r="U30" s="4"/>
    </row>
    <row r="31" spans="1:25">
      <c r="A31" s="221" t="s">
        <v>250</v>
      </c>
      <c r="B31" s="233" t="s">
        <v>607</v>
      </c>
      <c r="C31" s="235" t="s">
        <v>954</v>
      </c>
      <c r="D31" s="223" t="s">
        <v>408</v>
      </c>
      <c r="E31" s="223" t="s">
        <v>253</v>
      </c>
      <c r="F31" s="234" t="s">
        <v>955</v>
      </c>
      <c r="G31" t="s">
        <v>281</v>
      </c>
      <c r="U31" s="4"/>
    </row>
    <row r="32" spans="1:25">
      <c r="A32" s="262" t="s">
        <v>268</v>
      </c>
      <c r="B32" s="189" t="s">
        <v>956</v>
      </c>
      <c r="C32" s="189">
        <v>0.06</v>
      </c>
      <c r="D32" s="189" t="s">
        <v>270</v>
      </c>
      <c r="E32" s="189" t="s">
        <v>253</v>
      </c>
      <c r="F32" s="263" t="s">
        <v>957</v>
      </c>
      <c r="G32" t="s">
        <v>281</v>
      </c>
      <c r="I32" s="248" t="s">
        <v>360</v>
      </c>
      <c r="J32" s="249"/>
      <c r="K32" s="249"/>
      <c r="L32" s="249"/>
      <c r="M32" s="250"/>
      <c r="U32" s="4"/>
    </row>
    <row r="33" spans="1:21">
      <c r="A33" s="262" t="s">
        <v>268</v>
      </c>
      <c r="B33" s="189" t="s">
        <v>528</v>
      </c>
      <c r="C33" s="189">
        <v>0.72</v>
      </c>
      <c r="D33" s="189" t="s">
        <v>270</v>
      </c>
      <c r="E33" s="189" t="s">
        <v>958</v>
      </c>
      <c r="F33" s="263" t="s">
        <v>959</v>
      </c>
      <c r="G33" t="s">
        <v>281</v>
      </c>
      <c r="I33" s="214" t="s">
        <v>960</v>
      </c>
      <c r="J33" s="6"/>
      <c r="K33" s="6"/>
      <c r="L33" s="275">
        <v>40.9</v>
      </c>
      <c r="M33" s="215" t="s">
        <v>363</v>
      </c>
      <c r="U33" s="4"/>
    </row>
    <row r="34" spans="1:21">
      <c r="A34" s="262" t="s">
        <v>268</v>
      </c>
      <c r="B34" s="189" t="s">
        <v>961</v>
      </c>
      <c r="C34" s="189">
        <v>25</v>
      </c>
      <c r="D34" s="189" t="s">
        <v>962</v>
      </c>
      <c r="E34" s="189" t="s">
        <v>253</v>
      </c>
      <c r="F34" s="263" t="s">
        <v>963</v>
      </c>
      <c r="G34" t="s">
        <v>281</v>
      </c>
      <c r="I34" s="214" t="s">
        <v>964</v>
      </c>
      <c r="J34" s="6"/>
      <c r="K34" s="6"/>
      <c r="L34" s="275">
        <v>27.3</v>
      </c>
      <c r="M34" s="215" t="s">
        <v>363</v>
      </c>
      <c r="U34" s="4"/>
    </row>
    <row r="35" spans="1:21">
      <c r="A35" s="262" t="s">
        <v>268</v>
      </c>
      <c r="B35" s="189" t="s">
        <v>965</v>
      </c>
      <c r="C35" s="189">
        <v>60</v>
      </c>
      <c r="D35" s="189" t="s">
        <v>966</v>
      </c>
      <c r="E35" s="189" t="s">
        <v>967</v>
      </c>
      <c r="F35" s="263" t="s">
        <v>953</v>
      </c>
      <c r="G35" t="s">
        <v>281</v>
      </c>
      <c r="I35" s="236" t="s">
        <v>968</v>
      </c>
      <c r="J35" s="237"/>
      <c r="K35" s="237"/>
      <c r="L35" s="276">
        <v>61.26</v>
      </c>
      <c r="M35" s="238" t="s">
        <v>363</v>
      </c>
      <c r="U35" s="4"/>
    </row>
    <row r="36" spans="1:21">
      <c r="A36" s="262" t="s">
        <v>268</v>
      </c>
      <c r="B36" s="189" t="s">
        <v>969</v>
      </c>
      <c r="C36" s="189">
        <v>920</v>
      </c>
      <c r="D36" s="189" t="s">
        <v>966</v>
      </c>
      <c r="E36" s="189" t="s">
        <v>970</v>
      </c>
      <c r="F36" s="263" t="s">
        <v>971</v>
      </c>
      <c r="G36" t="s">
        <v>281</v>
      </c>
      <c r="U36" s="4"/>
    </row>
    <row r="37" spans="1:21">
      <c r="A37" s="262" t="s">
        <v>268</v>
      </c>
      <c r="B37" s="189" t="s">
        <v>972</v>
      </c>
      <c r="C37" s="189">
        <v>0.25</v>
      </c>
      <c r="D37" s="189" t="s">
        <v>973</v>
      </c>
      <c r="E37" s="189" t="s">
        <v>974</v>
      </c>
      <c r="F37" s="263" t="s">
        <v>975</v>
      </c>
      <c r="G37" t="s">
        <v>281</v>
      </c>
      <c r="U37" s="4"/>
    </row>
    <row r="38" spans="1:21">
      <c r="A38" s="262" t="s">
        <v>268</v>
      </c>
      <c r="B38" s="189" t="s">
        <v>976</v>
      </c>
      <c r="C38" s="189">
        <v>3.7999999999999999E-2</v>
      </c>
      <c r="D38" s="189" t="s">
        <v>977</v>
      </c>
      <c r="E38" s="189" t="s">
        <v>253</v>
      </c>
      <c r="F38" s="263" t="s">
        <v>978</v>
      </c>
      <c r="G38" t="s">
        <v>281</v>
      </c>
      <c r="U38" s="4"/>
    </row>
    <row r="39" spans="1:21">
      <c r="A39" s="262" t="s">
        <v>268</v>
      </c>
      <c r="B39" s="189" t="s">
        <v>979</v>
      </c>
      <c r="C39" s="277">
        <v>85</v>
      </c>
      <c r="D39" s="189" t="s">
        <v>962</v>
      </c>
      <c r="E39" s="189" t="s">
        <v>253</v>
      </c>
      <c r="F39" s="263" t="s">
        <v>980</v>
      </c>
      <c r="G39" t="s">
        <v>281</v>
      </c>
      <c r="U39" s="4"/>
    </row>
    <row r="40" spans="1:21">
      <c r="A40" s="262" t="s">
        <v>268</v>
      </c>
      <c r="B40" s="189" t="s">
        <v>613</v>
      </c>
      <c r="C40" s="189" t="s">
        <v>981</v>
      </c>
      <c r="D40" s="269" t="s">
        <v>259</v>
      </c>
      <c r="E40" s="264"/>
      <c r="F40" s="263" t="s">
        <v>982</v>
      </c>
      <c r="G40" t="s">
        <v>281</v>
      </c>
      <c r="U40" s="4"/>
    </row>
    <row r="41" spans="1:21">
      <c r="A41" s="262" t="s">
        <v>268</v>
      </c>
      <c r="B41" s="189" t="s">
        <v>983</v>
      </c>
      <c r="C41" s="189" t="s">
        <v>984</v>
      </c>
      <c r="D41" s="189" t="s">
        <v>408</v>
      </c>
      <c r="E41" s="264"/>
      <c r="F41" s="263" t="s">
        <v>985</v>
      </c>
      <c r="G41" t="s">
        <v>281</v>
      </c>
      <c r="U41" s="4"/>
    </row>
    <row r="42" spans="1:21">
      <c r="A42" s="262" t="s">
        <v>268</v>
      </c>
      <c r="B42" s="189" t="s">
        <v>986</v>
      </c>
      <c r="C42" s="189" t="s">
        <v>987</v>
      </c>
      <c r="D42" s="189" t="s">
        <v>259</v>
      </c>
      <c r="E42" s="264"/>
      <c r="F42" s="263" t="s">
        <v>988</v>
      </c>
      <c r="G42" t="s">
        <v>281</v>
      </c>
      <c r="U42" s="4"/>
    </row>
    <row r="43" spans="1:21">
      <c r="A43" s="262" t="s">
        <v>268</v>
      </c>
      <c r="B43" s="189" t="s">
        <v>818</v>
      </c>
      <c r="C43" s="189" t="s">
        <v>989</v>
      </c>
      <c r="D43" s="189" t="s">
        <v>408</v>
      </c>
      <c r="E43" s="264"/>
      <c r="F43" s="263" t="s">
        <v>990</v>
      </c>
      <c r="G43" t="s">
        <v>281</v>
      </c>
      <c r="U43" s="4"/>
    </row>
    <row r="44" spans="1:21">
      <c r="A44" s="262" t="s">
        <v>268</v>
      </c>
      <c r="B44" s="189" t="s">
        <v>824</v>
      </c>
      <c r="C44" s="189" t="s">
        <v>991</v>
      </c>
      <c r="D44" s="189" t="s">
        <v>259</v>
      </c>
      <c r="E44" s="264"/>
      <c r="F44" s="263" t="s">
        <v>992</v>
      </c>
      <c r="G44" t="s">
        <v>281</v>
      </c>
      <c r="U44" s="4"/>
    </row>
    <row r="45" spans="1:21">
      <c r="A45" s="262" t="s">
        <v>268</v>
      </c>
      <c r="B45" s="189" t="s">
        <v>599</v>
      </c>
      <c r="C45" s="189" t="s">
        <v>993</v>
      </c>
      <c r="D45" s="269" t="s">
        <v>259</v>
      </c>
      <c r="E45" s="264"/>
      <c r="F45" s="263" t="s">
        <v>994</v>
      </c>
      <c r="G45" t="s">
        <v>281</v>
      </c>
      <c r="U45" s="4"/>
    </row>
    <row r="46" spans="1:21">
      <c r="A46" s="262" t="s">
        <v>268</v>
      </c>
      <c r="B46" s="189" t="s">
        <v>995</v>
      </c>
      <c r="C46" s="189">
        <v>0.65310000000000001</v>
      </c>
      <c r="D46" s="189" t="s">
        <v>270</v>
      </c>
      <c r="E46" s="264"/>
      <c r="F46" s="263" t="s">
        <v>996</v>
      </c>
      <c r="G46" t="s">
        <v>281</v>
      </c>
      <c r="U46" s="4"/>
    </row>
    <row r="47" spans="1:21">
      <c r="A47" s="239" t="s">
        <v>268</v>
      </c>
      <c r="B47" s="240" t="s">
        <v>997</v>
      </c>
      <c r="C47" s="240" t="s">
        <v>998</v>
      </c>
      <c r="D47" s="240" t="s">
        <v>259</v>
      </c>
      <c r="E47" s="265"/>
      <c r="F47" s="241" t="s">
        <v>999</v>
      </c>
      <c r="G47" t="s">
        <v>281</v>
      </c>
      <c r="U47" s="4"/>
    </row>
    <row r="48" spans="1:21">
      <c r="G48" t="s">
        <v>281</v>
      </c>
      <c r="U48" s="4"/>
    </row>
    <row r="49" spans="1:21" ht="18.75">
      <c r="A49" s="769" t="s">
        <v>1000</v>
      </c>
      <c r="B49" s="770"/>
      <c r="C49" s="770"/>
      <c r="D49" s="770"/>
      <c r="E49" s="770"/>
      <c r="F49" s="771"/>
      <c r="G49" t="s">
        <v>281</v>
      </c>
      <c r="U49" s="4"/>
    </row>
    <row r="50" spans="1:21">
      <c r="A50" s="211" t="s">
        <v>238</v>
      </c>
      <c r="B50" s="212" t="s">
        <v>239</v>
      </c>
      <c r="C50" s="212" t="s">
        <v>240</v>
      </c>
      <c r="D50" s="212" t="s">
        <v>134</v>
      </c>
      <c r="E50" s="212" t="s">
        <v>241</v>
      </c>
      <c r="F50" s="213" t="s">
        <v>242</v>
      </c>
      <c r="G50" t="s">
        <v>281</v>
      </c>
      <c r="U50" s="4"/>
    </row>
    <row r="51" spans="1:21">
      <c r="A51" s="216" t="s">
        <v>243</v>
      </c>
      <c r="B51" s="231" t="s">
        <v>1001</v>
      </c>
      <c r="C51" s="267" t="s">
        <v>1002</v>
      </c>
      <c r="D51" s="218" t="s">
        <v>259</v>
      </c>
      <c r="E51" s="218" t="s">
        <v>1003</v>
      </c>
      <c r="F51" s="232" t="s">
        <v>1004</v>
      </c>
      <c r="G51" t="s">
        <v>281</v>
      </c>
      <c r="U51" s="4"/>
    </row>
    <row r="52" spans="1:21">
      <c r="A52" s="221" t="s">
        <v>243</v>
      </c>
      <c r="B52" s="222" t="s">
        <v>1005</v>
      </c>
      <c r="C52" s="223">
        <v>0.01</v>
      </c>
      <c r="D52" s="223" t="s">
        <v>259</v>
      </c>
      <c r="E52" s="223" t="s">
        <v>1006</v>
      </c>
      <c r="F52" s="234" t="s">
        <v>1007</v>
      </c>
      <c r="G52" t="s">
        <v>281</v>
      </c>
      <c r="U52" s="4"/>
    </row>
    <row r="53" spans="1:21">
      <c r="A53" s="221" t="s">
        <v>243</v>
      </c>
      <c r="B53" s="233" t="s">
        <v>949</v>
      </c>
      <c r="C53" s="223">
        <v>1</v>
      </c>
      <c r="D53" s="223" t="s">
        <v>259</v>
      </c>
      <c r="E53" s="223" t="s">
        <v>253</v>
      </c>
      <c r="F53" s="234" t="s">
        <v>1008</v>
      </c>
      <c r="G53" t="s">
        <v>281</v>
      </c>
      <c r="J53" s="204"/>
    </row>
    <row r="54" spans="1:21">
      <c r="A54" s="221" t="s">
        <v>243</v>
      </c>
      <c r="B54" s="222" t="s">
        <v>866</v>
      </c>
      <c r="C54" s="271">
        <v>8.3999999999999995E-5</v>
      </c>
      <c r="D54" s="223" t="s">
        <v>259</v>
      </c>
      <c r="E54" s="223" t="s">
        <v>1009</v>
      </c>
      <c r="F54" s="234" t="s">
        <v>1010</v>
      </c>
      <c r="G54" t="s">
        <v>281</v>
      </c>
      <c r="J54" s="204"/>
    </row>
    <row r="55" spans="1:21">
      <c r="A55" s="221" t="s">
        <v>333</v>
      </c>
      <c r="B55" s="223" t="s">
        <v>225</v>
      </c>
      <c r="C55" s="223" t="s">
        <v>173</v>
      </c>
      <c r="D55" s="223" t="s">
        <v>259</v>
      </c>
      <c r="E55" s="223" t="s">
        <v>1011</v>
      </c>
      <c r="F55" s="234" t="s">
        <v>1012</v>
      </c>
      <c r="G55" t="s">
        <v>281</v>
      </c>
      <c r="J55" s="204"/>
    </row>
    <row r="56" spans="1:21">
      <c r="A56" s="221" t="s">
        <v>333</v>
      </c>
      <c r="B56" s="223" t="s">
        <v>174</v>
      </c>
      <c r="C56" s="223" t="s">
        <v>228</v>
      </c>
      <c r="D56" s="223" t="s">
        <v>259</v>
      </c>
      <c r="E56" s="223" t="s">
        <v>1013</v>
      </c>
      <c r="F56" s="234" t="s">
        <v>1012</v>
      </c>
      <c r="G56" t="s">
        <v>281</v>
      </c>
      <c r="J56" s="204"/>
    </row>
    <row r="57" spans="1:21">
      <c r="A57" s="221" t="s">
        <v>333</v>
      </c>
      <c r="B57" s="223" t="s">
        <v>179</v>
      </c>
      <c r="C57" s="223" t="s">
        <v>178</v>
      </c>
      <c r="D57" s="223" t="s">
        <v>259</v>
      </c>
      <c r="E57" s="223" t="s">
        <v>1014</v>
      </c>
      <c r="F57" s="234" t="s">
        <v>1012</v>
      </c>
      <c r="G57" t="s">
        <v>281</v>
      </c>
      <c r="J57" s="204"/>
    </row>
    <row r="58" spans="1:21">
      <c r="A58" s="221" t="s">
        <v>333</v>
      </c>
      <c r="B58" s="223" t="s">
        <v>221</v>
      </c>
      <c r="C58" s="223" t="s">
        <v>183</v>
      </c>
      <c r="D58" s="223" t="s">
        <v>259</v>
      </c>
      <c r="E58" s="223" t="s">
        <v>1015</v>
      </c>
      <c r="F58" s="234" t="s">
        <v>1012</v>
      </c>
      <c r="G58" t="s">
        <v>281</v>
      </c>
      <c r="J58" s="204"/>
    </row>
    <row r="59" spans="1:21">
      <c r="A59" s="221" t="s">
        <v>333</v>
      </c>
      <c r="B59" s="223" t="s">
        <v>188</v>
      </c>
      <c r="C59" s="223" t="s">
        <v>187</v>
      </c>
      <c r="D59" s="223" t="s">
        <v>259</v>
      </c>
      <c r="E59" s="223" t="s">
        <v>1016</v>
      </c>
      <c r="F59" s="234" t="s">
        <v>1012</v>
      </c>
      <c r="G59" t="s">
        <v>281</v>
      </c>
    </row>
    <row r="60" spans="1:21">
      <c r="A60" s="221" t="s">
        <v>333</v>
      </c>
      <c r="B60" s="223" t="s">
        <v>184</v>
      </c>
      <c r="C60" s="223" t="s">
        <v>191</v>
      </c>
      <c r="D60" s="223" t="s">
        <v>259</v>
      </c>
      <c r="E60" s="223" t="s">
        <v>1017</v>
      </c>
      <c r="F60" s="234" t="s">
        <v>1012</v>
      </c>
      <c r="G60" t="s">
        <v>281</v>
      </c>
    </row>
    <row r="61" spans="1:21">
      <c r="A61" s="221" t="s">
        <v>333</v>
      </c>
      <c r="B61" s="223" t="s">
        <v>192</v>
      </c>
      <c r="C61" s="223" t="s">
        <v>195</v>
      </c>
      <c r="D61" s="223" t="s">
        <v>259</v>
      </c>
      <c r="E61" s="223" t="s">
        <v>1018</v>
      </c>
      <c r="F61" s="234" t="s">
        <v>1012</v>
      </c>
      <c r="G61" t="s">
        <v>281</v>
      </c>
      <c r="J61" s="204"/>
    </row>
    <row r="62" spans="1:21">
      <c r="A62" s="221" t="s">
        <v>250</v>
      </c>
      <c r="B62" s="233" t="s">
        <v>1019</v>
      </c>
      <c r="C62" s="235" t="s">
        <v>952</v>
      </c>
      <c r="D62" s="223" t="s">
        <v>408</v>
      </c>
      <c r="E62" s="223" t="s">
        <v>260</v>
      </c>
      <c r="F62" s="234" t="s">
        <v>1020</v>
      </c>
      <c r="G62" t="s">
        <v>281</v>
      </c>
      <c r="J62" s="204"/>
    </row>
    <row r="63" spans="1:21">
      <c r="A63" s="221" t="s">
        <v>250</v>
      </c>
      <c r="B63" s="233" t="s">
        <v>1021</v>
      </c>
      <c r="C63" s="223" t="s">
        <v>1022</v>
      </c>
      <c r="D63" s="223" t="s">
        <v>259</v>
      </c>
      <c r="E63" s="223" t="s">
        <v>253</v>
      </c>
      <c r="F63" s="234" t="s">
        <v>1023</v>
      </c>
      <c r="G63" t="s">
        <v>281</v>
      </c>
      <c r="J63" s="204"/>
    </row>
    <row r="64" spans="1:21">
      <c r="A64" s="221" t="s">
        <v>333</v>
      </c>
      <c r="B64" s="223" t="s">
        <v>217</v>
      </c>
      <c r="C64" s="223" t="s">
        <v>199</v>
      </c>
      <c r="D64" s="223" t="s">
        <v>259</v>
      </c>
      <c r="E64" s="223" t="s">
        <v>1024</v>
      </c>
      <c r="F64" s="234" t="s">
        <v>1012</v>
      </c>
      <c r="G64" t="s">
        <v>281</v>
      </c>
      <c r="J64" s="204"/>
    </row>
    <row r="65" spans="1:10">
      <c r="A65" s="221" t="s">
        <v>333</v>
      </c>
      <c r="B65" s="223" t="s">
        <v>205</v>
      </c>
      <c r="C65" s="223" t="s">
        <v>204</v>
      </c>
      <c r="D65" s="223" t="s">
        <v>259</v>
      </c>
      <c r="E65" s="223" t="s">
        <v>1025</v>
      </c>
      <c r="F65" s="234" t="s">
        <v>1012</v>
      </c>
      <c r="G65" t="s">
        <v>281</v>
      </c>
      <c r="J65" s="204"/>
    </row>
    <row r="66" spans="1:10">
      <c r="A66" s="221" t="s">
        <v>333</v>
      </c>
      <c r="B66" s="223" t="s">
        <v>196</v>
      </c>
      <c r="C66" s="223" t="s">
        <v>208</v>
      </c>
      <c r="D66" s="223" t="s">
        <v>259</v>
      </c>
      <c r="E66" s="223" t="s">
        <v>1026</v>
      </c>
      <c r="F66" s="234" t="s">
        <v>1012</v>
      </c>
      <c r="G66" t="s">
        <v>281</v>
      </c>
      <c r="J66" s="204"/>
    </row>
    <row r="67" spans="1:10">
      <c r="A67" s="221" t="s">
        <v>333</v>
      </c>
      <c r="B67" s="223" t="s">
        <v>200</v>
      </c>
      <c r="C67" s="223" t="s">
        <v>212</v>
      </c>
      <c r="D67" s="223" t="s">
        <v>259</v>
      </c>
      <c r="E67" s="223" t="s">
        <v>1027</v>
      </c>
      <c r="F67" s="234" t="s">
        <v>1012</v>
      </c>
      <c r="G67" t="s">
        <v>281</v>
      </c>
      <c r="J67" s="204"/>
    </row>
    <row r="68" spans="1:10">
      <c r="A68" s="221" t="s">
        <v>333</v>
      </c>
      <c r="B68" s="223" t="s">
        <v>441</v>
      </c>
      <c r="C68" s="271">
        <v>4.8199999999999999E-5</v>
      </c>
      <c r="D68" s="223" t="s">
        <v>259</v>
      </c>
      <c r="E68" s="223" t="s">
        <v>1028</v>
      </c>
      <c r="F68" s="234" t="s">
        <v>1012</v>
      </c>
      <c r="G68" t="s">
        <v>281</v>
      </c>
      <c r="J68" s="204"/>
    </row>
    <row r="69" spans="1:10">
      <c r="A69" s="221" t="s">
        <v>333</v>
      </c>
      <c r="B69" s="223" t="s">
        <v>443</v>
      </c>
      <c r="C69" s="271">
        <v>1.36E-5</v>
      </c>
      <c r="D69" s="223" t="s">
        <v>259</v>
      </c>
      <c r="E69" s="223" t="s">
        <v>1029</v>
      </c>
      <c r="F69" s="234" t="s">
        <v>1012</v>
      </c>
      <c r="G69" t="s">
        <v>281</v>
      </c>
      <c r="J69" s="204"/>
    </row>
    <row r="70" spans="1:10">
      <c r="A70" s="221" t="s">
        <v>333</v>
      </c>
      <c r="B70" s="223" t="s">
        <v>445</v>
      </c>
      <c r="C70" s="271">
        <v>2.9099999999999999E-5</v>
      </c>
      <c r="D70" s="223" t="s">
        <v>259</v>
      </c>
      <c r="E70" s="223" t="s">
        <v>1030</v>
      </c>
      <c r="F70" s="234" t="s">
        <v>1012</v>
      </c>
      <c r="G70" t="s">
        <v>281</v>
      </c>
      <c r="J70" s="204"/>
    </row>
    <row r="71" spans="1:10">
      <c r="A71" s="221" t="s">
        <v>333</v>
      </c>
      <c r="B71" s="223" t="s">
        <v>449</v>
      </c>
      <c r="C71" s="223" t="s">
        <v>220</v>
      </c>
      <c r="D71" s="223" t="s">
        <v>259</v>
      </c>
      <c r="E71" s="223" t="s">
        <v>1031</v>
      </c>
      <c r="F71" s="234" t="s">
        <v>1012</v>
      </c>
      <c r="G71" t="s">
        <v>281</v>
      </c>
      <c r="J71" s="204"/>
    </row>
    <row r="72" spans="1:10">
      <c r="A72" s="221" t="s">
        <v>333</v>
      </c>
      <c r="B72" s="223" t="s">
        <v>229</v>
      </c>
      <c r="C72" s="223" t="s">
        <v>224</v>
      </c>
      <c r="D72" s="223" t="s">
        <v>259</v>
      </c>
      <c r="E72" s="223" t="s">
        <v>1032</v>
      </c>
      <c r="F72" s="234" t="s">
        <v>1012</v>
      </c>
      <c r="G72" t="s">
        <v>281</v>
      </c>
    </row>
    <row r="73" spans="1:10">
      <c r="A73" s="221" t="s">
        <v>333</v>
      </c>
      <c r="B73" s="223" t="s">
        <v>213</v>
      </c>
      <c r="C73" s="223" t="s">
        <v>1033</v>
      </c>
      <c r="D73" s="223" t="s">
        <v>259</v>
      </c>
      <c r="E73" s="223" t="s">
        <v>1034</v>
      </c>
      <c r="F73" s="234" t="s">
        <v>1012</v>
      </c>
      <c r="G73" t="s">
        <v>281</v>
      </c>
    </row>
    <row r="74" spans="1:10">
      <c r="A74" s="221" t="s">
        <v>333</v>
      </c>
      <c r="B74" s="223" t="s">
        <v>209</v>
      </c>
      <c r="C74" s="223" t="s">
        <v>216</v>
      </c>
      <c r="D74" s="223" t="s">
        <v>259</v>
      </c>
      <c r="E74" s="223" t="s">
        <v>1035</v>
      </c>
      <c r="F74" s="234" t="s">
        <v>1012</v>
      </c>
      <c r="G74" t="s">
        <v>281</v>
      </c>
    </row>
    <row r="75" spans="1:10">
      <c r="A75" s="262" t="s">
        <v>268</v>
      </c>
      <c r="B75" s="189" t="s">
        <v>1036</v>
      </c>
      <c r="C75" s="189">
        <v>4.4999999999999997E-3</v>
      </c>
      <c r="D75" s="189" t="s">
        <v>259</v>
      </c>
      <c r="E75" s="189" t="s">
        <v>253</v>
      </c>
      <c r="F75" s="263" t="s">
        <v>1004</v>
      </c>
      <c r="G75" t="s">
        <v>281</v>
      </c>
    </row>
    <row r="76" spans="1:10">
      <c r="A76" s="262" t="s">
        <v>268</v>
      </c>
      <c r="B76" s="189" t="s">
        <v>1037</v>
      </c>
      <c r="C76" s="189">
        <v>7.5582999999999998E-4</v>
      </c>
      <c r="D76" s="189" t="s">
        <v>773</v>
      </c>
      <c r="E76" s="189" t="s">
        <v>253</v>
      </c>
      <c r="F76" s="263" t="s">
        <v>1038</v>
      </c>
      <c r="G76" t="s">
        <v>281</v>
      </c>
      <c r="I76" s="204"/>
    </row>
    <row r="77" spans="1:10">
      <c r="A77" s="262" t="s">
        <v>268</v>
      </c>
      <c r="B77" s="189" t="s">
        <v>1039</v>
      </c>
      <c r="C77" s="189">
        <v>4.1185000000000003E-7</v>
      </c>
      <c r="D77" s="189" t="s">
        <v>773</v>
      </c>
      <c r="E77" s="189" t="s">
        <v>253</v>
      </c>
      <c r="F77" s="263" t="s">
        <v>1038</v>
      </c>
      <c r="G77" t="s">
        <v>281</v>
      </c>
      <c r="I77" s="204"/>
    </row>
    <row r="78" spans="1:10">
      <c r="A78" s="262" t="s">
        <v>268</v>
      </c>
      <c r="B78" s="189" t="s">
        <v>1040</v>
      </c>
      <c r="C78" s="189">
        <v>1.86295E-2</v>
      </c>
      <c r="D78" s="189" t="s">
        <v>773</v>
      </c>
      <c r="E78" s="189" t="s">
        <v>253</v>
      </c>
      <c r="F78" s="263" t="s">
        <v>1038</v>
      </c>
      <c r="G78" t="s">
        <v>281</v>
      </c>
    </row>
    <row r="79" spans="1:10">
      <c r="A79" s="262" t="s">
        <v>268</v>
      </c>
      <c r="B79" s="189" t="s">
        <v>1041</v>
      </c>
      <c r="C79" s="189">
        <v>1.0166E-7</v>
      </c>
      <c r="D79" s="189" t="s">
        <v>773</v>
      </c>
      <c r="E79" s="189" t="s">
        <v>253</v>
      </c>
      <c r="F79" s="263" t="s">
        <v>1038</v>
      </c>
      <c r="G79" t="s">
        <v>281</v>
      </c>
      <c r="I79" s="204"/>
    </row>
    <row r="80" spans="1:10">
      <c r="A80" s="262" t="s">
        <v>268</v>
      </c>
      <c r="B80" s="189" t="s">
        <v>1042</v>
      </c>
      <c r="C80" s="189">
        <v>1.9999999999999999E-6</v>
      </c>
      <c r="D80" s="189" t="s">
        <v>773</v>
      </c>
      <c r="E80" s="189" t="s">
        <v>253</v>
      </c>
      <c r="F80" s="263" t="s">
        <v>1038</v>
      </c>
      <c r="G80" t="s">
        <v>281</v>
      </c>
      <c r="I80" s="204"/>
    </row>
    <row r="81" spans="1:9">
      <c r="A81" s="262" t="s">
        <v>268</v>
      </c>
      <c r="B81" s="189" t="s">
        <v>1043</v>
      </c>
      <c r="C81" s="189">
        <v>3.7378E-6</v>
      </c>
      <c r="D81" s="189" t="s">
        <v>773</v>
      </c>
      <c r="E81" s="189" t="s">
        <v>253</v>
      </c>
      <c r="F81" s="263" t="s">
        <v>1038</v>
      </c>
      <c r="G81" t="s">
        <v>281</v>
      </c>
      <c r="I81" s="204"/>
    </row>
    <row r="82" spans="1:9">
      <c r="A82" s="262" t="s">
        <v>268</v>
      </c>
      <c r="B82" s="189" t="s">
        <v>1044</v>
      </c>
      <c r="C82" s="189">
        <v>1.0128299999999999E-5</v>
      </c>
      <c r="D82" s="189" t="s">
        <v>773</v>
      </c>
      <c r="E82" s="189" t="s">
        <v>253</v>
      </c>
      <c r="F82" s="263" t="s">
        <v>1038</v>
      </c>
      <c r="G82" t="s">
        <v>281</v>
      </c>
      <c r="I82" s="204"/>
    </row>
    <row r="83" spans="1:9">
      <c r="A83" s="262" t="s">
        <v>268</v>
      </c>
      <c r="B83" s="189" t="s">
        <v>1045</v>
      </c>
      <c r="C83" s="189">
        <v>2.1453999999999999E-4</v>
      </c>
      <c r="D83" s="189" t="s">
        <v>773</v>
      </c>
      <c r="E83" s="189" t="s">
        <v>253</v>
      </c>
      <c r="F83" s="263" t="s">
        <v>1038</v>
      </c>
      <c r="G83" t="s">
        <v>281</v>
      </c>
      <c r="I83" s="204"/>
    </row>
    <row r="84" spans="1:9">
      <c r="A84" s="262" t="s">
        <v>268</v>
      </c>
      <c r="B84" s="189" t="s">
        <v>1046</v>
      </c>
      <c r="C84" s="189">
        <v>2E-8</v>
      </c>
      <c r="D84" s="189" t="s">
        <v>773</v>
      </c>
      <c r="E84" s="189" t="s">
        <v>253</v>
      </c>
      <c r="F84" s="263" t="s">
        <v>1038</v>
      </c>
      <c r="G84" t="s">
        <v>281</v>
      </c>
      <c r="I84" s="204"/>
    </row>
    <row r="85" spans="1:9">
      <c r="A85" s="262" t="s">
        <v>268</v>
      </c>
      <c r="B85" s="189" t="s">
        <v>1047</v>
      </c>
      <c r="C85" s="189">
        <v>9.9731000000000004E-3</v>
      </c>
      <c r="D85" s="189" t="s">
        <v>773</v>
      </c>
      <c r="E85" s="189" t="s">
        <v>253</v>
      </c>
      <c r="F85" s="263" t="s">
        <v>1038</v>
      </c>
      <c r="G85" t="s">
        <v>281</v>
      </c>
    </row>
    <row r="86" spans="1:9">
      <c r="A86" s="262" t="s">
        <v>268</v>
      </c>
      <c r="B86" s="189" t="s">
        <v>1048</v>
      </c>
      <c r="C86" s="189">
        <v>1.8747700000000001E-6</v>
      </c>
      <c r="D86" s="189" t="s">
        <v>773</v>
      </c>
      <c r="E86" s="189" t="s">
        <v>253</v>
      </c>
      <c r="F86" s="263" t="s">
        <v>1038</v>
      </c>
      <c r="G86" t="s">
        <v>281</v>
      </c>
      <c r="I86" s="204"/>
    </row>
    <row r="87" spans="1:9">
      <c r="A87" s="262" t="s">
        <v>268</v>
      </c>
      <c r="B87" s="189" t="s">
        <v>1049</v>
      </c>
      <c r="C87" s="189">
        <v>5.1405000000000001E-3</v>
      </c>
      <c r="D87" s="189" t="s">
        <v>773</v>
      </c>
      <c r="E87" s="189" t="s">
        <v>253</v>
      </c>
      <c r="F87" s="263" t="s">
        <v>1038</v>
      </c>
      <c r="G87" t="s">
        <v>281</v>
      </c>
    </row>
    <row r="88" spans="1:9">
      <c r="A88" s="262" t="s">
        <v>268</v>
      </c>
      <c r="B88" s="189" t="s">
        <v>1050</v>
      </c>
      <c r="C88" s="189">
        <v>6.8110000000000003E-7</v>
      </c>
      <c r="D88" s="189" t="s">
        <v>773</v>
      </c>
      <c r="E88" s="189" t="s">
        <v>253</v>
      </c>
      <c r="F88" s="263" t="s">
        <v>1038</v>
      </c>
      <c r="G88" t="s">
        <v>281</v>
      </c>
      <c r="I88" s="204"/>
    </row>
    <row r="89" spans="1:9">
      <c r="A89" s="262" t="s">
        <v>268</v>
      </c>
      <c r="B89" s="189" t="s">
        <v>1051</v>
      </c>
      <c r="C89" s="189">
        <v>2.0617147999999998E-2</v>
      </c>
      <c r="D89" s="189" t="s">
        <v>773</v>
      </c>
      <c r="E89" s="189" t="s">
        <v>253</v>
      </c>
      <c r="F89" s="263" t="s">
        <v>1038</v>
      </c>
      <c r="G89" t="s">
        <v>281</v>
      </c>
    </row>
    <row r="90" spans="1:9">
      <c r="A90" s="262" t="s">
        <v>268</v>
      </c>
      <c r="B90" s="189" t="s">
        <v>1052</v>
      </c>
      <c r="C90" s="189">
        <v>3.3954000000000001E-5</v>
      </c>
      <c r="D90" s="189" t="s">
        <v>773</v>
      </c>
      <c r="E90" s="189" t="s">
        <v>253</v>
      </c>
      <c r="F90" s="263" t="s">
        <v>1038</v>
      </c>
      <c r="G90" t="s">
        <v>281</v>
      </c>
      <c r="I90" s="204"/>
    </row>
    <row r="91" spans="1:9">
      <c r="A91" s="262" t="s">
        <v>268</v>
      </c>
      <c r="B91" s="189" t="s">
        <v>1053</v>
      </c>
      <c r="C91" s="189">
        <v>0.85</v>
      </c>
      <c r="D91" s="189" t="s">
        <v>270</v>
      </c>
      <c r="E91" s="189" t="s">
        <v>253</v>
      </c>
      <c r="F91" s="263" t="s">
        <v>963</v>
      </c>
      <c r="G91" t="s">
        <v>281</v>
      </c>
    </row>
    <row r="92" spans="1:9">
      <c r="A92" s="262" t="s">
        <v>268</v>
      </c>
      <c r="B92" s="189" t="s">
        <v>983</v>
      </c>
      <c r="C92" s="189">
        <v>9.6000000000000002E-2</v>
      </c>
      <c r="D92" s="189" t="s">
        <v>408</v>
      </c>
      <c r="E92" s="189" t="s">
        <v>1054</v>
      </c>
      <c r="F92" s="263" t="s">
        <v>1020</v>
      </c>
      <c r="G92" t="s">
        <v>281</v>
      </c>
    </row>
    <row r="93" spans="1:9">
      <c r="A93" s="262" t="s">
        <v>268</v>
      </c>
      <c r="B93" s="189" t="s">
        <v>660</v>
      </c>
      <c r="C93" s="189">
        <v>1</v>
      </c>
      <c r="D93" s="189" t="s">
        <v>259</v>
      </c>
      <c r="E93" s="189" t="s">
        <v>253</v>
      </c>
      <c r="F93" s="263" t="s">
        <v>1055</v>
      </c>
      <c r="G93" t="s">
        <v>281</v>
      </c>
    </row>
    <row r="94" spans="1:9">
      <c r="A94" s="262" t="s">
        <v>268</v>
      </c>
      <c r="B94" s="189" t="s">
        <v>1056</v>
      </c>
      <c r="C94" s="269">
        <v>9.09E-5</v>
      </c>
      <c r="D94" s="189" t="s">
        <v>259</v>
      </c>
      <c r="E94" s="189" t="s">
        <v>253</v>
      </c>
      <c r="F94" s="263" t="s">
        <v>1057</v>
      </c>
      <c r="G94" t="s">
        <v>281</v>
      </c>
    </row>
    <row r="95" spans="1:9">
      <c r="A95" s="262" t="s">
        <v>268</v>
      </c>
      <c r="B95" s="189" t="s">
        <v>120</v>
      </c>
      <c r="C95" s="189" t="s">
        <v>1058</v>
      </c>
      <c r="D95" s="189" t="s">
        <v>259</v>
      </c>
      <c r="E95" s="264"/>
      <c r="F95" s="263" t="s">
        <v>1012</v>
      </c>
      <c r="G95" t="s">
        <v>281</v>
      </c>
      <c r="I95" s="204"/>
    </row>
    <row r="96" spans="1:9">
      <c r="A96" s="262" t="s">
        <v>268</v>
      </c>
      <c r="B96" s="189" t="s">
        <v>95</v>
      </c>
      <c r="C96" s="189" t="s">
        <v>1059</v>
      </c>
      <c r="D96" s="189" t="s">
        <v>259</v>
      </c>
      <c r="E96" s="264"/>
      <c r="F96" s="263" t="s">
        <v>1012</v>
      </c>
      <c r="G96" t="s">
        <v>281</v>
      </c>
    </row>
    <row r="97" spans="1:7">
      <c r="A97" s="262" t="s">
        <v>268</v>
      </c>
      <c r="B97" s="189" t="s">
        <v>119</v>
      </c>
      <c r="C97" s="189" t="s">
        <v>1060</v>
      </c>
      <c r="D97" s="189" t="s">
        <v>259</v>
      </c>
      <c r="E97" s="264"/>
      <c r="F97" s="263" t="s">
        <v>1012</v>
      </c>
      <c r="G97" t="s">
        <v>281</v>
      </c>
    </row>
    <row r="98" spans="1:7">
      <c r="A98" s="262" t="s">
        <v>268</v>
      </c>
      <c r="B98" s="189" t="s">
        <v>97</v>
      </c>
      <c r="C98" s="189" t="s">
        <v>1061</v>
      </c>
      <c r="D98" s="189" t="s">
        <v>259</v>
      </c>
      <c r="E98" s="264"/>
      <c r="F98" s="263" t="s">
        <v>1012</v>
      </c>
      <c r="G98" t="s">
        <v>281</v>
      </c>
    </row>
    <row r="99" spans="1:7">
      <c r="A99" s="262" t="s">
        <v>268</v>
      </c>
      <c r="B99" s="189" t="s">
        <v>98</v>
      </c>
      <c r="C99" s="189" t="s">
        <v>1062</v>
      </c>
      <c r="D99" s="189" t="s">
        <v>259</v>
      </c>
      <c r="E99" s="264"/>
      <c r="F99" s="263" t="s">
        <v>1012</v>
      </c>
      <c r="G99" t="s">
        <v>281</v>
      </c>
    </row>
    <row r="100" spans="1:7">
      <c r="A100" s="262" t="s">
        <v>268</v>
      </c>
      <c r="B100" s="189" t="s">
        <v>99</v>
      </c>
      <c r="C100" s="189" t="s">
        <v>1063</v>
      </c>
      <c r="D100" s="189" t="s">
        <v>259</v>
      </c>
      <c r="E100" s="264"/>
      <c r="F100" s="263" t="s">
        <v>1012</v>
      </c>
      <c r="G100" t="s">
        <v>281</v>
      </c>
    </row>
    <row r="101" spans="1:7">
      <c r="A101" s="262" t="s">
        <v>268</v>
      </c>
      <c r="B101" s="189" t="s">
        <v>100</v>
      </c>
      <c r="C101" s="189" t="s">
        <v>1064</v>
      </c>
      <c r="D101" s="189" t="s">
        <v>259</v>
      </c>
      <c r="E101" s="264"/>
      <c r="F101" s="263" t="s">
        <v>1012</v>
      </c>
      <c r="G101" t="s">
        <v>281</v>
      </c>
    </row>
    <row r="102" spans="1:7">
      <c r="A102" s="262" t="s">
        <v>268</v>
      </c>
      <c r="B102" s="189" t="s">
        <v>118</v>
      </c>
      <c r="C102" s="189" t="s">
        <v>1065</v>
      </c>
      <c r="D102" s="189" t="s">
        <v>259</v>
      </c>
      <c r="E102" s="264"/>
      <c r="F102" s="263" t="s">
        <v>1012</v>
      </c>
      <c r="G102" t="s">
        <v>281</v>
      </c>
    </row>
    <row r="103" spans="1:7">
      <c r="A103" s="262" t="s">
        <v>268</v>
      </c>
      <c r="B103" s="189" t="s">
        <v>101</v>
      </c>
      <c r="C103" s="189" t="s">
        <v>1066</v>
      </c>
      <c r="D103" s="189" t="s">
        <v>259</v>
      </c>
      <c r="E103" s="264"/>
      <c r="F103" s="263" t="s">
        <v>1012</v>
      </c>
      <c r="G103" t="s">
        <v>281</v>
      </c>
    </row>
    <row r="104" spans="1:7">
      <c r="A104" s="262" t="s">
        <v>268</v>
      </c>
      <c r="B104" s="189" t="s">
        <v>121</v>
      </c>
      <c r="C104" s="189" t="s">
        <v>1067</v>
      </c>
      <c r="D104" s="189" t="s">
        <v>259</v>
      </c>
      <c r="E104" s="264"/>
      <c r="F104" s="263" t="s">
        <v>1012</v>
      </c>
      <c r="G104" t="s">
        <v>281</v>
      </c>
    </row>
    <row r="105" spans="1:7">
      <c r="A105" s="262" t="s">
        <v>268</v>
      </c>
      <c r="B105" s="189" t="s">
        <v>104</v>
      </c>
      <c r="C105" s="189" t="s">
        <v>1068</v>
      </c>
      <c r="D105" s="189" t="s">
        <v>259</v>
      </c>
      <c r="E105" s="264"/>
      <c r="F105" s="263" t="s">
        <v>1012</v>
      </c>
      <c r="G105" t="s">
        <v>281</v>
      </c>
    </row>
    <row r="106" spans="1:7">
      <c r="A106" s="262" t="s">
        <v>268</v>
      </c>
      <c r="B106" s="189" t="s">
        <v>1069</v>
      </c>
      <c r="C106" s="189" t="s">
        <v>1070</v>
      </c>
      <c r="D106" s="189" t="s">
        <v>259</v>
      </c>
      <c r="E106" s="264"/>
      <c r="F106" s="263" t="s">
        <v>1071</v>
      </c>
      <c r="G106" t="s">
        <v>281</v>
      </c>
    </row>
    <row r="107" spans="1:7">
      <c r="A107" s="262" t="s">
        <v>268</v>
      </c>
      <c r="B107" s="189" t="s">
        <v>88</v>
      </c>
      <c r="C107" s="189" t="s">
        <v>1072</v>
      </c>
      <c r="D107" s="189" t="s">
        <v>259</v>
      </c>
      <c r="E107" s="264"/>
      <c r="F107" s="263" t="s">
        <v>1012</v>
      </c>
      <c r="G107" t="s">
        <v>281</v>
      </c>
    </row>
    <row r="108" spans="1:7">
      <c r="A108" s="262" t="s">
        <v>268</v>
      </c>
      <c r="B108" s="189" t="s">
        <v>105</v>
      </c>
      <c r="C108" s="189" t="s">
        <v>1073</v>
      </c>
      <c r="D108" s="189" t="s">
        <v>259</v>
      </c>
      <c r="E108" s="264"/>
      <c r="F108" s="263" t="s">
        <v>1012</v>
      </c>
      <c r="G108" t="s">
        <v>281</v>
      </c>
    </row>
    <row r="109" spans="1:7">
      <c r="A109" s="262" t="s">
        <v>268</v>
      </c>
      <c r="B109" s="189" t="s">
        <v>117</v>
      </c>
      <c r="C109" s="189" t="s">
        <v>1074</v>
      </c>
      <c r="D109" s="189" t="s">
        <v>259</v>
      </c>
      <c r="E109" s="264"/>
      <c r="F109" s="263" t="s">
        <v>1012</v>
      </c>
      <c r="G109" t="s">
        <v>281</v>
      </c>
    </row>
    <row r="110" spans="1:7">
      <c r="A110" s="239" t="s">
        <v>268</v>
      </c>
      <c r="B110" s="240" t="s">
        <v>110</v>
      </c>
      <c r="C110" s="240" t="s">
        <v>1075</v>
      </c>
      <c r="D110" s="240" t="s">
        <v>259</v>
      </c>
      <c r="E110" s="265"/>
      <c r="F110" s="241" t="s">
        <v>1012</v>
      </c>
      <c r="G110" t="s">
        <v>281</v>
      </c>
    </row>
    <row r="111" spans="1:7">
      <c r="G111" t="s">
        <v>281</v>
      </c>
    </row>
    <row r="112" spans="1:7" ht="18.75">
      <c r="A112" s="769" t="s">
        <v>1076</v>
      </c>
      <c r="B112" s="770"/>
      <c r="C112" s="770"/>
      <c r="D112" s="770"/>
      <c r="E112" s="770"/>
      <c r="F112" s="771"/>
      <c r="G112" t="s">
        <v>281</v>
      </c>
    </row>
    <row r="113" spans="1:7">
      <c r="A113" s="211" t="s">
        <v>238</v>
      </c>
      <c r="B113" s="212" t="s">
        <v>239</v>
      </c>
      <c r="C113" s="212" t="s">
        <v>240</v>
      </c>
      <c r="D113" s="212" t="s">
        <v>134</v>
      </c>
      <c r="E113" s="212" t="s">
        <v>241</v>
      </c>
      <c r="F113" s="213" t="s">
        <v>242</v>
      </c>
      <c r="G113" t="s">
        <v>281</v>
      </c>
    </row>
    <row r="114" spans="1:7">
      <c r="A114" s="216" t="s">
        <v>243</v>
      </c>
      <c r="B114" s="217" t="s">
        <v>1077</v>
      </c>
      <c r="C114" s="218">
        <v>1.1800000000000001E-3</v>
      </c>
      <c r="D114" s="218" t="s">
        <v>259</v>
      </c>
      <c r="E114" s="218" t="s">
        <v>1078</v>
      </c>
      <c r="F114" s="232" t="s">
        <v>1079</v>
      </c>
      <c r="G114" t="s">
        <v>281</v>
      </c>
    </row>
    <row r="115" spans="1:7">
      <c r="A115" s="221" t="s">
        <v>243</v>
      </c>
      <c r="B115" s="233" t="s">
        <v>1080</v>
      </c>
      <c r="C115" s="223" t="s">
        <v>1002</v>
      </c>
      <c r="D115" s="223" t="s">
        <v>259</v>
      </c>
      <c r="E115" s="223" t="s">
        <v>253</v>
      </c>
      <c r="F115" s="234" t="s">
        <v>1081</v>
      </c>
      <c r="G115" t="s">
        <v>281</v>
      </c>
    </row>
    <row r="116" spans="1:7">
      <c r="A116" s="221" t="s">
        <v>243</v>
      </c>
      <c r="B116" s="278" t="s">
        <v>1082</v>
      </c>
      <c r="C116" s="223" t="s">
        <v>1083</v>
      </c>
      <c r="D116" s="223" t="s">
        <v>504</v>
      </c>
      <c r="E116" s="223" t="s">
        <v>253</v>
      </c>
      <c r="F116" s="234" t="s">
        <v>1084</v>
      </c>
      <c r="G116" t="s">
        <v>281</v>
      </c>
    </row>
    <row r="117" spans="1:7">
      <c r="A117" s="221" t="s">
        <v>243</v>
      </c>
      <c r="B117" s="222" t="s">
        <v>317</v>
      </c>
      <c r="C117" s="223">
        <v>1.0875716000000001E-2</v>
      </c>
      <c r="D117" s="223" t="s">
        <v>259</v>
      </c>
      <c r="E117" s="223" t="s">
        <v>1085</v>
      </c>
      <c r="F117" s="234" t="s">
        <v>1086</v>
      </c>
      <c r="G117" t="s">
        <v>281</v>
      </c>
    </row>
    <row r="118" spans="1:7">
      <c r="A118" s="221" t="s">
        <v>243</v>
      </c>
      <c r="B118" s="273" t="s">
        <v>1087</v>
      </c>
      <c r="C118" s="223" t="s">
        <v>1088</v>
      </c>
      <c r="D118" s="223" t="s">
        <v>275</v>
      </c>
      <c r="E118" s="223" t="s">
        <v>253</v>
      </c>
      <c r="F118" s="234" t="s">
        <v>1089</v>
      </c>
      <c r="G118" t="s">
        <v>281</v>
      </c>
    </row>
    <row r="119" spans="1:7">
      <c r="A119" s="221" t="s">
        <v>243</v>
      </c>
      <c r="B119" s="222" t="s">
        <v>1090</v>
      </c>
      <c r="C119" s="223" t="s">
        <v>915</v>
      </c>
      <c r="D119" s="223" t="s">
        <v>275</v>
      </c>
      <c r="E119" s="223" t="s">
        <v>1091</v>
      </c>
      <c r="F119" s="234" t="s">
        <v>1092</v>
      </c>
      <c r="G119" t="s">
        <v>281</v>
      </c>
    </row>
    <row r="120" spans="1:7">
      <c r="A120" s="221" t="s">
        <v>243</v>
      </c>
      <c r="B120" s="222" t="s">
        <v>1093</v>
      </c>
      <c r="C120" s="223" t="s">
        <v>915</v>
      </c>
      <c r="D120" s="223" t="s">
        <v>275</v>
      </c>
      <c r="E120" s="223" t="s">
        <v>1091</v>
      </c>
      <c r="F120" s="234" t="s">
        <v>1092</v>
      </c>
      <c r="G120" t="s">
        <v>281</v>
      </c>
    </row>
    <row r="121" spans="1:7">
      <c r="A121" s="221" t="s">
        <v>243</v>
      </c>
      <c r="B121" s="222" t="s">
        <v>1094</v>
      </c>
      <c r="C121" s="223" t="s">
        <v>915</v>
      </c>
      <c r="D121" s="223" t="s">
        <v>275</v>
      </c>
      <c r="E121" s="223" t="s">
        <v>1091</v>
      </c>
      <c r="F121" s="234" t="s">
        <v>1092</v>
      </c>
      <c r="G121" t="s">
        <v>281</v>
      </c>
    </row>
    <row r="122" spans="1:7">
      <c r="A122" s="221" t="s">
        <v>243</v>
      </c>
      <c r="B122" s="233" t="s">
        <v>1021</v>
      </c>
      <c r="C122" s="223">
        <v>1</v>
      </c>
      <c r="D122" s="223" t="s">
        <v>259</v>
      </c>
      <c r="E122" s="223" t="s">
        <v>253</v>
      </c>
      <c r="F122" s="234" t="s">
        <v>587</v>
      </c>
      <c r="G122" t="s">
        <v>281</v>
      </c>
    </row>
    <row r="123" spans="1:7">
      <c r="A123" s="221" t="s">
        <v>243</v>
      </c>
      <c r="B123" s="222" t="s">
        <v>1095</v>
      </c>
      <c r="C123" s="223" t="s">
        <v>1096</v>
      </c>
      <c r="D123" s="223" t="s">
        <v>259</v>
      </c>
      <c r="E123" s="223" t="s">
        <v>1097</v>
      </c>
      <c r="F123" s="234" t="s">
        <v>1098</v>
      </c>
      <c r="G123" t="s">
        <v>281</v>
      </c>
    </row>
    <row r="124" spans="1:7">
      <c r="A124" s="221" t="s">
        <v>243</v>
      </c>
      <c r="B124" s="222" t="s">
        <v>866</v>
      </c>
      <c r="C124" s="223">
        <v>2.34818813314592E-4</v>
      </c>
      <c r="D124" s="223" t="s">
        <v>259</v>
      </c>
      <c r="E124" s="223" t="s">
        <v>1099</v>
      </c>
      <c r="F124" s="234" t="s">
        <v>1100</v>
      </c>
      <c r="G124" t="s">
        <v>281</v>
      </c>
    </row>
    <row r="125" spans="1:7">
      <c r="A125" s="221" t="s">
        <v>243</v>
      </c>
      <c r="B125" s="222" t="s">
        <v>1101</v>
      </c>
      <c r="C125" s="223">
        <v>1.019048E-3</v>
      </c>
      <c r="D125" s="223" t="s">
        <v>259</v>
      </c>
      <c r="E125" s="223" t="s">
        <v>1102</v>
      </c>
      <c r="F125" s="234" t="s">
        <v>1103</v>
      </c>
      <c r="G125" t="s">
        <v>281</v>
      </c>
    </row>
    <row r="126" spans="1:7">
      <c r="A126" s="221" t="s">
        <v>243</v>
      </c>
      <c r="B126" s="222" t="s">
        <v>1104</v>
      </c>
      <c r="C126" s="223">
        <v>-1.1800000000000001E-3</v>
      </c>
      <c r="D126" s="223" t="s">
        <v>259</v>
      </c>
      <c r="E126" s="223" t="s">
        <v>1105</v>
      </c>
      <c r="F126" s="234" t="s">
        <v>1106</v>
      </c>
      <c r="G126" t="s">
        <v>281</v>
      </c>
    </row>
    <row r="127" spans="1:7">
      <c r="A127" s="221" t="s">
        <v>243</v>
      </c>
      <c r="B127" s="222" t="s">
        <v>247</v>
      </c>
      <c r="C127" s="223" t="s">
        <v>1107</v>
      </c>
      <c r="D127" s="223" t="s">
        <v>245</v>
      </c>
      <c r="E127" s="223" t="s">
        <v>1108</v>
      </c>
      <c r="F127" s="234" t="s">
        <v>1109</v>
      </c>
      <c r="G127" t="s">
        <v>281</v>
      </c>
    </row>
    <row r="128" spans="1:7">
      <c r="A128" s="221" t="s">
        <v>243</v>
      </c>
      <c r="B128" s="222" t="s">
        <v>1110</v>
      </c>
      <c r="C128" s="223" t="s">
        <v>1111</v>
      </c>
      <c r="D128" s="223" t="s">
        <v>259</v>
      </c>
      <c r="E128" s="223" t="s">
        <v>1112</v>
      </c>
      <c r="F128" s="234" t="s">
        <v>1113</v>
      </c>
      <c r="G128" t="s">
        <v>281</v>
      </c>
    </row>
    <row r="129" spans="1:11">
      <c r="A129" s="221" t="s">
        <v>243</v>
      </c>
      <c r="B129" s="222" t="s">
        <v>1114</v>
      </c>
      <c r="C129" s="223" t="s">
        <v>1115</v>
      </c>
      <c r="D129" s="223" t="s">
        <v>259</v>
      </c>
      <c r="E129" s="223" t="s">
        <v>1116</v>
      </c>
      <c r="F129" s="234" t="s">
        <v>1117</v>
      </c>
      <c r="G129" t="s">
        <v>281</v>
      </c>
    </row>
    <row r="130" spans="1:11">
      <c r="A130" s="221" t="s">
        <v>243</v>
      </c>
      <c r="B130" s="222" t="s">
        <v>869</v>
      </c>
      <c r="C130" s="223">
        <v>-2.34818813314592E-4</v>
      </c>
      <c r="D130" s="223" t="s">
        <v>259</v>
      </c>
      <c r="E130" s="223" t="s">
        <v>1118</v>
      </c>
      <c r="F130" s="234" t="s">
        <v>1119</v>
      </c>
      <c r="G130" t="s">
        <v>281</v>
      </c>
    </row>
    <row r="131" spans="1:11">
      <c r="A131" s="221" t="s">
        <v>243</v>
      </c>
      <c r="B131" s="222" t="s">
        <v>1120</v>
      </c>
      <c r="C131" s="223">
        <v>1.3953333E-2</v>
      </c>
      <c r="D131" s="223" t="s">
        <v>259</v>
      </c>
      <c r="E131" s="223" t="s">
        <v>1121</v>
      </c>
      <c r="F131" s="234" t="s">
        <v>1122</v>
      </c>
      <c r="G131" t="s">
        <v>281</v>
      </c>
    </row>
    <row r="132" spans="1:11">
      <c r="A132" s="221" t="s">
        <v>243</v>
      </c>
      <c r="B132" s="222" t="s">
        <v>1123</v>
      </c>
      <c r="C132" s="223">
        <v>9.3333299999999995E-4</v>
      </c>
      <c r="D132" s="223" t="s">
        <v>259</v>
      </c>
      <c r="E132" s="223" t="s">
        <v>1124</v>
      </c>
      <c r="F132" s="234" t="s">
        <v>1122</v>
      </c>
      <c r="G132" t="s">
        <v>281</v>
      </c>
    </row>
    <row r="133" spans="1:11">
      <c r="A133" s="221" t="s">
        <v>243</v>
      </c>
      <c r="B133" s="222" t="s">
        <v>1125</v>
      </c>
      <c r="C133" s="223">
        <v>8.5714299999999993E-6</v>
      </c>
      <c r="D133" s="223" t="s">
        <v>259</v>
      </c>
      <c r="E133" s="223" t="s">
        <v>1126</v>
      </c>
      <c r="F133" s="234" t="s">
        <v>1122</v>
      </c>
      <c r="G133" t="s">
        <v>281</v>
      </c>
    </row>
    <row r="134" spans="1:11">
      <c r="A134" s="221" t="s">
        <v>333</v>
      </c>
      <c r="B134" s="223" t="s">
        <v>225</v>
      </c>
      <c r="C134" s="223">
        <v>5.2360000000000003E-10</v>
      </c>
      <c r="D134" s="223" t="s">
        <v>259</v>
      </c>
      <c r="E134" s="223" t="s">
        <v>1127</v>
      </c>
      <c r="F134" s="234" t="s">
        <v>1128</v>
      </c>
      <c r="G134" t="s">
        <v>281</v>
      </c>
    </row>
    <row r="135" spans="1:11">
      <c r="A135" s="221" t="s">
        <v>333</v>
      </c>
      <c r="B135" s="223" t="s">
        <v>225</v>
      </c>
      <c r="C135" s="223">
        <v>5.2359999999999997E-9</v>
      </c>
      <c r="D135" s="223" t="s">
        <v>259</v>
      </c>
      <c r="E135" s="223" t="s">
        <v>1129</v>
      </c>
      <c r="F135" s="234" t="s">
        <v>1130</v>
      </c>
      <c r="G135" t="s">
        <v>281</v>
      </c>
    </row>
    <row r="136" spans="1:11">
      <c r="A136" s="221" t="s">
        <v>333</v>
      </c>
      <c r="B136" s="223" t="s">
        <v>174</v>
      </c>
      <c r="C136" s="223">
        <v>2.7454999999999997E-9</v>
      </c>
      <c r="D136" s="223" t="s">
        <v>259</v>
      </c>
      <c r="E136" s="223" t="s">
        <v>1131</v>
      </c>
      <c r="F136" s="234" t="s">
        <v>1128</v>
      </c>
      <c r="G136" t="s">
        <v>281</v>
      </c>
    </row>
    <row r="137" spans="1:11">
      <c r="A137" s="221" t="s">
        <v>333</v>
      </c>
      <c r="B137" s="223" t="s">
        <v>174</v>
      </c>
      <c r="C137" s="223">
        <v>1.2325E-17</v>
      </c>
      <c r="D137" s="223" t="s">
        <v>259</v>
      </c>
      <c r="E137" s="223" t="s">
        <v>1132</v>
      </c>
      <c r="F137" s="234" t="s">
        <v>1130</v>
      </c>
      <c r="G137" t="s">
        <v>281</v>
      </c>
      <c r="K137" s="204"/>
    </row>
    <row r="138" spans="1:11">
      <c r="A138" s="221" t="s">
        <v>333</v>
      </c>
      <c r="B138" s="223" t="s">
        <v>179</v>
      </c>
      <c r="C138" s="223">
        <v>4.4029999999999996E-11</v>
      </c>
      <c r="D138" s="223" t="s">
        <v>259</v>
      </c>
      <c r="E138" s="223" t="s">
        <v>1133</v>
      </c>
      <c r="F138" s="234" t="s">
        <v>1128</v>
      </c>
      <c r="G138" t="s">
        <v>281</v>
      </c>
      <c r="K138" s="204"/>
    </row>
    <row r="139" spans="1:11">
      <c r="A139" s="221" t="s">
        <v>333</v>
      </c>
      <c r="B139" s="223" t="s">
        <v>179</v>
      </c>
      <c r="C139" s="223">
        <v>4.4029999999999997E-12</v>
      </c>
      <c r="D139" s="223" t="s">
        <v>259</v>
      </c>
      <c r="E139" s="223" t="s">
        <v>1134</v>
      </c>
      <c r="F139" s="234" t="s">
        <v>1130</v>
      </c>
      <c r="G139" t="s">
        <v>281</v>
      </c>
      <c r="K139" s="204"/>
    </row>
    <row r="140" spans="1:11">
      <c r="A140" s="221" t="s">
        <v>333</v>
      </c>
      <c r="B140" s="223" t="s">
        <v>221</v>
      </c>
      <c r="C140" s="223">
        <v>1.2461850000000001E-4</v>
      </c>
      <c r="D140" s="223" t="s">
        <v>259</v>
      </c>
      <c r="E140" s="223" t="s">
        <v>1135</v>
      </c>
      <c r="F140" s="234" t="s">
        <v>1128</v>
      </c>
      <c r="G140" t="s">
        <v>281</v>
      </c>
      <c r="K140" s="204"/>
    </row>
    <row r="141" spans="1:11">
      <c r="A141" s="221" t="s">
        <v>333</v>
      </c>
      <c r="B141" s="223" t="s">
        <v>221</v>
      </c>
      <c r="C141" s="223">
        <v>1.2495E-4</v>
      </c>
      <c r="D141" s="223" t="s">
        <v>259</v>
      </c>
      <c r="E141" s="223" t="s">
        <v>1136</v>
      </c>
      <c r="F141" s="234" t="s">
        <v>1130</v>
      </c>
      <c r="G141" t="s">
        <v>281</v>
      </c>
    </row>
    <row r="142" spans="1:11">
      <c r="A142" s="221" t="s">
        <v>333</v>
      </c>
      <c r="B142" s="223" t="s">
        <v>1137</v>
      </c>
      <c r="C142" s="223" t="s">
        <v>1138</v>
      </c>
      <c r="D142" s="223" t="s">
        <v>259</v>
      </c>
      <c r="E142" s="223" t="s">
        <v>260</v>
      </c>
      <c r="F142" s="234" t="s">
        <v>1128</v>
      </c>
      <c r="G142" t="s">
        <v>281</v>
      </c>
      <c r="K142" s="204"/>
    </row>
    <row r="143" spans="1:11">
      <c r="A143" s="221" t="s">
        <v>333</v>
      </c>
      <c r="B143" s="223" t="s">
        <v>1139</v>
      </c>
      <c r="C143" s="223" t="s">
        <v>1140</v>
      </c>
      <c r="D143" s="223" t="s">
        <v>259</v>
      </c>
      <c r="E143" s="223" t="s">
        <v>260</v>
      </c>
      <c r="F143" s="234" t="s">
        <v>1128</v>
      </c>
      <c r="G143" t="s">
        <v>281</v>
      </c>
      <c r="K143" s="204"/>
    </row>
    <row r="144" spans="1:11">
      <c r="A144" s="221" t="s">
        <v>333</v>
      </c>
      <c r="B144" s="223" t="s">
        <v>188</v>
      </c>
      <c r="C144" s="223">
        <v>2.771E-9</v>
      </c>
      <c r="D144" s="223" t="s">
        <v>259</v>
      </c>
      <c r="E144" s="223" t="s">
        <v>1141</v>
      </c>
      <c r="F144" s="234" t="s">
        <v>1128</v>
      </c>
      <c r="G144" t="s">
        <v>281</v>
      </c>
      <c r="K144" s="204"/>
    </row>
    <row r="145" spans="1:11">
      <c r="A145" s="221" t="s">
        <v>333</v>
      </c>
      <c r="B145" s="223" t="s">
        <v>188</v>
      </c>
      <c r="C145" s="223">
        <v>2.4649999999999998E-10</v>
      </c>
      <c r="D145" s="223" t="s">
        <v>259</v>
      </c>
      <c r="E145" s="223" t="s">
        <v>1142</v>
      </c>
      <c r="F145" s="234" t="s">
        <v>1130</v>
      </c>
      <c r="G145" t="s">
        <v>281</v>
      </c>
      <c r="K145" s="204"/>
    </row>
    <row r="146" spans="1:11">
      <c r="A146" s="221" t="s">
        <v>333</v>
      </c>
      <c r="B146" s="223" t="s">
        <v>184</v>
      </c>
      <c r="C146" s="223">
        <v>3.0939999999999999E-9</v>
      </c>
      <c r="D146" s="223" t="s">
        <v>259</v>
      </c>
      <c r="E146" s="223" t="s">
        <v>1143</v>
      </c>
      <c r="F146" s="234" t="s">
        <v>1128</v>
      </c>
      <c r="G146" t="s">
        <v>281</v>
      </c>
    </row>
    <row r="147" spans="1:11">
      <c r="A147" s="221" t="s">
        <v>333</v>
      </c>
      <c r="B147" s="223" t="s">
        <v>184</v>
      </c>
      <c r="C147" s="223">
        <v>1.6915000000000001E-11</v>
      </c>
      <c r="D147" s="223" t="s">
        <v>259</v>
      </c>
      <c r="E147" s="223" t="s">
        <v>1144</v>
      </c>
      <c r="F147" s="234" t="s">
        <v>1130</v>
      </c>
      <c r="G147" t="s">
        <v>281</v>
      </c>
    </row>
    <row r="148" spans="1:11">
      <c r="A148" s="221" t="s">
        <v>333</v>
      </c>
      <c r="B148" s="223" t="s">
        <v>192</v>
      </c>
      <c r="C148" s="223">
        <v>7.8880000000000001E-10</v>
      </c>
      <c r="D148" s="223" t="s">
        <v>259</v>
      </c>
      <c r="E148" s="223" t="s">
        <v>1145</v>
      </c>
      <c r="F148" s="234" t="s">
        <v>1128</v>
      </c>
      <c r="G148" t="s">
        <v>281</v>
      </c>
    </row>
    <row r="149" spans="1:11">
      <c r="A149" s="221" t="s">
        <v>333</v>
      </c>
      <c r="B149" s="223" t="s">
        <v>192</v>
      </c>
      <c r="C149" s="223">
        <v>7.8880000000000001E-10</v>
      </c>
      <c r="D149" s="223" t="s">
        <v>259</v>
      </c>
      <c r="E149" s="223" t="s">
        <v>1146</v>
      </c>
      <c r="F149" s="234" t="s">
        <v>1130</v>
      </c>
      <c r="G149" t="s">
        <v>281</v>
      </c>
    </row>
    <row r="150" spans="1:11">
      <c r="A150" s="221" t="s">
        <v>333</v>
      </c>
      <c r="B150" s="223" t="s">
        <v>399</v>
      </c>
      <c r="C150" s="271">
        <v>3.7500000000000001E-6</v>
      </c>
      <c r="D150" s="223" t="s">
        <v>259</v>
      </c>
      <c r="E150" s="223" t="s">
        <v>1147</v>
      </c>
      <c r="F150" s="234" t="s">
        <v>1148</v>
      </c>
      <c r="G150" t="s">
        <v>281</v>
      </c>
      <c r="K150" s="204"/>
    </row>
    <row r="151" spans="1:11">
      <c r="A151" s="221" t="s">
        <v>250</v>
      </c>
      <c r="B151" s="233" t="s">
        <v>1019</v>
      </c>
      <c r="C151" s="223" t="s">
        <v>1149</v>
      </c>
      <c r="D151" s="223" t="s">
        <v>408</v>
      </c>
      <c r="E151" s="223" t="s">
        <v>253</v>
      </c>
      <c r="F151" s="234" t="s">
        <v>1150</v>
      </c>
      <c r="G151" t="s">
        <v>281</v>
      </c>
    </row>
    <row r="152" spans="1:11">
      <c r="A152" s="221" t="s">
        <v>250</v>
      </c>
      <c r="B152" s="233" t="s">
        <v>1151</v>
      </c>
      <c r="C152" s="223" t="s">
        <v>818</v>
      </c>
      <c r="D152" s="223" t="s">
        <v>408</v>
      </c>
      <c r="E152" s="223" t="s">
        <v>253</v>
      </c>
      <c r="F152" s="234" t="s">
        <v>1152</v>
      </c>
      <c r="G152" t="s">
        <v>281</v>
      </c>
    </row>
    <row r="153" spans="1:11">
      <c r="A153" s="221" t="s">
        <v>333</v>
      </c>
      <c r="B153" s="223" t="s">
        <v>415</v>
      </c>
      <c r="C153" s="223" t="s">
        <v>1153</v>
      </c>
      <c r="D153" s="223" t="s">
        <v>259</v>
      </c>
      <c r="E153" s="223" t="s">
        <v>260</v>
      </c>
      <c r="F153" s="234" t="s">
        <v>1128</v>
      </c>
      <c r="G153" t="s">
        <v>281</v>
      </c>
      <c r="K153" s="204"/>
    </row>
    <row r="154" spans="1:11">
      <c r="A154" s="221" t="s">
        <v>333</v>
      </c>
      <c r="B154" s="223" t="s">
        <v>217</v>
      </c>
      <c r="C154" s="223">
        <v>3.2640000000000003E-10</v>
      </c>
      <c r="D154" s="223" t="s">
        <v>259</v>
      </c>
      <c r="E154" s="223" t="s">
        <v>1154</v>
      </c>
      <c r="F154" s="234" t="s">
        <v>1128</v>
      </c>
      <c r="G154" t="s">
        <v>281</v>
      </c>
      <c r="K154" s="204"/>
    </row>
    <row r="155" spans="1:11">
      <c r="A155" s="221" t="s">
        <v>333</v>
      </c>
      <c r="B155" s="223" t="s">
        <v>217</v>
      </c>
      <c r="C155" s="223">
        <v>3.2639999999999999E-9</v>
      </c>
      <c r="D155" s="223" t="s">
        <v>259</v>
      </c>
      <c r="E155" s="223" t="s">
        <v>1155</v>
      </c>
      <c r="F155" s="234" t="s">
        <v>1130</v>
      </c>
      <c r="G155" t="s">
        <v>281</v>
      </c>
      <c r="K155" s="204"/>
    </row>
    <row r="156" spans="1:11">
      <c r="A156" s="221" t="s">
        <v>333</v>
      </c>
      <c r="B156" s="223" t="s">
        <v>205</v>
      </c>
      <c r="C156" s="223">
        <v>4.7684999999999995E-11</v>
      </c>
      <c r="D156" s="223" t="s">
        <v>259</v>
      </c>
      <c r="E156" s="223" t="s">
        <v>1156</v>
      </c>
      <c r="F156" s="234" t="s">
        <v>1128</v>
      </c>
      <c r="G156" t="s">
        <v>281</v>
      </c>
      <c r="K156" s="204"/>
    </row>
    <row r="157" spans="1:11">
      <c r="A157" s="221" t="s">
        <v>333</v>
      </c>
      <c r="B157" s="223" t="s">
        <v>205</v>
      </c>
      <c r="C157" s="223">
        <v>4.7684999999999995E-11</v>
      </c>
      <c r="D157" s="223" t="s">
        <v>259</v>
      </c>
      <c r="E157" s="223" t="s">
        <v>1157</v>
      </c>
      <c r="F157" s="234" t="s">
        <v>1130</v>
      </c>
      <c r="G157" t="s">
        <v>281</v>
      </c>
      <c r="K157" s="204"/>
    </row>
    <row r="158" spans="1:11">
      <c r="A158" s="221" t="s">
        <v>333</v>
      </c>
      <c r="B158" s="223" t="s">
        <v>196</v>
      </c>
      <c r="C158" s="223">
        <v>4.8194999999999997E-10</v>
      </c>
      <c r="D158" s="223" t="s">
        <v>259</v>
      </c>
      <c r="E158" s="223" t="s">
        <v>1158</v>
      </c>
      <c r="F158" s="234" t="s">
        <v>1128</v>
      </c>
      <c r="G158" t="s">
        <v>281</v>
      </c>
    </row>
    <row r="159" spans="1:11">
      <c r="A159" s="221" t="s">
        <v>333</v>
      </c>
      <c r="B159" s="223" t="s">
        <v>196</v>
      </c>
      <c r="C159" s="223">
        <v>8.5849999999999987E-12</v>
      </c>
      <c r="D159" s="223" t="s">
        <v>259</v>
      </c>
      <c r="E159" s="223" t="s">
        <v>1159</v>
      </c>
      <c r="F159" s="234" t="s">
        <v>1130</v>
      </c>
      <c r="G159" t="s">
        <v>281</v>
      </c>
      <c r="K159" s="204"/>
    </row>
    <row r="160" spans="1:11">
      <c r="A160" s="221" t="s">
        <v>333</v>
      </c>
      <c r="B160" s="223" t="s">
        <v>427</v>
      </c>
      <c r="C160" s="223" t="s">
        <v>568</v>
      </c>
      <c r="D160" s="223" t="s">
        <v>259</v>
      </c>
      <c r="E160" s="223" t="s">
        <v>260</v>
      </c>
      <c r="F160" s="234" t="s">
        <v>1128</v>
      </c>
      <c r="G160" t="s">
        <v>281</v>
      </c>
    </row>
    <row r="161" spans="1:11">
      <c r="A161" s="221" t="s">
        <v>333</v>
      </c>
      <c r="B161" s="223" t="s">
        <v>200</v>
      </c>
      <c r="C161" s="223">
        <v>2.0059999999999999E-9</v>
      </c>
      <c r="D161" s="223" t="s">
        <v>259</v>
      </c>
      <c r="E161" s="223" t="s">
        <v>1160</v>
      </c>
      <c r="F161" s="234" t="s">
        <v>1128</v>
      </c>
      <c r="G161" t="s">
        <v>281</v>
      </c>
    </row>
    <row r="162" spans="1:11">
      <c r="A162" s="221" t="s">
        <v>333</v>
      </c>
      <c r="B162" s="223" t="s">
        <v>200</v>
      </c>
      <c r="C162" s="223">
        <v>7.0974999999999993E-11</v>
      </c>
      <c r="D162" s="223" t="s">
        <v>259</v>
      </c>
      <c r="E162" s="223" t="s">
        <v>1161</v>
      </c>
      <c r="F162" s="234" t="s">
        <v>1130</v>
      </c>
      <c r="G162" t="s">
        <v>281</v>
      </c>
    </row>
    <row r="163" spans="1:11">
      <c r="A163" s="221" t="s">
        <v>333</v>
      </c>
      <c r="B163" s="223" t="s">
        <v>436</v>
      </c>
      <c r="C163" s="223" t="s">
        <v>1162</v>
      </c>
      <c r="D163" s="223" t="s">
        <v>259</v>
      </c>
      <c r="E163" s="223" t="s">
        <v>260</v>
      </c>
      <c r="F163" s="234" t="s">
        <v>1128</v>
      </c>
      <c r="G163" t="s">
        <v>281</v>
      </c>
    </row>
    <row r="164" spans="1:11">
      <c r="A164" s="221" t="s">
        <v>333</v>
      </c>
      <c r="B164" s="223" t="s">
        <v>439</v>
      </c>
      <c r="C164" s="271">
        <v>5.6300000000000003E-6</v>
      </c>
      <c r="D164" s="223" t="s">
        <v>259</v>
      </c>
      <c r="E164" s="223" t="s">
        <v>1163</v>
      </c>
      <c r="F164" s="234" t="s">
        <v>887</v>
      </c>
      <c r="G164" t="s">
        <v>281</v>
      </c>
      <c r="K164" s="204"/>
    </row>
    <row r="165" spans="1:11">
      <c r="A165" s="221" t="s">
        <v>333</v>
      </c>
      <c r="B165" s="223" t="s">
        <v>441</v>
      </c>
      <c r="C165" s="223" t="s">
        <v>1164</v>
      </c>
      <c r="D165" s="223" t="s">
        <v>259</v>
      </c>
      <c r="E165" s="223" t="s">
        <v>260</v>
      </c>
      <c r="F165" s="234" t="s">
        <v>1128</v>
      </c>
      <c r="G165" t="s">
        <v>281</v>
      </c>
      <c r="K165" s="204"/>
    </row>
    <row r="166" spans="1:11">
      <c r="A166" s="221" t="s">
        <v>333</v>
      </c>
      <c r="B166" s="223" t="s">
        <v>452</v>
      </c>
      <c r="C166" s="223">
        <v>4.437E-6</v>
      </c>
      <c r="D166" s="223" t="s">
        <v>259</v>
      </c>
      <c r="E166" s="223" t="s">
        <v>1165</v>
      </c>
      <c r="F166" s="234" t="s">
        <v>1128</v>
      </c>
      <c r="G166" t="s">
        <v>281</v>
      </c>
      <c r="K166" s="204"/>
    </row>
    <row r="167" spans="1:11">
      <c r="A167" s="221" t="s">
        <v>333</v>
      </c>
      <c r="B167" s="223" t="s">
        <v>452</v>
      </c>
      <c r="C167" s="223">
        <v>4.8279999999999996E-7</v>
      </c>
      <c r="D167" s="223" t="s">
        <v>259</v>
      </c>
      <c r="E167" s="223" t="s">
        <v>1166</v>
      </c>
      <c r="F167" s="234" t="s">
        <v>1130</v>
      </c>
      <c r="G167" t="s">
        <v>281</v>
      </c>
      <c r="K167" s="204"/>
    </row>
    <row r="168" spans="1:11">
      <c r="A168" s="221" t="s">
        <v>333</v>
      </c>
      <c r="B168" s="223" t="s">
        <v>229</v>
      </c>
      <c r="C168" s="223">
        <v>4.1904999999999999E-5</v>
      </c>
      <c r="D168" s="223" t="s">
        <v>259</v>
      </c>
      <c r="E168" s="223" t="s">
        <v>1167</v>
      </c>
      <c r="F168" s="234" t="s">
        <v>1128</v>
      </c>
      <c r="G168" t="s">
        <v>281</v>
      </c>
      <c r="K168" s="204"/>
    </row>
    <row r="169" spans="1:11">
      <c r="A169" s="221" t="s">
        <v>333</v>
      </c>
      <c r="B169" s="223" t="s">
        <v>229</v>
      </c>
      <c r="C169" s="223">
        <v>4.1904999999999999E-5</v>
      </c>
      <c r="D169" s="223" t="s">
        <v>259</v>
      </c>
      <c r="E169" s="223" t="s">
        <v>1167</v>
      </c>
      <c r="F169" s="234" t="s">
        <v>1130</v>
      </c>
      <c r="G169" t="s">
        <v>281</v>
      </c>
      <c r="K169" s="204"/>
    </row>
    <row r="170" spans="1:11">
      <c r="A170" s="221" t="s">
        <v>333</v>
      </c>
      <c r="B170" s="223" t="s">
        <v>1168</v>
      </c>
      <c r="C170" s="223" t="s">
        <v>1169</v>
      </c>
      <c r="D170" s="223" t="s">
        <v>504</v>
      </c>
      <c r="E170" s="223" t="s">
        <v>260</v>
      </c>
      <c r="F170" s="234" t="s">
        <v>1170</v>
      </c>
      <c r="G170" t="s">
        <v>281</v>
      </c>
    </row>
    <row r="171" spans="1:11">
      <c r="A171" s="221" t="s">
        <v>333</v>
      </c>
      <c r="B171" s="223" t="s">
        <v>213</v>
      </c>
      <c r="C171" s="223">
        <v>2.7285000000000002E-8</v>
      </c>
      <c r="D171" s="223" t="s">
        <v>259</v>
      </c>
      <c r="E171" s="223" t="s">
        <v>1171</v>
      </c>
      <c r="F171" s="234" t="s">
        <v>1128</v>
      </c>
      <c r="G171" t="s">
        <v>281</v>
      </c>
    </row>
    <row r="172" spans="1:11">
      <c r="A172" s="221" t="s">
        <v>333</v>
      </c>
      <c r="B172" s="223" t="s">
        <v>213</v>
      </c>
      <c r="C172" s="223">
        <v>2.7285000000000002E-8</v>
      </c>
      <c r="D172" s="223" t="s">
        <v>259</v>
      </c>
      <c r="E172" s="223" t="s">
        <v>1171</v>
      </c>
      <c r="F172" s="234" t="s">
        <v>1130</v>
      </c>
      <c r="G172" t="s">
        <v>281</v>
      </c>
    </row>
    <row r="173" spans="1:11">
      <c r="A173" s="221" t="s">
        <v>333</v>
      </c>
      <c r="B173" s="223" t="s">
        <v>467</v>
      </c>
      <c r="C173" s="223" t="s">
        <v>1172</v>
      </c>
      <c r="D173" s="223" t="s">
        <v>259</v>
      </c>
      <c r="E173" s="223" t="s">
        <v>260</v>
      </c>
      <c r="F173" s="234" t="s">
        <v>1128</v>
      </c>
      <c r="G173" t="s">
        <v>281</v>
      </c>
    </row>
    <row r="174" spans="1:11">
      <c r="A174" s="221" t="s">
        <v>333</v>
      </c>
      <c r="B174" s="223" t="s">
        <v>209</v>
      </c>
      <c r="C174" s="223">
        <v>1.9379999999999999E-8</v>
      </c>
      <c r="D174" s="223" t="s">
        <v>259</v>
      </c>
      <c r="E174" s="223" t="s">
        <v>1173</v>
      </c>
      <c r="F174" s="234" t="s">
        <v>1128</v>
      </c>
      <c r="G174" t="s">
        <v>281</v>
      </c>
    </row>
    <row r="175" spans="1:11">
      <c r="A175" s="221" t="s">
        <v>333</v>
      </c>
      <c r="B175" s="223" t="s">
        <v>209</v>
      </c>
      <c r="C175" s="223">
        <v>1.9380000000000001E-9</v>
      </c>
      <c r="D175" s="223" t="s">
        <v>259</v>
      </c>
      <c r="E175" s="223" t="s">
        <v>1174</v>
      </c>
      <c r="F175" s="234" t="s">
        <v>1130</v>
      </c>
      <c r="G175" t="s">
        <v>281</v>
      </c>
    </row>
    <row r="176" spans="1:11">
      <c r="A176" s="262" t="s">
        <v>268</v>
      </c>
      <c r="B176" s="189" t="s">
        <v>1175</v>
      </c>
      <c r="C176" s="189">
        <v>0.91</v>
      </c>
      <c r="D176" s="189" t="s">
        <v>270</v>
      </c>
      <c r="E176" s="189" t="s">
        <v>253</v>
      </c>
      <c r="F176" s="263" t="s">
        <v>1176</v>
      </c>
      <c r="G176" t="s">
        <v>281</v>
      </c>
    </row>
    <row r="177" spans="1:7">
      <c r="A177" s="262" t="s">
        <v>268</v>
      </c>
      <c r="B177" s="189" t="s">
        <v>1177</v>
      </c>
      <c r="C177" s="189">
        <v>0.83699999999999997</v>
      </c>
      <c r="D177" s="189" t="s">
        <v>270</v>
      </c>
      <c r="E177" s="189" t="s">
        <v>253</v>
      </c>
      <c r="F177" s="263" t="s">
        <v>1178</v>
      </c>
      <c r="G177" t="s">
        <v>281</v>
      </c>
    </row>
    <row r="178" spans="1:7">
      <c r="A178" s="262" t="s">
        <v>268</v>
      </c>
      <c r="B178" s="189" t="s">
        <v>1179</v>
      </c>
      <c r="C178" s="189">
        <v>0.95</v>
      </c>
      <c r="D178" s="189" t="s">
        <v>270</v>
      </c>
      <c r="E178" s="189" t="s">
        <v>253</v>
      </c>
      <c r="F178" s="263" t="s">
        <v>1180</v>
      </c>
      <c r="G178" t="s">
        <v>281</v>
      </c>
    </row>
    <row r="179" spans="1:7">
      <c r="A179" s="262" t="s">
        <v>268</v>
      </c>
      <c r="B179" s="189" t="s">
        <v>1036</v>
      </c>
      <c r="C179" s="189">
        <v>9.8000000000000004E-2</v>
      </c>
      <c r="D179" s="189" t="s">
        <v>1181</v>
      </c>
      <c r="E179" s="189" t="s">
        <v>253</v>
      </c>
      <c r="F179" s="263" t="s">
        <v>1182</v>
      </c>
      <c r="G179" t="s">
        <v>281</v>
      </c>
    </row>
    <row r="180" spans="1:7">
      <c r="A180" s="262" t="s">
        <v>268</v>
      </c>
      <c r="B180" s="189" t="s">
        <v>1183</v>
      </c>
      <c r="C180" s="224">
        <v>0.13822000000000001</v>
      </c>
      <c r="D180" s="189" t="s">
        <v>1181</v>
      </c>
      <c r="E180" s="189" t="s">
        <v>253</v>
      </c>
      <c r="F180" s="263" t="s">
        <v>1184</v>
      </c>
      <c r="G180" t="s">
        <v>281</v>
      </c>
    </row>
    <row r="181" spans="1:7">
      <c r="A181" s="262" t="s">
        <v>268</v>
      </c>
      <c r="B181" s="189" t="s">
        <v>1185</v>
      </c>
      <c r="C181" s="189">
        <v>1.4E-3</v>
      </c>
      <c r="D181" s="189" t="s">
        <v>973</v>
      </c>
      <c r="E181" s="189" t="s">
        <v>1186</v>
      </c>
      <c r="F181" s="263" t="s">
        <v>1187</v>
      </c>
      <c r="G181" t="s">
        <v>281</v>
      </c>
    </row>
    <row r="182" spans="1:7">
      <c r="A182" s="262" t="s">
        <v>268</v>
      </c>
      <c r="B182" s="189" t="s">
        <v>1188</v>
      </c>
      <c r="C182" s="189">
        <v>9.5589999999999998E-3</v>
      </c>
      <c r="D182" s="189" t="s">
        <v>773</v>
      </c>
      <c r="E182" s="189" t="s">
        <v>253</v>
      </c>
      <c r="F182" s="263" t="s">
        <v>1189</v>
      </c>
      <c r="G182" t="s">
        <v>281</v>
      </c>
    </row>
    <row r="183" spans="1:7">
      <c r="A183" s="262" t="s">
        <v>268</v>
      </c>
      <c r="B183" s="189" t="s">
        <v>1190</v>
      </c>
      <c r="C183" s="224">
        <v>0.42674000000000001</v>
      </c>
      <c r="D183" s="189" t="s">
        <v>1191</v>
      </c>
      <c r="E183" s="189" t="s">
        <v>253</v>
      </c>
      <c r="F183" s="263" t="s">
        <v>1192</v>
      </c>
      <c r="G183" t="s">
        <v>281</v>
      </c>
    </row>
    <row r="184" spans="1:7">
      <c r="A184" s="262" t="s">
        <v>268</v>
      </c>
      <c r="B184" s="189" t="s">
        <v>1193</v>
      </c>
      <c r="C184" s="189">
        <v>2.1000000000000001E-2</v>
      </c>
      <c r="D184" s="189" t="s">
        <v>973</v>
      </c>
      <c r="E184" s="189" t="s">
        <v>1194</v>
      </c>
      <c r="F184" s="263" t="s">
        <v>1195</v>
      </c>
      <c r="G184" t="s">
        <v>281</v>
      </c>
    </row>
    <row r="185" spans="1:7">
      <c r="A185" s="262" t="s">
        <v>268</v>
      </c>
      <c r="B185" s="189" t="s">
        <v>1196</v>
      </c>
      <c r="C185" s="189">
        <v>0.15</v>
      </c>
      <c r="D185" s="189" t="s">
        <v>973</v>
      </c>
      <c r="E185" s="189" t="s">
        <v>253</v>
      </c>
      <c r="F185" s="263" t="s">
        <v>1197</v>
      </c>
      <c r="G185" t="s">
        <v>281</v>
      </c>
    </row>
    <row r="186" spans="1:7">
      <c r="A186" s="262" t="s">
        <v>268</v>
      </c>
      <c r="B186" s="189" t="s">
        <v>1162</v>
      </c>
      <c r="C186" s="224">
        <v>4.8546E-4</v>
      </c>
      <c r="D186" s="189" t="s">
        <v>1181</v>
      </c>
      <c r="E186" s="224" t="s">
        <v>1198</v>
      </c>
      <c r="F186" s="263" t="s">
        <v>1199</v>
      </c>
      <c r="G186" t="s">
        <v>281</v>
      </c>
    </row>
    <row r="187" spans="1:7">
      <c r="A187" s="262" t="s">
        <v>268</v>
      </c>
      <c r="B187" s="189" t="s">
        <v>1200</v>
      </c>
      <c r="C187" s="189">
        <v>0.98</v>
      </c>
      <c r="D187" s="189" t="s">
        <v>973</v>
      </c>
      <c r="E187" s="189" t="s">
        <v>1201</v>
      </c>
      <c r="F187" s="263" t="s">
        <v>1170</v>
      </c>
      <c r="G187" t="s">
        <v>281</v>
      </c>
    </row>
    <row r="188" spans="1:7">
      <c r="A188" s="262" t="s">
        <v>268</v>
      </c>
      <c r="B188" s="189" t="s">
        <v>1202</v>
      </c>
      <c r="C188" s="189">
        <v>0.37</v>
      </c>
      <c r="D188" s="189" t="s">
        <v>973</v>
      </c>
      <c r="E188" s="189" t="s">
        <v>253</v>
      </c>
      <c r="F188" s="263" t="s">
        <v>1203</v>
      </c>
      <c r="G188" t="s">
        <v>281</v>
      </c>
    </row>
    <row r="189" spans="1:7">
      <c r="A189" s="262" t="s">
        <v>268</v>
      </c>
      <c r="B189" s="189" t="s">
        <v>1204</v>
      </c>
      <c r="C189" s="189">
        <v>0.53</v>
      </c>
      <c r="D189" s="189" t="s">
        <v>973</v>
      </c>
      <c r="E189" s="189" t="s">
        <v>253</v>
      </c>
      <c r="F189" s="263" t="s">
        <v>1205</v>
      </c>
      <c r="G189" t="s">
        <v>281</v>
      </c>
    </row>
    <row r="190" spans="1:7">
      <c r="A190" s="262" t="s">
        <v>268</v>
      </c>
      <c r="B190" s="189" t="s">
        <v>1206</v>
      </c>
      <c r="C190" s="224">
        <v>0.78620999999999996</v>
      </c>
      <c r="D190" s="189" t="s">
        <v>973</v>
      </c>
      <c r="E190" s="189" t="s">
        <v>253</v>
      </c>
      <c r="F190" s="263" t="s">
        <v>1207</v>
      </c>
      <c r="G190" t="s">
        <v>281</v>
      </c>
    </row>
    <row r="191" spans="1:7">
      <c r="A191" s="262" t="s">
        <v>268</v>
      </c>
      <c r="B191" s="189" t="s">
        <v>1208</v>
      </c>
      <c r="C191" s="189">
        <v>18.258400000000002</v>
      </c>
      <c r="D191" s="189" t="s">
        <v>1209</v>
      </c>
      <c r="E191" s="189" t="s">
        <v>253</v>
      </c>
      <c r="F191" s="263" t="s">
        <v>1210</v>
      </c>
      <c r="G191" t="s">
        <v>281</v>
      </c>
    </row>
    <row r="192" spans="1:7">
      <c r="A192" s="262" t="s">
        <v>268</v>
      </c>
      <c r="B192" s="189" t="s">
        <v>1211</v>
      </c>
      <c r="C192" s="189">
        <v>20</v>
      </c>
      <c r="D192" s="189" t="s">
        <v>545</v>
      </c>
      <c r="E192" s="189" t="s">
        <v>1212</v>
      </c>
      <c r="F192" s="263" t="s">
        <v>1213</v>
      </c>
      <c r="G192" t="s">
        <v>281</v>
      </c>
    </row>
    <row r="193" spans="1:7">
      <c r="A193" s="262" t="s">
        <v>268</v>
      </c>
      <c r="B193" s="189" t="s">
        <v>1214</v>
      </c>
      <c r="C193" s="189">
        <v>80000</v>
      </c>
      <c r="D193" s="189" t="s">
        <v>898</v>
      </c>
      <c r="E193" s="189" t="s">
        <v>899</v>
      </c>
      <c r="F193" s="263" t="s">
        <v>1215</v>
      </c>
      <c r="G193" t="s">
        <v>281</v>
      </c>
    </row>
    <row r="194" spans="1:7">
      <c r="A194" s="262" t="s">
        <v>268</v>
      </c>
      <c r="B194" s="189" t="s">
        <v>88</v>
      </c>
      <c r="C194" s="189">
        <v>500</v>
      </c>
      <c r="D194" s="189" t="s">
        <v>904</v>
      </c>
      <c r="E194" s="189" t="s">
        <v>253</v>
      </c>
      <c r="F194" s="263" t="s">
        <v>1216</v>
      </c>
      <c r="G194" t="s">
        <v>281</v>
      </c>
    </row>
    <row r="195" spans="1:7">
      <c r="A195" s="262" t="s">
        <v>268</v>
      </c>
      <c r="B195" s="189" t="s">
        <v>906</v>
      </c>
      <c r="C195" s="189">
        <v>160</v>
      </c>
      <c r="D195" s="189" t="s">
        <v>904</v>
      </c>
      <c r="E195" s="189" t="s">
        <v>253</v>
      </c>
      <c r="F195" s="263" t="s">
        <v>1217</v>
      </c>
      <c r="G195" t="s">
        <v>281</v>
      </c>
    </row>
    <row r="196" spans="1:7">
      <c r="A196" s="262" t="s">
        <v>268</v>
      </c>
      <c r="B196" s="189" t="s">
        <v>1218</v>
      </c>
      <c r="C196" s="189">
        <v>2</v>
      </c>
      <c r="D196" s="189" t="s">
        <v>1219</v>
      </c>
      <c r="E196" s="189" t="s">
        <v>1220</v>
      </c>
      <c r="F196" s="263" t="s">
        <v>1221</v>
      </c>
      <c r="G196" t="s">
        <v>281</v>
      </c>
    </row>
    <row r="197" spans="1:7">
      <c r="A197" s="262" t="s">
        <v>268</v>
      </c>
      <c r="B197" s="189" t="s">
        <v>1222</v>
      </c>
      <c r="C197" s="224">
        <v>2.3860999999999999</v>
      </c>
      <c r="D197" s="189" t="s">
        <v>1223</v>
      </c>
      <c r="E197" s="189" t="s">
        <v>253</v>
      </c>
      <c r="F197" s="263" t="s">
        <v>1224</v>
      </c>
      <c r="G197" t="s">
        <v>281</v>
      </c>
    </row>
    <row r="198" spans="1:7">
      <c r="A198" s="262" t="s">
        <v>268</v>
      </c>
      <c r="B198" s="189" t="s">
        <v>1225</v>
      </c>
      <c r="C198" s="189">
        <v>255</v>
      </c>
      <c r="D198" s="189" t="s">
        <v>904</v>
      </c>
      <c r="E198" s="189" t="s">
        <v>253</v>
      </c>
      <c r="F198" s="263" t="s">
        <v>1226</v>
      </c>
      <c r="G198" t="s">
        <v>281</v>
      </c>
    </row>
    <row r="199" spans="1:7">
      <c r="A199" s="262" t="s">
        <v>268</v>
      </c>
      <c r="B199" s="189" t="s">
        <v>1227</v>
      </c>
      <c r="C199" s="189">
        <v>2.5530000000000001E-3</v>
      </c>
      <c r="D199" s="189" t="s">
        <v>1181</v>
      </c>
      <c r="E199" s="189" t="s">
        <v>253</v>
      </c>
      <c r="F199" s="263" t="s">
        <v>1228</v>
      </c>
      <c r="G199" t="s">
        <v>281</v>
      </c>
    </row>
    <row r="200" spans="1:7">
      <c r="A200" s="262" t="s">
        <v>268</v>
      </c>
      <c r="B200" s="189" t="s">
        <v>1229</v>
      </c>
      <c r="C200" s="189">
        <v>0.15</v>
      </c>
      <c r="D200" s="189" t="s">
        <v>973</v>
      </c>
      <c r="E200" s="189" t="s">
        <v>1230</v>
      </c>
      <c r="F200" s="263" t="s">
        <v>1231</v>
      </c>
      <c r="G200" t="s">
        <v>281</v>
      </c>
    </row>
    <row r="201" spans="1:7">
      <c r="A201" s="262" t="s">
        <v>268</v>
      </c>
      <c r="B201" s="189" t="s">
        <v>1232</v>
      </c>
      <c r="C201" s="224">
        <v>2.0345</v>
      </c>
      <c r="D201" s="189" t="s">
        <v>1233</v>
      </c>
      <c r="E201" s="189" t="s">
        <v>253</v>
      </c>
      <c r="F201" s="263" t="s">
        <v>1234</v>
      </c>
      <c r="G201" t="s">
        <v>281</v>
      </c>
    </row>
    <row r="202" spans="1:7">
      <c r="A202" s="262" t="s">
        <v>268</v>
      </c>
      <c r="B202" s="189" t="s">
        <v>1138</v>
      </c>
      <c r="C202" s="189" t="s">
        <v>1235</v>
      </c>
      <c r="D202" s="269" t="s">
        <v>1181</v>
      </c>
      <c r="E202" s="264"/>
      <c r="F202" s="263" t="s">
        <v>1236</v>
      </c>
      <c r="G202" t="s">
        <v>281</v>
      </c>
    </row>
    <row r="203" spans="1:7">
      <c r="A203" s="262" t="s">
        <v>268</v>
      </c>
      <c r="B203" s="189" t="s">
        <v>1237</v>
      </c>
      <c r="C203" s="189" t="s">
        <v>1238</v>
      </c>
      <c r="D203" s="269" t="s">
        <v>1181</v>
      </c>
      <c r="E203" s="264"/>
      <c r="F203" s="263" t="s">
        <v>1239</v>
      </c>
      <c r="G203" t="s">
        <v>281</v>
      </c>
    </row>
    <row r="204" spans="1:7">
      <c r="A204" s="262" t="s">
        <v>268</v>
      </c>
      <c r="B204" s="189" t="s">
        <v>983</v>
      </c>
      <c r="C204" s="189" t="s">
        <v>1240</v>
      </c>
      <c r="D204" s="269" t="s">
        <v>1241</v>
      </c>
      <c r="E204" s="264"/>
      <c r="F204" s="263" t="s">
        <v>1242</v>
      </c>
      <c r="G204" t="s">
        <v>281</v>
      </c>
    </row>
    <row r="205" spans="1:7">
      <c r="A205" s="262" t="s">
        <v>268</v>
      </c>
      <c r="B205" s="189" t="s">
        <v>568</v>
      </c>
      <c r="C205" s="189" t="s">
        <v>1243</v>
      </c>
      <c r="D205" s="269" t="s">
        <v>1181</v>
      </c>
      <c r="E205" s="264"/>
      <c r="F205" s="263" t="s">
        <v>1244</v>
      </c>
      <c r="G205" t="s">
        <v>281</v>
      </c>
    </row>
    <row r="206" spans="1:7">
      <c r="A206" s="262" t="s">
        <v>268</v>
      </c>
      <c r="B206" s="189" t="s">
        <v>1245</v>
      </c>
      <c r="C206" s="189" t="s">
        <v>1246</v>
      </c>
      <c r="D206" s="269" t="s">
        <v>1181</v>
      </c>
      <c r="E206" s="264"/>
      <c r="F206" s="263" t="s">
        <v>1247</v>
      </c>
      <c r="G206" t="s">
        <v>281</v>
      </c>
    </row>
    <row r="207" spans="1:7">
      <c r="A207" s="262" t="s">
        <v>268</v>
      </c>
      <c r="B207" s="189" t="s">
        <v>1153</v>
      </c>
      <c r="C207" s="189" t="s">
        <v>1248</v>
      </c>
      <c r="D207" s="269" t="s">
        <v>1181</v>
      </c>
      <c r="E207" s="264"/>
      <c r="F207" s="263" t="s">
        <v>1249</v>
      </c>
      <c r="G207" t="s">
        <v>281</v>
      </c>
    </row>
    <row r="208" spans="1:7">
      <c r="A208" s="262" t="s">
        <v>268</v>
      </c>
      <c r="B208" s="189" t="s">
        <v>1164</v>
      </c>
      <c r="C208" s="189" t="s">
        <v>1250</v>
      </c>
      <c r="D208" s="269" t="s">
        <v>1181</v>
      </c>
      <c r="E208" s="264"/>
      <c r="F208" s="263" t="s">
        <v>1251</v>
      </c>
      <c r="G208" t="s">
        <v>281</v>
      </c>
    </row>
    <row r="209" spans="1:28">
      <c r="A209" s="262" t="s">
        <v>268</v>
      </c>
      <c r="B209" s="189" t="s">
        <v>1172</v>
      </c>
      <c r="C209" s="189" t="s">
        <v>1252</v>
      </c>
      <c r="D209" s="269" t="s">
        <v>1181</v>
      </c>
      <c r="E209" s="264"/>
      <c r="F209" s="263" t="s">
        <v>1253</v>
      </c>
      <c r="G209" t="s">
        <v>281</v>
      </c>
    </row>
    <row r="210" spans="1:28">
      <c r="A210" s="262" t="s">
        <v>268</v>
      </c>
      <c r="B210" s="189" t="s">
        <v>818</v>
      </c>
      <c r="C210" s="189" t="s">
        <v>1254</v>
      </c>
      <c r="D210" s="269" t="s">
        <v>1241</v>
      </c>
      <c r="E210" s="264"/>
      <c r="F210" s="263" t="s">
        <v>1255</v>
      </c>
      <c r="G210" t="s">
        <v>281</v>
      </c>
    </row>
    <row r="211" spans="1:28">
      <c r="A211" s="262" t="s">
        <v>268</v>
      </c>
      <c r="B211" s="189" t="s">
        <v>1256</v>
      </c>
      <c r="C211" s="189" t="s">
        <v>1257</v>
      </c>
      <c r="D211" s="189" t="s">
        <v>1258</v>
      </c>
      <c r="E211" s="264"/>
      <c r="F211" s="263" t="s">
        <v>1259</v>
      </c>
      <c r="G211" t="s">
        <v>281</v>
      </c>
    </row>
    <row r="212" spans="1:28">
      <c r="A212" s="262" t="s">
        <v>268</v>
      </c>
      <c r="B212" s="189" t="s">
        <v>1096</v>
      </c>
      <c r="C212" s="189" t="s">
        <v>1260</v>
      </c>
      <c r="D212" s="269" t="s">
        <v>1181</v>
      </c>
      <c r="E212" s="264"/>
      <c r="F212" s="263" t="s">
        <v>1261</v>
      </c>
      <c r="G212" t="s">
        <v>281</v>
      </c>
    </row>
    <row r="213" spans="1:28">
      <c r="A213" s="262" t="s">
        <v>268</v>
      </c>
      <c r="B213" s="189" t="s">
        <v>1262</v>
      </c>
      <c r="C213" s="189" t="s">
        <v>1263</v>
      </c>
      <c r="D213" s="269" t="s">
        <v>973</v>
      </c>
      <c r="E213" s="264"/>
      <c r="F213" s="263" t="s">
        <v>1264</v>
      </c>
      <c r="G213" t="s">
        <v>281</v>
      </c>
    </row>
    <row r="214" spans="1:28">
      <c r="A214" s="262" t="s">
        <v>268</v>
      </c>
      <c r="B214" s="189" t="s">
        <v>1265</v>
      </c>
      <c r="C214" s="189" t="s">
        <v>1266</v>
      </c>
      <c r="D214" s="279" t="s">
        <v>1267</v>
      </c>
      <c r="E214" s="264"/>
      <c r="F214" s="263" t="s">
        <v>1268</v>
      </c>
      <c r="G214" t="s">
        <v>281</v>
      </c>
    </row>
    <row r="215" spans="1:28">
      <c r="A215" s="262" t="s">
        <v>268</v>
      </c>
      <c r="B215" s="189" t="s">
        <v>915</v>
      </c>
      <c r="C215" s="189" t="s">
        <v>1269</v>
      </c>
      <c r="D215" s="269" t="s">
        <v>275</v>
      </c>
      <c r="E215" s="264"/>
      <c r="F215" s="263" t="s">
        <v>1270</v>
      </c>
      <c r="G215" t="s">
        <v>281</v>
      </c>
    </row>
    <row r="216" spans="1:28">
      <c r="A216" s="262" t="s">
        <v>268</v>
      </c>
      <c r="B216" s="189" t="s">
        <v>1271</v>
      </c>
      <c r="C216" s="189" t="s">
        <v>1272</v>
      </c>
      <c r="D216" s="269" t="s">
        <v>275</v>
      </c>
      <c r="E216" s="264"/>
      <c r="F216" s="263" t="s">
        <v>1273</v>
      </c>
      <c r="G216" t="s">
        <v>281</v>
      </c>
    </row>
    <row r="217" spans="1:28">
      <c r="A217" s="262" t="s">
        <v>268</v>
      </c>
      <c r="B217" s="189" t="s">
        <v>918</v>
      </c>
      <c r="C217" s="189" t="s">
        <v>1274</v>
      </c>
      <c r="D217" s="269" t="s">
        <v>1275</v>
      </c>
      <c r="E217" s="264"/>
      <c r="F217" s="263" t="s">
        <v>1276</v>
      </c>
      <c r="G217" t="s">
        <v>281</v>
      </c>
    </row>
    <row r="218" spans="1:28">
      <c r="A218" s="262" t="s">
        <v>268</v>
      </c>
      <c r="B218" s="189" t="s">
        <v>1277</v>
      </c>
      <c r="C218" s="189" t="s">
        <v>922</v>
      </c>
      <c r="D218" s="189" t="s">
        <v>973</v>
      </c>
      <c r="E218" s="264"/>
      <c r="F218" s="263" t="s">
        <v>1278</v>
      </c>
      <c r="G218" t="s">
        <v>281</v>
      </c>
    </row>
    <row r="219" spans="1:28">
      <c r="A219" s="262" t="s">
        <v>268</v>
      </c>
      <c r="B219" s="189" t="s">
        <v>1279</v>
      </c>
      <c r="C219" s="189" t="s">
        <v>1280</v>
      </c>
      <c r="D219" s="189" t="s">
        <v>973</v>
      </c>
      <c r="E219" s="264"/>
      <c r="F219" s="263" t="s">
        <v>1281</v>
      </c>
      <c r="G219" t="s">
        <v>281</v>
      </c>
    </row>
    <row r="220" spans="1:28">
      <c r="A220" s="239" t="s">
        <v>268</v>
      </c>
      <c r="B220" s="240" t="s">
        <v>1282</v>
      </c>
      <c r="C220" s="240" t="s">
        <v>1283</v>
      </c>
      <c r="D220" s="270" t="s">
        <v>1181</v>
      </c>
      <c r="E220" s="265"/>
      <c r="F220" s="241" t="s">
        <v>1117</v>
      </c>
      <c r="G220" t="s">
        <v>281</v>
      </c>
    </row>
    <row r="221" spans="1:28">
      <c r="G221" t="s">
        <v>281</v>
      </c>
    </row>
    <row r="222" spans="1:28" ht="18.75">
      <c r="A222" s="769" t="s">
        <v>1001</v>
      </c>
      <c r="B222" s="770"/>
      <c r="C222" s="770"/>
      <c r="D222" s="770"/>
      <c r="E222" s="770"/>
      <c r="F222" s="771"/>
      <c r="G222" t="s">
        <v>281</v>
      </c>
    </row>
    <row r="223" spans="1:28">
      <c r="A223" s="211" t="s">
        <v>238</v>
      </c>
      <c r="B223" s="212" t="s">
        <v>239</v>
      </c>
      <c r="C223" s="212" t="s">
        <v>240</v>
      </c>
      <c r="D223" s="212" t="s">
        <v>134</v>
      </c>
      <c r="E223" s="212" t="s">
        <v>241</v>
      </c>
      <c r="F223" s="213" t="s">
        <v>242</v>
      </c>
      <c r="G223" t="s">
        <v>281</v>
      </c>
    </row>
    <row r="224" spans="1:28">
      <c r="A224" s="216" t="s">
        <v>243</v>
      </c>
      <c r="B224" s="217" t="s">
        <v>1284</v>
      </c>
      <c r="C224" s="218">
        <v>1.530104E-3</v>
      </c>
      <c r="D224" s="218" t="s">
        <v>259</v>
      </c>
      <c r="E224" s="218" t="s">
        <v>1285</v>
      </c>
      <c r="F224" s="232" t="s">
        <v>1286</v>
      </c>
      <c r="G224" t="s">
        <v>281</v>
      </c>
      <c r="AB224" s="204"/>
    </row>
    <row r="225" spans="1:28">
      <c r="A225" s="221" t="s">
        <v>243</v>
      </c>
      <c r="B225" s="222" t="s">
        <v>1287</v>
      </c>
      <c r="C225" s="223">
        <v>1.4749799999999999E-6</v>
      </c>
      <c r="D225" s="223" t="s">
        <v>259</v>
      </c>
      <c r="E225" s="223" t="s">
        <v>1288</v>
      </c>
      <c r="F225" s="234" t="s">
        <v>1289</v>
      </c>
      <c r="G225" t="s">
        <v>281</v>
      </c>
      <c r="AB225" s="204"/>
    </row>
    <row r="226" spans="1:28">
      <c r="A226" s="221" t="s">
        <v>243</v>
      </c>
      <c r="B226" s="222" t="s">
        <v>317</v>
      </c>
      <c r="C226" s="223">
        <v>3.1902800000000001E-4</v>
      </c>
      <c r="D226" s="223" t="s">
        <v>259</v>
      </c>
      <c r="E226" s="223" t="s">
        <v>1290</v>
      </c>
      <c r="F226" s="234" t="s">
        <v>1291</v>
      </c>
      <c r="G226" t="s">
        <v>281</v>
      </c>
    </row>
    <row r="227" spans="1:28">
      <c r="A227" s="221" t="s">
        <v>243</v>
      </c>
      <c r="B227" s="222" t="s">
        <v>294</v>
      </c>
      <c r="C227" s="223">
        <v>1.1109700000000001E-7</v>
      </c>
      <c r="D227" s="223" t="s">
        <v>259</v>
      </c>
      <c r="E227" s="223" t="s">
        <v>1292</v>
      </c>
      <c r="F227" s="234" t="s">
        <v>1291</v>
      </c>
      <c r="G227" t="s">
        <v>281</v>
      </c>
      <c r="AB227" s="204"/>
    </row>
    <row r="228" spans="1:28">
      <c r="A228" s="221" t="s">
        <v>243</v>
      </c>
      <c r="B228" s="222" t="s">
        <v>1293</v>
      </c>
      <c r="C228" s="223">
        <v>1.25775E-7</v>
      </c>
      <c r="D228" s="223" t="s">
        <v>259</v>
      </c>
      <c r="E228" s="223" t="s">
        <v>1294</v>
      </c>
      <c r="F228" s="234" t="s">
        <v>1291</v>
      </c>
      <c r="G228" t="s">
        <v>281</v>
      </c>
    </row>
    <row r="229" spans="1:28">
      <c r="A229" s="221" t="s">
        <v>243</v>
      </c>
      <c r="B229" s="222" t="s">
        <v>1295</v>
      </c>
      <c r="C229" s="223">
        <v>1.4289999999999999E-7</v>
      </c>
      <c r="D229" s="223" t="s">
        <v>504</v>
      </c>
      <c r="E229" s="223" t="s">
        <v>1296</v>
      </c>
      <c r="F229" s="234" t="s">
        <v>1297</v>
      </c>
      <c r="G229" t="s">
        <v>281</v>
      </c>
      <c r="AB229" s="204"/>
    </row>
    <row r="230" spans="1:28">
      <c r="A230" s="221" t="s">
        <v>243</v>
      </c>
      <c r="B230" s="222" t="s">
        <v>1298</v>
      </c>
      <c r="C230" s="223">
        <v>4.8386542999999997E-2</v>
      </c>
      <c r="D230" s="223" t="s">
        <v>327</v>
      </c>
      <c r="E230" s="223" t="s">
        <v>1299</v>
      </c>
      <c r="F230" s="234" t="s">
        <v>1300</v>
      </c>
      <c r="G230" t="s">
        <v>281</v>
      </c>
      <c r="AB230" s="204"/>
    </row>
    <row r="231" spans="1:28">
      <c r="A231" s="221" t="s">
        <v>243</v>
      </c>
      <c r="B231" s="222" t="s">
        <v>1301</v>
      </c>
      <c r="C231" s="223">
        <v>1.8688680000000001E-3</v>
      </c>
      <c r="D231" s="223" t="s">
        <v>408</v>
      </c>
      <c r="E231" s="223" t="s">
        <v>1302</v>
      </c>
      <c r="F231" s="234" t="s">
        <v>1291</v>
      </c>
      <c r="G231" t="s">
        <v>281</v>
      </c>
      <c r="AB231" s="204"/>
    </row>
    <row r="232" spans="1:28">
      <c r="A232" s="221" t="s">
        <v>243</v>
      </c>
      <c r="B232" s="222" t="s">
        <v>1303</v>
      </c>
      <c r="C232" s="223">
        <v>2.1900729999999998E-3</v>
      </c>
      <c r="D232" s="223" t="s">
        <v>408</v>
      </c>
      <c r="E232" s="223" t="s">
        <v>1304</v>
      </c>
      <c r="F232" s="234" t="s">
        <v>1305</v>
      </c>
      <c r="G232" t="s">
        <v>281</v>
      </c>
      <c r="AB232" s="204"/>
    </row>
    <row r="233" spans="1:28">
      <c r="A233" s="221" t="s">
        <v>243</v>
      </c>
      <c r="B233" s="222" t="s">
        <v>1306</v>
      </c>
      <c r="C233" s="223">
        <v>3.8774600000000001E-4</v>
      </c>
      <c r="D233" s="223" t="s">
        <v>504</v>
      </c>
      <c r="E233" s="223" t="s">
        <v>1307</v>
      </c>
      <c r="F233" s="234" t="s">
        <v>1308</v>
      </c>
      <c r="G233" t="s">
        <v>281</v>
      </c>
      <c r="AB233" s="204"/>
    </row>
    <row r="234" spans="1:28">
      <c r="A234" s="221" t="s">
        <v>243</v>
      </c>
      <c r="B234" s="222" t="s">
        <v>1309</v>
      </c>
      <c r="C234" s="223">
        <v>3.8774600000000001E-4</v>
      </c>
      <c r="D234" s="223" t="s">
        <v>504</v>
      </c>
      <c r="E234" s="223" t="s">
        <v>1307</v>
      </c>
      <c r="F234" s="234" t="s">
        <v>1308</v>
      </c>
      <c r="G234" t="s">
        <v>281</v>
      </c>
      <c r="AB234" s="204"/>
    </row>
    <row r="235" spans="1:28">
      <c r="A235" s="221" t="s">
        <v>243</v>
      </c>
      <c r="B235" s="222" t="s">
        <v>1310</v>
      </c>
      <c r="C235" s="223">
        <v>8.4939100000000001E-5</v>
      </c>
      <c r="D235" s="223" t="s">
        <v>259</v>
      </c>
      <c r="E235" s="223" t="s">
        <v>1311</v>
      </c>
      <c r="F235" s="234" t="s">
        <v>1312</v>
      </c>
      <c r="G235" t="s">
        <v>281</v>
      </c>
    </row>
    <row r="236" spans="1:28">
      <c r="A236" s="221" t="s">
        <v>243</v>
      </c>
      <c r="B236" s="222" t="s">
        <v>1313</v>
      </c>
      <c r="C236" s="223">
        <v>0.16014249999999999</v>
      </c>
      <c r="D236" s="223" t="s">
        <v>259</v>
      </c>
      <c r="E236" s="223" t="s">
        <v>1314</v>
      </c>
      <c r="F236" s="234" t="s">
        <v>1315</v>
      </c>
      <c r="G236" t="s">
        <v>281</v>
      </c>
    </row>
    <row r="237" spans="1:28">
      <c r="A237" s="221" t="s">
        <v>243</v>
      </c>
      <c r="B237" s="222" t="s">
        <v>326</v>
      </c>
      <c r="C237" s="223">
        <v>6.2504129999999998E-3</v>
      </c>
      <c r="D237" s="223" t="s">
        <v>327</v>
      </c>
      <c r="E237" s="223" t="s">
        <v>1316</v>
      </c>
      <c r="F237" s="234" t="s">
        <v>1317</v>
      </c>
      <c r="G237" t="s">
        <v>281</v>
      </c>
      <c r="AB237" s="204"/>
    </row>
    <row r="238" spans="1:28">
      <c r="A238" s="221" t="s">
        <v>243</v>
      </c>
      <c r="B238" s="222" t="s">
        <v>1318</v>
      </c>
      <c r="C238" s="223">
        <v>6.2421839999999996E-3</v>
      </c>
      <c r="D238" s="223" t="s">
        <v>327</v>
      </c>
      <c r="E238" s="223" t="s">
        <v>1319</v>
      </c>
      <c r="F238" s="234" t="s">
        <v>1320</v>
      </c>
      <c r="G238" t="s">
        <v>281</v>
      </c>
      <c r="AB238" s="204"/>
    </row>
    <row r="239" spans="1:28">
      <c r="A239" s="221" t="s">
        <v>243</v>
      </c>
      <c r="B239" s="222" t="s">
        <v>1321</v>
      </c>
      <c r="C239" s="223">
        <v>1.0902162999999999E-2</v>
      </c>
      <c r="D239" s="223" t="s">
        <v>327</v>
      </c>
      <c r="E239" s="223" t="s">
        <v>1322</v>
      </c>
      <c r="F239" s="234" t="s">
        <v>1291</v>
      </c>
      <c r="G239" t="s">
        <v>281</v>
      </c>
      <c r="AB239" s="204"/>
    </row>
    <row r="240" spans="1:28">
      <c r="A240" s="221" t="s">
        <v>243</v>
      </c>
      <c r="B240" s="222" t="s">
        <v>300</v>
      </c>
      <c r="C240" s="223">
        <v>6.6658100000000006E-8</v>
      </c>
      <c r="D240" s="223" t="s">
        <v>259</v>
      </c>
      <c r="E240" s="223" t="s">
        <v>1323</v>
      </c>
      <c r="F240" s="234" t="s">
        <v>1291</v>
      </c>
      <c r="G240" t="s">
        <v>281</v>
      </c>
      <c r="AB240" s="204"/>
    </row>
    <row r="241" spans="1:28">
      <c r="A241" s="221" t="s">
        <v>243</v>
      </c>
      <c r="B241" s="222" t="s">
        <v>288</v>
      </c>
      <c r="C241" s="223">
        <v>7.7411119999999996E-3</v>
      </c>
      <c r="D241" s="223" t="s">
        <v>259</v>
      </c>
      <c r="E241" s="223" t="s">
        <v>1324</v>
      </c>
      <c r="F241" s="234" t="s">
        <v>1291</v>
      </c>
      <c r="G241" t="s">
        <v>281</v>
      </c>
      <c r="AB241" s="204"/>
    </row>
    <row r="242" spans="1:28">
      <c r="A242" s="221" t="s">
        <v>243</v>
      </c>
      <c r="B242" s="222" t="s">
        <v>1325</v>
      </c>
      <c r="C242" s="223">
        <v>5.6614580000000003E-3</v>
      </c>
      <c r="D242" s="223" t="s">
        <v>259</v>
      </c>
      <c r="E242" s="223" t="s">
        <v>1326</v>
      </c>
      <c r="F242" s="234" t="s">
        <v>1286</v>
      </c>
      <c r="G242" t="s">
        <v>281</v>
      </c>
      <c r="AB242" s="204"/>
    </row>
    <row r="243" spans="1:28">
      <c r="A243" s="221" t="s">
        <v>243</v>
      </c>
      <c r="B243" s="222" t="s">
        <v>282</v>
      </c>
      <c r="C243" s="223">
        <v>3.2497799999999999E-12</v>
      </c>
      <c r="D243" s="223" t="s">
        <v>275</v>
      </c>
      <c r="E243" s="223" t="s">
        <v>1327</v>
      </c>
      <c r="F243" s="234" t="s">
        <v>1291</v>
      </c>
      <c r="G243" t="s">
        <v>281</v>
      </c>
      <c r="AB243" s="204"/>
    </row>
    <row r="244" spans="1:28">
      <c r="A244" s="221" t="s">
        <v>243</v>
      </c>
      <c r="B244" s="222" t="s">
        <v>1328</v>
      </c>
      <c r="C244" s="223">
        <v>2.3874999999999999E-3</v>
      </c>
      <c r="D244" s="223" t="s">
        <v>259</v>
      </c>
      <c r="E244" s="223" t="s">
        <v>1329</v>
      </c>
      <c r="F244" s="234" t="s">
        <v>1330</v>
      </c>
      <c r="G244" t="s">
        <v>281</v>
      </c>
      <c r="AB244" s="204"/>
    </row>
    <row r="245" spans="1:28">
      <c r="A245" s="221" t="s">
        <v>243</v>
      </c>
      <c r="B245" s="222" t="s">
        <v>1331</v>
      </c>
      <c r="C245" s="223">
        <v>2.68492E-4</v>
      </c>
      <c r="D245" s="223" t="s">
        <v>259</v>
      </c>
      <c r="E245" s="223" t="s">
        <v>1332</v>
      </c>
      <c r="F245" s="234" t="s">
        <v>1333</v>
      </c>
      <c r="G245" t="s">
        <v>281</v>
      </c>
    </row>
    <row r="246" spans="1:28">
      <c r="A246" s="221" t="s">
        <v>243</v>
      </c>
      <c r="B246" s="222" t="s">
        <v>1334</v>
      </c>
      <c r="C246" s="223">
        <v>2.2348199999999999E-7</v>
      </c>
      <c r="D246" s="223" t="s">
        <v>259</v>
      </c>
      <c r="E246" s="223" t="s">
        <v>1335</v>
      </c>
      <c r="F246" s="234" t="s">
        <v>1289</v>
      </c>
      <c r="G246" t="s">
        <v>281</v>
      </c>
    </row>
    <row r="247" spans="1:28">
      <c r="A247" s="221" t="s">
        <v>243</v>
      </c>
      <c r="B247" s="222" t="s">
        <v>1336</v>
      </c>
      <c r="C247" s="223">
        <v>2.2348199999999999E-7</v>
      </c>
      <c r="D247" s="223" t="s">
        <v>259</v>
      </c>
      <c r="E247" s="223" t="s">
        <v>1335</v>
      </c>
      <c r="F247" s="234" t="s">
        <v>1289</v>
      </c>
      <c r="G247" t="s">
        <v>281</v>
      </c>
      <c r="AB247" s="204"/>
    </row>
    <row r="248" spans="1:28">
      <c r="A248" s="221" t="s">
        <v>243</v>
      </c>
      <c r="B248" s="222" t="s">
        <v>1337</v>
      </c>
      <c r="C248" s="223">
        <v>1.2999119999999999E-2</v>
      </c>
      <c r="D248" s="223" t="s">
        <v>259</v>
      </c>
      <c r="E248" s="223" t="s">
        <v>1338</v>
      </c>
      <c r="F248" s="234" t="s">
        <v>1291</v>
      </c>
      <c r="G248" t="s">
        <v>281</v>
      </c>
      <c r="AB248" s="204"/>
    </row>
    <row r="249" spans="1:28">
      <c r="A249" s="221" t="s">
        <v>243</v>
      </c>
      <c r="B249" s="222" t="s">
        <v>320</v>
      </c>
      <c r="C249" s="223">
        <v>7.9757000000000005E-4</v>
      </c>
      <c r="D249" s="223" t="s">
        <v>259</v>
      </c>
      <c r="E249" s="223" t="s">
        <v>1339</v>
      </c>
      <c r="F249" s="234" t="s">
        <v>1291</v>
      </c>
      <c r="G249" t="s">
        <v>281</v>
      </c>
      <c r="AB249" s="204"/>
    </row>
    <row r="250" spans="1:28">
      <c r="A250" s="221" t="s">
        <v>243</v>
      </c>
      <c r="B250" s="222" t="s">
        <v>323</v>
      </c>
      <c r="C250" s="223">
        <v>4.8672400000000001E-3</v>
      </c>
      <c r="D250" s="223" t="s">
        <v>259</v>
      </c>
      <c r="E250" s="223" t="s">
        <v>1340</v>
      </c>
      <c r="F250" s="234" t="s">
        <v>1291</v>
      </c>
      <c r="G250" t="s">
        <v>281</v>
      </c>
      <c r="AB250" s="204"/>
    </row>
    <row r="251" spans="1:28">
      <c r="A251" s="221" t="s">
        <v>243</v>
      </c>
      <c r="B251" s="222" t="s">
        <v>308</v>
      </c>
      <c r="C251" s="223">
        <v>3.4435500000000002E-7</v>
      </c>
      <c r="D251" s="223" t="s">
        <v>259</v>
      </c>
      <c r="E251" s="223" t="s">
        <v>1341</v>
      </c>
      <c r="F251" s="234" t="s">
        <v>1291</v>
      </c>
      <c r="G251" t="s">
        <v>281</v>
      </c>
      <c r="AB251" s="204"/>
    </row>
    <row r="252" spans="1:28">
      <c r="A252" s="221" t="s">
        <v>243</v>
      </c>
      <c r="B252" s="222" t="s">
        <v>1342</v>
      </c>
      <c r="C252" s="223">
        <v>8.7158099999999995E-6</v>
      </c>
      <c r="D252" s="223" t="s">
        <v>259</v>
      </c>
      <c r="E252" s="223" t="s">
        <v>1343</v>
      </c>
      <c r="F252" s="234" t="s">
        <v>1289</v>
      </c>
      <c r="G252" t="s">
        <v>281</v>
      </c>
      <c r="AB252" s="204"/>
    </row>
    <row r="253" spans="1:28">
      <c r="A253" s="221" t="s">
        <v>243</v>
      </c>
      <c r="B253" s="222" t="s">
        <v>274</v>
      </c>
      <c r="C253" s="223">
        <v>1.6615999999999999E-12</v>
      </c>
      <c r="D253" s="223" t="s">
        <v>275</v>
      </c>
      <c r="E253" s="223" t="s">
        <v>1344</v>
      </c>
      <c r="F253" s="234" t="s">
        <v>1291</v>
      </c>
      <c r="G253" t="s">
        <v>281</v>
      </c>
      <c r="AB253" s="204"/>
    </row>
    <row r="254" spans="1:28">
      <c r="A254" s="221" t="s">
        <v>243</v>
      </c>
      <c r="B254" s="222" t="s">
        <v>1345</v>
      </c>
      <c r="C254" s="223">
        <v>6.68659E-5</v>
      </c>
      <c r="D254" s="223" t="s">
        <v>259</v>
      </c>
      <c r="E254" s="223" t="s">
        <v>1346</v>
      </c>
      <c r="F254" s="234" t="s">
        <v>1289</v>
      </c>
      <c r="G254" t="s">
        <v>281</v>
      </c>
      <c r="AB254" s="204"/>
    </row>
    <row r="255" spans="1:28">
      <c r="A255" s="221" t="s">
        <v>243</v>
      </c>
      <c r="B255" s="222" t="s">
        <v>1347</v>
      </c>
      <c r="C255" s="223">
        <v>9.533470000000001E-10</v>
      </c>
      <c r="D255" s="223" t="s">
        <v>1348</v>
      </c>
      <c r="E255" s="223" t="s">
        <v>1349</v>
      </c>
      <c r="F255" s="234" t="s">
        <v>1286</v>
      </c>
      <c r="G255" t="s">
        <v>281</v>
      </c>
      <c r="AB255" s="204"/>
    </row>
    <row r="256" spans="1:28">
      <c r="A256" s="221" t="s">
        <v>243</v>
      </c>
      <c r="B256" s="222" t="s">
        <v>278</v>
      </c>
      <c r="C256" s="223">
        <v>8.6528699999999997E-12</v>
      </c>
      <c r="D256" s="223" t="s">
        <v>275</v>
      </c>
      <c r="E256" s="223" t="s">
        <v>1350</v>
      </c>
      <c r="F256" s="234" t="s">
        <v>1291</v>
      </c>
      <c r="G256" t="s">
        <v>281</v>
      </c>
      <c r="AB256" s="204"/>
    </row>
    <row r="257" spans="1:28">
      <c r="A257" s="221" t="s">
        <v>243</v>
      </c>
      <c r="B257" s="222" t="s">
        <v>305</v>
      </c>
      <c r="C257" s="223">
        <v>1.89934E-6</v>
      </c>
      <c r="D257" s="223" t="s">
        <v>259</v>
      </c>
      <c r="E257" s="223" t="s">
        <v>1351</v>
      </c>
      <c r="F257" s="234" t="s">
        <v>1291</v>
      </c>
      <c r="G257" t="s">
        <v>281</v>
      </c>
      <c r="AB257" s="204"/>
    </row>
    <row r="258" spans="1:28">
      <c r="A258" s="221" t="s">
        <v>243</v>
      </c>
      <c r="B258" s="222" t="s">
        <v>1352</v>
      </c>
      <c r="C258" s="223">
        <v>3.0393599999999998E-6</v>
      </c>
      <c r="D258" s="223" t="s">
        <v>259</v>
      </c>
      <c r="E258" s="223" t="s">
        <v>1353</v>
      </c>
      <c r="F258" s="234" t="s">
        <v>1289</v>
      </c>
      <c r="G258" t="s">
        <v>281</v>
      </c>
    </row>
    <row r="259" spans="1:28">
      <c r="A259" s="221" t="s">
        <v>243</v>
      </c>
      <c r="B259" s="222" t="s">
        <v>1354</v>
      </c>
      <c r="C259" s="223">
        <v>8.9392900000000006E-8</v>
      </c>
      <c r="D259" s="223" t="s">
        <v>259</v>
      </c>
      <c r="E259" s="223" t="s">
        <v>1355</v>
      </c>
      <c r="F259" s="234" t="s">
        <v>1289</v>
      </c>
      <c r="G259" t="s">
        <v>281</v>
      </c>
    </row>
    <row r="260" spans="1:28">
      <c r="A260" s="221" t="s">
        <v>243</v>
      </c>
      <c r="B260" s="222" t="s">
        <v>595</v>
      </c>
      <c r="C260" s="223">
        <v>1.8577190000000001E-3</v>
      </c>
      <c r="D260" s="223" t="s">
        <v>259</v>
      </c>
      <c r="E260" s="223" t="s">
        <v>1356</v>
      </c>
      <c r="F260" s="234" t="s">
        <v>1289</v>
      </c>
      <c r="G260" t="s">
        <v>281</v>
      </c>
    </row>
    <row r="261" spans="1:28">
      <c r="A261" s="221" t="s">
        <v>243</v>
      </c>
      <c r="B261" s="222" t="s">
        <v>247</v>
      </c>
      <c r="C261" s="223">
        <v>1.23701E-3</v>
      </c>
      <c r="D261" s="223" t="s">
        <v>314</v>
      </c>
      <c r="E261" s="223" t="s">
        <v>1357</v>
      </c>
      <c r="F261" s="234" t="s">
        <v>316</v>
      </c>
      <c r="G261" t="s">
        <v>281</v>
      </c>
      <c r="AB261" s="204"/>
    </row>
    <row r="262" spans="1:28">
      <c r="A262" s="221" t="s">
        <v>243</v>
      </c>
      <c r="B262" s="222" t="s">
        <v>1358</v>
      </c>
      <c r="C262" s="223">
        <v>2.4895699999999999E-11</v>
      </c>
      <c r="D262" s="223" t="s">
        <v>275</v>
      </c>
      <c r="E262" s="223" t="s">
        <v>1359</v>
      </c>
      <c r="F262" s="234" t="s">
        <v>1286</v>
      </c>
      <c r="G262" t="s">
        <v>281</v>
      </c>
      <c r="AB262" s="204"/>
    </row>
    <row r="263" spans="1:28">
      <c r="A263" s="221" t="s">
        <v>333</v>
      </c>
      <c r="B263" s="223" t="s">
        <v>225</v>
      </c>
      <c r="C263" s="223">
        <v>6.0788400000000002E-7</v>
      </c>
      <c r="D263" s="223" t="s">
        <v>259</v>
      </c>
      <c r="E263" s="223" t="s">
        <v>1360</v>
      </c>
      <c r="F263" s="234" t="s">
        <v>1361</v>
      </c>
      <c r="G263" t="s">
        <v>281</v>
      </c>
      <c r="AB263" s="204"/>
    </row>
    <row r="264" spans="1:28">
      <c r="A264" s="221" t="s">
        <v>333</v>
      </c>
      <c r="B264" s="223" t="s">
        <v>225</v>
      </c>
      <c r="C264" s="223">
        <v>3.9235400000000002E-8</v>
      </c>
      <c r="D264" s="223" t="s">
        <v>259</v>
      </c>
      <c r="E264" s="223" t="s">
        <v>1362</v>
      </c>
      <c r="F264" s="234" t="s">
        <v>1363</v>
      </c>
      <c r="G264" t="s">
        <v>281</v>
      </c>
    </row>
    <row r="265" spans="1:28">
      <c r="A265" s="221" t="s">
        <v>333</v>
      </c>
      <c r="B265" s="223" t="s">
        <v>225</v>
      </c>
      <c r="C265" s="223">
        <v>1.1769430000000001E-2</v>
      </c>
      <c r="D265" s="223" t="s">
        <v>259</v>
      </c>
      <c r="E265" s="223" t="s">
        <v>1364</v>
      </c>
      <c r="F265" s="234" t="s">
        <v>1365</v>
      </c>
      <c r="G265" t="s">
        <v>281</v>
      </c>
    </row>
    <row r="266" spans="1:28">
      <c r="A266" s="221" t="s">
        <v>333</v>
      </c>
      <c r="B266" s="223" t="s">
        <v>225</v>
      </c>
      <c r="C266" s="223">
        <v>9.4449500000000001E-6</v>
      </c>
      <c r="D266" s="223" t="s">
        <v>259</v>
      </c>
      <c r="E266" s="223" t="s">
        <v>1366</v>
      </c>
      <c r="F266" s="234" t="s">
        <v>1361</v>
      </c>
      <c r="G266" t="s">
        <v>281</v>
      </c>
      <c r="AB266" s="204"/>
    </row>
    <row r="267" spans="1:28">
      <c r="A267" s="221" t="s">
        <v>333</v>
      </c>
      <c r="B267" s="223" t="s">
        <v>174</v>
      </c>
      <c r="C267" s="223">
        <v>8.6504699999999998E-11</v>
      </c>
      <c r="D267" s="223" t="s">
        <v>259</v>
      </c>
      <c r="E267" s="223" t="s">
        <v>1367</v>
      </c>
      <c r="F267" s="234" t="s">
        <v>1361</v>
      </c>
      <c r="G267" t="s">
        <v>281</v>
      </c>
    </row>
    <row r="268" spans="1:28">
      <c r="A268" s="221" t="s">
        <v>333</v>
      </c>
      <c r="B268" s="223" t="s">
        <v>174</v>
      </c>
      <c r="C268" s="223">
        <v>4.3076299999999999E-9</v>
      </c>
      <c r="D268" s="223" t="s">
        <v>259</v>
      </c>
      <c r="E268" s="223" t="s">
        <v>1368</v>
      </c>
      <c r="F268" s="234" t="s">
        <v>1363</v>
      </c>
      <c r="G268" t="s">
        <v>281</v>
      </c>
    </row>
    <row r="269" spans="1:28">
      <c r="A269" s="221" t="s">
        <v>333</v>
      </c>
      <c r="B269" s="223" t="s">
        <v>347</v>
      </c>
      <c r="C269" s="223">
        <v>6.0665899999999998E-6</v>
      </c>
      <c r="D269" s="223" t="s">
        <v>259</v>
      </c>
      <c r="E269" s="223" t="s">
        <v>1369</v>
      </c>
      <c r="F269" s="234" t="s">
        <v>1365</v>
      </c>
      <c r="G269" t="s">
        <v>281</v>
      </c>
      <c r="AB269" s="204"/>
    </row>
    <row r="270" spans="1:28">
      <c r="A270" s="221" t="s">
        <v>333</v>
      </c>
      <c r="B270" s="223" t="s">
        <v>347</v>
      </c>
      <c r="C270" s="223">
        <v>2.7077399999999999E-7</v>
      </c>
      <c r="D270" s="223" t="s">
        <v>259</v>
      </c>
      <c r="E270" s="223" t="s">
        <v>1370</v>
      </c>
      <c r="F270" s="234" t="s">
        <v>1361</v>
      </c>
      <c r="G270" t="s">
        <v>281</v>
      </c>
    </row>
    <row r="271" spans="1:28">
      <c r="A271" s="221" t="s">
        <v>333</v>
      </c>
      <c r="B271" s="233" t="s">
        <v>1080</v>
      </c>
      <c r="C271" s="223">
        <v>-1</v>
      </c>
      <c r="D271" s="223" t="s">
        <v>259</v>
      </c>
      <c r="E271" s="223" t="s">
        <v>253</v>
      </c>
      <c r="F271" s="234" t="s">
        <v>587</v>
      </c>
      <c r="G271" t="s">
        <v>281</v>
      </c>
      <c r="AB271" s="204"/>
    </row>
    <row r="272" spans="1:28">
      <c r="A272" s="221" t="s">
        <v>333</v>
      </c>
      <c r="B272" s="223" t="s">
        <v>179</v>
      </c>
      <c r="C272" s="223">
        <v>2.0316299999999999E-12</v>
      </c>
      <c r="D272" s="223" t="s">
        <v>259</v>
      </c>
      <c r="E272" s="223" t="s">
        <v>1371</v>
      </c>
      <c r="F272" s="234" t="s">
        <v>1361</v>
      </c>
      <c r="G272" t="s">
        <v>281</v>
      </c>
    </row>
    <row r="273" spans="1:28">
      <c r="A273" s="221" t="s">
        <v>333</v>
      </c>
      <c r="B273" s="223" t="s">
        <v>179</v>
      </c>
      <c r="C273" s="223">
        <v>4.9536299999999996E-10</v>
      </c>
      <c r="D273" s="223" t="s">
        <v>259</v>
      </c>
      <c r="E273" s="223" t="s">
        <v>1372</v>
      </c>
      <c r="F273" s="234" t="s">
        <v>1363</v>
      </c>
      <c r="G273" t="s">
        <v>281</v>
      </c>
    </row>
    <row r="274" spans="1:28">
      <c r="A274" s="221" t="s">
        <v>333</v>
      </c>
      <c r="B274" s="223" t="s">
        <v>368</v>
      </c>
      <c r="C274" s="223">
        <v>1.4909500000000001E-6</v>
      </c>
      <c r="D274" s="223" t="s">
        <v>259</v>
      </c>
      <c r="E274" s="223" t="s">
        <v>1373</v>
      </c>
      <c r="F274" s="234" t="s">
        <v>1365</v>
      </c>
      <c r="G274" t="s">
        <v>281</v>
      </c>
    </row>
    <row r="275" spans="1:28">
      <c r="A275" s="221" t="s">
        <v>333</v>
      </c>
      <c r="B275" s="223" t="s">
        <v>368</v>
      </c>
      <c r="C275" s="223">
        <v>3.7726100000000002E-8</v>
      </c>
      <c r="D275" s="223" t="s">
        <v>259</v>
      </c>
      <c r="E275" s="223" t="s">
        <v>1374</v>
      </c>
      <c r="F275" s="234" t="s">
        <v>1361</v>
      </c>
      <c r="G275" t="s">
        <v>281</v>
      </c>
    </row>
    <row r="276" spans="1:28">
      <c r="A276" s="221" t="s">
        <v>333</v>
      </c>
      <c r="B276" s="223" t="s">
        <v>221</v>
      </c>
      <c r="C276" s="223">
        <v>1.64781E-6</v>
      </c>
      <c r="D276" s="223" t="s">
        <v>259</v>
      </c>
      <c r="E276" s="223" t="s">
        <v>1375</v>
      </c>
      <c r="F276" s="234" t="s">
        <v>1361</v>
      </c>
      <c r="G276" t="s">
        <v>281</v>
      </c>
    </row>
    <row r="277" spans="1:28">
      <c r="A277" s="221" t="s">
        <v>333</v>
      </c>
      <c r="B277" s="223" t="s">
        <v>221</v>
      </c>
      <c r="C277" s="223">
        <v>2.5190400000000002E-6</v>
      </c>
      <c r="D277" s="223" t="s">
        <v>259</v>
      </c>
      <c r="E277" s="223" t="s">
        <v>1376</v>
      </c>
      <c r="F277" s="234" t="s">
        <v>1363</v>
      </c>
      <c r="G277" t="s">
        <v>281</v>
      </c>
      <c r="AB277" s="204"/>
    </row>
    <row r="278" spans="1:28">
      <c r="A278" s="221" t="s">
        <v>333</v>
      </c>
      <c r="B278" s="223" t="s">
        <v>371</v>
      </c>
      <c r="C278" s="223">
        <v>0.27764284</v>
      </c>
      <c r="D278" s="223" t="s">
        <v>259</v>
      </c>
      <c r="E278" s="223" t="s">
        <v>1377</v>
      </c>
      <c r="F278" s="234" t="s">
        <v>1365</v>
      </c>
      <c r="G278" t="s">
        <v>281</v>
      </c>
      <c r="AB278" s="204"/>
    </row>
    <row r="279" spans="1:28">
      <c r="A279" s="221" t="s">
        <v>333</v>
      </c>
      <c r="B279" s="223" t="s">
        <v>371</v>
      </c>
      <c r="C279" s="223">
        <v>9.0914340000000007E-3</v>
      </c>
      <c r="D279" s="223" t="s">
        <v>259</v>
      </c>
      <c r="E279" s="223" t="s">
        <v>1378</v>
      </c>
      <c r="F279" s="234" t="s">
        <v>1361</v>
      </c>
      <c r="G279" t="s">
        <v>281</v>
      </c>
      <c r="AB279" s="204"/>
    </row>
    <row r="280" spans="1:28">
      <c r="A280" s="221" t="s">
        <v>333</v>
      </c>
      <c r="B280" s="223" t="s">
        <v>1379</v>
      </c>
      <c r="C280" s="223">
        <v>2.8975000000000002E-6</v>
      </c>
      <c r="D280" s="223" t="s">
        <v>259</v>
      </c>
      <c r="E280" s="223" t="s">
        <v>1380</v>
      </c>
      <c r="F280" s="234" t="s">
        <v>1361</v>
      </c>
      <c r="G280" t="s">
        <v>281</v>
      </c>
      <c r="AB280" s="204"/>
    </row>
    <row r="281" spans="1:28">
      <c r="A281" s="221" t="s">
        <v>333</v>
      </c>
      <c r="B281" s="223" t="s">
        <v>378</v>
      </c>
      <c r="C281" s="223">
        <v>4.5798800000000001E-2</v>
      </c>
      <c r="D281" s="223" t="s">
        <v>259</v>
      </c>
      <c r="E281" s="223" t="s">
        <v>1381</v>
      </c>
      <c r="F281" s="234" t="s">
        <v>1365</v>
      </c>
      <c r="G281" t="s">
        <v>281</v>
      </c>
      <c r="AB281" s="204"/>
    </row>
    <row r="282" spans="1:28">
      <c r="A282" s="221" t="s">
        <v>333</v>
      </c>
      <c r="B282" s="223" t="s">
        <v>378</v>
      </c>
      <c r="C282" s="223">
        <v>0.105066429</v>
      </c>
      <c r="D282" s="223" t="s">
        <v>259</v>
      </c>
      <c r="E282" s="223" t="s">
        <v>1382</v>
      </c>
      <c r="F282" s="234" t="s">
        <v>1383</v>
      </c>
      <c r="G282" t="s">
        <v>281</v>
      </c>
      <c r="AB282" s="204"/>
    </row>
    <row r="283" spans="1:28">
      <c r="A283" s="221" t="s">
        <v>333</v>
      </c>
      <c r="B283" s="223" t="s">
        <v>188</v>
      </c>
      <c r="C283" s="223">
        <v>6.4448199999999997E-15</v>
      </c>
      <c r="D283" s="223" t="s">
        <v>259</v>
      </c>
      <c r="E283" s="223" t="s">
        <v>1384</v>
      </c>
      <c r="F283" s="234" t="s">
        <v>1361</v>
      </c>
      <c r="G283" t="s">
        <v>281</v>
      </c>
    </row>
    <row r="284" spans="1:28">
      <c r="A284" s="221" t="s">
        <v>333</v>
      </c>
      <c r="B284" s="223" t="s">
        <v>188</v>
      </c>
      <c r="C284" s="223">
        <v>4.42445E-11</v>
      </c>
      <c r="D284" s="223" t="s">
        <v>259</v>
      </c>
      <c r="E284" s="223" t="s">
        <v>1385</v>
      </c>
      <c r="F284" s="234" t="s">
        <v>1363</v>
      </c>
      <c r="G284" t="s">
        <v>281</v>
      </c>
    </row>
    <row r="285" spans="1:28">
      <c r="A285" s="221" t="s">
        <v>333</v>
      </c>
      <c r="B285" s="223" t="s">
        <v>382</v>
      </c>
      <c r="C285" s="223">
        <v>3.5599999999999998E-6</v>
      </c>
      <c r="D285" s="223" t="s">
        <v>259</v>
      </c>
      <c r="E285" s="223" t="s">
        <v>1386</v>
      </c>
      <c r="F285" s="234" t="s">
        <v>1365</v>
      </c>
      <c r="G285" t="s">
        <v>281</v>
      </c>
      <c r="AB285" s="204"/>
    </row>
    <row r="286" spans="1:28">
      <c r="A286" s="221" t="s">
        <v>333</v>
      </c>
      <c r="B286" s="223" t="s">
        <v>382</v>
      </c>
      <c r="C286" s="223">
        <v>9.2656200000000004E-8</v>
      </c>
      <c r="D286" s="223" t="s">
        <v>259</v>
      </c>
      <c r="E286" s="223" t="s">
        <v>1387</v>
      </c>
      <c r="F286" s="234" t="s">
        <v>1361</v>
      </c>
      <c r="G286" t="s">
        <v>281</v>
      </c>
      <c r="AB286" s="204"/>
    </row>
    <row r="287" spans="1:28">
      <c r="A287" s="221" t="s">
        <v>333</v>
      </c>
      <c r="B287" s="223" t="s">
        <v>385</v>
      </c>
      <c r="C287" s="223">
        <v>2.7779400000000001E-10</v>
      </c>
      <c r="D287" s="223" t="s">
        <v>259</v>
      </c>
      <c r="E287" s="223" t="s">
        <v>1388</v>
      </c>
      <c r="F287" s="234" t="s">
        <v>1361</v>
      </c>
      <c r="G287" t="s">
        <v>281</v>
      </c>
      <c r="AB287" s="204"/>
    </row>
    <row r="288" spans="1:28">
      <c r="A288" s="221" t="s">
        <v>333</v>
      </c>
      <c r="B288" s="223" t="s">
        <v>192</v>
      </c>
      <c r="C288" s="223">
        <v>5.8862600000000006E-11</v>
      </c>
      <c r="D288" s="223" t="s">
        <v>259</v>
      </c>
      <c r="E288" s="223" t="s">
        <v>1389</v>
      </c>
      <c r="F288" s="234" t="s">
        <v>1361</v>
      </c>
      <c r="G288" t="s">
        <v>281</v>
      </c>
      <c r="AB288" s="204"/>
    </row>
    <row r="289" spans="1:28">
      <c r="A289" s="221" t="s">
        <v>333</v>
      </c>
      <c r="B289" s="223" t="s">
        <v>192</v>
      </c>
      <c r="C289" s="223">
        <v>5.8862600000000006E-11</v>
      </c>
      <c r="D289" s="223" t="s">
        <v>259</v>
      </c>
      <c r="E289" s="223" t="s">
        <v>1389</v>
      </c>
      <c r="F289" s="234" t="s">
        <v>1363</v>
      </c>
      <c r="G289" t="s">
        <v>281</v>
      </c>
      <c r="AB289" s="204"/>
    </row>
    <row r="290" spans="1:28">
      <c r="A290" s="221" t="s">
        <v>333</v>
      </c>
      <c r="B290" s="223" t="s">
        <v>394</v>
      </c>
      <c r="C290" s="223">
        <v>1.5587500000000001E-4</v>
      </c>
      <c r="D290" s="223" t="s">
        <v>259</v>
      </c>
      <c r="E290" s="223" t="s">
        <v>1390</v>
      </c>
      <c r="F290" s="234" t="s">
        <v>1365</v>
      </c>
      <c r="G290" t="s">
        <v>281</v>
      </c>
      <c r="AB290" s="204"/>
    </row>
    <row r="291" spans="1:28">
      <c r="A291" s="221" t="s">
        <v>333</v>
      </c>
      <c r="B291" s="223" t="s">
        <v>394</v>
      </c>
      <c r="C291" s="223">
        <v>5.3442399999999998E-8</v>
      </c>
      <c r="D291" s="223" t="s">
        <v>259</v>
      </c>
      <c r="E291" s="223" t="s">
        <v>1391</v>
      </c>
      <c r="F291" s="234" t="s">
        <v>1361</v>
      </c>
      <c r="G291" t="s">
        <v>281</v>
      </c>
      <c r="AB291" s="204"/>
    </row>
    <row r="292" spans="1:28">
      <c r="A292" s="221" t="s">
        <v>333</v>
      </c>
      <c r="B292" s="223" t="s">
        <v>415</v>
      </c>
      <c r="C292" s="223">
        <v>1.441283E-3</v>
      </c>
      <c r="D292" s="223" t="s">
        <v>259</v>
      </c>
      <c r="E292" s="223" t="s">
        <v>1392</v>
      </c>
      <c r="F292" s="234" t="s">
        <v>1363</v>
      </c>
      <c r="G292" t="s">
        <v>281</v>
      </c>
    </row>
    <row r="293" spans="1:28">
      <c r="A293" s="221" t="s">
        <v>333</v>
      </c>
      <c r="B293" s="223" t="s">
        <v>217</v>
      </c>
      <c r="C293" s="223">
        <v>1.5869700000000001E-7</v>
      </c>
      <c r="D293" s="223" t="s">
        <v>259</v>
      </c>
      <c r="E293" s="223" t="s">
        <v>1393</v>
      </c>
      <c r="F293" s="234" t="s">
        <v>1361</v>
      </c>
      <c r="G293" t="s">
        <v>281</v>
      </c>
      <c r="AB293" s="204"/>
    </row>
    <row r="294" spans="1:28">
      <c r="A294" s="221" t="s">
        <v>333</v>
      </c>
      <c r="B294" s="223" t="s">
        <v>217</v>
      </c>
      <c r="C294" s="223">
        <v>3.0601400000000001E-9</v>
      </c>
      <c r="D294" s="223" t="s">
        <v>259</v>
      </c>
      <c r="E294" s="223" t="s">
        <v>1394</v>
      </c>
      <c r="F294" s="234" t="s">
        <v>1363</v>
      </c>
      <c r="G294" t="s">
        <v>281</v>
      </c>
    </row>
    <row r="295" spans="1:28">
      <c r="A295" s="221" t="s">
        <v>333</v>
      </c>
      <c r="B295" s="223" t="s">
        <v>418</v>
      </c>
      <c r="C295" s="223">
        <v>5.5179069999999998E-3</v>
      </c>
      <c r="D295" s="223" t="s">
        <v>259</v>
      </c>
      <c r="E295" s="223" t="s">
        <v>1395</v>
      </c>
      <c r="F295" s="234" t="s">
        <v>1365</v>
      </c>
      <c r="G295" t="s">
        <v>281</v>
      </c>
      <c r="AB295" s="204"/>
    </row>
    <row r="296" spans="1:28">
      <c r="A296" s="221" t="s">
        <v>333</v>
      </c>
      <c r="B296" s="223" t="s">
        <v>418</v>
      </c>
      <c r="C296" s="223">
        <v>7.8388199999999999E-6</v>
      </c>
      <c r="D296" s="223" t="s">
        <v>259</v>
      </c>
      <c r="E296" s="223" t="s">
        <v>1396</v>
      </c>
      <c r="F296" s="234" t="s">
        <v>1361</v>
      </c>
      <c r="G296" t="s">
        <v>281</v>
      </c>
    </row>
    <row r="297" spans="1:28">
      <c r="A297" s="221" t="s">
        <v>333</v>
      </c>
      <c r="B297" s="223" t="s">
        <v>205</v>
      </c>
      <c r="C297" s="223">
        <v>5.5131399999999999E-13</v>
      </c>
      <c r="D297" s="223" t="s">
        <v>259</v>
      </c>
      <c r="E297" s="223" t="s">
        <v>1397</v>
      </c>
      <c r="F297" s="234" t="s">
        <v>1361</v>
      </c>
      <c r="G297" t="s">
        <v>281</v>
      </c>
    </row>
    <row r="298" spans="1:28">
      <c r="A298" s="221" t="s">
        <v>333</v>
      </c>
      <c r="B298" s="223" t="s">
        <v>205</v>
      </c>
      <c r="C298" s="223">
        <v>5.55667E-12</v>
      </c>
      <c r="D298" s="223" t="s">
        <v>259</v>
      </c>
      <c r="E298" s="223" t="s">
        <v>1398</v>
      </c>
      <c r="F298" s="234" t="s">
        <v>1363</v>
      </c>
      <c r="G298" t="s">
        <v>281</v>
      </c>
      <c r="AB298" s="204"/>
    </row>
    <row r="299" spans="1:28">
      <c r="A299" s="221" t="s">
        <v>333</v>
      </c>
      <c r="B299" s="223" t="s">
        <v>205</v>
      </c>
      <c r="C299" s="223">
        <v>1.0472099999999999E-5</v>
      </c>
      <c r="D299" s="223" t="s">
        <v>259</v>
      </c>
      <c r="E299" s="223" t="s">
        <v>1399</v>
      </c>
      <c r="F299" s="234" t="s">
        <v>1365</v>
      </c>
      <c r="G299" t="s">
        <v>281</v>
      </c>
      <c r="AB299" s="204"/>
    </row>
    <row r="300" spans="1:28">
      <c r="A300" s="221" t="s">
        <v>333</v>
      </c>
      <c r="B300" s="223" t="s">
        <v>205</v>
      </c>
      <c r="C300" s="223">
        <v>1.83245E-9</v>
      </c>
      <c r="D300" s="223" t="s">
        <v>259</v>
      </c>
      <c r="E300" s="223" t="s">
        <v>1400</v>
      </c>
      <c r="F300" s="234" t="s">
        <v>1361</v>
      </c>
      <c r="G300" t="s">
        <v>281</v>
      </c>
      <c r="AB300" s="204"/>
    </row>
    <row r="301" spans="1:28">
      <c r="A301" s="221" t="s">
        <v>333</v>
      </c>
      <c r="B301" s="223" t="s">
        <v>196</v>
      </c>
      <c r="C301" s="223">
        <v>9.6347099999999999E-15</v>
      </c>
      <c r="D301" s="223" t="s">
        <v>259</v>
      </c>
      <c r="E301" s="223" t="s">
        <v>1401</v>
      </c>
      <c r="F301" s="234" t="s">
        <v>1361</v>
      </c>
      <c r="G301" t="s">
        <v>281</v>
      </c>
      <c r="AB301" s="204"/>
    </row>
    <row r="302" spans="1:28">
      <c r="A302" s="221" t="s">
        <v>333</v>
      </c>
      <c r="B302" s="223" t="s">
        <v>196</v>
      </c>
      <c r="C302" s="223">
        <v>2.27634E-9</v>
      </c>
      <c r="D302" s="223" t="s">
        <v>259</v>
      </c>
      <c r="E302" s="223" t="s">
        <v>1402</v>
      </c>
      <c r="F302" s="234" t="s">
        <v>1363</v>
      </c>
      <c r="G302" t="s">
        <v>281</v>
      </c>
      <c r="AB302" s="204"/>
    </row>
    <row r="303" spans="1:28">
      <c r="A303" s="221" t="s">
        <v>333</v>
      </c>
      <c r="B303" s="223" t="s">
        <v>196</v>
      </c>
      <c r="C303" s="223">
        <v>3.00202E-7</v>
      </c>
      <c r="D303" s="223" t="s">
        <v>259</v>
      </c>
      <c r="E303" s="223" t="s">
        <v>1403</v>
      </c>
      <c r="F303" s="234" t="s">
        <v>1365</v>
      </c>
      <c r="G303" t="s">
        <v>281</v>
      </c>
    </row>
    <row r="304" spans="1:28">
      <c r="A304" s="221" t="s">
        <v>333</v>
      </c>
      <c r="B304" s="223" t="s">
        <v>196</v>
      </c>
      <c r="C304" s="223">
        <v>1.80109E-9</v>
      </c>
      <c r="D304" s="223" t="s">
        <v>259</v>
      </c>
      <c r="E304" s="223" t="s">
        <v>1404</v>
      </c>
      <c r="F304" s="234" t="s">
        <v>1361</v>
      </c>
      <c r="G304" t="s">
        <v>281</v>
      </c>
      <c r="AB304" s="204"/>
    </row>
    <row r="305" spans="1:28">
      <c r="A305" s="221" t="s">
        <v>333</v>
      </c>
      <c r="B305" s="223" t="s">
        <v>1405</v>
      </c>
      <c r="C305" s="223">
        <v>8.2961400000000006E-8</v>
      </c>
      <c r="D305" s="223" t="s">
        <v>259</v>
      </c>
      <c r="E305" s="223" t="s">
        <v>1406</v>
      </c>
      <c r="F305" s="234" t="s">
        <v>1361</v>
      </c>
      <c r="G305" t="s">
        <v>281</v>
      </c>
      <c r="AB305" s="204"/>
    </row>
    <row r="306" spans="1:28">
      <c r="A306" s="221" t="s">
        <v>333</v>
      </c>
      <c r="B306" s="223" t="s">
        <v>200</v>
      </c>
      <c r="C306" s="223">
        <v>7.6909299999999997E-15</v>
      </c>
      <c r="D306" s="223" t="s">
        <v>259</v>
      </c>
      <c r="E306" s="223" t="s">
        <v>1407</v>
      </c>
      <c r="F306" s="234" t="s">
        <v>1361</v>
      </c>
      <c r="G306" t="s">
        <v>281</v>
      </c>
      <c r="AB306" s="204"/>
    </row>
    <row r="307" spans="1:28">
      <c r="A307" s="221" t="s">
        <v>333</v>
      </c>
      <c r="B307" s="223" t="s">
        <v>200</v>
      </c>
      <c r="C307" s="223">
        <v>1.13187E-10</v>
      </c>
      <c r="D307" s="223" t="s">
        <v>259</v>
      </c>
      <c r="E307" s="223" t="s">
        <v>1408</v>
      </c>
      <c r="F307" s="234" t="s">
        <v>1363</v>
      </c>
      <c r="G307" t="s">
        <v>281</v>
      </c>
    </row>
    <row r="308" spans="1:28">
      <c r="A308" s="221" t="s">
        <v>333</v>
      </c>
      <c r="B308" s="223" t="s">
        <v>430</v>
      </c>
      <c r="C308" s="223">
        <v>2.8582099999999999E-5</v>
      </c>
      <c r="D308" s="223" t="s">
        <v>259</v>
      </c>
      <c r="E308" s="223" t="s">
        <v>1409</v>
      </c>
      <c r="F308" s="234" t="s">
        <v>1365</v>
      </c>
      <c r="G308" t="s">
        <v>281</v>
      </c>
    </row>
    <row r="309" spans="1:28">
      <c r="A309" s="221" t="s">
        <v>333</v>
      </c>
      <c r="B309" s="223" t="s">
        <v>430</v>
      </c>
      <c r="C309" s="223">
        <v>2.74658E-7</v>
      </c>
      <c r="D309" s="223" t="s">
        <v>259</v>
      </c>
      <c r="E309" s="223" t="s">
        <v>1410</v>
      </c>
      <c r="F309" s="234" t="s">
        <v>1361</v>
      </c>
      <c r="G309" t="s">
        <v>281</v>
      </c>
      <c r="AB309" s="204"/>
    </row>
    <row r="310" spans="1:28">
      <c r="A310" s="221" t="s">
        <v>333</v>
      </c>
      <c r="B310" s="223" t="s">
        <v>1411</v>
      </c>
      <c r="C310" s="223">
        <v>2.5000000000000001E-4</v>
      </c>
      <c r="D310" s="223" t="s">
        <v>1412</v>
      </c>
      <c r="E310" s="223" t="s">
        <v>1413</v>
      </c>
      <c r="F310" s="234" t="s">
        <v>1414</v>
      </c>
      <c r="G310" t="s">
        <v>281</v>
      </c>
      <c r="AB310" s="204"/>
    </row>
    <row r="311" spans="1:28">
      <c r="A311" s="221" t="s">
        <v>333</v>
      </c>
      <c r="B311" s="223" t="s">
        <v>1415</v>
      </c>
      <c r="C311" s="223">
        <v>1.5E-3</v>
      </c>
      <c r="D311" s="223" t="s">
        <v>1412</v>
      </c>
      <c r="E311" s="223" t="s">
        <v>1416</v>
      </c>
      <c r="F311" s="234" t="s">
        <v>1417</v>
      </c>
      <c r="G311" t="s">
        <v>281</v>
      </c>
      <c r="AB311" s="204"/>
    </row>
    <row r="312" spans="1:28">
      <c r="A312" s="221" t="s">
        <v>333</v>
      </c>
      <c r="B312" s="223" t="s">
        <v>1418</v>
      </c>
      <c r="C312" s="223">
        <v>2.5000000000000001E-4</v>
      </c>
      <c r="D312" s="223" t="s">
        <v>1412</v>
      </c>
      <c r="E312" s="223" t="s">
        <v>1413</v>
      </c>
      <c r="F312" s="234" t="s">
        <v>1419</v>
      </c>
      <c r="G312" t="s">
        <v>281</v>
      </c>
    </row>
    <row r="313" spans="1:28">
      <c r="A313" s="221" t="s">
        <v>333</v>
      </c>
      <c r="B313" s="223" t="s">
        <v>1420</v>
      </c>
      <c r="C313" s="223">
        <v>1.8500000000000001E-3</v>
      </c>
      <c r="D313" s="223" t="s">
        <v>1412</v>
      </c>
      <c r="E313" s="223" t="s">
        <v>1421</v>
      </c>
      <c r="F313" s="234" t="s">
        <v>1422</v>
      </c>
      <c r="G313" t="s">
        <v>281</v>
      </c>
      <c r="AB313" s="204"/>
    </row>
    <row r="314" spans="1:28">
      <c r="A314" s="221" t="s">
        <v>333</v>
      </c>
      <c r="B314" s="223" t="s">
        <v>449</v>
      </c>
      <c r="C314" s="223">
        <v>1.6158333E-2</v>
      </c>
      <c r="D314" s="223" t="s">
        <v>259</v>
      </c>
      <c r="E314" s="223" t="s">
        <v>1423</v>
      </c>
      <c r="F314" s="234" t="s">
        <v>1365</v>
      </c>
      <c r="G314" t="s">
        <v>281</v>
      </c>
      <c r="AB314" s="204"/>
    </row>
    <row r="315" spans="1:28">
      <c r="A315" s="221" t="s">
        <v>333</v>
      </c>
      <c r="B315" s="223" t="s">
        <v>449</v>
      </c>
      <c r="C315" s="223">
        <v>1.288024E-3</v>
      </c>
      <c r="D315" s="223" t="s">
        <v>259</v>
      </c>
      <c r="E315" s="223" t="s">
        <v>1424</v>
      </c>
      <c r="F315" s="234" t="s">
        <v>1361</v>
      </c>
      <c r="G315" t="s">
        <v>281</v>
      </c>
      <c r="AB315" s="204"/>
    </row>
    <row r="316" spans="1:28">
      <c r="A316" s="221" t="s">
        <v>333</v>
      </c>
      <c r="B316" s="223" t="s">
        <v>452</v>
      </c>
      <c r="C316" s="223">
        <v>7.5764299999999998E-7</v>
      </c>
      <c r="D316" s="223" t="s">
        <v>259</v>
      </c>
      <c r="E316" s="223" t="s">
        <v>1425</v>
      </c>
      <c r="F316" s="234" t="s">
        <v>1361</v>
      </c>
      <c r="G316" t="s">
        <v>281</v>
      </c>
      <c r="AB316" s="204"/>
    </row>
    <row r="317" spans="1:28">
      <c r="A317" s="221" t="s">
        <v>333</v>
      </c>
      <c r="B317" s="223" t="s">
        <v>229</v>
      </c>
      <c r="C317" s="223">
        <v>7.5720599999999996E-6</v>
      </c>
      <c r="D317" s="223" t="s">
        <v>259</v>
      </c>
      <c r="E317" s="223" t="s">
        <v>1426</v>
      </c>
      <c r="F317" s="234" t="s">
        <v>1363</v>
      </c>
      <c r="G317" t="s">
        <v>281</v>
      </c>
    </row>
    <row r="318" spans="1:28">
      <c r="A318" s="221" t="s">
        <v>333</v>
      </c>
      <c r="B318" s="223" t="s">
        <v>455</v>
      </c>
      <c r="C318" s="223">
        <v>0.123272276</v>
      </c>
      <c r="D318" s="223" t="s">
        <v>259</v>
      </c>
      <c r="E318" s="223" t="s">
        <v>1427</v>
      </c>
      <c r="F318" s="234" t="s">
        <v>1365</v>
      </c>
      <c r="G318" t="s">
        <v>281</v>
      </c>
      <c r="AB318" s="204"/>
    </row>
    <row r="319" spans="1:28">
      <c r="A319" s="221" t="s">
        <v>333</v>
      </c>
      <c r="B319" s="223" t="s">
        <v>455</v>
      </c>
      <c r="C319" s="223">
        <v>3.0288242999999999E-2</v>
      </c>
      <c r="D319" s="223" t="s">
        <v>259</v>
      </c>
      <c r="E319" s="223" t="s">
        <v>1428</v>
      </c>
      <c r="F319" s="234" t="s">
        <v>1383</v>
      </c>
      <c r="G319" t="s">
        <v>281</v>
      </c>
      <c r="AB319" s="204"/>
    </row>
    <row r="320" spans="1:28">
      <c r="A320" s="221" t="s">
        <v>333</v>
      </c>
      <c r="B320" s="223" t="s">
        <v>213</v>
      </c>
      <c r="C320" s="223">
        <v>-5.3865900000000004E-6</v>
      </c>
      <c r="D320" s="223" t="s">
        <v>259</v>
      </c>
      <c r="E320" s="223" t="s">
        <v>1429</v>
      </c>
      <c r="F320" s="234" t="s">
        <v>1361</v>
      </c>
      <c r="G320" t="s">
        <v>281</v>
      </c>
      <c r="AB320" s="204"/>
    </row>
    <row r="321" spans="1:28">
      <c r="A321" s="221" t="s">
        <v>333</v>
      </c>
      <c r="B321" s="223" t="s">
        <v>213</v>
      </c>
      <c r="C321" s="223">
        <v>-6.1535099999999999E-7</v>
      </c>
      <c r="D321" s="223" t="s">
        <v>259</v>
      </c>
      <c r="E321" s="223" t="s">
        <v>1430</v>
      </c>
      <c r="F321" s="234" t="s">
        <v>1363</v>
      </c>
      <c r="G321" t="s">
        <v>281</v>
      </c>
      <c r="AB321" s="204"/>
    </row>
    <row r="322" spans="1:28">
      <c r="A322" s="221" t="s">
        <v>333</v>
      </c>
      <c r="B322" s="223" t="s">
        <v>213</v>
      </c>
      <c r="C322" s="223">
        <v>-2.4935410000000002E-3</v>
      </c>
      <c r="D322" s="223" t="s">
        <v>259</v>
      </c>
      <c r="E322" s="223" t="s">
        <v>1431</v>
      </c>
      <c r="F322" s="234" t="s">
        <v>1365</v>
      </c>
      <c r="G322" t="s">
        <v>281</v>
      </c>
      <c r="AB322" s="204"/>
    </row>
    <row r="323" spans="1:28">
      <c r="A323" s="221" t="s">
        <v>333</v>
      </c>
      <c r="B323" s="223" t="s">
        <v>213</v>
      </c>
      <c r="C323" s="223">
        <v>-1.4811300000000001E-4</v>
      </c>
      <c r="D323" s="223" t="s">
        <v>259</v>
      </c>
      <c r="E323" s="223" t="s">
        <v>1432</v>
      </c>
      <c r="F323" s="234" t="s">
        <v>1361</v>
      </c>
      <c r="G323" t="s">
        <v>281</v>
      </c>
    </row>
    <row r="324" spans="1:28">
      <c r="A324" s="221" t="s">
        <v>333</v>
      </c>
      <c r="B324" s="223" t="s">
        <v>464</v>
      </c>
      <c r="C324" s="223">
        <v>4.8676980000000002E-3</v>
      </c>
      <c r="D324" s="223" t="s">
        <v>259</v>
      </c>
      <c r="E324" s="223" t="s">
        <v>1433</v>
      </c>
      <c r="F324" s="234" t="s">
        <v>1383</v>
      </c>
      <c r="G324" t="s">
        <v>281</v>
      </c>
      <c r="AB324" s="204"/>
    </row>
    <row r="325" spans="1:28">
      <c r="A325" s="221" t="s">
        <v>333</v>
      </c>
      <c r="B325" s="223" t="s">
        <v>1434</v>
      </c>
      <c r="C325" s="223">
        <v>5.0000000000000002E-5</v>
      </c>
      <c r="D325" s="223" t="s">
        <v>1435</v>
      </c>
      <c r="E325" s="223" t="s">
        <v>1436</v>
      </c>
      <c r="F325" s="234" t="s">
        <v>1437</v>
      </c>
      <c r="G325" t="s">
        <v>281</v>
      </c>
      <c r="AB325" s="204"/>
    </row>
    <row r="326" spans="1:28">
      <c r="A326" s="221" t="s">
        <v>333</v>
      </c>
      <c r="B326" s="223" t="s">
        <v>1438</v>
      </c>
      <c r="C326" s="223">
        <v>6.0000000000000002E-5</v>
      </c>
      <c r="D326" s="223" t="s">
        <v>1435</v>
      </c>
      <c r="E326" s="223" t="s">
        <v>1439</v>
      </c>
      <c r="F326" s="234" t="s">
        <v>1440</v>
      </c>
      <c r="G326" t="s">
        <v>281</v>
      </c>
      <c r="AB326" s="204"/>
    </row>
    <row r="327" spans="1:28">
      <c r="A327" s="221" t="s">
        <v>333</v>
      </c>
      <c r="B327" s="223" t="s">
        <v>1441</v>
      </c>
      <c r="C327" s="223">
        <v>5.0000000000000002E-5</v>
      </c>
      <c r="D327" s="223" t="s">
        <v>1435</v>
      </c>
      <c r="E327" s="223" t="s">
        <v>1436</v>
      </c>
      <c r="F327" s="234" t="s">
        <v>1442</v>
      </c>
      <c r="G327" t="s">
        <v>281</v>
      </c>
      <c r="AB327" s="204"/>
    </row>
    <row r="328" spans="1:28">
      <c r="A328" s="221" t="s">
        <v>333</v>
      </c>
      <c r="B328" s="223" t="s">
        <v>1443</v>
      </c>
      <c r="C328" s="223">
        <v>5.0000000000000002E-5</v>
      </c>
      <c r="D328" s="223" t="s">
        <v>1435</v>
      </c>
      <c r="E328" s="223" t="s">
        <v>1436</v>
      </c>
      <c r="F328" s="234" t="s">
        <v>1444</v>
      </c>
      <c r="G328" t="s">
        <v>281</v>
      </c>
      <c r="AB328" s="204"/>
    </row>
    <row r="329" spans="1:28">
      <c r="A329" s="221" t="s">
        <v>333</v>
      </c>
      <c r="B329" s="223" t="s">
        <v>1445</v>
      </c>
      <c r="C329" s="223">
        <v>5.0000000000000002E-5</v>
      </c>
      <c r="D329" s="223" t="s">
        <v>1435</v>
      </c>
      <c r="E329" s="223" t="s">
        <v>1436</v>
      </c>
      <c r="F329" s="234" t="s">
        <v>1446</v>
      </c>
      <c r="G329" t="s">
        <v>281</v>
      </c>
      <c r="AB329" s="204"/>
    </row>
    <row r="330" spans="1:28">
      <c r="A330" s="221" t="s">
        <v>333</v>
      </c>
      <c r="B330" s="223" t="s">
        <v>1447</v>
      </c>
      <c r="C330" s="223">
        <v>5.0000000000000002E-5</v>
      </c>
      <c r="D330" s="223" t="s">
        <v>1435</v>
      </c>
      <c r="E330" s="223" t="s">
        <v>1436</v>
      </c>
      <c r="F330" s="234" t="s">
        <v>1448</v>
      </c>
      <c r="G330" t="s">
        <v>281</v>
      </c>
      <c r="AB330" s="204"/>
    </row>
    <row r="331" spans="1:28">
      <c r="A331" s="221" t="s">
        <v>333</v>
      </c>
      <c r="B331" s="223" t="s">
        <v>1449</v>
      </c>
      <c r="C331" s="223">
        <v>1.0000000000000001E-5</v>
      </c>
      <c r="D331" s="223" t="s">
        <v>1435</v>
      </c>
      <c r="E331" s="223" t="s">
        <v>1450</v>
      </c>
      <c r="F331" s="234" t="s">
        <v>1451</v>
      </c>
      <c r="G331" t="s">
        <v>281</v>
      </c>
      <c r="AB331" s="204"/>
    </row>
    <row r="332" spans="1:28">
      <c r="A332" s="221" t="s">
        <v>333</v>
      </c>
      <c r="B332" s="223" t="s">
        <v>482</v>
      </c>
      <c r="C332" s="223">
        <v>7.9757000000000005E-4</v>
      </c>
      <c r="D332" s="223" t="s">
        <v>259</v>
      </c>
      <c r="E332" s="223" t="s">
        <v>1452</v>
      </c>
      <c r="F332" s="234" t="s">
        <v>1305</v>
      </c>
      <c r="G332" t="s">
        <v>281</v>
      </c>
      <c r="AB332" s="204"/>
    </row>
    <row r="333" spans="1:28">
      <c r="A333" s="221" t="s">
        <v>333</v>
      </c>
      <c r="B333" s="223" t="s">
        <v>1453</v>
      </c>
      <c r="C333" s="223">
        <v>6.7839300000000006E-5</v>
      </c>
      <c r="D333" s="223" t="s">
        <v>259</v>
      </c>
      <c r="E333" s="223" t="s">
        <v>1454</v>
      </c>
      <c r="F333" s="234" t="s">
        <v>1286</v>
      </c>
      <c r="G333" t="s">
        <v>281</v>
      </c>
    </row>
    <row r="334" spans="1:28">
      <c r="A334" s="221" t="s">
        <v>333</v>
      </c>
      <c r="B334" s="223" t="s">
        <v>1455</v>
      </c>
      <c r="C334" s="223">
        <v>6.7839300000000006E-5</v>
      </c>
      <c r="D334" s="223" t="s">
        <v>259</v>
      </c>
      <c r="E334" s="223" t="s">
        <v>1454</v>
      </c>
      <c r="F334" s="234" t="s">
        <v>1286</v>
      </c>
      <c r="G334" t="s">
        <v>281</v>
      </c>
      <c r="AB334" s="204"/>
    </row>
    <row r="335" spans="1:28">
      <c r="A335" s="221" t="s">
        <v>333</v>
      </c>
      <c r="B335" s="223" t="s">
        <v>209</v>
      </c>
      <c r="C335" s="223">
        <v>7.5413500000000005E-11</v>
      </c>
      <c r="D335" s="223" t="s">
        <v>259</v>
      </c>
      <c r="E335" s="223" t="s">
        <v>1456</v>
      </c>
      <c r="F335" s="234" t="s">
        <v>1361</v>
      </c>
      <c r="G335" t="s">
        <v>281</v>
      </c>
      <c r="AB335" s="204"/>
    </row>
    <row r="336" spans="1:28">
      <c r="A336" s="221" t="s">
        <v>333</v>
      </c>
      <c r="B336" s="223" t="s">
        <v>209</v>
      </c>
      <c r="C336" s="223">
        <v>1.4847799999999999E-9</v>
      </c>
      <c r="D336" s="223" t="s">
        <v>259</v>
      </c>
      <c r="E336" s="223" t="s">
        <v>1457</v>
      </c>
      <c r="F336" s="234" t="s">
        <v>1363</v>
      </c>
      <c r="G336" t="s">
        <v>281</v>
      </c>
      <c r="AB336" s="204"/>
    </row>
    <row r="337" spans="1:28">
      <c r="A337" s="221" t="s">
        <v>333</v>
      </c>
      <c r="B337" s="223" t="s">
        <v>486</v>
      </c>
      <c r="C337" s="223">
        <v>5.1621999999999996E-4</v>
      </c>
      <c r="D337" s="223" t="s">
        <v>259</v>
      </c>
      <c r="E337" s="223" t="s">
        <v>1458</v>
      </c>
      <c r="F337" s="234" t="s">
        <v>1365</v>
      </c>
      <c r="G337" t="s">
        <v>281</v>
      </c>
      <c r="AB337" s="204"/>
    </row>
    <row r="338" spans="1:28">
      <c r="A338" s="226" t="s">
        <v>333</v>
      </c>
      <c r="B338" s="228" t="s">
        <v>486</v>
      </c>
      <c r="C338" s="228">
        <v>2.0661E-6</v>
      </c>
      <c r="D338" s="228" t="s">
        <v>259</v>
      </c>
      <c r="E338" s="228" t="s">
        <v>1459</v>
      </c>
      <c r="F338" s="255" t="s">
        <v>1361</v>
      </c>
      <c r="G338" t="s">
        <v>281</v>
      </c>
      <c r="AB338" s="204"/>
    </row>
    <row r="339" spans="1:28">
      <c r="G339" t="s">
        <v>281</v>
      </c>
      <c r="AB339" s="204"/>
    </row>
    <row r="340" spans="1:28" ht="18.75">
      <c r="A340" s="769" t="s">
        <v>1460</v>
      </c>
      <c r="B340" s="770"/>
      <c r="C340" s="770"/>
      <c r="D340" s="770"/>
      <c r="E340" s="770"/>
      <c r="F340" s="771"/>
      <c r="G340" t="s">
        <v>281</v>
      </c>
      <c r="AB340" s="204"/>
    </row>
    <row r="341" spans="1:28">
      <c r="A341" s="211" t="s">
        <v>238</v>
      </c>
      <c r="B341" s="212" t="s">
        <v>239</v>
      </c>
      <c r="C341" s="212" t="s">
        <v>240</v>
      </c>
      <c r="D341" s="212" t="s">
        <v>134</v>
      </c>
      <c r="E341" s="212" t="s">
        <v>241</v>
      </c>
      <c r="F341" s="213" t="s">
        <v>242</v>
      </c>
      <c r="G341" t="s">
        <v>281</v>
      </c>
      <c r="AB341" s="204"/>
    </row>
    <row r="342" spans="1:28">
      <c r="A342" s="216" t="s">
        <v>845</v>
      </c>
      <c r="B342" s="231" t="s">
        <v>1082</v>
      </c>
      <c r="C342" s="218">
        <v>1</v>
      </c>
      <c r="D342" s="218" t="s">
        <v>504</v>
      </c>
      <c r="E342" s="218" t="s">
        <v>253</v>
      </c>
      <c r="F342" s="232" t="s">
        <v>1461</v>
      </c>
      <c r="G342" t="s">
        <v>281</v>
      </c>
      <c r="AB342" s="204"/>
    </row>
    <row r="343" spans="1:28">
      <c r="A343" s="221" t="s">
        <v>333</v>
      </c>
      <c r="B343" s="223" t="s">
        <v>376</v>
      </c>
      <c r="C343" s="271">
        <v>5.5579999999999999E-8</v>
      </c>
      <c r="D343" s="223" t="s">
        <v>259</v>
      </c>
      <c r="E343" s="223" t="s">
        <v>847</v>
      </c>
      <c r="F343" s="234" t="s">
        <v>848</v>
      </c>
      <c r="G343" t="s">
        <v>281</v>
      </c>
      <c r="AB343" s="204"/>
    </row>
    <row r="344" spans="1:28">
      <c r="A344" s="221" t="s">
        <v>333</v>
      </c>
      <c r="B344" s="223" t="s">
        <v>427</v>
      </c>
      <c r="C344" s="271">
        <v>4.1800000000000002E-4</v>
      </c>
      <c r="D344" s="223" t="s">
        <v>259</v>
      </c>
      <c r="E344" s="223" t="s">
        <v>849</v>
      </c>
      <c r="F344" s="234" t="s">
        <v>850</v>
      </c>
      <c r="G344" t="s">
        <v>281</v>
      </c>
      <c r="AB344" s="204"/>
    </row>
    <row r="345" spans="1:28">
      <c r="A345" s="221" t="s">
        <v>333</v>
      </c>
      <c r="B345" s="223" t="s">
        <v>436</v>
      </c>
      <c r="C345" s="271">
        <v>4.5330000000000002E-7</v>
      </c>
      <c r="D345" s="223" t="s">
        <v>259</v>
      </c>
      <c r="E345" s="223" t="s">
        <v>851</v>
      </c>
      <c r="F345" s="234" t="s">
        <v>852</v>
      </c>
      <c r="G345" t="s">
        <v>281</v>
      </c>
      <c r="AB345" s="204"/>
    </row>
    <row r="346" spans="1:28">
      <c r="A346" s="221" t="s">
        <v>333</v>
      </c>
      <c r="B346" s="223" t="s">
        <v>441</v>
      </c>
      <c r="C346" s="271">
        <v>8.4900000000000005E-7</v>
      </c>
      <c r="D346" s="223" t="s">
        <v>259</v>
      </c>
      <c r="E346" s="223" t="s">
        <v>853</v>
      </c>
      <c r="F346" s="234" t="s">
        <v>854</v>
      </c>
      <c r="G346" t="s">
        <v>281</v>
      </c>
      <c r="AB346" s="204"/>
    </row>
    <row r="347" spans="1:28">
      <c r="A347" s="226" t="s">
        <v>333</v>
      </c>
      <c r="B347" s="228" t="s">
        <v>467</v>
      </c>
      <c r="C347" s="272">
        <v>9.2109999999999996E-8</v>
      </c>
      <c r="D347" s="228" t="s">
        <v>259</v>
      </c>
      <c r="E347" s="228" t="s">
        <v>855</v>
      </c>
      <c r="F347" s="255" t="s">
        <v>856</v>
      </c>
      <c r="G347" t="s">
        <v>281</v>
      </c>
      <c r="AB347" s="204"/>
    </row>
    <row r="349" spans="1:28">
      <c r="A349" s="787" t="s">
        <v>489</v>
      </c>
      <c r="B349" s="788"/>
      <c r="C349" s="789"/>
    </row>
    <row r="350" spans="1:28">
      <c r="A350" s="179" t="s">
        <v>1462</v>
      </c>
      <c r="B350" s="280"/>
      <c r="C350" s="281">
        <v>0.56439393939393945</v>
      </c>
    </row>
    <row r="351" spans="1:28">
      <c r="A351" s="157" t="s">
        <v>1463</v>
      </c>
      <c r="B351" s="191"/>
      <c r="C351" s="282">
        <v>0.43560606060606055</v>
      </c>
    </row>
    <row r="352" spans="1:28">
      <c r="A352" s="179" t="s">
        <v>1464</v>
      </c>
      <c r="B352" s="280"/>
      <c r="C352" s="281">
        <v>-0.66287878787878796</v>
      </c>
    </row>
    <row r="353" spans="1:3">
      <c r="A353" s="167" t="s">
        <v>1465</v>
      </c>
      <c r="B353" s="283"/>
      <c r="C353" s="284">
        <v>-0.33712121212121199</v>
      </c>
    </row>
  </sheetData>
  <mergeCells count="10">
    <mergeCell ref="A49:F49"/>
    <mergeCell ref="A112:F112"/>
    <mergeCell ref="A222:F222"/>
    <mergeCell ref="A340:F340"/>
    <mergeCell ref="A349:C349"/>
    <mergeCell ref="A1:F1"/>
    <mergeCell ref="I1:R1"/>
    <mergeCell ref="A7:F7"/>
    <mergeCell ref="I14:R14"/>
    <mergeCell ref="A21:F21"/>
  </mergeCells>
  <pageMargins left="0.7" right="0.7" top="0.75" bottom="0.75" header="0.3" footer="0.3"/>
  <pageSetup paperSize="9" orientation="portrait"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79998168889431442"/>
  </sheetPr>
  <dimension ref="A1:R480"/>
  <sheetViews>
    <sheetView zoomScale="70" workbookViewId="0">
      <selection sqref="A1:F1"/>
    </sheetView>
  </sheetViews>
  <sheetFormatPr baseColWidth="10" defaultColWidth="9.140625" defaultRowHeight="15"/>
  <cols>
    <col min="1" max="1" width="8.85546875" customWidth="1"/>
    <col min="2" max="2" width="61.5703125" customWidth="1"/>
    <col min="3" max="3" width="17.7109375" bestFit="1" customWidth="1"/>
    <col min="4" max="4" width="8.5703125" customWidth="1"/>
    <col min="5" max="5" width="42.5703125" bestFit="1" customWidth="1"/>
    <col min="6" max="6" width="88" customWidth="1"/>
    <col min="7" max="8" width="9.42578125" customWidth="1"/>
    <col min="13" max="13" width="10.28515625" bestFit="1"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G2" s="245" t="s">
        <v>281</v>
      </c>
      <c r="H2" s="4"/>
      <c r="I2" s="214"/>
      <c r="J2" s="6"/>
      <c r="K2" s="6"/>
      <c r="L2" s="6"/>
      <c r="M2" s="6"/>
      <c r="N2" s="6"/>
      <c r="O2" s="6"/>
      <c r="P2" s="6"/>
      <c r="Q2" s="6"/>
      <c r="R2" s="215"/>
    </row>
    <row r="3" spans="1:18">
      <c r="A3" s="216" t="s">
        <v>243</v>
      </c>
      <c r="B3" s="217" t="s">
        <v>244</v>
      </c>
      <c r="C3" s="218">
        <v>5</v>
      </c>
      <c r="D3" s="218" t="s">
        <v>245</v>
      </c>
      <c r="E3" s="219" t="s">
        <v>246</v>
      </c>
      <c r="F3" s="220" t="s">
        <v>236</v>
      </c>
      <c r="G3" s="245" t="s">
        <v>281</v>
      </c>
      <c r="H3" s="4"/>
      <c r="I3" s="214"/>
      <c r="J3" s="6"/>
      <c r="K3" s="6"/>
      <c r="L3" s="6"/>
      <c r="M3" s="6"/>
      <c r="N3" s="6"/>
      <c r="O3" s="6"/>
      <c r="P3" s="6"/>
      <c r="Q3" s="6"/>
      <c r="R3" s="215"/>
    </row>
    <row r="4" spans="1:18">
      <c r="A4" s="221" t="s">
        <v>243</v>
      </c>
      <c r="B4" s="222" t="s">
        <v>247</v>
      </c>
      <c r="C4" s="223">
        <v>40</v>
      </c>
      <c r="D4" s="223" t="s">
        <v>245</v>
      </c>
      <c r="E4" s="224" t="s">
        <v>248</v>
      </c>
      <c r="F4" s="225" t="s">
        <v>249</v>
      </c>
      <c r="G4" s="245" t="s">
        <v>281</v>
      </c>
      <c r="H4" s="4"/>
      <c r="I4" s="214"/>
      <c r="J4" s="6"/>
      <c r="K4" s="6"/>
      <c r="L4" s="6"/>
      <c r="M4" s="6"/>
      <c r="N4" s="6"/>
      <c r="O4" s="6"/>
      <c r="P4" s="6"/>
      <c r="Q4" s="6"/>
      <c r="R4" s="215"/>
    </row>
    <row r="5" spans="1:18">
      <c r="A5" s="226" t="s">
        <v>250</v>
      </c>
      <c r="B5" s="227" t="s">
        <v>251</v>
      </c>
      <c r="C5" s="228">
        <v>1</v>
      </c>
      <c r="D5" s="228" t="s">
        <v>252</v>
      </c>
      <c r="E5" s="229" t="s">
        <v>253</v>
      </c>
      <c r="F5" s="230" t="s">
        <v>254</v>
      </c>
      <c r="G5" s="245" t="s">
        <v>281</v>
      </c>
      <c r="H5" s="4"/>
      <c r="I5" s="214"/>
      <c r="J5" s="6"/>
      <c r="K5" s="6"/>
      <c r="L5" s="6"/>
      <c r="M5" s="6"/>
      <c r="N5" s="6"/>
      <c r="O5" s="6"/>
      <c r="P5" s="6"/>
      <c r="Q5" s="6"/>
      <c r="R5" s="215"/>
    </row>
    <row r="6" spans="1:18">
      <c r="G6" s="245" t="s">
        <v>281</v>
      </c>
      <c r="H6" s="4"/>
      <c r="I6" s="214"/>
      <c r="J6" s="6"/>
      <c r="K6" s="6"/>
      <c r="L6" s="6"/>
      <c r="M6" s="6"/>
      <c r="N6" s="6"/>
      <c r="O6" s="6"/>
      <c r="P6" s="6"/>
      <c r="Q6" s="6"/>
      <c r="R6" s="215"/>
    </row>
    <row r="7" spans="1:18" ht="18.75">
      <c r="A7" s="769" t="s">
        <v>493</v>
      </c>
      <c r="B7" s="770"/>
      <c r="C7" s="770"/>
      <c r="D7" s="770"/>
      <c r="E7" s="770"/>
      <c r="F7" s="771"/>
      <c r="G7" s="245" t="s">
        <v>281</v>
      </c>
      <c r="H7" s="4"/>
      <c r="I7" s="214"/>
      <c r="J7" s="6"/>
      <c r="K7" s="6"/>
      <c r="L7" s="6"/>
      <c r="M7" s="6"/>
      <c r="N7" s="6"/>
      <c r="O7" s="6"/>
      <c r="P7" s="6"/>
      <c r="Q7" s="6"/>
      <c r="R7" s="215"/>
    </row>
    <row r="8" spans="1:18">
      <c r="A8" s="211" t="s">
        <v>238</v>
      </c>
      <c r="B8" s="212" t="s">
        <v>239</v>
      </c>
      <c r="C8" s="212" t="s">
        <v>240</v>
      </c>
      <c r="D8" s="212" t="s">
        <v>134</v>
      </c>
      <c r="E8" s="212" t="s">
        <v>241</v>
      </c>
      <c r="F8" s="213" t="s">
        <v>242</v>
      </c>
      <c r="G8" s="245" t="s">
        <v>281</v>
      </c>
      <c r="H8" s="4"/>
      <c r="I8" s="214"/>
      <c r="J8" s="6"/>
      <c r="K8" s="6"/>
      <c r="L8" s="6"/>
      <c r="M8" s="6"/>
      <c r="N8" s="6"/>
      <c r="O8" s="6"/>
      <c r="P8" s="6"/>
      <c r="Q8" s="6"/>
      <c r="R8" s="215"/>
    </row>
    <row r="9" spans="1:18">
      <c r="A9" s="216" t="s">
        <v>243</v>
      </c>
      <c r="B9" s="227" t="s">
        <v>251</v>
      </c>
      <c r="C9" s="218">
        <v>1</v>
      </c>
      <c r="D9" s="218" t="s">
        <v>256</v>
      </c>
      <c r="E9" s="218" t="s">
        <v>253</v>
      </c>
      <c r="F9" s="232" t="s">
        <v>254</v>
      </c>
      <c r="G9" s="245" t="s">
        <v>281</v>
      </c>
      <c r="H9" s="4"/>
      <c r="I9" s="214"/>
      <c r="J9" s="6"/>
      <c r="K9" s="6"/>
      <c r="L9" s="6"/>
      <c r="M9" s="6"/>
      <c r="N9" s="6"/>
      <c r="O9" s="6"/>
      <c r="P9" s="6"/>
      <c r="Q9" s="6"/>
      <c r="R9" s="215"/>
    </row>
    <row r="10" spans="1:18">
      <c r="A10" s="221" t="s">
        <v>243</v>
      </c>
      <c r="B10" s="222" t="s">
        <v>495</v>
      </c>
      <c r="C10" s="223" t="s">
        <v>496</v>
      </c>
      <c r="D10" s="223" t="s">
        <v>275</v>
      </c>
      <c r="E10" s="223" t="s">
        <v>260</v>
      </c>
      <c r="F10" s="234" t="s">
        <v>497</v>
      </c>
      <c r="G10" s="245" t="s">
        <v>281</v>
      </c>
      <c r="H10" s="4"/>
      <c r="I10" s="214"/>
      <c r="J10" s="6"/>
      <c r="K10" s="6"/>
      <c r="L10" s="6"/>
      <c r="M10" s="6"/>
      <c r="N10" s="6"/>
      <c r="O10" s="6"/>
      <c r="P10" s="6"/>
      <c r="Q10" s="6"/>
      <c r="R10" s="215"/>
    </row>
    <row r="11" spans="1:18">
      <c r="A11" s="221" t="s">
        <v>243</v>
      </c>
      <c r="B11" s="222" t="s">
        <v>498</v>
      </c>
      <c r="C11" s="223" t="s">
        <v>499</v>
      </c>
      <c r="D11" s="223" t="s">
        <v>327</v>
      </c>
      <c r="E11" s="223" t="s">
        <v>500</v>
      </c>
      <c r="F11" s="234" t="s">
        <v>932</v>
      </c>
      <c r="G11" s="245" t="s">
        <v>281</v>
      </c>
      <c r="H11" s="4"/>
      <c r="I11" s="214"/>
      <c r="J11" s="6"/>
      <c r="K11" s="6"/>
      <c r="L11" s="6"/>
      <c r="M11" s="6"/>
      <c r="N11" s="6"/>
      <c r="O11" s="6"/>
      <c r="P11" s="6"/>
      <c r="Q11" s="6"/>
      <c r="R11" s="215"/>
    </row>
    <row r="12" spans="1:18">
      <c r="A12" s="221" t="s">
        <v>243</v>
      </c>
      <c r="B12" s="222" t="s">
        <v>262</v>
      </c>
      <c r="C12" s="235" t="s">
        <v>263</v>
      </c>
      <c r="D12" s="223" t="s">
        <v>494</v>
      </c>
      <c r="E12" s="223" t="s">
        <v>264</v>
      </c>
      <c r="F12" s="234" t="s">
        <v>933</v>
      </c>
      <c r="G12" s="245" t="s">
        <v>281</v>
      </c>
      <c r="H12" s="4"/>
      <c r="I12" s="214"/>
      <c r="J12" s="6"/>
      <c r="K12" s="6"/>
      <c r="L12" s="6"/>
      <c r="M12" s="6"/>
      <c r="N12" s="6"/>
      <c r="O12" s="6"/>
      <c r="P12" s="6"/>
      <c r="Q12" s="6"/>
      <c r="R12" s="215"/>
    </row>
    <row r="13" spans="1:18">
      <c r="A13" s="221" t="s">
        <v>250</v>
      </c>
      <c r="B13" s="233" t="s">
        <v>934</v>
      </c>
      <c r="C13" s="223" t="s">
        <v>514</v>
      </c>
      <c r="D13" s="223" t="s">
        <v>494</v>
      </c>
      <c r="E13" s="223" t="s">
        <v>260</v>
      </c>
      <c r="F13" s="234" t="s">
        <v>515</v>
      </c>
      <c r="G13" s="245" t="s">
        <v>281</v>
      </c>
      <c r="H13" s="4"/>
      <c r="I13" s="214"/>
      <c r="J13" s="6"/>
      <c r="K13" s="6"/>
      <c r="L13" s="6"/>
      <c r="M13" s="6"/>
      <c r="N13" s="6"/>
      <c r="O13" s="6"/>
      <c r="P13" s="6"/>
      <c r="Q13" s="6"/>
      <c r="R13" s="215"/>
    </row>
    <row r="14" spans="1:18">
      <c r="A14" s="262" t="s">
        <v>268</v>
      </c>
      <c r="B14" s="189" t="s">
        <v>541</v>
      </c>
      <c r="C14" s="189">
        <v>43</v>
      </c>
      <c r="D14" s="189" t="s">
        <v>542</v>
      </c>
      <c r="E14" s="189" t="s">
        <v>253</v>
      </c>
      <c r="F14" s="263" t="s">
        <v>543</v>
      </c>
      <c r="G14" s="245" t="s">
        <v>281</v>
      </c>
      <c r="H14" s="4"/>
      <c r="I14" s="214"/>
      <c r="J14" s="6"/>
      <c r="K14" s="6"/>
      <c r="L14" s="6"/>
      <c r="M14" s="6"/>
      <c r="N14" s="6"/>
      <c r="O14" s="6"/>
      <c r="P14" s="6"/>
      <c r="Q14" s="6"/>
      <c r="R14" s="215"/>
    </row>
    <row r="15" spans="1:18">
      <c r="A15" s="262" t="s">
        <v>268</v>
      </c>
      <c r="B15" s="189" t="s">
        <v>544</v>
      </c>
      <c r="C15" s="189">
        <v>10</v>
      </c>
      <c r="D15" s="189" t="s">
        <v>545</v>
      </c>
      <c r="E15" s="189" t="s">
        <v>546</v>
      </c>
      <c r="F15" s="263" t="s">
        <v>547</v>
      </c>
      <c r="G15" s="245" t="s">
        <v>281</v>
      </c>
      <c r="H15" s="4"/>
      <c r="I15" s="214"/>
      <c r="J15" s="6"/>
      <c r="K15" s="6"/>
      <c r="L15" s="6"/>
      <c r="M15" s="6"/>
      <c r="N15" s="6"/>
      <c r="O15" s="6"/>
      <c r="P15" s="6"/>
      <c r="Q15" s="6"/>
      <c r="R15" s="215"/>
    </row>
    <row r="16" spans="1:18">
      <c r="A16" s="262" t="s">
        <v>268</v>
      </c>
      <c r="B16" s="189" t="s">
        <v>269</v>
      </c>
      <c r="C16" s="189">
        <v>3.2582228999999997E-2</v>
      </c>
      <c r="D16" s="189" t="s">
        <v>270</v>
      </c>
      <c r="E16" s="189" t="s">
        <v>558</v>
      </c>
      <c r="F16" s="263" t="s">
        <v>271</v>
      </c>
      <c r="G16" s="245" t="s">
        <v>281</v>
      </c>
      <c r="H16" s="4"/>
      <c r="I16" s="214"/>
      <c r="J16" s="6"/>
      <c r="K16" s="6"/>
      <c r="L16" s="6"/>
      <c r="M16" s="6"/>
      <c r="N16" s="6"/>
      <c r="O16" s="6"/>
      <c r="P16" s="6"/>
      <c r="Q16" s="6"/>
      <c r="R16" s="215"/>
    </row>
    <row r="17" spans="1:18">
      <c r="A17" s="262" t="s">
        <v>268</v>
      </c>
      <c r="B17" s="189" t="s">
        <v>559</v>
      </c>
      <c r="C17" s="189">
        <v>10000</v>
      </c>
      <c r="D17" s="189" t="s">
        <v>560</v>
      </c>
      <c r="E17" s="189" t="s">
        <v>253</v>
      </c>
      <c r="F17" s="263" t="s">
        <v>561</v>
      </c>
      <c r="G17" s="245" t="s">
        <v>281</v>
      </c>
      <c r="H17" s="4"/>
      <c r="I17" s="236"/>
      <c r="J17" s="237"/>
      <c r="K17" s="237"/>
      <c r="L17" s="237"/>
      <c r="M17" s="237"/>
      <c r="N17" s="237"/>
      <c r="O17" s="237"/>
      <c r="P17" s="237"/>
      <c r="Q17" s="237"/>
      <c r="R17" s="238"/>
    </row>
    <row r="18" spans="1:18">
      <c r="A18" s="262" t="s">
        <v>268</v>
      </c>
      <c r="B18" s="189" t="s">
        <v>562</v>
      </c>
      <c r="C18" s="189" t="s">
        <v>563</v>
      </c>
      <c r="D18" s="189" t="s">
        <v>275</v>
      </c>
      <c r="E18" s="264"/>
      <c r="F18" s="263" t="s">
        <v>564</v>
      </c>
      <c r="G18" s="245" t="s">
        <v>281</v>
      </c>
      <c r="H18" s="4"/>
    </row>
    <row r="19" spans="1:18">
      <c r="A19" s="239" t="s">
        <v>268</v>
      </c>
      <c r="B19" s="240" t="s">
        <v>580</v>
      </c>
      <c r="C19" s="240" t="s">
        <v>258</v>
      </c>
      <c r="D19" s="240" t="s">
        <v>494</v>
      </c>
      <c r="E19" s="265"/>
      <c r="F19" s="241" t="s">
        <v>581</v>
      </c>
      <c r="G19" s="245" t="s">
        <v>281</v>
      </c>
      <c r="H19" s="4"/>
      <c r="I19" s="772" t="s">
        <v>272</v>
      </c>
      <c r="J19" s="773"/>
      <c r="K19" s="773"/>
      <c r="L19" s="773"/>
      <c r="M19" s="773"/>
      <c r="N19" s="773"/>
      <c r="O19" s="773"/>
      <c r="P19" s="773"/>
      <c r="Q19" s="773"/>
      <c r="R19" s="774"/>
    </row>
    <row r="20" spans="1:18">
      <c r="G20" s="245" t="s">
        <v>281</v>
      </c>
      <c r="H20" s="4"/>
      <c r="I20" s="214"/>
      <c r="J20" s="6"/>
      <c r="K20" s="6"/>
      <c r="L20" s="6"/>
      <c r="M20" s="6"/>
      <c r="N20" s="6"/>
      <c r="O20" s="6"/>
      <c r="P20" s="6"/>
      <c r="Q20" s="6"/>
      <c r="R20" s="215"/>
    </row>
    <row r="21" spans="1:18" ht="18.75">
      <c r="A21" s="769" t="s">
        <v>1466</v>
      </c>
      <c r="B21" s="770"/>
      <c r="C21" s="770"/>
      <c r="D21" s="770"/>
      <c r="E21" s="770"/>
      <c r="F21" s="771"/>
      <c r="G21" s="245" t="s">
        <v>281</v>
      </c>
      <c r="H21" s="4"/>
      <c r="I21" s="214"/>
      <c r="J21" s="6"/>
      <c r="K21" s="6"/>
      <c r="L21" s="6"/>
      <c r="M21" s="6"/>
      <c r="N21" s="6"/>
      <c r="O21" s="6"/>
      <c r="P21" s="6"/>
      <c r="Q21" s="6"/>
      <c r="R21" s="215"/>
    </row>
    <row r="22" spans="1:18">
      <c r="A22" s="211" t="s">
        <v>238</v>
      </c>
      <c r="B22" s="212" t="s">
        <v>239</v>
      </c>
      <c r="C22" s="212" t="s">
        <v>240</v>
      </c>
      <c r="D22" s="212" t="s">
        <v>134</v>
      </c>
      <c r="E22" s="212" t="s">
        <v>241</v>
      </c>
      <c r="F22" s="213" t="s">
        <v>242</v>
      </c>
      <c r="G22" s="245" t="s">
        <v>281</v>
      </c>
      <c r="H22" s="4"/>
      <c r="I22" s="214"/>
      <c r="J22" s="6"/>
      <c r="K22" s="6"/>
      <c r="L22" s="6"/>
      <c r="M22" s="6"/>
      <c r="N22" s="6"/>
      <c r="O22" s="6"/>
      <c r="P22" s="6"/>
      <c r="Q22" s="6"/>
      <c r="R22" s="215"/>
    </row>
    <row r="23" spans="1:18">
      <c r="A23" s="216" t="s">
        <v>243</v>
      </c>
      <c r="B23" s="231" t="s">
        <v>934</v>
      </c>
      <c r="C23" s="218">
        <v>1</v>
      </c>
      <c r="D23" s="218" t="s">
        <v>259</v>
      </c>
      <c r="E23" s="218" t="s">
        <v>253</v>
      </c>
      <c r="F23" s="232" t="s">
        <v>936</v>
      </c>
      <c r="G23" s="245" t="s">
        <v>281</v>
      </c>
      <c r="H23" s="4"/>
      <c r="I23" s="214"/>
      <c r="J23" s="6"/>
      <c r="K23" s="6"/>
      <c r="L23" s="6"/>
      <c r="M23" s="6"/>
      <c r="N23" s="6"/>
      <c r="O23" s="6"/>
      <c r="P23" s="6"/>
      <c r="Q23" s="6"/>
      <c r="R23" s="215"/>
    </row>
    <row r="24" spans="1:18">
      <c r="A24" s="221" t="s">
        <v>243</v>
      </c>
      <c r="B24" s="222" t="s">
        <v>326</v>
      </c>
      <c r="C24" s="223" t="s">
        <v>937</v>
      </c>
      <c r="D24" s="223" t="s">
        <v>408</v>
      </c>
      <c r="E24" s="223" t="s">
        <v>253</v>
      </c>
      <c r="F24" s="234" t="s">
        <v>938</v>
      </c>
      <c r="G24" s="245" t="s">
        <v>281</v>
      </c>
      <c r="H24" s="4"/>
      <c r="I24" s="214"/>
      <c r="J24" s="6"/>
      <c r="K24" s="6"/>
      <c r="L24" s="6"/>
      <c r="M24" s="6"/>
      <c r="N24" s="6"/>
      <c r="O24" s="6"/>
      <c r="P24" s="6"/>
      <c r="Q24" s="6"/>
      <c r="R24" s="215"/>
    </row>
    <row r="25" spans="1:18">
      <c r="A25" s="221" t="s">
        <v>243</v>
      </c>
      <c r="B25" s="222" t="s">
        <v>507</v>
      </c>
      <c r="C25" s="223" t="s">
        <v>939</v>
      </c>
      <c r="D25" s="223" t="s">
        <v>259</v>
      </c>
      <c r="E25" s="223" t="s">
        <v>253</v>
      </c>
      <c r="F25" s="234" t="s">
        <v>940</v>
      </c>
      <c r="G25" s="245" t="s">
        <v>281</v>
      </c>
      <c r="H25" s="4"/>
      <c r="I25" s="214"/>
      <c r="J25" s="6"/>
      <c r="K25" s="6"/>
      <c r="L25" s="6"/>
      <c r="M25" s="6"/>
      <c r="N25" s="6"/>
      <c r="O25" s="6"/>
      <c r="P25" s="6"/>
      <c r="Q25" s="6"/>
      <c r="R25" s="215"/>
    </row>
    <row r="26" spans="1:18">
      <c r="A26" s="221" t="s">
        <v>243</v>
      </c>
      <c r="B26" s="222" t="s">
        <v>941</v>
      </c>
      <c r="C26" s="235" t="s">
        <v>942</v>
      </c>
      <c r="D26" s="223" t="s">
        <v>943</v>
      </c>
      <c r="E26" s="223" t="s">
        <v>253</v>
      </c>
      <c r="F26" s="234" t="s">
        <v>944</v>
      </c>
      <c r="G26" s="245" t="s">
        <v>281</v>
      </c>
      <c r="H26" s="4"/>
      <c r="I26" s="214"/>
      <c r="J26" s="6"/>
      <c r="K26" s="6"/>
      <c r="L26" s="6"/>
      <c r="M26" s="6"/>
      <c r="N26" s="6"/>
      <c r="O26" s="6"/>
      <c r="P26" s="6"/>
      <c r="Q26" s="6"/>
      <c r="R26" s="215"/>
    </row>
    <row r="27" spans="1:18">
      <c r="A27" s="221" t="s">
        <v>243</v>
      </c>
      <c r="B27" s="222" t="s">
        <v>945</v>
      </c>
      <c r="C27" s="235" t="s">
        <v>708</v>
      </c>
      <c r="D27" s="223" t="s">
        <v>259</v>
      </c>
      <c r="E27" s="223" t="s">
        <v>260</v>
      </c>
      <c r="F27" s="234" t="s">
        <v>946</v>
      </c>
      <c r="G27" s="245" t="s">
        <v>281</v>
      </c>
      <c r="H27" s="4"/>
      <c r="I27" s="214"/>
      <c r="J27" s="6"/>
      <c r="K27" s="6"/>
      <c r="L27" s="6"/>
      <c r="M27" s="6"/>
      <c r="N27" s="6"/>
      <c r="O27" s="6"/>
      <c r="P27" s="6"/>
      <c r="Q27" s="6"/>
      <c r="R27" s="215"/>
    </row>
    <row r="28" spans="1:18">
      <c r="A28" s="221" t="s">
        <v>333</v>
      </c>
      <c r="B28" s="223" t="s">
        <v>340</v>
      </c>
      <c r="C28" s="223" t="s">
        <v>599</v>
      </c>
      <c r="D28" s="223" t="s">
        <v>259</v>
      </c>
      <c r="E28" s="223" t="s">
        <v>947</v>
      </c>
      <c r="F28" s="234" t="s">
        <v>948</v>
      </c>
      <c r="G28" s="245" t="s">
        <v>281</v>
      </c>
      <c r="H28" s="4"/>
      <c r="I28" s="214"/>
      <c r="J28" s="6"/>
      <c r="K28" s="6"/>
      <c r="L28" s="6"/>
      <c r="M28" s="6"/>
      <c r="N28" s="6"/>
      <c r="O28" s="6"/>
      <c r="P28" s="6"/>
      <c r="Q28" s="6"/>
      <c r="R28" s="215"/>
    </row>
    <row r="29" spans="1:18">
      <c r="A29" s="221" t="s">
        <v>250</v>
      </c>
      <c r="B29" s="233" t="s">
        <v>949</v>
      </c>
      <c r="C29" s="223" t="s">
        <v>950</v>
      </c>
      <c r="D29" s="223" t="s">
        <v>259</v>
      </c>
      <c r="E29" s="223" t="s">
        <v>253</v>
      </c>
      <c r="F29" s="234" t="s">
        <v>1467</v>
      </c>
      <c r="G29" s="245" t="s">
        <v>281</v>
      </c>
      <c r="H29" s="4"/>
      <c r="I29" s="214"/>
      <c r="J29" s="6"/>
      <c r="K29" s="6"/>
      <c r="L29" s="6"/>
      <c r="M29" s="6"/>
      <c r="N29" s="6"/>
      <c r="O29" s="6"/>
      <c r="P29" s="6"/>
      <c r="Q29" s="6"/>
      <c r="R29" s="215"/>
    </row>
    <row r="30" spans="1:18">
      <c r="A30" s="221" t="s">
        <v>250</v>
      </c>
      <c r="B30" s="233" t="s">
        <v>604</v>
      </c>
      <c r="C30" s="235" t="s">
        <v>952</v>
      </c>
      <c r="D30" s="223" t="s">
        <v>408</v>
      </c>
      <c r="E30" s="223" t="s">
        <v>253</v>
      </c>
      <c r="F30" s="234" t="s">
        <v>953</v>
      </c>
      <c r="G30" s="245" t="s">
        <v>281</v>
      </c>
      <c r="H30" s="4"/>
      <c r="I30" s="214"/>
      <c r="J30" s="6"/>
      <c r="K30" s="6"/>
      <c r="L30" s="6"/>
      <c r="M30" s="6"/>
      <c r="N30" s="6"/>
      <c r="O30" s="6"/>
      <c r="P30" s="6"/>
      <c r="Q30" s="6"/>
      <c r="R30" s="215"/>
    </row>
    <row r="31" spans="1:18">
      <c r="A31" s="221" t="s">
        <v>250</v>
      </c>
      <c r="B31" s="233" t="s">
        <v>607</v>
      </c>
      <c r="C31" s="235" t="s">
        <v>954</v>
      </c>
      <c r="D31" s="223" t="s">
        <v>408</v>
      </c>
      <c r="E31" s="223" t="s">
        <v>253</v>
      </c>
      <c r="F31" s="234" t="s">
        <v>955</v>
      </c>
      <c r="G31" s="245" t="s">
        <v>281</v>
      </c>
      <c r="H31" s="4"/>
      <c r="I31" s="214"/>
      <c r="J31" s="6"/>
      <c r="K31" s="6"/>
      <c r="L31" s="6"/>
      <c r="M31" s="6"/>
      <c r="N31" s="6"/>
      <c r="O31" s="6"/>
      <c r="P31" s="6"/>
      <c r="Q31" s="6"/>
      <c r="R31" s="215"/>
    </row>
    <row r="32" spans="1:18">
      <c r="A32" s="262" t="s">
        <v>268</v>
      </c>
      <c r="B32" s="189" t="s">
        <v>956</v>
      </c>
      <c r="C32" s="189">
        <v>0.06</v>
      </c>
      <c r="D32" s="189" t="s">
        <v>270</v>
      </c>
      <c r="E32" s="189" t="s">
        <v>253</v>
      </c>
      <c r="F32" s="263" t="s">
        <v>957</v>
      </c>
      <c r="G32" s="245" t="s">
        <v>281</v>
      </c>
      <c r="H32" s="4"/>
      <c r="I32" s="214"/>
      <c r="J32" s="6"/>
      <c r="K32" s="6"/>
      <c r="L32" s="6"/>
      <c r="M32" s="6"/>
      <c r="N32" s="6"/>
      <c r="O32" s="6"/>
      <c r="P32" s="6"/>
      <c r="Q32" s="6"/>
      <c r="R32" s="215"/>
    </row>
    <row r="33" spans="1:18">
      <c r="A33" s="262" t="s">
        <v>268</v>
      </c>
      <c r="B33" s="189" t="s">
        <v>528</v>
      </c>
      <c r="C33" s="189">
        <v>0.72</v>
      </c>
      <c r="D33" s="189" t="s">
        <v>270</v>
      </c>
      <c r="E33" s="189" t="s">
        <v>958</v>
      </c>
      <c r="F33" s="263" t="s">
        <v>959</v>
      </c>
      <c r="G33" s="245" t="s">
        <v>281</v>
      </c>
      <c r="H33" s="4"/>
      <c r="I33" s="236"/>
      <c r="J33" s="237"/>
      <c r="K33" s="237"/>
      <c r="L33" s="237"/>
      <c r="M33" s="237"/>
      <c r="N33" s="237"/>
      <c r="O33" s="237"/>
      <c r="P33" s="237"/>
      <c r="Q33" s="237"/>
      <c r="R33" s="238"/>
    </row>
    <row r="34" spans="1:18">
      <c r="A34" s="262" t="s">
        <v>268</v>
      </c>
      <c r="B34" s="189" t="s">
        <v>961</v>
      </c>
      <c r="C34" s="189">
        <v>25</v>
      </c>
      <c r="D34" s="189" t="s">
        <v>962</v>
      </c>
      <c r="E34" s="189" t="s">
        <v>253</v>
      </c>
      <c r="F34" s="263" t="s">
        <v>963</v>
      </c>
      <c r="G34" s="245" t="s">
        <v>281</v>
      </c>
      <c r="H34" s="4"/>
    </row>
    <row r="35" spans="1:18">
      <c r="A35" s="262" t="s">
        <v>268</v>
      </c>
      <c r="B35" s="189" t="s">
        <v>965</v>
      </c>
      <c r="C35" s="189">
        <v>60</v>
      </c>
      <c r="D35" s="189" t="s">
        <v>966</v>
      </c>
      <c r="E35" s="189" t="s">
        <v>967</v>
      </c>
      <c r="F35" s="263" t="s">
        <v>953</v>
      </c>
      <c r="G35" s="245" t="s">
        <v>281</v>
      </c>
      <c r="H35" s="4"/>
      <c r="I35" s="248" t="s">
        <v>360</v>
      </c>
      <c r="J35" s="249"/>
      <c r="K35" s="249"/>
      <c r="L35" s="249"/>
      <c r="M35" s="250"/>
    </row>
    <row r="36" spans="1:18">
      <c r="A36" s="262" t="s">
        <v>268</v>
      </c>
      <c r="B36" s="189" t="s">
        <v>969</v>
      </c>
      <c r="C36" s="189">
        <v>920</v>
      </c>
      <c r="D36" s="189" t="s">
        <v>966</v>
      </c>
      <c r="E36" s="189" t="s">
        <v>970</v>
      </c>
      <c r="F36" s="263" t="s">
        <v>971</v>
      </c>
      <c r="G36" s="245" t="s">
        <v>281</v>
      </c>
      <c r="H36" s="4"/>
      <c r="I36" s="242" t="s">
        <v>1468</v>
      </c>
      <c r="J36" s="243"/>
      <c r="K36" s="243"/>
      <c r="L36" s="285">
        <v>54.62</v>
      </c>
      <c r="M36" s="244" t="s">
        <v>363</v>
      </c>
    </row>
    <row r="37" spans="1:18">
      <c r="A37" s="262" t="s">
        <v>268</v>
      </c>
      <c r="B37" s="189" t="s">
        <v>972</v>
      </c>
      <c r="C37" s="189">
        <v>0.25</v>
      </c>
      <c r="D37" s="189" t="s">
        <v>973</v>
      </c>
      <c r="E37" s="189" t="s">
        <v>974</v>
      </c>
      <c r="F37" s="263" t="s">
        <v>1469</v>
      </c>
      <c r="G37" s="245" t="s">
        <v>281</v>
      </c>
      <c r="H37" s="4"/>
      <c r="I37" s="214" t="s">
        <v>960</v>
      </c>
      <c r="J37" s="6"/>
      <c r="K37" s="6"/>
      <c r="L37" s="275">
        <v>39.909999999999997</v>
      </c>
      <c r="M37" s="215" t="s">
        <v>363</v>
      </c>
    </row>
    <row r="38" spans="1:18">
      <c r="A38" s="262" t="s">
        <v>268</v>
      </c>
      <c r="B38" s="189" t="s">
        <v>976</v>
      </c>
      <c r="C38" s="189">
        <v>3.7999999999999999E-2</v>
      </c>
      <c r="D38" s="189" t="s">
        <v>977</v>
      </c>
      <c r="E38" s="189" t="s">
        <v>253</v>
      </c>
      <c r="F38" s="263" t="s">
        <v>978</v>
      </c>
      <c r="G38" s="245" t="s">
        <v>281</v>
      </c>
      <c r="H38" s="4"/>
      <c r="I38" s="214" t="s">
        <v>964</v>
      </c>
      <c r="J38" s="6"/>
      <c r="K38" s="6"/>
      <c r="L38" s="275">
        <v>7.77</v>
      </c>
      <c r="M38" s="215" t="s">
        <v>363</v>
      </c>
    </row>
    <row r="39" spans="1:18">
      <c r="A39" s="262" t="s">
        <v>268</v>
      </c>
      <c r="B39" s="189" t="s">
        <v>979</v>
      </c>
      <c r="C39" s="277">
        <v>80</v>
      </c>
      <c r="D39" s="189" t="s">
        <v>962</v>
      </c>
      <c r="E39" s="189" t="s">
        <v>253</v>
      </c>
      <c r="F39" s="263" t="s">
        <v>980</v>
      </c>
      <c r="G39" s="245" t="s">
        <v>281</v>
      </c>
      <c r="H39" s="4"/>
      <c r="I39" s="236" t="s">
        <v>968</v>
      </c>
      <c r="J39" s="237"/>
      <c r="K39" s="237"/>
      <c r="L39" s="276">
        <v>22.234999999999999</v>
      </c>
      <c r="M39" s="238" t="s">
        <v>363</v>
      </c>
    </row>
    <row r="40" spans="1:18">
      <c r="A40" s="262" t="s">
        <v>268</v>
      </c>
      <c r="B40" s="189" t="s">
        <v>613</v>
      </c>
      <c r="C40" s="189" t="s">
        <v>981</v>
      </c>
      <c r="D40" s="269" t="s">
        <v>259</v>
      </c>
      <c r="E40" s="264"/>
      <c r="F40" s="263" t="s">
        <v>982</v>
      </c>
      <c r="G40" s="245" t="s">
        <v>281</v>
      </c>
      <c r="H40" s="4"/>
    </row>
    <row r="41" spans="1:18">
      <c r="A41" s="262" t="s">
        <v>268</v>
      </c>
      <c r="B41" s="189" t="s">
        <v>983</v>
      </c>
      <c r="C41" s="189" t="s">
        <v>984</v>
      </c>
      <c r="D41" s="189" t="s">
        <v>408</v>
      </c>
      <c r="E41" s="264"/>
      <c r="F41" s="263" t="s">
        <v>985</v>
      </c>
      <c r="G41" s="245" t="s">
        <v>281</v>
      </c>
      <c r="H41" s="4"/>
    </row>
    <row r="42" spans="1:18">
      <c r="A42" s="262" t="s">
        <v>268</v>
      </c>
      <c r="B42" s="189" t="s">
        <v>986</v>
      </c>
      <c r="C42" s="189" t="s">
        <v>987</v>
      </c>
      <c r="D42" s="189" t="s">
        <v>259</v>
      </c>
      <c r="E42" s="264"/>
      <c r="F42" s="263" t="s">
        <v>988</v>
      </c>
      <c r="G42" s="245" t="s">
        <v>281</v>
      </c>
      <c r="H42" s="4"/>
    </row>
    <row r="43" spans="1:18">
      <c r="A43" s="262" t="s">
        <v>268</v>
      </c>
      <c r="B43" s="189" t="s">
        <v>818</v>
      </c>
      <c r="C43" s="189" t="s">
        <v>989</v>
      </c>
      <c r="D43" s="189" t="s">
        <v>408</v>
      </c>
      <c r="E43" s="264"/>
      <c r="F43" s="263" t="s">
        <v>1470</v>
      </c>
      <c r="G43" s="245" t="s">
        <v>281</v>
      </c>
      <c r="H43" s="4"/>
    </row>
    <row r="44" spans="1:18">
      <c r="A44" s="262" t="s">
        <v>268</v>
      </c>
      <c r="B44" s="189" t="s">
        <v>824</v>
      </c>
      <c r="C44" s="189" t="s">
        <v>991</v>
      </c>
      <c r="D44" s="189" t="s">
        <v>259</v>
      </c>
      <c r="E44" s="264"/>
      <c r="F44" s="263" t="s">
        <v>992</v>
      </c>
      <c r="G44" s="245" t="s">
        <v>281</v>
      </c>
      <c r="H44" s="4"/>
    </row>
    <row r="45" spans="1:18">
      <c r="A45" s="262" t="s">
        <v>268</v>
      </c>
      <c r="B45" s="189" t="s">
        <v>599</v>
      </c>
      <c r="C45" s="189" t="s">
        <v>993</v>
      </c>
      <c r="D45" s="269" t="s">
        <v>259</v>
      </c>
      <c r="E45" s="264"/>
      <c r="F45" s="263" t="s">
        <v>994</v>
      </c>
      <c r="G45" s="245" t="s">
        <v>281</v>
      </c>
      <c r="H45" s="4"/>
    </row>
    <row r="46" spans="1:18">
      <c r="A46" s="262" t="s">
        <v>268</v>
      </c>
      <c r="B46" s="189" t="s">
        <v>995</v>
      </c>
      <c r="C46" s="189">
        <v>2.3519999999999999E-2</v>
      </c>
      <c r="D46" s="189" t="s">
        <v>270</v>
      </c>
      <c r="E46" s="264"/>
      <c r="F46" s="263" t="s">
        <v>996</v>
      </c>
      <c r="G46" s="245" t="s">
        <v>281</v>
      </c>
      <c r="H46" s="4"/>
    </row>
    <row r="47" spans="1:18">
      <c r="A47" s="239" t="s">
        <v>268</v>
      </c>
      <c r="B47" s="240" t="s">
        <v>997</v>
      </c>
      <c r="C47" s="240" t="s">
        <v>998</v>
      </c>
      <c r="D47" s="240" t="s">
        <v>259</v>
      </c>
      <c r="E47" s="265"/>
      <c r="F47" s="241" t="s">
        <v>999</v>
      </c>
      <c r="G47" s="245" t="s">
        <v>281</v>
      </c>
      <c r="H47" s="4"/>
    </row>
    <row r="48" spans="1:18">
      <c r="G48" s="245" t="s">
        <v>281</v>
      </c>
      <c r="H48" s="4"/>
    </row>
    <row r="49" spans="1:8" ht="18.75">
      <c r="A49" s="790" t="s">
        <v>1471</v>
      </c>
      <c r="B49" s="791"/>
      <c r="C49" s="791"/>
      <c r="D49" s="791"/>
      <c r="E49" s="791"/>
      <c r="F49" s="792"/>
      <c r="G49" s="245" t="s">
        <v>281</v>
      </c>
      <c r="H49" s="4"/>
    </row>
    <row r="50" spans="1:8">
      <c r="A50" s="286" t="s">
        <v>238</v>
      </c>
      <c r="B50" s="287" t="s">
        <v>239</v>
      </c>
      <c r="C50" s="287" t="s">
        <v>240</v>
      </c>
      <c r="D50" s="287" t="s">
        <v>134</v>
      </c>
      <c r="E50" s="287" t="s">
        <v>241</v>
      </c>
      <c r="F50" s="288" t="s">
        <v>242</v>
      </c>
      <c r="G50" s="245" t="s">
        <v>281</v>
      </c>
      <c r="H50" s="4"/>
    </row>
    <row r="51" spans="1:8">
      <c r="A51" s="216" t="s">
        <v>243</v>
      </c>
      <c r="B51" s="217" t="s">
        <v>1077</v>
      </c>
      <c r="C51" s="289">
        <f>((208.12)/23352)*(0.0375)</f>
        <v>3.3421120246659818E-4</v>
      </c>
      <c r="D51" s="218" t="s">
        <v>259</v>
      </c>
      <c r="E51" s="218" t="s">
        <v>1472</v>
      </c>
      <c r="F51" s="232" t="s">
        <v>1473</v>
      </c>
      <c r="G51" s="245" t="s">
        <v>281</v>
      </c>
      <c r="H51" s="4"/>
    </row>
    <row r="52" spans="1:8">
      <c r="A52" s="221" t="s">
        <v>243</v>
      </c>
      <c r="B52" s="233" t="s">
        <v>1080</v>
      </c>
      <c r="C52" s="290" t="s">
        <v>1002</v>
      </c>
      <c r="D52" s="223" t="s">
        <v>259</v>
      </c>
      <c r="E52" s="223" t="s">
        <v>253</v>
      </c>
      <c r="F52" s="234" t="s">
        <v>1474</v>
      </c>
      <c r="G52" s="245" t="s">
        <v>281</v>
      </c>
      <c r="H52" s="4"/>
    </row>
    <row r="53" spans="1:8">
      <c r="A53" s="221" t="s">
        <v>243</v>
      </c>
      <c r="B53" s="222" t="s">
        <v>317</v>
      </c>
      <c r="C53" s="291" t="s">
        <v>1475</v>
      </c>
      <c r="D53" s="223" t="s">
        <v>259</v>
      </c>
      <c r="E53" s="223" t="s">
        <v>1476</v>
      </c>
      <c r="F53" s="234" t="s">
        <v>1477</v>
      </c>
      <c r="G53" s="245" t="s">
        <v>281</v>
      </c>
      <c r="H53" s="4"/>
    </row>
    <row r="54" spans="1:8">
      <c r="A54" s="221" t="s">
        <v>243</v>
      </c>
      <c r="B54" s="222" t="s">
        <v>1478</v>
      </c>
      <c r="C54" s="291">
        <f>(19507/36000/1000)*43</f>
        <v>2.3300027777777777E-2</v>
      </c>
      <c r="D54" s="223" t="s">
        <v>327</v>
      </c>
      <c r="E54" s="223" t="s">
        <v>1479</v>
      </c>
      <c r="F54" s="234" t="s">
        <v>1480</v>
      </c>
      <c r="G54" s="245" t="s">
        <v>281</v>
      </c>
      <c r="H54" s="4"/>
    </row>
    <row r="55" spans="1:8">
      <c r="A55" s="221" t="s">
        <v>243</v>
      </c>
      <c r="B55" s="222" t="s">
        <v>1481</v>
      </c>
      <c r="C55" s="291">
        <f>19507/36000/1000</f>
        <v>5.4186111111111112E-4</v>
      </c>
      <c r="D55" s="223" t="s">
        <v>259</v>
      </c>
      <c r="E55" s="223" t="s">
        <v>1482</v>
      </c>
      <c r="F55" s="234" t="s">
        <v>1483</v>
      </c>
      <c r="G55" s="245" t="s">
        <v>281</v>
      </c>
      <c r="H55" s="4"/>
    </row>
    <row r="56" spans="1:8">
      <c r="A56" s="221" t="s">
        <v>243</v>
      </c>
      <c r="B56" s="222" t="s">
        <v>1484</v>
      </c>
      <c r="C56" s="291" t="s">
        <v>1485</v>
      </c>
      <c r="D56" s="223" t="s">
        <v>259</v>
      </c>
      <c r="E56" s="223" t="s">
        <v>1486</v>
      </c>
      <c r="F56" s="234" t="s">
        <v>1487</v>
      </c>
      <c r="G56" s="245" t="s">
        <v>281</v>
      </c>
      <c r="H56" s="4"/>
    </row>
    <row r="57" spans="1:8">
      <c r="A57" s="221" t="s">
        <v>243</v>
      </c>
      <c r="B57" s="222" t="s">
        <v>1101</v>
      </c>
      <c r="C57" s="291">
        <f>7.118/23352</f>
        <v>3.0481329222336418E-4</v>
      </c>
      <c r="D57" s="223" t="s">
        <v>259</v>
      </c>
      <c r="E57" s="223" t="s">
        <v>1488</v>
      </c>
      <c r="F57" s="234" t="s">
        <v>1489</v>
      </c>
      <c r="G57" s="245" t="s">
        <v>281</v>
      </c>
      <c r="H57" s="4"/>
    </row>
    <row r="58" spans="1:8">
      <c r="A58" s="221" t="s">
        <v>243</v>
      </c>
      <c r="B58" s="223" t="s">
        <v>1490</v>
      </c>
      <c r="C58" s="291" t="s">
        <v>1491</v>
      </c>
      <c r="D58" s="223" t="s">
        <v>275</v>
      </c>
      <c r="E58" s="223" t="s">
        <v>260</v>
      </c>
      <c r="F58" s="234" t="s">
        <v>1492</v>
      </c>
      <c r="G58" s="245" t="s">
        <v>281</v>
      </c>
      <c r="H58" s="4"/>
    </row>
    <row r="59" spans="1:8">
      <c r="A59" s="221" t="s">
        <v>243</v>
      </c>
      <c r="B59" s="222" t="s">
        <v>1493</v>
      </c>
      <c r="C59" s="291" t="s">
        <v>1494</v>
      </c>
      <c r="D59" s="223" t="s">
        <v>259</v>
      </c>
      <c r="E59" s="223" t="s">
        <v>1495</v>
      </c>
      <c r="F59" s="234" t="s">
        <v>1487</v>
      </c>
      <c r="G59" s="245" t="s">
        <v>281</v>
      </c>
      <c r="H59" s="4"/>
    </row>
    <row r="60" spans="1:8">
      <c r="A60" s="221" t="s">
        <v>243</v>
      </c>
      <c r="B60" s="222" t="s">
        <v>1104</v>
      </c>
      <c r="C60" s="291">
        <f>-((208.12)/23352)*(0.0375)</f>
        <v>-3.3421120246659818E-4</v>
      </c>
      <c r="D60" s="223" t="s">
        <v>259</v>
      </c>
      <c r="E60" s="223" t="s">
        <v>1496</v>
      </c>
      <c r="F60" s="234" t="s">
        <v>1497</v>
      </c>
      <c r="G60" s="245" t="s">
        <v>281</v>
      </c>
      <c r="H60" s="4"/>
    </row>
    <row r="61" spans="1:8">
      <c r="A61" s="221" t="s">
        <v>243</v>
      </c>
      <c r="B61" s="222" t="s">
        <v>595</v>
      </c>
      <c r="C61" s="291">
        <f>(3692+3358)/23352</f>
        <v>0.30190133607399794</v>
      </c>
      <c r="D61" s="223" t="s">
        <v>259</v>
      </c>
      <c r="E61" s="223" t="s">
        <v>1498</v>
      </c>
      <c r="F61" s="234" t="s">
        <v>1499</v>
      </c>
      <c r="G61" s="245" t="s">
        <v>281</v>
      </c>
      <c r="H61" s="4"/>
    </row>
    <row r="62" spans="1:8">
      <c r="A62" s="221" t="s">
        <v>243</v>
      </c>
      <c r="B62" s="233" t="s">
        <v>949</v>
      </c>
      <c r="C62" s="291">
        <v>1</v>
      </c>
      <c r="D62" s="223" t="s">
        <v>259</v>
      </c>
      <c r="E62" s="223" t="s">
        <v>253</v>
      </c>
      <c r="F62" s="234" t="s">
        <v>587</v>
      </c>
      <c r="G62" s="245" t="s">
        <v>281</v>
      </c>
      <c r="H62" s="4"/>
    </row>
    <row r="63" spans="1:8">
      <c r="A63" s="221" t="s">
        <v>243</v>
      </c>
      <c r="B63" s="222" t="s">
        <v>247</v>
      </c>
      <c r="C63" s="291" t="s">
        <v>1500</v>
      </c>
      <c r="D63" s="223" t="s">
        <v>314</v>
      </c>
      <c r="E63" s="223" t="s">
        <v>1501</v>
      </c>
      <c r="F63" s="234" t="s">
        <v>1502</v>
      </c>
      <c r="G63" s="245" t="s">
        <v>281</v>
      </c>
      <c r="H63" s="4"/>
    </row>
    <row r="64" spans="1:8">
      <c r="A64" s="221" t="s">
        <v>243</v>
      </c>
      <c r="B64" s="222" t="s">
        <v>1503</v>
      </c>
      <c r="C64" s="291">
        <f>(120.55/23352)*0.46*0.25</f>
        <v>5.9366435423090095E-4</v>
      </c>
      <c r="D64" s="223" t="s">
        <v>259</v>
      </c>
      <c r="E64" s="223" t="s">
        <v>1504</v>
      </c>
      <c r="F64" s="234" t="s">
        <v>1505</v>
      </c>
      <c r="G64" s="245" t="s">
        <v>281</v>
      </c>
      <c r="H64" s="4"/>
    </row>
    <row r="65" spans="1:8">
      <c r="A65" s="221" t="s">
        <v>243</v>
      </c>
      <c r="B65" s="222" t="s">
        <v>1114</v>
      </c>
      <c r="C65" s="290" t="s">
        <v>1115</v>
      </c>
      <c r="D65" s="223" t="s">
        <v>259</v>
      </c>
      <c r="E65" s="223" t="s">
        <v>1506</v>
      </c>
      <c r="F65" s="234" t="s">
        <v>1497</v>
      </c>
      <c r="G65" s="245" t="s">
        <v>281</v>
      </c>
      <c r="H65" s="4"/>
    </row>
    <row r="66" spans="1:8">
      <c r="A66" s="221" t="s">
        <v>243</v>
      </c>
      <c r="B66" s="222" t="s">
        <v>941</v>
      </c>
      <c r="C66" s="291">
        <f>-(3692+3358)/23352</f>
        <v>-0.30190133607399794</v>
      </c>
      <c r="D66" s="223" t="s">
        <v>943</v>
      </c>
      <c r="E66" s="223" t="s">
        <v>1507</v>
      </c>
      <c r="F66" s="234" t="s">
        <v>1508</v>
      </c>
      <c r="G66" s="245" t="s">
        <v>281</v>
      </c>
      <c r="H66" s="4"/>
    </row>
    <row r="67" spans="1:8">
      <c r="A67" s="221" t="s">
        <v>333</v>
      </c>
      <c r="B67" s="223" t="s">
        <v>225</v>
      </c>
      <c r="C67" s="223" t="s">
        <v>1509</v>
      </c>
      <c r="D67" s="223" t="s">
        <v>259</v>
      </c>
      <c r="E67" s="223" t="s">
        <v>260</v>
      </c>
      <c r="F67" s="234" t="s">
        <v>1012</v>
      </c>
      <c r="G67" s="245" t="s">
        <v>281</v>
      </c>
      <c r="H67" s="4"/>
    </row>
    <row r="68" spans="1:8">
      <c r="A68" s="221" t="s">
        <v>333</v>
      </c>
      <c r="B68" s="223" t="s">
        <v>340</v>
      </c>
      <c r="C68" s="223" t="s">
        <v>510</v>
      </c>
      <c r="D68" s="223" t="s">
        <v>259</v>
      </c>
      <c r="E68" s="223" t="s">
        <v>260</v>
      </c>
      <c r="F68" s="234" t="s">
        <v>1012</v>
      </c>
      <c r="G68" s="245" t="s">
        <v>281</v>
      </c>
      <c r="H68" s="4"/>
    </row>
    <row r="69" spans="1:8">
      <c r="A69" s="221" t="s">
        <v>333</v>
      </c>
      <c r="B69" s="223" t="s">
        <v>179</v>
      </c>
      <c r="C69" s="223" t="s">
        <v>1510</v>
      </c>
      <c r="D69" s="223" t="s">
        <v>259</v>
      </c>
      <c r="E69" s="223" t="s">
        <v>260</v>
      </c>
      <c r="F69" s="234" t="s">
        <v>1012</v>
      </c>
      <c r="G69" s="245" t="s">
        <v>281</v>
      </c>
      <c r="H69" s="4"/>
    </row>
    <row r="70" spans="1:8">
      <c r="A70" s="221" t="s">
        <v>333</v>
      </c>
      <c r="B70" s="223" t="s">
        <v>1137</v>
      </c>
      <c r="C70" s="223" t="s">
        <v>1511</v>
      </c>
      <c r="D70" s="223" t="s">
        <v>259</v>
      </c>
      <c r="E70" s="223" t="s">
        <v>260</v>
      </c>
      <c r="F70" s="234" t="s">
        <v>1012</v>
      </c>
      <c r="G70" s="245" t="s">
        <v>281</v>
      </c>
      <c r="H70" s="4"/>
    </row>
    <row r="71" spans="1:8">
      <c r="A71" s="221" t="s">
        <v>333</v>
      </c>
      <c r="B71" s="223" t="s">
        <v>1139</v>
      </c>
      <c r="C71" s="223" t="s">
        <v>1512</v>
      </c>
      <c r="D71" s="223" t="s">
        <v>259</v>
      </c>
      <c r="E71" s="223" t="s">
        <v>260</v>
      </c>
      <c r="F71" s="234" t="s">
        <v>1012</v>
      </c>
      <c r="G71" s="245" t="s">
        <v>281</v>
      </c>
      <c r="H71" s="4"/>
    </row>
    <row r="72" spans="1:8">
      <c r="A72" s="221" t="s">
        <v>333</v>
      </c>
      <c r="B72" s="223" t="s">
        <v>188</v>
      </c>
      <c r="C72" s="223" t="s">
        <v>1513</v>
      </c>
      <c r="D72" s="223" t="s">
        <v>259</v>
      </c>
      <c r="E72" s="223" t="s">
        <v>260</v>
      </c>
      <c r="F72" s="234" t="s">
        <v>1012</v>
      </c>
      <c r="G72" s="245" t="s">
        <v>281</v>
      </c>
      <c r="H72" s="4"/>
    </row>
    <row r="73" spans="1:8">
      <c r="A73" s="221" t="s">
        <v>333</v>
      </c>
      <c r="B73" s="223" t="s">
        <v>184</v>
      </c>
      <c r="C73" s="223" t="s">
        <v>1514</v>
      </c>
      <c r="D73" s="223" t="s">
        <v>259</v>
      </c>
      <c r="E73" s="223" t="s">
        <v>260</v>
      </c>
      <c r="F73" s="234" t="s">
        <v>1012</v>
      </c>
      <c r="G73" s="245" t="s">
        <v>281</v>
      </c>
      <c r="H73" s="4"/>
    </row>
    <row r="74" spans="1:8">
      <c r="A74" s="221" t="s">
        <v>333</v>
      </c>
      <c r="B74" s="223" t="s">
        <v>192</v>
      </c>
      <c r="C74" s="223" t="s">
        <v>1515</v>
      </c>
      <c r="D74" s="223" t="s">
        <v>259</v>
      </c>
      <c r="E74" s="223" t="s">
        <v>260</v>
      </c>
      <c r="F74" s="234" t="s">
        <v>1012</v>
      </c>
      <c r="G74" s="245" t="s">
        <v>281</v>
      </c>
      <c r="H74" s="4"/>
    </row>
    <row r="75" spans="1:8">
      <c r="A75" s="221" t="s">
        <v>333</v>
      </c>
      <c r="B75" s="223" t="s">
        <v>399</v>
      </c>
      <c r="C75" s="223" t="s">
        <v>516</v>
      </c>
      <c r="D75" s="223" t="s">
        <v>259</v>
      </c>
      <c r="E75" s="223" t="s">
        <v>260</v>
      </c>
      <c r="F75" s="234" t="s">
        <v>1012</v>
      </c>
      <c r="G75" s="245" t="s">
        <v>281</v>
      </c>
      <c r="H75" s="4"/>
    </row>
    <row r="76" spans="1:8">
      <c r="A76" s="221" t="s">
        <v>250</v>
      </c>
      <c r="B76" s="233" t="s">
        <v>1019</v>
      </c>
      <c r="C76" s="235" t="s">
        <v>1516</v>
      </c>
      <c r="D76" s="223" t="s">
        <v>1517</v>
      </c>
      <c r="E76" s="223" t="s">
        <v>1518</v>
      </c>
      <c r="F76" s="234" t="s">
        <v>1519</v>
      </c>
      <c r="G76" s="245" t="s">
        <v>281</v>
      </c>
      <c r="H76" s="4"/>
    </row>
    <row r="77" spans="1:8">
      <c r="A77" s="221" t="s">
        <v>250</v>
      </c>
      <c r="B77" s="233" t="s">
        <v>1520</v>
      </c>
      <c r="C77" s="223">
        <v>2.1960000000000002</v>
      </c>
      <c r="D77" s="223" t="s">
        <v>1517</v>
      </c>
      <c r="E77" s="223" t="s">
        <v>253</v>
      </c>
      <c r="F77" s="234" t="s">
        <v>1152</v>
      </c>
      <c r="G77" s="245" t="s">
        <v>281</v>
      </c>
      <c r="H77" s="4"/>
    </row>
    <row r="78" spans="1:8">
      <c r="A78" s="221" t="s">
        <v>333</v>
      </c>
      <c r="B78" s="223" t="s">
        <v>415</v>
      </c>
      <c r="C78" s="223" t="s">
        <v>1521</v>
      </c>
      <c r="D78" s="223" t="s">
        <v>740</v>
      </c>
      <c r="E78" s="223" t="s">
        <v>260</v>
      </c>
      <c r="F78" s="234" t="s">
        <v>1012</v>
      </c>
      <c r="G78" s="245" t="s">
        <v>281</v>
      </c>
      <c r="H78" s="4"/>
    </row>
    <row r="79" spans="1:8">
      <c r="A79" s="221" t="s">
        <v>333</v>
      </c>
      <c r="B79" s="223" t="s">
        <v>1522</v>
      </c>
      <c r="C79" s="223" t="s">
        <v>1523</v>
      </c>
      <c r="D79" s="223" t="s">
        <v>259</v>
      </c>
      <c r="E79" s="223" t="s">
        <v>1524</v>
      </c>
      <c r="F79" s="234" t="s">
        <v>1012</v>
      </c>
      <c r="G79" s="245" t="s">
        <v>281</v>
      </c>
      <c r="H79" s="4"/>
    </row>
    <row r="80" spans="1:8">
      <c r="A80" s="221" t="s">
        <v>333</v>
      </c>
      <c r="B80" s="223" t="s">
        <v>217</v>
      </c>
      <c r="C80" s="223" t="s">
        <v>1525</v>
      </c>
      <c r="D80" s="223" t="s">
        <v>259</v>
      </c>
      <c r="E80" s="223" t="s">
        <v>260</v>
      </c>
      <c r="F80" s="234" t="s">
        <v>1012</v>
      </c>
      <c r="G80" s="245" t="s">
        <v>281</v>
      </c>
      <c r="H80" s="4"/>
    </row>
    <row r="81" spans="1:8">
      <c r="A81" s="221" t="s">
        <v>333</v>
      </c>
      <c r="B81" s="223" t="s">
        <v>205</v>
      </c>
      <c r="C81" s="223" t="s">
        <v>1526</v>
      </c>
      <c r="D81" s="223" t="s">
        <v>259</v>
      </c>
      <c r="E81" s="223" t="s">
        <v>260</v>
      </c>
      <c r="F81" s="234" t="s">
        <v>1012</v>
      </c>
      <c r="G81" s="245" t="s">
        <v>281</v>
      </c>
      <c r="H81" s="4"/>
    </row>
    <row r="82" spans="1:8">
      <c r="A82" s="221" t="s">
        <v>333</v>
      </c>
      <c r="B82" s="223" t="s">
        <v>196</v>
      </c>
      <c r="C82" s="223" t="s">
        <v>1527</v>
      </c>
      <c r="D82" s="223" t="s">
        <v>259</v>
      </c>
      <c r="E82" s="223" t="s">
        <v>260</v>
      </c>
      <c r="F82" s="234" t="s">
        <v>1012</v>
      </c>
      <c r="G82" s="245" t="s">
        <v>281</v>
      </c>
      <c r="H82" s="4"/>
    </row>
    <row r="83" spans="1:8">
      <c r="A83" s="221" t="s">
        <v>333</v>
      </c>
      <c r="B83" s="223" t="s">
        <v>200</v>
      </c>
      <c r="C83" s="223" t="s">
        <v>1528</v>
      </c>
      <c r="D83" s="223" t="s">
        <v>259</v>
      </c>
      <c r="E83" s="223" t="s">
        <v>260</v>
      </c>
      <c r="F83" s="234" t="s">
        <v>1012</v>
      </c>
      <c r="G83" s="245" t="s">
        <v>281</v>
      </c>
      <c r="H83" s="4"/>
    </row>
    <row r="84" spans="1:8">
      <c r="A84" s="221" t="s">
        <v>333</v>
      </c>
      <c r="B84" s="223" t="s">
        <v>436</v>
      </c>
      <c r="C84" s="271">
        <f>100*4.491/1000/1000</f>
        <v>4.4909999999999997E-4</v>
      </c>
      <c r="D84" s="223" t="s">
        <v>259</v>
      </c>
      <c r="E84" s="223" t="s">
        <v>1529</v>
      </c>
      <c r="F84" s="234" t="s">
        <v>1530</v>
      </c>
      <c r="G84" s="245" t="s">
        <v>281</v>
      </c>
      <c r="H84" s="4"/>
    </row>
    <row r="85" spans="1:8">
      <c r="A85" s="221" t="s">
        <v>333</v>
      </c>
      <c r="B85" s="223" t="s">
        <v>441</v>
      </c>
      <c r="C85" s="223" t="s">
        <v>1531</v>
      </c>
      <c r="D85" s="223" t="s">
        <v>259</v>
      </c>
      <c r="E85" s="223" t="s">
        <v>260</v>
      </c>
      <c r="F85" s="234" t="s">
        <v>1532</v>
      </c>
      <c r="G85" s="245" t="s">
        <v>281</v>
      </c>
      <c r="H85" s="4"/>
    </row>
    <row r="86" spans="1:8">
      <c r="A86" s="221" t="s">
        <v>333</v>
      </c>
      <c r="B86" s="223" t="s">
        <v>445</v>
      </c>
      <c r="C86" s="223" t="s">
        <v>1533</v>
      </c>
      <c r="D86" s="223" t="s">
        <v>259</v>
      </c>
      <c r="E86" s="223" t="s">
        <v>260</v>
      </c>
      <c r="F86" s="234" t="s">
        <v>1012</v>
      </c>
      <c r="G86" s="245" t="s">
        <v>281</v>
      </c>
      <c r="H86" s="4"/>
    </row>
    <row r="87" spans="1:8">
      <c r="A87" s="221" t="s">
        <v>333</v>
      </c>
      <c r="B87" s="223" t="s">
        <v>229</v>
      </c>
      <c r="C87" s="223" t="s">
        <v>1534</v>
      </c>
      <c r="D87" s="223" t="s">
        <v>259</v>
      </c>
      <c r="E87" s="223" t="s">
        <v>260</v>
      </c>
      <c r="F87" s="234" t="s">
        <v>1012</v>
      </c>
      <c r="G87" s="245" t="s">
        <v>281</v>
      </c>
      <c r="H87" s="4"/>
    </row>
    <row r="88" spans="1:8">
      <c r="A88" s="221" t="s">
        <v>250</v>
      </c>
      <c r="B88" s="233" t="s">
        <v>1535</v>
      </c>
      <c r="C88" s="223" t="s">
        <v>1536</v>
      </c>
      <c r="D88" s="223" t="s">
        <v>259</v>
      </c>
      <c r="E88" s="223" t="s">
        <v>260</v>
      </c>
      <c r="F88" s="234" t="s">
        <v>1537</v>
      </c>
      <c r="G88" s="245" t="s">
        <v>281</v>
      </c>
      <c r="H88" s="4"/>
    </row>
    <row r="89" spans="1:8">
      <c r="A89" s="221" t="s">
        <v>333</v>
      </c>
      <c r="B89" s="223" t="s">
        <v>467</v>
      </c>
      <c r="C89" s="223" t="s">
        <v>1538</v>
      </c>
      <c r="D89" s="223" t="s">
        <v>740</v>
      </c>
      <c r="E89" s="223" t="s">
        <v>260</v>
      </c>
      <c r="F89" s="234" t="s">
        <v>1012</v>
      </c>
      <c r="G89" s="245" t="s">
        <v>281</v>
      </c>
      <c r="H89" s="4"/>
    </row>
    <row r="90" spans="1:8">
      <c r="A90" s="221" t="s">
        <v>333</v>
      </c>
      <c r="B90" s="223" t="s">
        <v>209</v>
      </c>
      <c r="C90" s="223" t="s">
        <v>1539</v>
      </c>
      <c r="D90" s="223" t="s">
        <v>259</v>
      </c>
      <c r="E90" s="223" t="s">
        <v>260</v>
      </c>
      <c r="F90" s="234" t="s">
        <v>1012</v>
      </c>
      <c r="G90" s="245" t="s">
        <v>281</v>
      </c>
      <c r="H90" s="4"/>
    </row>
    <row r="91" spans="1:8">
      <c r="A91" s="262" t="s">
        <v>268</v>
      </c>
      <c r="B91" s="189" t="s">
        <v>120</v>
      </c>
      <c r="C91" s="189">
        <v>70.224000000000004</v>
      </c>
      <c r="D91" s="189" t="s">
        <v>1540</v>
      </c>
      <c r="E91" s="189" t="s">
        <v>1541</v>
      </c>
      <c r="F91" s="263" t="s">
        <v>1542</v>
      </c>
      <c r="G91" s="245" t="s">
        <v>281</v>
      </c>
      <c r="H91" s="4"/>
    </row>
    <row r="92" spans="1:8">
      <c r="A92" s="262" t="s">
        <v>268</v>
      </c>
      <c r="B92" s="189" t="s">
        <v>1543</v>
      </c>
      <c r="C92" s="189">
        <v>0.14699999999999999</v>
      </c>
      <c r="D92" s="189" t="s">
        <v>1544</v>
      </c>
      <c r="E92" s="189" t="s">
        <v>1545</v>
      </c>
      <c r="F92" s="263" t="s">
        <v>1546</v>
      </c>
      <c r="G92" s="245" t="s">
        <v>281</v>
      </c>
      <c r="H92" s="4"/>
    </row>
    <row r="93" spans="1:8">
      <c r="A93" s="262" t="s">
        <v>268</v>
      </c>
      <c r="B93" s="189" t="s">
        <v>95</v>
      </c>
      <c r="C93" s="189">
        <v>3.0632E-2</v>
      </c>
      <c r="D93" s="189" t="s">
        <v>1540</v>
      </c>
      <c r="E93" s="189" t="s">
        <v>1547</v>
      </c>
      <c r="F93" s="263" t="s">
        <v>1542</v>
      </c>
      <c r="G93" s="245" t="s">
        <v>281</v>
      </c>
      <c r="H93" s="4"/>
    </row>
    <row r="94" spans="1:8">
      <c r="A94" s="262" t="s">
        <v>268</v>
      </c>
      <c r="B94" s="189" t="s">
        <v>1548</v>
      </c>
      <c r="C94" s="189">
        <v>0.26500000000000001</v>
      </c>
      <c r="D94" s="189" t="s">
        <v>1544</v>
      </c>
      <c r="E94" s="189" t="s">
        <v>1549</v>
      </c>
      <c r="F94" s="263" t="s">
        <v>1546</v>
      </c>
      <c r="G94" s="245" t="s">
        <v>281</v>
      </c>
      <c r="H94" s="4"/>
    </row>
    <row r="95" spans="1:8">
      <c r="A95" s="262" t="s">
        <v>268</v>
      </c>
      <c r="B95" s="189" t="s">
        <v>1036</v>
      </c>
      <c r="C95" s="189">
        <v>1.03E-2</v>
      </c>
      <c r="D95" s="189" t="s">
        <v>1544</v>
      </c>
      <c r="E95" s="189" t="s">
        <v>253</v>
      </c>
      <c r="F95" s="263" t="s">
        <v>1550</v>
      </c>
      <c r="G95" s="245" t="s">
        <v>281</v>
      </c>
      <c r="H95" s="4"/>
    </row>
    <row r="96" spans="1:8">
      <c r="A96" s="262" t="s">
        <v>268</v>
      </c>
      <c r="B96" s="189" t="s">
        <v>1551</v>
      </c>
      <c r="C96" s="189">
        <v>0.3</v>
      </c>
      <c r="D96" s="189" t="s">
        <v>1552</v>
      </c>
      <c r="E96" s="189" t="s">
        <v>1553</v>
      </c>
      <c r="F96" s="263" t="s">
        <v>1554</v>
      </c>
      <c r="G96" s="245" t="s">
        <v>281</v>
      </c>
      <c r="H96" s="4"/>
    </row>
    <row r="97" spans="1:9">
      <c r="A97" s="262" t="s">
        <v>268</v>
      </c>
      <c r="B97" s="189" t="s">
        <v>1555</v>
      </c>
      <c r="C97" s="189">
        <v>5.1920000000000001E-2</v>
      </c>
      <c r="D97" s="189" t="s">
        <v>1544</v>
      </c>
      <c r="E97" s="189" t="s">
        <v>253</v>
      </c>
      <c r="F97" s="263" t="s">
        <v>1556</v>
      </c>
      <c r="G97" s="245" t="s">
        <v>281</v>
      </c>
      <c r="H97" s="4"/>
    </row>
    <row r="98" spans="1:9">
      <c r="A98" s="262" t="s">
        <v>268</v>
      </c>
      <c r="B98" s="189" t="s">
        <v>97</v>
      </c>
      <c r="C98" s="189">
        <v>8.4159999999999999E-3</v>
      </c>
      <c r="D98" s="189" t="s">
        <v>1540</v>
      </c>
      <c r="E98" s="189" t="s">
        <v>1557</v>
      </c>
      <c r="F98" s="263" t="s">
        <v>1558</v>
      </c>
      <c r="G98" s="245" t="s">
        <v>281</v>
      </c>
      <c r="H98" s="4"/>
    </row>
    <row r="99" spans="1:9">
      <c r="A99" s="262" t="s">
        <v>268</v>
      </c>
      <c r="B99" s="189" t="s">
        <v>1559</v>
      </c>
      <c r="C99" s="189">
        <v>0.11</v>
      </c>
      <c r="D99" s="189" t="s">
        <v>1544</v>
      </c>
      <c r="E99" s="189" t="s">
        <v>1560</v>
      </c>
      <c r="F99" s="263" t="s">
        <v>1546</v>
      </c>
      <c r="G99" s="245" t="s">
        <v>281</v>
      </c>
      <c r="H99" s="4"/>
    </row>
    <row r="100" spans="1:9">
      <c r="A100" s="262" t="s">
        <v>268</v>
      </c>
      <c r="B100" s="189" t="s">
        <v>90</v>
      </c>
      <c r="C100" s="189">
        <v>698.60799999999995</v>
      </c>
      <c r="D100" s="189" t="s">
        <v>1540</v>
      </c>
      <c r="E100" s="189" t="s">
        <v>1561</v>
      </c>
      <c r="F100" s="263" t="s">
        <v>1542</v>
      </c>
      <c r="G100" s="245" t="s">
        <v>281</v>
      </c>
      <c r="H100" s="4"/>
    </row>
    <row r="101" spans="1:9">
      <c r="A101" s="262" t="s">
        <v>268</v>
      </c>
      <c r="B101" s="189" t="s">
        <v>1562</v>
      </c>
      <c r="C101" s="189">
        <v>0.95</v>
      </c>
      <c r="D101" s="189" t="s">
        <v>1544</v>
      </c>
      <c r="E101" s="189" t="s">
        <v>1563</v>
      </c>
      <c r="F101" s="263" t="s">
        <v>1546</v>
      </c>
      <c r="G101" s="245" t="s">
        <v>281</v>
      </c>
      <c r="H101" s="4"/>
    </row>
    <row r="102" spans="1:9">
      <c r="A102" s="262" t="s">
        <v>268</v>
      </c>
      <c r="B102" s="189" t="s">
        <v>98</v>
      </c>
      <c r="C102" s="189">
        <v>1.6</v>
      </c>
      <c r="D102" s="189" t="s">
        <v>1540</v>
      </c>
      <c r="E102" s="189" t="s">
        <v>253</v>
      </c>
      <c r="F102" s="263" t="s">
        <v>1542</v>
      </c>
      <c r="G102" s="245" t="s">
        <v>281</v>
      </c>
      <c r="H102" s="4"/>
    </row>
    <row r="103" spans="1:9">
      <c r="A103" s="262" t="s">
        <v>268</v>
      </c>
      <c r="B103" s="189" t="s">
        <v>1564</v>
      </c>
      <c r="C103" s="189">
        <v>2.4690099999999999E-5</v>
      </c>
      <c r="D103" s="189" t="s">
        <v>259</v>
      </c>
      <c r="E103" s="189" t="s">
        <v>1565</v>
      </c>
      <c r="F103" s="263" t="s">
        <v>1139</v>
      </c>
      <c r="G103" s="245" t="s">
        <v>281</v>
      </c>
      <c r="H103" s="4"/>
      <c r="I103" s="204"/>
    </row>
    <row r="104" spans="1:9">
      <c r="A104" s="262" t="s">
        <v>268</v>
      </c>
      <c r="B104" s="189" t="s">
        <v>1566</v>
      </c>
      <c r="C104" s="189">
        <v>0.14000000000000001</v>
      </c>
      <c r="D104" s="189" t="s">
        <v>1544</v>
      </c>
      <c r="E104" s="189" t="s">
        <v>1567</v>
      </c>
      <c r="F104" s="263" t="s">
        <v>1546</v>
      </c>
      <c r="G104" s="245" t="s">
        <v>281</v>
      </c>
      <c r="H104" s="4"/>
    </row>
    <row r="105" spans="1:9">
      <c r="A105" s="262" t="s">
        <v>268</v>
      </c>
      <c r="B105" s="189" t="s">
        <v>99</v>
      </c>
      <c r="C105" s="189">
        <v>0.35003200000000001</v>
      </c>
      <c r="D105" s="189" t="s">
        <v>1540</v>
      </c>
      <c r="E105" s="189" t="s">
        <v>1568</v>
      </c>
      <c r="F105" s="263" t="s">
        <v>1542</v>
      </c>
      <c r="G105" s="245" t="s">
        <v>281</v>
      </c>
      <c r="H105" s="4"/>
    </row>
    <row r="106" spans="1:9">
      <c r="A106" s="262" t="s">
        <v>268</v>
      </c>
      <c r="B106" s="189" t="s">
        <v>1569</v>
      </c>
      <c r="C106" s="189">
        <v>0.2</v>
      </c>
      <c r="D106" s="189" t="s">
        <v>1544</v>
      </c>
      <c r="E106" s="189" t="s">
        <v>1570</v>
      </c>
      <c r="F106" s="263" t="s">
        <v>1546</v>
      </c>
      <c r="G106" s="245" t="s">
        <v>281</v>
      </c>
      <c r="H106" s="4"/>
    </row>
    <row r="107" spans="1:9">
      <c r="A107" s="262" t="s">
        <v>268</v>
      </c>
      <c r="B107" s="189" t="s">
        <v>100</v>
      </c>
      <c r="C107" s="189">
        <v>0.92391999999999996</v>
      </c>
      <c r="D107" s="189" t="s">
        <v>1540</v>
      </c>
      <c r="E107" s="189" t="s">
        <v>1571</v>
      </c>
      <c r="F107" s="263" t="s">
        <v>1542</v>
      </c>
      <c r="G107" s="245" t="s">
        <v>281</v>
      </c>
      <c r="H107" s="4"/>
    </row>
    <row r="108" spans="1:9">
      <c r="A108" s="262" t="s">
        <v>268</v>
      </c>
      <c r="B108" s="189" t="s">
        <v>1572</v>
      </c>
      <c r="C108" s="189">
        <v>0.05</v>
      </c>
      <c r="D108" s="189" t="s">
        <v>1544</v>
      </c>
      <c r="E108" s="189" t="s">
        <v>1573</v>
      </c>
      <c r="F108" s="263" t="s">
        <v>1546</v>
      </c>
      <c r="G108" s="245" t="s">
        <v>281</v>
      </c>
      <c r="H108" s="4"/>
    </row>
    <row r="109" spans="1:9">
      <c r="A109" s="262" t="s">
        <v>268</v>
      </c>
      <c r="B109" s="189" t="s">
        <v>1574</v>
      </c>
      <c r="C109" s="189">
        <v>222.4</v>
      </c>
      <c r="D109" s="189" t="s">
        <v>1348</v>
      </c>
      <c r="E109" s="189" t="s">
        <v>1575</v>
      </c>
      <c r="F109" s="263" t="s">
        <v>1576</v>
      </c>
      <c r="G109" s="245" t="s">
        <v>281</v>
      </c>
      <c r="H109" s="4"/>
    </row>
    <row r="110" spans="1:9">
      <c r="A110" s="262" t="s">
        <v>268</v>
      </c>
      <c r="B110" s="189" t="s">
        <v>983</v>
      </c>
      <c r="C110" s="189">
        <v>0</v>
      </c>
      <c r="D110" s="189" t="s">
        <v>1577</v>
      </c>
      <c r="E110" s="189" t="s">
        <v>1578</v>
      </c>
      <c r="F110" s="263" t="s">
        <v>1579</v>
      </c>
      <c r="G110" s="245" t="s">
        <v>281</v>
      </c>
      <c r="H110" s="4"/>
    </row>
    <row r="111" spans="1:9">
      <c r="A111" s="262" t="s">
        <v>268</v>
      </c>
      <c r="B111" s="189" t="s">
        <v>1580</v>
      </c>
      <c r="C111" s="189">
        <v>0.18066753399999999</v>
      </c>
      <c r="D111" s="189" t="s">
        <v>1577</v>
      </c>
      <c r="E111" s="189" t="s">
        <v>1581</v>
      </c>
      <c r="F111" s="263" t="s">
        <v>1519</v>
      </c>
      <c r="G111" s="245" t="s">
        <v>281</v>
      </c>
      <c r="H111" s="4"/>
    </row>
    <row r="112" spans="1:9">
      <c r="A112" s="262" t="s">
        <v>268</v>
      </c>
      <c r="B112" s="189" t="s">
        <v>118</v>
      </c>
      <c r="C112" s="189">
        <v>20.335999999999999</v>
      </c>
      <c r="D112" s="189" t="s">
        <v>1540</v>
      </c>
      <c r="E112" s="189" t="s">
        <v>1582</v>
      </c>
      <c r="F112" s="263" t="s">
        <v>1542</v>
      </c>
      <c r="G112" s="245" t="s">
        <v>281</v>
      </c>
      <c r="H112" s="4"/>
    </row>
    <row r="113" spans="1:9">
      <c r="A113" s="262" t="s">
        <v>268</v>
      </c>
      <c r="B113" s="189" t="s">
        <v>1583</v>
      </c>
      <c r="C113" s="189">
        <v>0.05</v>
      </c>
      <c r="D113" s="189" t="s">
        <v>1544</v>
      </c>
      <c r="E113" s="189" t="s">
        <v>1584</v>
      </c>
      <c r="F113" s="263" t="s">
        <v>1546</v>
      </c>
      <c r="G113" s="245" t="s">
        <v>281</v>
      </c>
      <c r="H113" s="4"/>
    </row>
    <row r="114" spans="1:9">
      <c r="A114" s="262" t="s">
        <v>268</v>
      </c>
      <c r="B114" s="189" t="s">
        <v>1585</v>
      </c>
      <c r="C114" s="189">
        <v>6.1090000000000005E-7</v>
      </c>
      <c r="D114" s="189" t="s">
        <v>259</v>
      </c>
      <c r="E114" s="189" t="s">
        <v>1586</v>
      </c>
      <c r="F114" s="263" t="s">
        <v>1587</v>
      </c>
      <c r="G114" s="245" t="s">
        <v>281</v>
      </c>
      <c r="H114" s="4"/>
      <c r="I114" s="204"/>
    </row>
    <row r="115" spans="1:9">
      <c r="A115" s="262" t="s">
        <v>268</v>
      </c>
      <c r="B115" s="189" t="s">
        <v>101</v>
      </c>
      <c r="C115" s="189">
        <v>1.304E-3</v>
      </c>
      <c r="D115" s="189" t="s">
        <v>1540</v>
      </c>
      <c r="E115" s="189" t="s">
        <v>1588</v>
      </c>
      <c r="F115" s="263" t="s">
        <v>1542</v>
      </c>
      <c r="G115" s="245" t="s">
        <v>281</v>
      </c>
      <c r="H115" s="4"/>
    </row>
    <row r="116" spans="1:9">
      <c r="A116" s="262" t="s">
        <v>268</v>
      </c>
      <c r="B116" s="189" t="s">
        <v>1589</v>
      </c>
      <c r="C116" s="189">
        <v>1</v>
      </c>
      <c r="D116" s="189" t="s">
        <v>1544</v>
      </c>
      <c r="E116" s="189" t="s">
        <v>1590</v>
      </c>
      <c r="F116" s="263" t="s">
        <v>1546</v>
      </c>
      <c r="G116" s="245" t="s">
        <v>281</v>
      </c>
      <c r="H116" s="4"/>
    </row>
    <row r="117" spans="1:9">
      <c r="A117" s="262" t="s">
        <v>268</v>
      </c>
      <c r="B117" s="189" t="s">
        <v>121</v>
      </c>
      <c r="C117" s="189">
        <v>901.59199999999998</v>
      </c>
      <c r="D117" s="189" t="s">
        <v>1540</v>
      </c>
      <c r="E117" s="189" t="s">
        <v>1591</v>
      </c>
      <c r="F117" s="263" t="s">
        <v>1542</v>
      </c>
      <c r="G117" s="245" t="s">
        <v>281</v>
      </c>
      <c r="H117" s="4"/>
    </row>
    <row r="118" spans="1:9">
      <c r="A118" s="262" t="s">
        <v>268</v>
      </c>
      <c r="B118" s="189" t="s">
        <v>1592</v>
      </c>
      <c r="C118" s="189">
        <v>0.33200000000000002</v>
      </c>
      <c r="D118" s="189" t="s">
        <v>1544</v>
      </c>
      <c r="E118" s="189" t="s">
        <v>253</v>
      </c>
      <c r="F118" s="263" t="s">
        <v>1546</v>
      </c>
      <c r="G118" s="245" t="s">
        <v>281</v>
      </c>
      <c r="H118" s="4"/>
    </row>
    <row r="119" spans="1:9">
      <c r="A119" s="262" t="s">
        <v>268</v>
      </c>
      <c r="B119" s="189" t="s">
        <v>1593</v>
      </c>
      <c r="C119" s="189">
        <v>30</v>
      </c>
      <c r="D119" s="189" t="s">
        <v>545</v>
      </c>
      <c r="E119" s="189" t="s">
        <v>1594</v>
      </c>
      <c r="F119" s="263" t="s">
        <v>1595</v>
      </c>
      <c r="G119" s="245" t="s">
        <v>281</v>
      </c>
      <c r="H119" s="4"/>
    </row>
    <row r="120" spans="1:9">
      <c r="A120" s="262" t="s">
        <v>268</v>
      </c>
      <c r="B120" s="189" t="s">
        <v>87</v>
      </c>
      <c r="C120" s="189">
        <v>2.6800000000000001E-2</v>
      </c>
      <c r="D120" s="189" t="s">
        <v>1540</v>
      </c>
      <c r="E120" s="189" t="s">
        <v>1596</v>
      </c>
      <c r="F120" s="263" t="s">
        <v>1542</v>
      </c>
      <c r="G120" s="245" t="s">
        <v>281</v>
      </c>
      <c r="H120" s="4"/>
    </row>
    <row r="121" spans="1:9">
      <c r="A121" s="262" t="s">
        <v>268</v>
      </c>
      <c r="B121" s="224" t="s">
        <v>548</v>
      </c>
      <c r="C121" s="292">
        <v>1.2899999999999999E-4</v>
      </c>
      <c r="D121" s="189" t="s">
        <v>1597</v>
      </c>
      <c r="E121" s="224" t="s">
        <v>1598</v>
      </c>
      <c r="F121" s="225" t="s">
        <v>1599</v>
      </c>
      <c r="G121" s="245" t="s">
        <v>281</v>
      </c>
      <c r="H121" s="4"/>
      <c r="I121" s="204"/>
    </row>
    <row r="122" spans="1:9">
      <c r="A122" s="262" t="s">
        <v>268</v>
      </c>
      <c r="B122" s="224" t="s">
        <v>1600</v>
      </c>
      <c r="C122" s="224">
        <v>7500</v>
      </c>
      <c r="D122" s="189" t="s">
        <v>1601</v>
      </c>
      <c r="E122" s="224" t="s">
        <v>1602</v>
      </c>
      <c r="F122" s="225" t="s">
        <v>1603</v>
      </c>
      <c r="G122" s="245" t="s">
        <v>281</v>
      </c>
      <c r="H122" s="4"/>
    </row>
    <row r="123" spans="1:9">
      <c r="A123" s="262" t="s">
        <v>268</v>
      </c>
      <c r="B123" s="189" t="s">
        <v>552</v>
      </c>
      <c r="C123" s="189">
        <v>3.1199999999999999E-5</v>
      </c>
      <c r="D123" s="189" t="s">
        <v>1604</v>
      </c>
      <c r="E123" s="189" t="s">
        <v>1605</v>
      </c>
      <c r="F123" s="263" t="s">
        <v>1606</v>
      </c>
      <c r="G123" s="245" t="s">
        <v>281</v>
      </c>
      <c r="H123" s="4"/>
      <c r="I123" s="204"/>
    </row>
    <row r="124" spans="1:9">
      <c r="A124" s="262" t="s">
        <v>268</v>
      </c>
      <c r="B124" s="189" t="s">
        <v>104</v>
      </c>
      <c r="C124" s="189">
        <v>0.174064</v>
      </c>
      <c r="D124" s="189" t="s">
        <v>1540</v>
      </c>
      <c r="E124" s="189" t="s">
        <v>1607</v>
      </c>
      <c r="F124" s="263" t="s">
        <v>1558</v>
      </c>
      <c r="G124" s="245" t="s">
        <v>281</v>
      </c>
      <c r="H124" s="4"/>
    </row>
    <row r="125" spans="1:9">
      <c r="A125" s="262" t="s">
        <v>268</v>
      </c>
      <c r="B125" s="189" t="s">
        <v>1608</v>
      </c>
      <c r="C125" s="189">
        <v>2.1000000000000001E-2</v>
      </c>
      <c r="D125" s="189" t="s">
        <v>973</v>
      </c>
      <c r="E125" s="189" t="s">
        <v>1609</v>
      </c>
      <c r="F125" s="263" t="s">
        <v>1546</v>
      </c>
      <c r="G125" s="245" t="s">
        <v>281</v>
      </c>
      <c r="H125" s="4"/>
    </row>
    <row r="126" spans="1:9">
      <c r="A126" s="262" t="s">
        <v>268</v>
      </c>
      <c r="B126" s="189" t="s">
        <v>901</v>
      </c>
      <c r="C126" s="189">
        <v>1.1199999999999999E-3</v>
      </c>
      <c r="D126" s="189" t="s">
        <v>1597</v>
      </c>
      <c r="E126" s="224" t="s">
        <v>1610</v>
      </c>
      <c r="F126" s="225" t="s">
        <v>1611</v>
      </c>
      <c r="G126" s="245" t="s">
        <v>281</v>
      </c>
      <c r="H126" s="4"/>
    </row>
    <row r="127" spans="1:9">
      <c r="A127" s="262" t="s">
        <v>268</v>
      </c>
      <c r="B127" s="189" t="s">
        <v>88</v>
      </c>
      <c r="C127" s="189">
        <v>3.5773599999999999E-4</v>
      </c>
      <c r="D127" s="189" t="s">
        <v>1540</v>
      </c>
      <c r="E127" s="189" t="s">
        <v>1612</v>
      </c>
      <c r="F127" s="263" t="s">
        <v>1542</v>
      </c>
      <c r="G127" s="245" t="s">
        <v>281</v>
      </c>
      <c r="H127" s="4"/>
      <c r="I127" s="204"/>
    </row>
    <row r="128" spans="1:9">
      <c r="A128" s="262" t="s">
        <v>268</v>
      </c>
      <c r="B128" s="189" t="s">
        <v>1613</v>
      </c>
      <c r="C128" s="189">
        <v>7.0000000000000007E-2</v>
      </c>
      <c r="D128" s="189" t="s">
        <v>973</v>
      </c>
      <c r="E128" s="189" t="s">
        <v>253</v>
      </c>
      <c r="F128" s="263" t="s">
        <v>1614</v>
      </c>
      <c r="G128" s="245" t="s">
        <v>281</v>
      </c>
      <c r="H128" s="4"/>
    </row>
    <row r="129" spans="1:10">
      <c r="A129" s="262" t="s">
        <v>268</v>
      </c>
      <c r="B129" s="189" t="s">
        <v>105</v>
      </c>
      <c r="C129" s="189">
        <v>6.5991999999999995E-2</v>
      </c>
      <c r="D129" s="189" t="s">
        <v>1540</v>
      </c>
      <c r="E129" s="189" t="s">
        <v>1615</v>
      </c>
      <c r="F129" s="263" t="s">
        <v>1542</v>
      </c>
      <c r="G129" s="245" t="s">
        <v>281</v>
      </c>
      <c r="H129" s="4"/>
    </row>
    <row r="130" spans="1:10">
      <c r="A130" s="262" t="s">
        <v>268</v>
      </c>
      <c r="B130" s="189" t="s">
        <v>1616</v>
      </c>
      <c r="C130" s="189">
        <v>0.06</v>
      </c>
      <c r="D130" s="189" t="s">
        <v>973</v>
      </c>
      <c r="E130" s="189" t="s">
        <v>1617</v>
      </c>
      <c r="F130" s="263" t="s">
        <v>1614</v>
      </c>
      <c r="G130" s="245" t="s">
        <v>281</v>
      </c>
      <c r="H130" s="4"/>
    </row>
    <row r="131" spans="1:10">
      <c r="A131" s="262" t="s">
        <v>268</v>
      </c>
      <c r="B131" s="189" t="s">
        <v>1618</v>
      </c>
      <c r="C131" s="189">
        <v>1.4240700000000001E-5</v>
      </c>
      <c r="D131" s="189" t="s">
        <v>1619</v>
      </c>
      <c r="E131" s="189" t="s">
        <v>1620</v>
      </c>
      <c r="F131" s="263" t="s">
        <v>1621</v>
      </c>
      <c r="G131" s="245" t="s">
        <v>281</v>
      </c>
      <c r="H131" s="4"/>
      <c r="I131" s="204"/>
    </row>
    <row r="132" spans="1:10">
      <c r="A132" s="262" t="s">
        <v>268</v>
      </c>
      <c r="B132" s="189" t="s">
        <v>1535</v>
      </c>
      <c r="C132" s="189">
        <v>0.24083491100000001</v>
      </c>
      <c r="D132" s="189" t="s">
        <v>1622</v>
      </c>
      <c r="E132" s="189" t="s">
        <v>253</v>
      </c>
      <c r="F132" s="263" t="s">
        <v>1623</v>
      </c>
      <c r="G132" s="245" t="s">
        <v>281</v>
      </c>
      <c r="H132" s="4"/>
    </row>
    <row r="133" spans="1:10">
      <c r="A133" s="262" t="s">
        <v>268</v>
      </c>
      <c r="B133" s="189" t="s">
        <v>86</v>
      </c>
      <c r="C133" s="189">
        <v>1840</v>
      </c>
      <c r="D133" s="189" t="s">
        <v>1540</v>
      </c>
      <c r="E133" s="189" t="s">
        <v>1624</v>
      </c>
      <c r="F133" s="263" t="s">
        <v>1542</v>
      </c>
      <c r="G133" s="245" t="s">
        <v>281</v>
      </c>
      <c r="H133" s="4"/>
    </row>
    <row r="134" spans="1:10">
      <c r="A134" s="262" t="s">
        <v>268</v>
      </c>
      <c r="B134" s="189" t="s">
        <v>1625</v>
      </c>
      <c r="C134" s="189">
        <v>0.3392</v>
      </c>
      <c r="D134" s="189" t="s">
        <v>1544</v>
      </c>
      <c r="E134" s="189" t="s">
        <v>253</v>
      </c>
      <c r="F134" s="263" t="s">
        <v>1614</v>
      </c>
      <c r="G134" s="245" t="s">
        <v>281</v>
      </c>
      <c r="H134" s="4"/>
    </row>
    <row r="135" spans="1:10">
      <c r="A135" s="262" t="s">
        <v>268</v>
      </c>
      <c r="B135" s="189" t="s">
        <v>117</v>
      </c>
      <c r="C135" s="189">
        <v>49920</v>
      </c>
      <c r="D135" s="189" t="s">
        <v>1540</v>
      </c>
      <c r="E135" s="189" t="s">
        <v>253</v>
      </c>
      <c r="F135" s="263" t="s">
        <v>1542</v>
      </c>
      <c r="G135" s="245" t="s">
        <v>281</v>
      </c>
      <c r="H135" s="4"/>
    </row>
    <row r="136" spans="1:10">
      <c r="A136" s="262" t="s">
        <v>268</v>
      </c>
      <c r="B136" s="189" t="s">
        <v>1626</v>
      </c>
      <c r="C136" s="189">
        <v>5.5799999999999999E-3</v>
      </c>
      <c r="D136" s="189" t="s">
        <v>973</v>
      </c>
      <c r="E136" s="189" t="s">
        <v>253</v>
      </c>
      <c r="F136" s="263" t="s">
        <v>1614</v>
      </c>
      <c r="G136" s="245" t="s">
        <v>281</v>
      </c>
      <c r="H136" s="4"/>
    </row>
    <row r="137" spans="1:10">
      <c r="A137" s="262" t="s">
        <v>268</v>
      </c>
      <c r="B137" s="189" t="s">
        <v>559</v>
      </c>
      <c r="C137" s="189">
        <v>3000</v>
      </c>
      <c r="D137" s="189" t="s">
        <v>560</v>
      </c>
      <c r="E137" s="189" t="s">
        <v>253</v>
      </c>
      <c r="F137" s="263" t="s">
        <v>1627</v>
      </c>
      <c r="G137" s="245" t="s">
        <v>281</v>
      </c>
      <c r="H137" s="4"/>
    </row>
    <row r="138" spans="1:10">
      <c r="A138" s="262" t="s">
        <v>268</v>
      </c>
      <c r="B138" s="189" t="s">
        <v>1628</v>
      </c>
      <c r="C138" s="189">
        <v>35000</v>
      </c>
      <c r="D138" s="189" t="s">
        <v>560</v>
      </c>
      <c r="E138" s="189" t="s">
        <v>253</v>
      </c>
      <c r="F138" s="263" t="s">
        <v>1629</v>
      </c>
      <c r="G138" s="245" t="s">
        <v>281</v>
      </c>
      <c r="H138" s="4"/>
    </row>
    <row r="139" spans="1:10">
      <c r="A139" s="262" t="s">
        <v>268</v>
      </c>
      <c r="B139" s="189" t="s">
        <v>1630</v>
      </c>
      <c r="C139" s="189">
        <v>25</v>
      </c>
      <c r="D139" s="189" t="s">
        <v>962</v>
      </c>
      <c r="E139" s="189" t="s">
        <v>1631</v>
      </c>
      <c r="F139" s="263" t="s">
        <v>1632</v>
      </c>
      <c r="G139" s="245" t="s">
        <v>281</v>
      </c>
      <c r="H139" s="4"/>
    </row>
    <row r="140" spans="1:10">
      <c r="A140" s="262" t="s">
        <v>268</v>
      </c>
      <c r="B140" s="189" t="s">
        <v>1633</v>
      </c>
      <c r="C140" s="189">
        <v>0.2</v>
      </c>
      <c r="D140" s="189" t="s">
        <v>1544</v>
      </c>
      <c r="E140" s="189" t="s">
        <v>253</v>
      </c>
      <c r="F140" s="263" t="s">
        <v>1634</v>
      </c>
      <c r="G140" s="245" t="s">
        <v>281</v>
      </c>
      <c r="H140" s="4"/>
    </row>
    <row r="141" spans="1:10">
      <c r="A141" s="262" t="s">
        <v>268</v>
      </c>
      <c r="B141" s="189" t="s">
        <v>1635</v>
      </c>
      <c r="C141" s="189">
        <v>0.1</v>
      </c>
      <c r="D141" s="189" t="s">
        <v>1544</v>
      </c>
      <c r="E141" s="189" t="s">
        <v>253</v>
      </c>
      <c r="F141" s="263" t="s">
        <v>1636</v>
      </c>
      <c r="G141" s="245" t="s">
        <v>281</v>
      </c>
      <c r="H141" s="4"/>
    </row>
    <row r="142" spans="1:10">
      <c r="A142" s="262" t="s">
        <v>268</v>
      </c>
      <c r="B142" s="189" t="s">
        <v>110</v>
      </c>
      <c r="C142" s="189">
        <v>2.6092719999999998</v>
      </c>
      <c r="D142" s="189" t="s">
        <v>1540</v>
      </c>
      <c r="E142" s="189" t="s">
        <v>1637</v>
      </c>
      <c r="F142" s="263" t="s">
        <v>1542</v>
      </c>
      <c r="G142" s="245" t="s">
        <v>281</v>
      </c>
      <c r="H142" s="4"/>
      <c r="J142" s="204"/>
    </row>
    <row r="143" spans="1:10">
      <c r="A143" s="262" t="s">
        <v>268</v>
      </c>
      <c r="B143" s="189" t="s">
        <v>1638</v>
      </c>
      <c r="C143" s="189">
        <v>0.1</v>
      </c>
      <c r="D143" s="189" t="s">
        <v>973</v>
      </c>
      <c r="E143" s="189" t="s">
        <v>1639</v>
      </c>
      <c r="F143" s="263" t="s">
        <v>1614</v>
      </c>
      <c r="G143" s="245" t="s">
        <v>281</v>
      </c>
      <c r="H143" s="4"/>
      <c r="J143" s="204"/>
    </row>
    <row r="144" spans="1:10">
      <c r="A144" s="262" t="s">
        <v>268</v>
      </c>
      <c r="B144" s="189" t="s">
        <v>1640</v>
      </c>
      <c r="C144" s="189" t="s">
        <v>1641</v>
      </c>
      <c r="D144" s="189" t="s">
        <v>259</v>
      </c>
      <c r="E144" s="264"/>
      <c r="F144" s="263" t="s">
        <v>1642</v>
      </c>
      <c r="G144" s="245" t="s">
        <v>281</v>
      </c>
      <c r="H144" s="4"/>
      <c r="J144" s="204"/>
    </row>
    <row r="145" spans="1:10">
      <c r="A145" s="262" t="s">
        <v>268</v>
      </c>
      <c r="B145" s="189" t="s">
        <v>1643</v>
      </c>
      <c r="C145" s="189" t="s">
        <v>1644</v>
      </c>
      <c r="D145" s="189" t="s">
        <v>259</v>
      </c>
      <c r="E145" s="264"/>
      <c r="F145" s="263" t="s">
        <v>1642</v>
      </c>
      <c r="G145" s="245" t="s">
        <v>281</v>
      </c>
      <c r="H145" s="4"/>
      <c r="J145" s="204"/>
    </row>
    <row r="146" spans="1:10">
      <c r="A146" s="262" t="s">
        <v>268</v>
      </c>
      <c r="B146" s="189" t="s">
        <v>1645</v>
      </c>
      <c r="C146" s="189" t="s">
        <v>1646</v>
      </c>
      <c r="D146" s="189" t="s">
        <v>259</v>
      </c>
      <c r="E146" s="264"/>
      <c r="F146" s="263" t="s">
        <v>1642</v>
      </c>
      <c r="G146" s="245" t="s">
        <v>281</v>
      </c>
      <c r="H146" s="4"/>
      <c r="J146" s="204"/>
    </row>
    <row r="147" spans="1:10">
      <c r="A147" s="262" t="s">
        <v>268</v>
      </c>
      <c r="B147" s="189" t="s">
        <v>1138</v>
      </c>
      <c r="C147" s="189" t="s">
        <v>1647</v>
      </c>
      <c r="D147" s="189" t="s">
        <v>259</v>
      </c>
      <c r="E147" s="264"/>
      <c r="F147" s="263" t="s">
        <v>1648</v>
      </c>
      <c r="G147" s="245" t="s">
        <v>281</v>
      </c>
      <c r="H147" s="4"/>
      <c r="J147" s="204"/>
    </row>
    <row r="148" spans="1:10">
      <c r="A148" s="262" t="s">
        <v>268</v>
      </c>
      <c r="B148" s="189" t="s">
        <v>1649</v>
      </c>
      <c r="C148" s="189" t="s">
        <v>1650</v>
      </c>
      <c r="D148" s="189" t="s">
        <v>259</v>
      </c>
      <c r="E148" s="264"/>
      <c r="F148" s="263" t="s">
        <v>1651</v>
      </c>
      <c r="G148" s="245" t="s">
        <v>281</v>
      </c>
      <c r="H148" s="4"/>
    </row>
    <row r="149" spans="1:10">
      <c r="A149" s="262" t="s">
        <v>268</v>
      </c>
      <c r="B149" s="189" t="s">
        <v>1652</v>
      </c>
      <c r="C149" s="189" t="s">
        <v>1653</v>
      </c>
      <c r="D149" s="189" t="s">
        <v>259</v>
      </c>
      <c r="E149" s="264"/>
      <c r="F149" s="263" t="s">
        <v>1642</v>
      </c>
      <c r="G149" s="245" t="s">
        <v>281</v>
      </c>
      <c r="H149" s="4"/>
      <c r="J149" s="204"/>
    </row>
    <row r="150" spans="1:10">
      <c r="A150" s="262" t="s">
        <v>268</v>
      </c>
      <c r="B150" s="189" t="s">
        <v>1654</v>
      </c>
      <c r="C150" s="189" t="s">
        <v>1655</v>
      </c>
      <c r="D150" s="189" t="s">
        <v>259</v>
      </c>
      <c r="E150" s="264"/>
      <c r="F150" s="263" t="s">
        <v>1656</v>
      </c>
      <c r="G150" s="245" t="s">
        <v>281</v>
      </c>
      <c r="H150" s="4"/>
      <c r="J150" s="204"/>
    </row>
    <row r="151" spans="1:10">
      <c r="A151" s="262" t="s">
        <v>268</v>
      </c>
      <c r="B151" s="189" t="s">
        <v>1657</v>
      </c>
      <c r="C151" s="189" t="s">
        <v>1658</v>
      </c>
      <c r="D151" s="189" t="s">
        <v>259</v>
      </c>
      <c r="E151" s="264"/>
      <c r="F151" s="263" t="s">
        <v>1642</v>
      </c>
      <c r="G151" s="245" t="s">
        <v>281</v>
      </c>
      <c r="H151" s="4"/>
      <c r="J151" s="204"/>
    </row>
    <row r="152" spans="1:10">
      <c r="A152" s="262" t="s">
        <v>268</v>
      </c>
      <c r="B152" s="189" t="s">
        <v>1659</v>
      </c>
      <c r="C152" s="189" t="s">
        <v>1660</v>
      </c>
      <c r="D152" s="189" t="s">
        <v>259</v>
      </c>
      <c r="E152" s="264"/>
      <c r="F152" s="263" t="s">
        <v>1642</v>
      </c>
      <c r="G152" s="245" t="s">
        <v>281</v>
      </c>
      <c r="H152" s="4"/>
      <c r="J152" s="204"/>
    </row>
    <row r="153" spans="1:10">
      <c r="A153" s="262" t="s">
        <v>268</v>
      </c>
      <c r="B153" s="189" t="s">
        <v>571</v>
      </c>
      <c r="C153" s="189" t="s">
        <v>1661</v>
      </c>
      <c r="D153" s="189" t="s">
        <v>259</v>
      </c>
      <c r="E153" s="264"/>
      <c r="F153" s="263" t="s">
        <v>1662</v>
      </c>
      <c r="G153" s="245" t="s">
        <v>281</v>
      </c>
      <c r="H153" s="4"/>
    </row>
    <row r="154" spans="1:10">
      <c r="A154" s="262" t="s">
        <v>268</v>
      </c>
      <c r="B154" s="189" t="s">
        <v>574</v>
      </c>
      <c r="C154" s="189" t="s">
        <v>1663</v>
      </c>
      <c r="D154" s="189" t="s">
        <v>259</v>
      </c>
      <c r="E154" s="264"/>
      <c r="F154" s="263" t="s">
        <v>1662</v>
      </c>
      <c r="G154" s="245" t="s">
        <v>281</v>
      </c>
      <c r="H154" s="4"/>
      <c r="J154" s="204"/>
    </row>
    <row r="155" spans="1:10">
      <c r="A155" s="262" t="s">
        <v>268</v>
      </c>
      <c r="B155" s="189" t="s">
        <v>1162</v>
      </c>
      <c r="C155" s="189" t="s">
        <v>1664</v>
      </c>
      <c r="D155" s="189" t="s">
        <v>259</v>
      </c>
      <c r="E155" s="264"/>
      <c r="F155" s="263" t="s">
        <v>1662</v>
      </c>
      <c r="G155" s="245" t="s">
        <v>281</v>
      </c>
      <c r="H155" s="4"/>
    </row>
    <row r="156" spans="1:10">
      <c r="A156" s="262" t="s">
        <v>268</v>
      </c>
      <c r="B156" s="189" t="s">
        <v>1665</v>
      </c>
      <c r="C156" s="189" t="s">
        <v>1666</v>
      </c>
      <c r="D156" s="189" t="s">
        <v>259</v>
      </c>
      <c r="E156" s="264"/>
      <c r="F156" s="263" t="s">
        <v>1642</v>
      </c>
      <c r="G156" s="245" t="s">
        <v>281</v>
      </c>
      <c r="H156" s="4"/>
      <c r="J156" s="204"/>
    </row>
    <row r="157" spans="1:10">
      <c r="A157" s="262" t="s">
        <v>268</v>
      </c>
      <c r="B157" s="189" t="s">
        <v>1667</v>
      </c>
      <c r="C157" s="189" t="s">
        <v>1668</v>
      </c>
      <c r="D157" s="189" t="s">
        <v>740</v>
      </c>
      <c r="E157" s="264"/>
      <c r="F157" s="263" t="s">
        <v>1669</v>
      </c>
      <c r="G157" s="245" t="s">
        <v>281</v>
      </c>
      <c r="H157" s="4"/>
      <c r="J157" s="204"/>
    </row>
    <row r="158" spans="1:10">
      <c r="A158" s="262" t="s">
        <v>268</v>
      </c>
      <c r="B158" s="189" t="s">
        <v>1670</v>
      </c>
      <c r="C158" s="189" t="s">
        <v>1671</v>
      </c>
      <c r="D158" s="189" t="s">
        <v>259</v>
      </c>
      <c r="E158" s="264"/>
      <c r="F158" s="263" t="s">
        <v>1642</v>
      </c>
      <c r="G158" s="245" t="s">
        <v>281</v>
      </c>
      <c r="H158" s="4"/>
    </row>
    <row r="159" spans="1:10">
      <c r="A159" s="262" t="s">
        <v>268</v>
      </c>
      <c r="B159" s="189" t="s">
        <v>1672</v>
      </c>
      <c r="C159" s="189" t="s">
        <v>1673</v>
      </c>
      <c r="D159" s="189" t="s">
        <v>259</v>
      </c>
      <c r="E159" s="264"/>
      <c r="F159" s="263" t="s">
        <v>1642</v>
      </c>
      <c r="G159" s="245" t="s">
        <v>281</v>
      </c>
      <c r="H159" s="4"/>
    </row>
    <row r="160" spans="1:10">
      <c r="A160" s="262" t="s">
        <v>268</v>
      </c>
      <c r="B160" s="189" t="s">
        <v>1096</v>
      </c>
      <c r="C160" s="189" t="s">
        <v>1674</v>
      </c>
      <c r="D160" s="189" t="s">
        <v>259</v>
      </c>
      <c r="E160" s="264"/>
      <c r="F160" s="263" t="s">
        <v>1675</v>
      </c>
      <c r="G160" s="245" t="s">
        <v>281</v>
      </c>
      <c r="H160" s="4"/>
    </row>
    <row r="161" spans="1:10">
      <c r="A161" s="262" t="s">
        <v>268</v>
      </c>
      <c r="B161" s="189" t="s">
        <v>1676</v>
      </c>
      <c r="C161" s="189" t="s">
        <v>1677</v>
      </c>
      <c r="D161" s="189" t="s">
        <v>1678</v>
      </c>
      <c r="E161" s="264"/>
      <c r="F161" s="263" t="s">
        <v>1679</v>
      </c>
      <c r="G161" s="245" t="s">
        <v>281</v>
      </c>
      <c r="H161" s="4"/>
    </row>
    <row r="162" spans="1:10">
      <c r="A162" s="262" t="s">
        <v>268</v>
      </c>
      <c r="B162" s="189" t="s">
        <v>1680</v>
      </c>
      <c r="C162" s="189" t="s">
        <v>1681</v>
      </c>
      <c r="D162" s="189" t="s">
        <v>270</v>
      </c>
      <c r="E162" s="264"/>
      <c r="F162" s="263" t="s">
        <v>1682</v>
      </c>
      <c r="G162" s="245" t="s">
        <v>281</v>
      </c>
      <c r="H162" s="4"/>
      <c r="J162" s="204"/>
    </row>
    <row r="163" spans="1:10">
      <c r="A163" s="262" t="s">
        <v>268</v>
      </c>
      <c r="B163" s="189" t="s">
        <v>1683</v>
      </c>
      <c r="C163" s="189" t="s">
        <v>1684</v>
      </c>
      <c r="D163" s="189" t="s">
        <v>259</v>
      </c>
      <c r="E163" s="264"/>
      <c r="F163" s="263" t="s">
        <v>1685</v>
      </c>
      <c r="G163" s="245" t="s">
        <v>281</v>
      </c>
      <c r="H163" s="4"/>
      <c r="J163" s="204"/>
    </row>
    <row r="164" spans="1:10">
      <c r="A164" s="262" t="s">
        <v>268</v>
      </c>
      <c r="B164" s="189" t="s">
        <v>1686</v>
      </c>
      <c r="C164" s="189" t="s">
        <v>1687</v>
      </c>
      <c r="D164" s="189" t="s">
        <v>259</v>
      </c>
      <c r="E164" s="264"/>
      <c r="F164" s="263" t="s">
        <v>1642</v>
      </c>
      <c r="G164" s="245" t="s">
        <v>281</v>
      </c>
      <c r="H164" s="4"/>
      <c r="J164" s="204"/>
    </row>
    <row r="165" spans="1:10">
      <c r="A165" s="262" t="s">
        <v>268</v>
      </c>
      <c r="B165" s="189" t="s">
        <v>1688</v>
      </c>
      <c r="C165" s="189" t="s">
        <v>1689</v>
      </c>
      <c r="D165" s="189" t="s">
        <v>259</v>
      </c>
      <c r="E165" s="264"/>
      <c r="F165" s="263" t="s">
        <v>1642</v>
      </c>
      <c r="G165" s="245" t="s">
        <v>281</v>
      </c>
      <c r="H165" s="4"/>
      <c r="J165" s="204"/>
    </row>
    <row r="166" spans="1:10">
      <c r="A166" s="262" t="s">
        <v>268</v>
      </c>
      <c r="B166" s="189" t="s">
        <v>1690</v>
      </c>
      <c r="C166" s="189" t="s">
        <v>1691</v>
      </c>
      <c r="D166" s="189" t="s">
        <v>259</v>
      </c>
      <c r="E166" s="264"/>
      <c r="F166" s="263" t="s">
        <v>1642</v>
      </c>
      <c r="G166" s="245" t="s">
        <v>281</v>
      </c>
      <c r="H166" s="4"/>
      <c r="J166" s="204"/>
    </row>
    <row r="167" spans="1:10">
      <c r="A167" s="262" t="s">
        <v>268</v>
      </c>
      <c r="B167" s="189" t="s">
        <v>1692</v>
      </c>
      <c r="C167" s="189" t="s">
        <v>1693</v>
      </c>
      <c r="D167" s="189" t="s">
        <v>275</v>
      </c>
      <c r="E167" s="264"/>
      <c r="F167" s="263" t="s">
        <v>1694</v>
      </c>
      <c r="G167" s="245" t="s">
        <v>281</v>
      </c>
      <c r="H167" s="4"/>
    </row>
    <row r="168" spans="1:10">
      <c r="A168" s="262" t="s">
        <v>268</v>
      </c>
      <c r="B168" s="189" t="s">
        <v>1695</v>
      </c>
      <c r="C168" s="189" t="s">
        <v>1696</v>
      </c>
      <c r="D168" s="189" t="s">
        <v>259</v>
      </c>
      <c r="E168" s="264"/>
      <c r="F168" s="263" t="s">
        <v>1642</v>
      </c>
      <c r="G168" s="245" t="s">
        <v>281</v>
      </c>
      <c r="H168" s="4"/>
    </row>
    <row r="169" spans="1:10">
      <c r="A169" s="262" t="s">
        <v>268</v>
      </c>
      <c r="B169" s="189" t="s">
        <v>1697</v>
      </c>
      <c r="C169" s="189" t="s">
        <v>1698</v>
      </c>
      <c r="D169" s="189" t="s">
        <v>740</v>
      </c>
      <c r="E169" s="264"/>
      <c r="F169" s="263" t="s">
        <v>1699</v>
      </c>
      <c r="G169" s="245" t="s">
        <v>281</v>
      </c>
      <c r="H169" s="4"/>
    </row>
    <row r="170" spans="1:10">
      <c r="A170" s="262" t="s">
        <v>268</v>
      </c>
      <c r="B170" s="189" t="s">
        <v>921</v>
      </c>
      <c r="C170" s="189" t="s">
        <v>1700</v>
      </c>
      <c r="D170" s="189" t="s">
        <v>973</v>
      </c>
      <c r="E170" s="264"/>
      <c r="F170" s="263" t="s">
        <v>1701</v>
      </c>
      <c r="G170" s="245" t="s">
        <v>281</v>
      </c>
      <c r="H170" s="4"/>
      <c r="J170" s="204"/>
    </row>
    <row r="171" spans="1:10">
      <c r="A171" s="262" t="s">
        <v>268</v>
      </c>
      <c r="B171" s="189" t="s">
        <v>1282</v>
      </c>
      <c r="C171" s="189" t="s">
        <v>1702</v>
      </c>
      <c r="D171" s="189" t="s">
        <v>259</v>
      </c>
      <c r="E171" s="264"/>
      <c r="F171" s="263" t="s">
        <v>1703</v>
      </c>
      <c r="G171" s="245" t="s">
        <v>281</v>
      </c>
      <c r="H171" s="4"/>
    </row>
    <row r="172" spans="1:10">
      <c r="A172" s="239" t="s">
        <v>268</v>
      </c>
      <c r="B172" s="240" t="s">
        <v>1704</v>
      </c>
      <c r="C172" s="240" t="s">
        <v>1705</v>
      </c>
      <c r="D172" s="240" t="s">
        <v>259</v>
      </c>
      <c r="E172" s="265"/>
      <c r="F172" s="241" t="s">
        <v>1642</v>
      </c>
      <c r="G172" s="245" t="s">
        <v>281</v>
      </c>
      <c r="H172" s="4"/>
    </row>
    <row r="173" spans="1:10">
      <c r="G173" s="245" t="s">
        <v>281</v>
      </c>
      <c r="H173" s="4"/>
    </row>
    <row r="174" spans="1:10" ht="18.75">
      <c r="A174" s="769" t="s">
        <v>1706</v>
      </c>
      <c r="B174" s="770"/>
      <c r="C174" s="770"/>
      <c r="D174" s="770"/>
      <c r="E174" s="770"/>
      <c r="F174" s="771"/>
      <c r="G174" s="245" t="s">
        <v>281</v>
      </c>
      <c r="H174" s="4"/>
    </row>
    <row r="175" spans="1:10">
      <c r="A175" s="211" t="s">
        <v>238</v>
      </c>
      <c r="B175" s="212" t="s">
        <v>239</v>
      </c>
      <c r="C175" s="212" t="s">
        <v>240</v>
      </c>
      <c r="D175" s="212" t="s">
        <v>134</v>
      </c>
      <c r="E175" s="212" t="s">
        <v>241</v>
      </c>
      <c r="F175" s="213" t="s">
        <v>242</v>
      </c>
      <c r="G175" s="245" t="s">
        <v>281</v>
      </c>
      <c r="H175" s="4"/>
    </row>
    <row r="176" spans="1:10">
      <c r="A176" s="216" t="s">
        <v>243</v>
      </c>
      <c r="B176" s="231" t="s">
        <v>1001</v>
      </c>
      <c r="C176" s="267" t="s">
        <v>1002</v>
      </c>
      <c r="D176" s="218" t="s">
        <v>259</v>
      </c>
      <c r="E176" s="218" t="s">
        <v>1003</v>
      </c>
      <c r="F176" s="232" t="s">
        <v>1004</v>
      </c>
      <c r="G176" s="245" t="s">
        <v>281</v>
      </c>
      <c r="H176" s="4"/>
    </row>
    <row r="177" spans="1:10">
      <c r="A177" s="221" t="s">
        <v>243</v>
      </c>
      <c r="B177" s="222" t="s">
        <v>1005</v>
      </c>
      <c r="C177" s="223">
        <v>0.01</v>
      </c>
      <c r="D177" s="223" t="s">
        <v>259</v>
      </c>
      <c r="E177" s="223" t="s">
        <v>1006</v>
      </c>
      <c r="F177" s="234" t="s">
        <v>1007</v>
      </c>
      <c r="G177" s="245" t="s">
        <v>281</v>
      </c>
      <c r="H177" s="4"/>
    </row>
    <row r="178" spans="1:10">
      <c r="A178" s="221" t="s">
        <v>243</v>
      </c>
      <c r="B178" s="233" t="s">
        <v>1535</v>
      </c>
      <c r="C178" s="223">
        <v>1</v>
      </c>
      <c r="D178" s="223" t="s">
        <v>259</v>
      </c>
      <c r="E178" s="223" t="s">
        <v>253</v>
      </c>
      <c r="F178" s="234" t="s">
        <v>1008</v>
      </c>
      <c r="G178" s="245" t="s">
        <v>281</v>
      </c>
      <c r="H178" s="4"/>
    </row>
    <row r="179" spans="1:10">
      <c r="A179" s="221" t="s">
        <v>243</v>
      </c>
      <c r="B179" s="222" t="s">
        <v>866</v>
      </c>
      <c r="C179" s="271">
        <v>8.3999999999999995E-5</v>
      </c>
      <c r="D179" s="223" t="s">
        <v>259</v>
      </c>
      <c r="E179" s="223" t="s">
        <v>1009</v>
      </c>
      <c r="F179" s="234" t="s">
        <v>1010</v>
      </c>
      <c r="G179" s="245" t="s">
        <v>281</v>
      </c>
      <c r="H179" s="4"/>
    </row>
    <row r="180" spans="1:10">
      <c r="A180" s="221" t="s">
        <v>333</v>
      </c>
      <c r="B180" s="223" t="s">
        <v>225</v>
      </c>
      <c r="C180" s="223" t="s">
        <v>173</v>
      </c>
      <c r="D180" s="223" t="s">
        <v>259</v>
      </c>
      <c r="E180" s="223" t="s">
        <v>253</v>
      </c>
      <c r="F180" s="234" t="s">
        <v>1012</v>
      </c>
      <c r="G180" s="245" t="s">
        <v>281</v>
      </c>
      <c r="H180" s="4"/>
    </row>
    <row r="181" spans="1:10">
      <c r="A181" s="221" t="s">
        <v>333</v>
      </c>
      <c r="B181" s="223" t="s">
        <v>174</v>
      </c>
      <c r="C181" s="223" t="s">
        <v>228</v>
      </c>
      <c r="D181" s="223" t="s">
        <v>259</v>
      </c>
      <c r="E181" s="223" t="s">
        <v>253</v>
      </c>
      <c r="F181" s="234" t="s">
        <v>1012</v>
      </c>
      <c r="G181" s="245" t="s">
        <v>281</v>
      </c>
      <c r="H181" s="4"/>
    </row>
    <row r="182" spans="1:10">
      <c r="A182" s="221" t="s">
        <v>333</v>
      </c>
      <c r="B182" s="223" t="s">
        <v>179</v>
      </c>
      <c r="C182" s="223" t="s">
        <v>178</v>
      </c>
      <c r="D182" s="223" t="s">
        <v>259</v>
      </c>
      <c r="E182" s="223" t="s">
        <v>253</v>
      </c>
      <c r="F182" s="234" t="s">
        <v>1012</v>
      </c>
      <c r="G182" s="245" t="s">
        <v>281</v>
      </c>
      <c r="H182" s="4"/>
    </row>
    <row r="183" spans="1:10">
      <c r="A183" s="221" t="s">
        <v>333</v>
      </c>
      <c r="B183" s="223" t="s">
        <v>221</v>
      </c>
      <c r="C183" s="223" t="s">
        <v>183</v>
      </c>
      <c r="D183" s="223" t="s">
        <v>259</v>
      </c>
      <c r="E183" s="223" t="s">
        <v>253</v>
      </c>
      <c r="F183" s="234" t="s">
        <v>1012</v>
      </c>
      <c r="G183" s="245" t="s">
        <v>281</v>
      </c>
      <c r="H183" s="4"/>
    </row>
    <row r="184" spans="1:10">
      <c r="A184" s="221" t="s">
        <v>333</v>
      </c>
      <c r="B184" s="223" t="s">
        <v>188</v>
      </c>
      <c r="C184" s="223" t="s">
        <v>187</v>
      </c>
      <c r="D184" s="223" t="s">
        <v>259</v>
      </c>
      <c r="E184" s="223" t="s">
        <v>253</v>
      </c>
      <c r="F184" s="234" t="s">
        <v>1012</v>
      </c>
      <c r="G184" s="245" t="s">
        <v>281</v>
      </c>
      <c r="H184" s="4"/>
    </row>
    <row r="185" spans="1:10">
      <c r="A185" s="221" t="s">
        <v>333</v>
      </c>
      <c r="B185" s="223" t="s">
        <v>184</v>
      </c>
      <c r="C185" s="223" t="s">
        <v>191</v>
      </c>
      <c r="D185" s="223" t="s">
        <v>259</v>
      </c>
      <c r="E185" s="223" t="s">
        <v>253</v>
      </c>
      <c r="F185" s="234" t="s">
        <v>1012</v>
      </c>
      <c r="G185" s="245" t="s">
        <v>281</v>
      </c>
      <c r="H185" s="4"/>
    </row>
    <row r="186" spans="1:10">
      <c r="A186" s="221" t="s">
        <v>333</v>
      </c>
      <c r="B186" s="223" t="s">
        <v>192</v>
      </c>
      <c r="C186" s="223" t="s">
        <v>195</v>
      </c>
      <c r="D186" s="223" t="s">
        <v>259</v>
      </c>
      <c r="E186" s="223" t="s">
        <v>253</v>
      </c>
      <c r="F186" s="234" t="s">
        <v>1012</v>
      </c>
      <c r="G186" s="245" t="s">
        <v>281</v>
      </c>
      <c r="H186" s="4"/>
    </row>
    <row r="187" spans="1:10">
      <c r="A187" s="221" t="s">
        <v>250</v>
      </c>
      <c r="B187" s="233" t="s">
        <v>1019</v>
      </c>
      <c r="C187" s="235" t="s">
        <v>952</v>
      </c>
      <c r="D187" s="223" t="s">
        <v>408</v>
      </c>
      <c r="E187" s="223" t="s">
        <v>260</v>
      </c>
      <c r="F187" s="234" t="s">
        <v>1020</v>
      </c>
      <c r="G187" s="245" t="s">
        <v>281</v>
      </c>
      <c r="H187" s="4"/>
    </row>
    <row r="188" spans="1:10">
      <c r="A188" s="221" t="s">
        <v>250</v>
      </c>
      <c r="B188" s="233" t="s">
        <v>1707</v>
      </c>
      <c r="C188" s="223" t="s">
        <v>1708</v>
      </c>
      <c r="D188" s="223" t="s">
        <v>259</v>
      </c>
      <c r="E188" s="223" t="s">
        <v>253</v>
      </c>
      <c r="F188" s="234" t="s">
        <v>1709</v>
      </c>
      <c r="G188" s="245" t="s">
        <v>281</v>
      </c>
      <c r="H188" s="4"/>
    </row>
    <row r="189" spans="1:10">
      <c r="A189" s="221" t="s">
        <v>333</v>
      </c>
      <c r="B189" s="223" t="s">
        <v>217</v>
      </c>
      <c r="C189" s="223" t="s">
        <v>199</v>
      </c>
      <c r="D189" s="223" t="s">
        <v>259</v>
      </c>
      <c r="E189" s="223" t="s">
        <v>253</v>
      </c>
      <c r="F189" s="234" t="s">
        <v>1012</v>
      </c>
      <c r="G189" s="245" t="s">
        <v>281</v>
      </c>
      <c r="H189" s="4"/>
      <c r="J189" s="204"/>
    </row>
    <row r="190" spans="1:10">
      <c r="A190" s="221" t="s">
        <v>333</v>
      </c>
      <c r="B190" s="223" t="s">
        <v>205</v>
      </c>
      <c r="C190" s="223" t="s">
        <v>204</v>
      </c>
      <c r="D190" s="223" t="s">
        <v>259</v>
      </c>
      <c r="E190" s="223" t="s">
        <v>253</v>
      </c>
      <c r="F190" s="234" t="s">
        <v>1012</v>
      </c>
      <c r="G190" s="245" t="s">
        <v>281</v>
      </c>
      <c r="H190" s="4"/>
      <c r="J190" s="204"/>
    </row>
    <row r="191" spans="1:10">
      <c r="A191" s="221" t="s">
        <v>333</v>
      </c>
      <c r="B191" s="223" t="s">
        <v>196</v>
      </c>
      <c r="C191" s="223" t="s">
        <v>208</v>
      </c>
      <c r="D191" s="223" t="s">
        <v>259</v>
      </c>
      <c r="E191" s="223" t="s">
        <v>253</v>
      </c>
      <c r="F191" s="234" t="s">
        <v>1012</v>
      </c>
      <c r="G191" s="245" t="s">
        <v>281</v>
      </c>
      <c r="H191" s="4"/>
      <c r="J191" s="204"/>
    </row>
    <row r="192" spans="1:10">
      <c r="A192" s="221" t="s">
        <v>333</v>
      </c>
      <c r="B192" s="223" t="s">
        <v>200</v>
      </c>
      <c r="C192" s="223" t="s">
        <v>212</v>
      </c>
      <c r="D192" s="223" t="s">
        <v>259</v>
      </c>
      <c r="E192" s="223" t="s">
        <v>253</v>
      </c>
      <c r="F192" s="234" t="s">
        <v>1012</v>
      </c>
      <c r="G192" s="245" t="s">
        <v>281</v>
      </c>
      <c r="H192" s="4"/>
    </row>
    <row r="193" spans="1:9">
      <c r="A193" s="221" t="s">
        <v>333</v>
      </c>
      <c r="B193" s="223" t="s">
        <v>441</v>
      </c>
      <c r="C193" s="271">
        <v>4.8199999999999999E-5</v>
      </c>
      <c r="D193" s="223" t="s">
        <v>259</v>
      </c>
      <c r="E193" s="223" t="s">
        <v>1028</v>
      </c>
      <c r="F193" s="234" t="s">
        <v>1012</v>
      </c>
      <c r="G193" s="245" t="s">
        <v>281</v>
      </c>
      <c r="H193" s="4"/>
    </row>
    <row r="194" spans="1:9">
      <c r="A194" s="221" t="s">
        <v>333</v>
      </c>
      <c r="B194" s="223" t="s">
        <v>443</v>
      </c>
      <c r="C194" s="271">
        <v>1.36E-5</v>
      </c>
      <c r="D194" s="223" t="s">
        <v>259</v>
      </c>
      <c r="E194" s="223" t="s">
        <v>1029</v>
      </c>
      <c r="F194" s="234" t="s">
        <v>1012</v>
      </c>
      <c r="G194" s="245" t="s">
        <v>281</v>
      </c>
      <c r="H194" s="4"/>
    </row>
    <row r="195" spans="1:9">
      <c r="A195" s="221" t="s">
        <v>333</v>
      </c>
      <c r="B195" s="223" t="s">
        <v>445</v>
      </c>
      <c r="C195" s="271">
        <v>2.9099999999999999E-5</v>
      </c>
      <c r="D195" s="223" t="s">
        <v>259</v>
      </c>
      <c r="E195" s="223" t="s">
        <v>1030</v>
      </c>
      <c r="F195" s="234" t="s">
        <v>1012</v>
      </c>
      <c r="G195" s="245" t="s">
        <v>281</v>
      </c>
      <c r="H195" s="4"/>
    </row>
    <row r="196" spans="1:9">
      <c r="A196" s="221" t="s">
        <v>333</v>
      </c>
      <c r="B196" s="223" t="s">
        <v>449</v>
      </c>
      <c r="C196" s="223" t="s">
        <v>220</v>
      </c>
      <c r="D196" s="223" t="s">
        <v>259</v>
      </c>
      <c r="E196" s="223" t="s">
        <v>253</v>
      </c>
      <c r="F196" s="234" t="s">
        <v>1012</v>
      </c>
      <c r="G196" s="245" t="s">
        <v>281</v>
      </c>
      <c r="H196" s="4"/>
    </row>
    <row r="197" spans="1:9">
      <c r="A197" s="221" t="s">
        <v>333</v>
      </c>
      <c r="B197" s="223" t="s">
        <v>229</v>
      </c>
      <c r="C197" s="223" t="s">
        <v>224</v>
      </c>
      <c r="D197" s="223" t="s">
        <v>259</v>
      </c>
      <c r="E197" s="223" t="s">
        <v>253</v>
      </c>
      <c r="F197" s="234" t="s">
        <v>1012</v>
      </c>
      <c r="G197" s="245" t="s">
        <v>281</v>
      </c>
      <c r="H197" s="4"/>
    </row>
    <row r="198" spans="1:9">
      <c r="A198" s="221" t="s">
        <v>333</v>
      </c>
      <c r="B198" s="223" t="s">
        <v>213</v>
      </c>
      <c r="C198" s="223" t="s">
        <v>1033</v>
      </c>
      <c r="D198" s="223" t="s">
        <v>259</v>
      </c>
      <c r="E198" s="223" t="s">
        <v>253</v>
      </c>
      <c r="F198" s="234" t="s">
        <v>1012</v>
      </c>
      <c r="G198" s="245" t="s">
        <v>281</v>
      </c>
      <c r="H198" s="4"/>
    </row>
    <row r="199" spans="1:9">
      <c r="A199" s="221" t="s">
        <v>333</v>
      </c>
      <c r="B199" s="223" t="s">
        <v>209</v>
      </c>
      <c r="C199" s="223" t="s">
        <v>216</v>
      </c>
      <c r="D199" s="223" t="s">
        <v>259</v>
      </c>
      <c r="E199" s="223" t="s">
        <v>253</v>
      </c>
      <c r="F199" s="234" t="s">
        <v>1012</v>
      </c>
      <c r="G199" s="245" t="s">
        <v>281</v>
      </c>
      <c r="H199" s="4"/>
    </row>
    <row r="200" spans="1:9">
      <c r="A200" s="262" t="s">
        <v>268</v>
      </c>
      <c r="B200" s="189" t="s">
        <v>1036</v>
      </c>
      <c r="C200" s="189">
        <v>4.4999999999999997E-3</v>
      </c>
      <c r="D200" s="189" t="s">
        <v>259</v>
      </c>
      <c r="E200" s="189" t="s">
        <v>253</v>
      </c>
      <c r="F200" s="263" t="s">
        <v>1004</v>
      </c>
      <c r="G200" s="245" t="s">
        <v>281</v>
      </c>
      <c r="H200" s="4"/>
    </row>
    <row r="201" spans="1:9">
      <c r="A201" s="262" t="s">
        <v>268</v>
      </c>
      <c r="B201" s="189" t="s">
        <v>1037</v>
      </c>
      <c r="C201" s="189">
        <v>2.1429062002715181E-3</v>
      </c>
      <c r="D201" s="189" t="s">
        <v>773</v>
      </c>
      <c r="E201" s="189" t="s">
        <v>253</v>
      </c>
      <c r="F201" s="263" t="s">
        <v>1038</v>
      </c>
      <c r="G201" s="245" t="s">
        <v>281</v>
      </c>
      <c r="H201" s="4"/>
    </row>
    <row r="202" spans="1:9">
      <c r="A202" s="262" t="s">
        <v>268</v>
      </c>
      <c r="B202" s="189" t="s">
        <v>1039</v>
      </c>
      <c r="C202" s="189">
        <v>1.006135363898907E-6</v>
      </c>
      <c r="D202" s="189" t="s">
        <v>773</v>
      </c>
      <c r="E202" s="189" t="s">
        <v>253</v>
      </c>
      <c r="F202" s="263" t="s">
        <v>1038</v>
      </c>
      <c r="G202" s="245" t="s">
        <v>281</v>
      </c>
      <c r="H202" s="4"/>
    </row>
    <row r="203" spans="1:9">
      <c r="A203" s="262" t="s">
        <v>268</v>
      </c>
      <c r="B203" s="189" t="s">
        <v>1040</v>
      </c>
      <c r="C203" s="189">
        <v>6.1920036476376082E-2</v>
      </c>
      <c r="D203" s="189" t="s">
        <v>773</v>
      </c>
      <c r="E203" s="189" t="s">
        <v>253</v>
      </c>
      <c r="F203" s="263" t="s">
        <v>1038</v>
      </c>
      <c r="G203" s="245" t="s">
        <v>281</v>
      </c>
      <c r="H203" s="4"/>
      <c r="I203" s="204"/>
    </row>
    <row r="204" spans="1:9">
      <c r="A204" s="262" t="s">
        <v>268</v>
      </c>
      <c r="B204" s="189" t="s">
        <v>1041</v>
      </c>
      <c r="C204" s="189">
        <v>2.3449823614604494E-7</v>
      </c>
      <c r="D204" s="189" t="s">
        <v>773</v>
      </c>
      <c r="E204" s="189" t="s">
        <v>253</v>
      </c>
      <c r="F204" s="263" t="s">
        <v>1038</v>
      </c>
      <c r="G204" s="245" t="s">
        <v>281</v>
      </c>
      <c r="H204" s="4"/>
    </row>
    <row r="205" spans="1:9">
      <c r="A205" s="262" t="s">
        <v>268</v>
      </c>
      <c r="B205" s="189" t="s">
        <v>1042</v>
      </c>
      <c r="C205" s="189">
        <v>5.7168717753759819E-6</v>
      </c>
      <c r="D205" s="189" t="s">
        <v>773</v>
      </c>
      <c r="E205" s="189" t="s">
        <v>253</v>
      </c>
      <c r="F205" s="263" t="s">
        <v>1038</v>
      </c>
      <c r="G205" s="245" t="s">
        <v>281</v>
      </c>
      <c r="H205" s="4"/>
      <c r="I205" s="204"/>
    </row>
    <row r="206" spans="1:9">
      <c r="A206" s="262" t="s">
        <v>268</v>
      </c>
      <c r="B206" s="189" t="s">
        <v>1043</v>
      </c>
      <c r="C206" s="189">
        <v>1.1061937887156459E-5</v>
      </c>
      <c r="D206" s="189" t="s">
        <v>773</v>
      </c>
      <c r="E206" s="189" t="s">
        <v>253</v>
      </c>
      <c r="F206" s="263" t="s">
        <v>1038</v>
      </c>
      <c r="G206" s="245" t="s">
        <v>281</v>
      </c>
      <c r="H206" s="4"/>
      <c r="I206" s="204"/>
    </row>
    <row r="207" spans="1:9">
      <c r="A207" s="262" t="s">
        <v>268</v>
      </c>
      <c r="B207" s="189" t="s">
        <v>1044</v>
      </c>
      <c r="C207" s="189">
        <v>2.9834777916716028E-5</v>
      </c>
      <c r="D207" s="189" t="s">
        <v>773</v>
      </c>
      <c r="E207" s="189" t="s">
        <v>253</v>
      </c>
      <c r="F207" s="263" t="s">
        <v>1038</v>
      </c>
      <c r="G207" s="245" t="s">
        <v>281</v>
      </c>
      <c r="H207" s="4"/>
      <c r="I207" s="204"/>
    </row>
    <row r="208" spans="1:9">
      <c r="A208" s="262" t="s">
        <v>268</v>
      </c>
      <c r="B208" s="189" t="s">
        <v>1045</v>
      </c>
      <c r="C208" s="189">
        <v>6.7742603904343327E-4</v>
      </c>
      <c r="D208" s="189" t="s">
        <v>773</v>
      </c>
      <c r="E208" s="189" t="s">
        <v>253</v>
      </c>
      <c r="F208" s="263" t="s">
        <v>1038</v>
      </c>
      <c r="G208" s="245" t="s">
        <v>281</v>
      </c>
      <c r="H208" s="4"/>
      <c r="I208" s="204"/>
    </row>
    <row r="209" spans="1:9">
      <c r="A209" s="262" t="s">
        <v>268</v>
      </c>
      <c r="B209" s="189" t="s">
        <v>1046</v>
      </c>
      <c r="C209" s="189">
        <v>5.7833470285780282E-9</v>
      </c>
      <c r="D209" s="189" t="s">
        <v>773</v>
      </c>
      <c r="E209" s="189" t="s">
        <v>253</v>
      </c>
      <c r="F209" s="263" t="s">
        <v>1038</v>
      </c>
      <c r="G209" s="245" t="s">
        <v>281</v>
      </c>
      <c r="H209" s="4"/>
    </row>
    <row r="210" spans="1:9">
      <c r="A210" s="262" t="s">
        <v>268</v>
      </c>
      <c r="B210" s="189" t="s">
        <v>1047</v>
      </c>
      <c r="C210" s="189">
        <v>2.2143009213491559E-2</v>
      </c>
      <c r="D210" s="189" t="s">
        <v>773</v>
      </c>
      <c r="E210" s="189" t="s">
        <v>253</v>
      </c>
      <c r="F210" s="263" t="s">
        <v>1038</v>
      </c>
      <c r="G210" s="245" t="s">
        <v>281</v>
      </c>
      <c r="H210" s="4"/>
      <c r="I210" s="204"/>
    </row>
    <row r="211" spans="1:9">
      <c r="A211" s="262" t="s">
        <v>268</v>
      </c>
      <c r="B211" s="189" t="s">
        <v>1048</v>
      </c>
      <c r="C211" s="189">
        <v>6.1004334213121376E-6</v>
      </c>
      <c r="D211" s="189" t="s">
        <v>773</v>
      </c>
      <c r="E211" s="189" t="s">
        <v>253</v>
      </c>
      <c r="F211" s="263" t="s">
        <v>1038</v>
      </c>
      <c r="G211" s="245" t="s">
        <v>281</v>
      </c>
      <c r="H211" s="4"/>
    </row>
    <row r="212" spans="1:9">
      <c r="A212" s="262" t="s">
        <v>268</v>
      </c>
      <c r="B212" s="189" t="s">
        <v>1049</v>
      </c>
      <c r="C212" s="189">
        <v>1.5889795817458037E-2</v>
      </c>
      <c r="D212" s="189" t="s">
        <v>773</v>
      </c>
      <c r="E212" s="189" t="s">
        <v>253</v>
      </c>
      <c r="F212" s="263" t="s">
        <v>1038</v>
      </c>
      <c r="G212" s="245" t="s">
        <v>281</v>
      </c>
      <c r="H212" s="4"/>
      <c r="I212" s="204"/>
    </row>
    <row r="213" spans="1:9">
      <c r="A213" s="262" t="s">
        <v>268</v>
      </c>
      <c r="B213" s="189" t="s">
        <v>1050</v>
      </c>
      <c r="C213" s="189">
        <v>1.8465936897769419E-6</v>
      </c>
      <c r="D213" s="189" t="s">
        <v>773</v>
      </c>
      <c r="E213" s="189" t="s">
        <v>253</v>
      </c>
      <c r="F213" s="263" t="s">
        <v>1038</v>
      </c>
      <c r="G213" s="245" t="s">
        <v>281</v>
      </c>
      <c r="H213" s="4"/>
      <c r="I213" s="204"/>
    </row>
    <row r="214" spans="1:9">
      <c r="A214" s="262" t="s">
        <v>268</v>
      </c>
      <c r="B214" s="189" t="s">
        <v>1051</v>
      </c>
      <c r="C214" s="189">
        <v>6.8526507824149305E-2</v>
      </c>
      <c r="D214" s="189" t="s">
        <v>773</v>
      </c>
      <c r="E214" s="189" t="s">
        <v>253</v>
      </c>
      <c r="F214" s="263" t="s">
        <v>1038</v>
      </c>
      <c r="G214" s="245" t="s">
        <v>281</v>
      </c>
      <c r="H214" s="4"/>
      <c r="I214" s="204"/>
    </row>
    <row r="215" spans="1:9">
      <c r="A215" s="262" t="s">
        <v>268</v>
      </c>
      <c r="B215" s="189" t="s">
        <v>1052</v>
      </c>
      <c r="C215" s="189">
        <v>9.2541130636113479E-5</v>
      </c>
      <c r="D215" s="189" t="s">
        <v>773</v>
      </c>
      <c r="E215" s="189" t="s">
        <v>253</v>
      </c>
      <c r="F215" s="263" t="s">
        <v>1038</v>
      </c>
      <c r="G215" s="245" t="s">
        <v>281</v>
      </c>
      <c r="H215" s="4"/>
    </row>
    <row r="216" spans="1:9">
      <c r="A216" s="262" t="s">
        <v>268</v>
      </c>
      <c r="B216" s="189" t="s">
        <v>1053</v>
      </c>
      <c r="C216" s="189">
        <v>0.9</v>
      </c>
      <c r="D216" s="189" t="s">
        <v>270</v>
      </c>
      <c r="E216" s="189" t="s">
        <v>253</v>
      </c>
      <c r="F216" s="263" t="s">
        <v>963</v>
      </c>
      <c r="G216" s="245" t="s">
        <v>281</v>
      </c>
      <c r="H216" s="4"/>
      <c r="I216" s="204"/>
    </row>
    <row r="217" spans="1:9">
      <c r="A217" s="262" t="s">
        <v>268</v>
      </c>
      <c r="B217" s="189" t="s">
        <v>983</v>
      </c>
      <c r="C217" s="189">
        <v>9.6000000000000002E-2</v>
      </c>
      <c r="D217" s="189" t="s">
        <v>408</v>
      </c>
      <c r="E217" s="189" t="s">
        <v>1054</v>
      </c>
      <c r="F217" s="263" t="s">
        <v>1020</v>
      </c>
      <c r="G217" s="245" t="s">
        <v>281</v>
      </c>
      <c r="H217" s="4"/>
    </row>
    <row r="218" spans="1:9">
      <c r="A218" s="262" t="s">
        <v>268</v>
      </c>
      <c r="B218" s="189" t="s">
        <v>660</v>
      </c>
      <c r="C218" s="189">
        <v>1</v>
      </c>
      <c r="D218" s="189" t="s">
        <v>259</v>
      </c>
      <c r="E218" s="189" t="s">
        <v>253</v>
      </c>
      <c r="F218" s="263" t="s">
        <v>1055</v>
      </c>
      <c r="G218" s="245" t="s">
        <v>281</v>
      </c>
      <c r="H218" s="4"/>
    </row>
    <row r="219" spans="1:9">
      <c r="A219" s="262" t="s">
        <v>268</v>
      </c>
      <c r="B219" s="189" t="s">
        <v>1056</v>
      </c>
      <c r="C219" s="269">
        <v>9.09E-5</v>
      </c>
      <c r="D219" s="189" t="s">
        <v>259</v>
      </c>
      <c r="E219" s="189" t="s">
        <v>253</v>
      </c>
      <c r="F219" s="263" t="s">
        <v>1057</v>
      </c>
      <c r="G219" s="245" t="s">
        <v>281</v>
      </c>
      <c r="H219" s="4"/>
      <c r="I219" s="204"/>
    </row>
    <row r="220" spans="1:9">
      <c r="A220" s="262" t="s">
        <v>268</v>
      </c>
      <c r="B220" s="189" t="s">
        <v>120</v>
      </c>
      <c r="C220" s="189" t="s">
        <v>1058</v>
      </c>
      <c r="D220" s="189" t="s">
        <v>259</v>
      </c>
      <c r="E220" s="264"/>
      <c r="F220" s="263" t="s">
        <v>1012</v>
      </c>
      <c r="G220" s="245" t="s">
        <v>281</v>
      </c>
      <c r="H220" s="4"/>
    </row>
    <row r="221" spans="1:9">
      <c r="A221" s="262" t="s">
        <v>268</v>
      </c>
      <c r="B221" s="189" t="s">
        <v>95</v>
      </c>
      <c r="C221" s="189" t="s">
        <v>1059</v>
      </c>
      <c r="D221" s="189" t="s">
        <v>259</v>
      </c>
      <c r="E221" s="264"/>
      <c r="F221" s="263" t="s">
        <v>1012</v>
      </c>
      <c r="G221" s="245" t="s">
        <v>281</v>
      </c>
      <c r="H221" s="4"/>
    </row>
    <row r="222" spans="1:9">
      <c r="A222" s="262" t="s">
        <v>268</v>
      </c>
      <c r="B222" s="189" t="s">
        <v>119</v>
      </c>
      <c r="C222" s="189" t="s">
        <v>1060</v>
      </c>
      <c r="D222" s="189" t="s">
        <v>259</v>
      </c>
      <c r="E222" s="264"/>
      <c r="F222" s="263" t="s">
        <v>1012</v>
      </c>
      <c r="G222" s="245" t="s">
        <v>281</v>
      </c>
      <c r="H222" s="4"/>
      <c r="I222" s="204"/>
    </row>
    <row r="223" spans="1:9">
      <c r="A223" s="262" t="s">
        <v>268</v>
      </c>
      <c r="B223" s="189" t="s">
        <v>97</v>
      </c>
      <c r="C223" s="189" t="s">
        <v>1061</v>
      </c>
      <c r="D223" s="189" t="s">
        <v>259</v>
      </c>
      <c r="E223" s="264"/>
      <c r="F223" s="263" t="s">
        <v>1012</v>
      </c>
      <c r="G223" s="245" t="s">
        <v>281</v>
      </c>
      <c r="H223" s="4"/>
    </row>
    <row r="224" spans="1:9">
      <c r="A224" s="262" t="s">
        <v>268</v>
      </c>
      <c r="B224" s="189" t="s">
        <v>98</v>
      </c>
      <c r="C224" s="189" t="s">
        <v>1062</v>
      </c>
      <c r="D224" s="189" t="s">
        <v>259</v>
      </c>
      <c r="E224" s="264"/>
      <c r="F224" s="263" t="s">
        <v>1012</v>
      </c>
      <c r="G224" s="245" t="s">
        <v>281</v>
      </c>
      <c r="H224" s="4"/>
    </row>
    <row r="225" spans="1:8">
      <c r="A225" s="262" t="s">
        <v>268</v>
      </c>
      <c r="B225" s="189" t="s">
        <v>99</v>
      </c>
      <c r="C225" s="189" t="s">
        <v>1063</v>
      </c>
      <c r="D225" s="189" t="s">
        <v>259</v>
      </c>
      <c r="E225" s="264"/>
      <c r="F225" s="263" t="s">
        <v>1012</v>
      </c>
      <c r="G225" s="245" t="s">
        <v>281</v>
      </c>
      <c r="H225" s="4"/>
    </row>
    <row r="226" spans="1:8">
      <c r="A226" s="262" t="s">
        <v>268</v>
      </c>
      <c r="B226" s="189" t="s">
        <v>100</v>
      </c>
      <c r="C226" s="189" t="s">
        <v>1064</v>
      </c>
      <c r="D226" s="189" t="s">
        <v>259</v>
      </c>
      <c r="E226" s="264"/>
      <c r="F226" s="263" t="s">
        <v>1012</v>
      </c>
      <c r="G226" s="245" t="s">
        <v>281</v>
      </c>
      <c r="H226" s="4"/>
    </row>
    <row r="227" spans="1:8">
      <c r="A227" s="262" t="s">
        <v>268</v>
      </c>
      <c r="B227" s="189" t="s">
        <v>118</v>
      </c>
      <c r="C227" s="189" t="s">
        <v>1065</v>
      </c>
      <c r="D227" s="189" t="s">
        <v>259</v>
      </c>
      <c r="E227" s="264"/>
      <c r="F227" s="263" t="s">
        <v>1012</v>
      </c>
      <c r="G227" s="245" t="s">
        <v>281</v>
      </c>
      <c r="H227" s="4"/>
    </row>
    <row r="228" spans="1:8">
      <c r="A228" s="262" t="s">
        <v>268</v>
      </c>
      <c r="B228" s="189" t="s">
        <v>101</v>
      </c>
      <c r="C228" s="189" t="s">
        <v>1066</v>
      </c>
      <c r="D228" s="189" t="s">
        <v>259</v>
      </c>
      <c r="E228" s="264"/>
      <c r="F228" s="263" t="s">
        <v>1012</v>
      </c>
      <c r="G228" s="245" t="s">
        <v>281</v>
      </c>
      <c r="H228" s="4"/>
    </row>
    <row r="229" spans="1:8">
      <c r="A229" s="262" t="s">
        <v>268</v>
      </c>
      <c r="B229" s="189" t="s">
        <v>121</v>
      </c>
      <c r="C229" s="189" t="s">
        <v>1067</v>
      </c>
      <c r="D229" s="189" t="s">
        <v>259</v>
      </c>
      <c r="E229" s="264"/>
      <c r="F229" s="263" t="s">
        <v>1012</v>
      </c>
      <c r="G229" s="245" t="s">
        <v>281</v>
      </c>
      <c r="H229" s="4"/>
    </row>
    <row r="230" spans="1:8">
      <c r="A230" s="262" t="s">
        <v>268</v>
      </c>
      <c r="B230" s="189" t="s">
        <v>104</v>
      </c>
      <c r="C230" s="189" t="s">
        <v>1068</v>
      </c>
      <c r="D230" s="189" t="s">
        <v>259</v>
      </c>
      <c r="E230" s="264"/>
      <c r="F230" s="263" t="s">
        <v>1012</v>
      </c>
      <c r="G230" s="245" t="s">
        <v>281</v>
      </c>
      <c r="H230" s="4"/>
    </row>
    <row r="231" spans="1:8">
      <c r="A231" s="262" t="s">
        <v>268</v>
      </c>
      <c r="B231" s="189" t="s">
        <v>1710</v>
      </c>
      <c r="C231" s="189" t="s">
        <v>1070</v>
      </c>
      <c r="D231" s="189" t="s">
        <v>259</v>
      </c>
      <c r="E231" s="264"/>
      <c r="F231" s="263" t="s">
        <v>1711</v>
      </c>
      <c r="G231" s="245" t="s">
        <v>281</v>
      </c>
      <c r="H231" s="4"/>
    </row>
    <row r="232" spans="1:8">
      <c r="A232" s="262" t="s">
        <v>268</v>
      </c>
      <c r="B232" s="189" t="s">
        <v>88</v>
      </c>
      <c r="C232" s="189" t="s">
        <v>1072</v>
      </c>
      <c r="D232" s="189" t="s">
        <v>259</v>
      </c>
      <c r="E232" s="264"/>
      <c r="F232" s="263" t="s">
        <v>1012</v>
      </c>
      <c r="G232" s="245" t="s">
        <v>281</v>
      </c>
      <c r="H232" s="4"/>
    </row>
    <row r="233" spans="1:8">
      <c r="A233" s="262" t="s">
        <v>268</v>
      </c>
      <c r="B233" s="189" t="s">
        <v>105</v>
      </c>
      <c r="C233" s="189" t="s">
        <v>1073</v>
      </c>
      <c r="D233" s="189" t="s">
        <v>259</v>
      </c>
      <c r="E233" s="264"/>
      <c r="F233" s="263" t="s">
        <v>1012</v>
      </c>
      <c r="G233" s="245" t="s">
        <v>281</v>
      </c>
      <c r="H233" s="4"/>
    </row>
    <row r="234" spans="1:8">
      <c r="A234" s="262" t="s">
        <v>268</v>
      </c>
      <c r="B234" s="189" t="s">
        <v>117</v>
      </c>
      <c r="C234" s="189" t="s">
        <v>1074</v>
      </c>
      <c r="D234" s="189" t="s">
        <v>259</v>
      </c>
      <c r="E234" s="264"/>
      <c r="F234" s="263" t="s">
        <v>1012</v>
      </c>
      <c r="G234" s="245" t="s">
        <v>281</v>
      </c>
      <c r="H234" s="4"/>
    </row>
    <row r="235" spans="1:8">
      <c r="A235" s="239" t="s">
        <v>268</v>
      </c>
      <c r="B235" s="240" t="s">
        <v>110</v>
      </c>
      <c r="C235" s="240" t="s">
        <v>1075</v>
      </c>
      <c r="D235" s="240" t="s">
        <v>259</v>
      </c>
      <c r="E235" s="265"/>
      <c r="F235" s="241" t="s">
        <v>1012</v>
      </c>
      <c r="G235" s="245" t="s">
        <v>281</v>
      </c>
      <c r="H235" s="4"/>
    </row>
    <row r="236" spans="1:8">
      <c r="G236" s="245" t="s">
        <v>281</v>
      </c>
      <c r="H236" s="4"/>
    </row>
    <row r="237" spans="1:8" ht="18.75">
      <c r="A237" s="769" t="s">
        <v>1712</v>
      </c>
      <c r="B237" s="770"/>
      <c r="C237" s="770"/>
      <c r="D237" s="770"/>
      <c r="E237" s="770"/>
      <c r="F237" s="771"/>
      <c r="G237" s="245" t="s">
        <v>281</v>
      </c>
      <c r="H237" s="4"/>
    </row>
    <row r="238" spans="1:8">
      <c r="A238" s="211" t="s">
        <v>238</v>
      </c>
      <c r="B238" s="212" t="s">
        <v>239</v>
      </c>
      <c r="C238" s="212" t="s">
        <v>240</v>
      </c>
      <c r="D238" s="212" t="s">
        <v>134</v>
      </c>
      <c r="E238" s="212" t="s">
        <v>241</v>
      </c>
      <c r="F238" s="213" t="s">
        <v>242</v>
      </c>
      <c r="G238" s="245" t="s">
        <v>281</v>
      </c>
      <c r="H238" s="4"/>
    </row>
    <row r="239" spans="1:8">
      <c r="A239" s="221" t="s">
        <v>243</v>
      </c>
      <c r="B239" s="222" t="s">
        <v>1077</v>
      </c>
      <c r="C239" s="223">
        <v>1.1800000000000001E-3</v>
      </c>
      <c r="D239" s="223" t="s">
        <v>259</v>
      </c>
      <c r="E239" s="223" t="s">
        <v>1078</v>
      </c>
      <c r="F239" s="234" t="s">
        <v>1079</v>
      </c>
      <c r="G239" s="245" t="s">
        <v>281</v>
      </c>
      <c r="H239" s="4"/>
    </row>
    <row r="240" spans="1:8">
      <c r="A240" s="293" t="s">
        <v>243</v>
      </c>
      <c r="B240" s="233" t="s">
        <v>1080</v>
      </c>
      <c r="C240" s="223" t="s">
        <v>1002</v>
      </c>
      <c r="D240" s="223" t="s">
        <v>259</v>
      </c>
      <c r="E240" s="223" t="s">
        <v>253</v>
      </c>
      <c r="F240" s="234" t="s">
        <v>1081</v>
      </c>
      <c r="G240" s="245" t="s">
        <v>281</v>
      </c>
      <c r="H240" s="4"/>
    </row>
    <row r="241" spans="1:8">
      <c r="A241" s="293" t="s">
        <v>243</v>
      </c>
      <c r="B241" s="278" t="s">
        <v>1082</v>
      </c>
      <c r="C241" s="223" t="s">
        <v>1083</v>
      </c>
      <c r="D241" s="223" t="s">
        <v>504</v>
      </c>
      <c r="E241" s="223" t="s">
        <v>253</v>
      </c>
      <c r="F241" s="234" t="s">
        <v>1084</v>
      </c>
      <c r="G241" s="245" t="s">
        <v>281</v>
      </c>
      <c r="H241" s="4"/>
    </row>
    <row r="242" spans="1:8">
      <c r="A242" s="293" t="s">
        <v>243</v>
      </c>
      <c r="B242" s="222" t="s">
        <v>317</v>
      </c>
      <c r="C242" s="223">
        <v>1.2266604E-2</v>
      </c>
      <c r="D242" s="223" t="s">
        <v>259</v>
      </c>
      <c r="E242" s="223" t="s">
        <v>1713</v>
      </c>
      <c r="F242" s="234" t="s">
        <v>1086</v>
      </c>
      <c r="G242" s="245" t="s">
        <v>281</v>
      </c>
      <c r="H242" s="4"/>
    </row>
    <row r="243" spans="1:8">
      <c r="A243" s="293" t="s">
        <v>243</v>
      </c>
      <c r="B243" s="273" t="s">
        <v>1087</v>
      </c>
      <c r="C243" s="223" t="s">
        <v>1088</v>
      </c>
      <c r="D243" s="223" t="s">
        <v>275</v>
      </c>
      <c r="E243" s="223" t="s">
        <v>253</v>
      </c>
      <c r="F243" s="234" t="s">
        <v>1089</v>
      </c>
      <c r="G243" s="245" t="s">
        <v>281</v>
      </c>
      <c r="H243" s="4"/>
    </row>
    <row r="244" spans="1:8">
      <c r="A244" s="293" t="s">
        <v>243</v>
      </c>
      <c r="B244" s="222" t="s">
        <v>1090</v>
      </c>
      <c r="C244" s="223" t="s">
        <v>915</v>
      </c>
      <c r="D244" s="223" t="s">
        <v>275</v>
      </c>
      <c r="E244" s="223" t="s">
        <v>1091</v>
      </c>
      <c r="F244" s="234" t="s">
        <v>1092</v>
      </c>
      <c r="G244" s="245" t="s">
        <v>281</v>
      </c>
      <c r="H244" s="4"/>
    </row>
    <row r="245" spans="1:8">
      <c r="A245" s="293" t="s">
        <v>243</v>
      </c>
      <c r="B245" s="222" t="s">
        <v>1093</v>
      </c>
      <c r="C245" s="223" t="s">
        <v>915</v>
      </c>
      <c r="D245" s="223" t="s">
        <v>275</v>
      </c>
      <c r="E245" s="223" t="s">
        <v>1091</v>
      </c>
      <c r="F245" s="234" t="s">
        <v>1092</v>
      </c>
      <c r="G245" s="245" t="s">
        <v>281</v>
      </c>
      <c r="H245" s="4"/>
    </row>
    <row r="246" spans="1:8">
      <c r="A246" s="293" t="s">
        <v>243</v>
      </c>
      <c r="B246" s="222" t="s">
        <v>1094</v>
      </c>
      <c r="C246" s="223" t="s">
        <v>915</v>
      </c>
      <c r="D246" s="223" t="s">
        <v>275</v>
      </c>
      <c r="E246" s="223" t="s">
        <v>1091</v>
      </c>
      <c r="F246" s="234" t="s">
        <v>1092</v>
      </c>
      <c r="G246" s="245" t="s">
        <v>281</v>
      </c>
      <c r="H246" s="4"/>
    </row>
    <row r="247" spans="1:8">
      <c r="A247" s="293" t="s">
        <v>243</v>
      </c>
      <c r="B247" s="233" t="s">
        <v>1707</v>
      </c>
      <c r="C247" s="223">
        <v>1</v>
      </c>
      <c r="D247" s="223" t="s">
        <v>259</v>
      </c>
      <c r="E247" s="223" t="s">
        <v>253</v>
      </c>
      <c r="F247" s="234" t="s">
        <v>587</v>
      </c>
      <c r="G247" s="245" t="s">
        <v>281</v>
      </c>
      <c r="H247" s="4"/>
    </row>
    <row r="248" spans="1:8">
      <c r="A248" s="293" t="s">
        <v>243</v>
      </c>
      <c r="B248" s="222" t="s">
        <v>1095</v>
      </c>
      <c r="C248" s="223" t="s">
        <v>1096</v>
      </c>
      <c r="D248" s="223" t="s">
        <v>259</v>
      </c>
      <c r="E248" s="223" t="s">
        <v>1097</v>
      </c>
      <c r="F248" s="234" t="s">
        <v>1098</v>
      </c>
      <c r="G248" s="245" t="s">
        <v>281</v>
      </c>
      <c r="H248" s="4"/>
    </row>
    <row r="249" spans="1:8">
      <c r="A249" s="293" t="s">
        <v>243</v>
      </c>
      <c r="B249" s="222" t="s">
        <v>866</v>
      </c>
      <c r="C249" s="223">
        <v>2.34818813314592E-4</v>
      </c>
      <c r="D249" s="223" t="s">
        <v>259</v>
      </c>
      <c r="E249" s="223" t="s">
        <v>1099</v>
      </c>
      <c r="F249" s="234" t="s">
        <v>1100</v>
      </c>
      <c r="G249" s="245" t="s">
        <v>281</v>
      </c>
      <c r="H249" s="4"/>
    </row>
    <row r="250" spans="1:8">
      <c r="A250" s="293" t="s">
        <v>243</v>
      </c>
      <c r="B250" s="222" t="s">
        <v>1101</v>
      </c>
      <c r="C250" s="223">
        <v>1.019048E-3</v>
      </c>
      <c r="D250" s="223" t="s">
        <v>259</v>
      </c>
      <c r="E250" s="223" t="s">
        <v>1102</v>
      </c>
      <c r="F250" s="234" t="s">
        <v>1103</v>
      </c>
      <c r="G250" s="245" t="s">
        <v>281</v>
      </c>
      <c r="H250" s="4"/>
    </row>
    <row r="251" spans="1:8">
      <c r="A251" s="293" t="s">
        <v>243</v>
      </c>
      <c r="B251" s="222" t="s">
        <v>1104</v>
      </c>
      <c r="C251" s="223">
        <v>-1.1800000000000001E-3</v>
      </c>
      <c r="D251" s="223" t="s">
        <v>259</v>
      </c>
      <c r="E251" s="223" t="s">
        <v>1105</v>
      </c>
      <c r="F251" s="234" t="s">
        <v>1106</v>
      </c>
      <c r="G251" s="245" t="s">
        <v>281</v>
      </c>
      <c r="H251" s="4"/>
    </row>
    <row r="252" spans="1:8">
      <c r="A252" s="293" t="s">
        <v>243</v>
      </c>
      <c r="B252" s="222" t="s">
        <v>247</v>
      </c>
      <c r="C252" s="223" t="s">
        <v>1107</v>
      </c>
      <c r="D252" s="223" t="s">
        <v>245</v>
      </c>
      <c r="E252" s="223" t="s">
        <v>1714</v>
      </c>
      <c r="F252" s="234" t="s">
        <v>1109</v>
      </c>
      <c r="G252" s="245" t="s">
        <v>281</v>
      </c>
      <c r="H252" s="4"/>
    </row>
    <row r="253" spans="1:8">
      <c r="A253" s="293" t="s">
        <v>243</v>
      </c>
      <c r="B253" s="222" t="s">
        <v>1110</v>
      </c>
      <c r="C253" s="223" t="s">
        <v>1111</v>
      </c>
      <c r="D253" s="223" t="s">
        <v>259</v>
      </c>
      <c r="E253" s="223" t="s">
        <v>1715</v>
      </c>
      <c r="F253" s="234" t="s">
        <v>1113</v>
      </c>
      <c r="G253" s="245" t="s">
        <v>281</v>
      </c>
      <c r="H253" s="4"/>
    </row>
    <row r="254" spans="1:8">
      <c r="A254" s="293" t="s">
        <v>243</v>
      </c>
      <c r="B254" s="222" t="s">
        <v>1114</v>
      </c>
      <c r="C254" s="223" t="s">
        <v>1115</v>
      </c>
      <c r="D254" s="223" t="s">
        <v>259</v>
      </c>
      <c r="E254" s="223" t="s">
        <v>1716</v>
      </c>
      <c r="F254" s="234" t="s">
        <v>1117</v>
      </c>
      <c r="G254" s="245" t="s">
        <v>281</v>
      </c>
      <c r="H254" s="4"/>
    </row>
    <row r="255" spans="1:8">
      <c r="A255" s="293" t="s">
        <v>243</v>
      </c>
      <c r="B255" s="222" t="s">
        <v>869</v>
      </c>
      <c r="C255" s="223">
        <v>-2.34818813314592E-4</v>
      </c>
      <c r="D255" s="223" t="s">
        <v>259</v>
      </c>
      <c r="E255" s="223" t="s">
        <v>1118</v>
      </c>
      <c r="F255" s="234" t="s">
        <v>1119</v>
      </c>
      <c r="G255" s="245" t="s">
        <v>281</v>
      </c>
      <c r="H255" s="4"/>
    </row>
    <row r="256" spans="1:8">
      <c r="A256" s="293" t="s">
        <v>243</v>
      </c>
      <c r="B256" s="222" t="s">
        <v>1120</v>
      </c>
      <c r="C256" s="223">
        <v>1.3953333E-2</v>
      </c>
      <c r="D256" s="223" t="s">
        <v>259</v>
      </c>
      <c r="E256" s="223" t="s">
        <v>1121</v>
      </c>
      <c r="F256" s="234" t="s">
        <v>1122</v>
      </c>
      <c r="G256" s="245" t="s">
        <v>281</v>
      </c>
      <c r="H256" s="4"/>
    </row>
    <row r="257" spans="1:8">
      <c r="A257" s="293" t="s">
        <v>243</v>
      </c>
      <c r="B257" s="222" t="s">
        <v>1123</v>
      </c>
      <c r="C257" s="223">
        <v>9.3333299999999995E-4</v>
      </c>
      <c r="D257" s="223" t="s">
        <v>259</v>
      </c>
      <c r="E257" s="223" t="s">
        <v>1124</v>
      </c>
      <c r="F257" s="234" t="s">
        <v>1122</v>
      </c>
      <c r="G257" s="245" t="s">
        <v>281</v>
      </c>
      <c r="H257" s="4"/>
    </row>
    <row r="258" spans="1:8">
      <c r="A258" s="293" t="s">
        <v>243</v>
      </c>
      <c r="B258" s="222" t="s">
        <v>1125</v>
      </c>
      <c r="C258" s="223">
        <v>8.5714299999999993E-6</v>
      </c>
      <c r="D258" s="223" t="s">
        <v>259</v>
      </c>
      <c r="E258" s="223" t="s">
        <v>1126</v>
      </c>
      <c r="F258" s="234" t="s">
        <v>1122</v>
      </c>
      <c r="G258" s="245" t="s">
        <v>281</v>
      </c>
      <c r="H258" s="4"/>
    </row>
    <row r="259" spans="1:8">
      <c r="A259" s="293" t="s">
        <v>333</v>
      </c>
      <c r="B259" s="223" t="s">
        <v>225</v>
      </c>
      <c r="C259" s="223">
        <v>1.575E-9</v>
      </c>
      <c r="D259" s="223" t="s">
        <v>259</v>
      </c>
      <c r="E259" s="223" t="s">
        <v>1717</v>
      </c>
      <c r="F259" s="234" t="s">
        <v>1128</v>
      </c>
      <c r="G259" s="245" t="s">
        <v>281</v>
      </c>
      <c r="H259" s="4"/>
    </row>
    <row r="260" spans="1:8">
      <c r="A260" s="293" t="s">
        <v>333</v>
      </c>
      <c r="B260" s="223" t="s">
        <v>225</v>
      </c>
      <c r="C260" s="223">
        <v>1.5750000000000002E-8</v>
      </c>
      <c r="D260" s="223" t="s">
        <v>259</v>
      </c>
      <c r="E260" s="223" t="s">
        <v>1718</v>
      </c>
      <c r="F260" s="234" t="s">
        <v>1130</v>
      </c>
      <c r="G260" s="245" t="s">
        <v>281</v>
      </c>
      <c r="H260" s="4"/>
    </row>
    <row r="261" spans="1:8">
      <c r="A261" s="293" t="s">
        <v>333</v>
      </c>
      <c r="B261" s="223" t="s">
        <v>174</v>
      </c>
      <c r="C261" s="223">
        <v>7.0919999999999999E-9</v>
      </c>
      <c r="D261" s="223" t="s">
        <v>259</v>
      </c>
      <c r="E261" s="223" t="s">
        <v>1719</v>
      </c>
      <c r="F261" s="234" t="s">
        <v>1128</v>
      </c>
      <c r="G261" s="245" t="s">
        <v>281</v>
      </c>
      <c r="H261" s="4"/>
    </row>
    <row r="262" spans="1:8">
      <c r="A262" s="293" t="s">
        <v>333</v>
      </c>
      <c r="B262" s="223" t="s">
        <v>174</v>
      </c>
      <c r="C262" s="223">
        <v>3.1860000000000001E-17</v>
      </c>
      <c r="D262" s="223" t="s">
        <v>259</v>
      </c>
      <c r="E262" s="223" t="s">
        <v>1720</v>
      </c>
      <c r="F262" s="234" t="s">
        <v>1130</v>
      </c>
      <c r="G262" s="245" t="s">
        <v>281</v>
      </c>
      <c r="H262" s="4"/>
    </row>
    <row r="263" spans="1:8">
      <c r="A263" s="293" t="s">
        <v>333</v>
      </c>
      <c r="B263" s="223" t="s">
        <v>179</v>
      </c>
      <c r="C263" s="223">
        <v>1.08E-10</v>
      </c>
      <c r="D263" s="223" t="s">
        <v>259</v>
      </c>
      <c r="E263" s="223" t="s">
        <v>1721</v>
      </c>
      <c r="F263" s="234" t="s">
        <v>1128</v>
      </c>
      <c r="G263" s="245" t="s">
        <v>281</v>
      </c>
      <c r="H263" s="4"/>
    </row>
    <row r="264" spans="1:8">
      <c r="A264" s="293" t="s">
        <v>333</v>
      </c>
      <c r="B264" s="223" t="s">
        <v>179</v>
      </c>
      <c r="C264" s="223">
        <v>1.0800000000000001E-11</v>
      </c>
      <c r="D264" s="223" t="s">
        <v>259</v>
      </c>
      <c r="E264" s="223" t="s">
        <v>1722</v>
      </c>
      <c r="F264" s="234" t="s">
        <v>1130</v>
      </c>
      <c r="G264" s="245" t="s">
        <v>281</v>
      </c>
      <c r="H264" s="4"/>
    </row>
    <row r="265" spans="1:8">
      <c r="A265" s="293" t="s">
        <v>333</v>
      </c>
      <c r="B265" s="223" t="s">
        <v>221</v>
      </c>
      <c r="C265" s="271">
        <v>4.3857000000000005E-4</v>
      </c>
      <c r="D265" s="223" t="s">
        <v>259</v>
      </c>
      <c r="E265" s="223" t="s">
        <v>1723</v>
      </c>
      <c r="F265" s="234" t="s">
        <v>1128</v>
      </c>
      <c r="G265" s="245" t="s">
        <v>281</v>
      </c>
      <c r="H265" s="4"/>
    </row>
    <row r="266" spans="1:8">
      <c r="A266" s="293" t="s">
        <v>333</v>
      </c>
      <c r="B266" s="223" t="s">
        <v>221</v>
      </c>
      <c r="C266" s="271">
        <v>4.3830000000000003E-4</v>
      </c>
      <c r="D266" s="223" t="s">
        <v>259</v>
      </c>
      <c r="E266" s="223" t="s">
        <v>1724</v>
      </c>
      <c r="F266" s="234" t="s">
        <v>1130</v>
      </c>
      <c r="G266" s="245" t="s">
        <v>281</v>
      </c>
      <c r="H266" s="4"/>
    </row>
    <row r="267" spans="1:8">
      <c r="A267" s="293" t="s">
        <v>333</v>
      </c>
      <c r="B267" s="223" t="s">
        <v>1137</v>
      </c>
      <c r="C267" s="223" t="s">
        <v>1138</v>
      </c>
      <c r="D267" s="223" t="s">
        <v>259</v>
      </c>
      <c r="E267" s="223" t="s">
        <v>260</v>
      </c>
      <c r="F267" s="234" t="s">
        <v>1128</v>
      </c>
      <c r="G267" s="245" t="s">
        <v>281</v>
      </c>
      <c r="H267" s="4"/>
    </row>
    <row r="268" spans="1:8">
      <c r="A268" s="293" t="s">
        <v>333</v>
      </c>
      <c r="B268" s="223" t="s">
        <v>1139</v>
      </c>
      <c r="C268" s="223" t="s">
        <v>1140</v>
      </c>
      <c r="D268" s="223" t="s">
        <v>259</v>
      </c>
      <c r="E268" s="223" t="s">
        <v>260</v>
      </c>
      <c r="F268" s="234" t="s">
        <v>1128</v>
      </c>
      <c r="G268" s="245" t="s">
        <v>281</v>
      </c>
      <c r="H268" s="4"/>
    </row>
    <row r="269" spans="1:8">
      <c r="A269" s="293" t="s">
        <v>333</v>
      </c>
      <c r="B269" s="223" t="s">
        <v>188</v>
      </c>
      <c r="C269" s="223">
        <v>8.694E-9</v>
      </c>
      <c r="D269" s="223" t="s">
        <v>259</v>
      </c>
      <c r="E269" s="223" t="s">
        <v>1725</v>
      </c>
      <c r="F269" s="234" t="s">
        <v>1128</v>
      </c>
      <c r="G269" s="245" t="s">
        <v>281</v>
      </c>
      <c r="H269" s="4"/>
    </row>
    <row r="270" spans="1:8">
      <c r="A270" s="293" t="s">
        <v>333</v>
      </c>
      <c r="B270" s="223" t="s">
        <v>188</v>
      </c>
      <c r="C270" s="223">
        <v>7.7310000000000005E-10</v>
      </c>
      <c r="D270" s="223" t="s">
        <v>259</v>
      </c>
      <c r="E270" s="223" t="s">
        <v>1726</v>
      </c>
      <c r="F270" s="234" t="s">
        <v>1130</v>
      </c>
      <c r="G270" s="245" t="s">
        <v>281</v>
      </c>
      <c r="H270" s="4"/>
    </row>
    <row r="271" spans="1:8">
      <c r="A271" s="293" t="s">
        <v>333</v>
      </c>
      <c r="B271" s="223" t="s">
        <v>184</v>
      </c>
      <c r="C271" s="223">
        <v>9.3600000000000008E-9</v>
      </c>
      <c r="D271" s="223" t="s">
        <v>259</v>
      </c>
      <c r="E271" s="223" t="s">
        <v>1727</v>
      </c>
      <c r="F271" s="234" t="s">
        <v>1128</v>
      </c>
      <c r="G271" s="245" t="s">
        <v>281</v>
      </c>
      <c r="H271" s="4"/>
    </row>
    <row r="272" spans="1:8">
      <c r="A272" s="293" t="s">
        <v>333</v>
      </c>
      <c r="B272" s="223" t="s">
        <v>184</v>
      </c>
      <c r="C272" s="223">
        <v>5.112E-11</v>
      </c>
      <c r="D272" s="223" t="s">
        <v>259</v>
      </c>
      <c r="E272" s="223" t="s">
        <v>1728</v>
      </c>
      <c r="F272" s="234" t="s">
        <v>1130</v>
      </c>
      <c r="G272" s="245" t="s">
        <v>281</v>
      </c>
      <c r="H272" s="4"/>
    </row>
    <row r="273" spans="1:8">
      <c r="A273" s="293" t="s">
        <v>333</v>
      </c>
      <c r="B273" s="223" t="s">
        <v>192</v>
      </c>
      <c r="C273" s="223">
        <v>2.4570000000000001E-9</v>
      </c>
      <c r="D273" s="223" t="s">
        <v>259</v>
      </c>
      <c r="E273" s="223" t="s">
        <v>1729</v>
      </c>
      <c r="F273" s="234" t="s">
        <v>1128</v>
      </c>
      <c r="G273" s="245" t="s">
        <v>281</v>
      </c>
      <c r="H273" s="4"/>
    </row>
    <row r="274" spans="1:8">
      <c r="A274" s="293" t="s">
        <v>333</v>
      </c>
      <c r="B274" s="223" t="s">
        <v>192</v>
      </c>
      <c r="C274" s="223">
        <v>2.4570000000000001E-9</v>
      </c>
      <c r="D274" s="223" t="s">
        <v>259</v>
      </c>
      <c r="E274" s="223" t="s">
        <v>1730</v>
      </c>
      <c r="F274" s="234" t="s">
        <v>1130</v>
      </c>
      <c r="G274" s="245" t="s">
        <v>281</v>
      </c>
      <c r="H274" s="4"/>
    </row>
    <row r="275" spans="1:8">
      <c r="A275" s="221" t="s">
        <v>333</v>
      </c>
      <c r="B275" s="223" t="s">
        <v>399</v>
      </c>
      <c r="C275" s="271">
        <v>3.7500000000000001E-6</v>
      </c>
      <c r="D275" s="223" t="s">
        <v>259</v>
      </c>
      <c r="E275" s="223" t="s">
        <v>1147</v>
      </c>
      <c r="F275" s="234" t="s">
        <v>1148</v>
      </c>
      <c r="G275" s="245" t="s">
        <v>281</v>
      </c>
      <c r="H275" s="4"/>
    </row>
    <row r="276" spans="1:8">
      <c r="A276" s="221" t="s">
        <v>250</v>
      </c>
      <c r="B276" s="233" t="s">
        <v>1019</v>
      </c>
      <c r="C276" s="223" t="s">
        <v>1149</v>
      </c>
      <c r="D276" s="223" t="s">
        <v>408</v>
      </c>
      <c r="E276" s="223" t="s">
        <v>253</v>
      </c>
      <c r="F276" s="234" t="s">
        <v>1150</v>
      </c>
      <c r="G276" s="245" t="s">
        <v>281</v>
      </c>
      <c r="H276" s="4"/>
    </row>
    <row r="277" spans="1:8">
      <c r="A277" s="221" t="s">
        <v>250</v>
      </c>
      <c r="B277" s="233" t="s">
        <v>1151</v>
      </c>
      <c r="C277" s="223" t="s">
        <v>818</v>
      </c>
      <c r="D277" s="223" t="s">
        <v>408</v>
      </c>
      <c r="E277" s="223" t="s">
        <v>253</v>
      </c>
      <c r="F277" s="234" t="s">
        <v>1152</v>
      </c>
      <c r="G277" s="245" t="s">
        <v>281</v>
      </c>
      <c r="H277" s="4"/>
    </row>
    <row r="278" spans="1:8">
      <c r="A278" s="221" t="s">
        <v>333</v>
      </c>
      <c r="B278" s="223" t="s">
        <v>415</v>
      </c>
      <c r="C278" s="223" t="s">
        <v>1153</v>
      </c>
      <c r="D278" s="223" t="s">
        <v>259</v>
      </c>
      <c r="E278" s="223" t="s">
        <v>260</v>
      </c>
      <c r="F278" s="234" t="s">
        <v>1128</v>
      </c>
      <c r="G278" s="245" t="s">
        <v>281</v>
      </c>
      <c r="H278" s="4"/>
    </row>
    <row r="279" spans="1:8">
      <c r="A279" s="221" t="s">
        <v>333</v>
      </c>
      <c r="B279" s="223" t="s">
        <v>217</v>
      </c>
      <c r="C279" s="223">
        <v>1.0890000000000001E-9</v>
      </c>
      <c r="D279" s="223" t="s">
        <v>259</v>
      </c>
      <c r="E279" s="223" t="s">
        <v>1731</v>
      </c>
      <c r="F279" s="234" t="s">
        <v>1128</v>
      </c>
      <c r="G279" s="245" t="s">
        <v>281</v>
      </c>
      <c r="H279" s="4"/>
    </row>
    <row r="280" spans="1:8">
      <c r="A280" s="221" t="s">
        <v>333</v>
      </c>
      <c r="B280" s="223" t="s">
        <v>217</v>
      </c>
      <c r="C280" s="223">
        <v>1.089E-8</v>
      </c>
      <c r="D280" s="223" t="s">
        <v>259</v>
      </c>
      <c r="E280" s="223" t="s">
        <v>1732</v>
      </c>
      <c r="F280" s="234" t="s">
        <v>1130</v>
      </c>
      <c r="G280" s="245" t="s">
        <v>281</v>
      </c>
      <c r="H280" s="4"/>
    </row>
    <row r="281" spans="1:8">
      <c r="A281" s="221" t="s">
        <v>333</v>
      </c>
      <c r="B281" s="223" t="s">
        <v>205</v>
      </c>
      <c r="C281" s="223">
        <v>1.3680000000000001E-10</v>
      </c>
      <c r="D281" s="223" t="s">
        <v>259</v>
      </c>
      <c r="E281" s="223" t="s">
        <v>1733</v>
      </c>
      <c r="F281" s="234" t="s">
        <v>1128</v>
      </c>
      <c r="G281" s="245" t="s">
        <v>281</v>
      </c>
      <c r="H281" s="4"/>
    </row>
    <row r="282" spans="1:8">
      <c r="A282" s="221" t="s">
        <v>333</v>
      </c>
      <c r="B282" s="223" t="s">
        <v>205</v>
      </c>
      <c r="C282" s="223">
        <v>1.3680000000000001E-10</v>
      </c>
      <c r="D282" s="223" t="s">
        <v>259</v>
      </c>
      <c r="E282" s="223" t="s">
        <v>1734</v>
      </c>
      <c r="F282" s="234" t="s">
        <v>1130</v>
      </c>
      <c r="G282" s="245" t="s">
        <v>281</v>
      </c>
      <c r="H282" s="4"/>
    </row>
    <row r="283" spans="1:8">
      <c r="A283" s="221" t="s">
        <v>333</v>
      </c>
      <c r="B283" s="223" t="s">
        <v>196</v>
      </c>
      <c r="C283" s="223">
        <v>1.4760000000000001E-10</v>
      </c>
      <c r="D283" s="223" t="s">
        <v>259</v>
      </c>
      <c r="E283" s="223" t="s">
        <v>1735</v>
      </c>
      <c r="F283" s="234" t="s">
        <v>1128</v>
      </c>
      <c r="G283" s="245" t="s">
        <v>281</v>
      </c>
      <c r="H283" s="4"/>
    </row>
    <row r="284" spans="1:8">
      <c r="A284" s="221" t="s">
        <v>333</v>
      </c>
      <c r="B284" s="223" t="s">
        <v>196</v>
      </c>
      <c r="C284" s="223">
        <v>2.6369999999999998E-12</v>
      </c>
      <c r="D284" s="223" t="s">
        <v>259</v>
      </c>
      <c r="E284" s="223" t="s">
        <v>1736</v>
      </c>
      <c r="F284" s="234" t="s">
        <v>1130</v>
      </c>
      <c r="G284" s="245" t="s">
        <v>281</v>
      </c>
      <c r="H284" s="4"/>
    </row>
    <row r="285" spans="1:8">
      <c r="A285" s="221" t="s">
        <v>333</v>
      </c>
      <c r="B285" s="223" t="s">
        <v>427</v>
      </c>
      <c r="C285" s="223" t="s">
        <v>568</v>
      </c>
      <c r="D285" s="223" t="s">
        <v>259</v>
      </c>
      <c r="E285" s="223" t="s">
        <v>260</v>
      </c>
      <c r="F285" s="234" t="s">
        <v>1128</v>
      </c>
      <c r="G285" s="245" t="s">
        <v>281</v>
      </c>
      <c r="H285" s="4"/>
    </row>
    <row r="286" spans="1:8">
      <c r="A286" s="221" t="s">
        <v>333</v>
      </c>
      <c r="B286" s="223" t="s">
        <v>200</v>
      </c>
      <c r="C286" s="223">
        <v>6.8940000000000004E-9</v>
      </c>
      <c r="D286" s="223" t="s">
        <v>259</v>
      </c>
      <c r="E286" s="223" t="s">
        <v>1737</v>
      </c>
      <c r="F286" s="234" t="s">
        <v>1128</v>
      </c>
      <c r="G286" s="245" t="s">
        <v>281</v>
      </c>
      <c r="H286" s="4"/>
    </row>
    <row r="287" spans="1:8">
      <c r="A287" s="221" t="s">
        <v>333</v>
      </c>
      <c r="B287" s="223" t="s">
        <v>200</v>
      </c>
      <c r="C287" s="223">
        <v>2.4480000000000002E-10</v>
      </c>
      <c r="D287" s="223" t="s">
        <v>259</v>
      </c>
      <c r="E287" s="223" t="s">
        <v>1738</v>
      </c>
      <c r="F287" s="234" t="s">
        <v>1130</v>
      </c>
      <c r="G287" s="245" t="s">
        <v>281</v>
      </c>
      <c r="H287" s="4"/>
    </row>
    <row r="288" spans="1:8">
      <c r="A288" s="221" t="s">
        <v>333</v>
      </c>
      <c r="B288" s="223" t="s">
        <v>436</v>
      </c>
      <c r="C288" s="223" t="s">
        <v>1162</v>
      </c>
      <c r="D288" s="223" t="s">
        <v>259</v>
      </c>
      <c r="E288" s="223" t="s">
        <v>260</v>
      </c>
      <c r="F288" s="234" t="s">
        <v>1128</v>
      </c>
      <c r="G288" s="245" t="s">
        <v>281</v>
      </c>
      <c r="H288" s="4"/>
    </row>
    <row r="289" spans="1:8">
      <c r="A289" s="221" t="s">
        <v>333</v>
      </c>
      <c r="B289" s="223" t="s">
        <v>439</v>
      </c>
      <c r="C289" s="271">
        <v>5.6300000000000003E-6</v>
      </c>
      <c r="D289" s="223" t="s">
        <v>259</v>
      </c>
      <c r="E289" s="223" t="s">
        <v>1163</v>
      </c>
      <c r="F289" s="234" t="s">
        <v>887</v>
      </c>
      <c r="G289" s="245" t="s">
        <v>281</v>
      </c>
      <c r="H289" s="4"/>
    </row>
    <row r="290" spans="1:8">
      <c r="A290" s="221" t="s">
        <v>333</v>
      </c>
      <c r="B290" s="223" t="s">
        <v>441</v>
      </c>
      <c r="C290" s="223" t="s">
        <v>1164</v>
      </c>
      <c r="D290" s="223" t="s">
        <v>259</v>
      </c>
      <c r="E290" s="223" t="s">
        <v>260</v>
      </c>
      <c r="F290" s="234" t="s">
        <v>1128</v>
      </c>
      <c r="G290" s="245" t="s">
        <v>281</v>
      </c>
      <c r="H290" s="4"/>
    </row>
    <row r="291" spans="1:8">
      <c r="A291" s="221" t="s">
        <v>333</v>
      </c>
      <c r="B291" s="223" t="s">
        <v>452</v>
      </c>
      <c r="C291" s="271">
        <v>1.4489999999999998E-5</v>
      </c>
      <c r="D291" s="223" t="s">
        <v>259</v>
      </c>
      <c r="E291" s="223" t="s">
        <v>1739</v>
      </c>
      <c r="F291" s="234" t="s">
        <v>1128</v>
      </c>
      <c r="G291" s="245" t="s">
        <v>281</v>
      </c>
      <c r="H291" s="4"/>
    </row>
    <row r="292" spans="1:8">
      <c r="A292" s="221" t="s">
        <v>333</v>
      </c>
      <c r="B292" s="223" t="s">
        <v>452</v>
      </c>
      <c r="C292" s="271">
        <v>1.5840000000000002E-6</v>
      </c>
      <c r="D292" s="223" t="s">
        <v>259</v>
      </c>
      <c r="E292" s="223" t="s">
        <v>1740</v>
      </c>
      <c r="F292" s="234" t="s">
        <v>1130</v>
      </c>
      <c r="G292" s="245" t="s">
        <v>281</v>
      </c>
      <c r="H292" s="4"/>
    </row>
    <row r="293" spans="1:8">
      <c r="A293" s="221" t="s">
        <v>333</v>
      </c>
      <c r="B293" s="223" t="s">
        <v>229</v>
      </c>
      <c r="C293" s="271">
        <v>9.8100000000000013E-5</v>
      </c>
      <c r="D293" s="223" t="s">
        <v>259</v>
      </c>
      <c r="E293" s="223" t="s">
        <v>1741</v>
      </c>
      <c r="F293" s="234" t="s">
        <v>1128</v>
      </c>
      <c r="G293" s="245" t="s">
        <v>281</v>
      </c>
      <c r="H293" s="4"/>
    </row>
    <row r="294" spans="1:8">
      <c r="A294" s="221" t="s">
        <v>333</v>
      </c>
      <c r="B294" s="223" t="s">
        <v>229</v>
      </c>
      <c r="C294" s="271">
        <v>9.8100000000000013E-5</v>
      </c>
      <c r="D294" s="223" t="s">
        <v>259</v>
      </c>
      <c r="E294" s="223" t="s">
        <v>1741</v>
      </c>
      <c r="F294" s="234" t="s">
        <v>1130</v>
      </c>
      <c r="G294" s="245" t="s">
        <v>281</v>
      </c>
      <c r="H294" s="4"/>
    </row>
    <row r="295" spans="1:8">
      <c r="A295" s="221" t="s">
        <v>333</v>
      </c>
      <c r="B295" s="223" t="s">
        <v>1168</v>
      </c>
      <c r="C295" s="223" t="s">
        <v>1169</v>
      </c>
      <c r="D295" s="223" t="s">
        <v>504</v>
      </c>
      <c r="E295" s="223" t="s">
        <v>260</v>
      </c>
      <c r="F295" s="234" t="s">
        <v>1170</v>
      </c>
      <c r="G295" s="245" t="s">
        <v>281</v>
      </c>
      <c r="H295" s="4"/>
    </row>
    <row r="296" spans="1:8">
      <c r="A296" s="221" t="s">
        <v>333</v>
      </c>
      <c r="B296" s="223" t="s">
        <v>213</v>
      </c>
      <c r="C296" s="271">
        <v>9.6300000000000009E-8</v>
      </c>
      <c r="D296" s="223" t="s">
        <v>259</v>
      </c>
      <c r="E296" s="223" t="s">
        <v>1742</v>
      </c>
      <c r="F296" s="234" t="s">
        <v>1128</v>
      </c>
      <c r="G296" s="245" t="s">
        <v>281</v>
      </c>
      <c r="H296" s="4"/>
    </row>
    <row r="297" spans="1:8">
      <c r="A297" s="221" t="s">
        <v>333</v>
      </c>
      <c r="B297" s="223" t="s">
        <v>213</v>
      </c>
      <c r="C297" s="271">
        <v>9.6300000000000009E-8</v>
      </c>
      <c r="D297" s="223" t="s">
        <v>259</v>
      </c>
      <c r="E297" s="223" t="s">
        <v>1742</v>
      </c>
      <c r="F297" s="234" t="s">
        <v>1130</v>
      </c>
      <c r="G297" s="245" t="s">
        <v>281</v>
      </c>
      <c r="H297" s="4"/>
    </row>
    <row r="298" spans="1:8">
      <c r="A298" s="221" t="s">
        <v>333</v>
      </c>
      <c r="B298" s="223" t="s">
        <v>467</v>
      </c>
      <c r="C298" s="223" t="s">
        <v>1172</v>
      </c>
      <c r="D298" s="223" t="s">
        <v>259</v>
      </c>
      <c r="E298" s="223" t="s">
        <v>260</v>
      </c>
      <c r="F298" s="234" t="s">
        <v>1128</v>
      </c>
      <c r="G298" s="245" t="s">
        <v>281</v>
      </c>
      <c r="H298" s="4"/>
    </row>
    <row r="299" spans="1:8">
      <c r="A299" s="221" t="s">
        <v>333</v>
      </c>
      <c r="B299" s="223" t="s">
        <v>209</v>
      </c>
      <c r="C299" s="271">
        <v>5.5800000000000003E-8</v>
      </c>
      <c r="D299" s="223" t="s">
        <v>259</v>
      </c>
      <c r="E299" s="223" t="s">
        <v>1743</v>
      </c>
      <c r="F299" s="234" t="s">
        <v>1128</v>
      </c>
      <c r="G299" s="245" t="s">
        <v>281</v>
      </c>
      <c r="H299" s="4"/>
    </row>
    <row r="300" spans="1:8">
      <c r="A300" s="221" t="s">
        <v>333</v>
      </c>
      <c r="B300" s="223" t="s">
        <v>209</v>
      </c>
      <c r="C300" s="223">
        <v>5.5800000000000002E-9</v>
      </c>
      <c r="D300" s="223" t="s">
        <v>259</v>
      </c>
      <c r="E300" s="223" t="s">
        <v>1744</v>
      </c>
      <c r="F300" s="234" t="s">
        <v>1130</v>
      </c>
      <c r="G300" s="245" t="s">
        <v>281</v>
      </c>
      <c r="H300" s="4"/>
    </row>
    <row r="301" spans="1:8">
      <c r="A301" s="262" t="s">
        <v>268</v>
      </c>
      <c r="B301" s="189" t="s">
        <v>1175</v>
      </c>
      <c r="C301" s="189">
        <v>0.91</v>
      </c>
      <c r="D301" s="189" t="s">
        <v>270</v>
      </c>
      <c r="E301" s="189" t="s">
        <v>253</v>
      </c>
      <c r="F301" s="263" t="s">
        <v>1176</v>
      </c>
      <c r="G301" s="245" t="s">
        <v>281</v>
      </c>
      <c r="H301" s="4"/>
    </row>
    <row r="302" spans="1:8">
      <c r="A302" s="262" t="s">
        <v>268</v>
      </c>
      <c r="B302" s="189" t="s">
        <v>1177</v>
      </c>
      <c r="C302" s="189">
        <v>0.83699999999999997</v>
      </c>
      <c r="D302" s="189" t="s">
        <v>270</v>
      </c>
      <c r="E302" s="189" t="s">
        <v>253</v>
      </c>
      <c r="F302" s="263" t="s">
        <v>1178</v>
      </c>
      <c r="G302" s="245" t="s">
        <v>281</v>
      </c>
      <c r="H302" s="4"/>
    </row>
    <row r="303" spans="1:8">
      <c r="A303" s="262" t="s">
        <v>268</v>
      </c>
      <c r="B303" s="189" t="s">
        <v>1179</v>
      </c>
      <c r="C303" s="189">
        <v>0.95</v>
      </c>
      <c r="D303" s="189" t="s">
        <v>270</v>
      </c>
      <c r="E303" s="189" t="s">
        <v>253</v>
      </c>
      <c r="F303" s="263" t="s">
        <v>1180</v>
      </c>
      <c r="G303" s="245" t="s">
        <v>281</v>
      </c>
      <c r="H303" s="4"/>
    </row>
    <row r="304" spans="1:8">
      <c r="A304" s="262" t="s">
        <v>268</v>
      </c>
      <c r="B304" s="189" t="s">
        <v>1036</v>
      </c>
      <c r="C304" s="189">
        <v>0.28689999999999999</v>
      </c>
      <c r="D304" s="189" t="s">
        <v>1181</v>
      </c>
      <c r="E304" s="189" t="s">
        <v>253</v>
      </c>
      <c r="F304" s="263" t="s">
        <v>1182</v>
      </c>
      <c r="G304" s="245" t="s">
        <v>281</v>
      </c>
      <c r="H304" s="4"/>
    </row>
    <row r="305" spans="1:9">
      <c r="A305" s="262" t="s">
        <v>268</v>
      </c>
      <c r="B305" s="189" t="s">
        <v>1183</v>
      </c>
      <c r="C305">
        <v>8.3777000000000004E-2</v>
      </c>
      <c r="D305" s="189" t="s">
        <v>1181</v>
      </c>
      <c r="E305" s="189" t="s">
        <v>253</v>
      </c>
      <c r="F305" s="263" t="s">
        <v>1184</v>
      </c>
      <c r="G305" s="245" t="s">
        <v>281</v>
      </c>
      <c r="H305" s="4"/>
    </row>
    <row r="306" spans="1:9">
      <c r="A306" s="262" t="s">
        <v>268</v>
      </c>
      <c r="B306" s="189" t="s">
        <v>1185</v>
      </c>
      <c r="C306" s="189">
        <v>1.4E-3</v>
      </c>
      <c r="D306" s="189" t="s">
        <v>973</v>
      </c>
      <c r="E306" s="189" t="s">
        <v>1186</v>
      </c>
      <c r="F306" s="263" t="s">
        <v>1187</v>
      </c>
      <c r="G306" s="245" t="s">
        <v>281</v>
      </c>
      <c r="H306" s="4"/>
    </row>
    <row r="307" spans="1:9">
      <c r="A307" s="262" t="s">
        <v>268</v>
      </c>
      <c r="B307" s="189" t="s">
        <v>1188</v>
      </c>
      <c r="C307" s="189">
        <v>1.5885999999999999E-3</v>
      </c>
      <c r="D307" s="189" t="s">
        <v>773</v>
      </c>
      <c r="E307" s="294" t="s">
        <v>253</v>
      </c>
      <c r="F307" s="263" t="s">
        <v>1189</v>
      </c>
      <c r="G307" s="245" t="s">
        <v>281</v>
      </c>
      <c r="H307" s="4"/>
    </row>
    <row r="308" spans="1:9">
      <c r="A308" s="262" t="s">
        <v>268</v>
      </c>
      <c r="B308" s="189" t="s">
        <v>1190</v>
      </c>
      <c r="C308">
        <v>1.2670999999999999</v>
      </c>
      <c r="D308" s="189" t="s">
        <v>1191</v>
      </c>
      <c r="E308" s="294" t="s">
        <v>253</v>
      </c>
      <c r="F308" s="263" t="s">
        <v>1192</v>
      </c>
      <c r="G308" s="245" t="s">
        <v>281</v>
      </c>
      <c r="H308" s="4"/>
    </row>
    <row r="309" spans="1:9">
      <c r="A309" s="262" t="s">
        <v>268</v>
      </c>
      <c r="B309" s="189" t="s">
        <v>1193</v>
      </c>
      <c r="C309" s="189">
        <v>2.1000000000000001E-2</v>
      </c>
      <c r="D309" s="294" t="s">
        <v>973</v>
      </c>
      <c r="E309" s="189" t="s">
        <v>1194</v>
      </c>
      <c r="F309" s="263" t="s">
        <v>1195</v>
      </c>
      <c r="G309" s="245" t="s">
        <v>281</v>
      </c>
      <c r="H309" s="4"/>
    </row>
    <row r="310" spans="1:9">
      <c r="A310" s="262" t="s">
        <v>268</v>
      </c>
      <c r="B310" s="189" t="s">
        <v>1196</v>
      </c>
      <c r="C310" s="189">
        <v>0.1</v>
      </c>
      <c r="D310" s="189" t="s">
        <v>973</v>
      </c>
      <c r="E310" s="189" t="s">
        <v>253</v>
      </c>
      <c r="F310" s="263" t="s">
        <v>1197</v>
      </c>
      <c r="G310" s="245" t="s">
        <v>281</v>
      </c>
      <c r="H310" s="4"/>
      <c r="I310" s="204"/>
    </row>
    <row r="311" spans="1:9">
      <c r="A311" s="262" t="s">
        <v>268</v>
      </c>
      <c r="B311" s="189" t="s">
        <v>1162</v>
      </c>
      <c r="C311">
        <v>6.4917000000000002E-4</v>
      </c>
      <c r="D311" s="189" t="s">
        <v>1181</v>
      </c>
      <c r="E311" s="189" t="s">
        <v>1745</v>
      </c>
      <c r="F311" s="263" t="s">
        <v>1199</v>
      </c>
      <c r="G311" s="245" t="s">
        <v>281</v>
      </c>
      <c r="H311" s="4"/>
      <c r="I311" s="204"/>
    </row>
    <row r="312" spans="1:9">
      <c r="A312" s="262" t="s">
        <v>268</v>
      </c>
      <c r="B312" s="189" t="s">
        <v>1200</v>
      </c>
      <c r="C312" s="189">
        <v>0.98</v>
      </c>
      <c r="D312" s="189" t="s">
        <v>973</v>
      </c>
      <c r="E312" s="189" t="s">
        <v>1201</v>
      </c>
      <c r="F312" s="263" t="s">
        <v>1170</v>
      </c>
      <c r="G312" s="245" t="s">
        <v>281</v>
      </c>
      <c r="H312" s="4"/>
      <c r="I312" s="204"/>
    </row>
    <row r="313" spans="1:9">
      <c r="A313" s="262" t="s">
        <v>268</v>
      </c>
      <c r="B313" s="189" t="s">
        <v>1202</v>
      </c>
      <c r="C313" s="189">
        <v>0.37</v>
      </c>
      <c r="D313" s="189" t="s">
        <v>973</v>
      </c>
      <c r="E313" s="189" t="s">
        <v>253</v>
      </c>
      <c r="F313" s="263" t="s">
        <v>1203</v>
      </c>
      <c r="G313" s="245" t="s">
        <v>281</v>
      </c>
      <c r="H313" s="4"/>
      <c r="I313" s="204"/>
    </row>
    <row r="314" spans="1:9">
      <c r="A314" s="262" t="s">
        <v>268</v>
      </c>
      <c r="B314" s="189" t="s">
        <v>1204</v>
      </c>
      <c r="C314" s="189">
        <v>0.53</v>
      </c>
      <c r="D314" s="189" t="s">
        <v>973</v>
      </c>
      <c r="E314" s="189" t="s">
        <v>253</v>
      </c>
      <c r="F314" s="263" t="s">
        <v>1205</v>
      </c>
      <c r="G314" s="245" t="s">
        <v>281</v>
      </c>
      <c r="H314" s="4"/>
    </row>
    <row r="315" spans="1:9">
      <c r="A315" s="262" t="s">
        <v>268</v>
      </c>
      <c r="B315" s="189" t="s">
        <v>1206</v>
      </c>
      <c r="C315">
        <v>0.80042000000000002</v>
      </c>
      <c r="D315" s="189" t="s">
        <v>973</v>
      </c>
      <c r="E315" s="189" t="s">
        <v>253</v>
      </c>
      <c r="F315" s="263" t="s">
        <v>1207</v>
      </c>
      <c r="G315" s="245" t="s">
        <v>281</v>
      </c>
      <c r="H315" s="4"/>
    </row>
    <row r="316" spans="1:9">
      <c r="A316" s="262" t="s">
        <v>268</v>
      </c>
      <c r="B316" s="189" t="s">
        <v>1208</v>
      </c>
      <c r="C316" s="189">
        <v>23.0989</v>
      </c>
      <c r="D316" s="189" t="s">
        <v>1209</v>
      </c>
      <c r="E316" s="189" t="s">
        <v>253</v>
      </c>
      <c r="F316" s="295" t="s">
        <v>1210</v>
      </c>
      <c r="G316" s="245" t="s">
        <v>281</v>
      </c>
      <c r="H316" s="4"/>
    </row>
    <row r="317" spans="1:9">
      <c r="A317" s="262" t="s">
        <v>268</v>
      </c>
      <c r="B317" s="189" t="s">
        <v>1211</v>
      </c>
      <c r="C317" s="189">
        <v>20</v>
      </c>
      <c r="D317" s="294" t="s">
        <v>545</v>
      </c>
      <c r="E317" s="189" t="s">
        <v>1212</v>
      </c>
      <c r="F317" s="263" t="s">
        <v>1213</v>
      </c>
      <c r="G317" s="245" t="s">
        <v>281</v>
      </c>
      <c r="H317" s="4"/>
    </row>
    <row r="318" spans="1:9">
      <c r="A318" s="262" t="s">
        <v>268</v>
      </c>
      <c r="B318" s="189" t="s">
        <v>1214</v>
      </c>
      <c r="C318" s="189">
        <v>80000</v>
      </c>
      <c r="D318" s="294" t="s">
        <v>898</v>
      </c>
      <c r="E318" s="189" t="s">
        <v>899</v>
      </c>
      <c r="F318" s="263" t="s">
        <v>1215</v>
      </c>
      <c r="G318" s="245" t="s">
        <v>281</v>
      </c>
      <c r="H318" s="4"/>
      <c r="I318" s="204"/>
    </row>
    <row r="319" spans="1:9">
      <c r="A319" s="262" t="s">
        <v>268</v>
      </c>
      <c r="B319" s="189" t="s">
        <v>88</v>
      </c>
      <c r="C319" s="189">
        <v>185</v>
      </c>
      <c r="D319" s="294" t="s">
        <v>904</v>
      </c>
      <c r="E319" s="189" t="s">
        <v>253</v>
      </c>
      <c r="F319" s="263" t="s">
        <v>1216</v>
      </c>
      <c r="G319" s="245" t="s">
        <v>281</v>
      </c>
      <c r="H319" s="4"/>
    </row>
    <row r="320" spans="1:9">
      <c r="A320" s="262" t="s">
        <v>268</v>
      </c>
      <c r="B320" s="189" t="s">
        <v>906</v>
      </c>
      <c r="C320" s="189">
        <v>160</v>
      </c>
      <c r="D320" s="294" t="s">
        <v>904</v>
      </c>
      <c r="E320" s="189" t="s">
        <v>253</v>
      </c>
      <c r="F320" s="263" t="s">
        <v>1217</v>
      </c>
      <c r="G320" s="245" t="s">
        <v>281</v>
      </c>
      <c r="H320" s="4"/>
    </row>
    <row r="321" spans="1:9">
      <c r="A321" s="262" t="s">
        <v>268</v>
      </c>
      <c r="B321" s="189" t="s">
        <v>1218</v>
      </c>
      <c r="C321" s="189">
        <v>2</v>
      </c>
      <c r="D321" s="189" t="s">
        <v>1219</v>
      </c>
      <c r="E321" s="189" t="s">
        <v>1220</v>
      </c>
      <c r="F321" s="295" t="s">
        <v>1221</v>
      </c>
      <c r="G321" s="245" t="s">
        <v>281</v>
      </c>
      <c r="H321" s="4"/>
      <c r="I321" s="204"/>
    </row>
    <row r="322" spans="1:9">
      <c r="A322" s="262" t="s">
        <v>268</v>
      </c>
      <c r="B322" s="189" t="s">
        <v>1222</v>
      </c>
      <c r="C322">
        <v>3.0558999999999998</v>
      </c>
      <c r="D322" s="189" t="s">
        <v>1223</v>
      </c>
      <c r="E322" s="189" t="s">
        <v>253</v>
      </c>
      <c r="F322" s="263" t="s">
        <v>1224</v>
      </c>
      <c r="G322" s="245" t="s">
        <v>281</v>
      </c>
      <c r="H322" s="4"/>
      <c r="I322" s="204"/>
    </row>
    <row r="323" spans="1:9">
      <c r="A323" s="262" t="s">
        <v>268</v>
      </c>
      <c r="B323" s="189" t="s">
        <v>1225</v>
      </c>
      <c r="C323" s="189">
        <v>255</v>
      </c>
      <c r="D323" s="294" t="s">
        <v>904</v>
      </c>
      <c r="E323" s="189" t="s">
        <v>253</v>
      </c>
      <c r="F323" s="263" t="s">
        <v>1226</v>
      </c>
      <c r="G323" s="245" t="s">
        <v>281</v>
      </c>
      <c r="H323" s="4"/>
      <c r="I323" s="204"/>
    </row>
    <row r="324" spans="1:9">
      <c r="A324" s="262" t="s">
        <v>268</v>
      </c>
      <c r="B324" s="189" t="s">
        <v>1227</v>
      </c>
      <c r="C324" s="189">
        <v>1.8075000000000001E-3</v>
      </c>
      <c r="D324" s="189" t="s">
        <v>1181</v>
      </c>
      <c r="E324" s="189" t="s">
        <v>253</v>
      </c>
      <c r="F324" s="263" t="s">
        <v>1228</v>
      </c>
      <c r="G324" s="245" t="s">
        <v>281</v>
      </c>
      <c r="H324" s="4"/>
      <c r="I324" s="204"/>
    </row>
    <row r="325" spans="1:9">
      <c r="A325" s="262" t="s">
        <v>268</v>
      </c>
      <c r="B325" s="189" t="s">
        <v>1229</v>
      </c>
      <c r="C325" s="189">
        <v>0.15</v>
      </c>
      <c r="D325" s="294" t="s">
        <v>973</v>
      </c>
      <c r="E325" s="189" t="s">
        <v>1230</v>
      </c>
      <c r="F325" s="263" t="s">
        <v>1231</v>
      </c>
      <c r="G325" s="245" t="s">
        <v>281</v>
      </c>
      <c r="H325" s="4"/>
      <c r="I325" s="204"/>
    </row>
    <row r="326" spans="1:9">
      <c r="A326" s="262" t="s">
        <v>268</v>
      </c>
      <c r="B326" s="189" t="s">
        <v>1232</v>
      </c>
      <c r="C326">
        <v>2.1244000000000001</v>
      </c>
      <c r="D326" s="189" t="s">
        <v>1233</v>
      </c>
      <c r="E326" s="189" t="s">
        <v>253</v>
      </c>
      <c r="F326" s="295" t="s">
        <v>1234</v>
      </c>
      <c r="G326" s="245" t="s">
        <v>281</v>
      </c>
      <c r="H326" s="4"/>
    </row>
    <row r="327" spans="1:9">
      <c r="A327" s="262" t="s">
        <v>268</v>
      </c>
      <c r="B327" s="189" t="s">
        <v>1138</v>
      </c>
      <c r="C327" s="189" t="s">
        <v>1235</v>
      </c>
      <c r="D327" s="269" t="s">
        <v>1181</v>
      </c>
      <c r="E327" s="264" t="s">
        <v>281</v>
      </c>
      <c r="F327" s="263" t="s">
        <v>1236</v>
      </c>
      <c r="G327" s="245" t="s">
        <v>281</v>
      </c>
      <c r="H327" s="4"/>
      <c r="I327" s="204"/>
    </row>
    <row r="328" spans="1:9">
      <c r="A328" s="262" t="s">
        <v>268</v>
      </c>
      <c r="B328" s="189" t="s">
        <v>1237</v>
      </c>
      <c r="C328" s="189" t="s">
        <v>1238</v>
      </c>
      <c r="D328" s="269" t="s">
        <v>1181</v>
      </c>
      <c r="E328" s="264" t="s">
        <v>281</v>
      </c>
      <c r="F328" s="263" t="s">
        <v>1239</v>
      </c>
      <c r="G328" s="245" t="s">
        <v>281</v>
      </c>
      <c r="H328" s="4"/>
    </row>
    <row r="329" spans="1:9">
      <c r="A329" s="262" t="s">
        <v>268</v>
      </c>
      <c r="B329" s="189" t="s">
        <v>983</v>
      </c>
      <c r="C329" s="189" t="s">
        <v>1240</v>
      </c>
      <c r="D329" s="269" t="s">
        <v>1241</v>
      </c>
      <c r="E329" s="264" t="s">
        <v>281</v>
      </c>
      <c r="F329" s="263" t="s">
        <v>1242</v>
      </c>
      <c r="G329" s="245" t="s">
        <v>281</v>
      </c>
      <c r="H329" s="4"/>
    </row>
    <row r="330" spans="1:9">
      <c r="A330" s="262" t="s">
        <v>268</v>
      </c>
      <c r="B330" s="189" t="s">
        <v>568</v>
      </c>
      <c r="C330" s="189" t="s">
        <v>1243</v>
      </c>
      <c r="D330" s="269" t="s">
        <v>1181</v>
      </c>
      <c r="E330" s="264" t="s">
        <v>281</v>
      </c>
      <c r="F330" s="263" t="s">
        <v>1244</v>
      </c>
      <c r="G330" s="245" t="s">
        <v>281</v>
      </c>
      <c r="H330" s="4"/>
    </row>
    <row r="331" spans="1:9">
      <c r="A331" s="262" t="s">
        <v>268</v>
      </c>
      <c r="B331" s="189" t="s">
        <v>1245</v>
      </c>
      <c r="C331" s="189" t="s">
        <v>1246</v>
      </c>
      <c r="D331" s="269" t="s">
        <v>1181</v>
      </c>
      <c r="E331" s="264" t="s">
        <v>281</v>
      </c>
      <c r="F331" s="263" t="s">
        <v>1247</v>
      </c>
      <c r="G331" s="245" t="s">
        <v>281</v>
      </c>
      <c r="H331" s="4"/>
    </row>
    <row r="332" spans="1:9">
      <c r="A332" s="262" t="s">
        <v>268</v>
      </c>
      <c r="B332" s="189" t="s">
        <v>1153</v>
      </c>
      <c r="C332" s="189" t="s">
        <v>1248</v>
      </c>
      <c r="D332" s="269" t="s">
        <v>1181</v>
      </c>
      <c r="E332" s="264" t="s">
        <v>281</v>
      </c>
      <c r="F332" s="263" t="s">
        <v>1249</v>
      </c>
      <c r="G332" s="245" t="s">
        <v>281</v>
      </c>
      <c r="H332" s="4"/>
      <c r="I332" s="204"/>
    </row>
    <row r="333" spans="1:9">
      <c r="A333" s="262" t="s">
        <v>268</v>
      </c>
      <c r="B333" s="189" t="s">
        <v>1164</v>
      </c>
      <c r="C333" s="189" t="s">
        <v>1250</v>
      </c>
      <c r="D333" s="269" t="s">
        <v>1181</v>
      </c>
      <c r="E333" s="264" t="s">
        <v>281</v>
      </c>
      <c r="F333" s="263" t="s">
        <v>1251</v>
      </c>
      <c r="G333" s="245" t="s">
        <v>281</v>
      </c>
      <c r="H333" s="4"/>
      <c r="I333" s="204"/>
    </row>
    <row r="334" spans="1:9">
      <c r="A334" s="262" t="s">
        <v>268</v>
      </c>
      <c r="B334" s="189" t="s">
        <v>1172</v>
      </c>
      <c r="C334" s="189" t="s">
        <v>1252</v>
      </c>
      <c r="D334" s="269" t="s">
        <v>1181</v>
      </c>
      <c r="E334" s="264" t="s">
        <v>281</v>
      </c>
      <c r="F334" s="263" t="s">
        <v>1253</v>
      </c>
      <c r="G334" s="245" t="s">
        <v>281</v>
      </c>
      <c r="H334" s="4"/>
      <c r="I334" s="204"/>
    </row>
    <row r="335" spans="1:9">
      <c r="A335" s="262" t="s">
        <v>268</v>
      </c>
      <c r="B335" s="189" t="s">
        <v>818</v>
      </c>
      <c r="C335" s="189" t="s">
        <v>1254</v>
      </c>
      <c r="D335" s="269" t="s">
        <v>1241</v>
      </c>
      <c r="E335" s="264" t="s">
        <v>281</v>
      </c>
      <c r="F335" s="263" t="s">
        <v>1255</v>
      </c>
      <c r="G335" s="245" t="s">
        <v>281</v>
      </c>
      <c r="H335" s="4"/>
      <c r="I335" s="204"/>
    </row>
    <row r="336" spans="1:9">
      <c r="A336" s="262" t="s">
        <v>268</v>
      </c>
      <c r="B336" s="189" t="s">
        <v>1256</v>
      </c>
      <c r="C336" s="189" t="s">
        <v>1257</v>
      </c>
      <c r="D336" s="189" t="s">
        <v>1258</v>
      </c>
      <c r="E336" s="264" t="s">
        <v>281</v>
      </c>
      <c r="F336" s="263" t="s">
        <v>1259</v>
      </c>
      <c r="G336" s="245" t="s">
        <v>281</v>
      </c>
      <c r="H336" s="4"/>
      <c r="I336" s="204"/>
    </row>
    <row r="337" spans="1:18">
      <c r="A337" s="262" t="s">
        <v>268</v>
      </c>
      <c r="B337" s="189" t="s">
        <v>1096</v>
      </c>
      <c r="C337" s="189" t="s">
        <v>1260</v>
      </c>
      <c r="D337" s="269" t="s">
        <v>1181</v>
      </c>
      <c r="E337" s="264" t="s">
        <v>281</v>
      </c>
      <c r="F337" s="263" t="s">
        <v>1261</v>
      </c>
      <c r="G337" s="245" t="s">
        <v>281</v>
      </c>
      <c r="H337" s="4"/>
      <c r="I337" s="204"/>
    </row>
    <row r="338" spans="1:18">
      <c r="A338" s="262" t="s">
        <v>268</v>
      </c>
      <c r="B338" s="189" t="s">
        <v>1262</v>
      </c>
      <c r="C338" s="189" t="s">
        <v>1263</v>
      </c>
      <c r="D338" s="269" t="s">
        <v>973</v>
      </c>
      <c r="E338" s="264" t="s">
        <v>281</v>
      </c>
      <c r="F338" s="263" t="s">
        <v>1264</v>
      </c>
      <c r="G338" s="245" t="s">
        <v>281</v>
      </c>
      <c r="H338" s="4"/>
    </row>
    <row r="339" spans="1:18">
      <c r="A339" s="262" t="s">
        <v>268</v>
      </c>
      <c r="B339" s="189" t="s">
        <v>1265</v>
      </c>
      <c r="C339" s="189" t="s">
        <v>1746</v>
      </c>
      <c r="D339" s="279" t="s">
        <v>1267</v>
      </c>
      <c r="E339" s="264" t="s">
        <v>281</v>
      </c>
      <c r="F339" s="263" t="s">
        <v>1268</v>
      </c>
      <c r="G339" s="245" t="s">
        <v>281</v>
      </c>
      <c r="H339" s="4"/>
    </row>
    <row r="340" spans="1:18">
      <c r="A340" s="262" t="s">
        <v>268</v>
      </c>
      <c r="B340" s="189" t="s">
        <v>915</v>
      </c>
      <c r="C340" s="189" t="s">
        <v>1269</v>
      </c>
      <c r="D340" s="269" t="s">
        <v>275</v>
      </c>
      <c r="E340" s="264" t="s">
        <v>281</v>
      </c>
      <c r="F340" s="263" t="s">
        <v>1270</v>
      </c>
      <c r="G340" s="245" t="s">
        <v>281</v>
      </c>
      <c r="H340" s="4"/>
    </row>
    <row r="341" spans="1:18">
      <c r="A341" s="262" t="s">
        <v>268</v>
      </c>
      <c r="B341" s="189" t="s">
        <v>1271</v>
      </c>
      <c r="C341" s="189" t="s">
        <v>1272</v>
      </c>
      <c r="D341" s="269" t="s">
        <v>275</v>
      </c>
      <c r="E341" s="264" t="s">
        <v>281</v>
      </c>
      <c r="F341" s="263" t="s">
        <v>1273</v>
      </c>
      <c r="G341" s="245" t="s">
        <v>281</v>
      </c>
      <c r="H341" s="4"/>
      <c r="I341" s="204"/>
    </row>
    <row r="342" spans="1:18">
      <c r="A342" s="262" t="s">
        <v>268</v>
      </c>
      <c r="B342" s="189" t="s">
        <v>918</v>
      </c>
      <c r="C342" s="189" t="s">
        <v>1274</v>
      </c>
      <c r="D342" s="269" t="s">
        <v>1275</v>
      </c>
      <c r="E342" s="264" t="s">
        <v>281</v>
      </c>
      <c r="F342" s="263" t="s">
        <v>1276</v>
      </c>
      <c r="G342" s="245" t="s">
        <v>281</v>
      </c>
      <c r="H342" s="4"/>
      <c r="I342" s="204"/>
    </row>
    <row r="343" spans="1:18">
      <c r="A343" s="262" t="s">
        <v>268</v>
      </c>
      <c r="B343" s="189" t="s">
        <v>1277</v>
      </c>
      <c r="C343" s="189" t="s">
        <v>922</v>
      </c>
      <c r="D343" s="189" t="s">
        <v>973</v>
      </c>
      <c r="E343" s="264" t="s">
        <v>281</v>
      </c>
      <c r="F343" s="263" t="s">
        <v>1278</v>
      </c>
      <c r="G343" s="245" t="s">
        <v>281</v>
      </c>
      <c r="H343" s="4"/>
    </row>
    <row r="344" spans="1:18">
      <c r="A344" s="262" t="s">
        <v>268</v>
      </c>
      <c r="B344" s="189" t="s">
        <v>1279</v>
      </c>
      <c r="C344" s="189" t="s">
        <v>1747</v>
      </c>
      <c r="D344" s="189" t="s">
        <v>973</v>
      </c>
      <c r="E344" s="264" t="s">
        <v>281</v>
      </c>
      <c r="F344" s="263" t="s">
        <v>1281</v>
      </c>
      <c r="G344" s="245" t="s">
        <v>281</v>
      </c>
      <c r="H344" s="4"/>
      <c r="I344" s="204"/>
    </row>
    <row r="345" spans="1:18">
      <c r="A345" s="239" t="s">
        <v>268</v>
      </c>
      <c r="B345" s="240" t="s">
        <v>1282</v>
      </c>
      <c r="C345" s="240" t="s">
        <v>1283</v>
      </c>
      <c r="D345" s="270" t="s">
        <v>1181</v>
      </c>
      <c r="E345" s="265" t="s">
        <v>281</v>
      </c>
      <c r="F345" s="241" t="s">
        <v>1117</v>
      </c>
      <c r="G345" s="245" t="s">
        <v>281</v>
      </c>
      <c r="H345" s="4"/>
    </row>
    <row r="346" spans="1:18">
      <c r="G346" s="245" t="s">
        <v>281</v>
      </c>
      <c r="H346" s="4"/>
    </row>
    <row r="347" spans="1:18" ht="18.75">
      <c r="A347" s="769" t="s">
        <v>1001</v>
      </c>
      <c r="B347" s="770"/>
      <c r="C347" s="770"/>
      <c r="D347" s="770"/>
      <c r="E347" s="770"/>
      <c r="F347" s="771"/>
      <c r="G347" s="245" t="s">
        <v>281</v>
      </c>
      <c r="H347" s="4"/>
    </row>
    <row r="348" spans="1:18">
      <c r="A348" s="211" t="s">
        <v>238</v>
      </c>
      <c r="B348" s="212" t="s">
        <v>239</v>
      </c>
      <c r="C348" s="212" t="s">
        <v>240</v>
      </c>
      <c r="D348" s="212" t="s">
        <v>134</v>
      </c>
      <c r="E348" s="212" t="s">
        <v>241</v>
      </c>
      <c r="F348" s="213" t="s">
        <v>242</v>
      </c>
      <c r="G348" s="245" t="s">
        <v>281</v>
      </c>
      <c r="H348" s="4"/>
      <c r="I348" s="204"/>
    </row>
    <row r="349" spans="1:18">
      <c r="A349" s="216" t="s">
        <v>243</v>
      </c>
      <c r="B349" s="296" t="s">
        <v>1284</v>
      </c>
      <c r="C349" s="218">
        <v>1.775109E-3</v>
      </c>
      <c r="D349" s="297" t="s">
        <v>259</v>
      </c>
      <c r="E349" s="218" t="s">
        <v>1748</v>
      </c>
      <c r="F349" s="232" t="s">
        <v>1286</v>
      </c>
      <c r="G349" s="245" t="s">
        <v>281</v>
      </c>
      <c r="H349" s="4"/>
      <c r="R349" s="204"/>
    </row>
    <row r="350" spans="1:18">
      <c r="A350" s="221" t="s">
        <v>243</v>
      </c>
      <c r="B350" s="298" t="s">
        <v>1287</v>
      </c>
      <c r="C350" s="223">
        <v>1.4749799999999999E-6</v>
      </c>
      <c r="D350" s="299" t="s">
        <v>259</v>
      </c>
      <c r="E350" s="223" t="s">
        <v>1288</v>
      </c>
      <c r="F350" s="234" t="s">
        <v>1289</v>
      </c>
      <c r="G350" s="245" t="s">
        <v>281</v>
      </c>
      <c r="H350" s="4"/>
      <c r="R350" s="204"/>
    </row>
    <row r="351" spans="1:18">
      <c r="A351" s="221" t="s">
        <v>243</v>
      </c>
      <c r="B351" s="298" t="s">
        <v>317</v>
      </c>
      <c r="C351" s="223">
        <v>4.6737599999999998E-4</v>
      </c>
      <c r="D351" s="299" t="s">
        <v>259</v>
      </c>
      <c r="E351" s="223" t="s">
        <v>1749</v>
      </c>
      <c r="F351" s="234" t="s">
        <v>1291</v>
      </c>
      <c r="G351" s="245" t="s">
        <v>281</v>
      </c>
      <c r="H351" s="4"/>
    </row>
    <row r="352" spans="1:18">
      <c r="A352" s="221" t="s">
        <v>243</v>
      </c>
      <c r="B352" s="298" t="s">
        <v>294</v>
      </c>
      <c r="C352" s="223">
        <v>1.28487E-7</v>
      </c>
      <c r="D352" s="299" t="s">
        <v>259</v>
      </c>
      <c r="E352" s="223" t="s">
        <v>1750</v>
      </c>
      <c r="F352" s="234" t="s">
        <v>1291</v>
      </c>
      <c r="G352" s="245" t="s">
        <v>281</v>
      </c>
      <c r="H352" s="4"/>
      <c r="R352" s="204"/>
    </row>
    <row r="353" spans="1:18">
      <c r="A353" s="221" t="s">
        <v>243</v>
      </c>
      <c r="B353" s="298" t="s">
        <v>1293</v>
      </c>
      <c r="C353" s="223">
        <v>9.9671700000000004E-8</v>
      </c>
      <c r="D353" s="299" t="s">
        <v>259</v>
      </c>
      <c r="E353" s="223" t="s">
        <v>1751</v>
      </c>
      <c r="F353" s="234" t="s">
        <v>1291</v>
      </c>
      <c r="G353" s="245" t="s">
        <v>281</v>
      </c>
      <c r="H353" s="4"/>
    </row>
    <row r="354" spans="1:18">
      <c r="A354" s="221" t="s">
        <v>243</v>
      </c>
      <c r="B354" s="298" t="s">
        <v>1295</v>
      </c>
      <c r="C354" s="223">
        <v>1.4289999999999999E-7</v>
      </c>
      <c r="D354" s="299" t="s">
        <v>504</v>
      </c>
      <c r="E354" s="223" t="s">
        <v>1296</v>
      </c>
      <c r="F354" s="234" t="s">
        <v>1297</v>
      </c>
      <c r="G354" s="245" t="s">
        <v>281</v>
      </c>
      <c r="H354" s="4"/>
      <c r="I354" s="204"/>
      <c r="R354" s="204"/>
    </row>
    <row r="355" spans="1:18">
      <c r="A355" s="221" t="s">
        <v>243</v>
      </c>
      <c r="B355" s="298" t="s">
        <v>1298</v>
      </c>
      <c r="C355" s="223">
        <v>4.8386542999999997E-2</v>
      </c>
      <c r="D355" s="299" t="s">
        <v>327</v>
      </c>
      <c r="E355" s="223" t="s">
        <v>1299</v>
      </c>
      <c r="F355" s="234" t="s">
        <v>1300</v>
      </c>
      <c r="G355" s="245" t="s">
        <v>281</v>
      </c>
      <c r="H355" s="4"/>
      <c r="I355" s="204"/>
      <c r="R355" s="204"/>
    </row>
    <row r="356" spans="1:18">
      <c r="A356" s="221" t="s">
        <v>243</v>
      </c>
      <c r="B356" s="298" t="s">
        <v>1301</v>
      </c>
      <c r="C356" s="223">
        <v>2.7546039999999999E-3</v>
      </c>
      <c r="D356" s="299" t="s">
        <v>408</v>
      </c>
      <c r="E356" s="223" t="s">
        <v>1752</v>
      </c>
      <c r="F356" s="234" t="s">
        <v>1291</v>
      </c>
      <c r="G356" s="245" t="s">
        <v>281</v>
      </c>
      <c r="H356" s="4"/>
      <c r="R356" s="204"/>
    </row>
    <row r="357" spans="1:18">
      <c r="A357" s="221" t="s">
        <v>243</v>
      </c>
      <c r="B357" s="298" t="s">
        <v>1303</v>
      </c>
      <c r="C357" s="223">
        <v>3.1628519999999999E-3</v>
      </c>
      <c r="D357" s="299" t="s">
        <v>408</v>
      </c>
      <c r="E357" s="223" t="s">
        <v>1753</v>
      </c>
      <c r="F357" s="234" t="s">
        <v>1305</v>
      </c>
      <c r="G357" s="245" t="s">
        <v>281</v>
      </c>
      <c r="H357" s="4"/>
      <c r="R357" s="204"/>
    </row>
    <row r="358" spans="1:18">
      <c r="A358" s="221" t="s">
        <v>243</v>
      </c>
      <c r="B358" s="298" t="s">
        <v>1306</v>
      </c>
      <c r="C358" s="223">
        <v>3.8774600000000001E-4</v>
      </c>
      <c r="D358" s="299" t="s">
        <v>504</v>
      </c>
      <c r="E358" s="223" t="s">
        <v>1307</v>
      </c>
      <c r="F358" s="234" t="s">
        <v>1308</v>
      </c>
      <c r="G358" s="245" t="s">
        <v>281</v>
      </c>
      <c r="H358" s="4"/>
      <c r="I358" s="204"/>
      <c r="R358" s="204"/>
    </row>
    <row r="359" spans="1:18">
      <c r="A359" s="221" t="s">
        <v>243</v>
      </c>
      <c r="B359" s="298" t="s">
        <v>1309</v>
      </c>
      <c r="C359" s="223">
        <v>3.8774600000000001E-4</v>
      </c>
      <c r="D359" s="299" t="s">
        <v>504</v>
      </c>
      <c r="E359" s="223" t="s">
        <v>1307</v>
      </c>
      <c r="F359" s="234" t="s">
        <v>1308</v>
      </c>
      <c r="G359" s="245" t="s">
        <v>281</v>
      </c>
      <c r="H359" s="4"/>
      <c r="I359" s="204"/>
      <c r="R359" s="204"/>
    </row>
    <row r="360" spans="1:18">
      <c r="A360" s="221" t="s">
        <v>243</v>
      </c>
      <c r="B360" s="298" t="s">
        <v>1310</v>
      </c>
      <c r="C360" s="223">
        <v>8.4939100000000001E-5</v>
      </c>
      <c r="D360" s="299" t="s">
        <v>259</v>
      </c>
      <c r="E360" s="223" t="s">
        <v>1311</v>
      </c>
      <c r="F360" s="234" t="s">
        <v>1312</v>
      </c>
      <c r="G360" s="245" t="s">
        <v>281</v>
      </c>
      <c r="H360" s="4"/>
    </row>
    <row r="361" spans="1:18">
      <c r="A361" s="221" t="s">
        <v>243</v>
      </c>
      <c r="B361" s="298" t="s">
        <v>1313</v>
      </c>
      <c r="C361" s="223">
        <v>0.16014249999999999</v>
      </c>
      <c r="D361" s="299" t="s">
        <v>259</v>
      </c>
      <c r="E361" s="223" t="s">
        <v>1314</v>
      </c>
      <c r="F361" s="234" t="s">
        <v>1315</v>
      </c>
      <c r="G361" s="245" t="s">
        <v>281</v>
      </c>
      <c r="H361" s="4"/>
    </row>
    <row r="362" spans="1:18">
      <c r="A362" s="221" t="s">
        <v>243</v>
      </c>
      <c r="B362" s="298" t="s">
        <v>326</v>
      </c>
      <c r="C362" s="223">
        <v>9.1739609999999996E-3</v>
      </c>
      <c r="D362" s="299" t="s">
        <v>327</v>
      </c>
      <c r="E362" s="223" t="s">
        <v>1754</v>
      </c>
      <c r="F362" s="234" t="s">
        <v>1317</v>
      </c>
      <c r="G362" s="245" t="s">
        <v>281</v>
      </c>
      <c r="H362" s="4"/>
      <c r="R362" s="204"/>
    </row>
    <row r="363" spans="1:18">
      <c r="A363" s="221" t="s">
        <v>243</v>
      </c>
      <c r="B363" s="298" t="s">
        <v>1318</v>
      </c>
      <c r="C363" s="223">
        <v>8.4086960000000002E-3</v>
      </c>
      <c r="D363" s="299" t="s">
        <v>327</v>
      </c>
      <c r="E363" s="223" t="s">
        <v>1755</v>
      </c>
      <c r="F363" s="234" t="s">
        <v>1320</v>
      </c>
      <c r="G363" s="245" t="s">
        <v>281</v>
      </c>
      <c r="H363" s="4"/>
      <c r="R363" s="204"/>
    </row>
    <row r="364" spans="1:18">
      <c r="A364" s="221" t="s">
        <v>243</v>
      </c>
      <c r="B364" s="298" t="s">
        <v>1321</v>
      </c>
      <c r="C364" s="223">
        <v>1.6069163000000001E-2</v>
      </c>
      <c r="D364" s="299" t="s">
        <v>327</v>
      </c>
      <c r="E364" s="223" t="s">
        <v>1756</v>
      </c>
      <c r="F364" s="234" t="s">
        <v>1291</v>
      </c>
      <c r="G364" s="245" t="s">
        <v>281</v>
      </c>
      <c r="H364" s="4"/>
      <c r="R364" s="204"/>
    </row>
    <row r="365" spans="1:18">
      <c r="A365" s="221" t="s">
        <v>243</v>
      </c>
      <c r="B365" s="298" t="s">
        <v>300</v>
      </c>
      <c r="C365" s="223">
        <v>7.7091899999999994E-8</v>
      </c>
      <c r="D365" s="299" t="s">
        <v>259</v>
      </c>
      <c r="E365" s="223" t="s">
        <v>1757</v>
      </c>
      <c r="F365" s="234" t="s">
        <v>1291</v>
      </c>
      <c r="G365" s="245" t="s">
        <v>281</v>
      </c>
      <c r="H365" s="4"/>
      <c r="R365" s="204"/>
    </row>
    <row r="366" spans="1:18">
      <c r="A366" s="221" t="s">
        <v>243</v>
      </c>
      <c r="B366" s="298" t="s">
        <v>288</v>
      </c>
      <c r="C366" s="223">
        <v>8.9805700000000002E-3</v>
      </c>
      <c r="D366" s="299" t="s">
        <v>259</v>
      </c>
      <c r="E366" s="223" t="s">
        <v>1758</v>
      </c>
      <c r="F366" s="234" t="s">
        <v>1291</v>
      </c>
      <c r="G366" s="245" t="s">
        <v>281</v>
      </c>
      <c r="H366" s="4"/>
      <c r="R366" s="204"/>
    </row>
    <row r="367" spans="1:18">
      <c r="A367" s="221" t="s">
        <v>243</v>
      </c>
      <c r="B367" s="298" t="s">
        <v>1325</v>
      </c>
      <c r="C367" s="223">
        <v>6.5679880000000003E-3</v>
      </c>
      <c r="D367" s="299" t="s">
        <v>259</v>
      </c>
      <c r="E367" s="223" t="s">
        <v>1759</v>
      </c>
      <c r="F367" s="234" t="s">
        <v>1286</v>
      </c>
      <c r="G367" s="245" t="s">
        <v>281</v>
      </c>
      <c r="H367" s="4"/>
      <c r="R367" s="204"/>
    </row>
    <row r="368" spans="1:18">
      <c r="A368" s="221" t="s">
        <v>243</v>
      </c>
      <c r="B368" s="298" t="s">
        <v>282</v>
      </c>
      <c r="C368" s="223">
        <v>4.7899900000000003E-12</v>
      </c>
      <c r="D368" s="299" t="s">
        <v>275</v>
      </c>
      <c r="E368" s="223" t="s">
        <v>1760</v>
      </c>
      <c r="F368" s="234" t="s">
        <v>1291</v>
      </c>
      <c r="G368" s="245" t="s">
        <v>281</v>
      </c>
      <c r="H368" s="4"/>
      <c r="R368" s="204"/>
    </row>
    <row r="369" spans="1:18">
      <c r="A369" s="221" t="s">
        <v>243</v>
      </c>
      <c r="B369" s="298" t="s">
        <v>1328</v>
      </c>
      <c r="C369" s="223">
        <v>2.3874999999999999E-3</v>
      </c>
      <c r="D369" s="299" t="s">
        <v>259</v>
      </c>
      <c r="E369" s="223" t="s">
        <v>1329</v>
      </c>
      <c r="F369" s="234" t="s">
        <v>1330</v>
      </c>
      <c r="G369" s="245" t="s">
        <v>281</v>
      </c>
      <c r="H369" s="4"/>
      <c r="R369" s="204"/>
    </row>
    <row r="370" spans="1:18">
      <c r="A370" s="221" t="s">
        <v>243</v>
      </c>
      <c r="B370" s="298" t="s">
        <v>1331</v>
      </c>
      <c r="C370" s="223">
        <v>2.68492E-4</v>
      </c>
      <c r="D370" s="299" t="s">
        <v>259</v>
      </c>
      <c r="E370" s="223" t="s">
        <v>1332</v>
      </c>
      <c r="F370" s="234" t="s">
        <v>1333</v>
      </c>
      <c r="G370" s="245" t="s">
        <v>281</v>
      </c>
      <c r="H370" s="4"/>
    </row>
    <row r="371" spans="1:18">
      <c r="A371" s="221" t="s">
        <v>243</v>
      </c>
      <c r="B371" s="298" t="s">
        <v>1334</v>
      </c>
      <c r="C371" s="223">
        <v>2.2348199999999999E-7</v>
      </c>
      <c r="D371" s="299" t="s">
        <v>259</v>
      </c>
      <c r="E371" s="223" t="s">
        <v>1335</v>
      </c>
      <c r="F371" s="234" t="s">
        <v>1289</v>
      </c>
      <c r="G371" s="245" t="s">
        <v>281</v>
      </c>
      <c r="H371" s="4"/>
    </row>
    <row r="372" spans="1:18">
      <c r="A372" s="221" t="s">
        <v>243</v>
      </c>
      <c r="B372" s="298" t="s">
        <v>1336</v>
      </c>
      <c r="C372" s="223">
        <v>2.2348199999999999E-7</v>
      </c>
      <c r="D372" s="299" t="s">
        <v>259</v>
      </c>
      <c r="E372" s="223" t="s">
        <v>1335</v>
      </c>
      <c r="F372" s="234" t="s">
        <v>1289</v>
      </c>
      <c r="G372" s="245" t="s">
        <v>281</v>
      </c>
      <c r="H372" s="4"/>
      <c r="R372" s="204"/>
    </row>
    <row r="373" spans="1:18">
      <c r="A373" s="221" t="s">
        <v>243</v>
      </c>
      <c r="B373" s="298" t="s">
        <v>1337</v>
      </c>
      <c r="C373" s="223">
        <v>1.9159959000000001E-2</v>
      </c>
      <c r="D373" s="299" t="s">
        <v>259</v>
      </c>
      <c r="E373" s="223" t="s">
        <v>1761</v>
      </c>
      <c r="F373" s="234" t="s">
        <v>1291</v>
      </c>
      <c r="G373" s="245" t="s">
        <v>281</v>
      </c>
      <c r="H373" s="4"/>
      <c r="R373" s="204"/>
    </row>
    <row r="374" spans="1:18">
      <c r="A374" s="221" t="s">
        <v>243</v>
      </c>
      <c r="B374" s="298" t="s">
        <v>320</v>
      </c>
      <c r="C374" s="223">
        <v>1.1684390000000001E-3</v>
      </c>
      <c r="D374" s="299" t="s">
        <v>259</v>
      </c>
      <c r="E374" s="223" t="s">
        <v>1762</v>
      </c>
      <c r="F374" s="234" t="s">
        <v>1291</v>
      </c>
      <c r="G374" s="245" t="s">
        <v>281</v>
      </c>
      <c r="H374" s="4"/>
      <c r="R374" s="204"/>
    </row>
    <row r="375" spans="1:18">
      <c r="A375" s="221" t="s">
        <v>243</v>
      </c>
      <c r="B375" s="298" t="s">
        <v>323</v>
      </c>
      <c r="C375" s="223">
        <v>8.3855909999999995E-3</v>
      </c>
      <c r="D375" s="299" t="s">
        <v>259</v>
      </c>
      <c r="E375" s="223" t="s">
        <v>1763</v>
      </c>
      <c r="F375" s="234" t="s">
        <v>1291</v>
      </c>
      <c r="G375" s="245" t="s">
        <v>281</v>
      </c>
      <c r="H375" s="4"/>
      <c r="R375" s="204"/>
    </row>
    <row r="376" spans="1:18">
      <c r="A376" s="221" t="s">
        <v>243</v>
      </c>
      <c r="B376" s="298" t="s">
        <v>308</v>
      </c>
      <c r="C376" s="223">
        <v>3.9949399999999999E-7</v>
      </c>
      <c r="D376" s="299" t="s">
        <v>259</v>
      </c>
      <c r="E376" s="223" t="s">
        <v>1764</v>
      </c>
      <c r="F376" s="234" t="s">
        <v>1291</v>
      </c>
      <c r="G376" s="245" t="s">
        <v>281</v>
      </c>
      <c r="H376" s="4"/>
      <c r="R376" s="204"/>
    </row>
    <row r="377" spans="1:18">
      <c r="A377" s="221" t="s">
        <v>243</v>
      </c>
      <c r="B377" s="298" t="s">
        <v>1342</v>
      </c>
      <c r="C377" s="223">
        <v>8.7158099999999995E-6</v>
      </c>
      <c r="D377" s="299" t="s">
        <v>259</v>
      </c>
      <c r="E377" s="223" t="s">
        <v>1343</v>
      </c>
      <c r="F377" s="234" t="s">
        <v>1289</v>
      </c>
      <c r="G377" s="245" t="s">
        <v>281</v>
      </c>
      <c r="H377" s="4"/>
      <c r="R377" s="204"/>
    </row>
    <row r="378" spans="1:18">
      <c r="A378" s="221" t="s">
        <v>243</v>
      </c>
      <c r="B378" s="298" t="s">
        <v>274</v>
      </c>
      <c r="C378" s="223">
        <v>2.4342500000000001E-12</v>
      </c>
      <c r="D378" s="299" t="s">
        <v>275</v>
      </c>
      <c r="E378" s="223" t="s">
        <v>1765</v>
      </c>
      <c r="F378" s="234" t="s">
        <v>1291</v>
      </c>
      <c r="G378" s="245" t="s">
        <v>281</v>
      </c>
      <c r="H378" s="4"/>
      <c r="R378" s="204"/>
    </row>
    <row r="379" spans="1:18">
      <c r="A379" s="221" t="s">
        <v>243</v>
      </c>
      <c r="B379" s="298" t="s">
        <v>1345</v>
      </c>
      <c r="C379" s="223">
        <v>6.68659E-5</v>
      </c>
      <c r="D379" s="299" t="s">
        <v>259</v>
      </c>
      <c r="E379" s="223" t="s">
        <v>1346</v>
      </c>
      <c r="F379" s="234" t="s">
        <v>1289</v>
      </c>
      <c r="G379" s="245" t="s">
        <v>281</v>
      </c>
      <c r="H379" s="4"/>
      <c r="R379" s="204"/>
    </row>
    <row r="380" spans="1:18">
      <c r="A380" s="221" t="s">
        <v>243</v>
      </c>
      <c r="B380" s="298" t="s">
        <v>1347</v>
      </c>
      <c r="C380" s="223">
        <v>9.533470000000001E-10</v>
      </c>
      <c r="D380" s="299" t="s">
        <v>1348</v>
      </c>
      <c r="E380" s="223" t="s">
        <v>1349</v>
      </c>
      <c r="F380" s="234" t="s">
        <v>1286</v>
      </c>
      <c r="G380" s="245" t="s">
        <v>281</v>
      </c>
      <c r="H380" s="4"/>
      <c r="R380" s="204"/>
    </row>
    <row r="381" spans="1:18">
      <c r="A381" s="221" t="s">
        <v>243</v>
      </c>
      <c r="B381" s="298" t="s">
        <v>278</v>
      </c>
      <c r="C381" s="223">
        <v>1.49077E-11</v>
      </c>
      <c r="D381" s="299" t="s">
        <v>275</v>
      </c>
      <c r="E381" s="223" t="s">
        <v>1766</v>
      </c>
      <c r="F381" s="234" t="s">
        <v>1291</v>
      </c>
      <c r="G381" s="245" t="s">
        <v>281</v>
      </c>
      <c r="H381" s="4"/>
      <c r="R381" s="204"/>
    </row>
    <row r="382" spans="1:18">
      <c r="A382" s="221" t="s">
        <v>243</v>
      </c>
      <c r="B382" s="298" t="s">
        <v>305</v>
      </c>
      <c r="C382" s="223">
        <v>2.2034700000000002E-6</v>
      </c>
      <c r="D382" s="299" t="s">
        <v>259</v>
      </c>
      <c r="E382" s="223" t="s">
        <v>1767</v>
      </c>
      <c r="F382" s="234" t="s">
        <v>1291</v>
      </c>
      <c r="G382" s="245" t="s">
        <v>281</v>
      </c>
      <c r="H382" s="4"/>
      <c r="R382" s="204"/>
    </row>
    <row r="383" spans="1:18">
      <c r="A383" s="221" t="s">
        <v>243</v>
      </c>
      <c r="B383" s="298" t="s">
        <v>1352</v>
      </c>
      <c r="C383" s="223">
        <v>3.0393599999999998E-6</v>
      </c>
      <c r="D383" s="299" t="s">
        <v>259</v>
      </c>
      <c r="E383" s="223" t="s">
        <v>1353</v>
      </c>
      <c r="F383" s="234" t="s">
        <v>1289</v>
      </c>
      <c r="G383" s="245" t="s">
        <v>281</v>
      </c>
      <c r="H383" s="4"/>
    </row>
    <row r="384" spans="1:18">
      <c r="A384" s="221" t="s">
        <v>243</v>
      </c>
      <c r="B384" s="298" t="s">
        <v>1354</v>
      </c>
      <c r="C384" s="223">
        <v>8.9392900000000006E-8</v>
      </c>
      <c r="D384" s="299" t="s">
        <v>259</v>
      </c>
      <c r="E384" s="223" t="s">
        <v>1355</v>
      </c>
      <c r="F384" s="234" t="s">
        <v>1289</v>
      </c>
      <c r="G384" s="245" t="s">
        <v>281</v>
      </c>
      <c r="H384" s="4"/>
    </row>
    <row r="385" spans="1:18">
      <c r="A385" s="221" t="s">
        <v>243</v>
      </c>
      <c r="B385" s="298" t="s">
        <v>595</v>
      </c>
      <c r="C385" s="223">
        <v>1.8577190000000001E-3</v>
      </c>
      <c r="D385" s="299" t="s">
        <v>259</v>
      </c>
      <c r="E385" s="223" t="s">
        <v>1356</v>
      </c>
      <c r="F385" s="234" t="s">
        <v>1289</v>
      </c>
      <c r="G385" s="245" t="s">
        <v>281</v>
      </c>
      <c r="H385" s="4"/>
    </row>
    <row r="386" spans="1:18">
      <c r="A386" s="221" t="s">
        <v>243</v>
      </c>
      <c r="B386" s="298" t="s">
        <v>247</v>
      </c>
      <c r="C386" s="223">
        <v>1.636223E-3</v>
      </c>
      <c r="D386" s="299" t="s">
        <v>314</v>
      </c>
      <c r="E386" s="223" t="s">
        <v>1768</v>
      </c>
      <c r="F386" s="234" t="s">
        <v>316</v>
      </c>
      <c r="G386" s="245" t="s">
        <v>281</v>
      </c>
      <c r="H386" s="4"/>
      <c r="R386" s="204"/>
    </row>
    <row r="387" spans="1:18">
      <c r="A387" s="221" t="s">
        <v>243</v>
      </c>
      <c r="B387" s="298" t="s">
        <v>1358</v>
      </c>
      <c r="C387" s="223">
        <v>2.4895699999999999E-11</v>
      </c>
      <c r="D387" s="299" t="s">
        <v>275</v>
      </c>
      <c r="E387" s="223" t="s">
        <v>1359</v>
      </c>
      <c r="F387" s="234" t="s">
        <v>1286</v>
      </c>
      <c r="G387" s="245" t="s">
        <v>281</v>
      </c>
      <c r="H387" s="4"/>
      <c r="R387" s="204"/>
    </row>
    <row r="388" spans="1:18">
      <c r="A388" s="221" t="s">
        <v>333</v>
      </c>
      <c r="B388" s="266" t="s">
        <v>225</v>
      </c>
      <c r="C388" s="223">
        <v>6.8308399999999995E-7</v>
      </c>
      <c r="D388" s="299" t="s">
        <v>259</v>
      </c>
      <c r="E388" s="223" t="s">
        <v>1769</v>
      </c>
      <c r="F388" s="234" t="s">
        <v>1361</v>
      </c>
      <c r="G388" s="245" t="s">
        <v>281</v>
      </c>
      <c r="H388" s="4"/>
      <c r="R388" s="204"/>
    </row>
    <row r="389" spans="1:18">
      <c r="A389" s="221" t="s">
        <v>333</v>
      </c>
      <c r="B389" s="266" t="s">
        <v>225</v>
      </c>
      <c r="C389" s="223">
        <v>4.1749200000000003E-8</v>
      </c>
      <c r="D389" s="299" t="s">
        <v>259</v>
      </c>
      <c r="E389" s="223" t="s">
        <v>1770</v>
      </c>
      <c r="F389" s="234" t="s">
        <v>1363</v>
      </c>
      <c r="G389" s="245" t="s">
        <v>281</v>
      </c>
      <c r="H389" s="4"/>
    </row>
    <row r="390" spans="1:18">
      <c r="A390" s="221" t="s">
        <v>333</v>
      </c>
      <c r="B390" s="266" t="s">
        <v>225</v>
      </c>
      <c r="C390" s="223">
        <v>1.254067E-2</v>
      </c>
      <c r="D390" s="299" t="s">
        <v>259</v>
      </c>
      <c r="E390" s="223" t="s">
        <v>1771</v>
      </c>
      <c r="F390" s="234" t="s">
        <v>1365</v>
      </c>
      <c r="G390" s="245" t="s">
        <v>281</v>
      </c>
      <c r="H390" s="4"/>
    </row>
    <row r="391" spans="1:18">
      <c r="A391" s="221" t="s">
        <v>333</v>
      </c>
      <c r="B391" s="266" t="s">
        <v>225</v>
      </c>
      <c r="C391" s="223">
        <v>1.0052E-5</v>
      </c>
      <c r="D391" s="299" t="s">
        <v>259</v>
      </c>
      <c r="E391" s="223" t="s">
        <v>1772</v>
      </c>
      <c r="F391" s="234" t="s">
        <v>1361</v>
      </c>
      <c r="G391" s="245" t="s">
        <v>281</v>
      </c>
      <c r="H391" s="4"/>
      <c r="R391" s="204"/>
    </row>
    <row r="392" spans="1:18">
      <c r="A392" s="221" t="s">
        <v>333</v>
      </c>
      <c r="B392" s="266" t="s">
        <v>174</v>
      </c>
      <c r="C392" s="223">
        <v>7.9313699999999999E-11</v>
      </c>
      <c r="D392" s="299" t="s">
        <v>259</v>
      </c>
      <c r="E392" s="223" t="s">
        <v>1773</v>
      </c>
      <c r="F392" s="234" t="s">
        <v>1361</v>
      </c>
      <c r="G392" s="245" t="s">
        <v>281</v>
      </c>
      <c r="H392" s="4"/>
    </row>
    <row r="393" spans="1:18">
      <c r="A393" s="221" t="s">
        <v>333</v>
      </c>
      <c r="B393" s="266" t="s">
        <v>174</v>
      </c>
      <c r="C393" s="223">
        <v>3.9495400000000004E-9</v>
      </c>
      <c r="D393" s="299" t="s">
        <v>259</v>
      </c>
      <c r="E393" s="223" t="s">
        <v>1774</v>
      </c>
      <c r="F393" s="234" t="s">
        <v>1363</v>
      </c>
      <c r="G393" s="245" t="s">
        <v>281</v>
      </c>
      <c r="H393" s="4"/>
    </row>
    <row r="394" spans="1:18">
      <c r="A394" s="221" t="s">
        <v>333</v>
      </c>
      <c r="B394" s="266" t="s">
        <v>347</v>
      </c>
      <c r="C394" s="223">
        <v>5.5622900000000002E-6</v>
      </c>
      <c r="D394" s="299" t="s">
        <v>259</v>
      </c>
      <c r="E394" s="223" t="s">
        <v>1775</v>
      </c>
      <c r="F394" s="234" t="s">
        <v>1365</v>
      </c>
      <c r="G394" s="245" t="s">
        <v>281</v>
      </c>
      <c r="H394" s="4"/>
      <c r="R394" s="204"/>
    </row>
    <row r="395" spans="1:18">
      <c r="A395" s="221" t="s">
        <v>333</v>
      </c>
      <c r="B395" s="266" t="s">
        <v>347</v>
      </c>
      <c r="C395" s="223">
        <v>2.4826500000000001E-7</v>
      </c>
      <c r="D395" s="299" t="s">
        <v>259</v>
      </c>
      <c r="E395" s="223" t="s">
        <v>1776</v>
      </c>
      <c r="F395" s="234" t="s">
        <v>1361</v>
      </c>
      <c r="G395" s="245" t="s">
        <v>281</v>
      </c>
      <c r="H395" s="4"/>
    </row>
    <row r="396" spans="1:18">
      <c r="A396" s="221" t="s">
        <v>333</v>
      </c>
      <c r="B396" s="300" t="s">
        <v>1080</v>
      </c>
      <c r="C396" s="223">
        <v>-1</v>
      </c>
      <c r="D396" s="299" t="s">
        <v>259</v>
      </c>
      <c r="E396" s="223" t="s">
        <v>253</v>
      </c>
      <c r="F396" s="234" t="s">
        <v>587</v>
      </c>
      <c r="G396" s="245" t="s">
        <v>281</v>
      </c>
      <c r="H396" s="4"/>
      <c r="R396" s="204"/>
    </row>
    <row r="397" spans="1:18">
      <c r="A397" s="221" t="s">
        <v>333</v>
      </c>
      <c r="B397" s="266" t="s">
        <v>179</v>
      </c>
      <c r="C397" s="223">
        <v>1.7588300000000001E-12</v>
      </c>
      <c r="D397" s="299" t="s">
        <v>259</v>
      </c>
      <c r="E397" s="223" t="s">
        <v>1777</v>
      </c>
      <c r="F397" s="234" t="s">
        <v>1361</v>
      </c>
      <c r="G397" s="245" t="s">
        <v>281</v>
      </c>
      <c r="H397" s="4"/>
      <c r="R397" s="204"/>
    </row>
    <row r="398" spans="1:18">
      <c r="A398" s="221" t="s">
        <v>333</v>
      </c>
      <c r="B398" s="266" t="s">
        <v>179</v>
      </c>
      <c r="C398" s="223">
        <v>4.2884900000000001E-10</v>
      </c>
      <c r="D398" s="299" t="s">
        <v>259</v>
      </c>
      <c r="E398" s="223" t="s">
        <v>1778</v>
      </c>
      <c r="F398" s="234" t="s">
        <v>1363</v>
      </c>
      <c r="G398" s="245" t="s">
        <v>281</v>
      </c>
      <c r="H398" s="4"/>
    </row>
    <row r="399" spans="1:18">
      <c r="A399" s="221" t="s">
        <v>333</v>
      </c>
      <c r="B399" s="266" t="s">
        <v>368</v>
      </c>
      <c r="C399" s="223">
        <v>1.2907599999999999E-6</v>
      </c>
      <c r="D399" s="299" t="s">
        <v>259</v>
      </c>
      <c r="E399" s="223" t="s">
        <v>1779</v>
      </c>
      <c r="F399" s="234" t="s">
        <v>1365</v>
      </c>
      <c r="G399" s="245" t="s">
        <v>281</v>
      </c>
      <c r="H399" s="4"/>
    </row>
    <row r="400" spans="1:18">
      <c r="A400" s="221" t="s">
        <v>333</v>
      </c>
      <c r="B400" s="266" t="s">
        <v>368</v>
      </c>
      <c r="C400" s="223">
        <v>3.2660500000000003E-8</v>
      </c>
      <c r="D400" s="299" t="s">
        <v>259</v>
      </c>
      <c r="E400" s="223" t="s">
        <v>1780</v>
      </c>
      <c r="F400" s="234" t="s">
        <v>1361</v>
      </c>
      <c r="G400" s="245" t="s">
        <v>281</v>
      </c>
      <c r="H400" s="4"/>
    </row>
    <row r="401" spans="1:18">
      <c r="A401" s="221" t="s">
        <v>333</v>
      </c>
      <c r="B401" s="266" t="s">
        <v>221</v>
      </c>
      <c r="C401" s="223">
        <v>2.0555399999999999E-6</v>
      </c>
      <c r="D401" s="299" t="s">
        <v>259</v>
      </c>
      <c r="E401" s="223" t="s">
        <v>1781</v>
      </c>
      <c r="F401" s="234" t="s">
        <v>1361</v>
      </c>
      <c r="G401" s="245" t="s">
        <v>281</v>
      </c>
      <c r="H401" s="4"/>
    </row>
    <row r="402" spans="1:18">
      <c r="A402" s="221" t="s">
        <v>333</v>
      </c>
      <c r="B402" s="266" t="s">
        <v>221</v>
      </c>
      <c r="C402" s="223">
        <v>3.1423599999999999E-6</v>
      </c>
      <c r="D402" s="299" t="s">
        <v>259</v>
      </c>
      <c r="E402" s="223" t="s">
        <v>1782</v>
      </c>
      <c r="F402" s="234" t="s">
        <v>1363</v>
      </c>
      <c r="G402" s="245" t="s">
        <v>281</v>
      </c>
      <c r="H402" s="4"/>
      <c r="R402" s="204"/>
    </row>
    <row r="403" spans="1:18">
      <c r="A403" s="221" t="s">
        <v>333</v>
      </c>
      <c r="B403" s="266" t="s">
        <v>371</v>
      </c>
      <c r="C403" s="223">
        <v>0.34634398100000002</v>
      </c>
      <c r="D403" s="299" t="s">
        <v>259</v>
      </c>
      <c r="E403" s="223" t="s">
        <v>1783</v>
      </c>
      <c r="F403" s="234" t="s">
        <v>1365</v>
      </c>
      <c r="G403" s="245" t="s">
        <v>281</v>
      </c>
      <c r="H403" s="4"/>
      <c r="R403" s="204"/>
    </row>
    <row r="404" spans="1:18">
      <c r="A404" s="221" t="s">
        <v>333</v>
      </c>
      <c r="B404" s="266" t="s">
        <v>371</v>
      </c>
      <c r="C404" s="223">
        <v>1.1341057E-2</v>
      </c>
      <c r="D404" s="299" t="s">
        <v>259</v>
      </c>
      <c r="E404" s="223" t="s">
        <v>1784</v>
      </c>
      <c r="F404" s="234" t="s">
        <v>1361</v>
      </c>
      <c r="G404" s="245" t="s">
        <v>281</v>
      </c>
      <c r="H404" s="4"/>
      <c r="R404" s="204"/>
    </row>
    <row r="405" spans="1:18">
      <c r="A405" s="221" t="s">
        <v>333</v>
      </c>
      <c r="B405" s="266" t="s">
        <v>1379</v>
      </c>
      <c r="C405" s="223">
        <v>4.2707499999999997E-6</v>
      </c>
      <c r="D405" s="299" t="s">
        <v>259</v>
      </c>
      <c r="E405" s="223" t="s">
        <v>1785</v>
      </c>
      <c r="F405" s="234" t="s">
        <v>1361</v>
      </c>
      <c r="G405" s="245" t="s">
        <v>281</v>
      </c>
      <c r="H405" s="4"/>
      <c r="R405" s="204"/>
    </row>
    <row r="406" spans="1:18">
      <c r="A406" s="221" t="s">
        <v>333</v>
      </c>
      <c r="B406" s="266" t="s">
        <v>378</v>
      </c>
      <c r="C406" s="223">
        <v>2.8565729999999998E-3</v>
      </c>
      <c r="D406" s="299" t="s">
        <v>259</v>
      </c>
      <c r="E406" s="223" t="s">
        <v>1786</v>
      </c>
      <c r="F406" s="234" t="s">
        <v>1365</v>
      </c>
      <c r="G406" s="245" t="s">
        <v>281</v>
      </c>
      <c r="H406" s="4"/>
      <c r="R406" s="204"/>
    </row>
    <row r="407" spans="1:18">
      <c r="A407" s="221" t="s">
        <v>333</v>
      </c>
      <c r="B407" s="266" t="s">
        <v>378</v>
      </c>
      <c r="C407" s="223">
        <v>1.2124631E-2</v>
      </c>
      <c r="D407" s="299" t="s">
        <v>259</v>
      </c>
      <c r="E407" s="223" t="s">
        <v>1787</v>
      </c>
      <c r="F407" s="234" t="s">
        <v>1383</v>
      </c>
      <c r="G407" s="245" t="s">
        <v>281</v>
      </c>
      <c r="H407" s="4"/>
      <c r="R407" s="204"/>
    </row>
    <row r="408" spans="1:18">
      <c r="A408" s="221" t="s">
        <v>333</v>
      </c>
      <c r="B408" s="266" t="s">
        <v>188</v>
      </c>
      <c r="C408" s="223">
        <v>7.1584100000000003E-15</v>
      </c>
      <c r="D408" s="299" t="s">
        <v>259</v>
      </c>
      <c r="E408" s="223" t="s">
        <v>1788</v>
      </c>
      <c r="F408" s="234" t="s">
        <v>1361</v>
      </c>
      <c r="G408" s="245" t="s">
        <v>281</v>
      </c>
      <c r="H408" s="4"/>
    </row>
    <row r="409" spans="1:18">
      <c r="A409" s="221" t="s">
        <v>333</v>
      </c>
      <c r="B409" s="266" t="s">
        <v>188</v>
      </c>
      <c r="C409" s="223">
        <v>4.9143400000000002E-11</v>
      </c>
      <c r="D409" s="299" t="s">
        <v>259</v>
      </c>
      <c r="E409" s="223" t="s">
        <v>1789</v>
      </c>
      <c r="F409" s="234" t="s">
        <v>1363</v>
      </c>
      <c r="G409" s="245" t="s">
        <v>281</v>
      </c>
      <c r="H409" s="4"/>
    </row>
    <row r="410" spans="1:18">
      <c r="A410" s="221" t="s">
        <v>333</v>
      </c>
      <c r="B410" s="266" t="s">
        <v>382</v>
      </c>
      <c r="C410" s="223">
        <v>3.4470000000000002E-6</v>
      </c>
      <c r="D410" s="299" t="s">
        <v>259</v>
      </c>
      <c r="E410" s="223" t="s">
        <v>1790</v>
      </c>
      <c r="F410" s="234" t="s">
        <v>1365</v>
      </c>
      <c r="G410" s="245" t="s">
        <v>281</v>
      </c>
      <c r="H410" s="4"/>
      <c r="R410" s="204"/>
    </row>
    <row r="411" spans="1:18">
      <c r="A411" s="221" t="s">
        <v>333</v>
      </c>
      <c r="B411" s="266" t="s">
        <v>382</v>
      </c>
      <c r="C411" s="223">
        <v>1.0291600000000001E-7</v>
      </c>
      <c r="D411" s="299" t="s">
        <v>259</v>
      </c>
      <c r="E411" s="223" t="s">
        <v>1791</v>
      </c>
      <c r="F411" s="234" t="s">
        <v>1361</v>
      </c>
      <c r="G411" s="245" t="s">
        <v>281</v>
      </c>
      <c r="H411" s="4"/>
      <c r="R411" s="204"/>
    </row>
    <row r="412" spans="1:18">
      <c r="A412" s="221" t="s">
        <v>333</v>
      </c>
      <c r="B412" s="266" t="s">
        <v>385</v>
      </c>
      <c r="C412" s="223">
        <v>3.08552E-10</v>
      </c>
      <c r="D412" s="299" t="s">
        <v>259</v>
      </c>
      <c r="E412" s="223" t="s">
        <v>1792</v>
      </c>
      <c r="F412" s="234" t="s">
        <v>1361</v>
      </c>
      <c r="G412" s="245" t="s">
        <v>281</v>
      </c>
      <c r="H412" s="4"/>
      <c r="R412" s="204"/>
    </row>
    <row r="413" spans="1:18">
      <c r="A413" s="221" t="s">
        <v>333</v>
      </c>
      <c r="B413" s="266" t="s">
        <v>192</v>
      </c>
      <c r="C413" s="223">
        <v>6.5075400000000004E-11</v>
      </c>
      <c r="D413" s="299" t="s">
        <v>259</v>
      </c>
      <c r="E413" s="223" t="s">
        <v>1793</v>
      </c>
      <c r="F413" s="234" t="s">
        <v>1361</v>
      </c>
      <c r="G413" s="245" t="s">
        <v>281</v>
      </c>
      <c r="H413" s="4"/>
      <c r="R413" s="204"/>
    </row>
    <row r="414" spans="1:18">
      <c r="A414" s="221" t="s">
        <v>333</v>
      </c>
      <c r="B414" s="266" t="s">
        <v>192</v>
      </c>
      <c r="C414" s="223">
        <v>6.5075400000000004E-11</v>
      </c>
      <c r="D414" s="299" t="s">
        <v>259</v>
      </c>
      <c r="E414" s="223" t="s">
        <v>1793</v>
      </c>
      <c r="F414" s="234" t="s">
        <v>1363</v>
      </c>
      <c r="G414" s="245" t="s">
        <v>281</v>
      </c>
      <c r="H414" s="4"/>
      <c r="R414" s="204"/>
    </row>
    <row r="415" spans="1:18">
      <c r="A415" s="221" t="s">
        <v>333</v>
      </c>
      <c r="B415" s="266" t="s">
        <v>394</v>
      </c>
      <c r="C415" s="223">
        <v>1.7232700000000001E-4</v>
      </c>
      <c r="D415" s="299" t="s">
        <v>259</v>
      </c>
      <c r="E415" s="223" t="s">
        <v>1794</v>
      </c>
      <c r="F415" s="234" t="s">
        <v>1365</v>
      </c>
      <c r="G415" s="245" t="s">
        <v>281</v>
      </c>
      <c r="H415" s="4"/>
      <c r="R415" s="204"/>
    </row>
    <row r="416" spans="1:18">
      <c r="A416" s="221" t="s">
        <v>333</v>
      </c>
      <c r="B416" s="266" t="s">
        <v>394</v>
      </c>
      <c r="C416" s="223">
        <v>5.9083099999999999E-8</v>
      </c>
      <c r="D416" s="299" t="s">
        <v>259</v>
      </c>
      <c r="E416" s="223" t="s">
        <v>1795</v>
      </c>
      <c r="F416" s="234" t="s">
        <v>1361</v>
      </c>
      <c r="G416" s="245" t="s">
        <v>281</v>
      </c>
      <c r="H416" s="4"/>
      <c r="R416" s="204"/>
    </row>
    <row r="417" spans="1:18">
      <c r="A417" s="221" t="s">
        <v>333</v>
      </c>
      <c r="B417" s="266" t="s">
        <v>415</v>
      </c>
      <c r="C417" s="223">
        <v>8.9895999999999994E-5</v>
      </c>
      <c r="D417" s="299" t="s">
        <v>259</v>
      </c>
      <c r="E417" s="223" t="s">
        <v>1796</v>
      </c>
      <c r="F417" s="234" t="s">
        <v>1363</v>
      </c>
      <c r="G417" s="245" t="s">
        <v>281</v>
      </c>
      <c r="H417" s="4"/>
    </row>
    <row r="418" spans="1:18">
      <c r="A418" s="221" t="s">
        <v>333</v>
      </c>
      <c r="B418" s="266" t="s">
        <v>217</v>
      </c>
      <c r="C418" s="223">
        <v>1.84113E-7</v>
      </c>
      <c r="D418" s="299" t="s">
        <v>259</v>
      </c>
      <c r="E418" s="223" t="s">
        <v>1797</v>
      </c>
      <c r="F418" s="234" t="s">
        <v>1361</v>
      </c>
      <c r="G418" s="245" t="s">
        <v>281</v>
      </c>
      <c r="H418" s="4"/>
      <c r="R418" s="204"/>
    </row>
    <row r="419" spans="1:18">
      <c r="A419" s="221" t="s">
        <v>333</v>
      </c>
      <c r="B419" s="266" t="s">
        <v>217</v>
      </c>
      <c r="C419" s="223">
        <v>3.62649E-9</v>
      </c>
      <c r="D419" s="299" t="s">
        <v>259</v>
      </c>
      <c r="E419" s="223" t="s">
        <v>1798</v>
      </c>
      <c r="F419" s="234" t="s">
        <v>1363</v>
      </c>
      <c r="G419" s="245" t="s">
        <v>281</v>
      </c>
      <c r="H419" s="4"/>
    </row>
    <row r="420" spans="1:18">
      <c r="A420" s="221" t="s">
        <v>333</v>
      </c>
      <c r="B420" s="266" t="s">
        <v>418</v>
      </c>
      <c r="C420" s="223">
        <v>6.4836360000000001E-3</v>
      </c>
      <c r="D420" s="299" t="s">
        <v>259</v>
      </c>
      <c r="E420" s="223" t="s">
        <v>1799</v>
      </c>
      <c r="F420" s="234" t="s">
        <v>1365</v>
      </c>
      <c r="G420" s="245" t="s">
        <v>281</v>
      </c>
      <c r="H420" s="4"/>
      <c r="R420" s="204"/>
    </row>
    <row r="421" spans="1:18">
      <c r="A421" s="221" t="s">
        <v>333</v>
      </c>
      <c r="B421" s="266" t="s">
        <v>418</v>
      </c>
      <c r="C421" s="223">
        <v>9.2490299999999994E-6</v>
      </c>
      <c r="D421" s="299" t="s">
        <v>259</v>
      </c>
      <c r="E421" s="223" t="s">
        <v>1800</v>
      </c>
      <c r="F421" s="234" t="s">
        <v>1361</v>
      </c>
      <c r="G421" s="245" t="s">
        <v>281</v>
      </c>
      <c r="H421" s="4"/>
    </row>
    <row r="422" spans="1:18">
      <c r="A422" s="221" t="s">
        <v>333</v>
      </c>
      <c r="B422" s="266" t="s">
        <v>205</v>
      </c>
      <c r="C422" s="223">
        <v>5.6098399999999999E-13</v>
      </c>
      <c r="D422" s="299" t="s">
        <v>259</v>
      </c>
      <c r="E422" s="223" t="s">
        <v>1801</v>
      </c>
      <c r="F422" s="234" t="s">
        <v>1361</v>
      </c>
      <c r="G422" s="245" t="s">
        <v>281</v>
      </c>
      <c r="H422" s="4"/>
    </row>
    <row r="423" spans="1:18">
      <c r="A423" s="221" t="s">
        <v>333</v>
      </c>
      <c r="B423" s="266" t="s">
        <v>205</v>
      </c>
      <c r="C423" s="223">
        <v>5.65414E-12</v>
      </c>
      <c r="D423" s="299" t="s">
        <v>259</v>
      </c>
      <c r="E423" s="223" t="s">
        <v>1802</v>
      </c>
      <c r="F423" s="234" t="s">
        <v>1363</v>
      </c>
      <c r="G423" s="245" t="s">
        <v>281</v>
      </c>
      <c r="H423" s="4"/>
      <c r="R423" s="204"/>
    </row>
    <row r="424" spans="1:18">
      <c r="A424" s="221" t="s">
        <v>333</v>
      </c>
      <c r="B424" s="266" t="s">
        <v>205</v>
      </c>
      <c r="C424" s="223">
        <v>1.0655800000000001E-5</v>
      </c>
      <c r="D424" s="299" t="s">
        <v>259</v>
      </c>
      <c r="E424" s="223" t="s">
        <v>1803</v>
      </c>
      <c r="F424" s="234" t="s">
        <v>1365</v>
      </c>
      <c r="G424" s="245" t="s">
        <v>281</v>
      </c>
      <c r="H424" s="4"/>
      <c r="R424" s="204"/>
    </row>
    <row r="425" spans="1:18">
      <c r="A425" s="221" t="s">
        <v>333</v>
      </c>
      <c r="B425" s="266" t="s">
        <v>205</v>
      </c>
      <c r="C425" s="223">
        <v>1.8645900000000001E-9</v>
      </c>
      <c r="D425" s="299" t="s">
        <v>259</v>
      </c>
      <c r="E425" s="223" t="s">
        <v>1804</v>
      </c>
      <c r="F425" s="234" t="s">
        <v>1361</v>
      </c>
      <c r="G425" s="245" t="s">
        <v>281</v>
      </c>
      <c r="H425" s="4"/>
      <c r="R425" s="204"/>
    </row>
    <row r="426" spans="1:18">
      <c r="A426" s="221" t="s">
        <v>333</v>
      </c>
      <c r="B426" s="266" t="s">
        <v>196</v>
      </c>
      <c r="C426" s="223">
        <v>1.04563E-15</v>
      </c>
      <c r="D426" s="299" t="s">
        <v>259</v>
      </c>
      <c r="E426" s="223" t="s">
        <v>1805</v>
      </c>
      <c r="F426" s="234" t="s">
        <v>1361</v>
      </c>
      <c r="G426" s="245" t="s">
        <v>281</v>
      </c>
      <c r="H426" s="4"/>
      <c r="R426" s="204"/>
    </row>
    <row r="427" spans="1:18">
      <c r="A427" s="221" t="s">
        <v>333</v>
      </c>
      <c r="B427" s="266" t="s">
        <v>196</v>
      </c>
      <c r="C427" s="223">
        <v>2.4704600000000001E-10</v>
      </c>
      <c r="D427" s="299" t="s">
        <v>259</v>
      </c>
      <c r="E427" s="223" t="s">
        <v>1806</v>
      </c>
      <c r="F427" s="234" t="s">
        <v>1363</v>
      </c>
      <c r="G427" s="245" t="s">
        <v>281</v>
      </c>
      <c r="H427" s="4"/>
      <c r="R427" s="204"/>
    </row>
    <row r="428" spans="1:18">
      <c r="A428" s="221" t="s">
        <v>333</v>
      </c>
      <c r="B428" s="266" t="s">
        <v>196</v>
      </c>
      <c r="C428" s="223">
        <v>3.2580200000000002E-8</v>
      </c>
      <c r="D428" s="299" t="s">
        <v>259</v>
      </c>
      <c r="E428" s="223" t="s">
        <v>1807</v>
      </c>
      <c r="F428" s="234" t="s">
        <v>1365</v>
      </c>
      <c r="G428" s="245" t="s">
        <v>281</v>
      </c>
      <c r="H428" s="4"/>
    </row>
    <row r="429" spans="1:18">
      <c r="A429" s="221" t="s">
        <v>333</v>
      </c>
      <c r="B429" s="266" t="s">
        <v>196</v>
      </c>
      <c r="C429" s="223">
        <v>1.9546800000000001E-10</v>
      </c>
      <c r="D429" s="299" t="s">
        <v>259</v>
      </c>
      <c r="E429" s="223" t="s">
        <v>1808</v>
      </c>
      <c r="F429" s="234" t="s">
        <v>1361</v>
      </c>
      <c r="G429" s="245" t="s">
        <v>281</v>
      </c>
      <c r="H429" s="4"/>
      <c r="R429" s="204"/>
    </row>
    <row r="430" spans="1:18">
      <c r="A430" s="221" t="s">
        <v>333</v>
      </c>
      <c r="B430" s="266" t="s">
        <v>1405</v>
      </c>
      <c r="C430" s="223">
        <v>1.2228000000000001E-7</v>
      </c>
      <c r="D430" s="299" t="s">
        <v>259</v>
      </c>
      <c r="E430" s="223" t="s">
        <v>1809</v>
      </c>
      <c r="F430" s="234" t="s">
        <v>1361</v>
      </c>
      <c r="G430" s="245" t="s">
        <v>281</v>
      </c>
      <c r="H430" s="4"/>
      <c r="R430" s="204"/>
    </row>
    <row r="431" spans="1:18">
      <c r="A431" s="221" t="s">
        <v>333</v>
      </c>
      <c r="B431" s="266" t="s">
        <v>200</v>
      </c>
      <c r="C431" s="223">
        <v>9.3925400000000002E-15</v>
      </c>
      <c r="D431" s="299" t="s">
        <v>259</v>
      </c>
      <c r="E431" s="223" t="s">
        <v>1810</v>
      </c>
      <c r="F431" s="234" t="s">
        <v>1361</v>
      </c>
      <c r="G431" s="245" t="s">
        <v>281</v>
      </c>
      <c r="H431" s="4"/>
    </row>
    <row r="432" spans="1:18">
      <c r="A432" s="221" t="s">
        <v>333</v>
      </c>
      <c r="B432" s="266" t="s">
        <v>200</v>
      </c>
      <c r="C432" s="223">
        <v>1.3822899999999999E-10</v>
      </c>
      <c r="D432" s="299" t="s">
        <v>259</v>
      </c>
      <c r="E432" s="223" t="s">
        <v>1811</v>
      </c>
      <c r="F432" s="234" t="s">
        <v>1363</v>
      </c>
      <c r="G432" s="245" t="s">
        <v>281</v>
      </c>
      <c r="H432" s="4"/>
    </row>
    <row r="433" spans="1:18">
      <c r="A433" s="221" t="s">
        <v>333</v>
      </c>
      <c r="B433" s="266" t="s">
        <v>430</v>
      </c>
      <c r="C433" s="223">
        <v>3.4905900000000001E-5</v>
      </c>
      <c r="D433" s="299" t="s">
        <v>259</v>
      </c>
      <c r="E433" s="223" t="s">
        <v>1812</v>
      </c>
      <c r="F433" s="234" t="s">
        <v>1365</v>
      </c>
      <c r="G433" s="245" t="s">
        <v>281</v>
      </c>
      <c r="H433" s="4"/>
    </row>
    <row r="434" spans="1:18">
      <c r="A434" s="221" t="s">
        <v>333</v>
      </c>
      <c r="B434" s="266" t="s">
        <v>430</v>
      </c>
      <c r="C434" s="223">
        <v>3.3542599999999998E-7</v>
      </c>
      <c r="D434" s="299" t="s">
        <v>259</v>
      </c>
      <c r="E434" s="223" t="s">
        <v>1813</v>
      </c>
      <c r="F434" s="234" t="s">
        <v>1361</v>
      </c>
      <c r="G434" s="245" t="s">
        <v>281</v>
      </c>
      <c r="H434" s="4"/>
      <c r="R434" s="204"/>
    </row>
    <row r="435" spans="1:18">
      <c r="A435" s="221" t="s">
        <v>333</v>
      </c>
      <c r="B435" s="266" t="s">
        <v>1411</v>
      </c>
      <c r="C435" s="223">
        <v>2.5000000000000001E-4</v>
      </c>
      <c r="D435" s="299" t="s">
        <v>1412</v>
      </c>
      <c r="E435" s="223" t="s">
        <v>1413</v>
      </c>
      <c r="F435" s="234" t="s">
        <v>1414</v>
      </c>
      <c r="G435" s="245" t="s">
        <v>281</v>
      </c>
      <c r="H435" s="4"/>
      <c r="R435" s="204"/>
    </row>
    <row r="436" spans="1:18">
      <c r="A436" s="221" t="s">
        <v>333</v>
      </c>
      <c r="B436" s="266" t="s">
        <v>1415</v>
      </c>
      <c r="C436" s="223">
        <v>1.5E-3</v>
      </c>
      <c r="D436" s="299" t="s">
        <v>1412</v>
      </c>
      <c r="E436" s="223" t="s">
        <v>1416</v>
      </c>
      <c r="F436" s="234" t="s">
        <v>1417</v>
      </c>
      <c r="G436" s="245" t="s">
        <v>281</v>
      </c>
      <c r="H436" s="4"/>
      <c r="R436" s="204"/>
    </row>
    <row r="437" spans="1:18">
      <c r="A437" s="221" t="s">
        <v>333</v>
      </c>
      <c r="B437" s="266" t="s">
        <v>1418</v>
      </c>
      <c r="C437" s="223">
        <v>2.5000000000000001E-4</v>
      </c>
      <c r="D437" s="299" t="s">
        <v>1412</v>
      </c>
      <c r="E437" s="223" t="s">
        <v>1413</v>
      </c>
      <c r="F437" s="234" t="s">
        <v>1419</v>
      </c>
      <c r="G437" s="245" t="s">
        <v>281</v>
      </c>
      <c r="H437" s="4"/>
    </row>
    <row r="438" spans="1:18">
      <c r="A438" s="221" t="s">
        <v>333</v>
      </c>
      <c r="B438" s="266" t="s">
        <v>1420</v>
      </c>
      <c r="C438" s="223">
        <v>1.8500000000000001E-3</v>
      </c>
      <c r="D438" s="299" t="s">
        <v>1412</v>
      </c>
      <c r="E438" s="223" t="s">
        <v>1421</v>
      </c>
      <c r="F438" s="234" t="s">
        <v>1422</v>
      </c>
      <c r="G438" s="245" t="s">
        <v>281</v>
      </c>
      <c r="H438" s="4"/>
      <c r="R438" s="204"/>
    </row>
    <row r="439" spans="1:18">
      <c r="A439" s="221" t="s">
        <v>333</v>
      </c>
      <c r="B439" s="266" t="s">
        <v>449</v>
      </c>
      <c r="C439" s="223">
        <v>1.8745657999999998E-2</v>
      </c>
      <c r="D439" s="299" t="s">
        <v>259</v>
      </c>
      <c r="E439" s="223" t="s">
        <v>1814</v>
      </c>
      <c r="F439" s="234" t="s">
        <v>1365</v>
      </c>
      <c r="G439" s="245" t="s">
        <v>281</v>
      </c>
      <c r="H439" s="4"/>
      <c r="R439" s="204"/>
    </row>
    <row r="440" spans="1:18">
      <c r="A440" s="221" t="s">
        <v>333</v>
      </c>
      <c r="B440" s="266" t="s">
        <v>449</v>
      </c>
      <c r="C440" s="223">
        <v>1.4942670000000001E-3</v>
      </c>
      <c r="D440" s="299" t="s">
        <v>259</v>
      </c>
      <c r="E440" s="223" t="s">
        <v>1815</v>
      </c>
      <c r="F440" s="234" t="s">
        <v>1361</v>
      </c>
      <c r="G440" s="245" t="s">
        <v>281</v>
      </c>
      <c r="H440" s="4"/>
      <c r="R440" s="204"/>
    </row>
    <row r="441" spans="1:18">
      <c r="A441" s="221" t="s">
        <v>333</v>
      </c>
      <c r="B441" s="266" t="s">
        <v>452</v>
      </c>
      <c r="C441" s="223">
        <v>8.78959E-7</v>
      </c>
      <c r="D441" s="299" t="s">
        <v>259</v>
      </c>
      <c r="E441" s="223" t="s">
        <v>1816</v>
      </c>
      <c r="F441" s="234" t="s">
        <v>1361</v>
      </c>
      <c r="G441" s="245" t="s">
        <v>281</v>
      </c>
      <c r="H441" s="4"/>
      <c r="R441" s="204"/>
    </row>
    <row r="442" spans="1:18">
      <c r="A442" s="221" t="s">
        <v>333</v>
      </c>
      <c r="B442" s="266" t="s">
        <v>229</v>
      </c>
      <c r="C442" s="223">
        <v>6.3097400000000002E-6</v>
      </c>
      <c r="D442" s="299" t="s">
        <v>259</v>
      </c>
      <c r="E442" s="223" t="s">
        <v>1817</v>
      </c>
      <c r="F442" s="234" t="s">
        <v>1363</v>
      </c>
      <c r="G442" s="245" t="s">
        <v>281</v>
      </c>
      <c r="H442" s="4"/>
    </row>
    <row r="443" spans="1:18">
      <c r="A443" s="221" t="s">
        <v>333</v>
      </c>
      <c r="B443" s="266" t="s">
        <v>455</v>
      </c>
      <c r="C443" s="223">
        <v>0.1027219</v>
      </c>
      <c r="D443" s="299" t="s">
        <v>259</v>
      </c>
      <c r="E443" s="223" t="s">
        <v>1818</v>
      </c>
      <c r="F443" s="234" t="s">
        <v>1365</v>
      </c>
      <c r="G443" s="245" t="s">
        <v>281</v>
      </c>
      <c r="H443" s="4"/>
      <c r="R443" s="204"/>
    </row>
    <row r="444" spans="1:18">
      <c r="A444" s="221" t="s">
        <v>333</v>
      </c>
      <c r="B444" s="266" t="s">
        <v>455</v>
      </c>
      <c r="C444" s="223">
        <v>2.5238974000000001E-2</v>
      </c>
      <c r="D444" s="299" t="s">
        <v>259</v>
      </c>
      <c r="E444" s="223" t="s">
        <v>1819</v>
      </c>
      <c r="F444" s="234" t="s">
        <v>1383</v>
      </c>
      <c r="G444" s="245" t="s">
        <v>281</v>
      </c>
      <c r="H444" s="4"/>
      <c r="R444" s="204"/>
    </row>
    <row r="445" spans="1:18">
      <c r="A445" s="221" t="s">
        <v>333</v>
      </c>
      <c r="B445" s="266" t="s">
        <v>213</v>
      </c>
      <c r="C445" s="223">
        <v>-3.0683899999999999E-6</v>
      </c>
      <c r="D445" s="299" t="s">
        <v>259</v>
      </c>
      <c r="E445" s="223" t="s">
        <v>1820</v>
      </c>
      <c r="F445" s="234" t="s">
        <v>1361</v>
      </c>
      <c r="G445" s="245" t="s">
        <v>281</v>
      </c>
      <c r="H445" s="4"/>
      <c r="R445" s="204"/>
    </row>
    <row r="446" spans="1:18">
      <c r="A446" s="221" t="s">
        <v>333</v>
      </c>
      <c r="B446" s="266" t="s">
        <v>213</v>
      </c>
      <c r="C446" s="223">
        <v>-3.50526E-7</v>
      </c>
      <c r="D446" s="299" t="s">
        <v>259</v>
      </c>
      <c r="E446" s="223" t="s">
        <v>1821</v>
      </c>
      <c r="F446" s="234" t="s">
        <v>1363</v>
      </c>
      <c r="G446" s="245" t="s">
        <v>281</v>
      </c>
      <c r="H446" s="4"/>
      <c r="R446" s="204"/>
    </row>
    <row r="447" spans="1:18">
      <c r="A447" s="221" t="s">
        <v>333</v>
      </c>
      <c r="B447" s="266" t="s">
        <v>213</v>
      </c>
      <c r="C447" s="223">
        <v>-1.4204090000000001E-3</v>
      </c>
      <c r="D447" s="299" t="s">
        <v>259</v>
      </c>
      <c r="E447" s="223" t="s">
        <v>1822</v>
      </c>
      <c r="F447" s="234" t="s">
        <v>1365</v>
      </c>
      <c r="G447" s="245" t="s">
        <v>281</v>
      </c>
      <c r="H447" s="4"/>
      <c r="R447" s="204"/>
    </row>
    <row r="448" spans="1:18">
      <c r="A448" s="221" t="s">
        <v>333</v>
      </c>
      <c r="B448" s="266" t="s">
        <v>213</v>
      </c>
      <c r="C448" s="223">
        <v>-8.4370399999999994E-5</v>
      </c>
      <c r="D448" s="299" t="s">
        <v>259</v>
      </c>
      <c r="E448" s="223" t="s">
        <v>1823</v>
      </c>
      <c r="F448" s="234" t="s">
        <v>1361</v>
      </c>
      <c r="G448" s="245" t="s">
        <v>281</v>
      </c>
      <c r="H448" s="4"/>
    </row>
    <row r="449" spans="1:18">
      <c r="A449" s="221" t="s">
        <v>333</v>
      </c>
      <c r="B449" s="266" t="s">
        <v>464</v>
      </c>
      <c r="C449" s="223">
        <v>5.6471289999999999E-3</v>
      </c>
      <c r="D449" s="299" t="s">
        <v>259</v>
      </c>
      <c r="E449" s="223" t="s">
        <v>1824</v>
      </c>
      <c r="F449" s="234" t="s">
        <v>1383</v>
      </c>
      <c r="G449" s="245" t="s">
        <v>281</v>
      </c>
      <c r="H449" s="4"/>
      <c r="R449" s="204"/>
    </row>
    <row r="450" spans="1:18">
      <c r="A450" s="221" t="s">
        <v>333</v>
      </c>
      <c r="B450" s="266" t="s">
        <v>1434</v>
      </c>
      <c r="C450" s="223">
        <v>5.0000000000000002E-5</v>
      </c>
      <c r="D450" s="299" t="s">
        <v>1435</v>
      </c>
      <c r="E450" s="223" t="s">
        <v>1436</v>
      </c>
      <c r="F450" s="234" t="s">
        <v>1437</v>
      </c>
      <c r="G450" s="245" t="s">
        <v>281</v>
      </c>
      <c r="H450" s="4"/>
      <c r="R450" s="204"/>
    </row>
    <row r="451" spans="1:18">
      <c r="A451" s="221" t="s">
        <v>333</v>
      </c>
      <c r="B451" s="266" t="s">
        <v>1438</v>
      </c>
      <c r="C451" s="223">
        <v>6.0000000000000002E-5</v>
      </c>
      <c r="D451" s="299" t="s">
        <v>1435</v>
      </c>
      <c r="E451" s="223" t="s">
        <v>1439</v>
      </c>
      <c r="F451" s="234" t="s">
        <v>1440</v>
      </c>
      <c r="G451" s="245" t="s">
        <v>281</v>
      </c>
      <c r="H451" s="4"/>
      <c r="R451" s="204"/>
    </row>
    <row r="452" spans="1:18">
      <c r="A452" s="221" t="s">
        <v>333</v>
      </c>
      <c r="B452" s="266" t="s">
        <v>1441</v>
      </c>
      <c r="C452" s="223">
        <v>5.0000000000000002E-5</v>
      </c>
      <c r="D452" s="299" t="s">
        <v>1435</v>
      </c>
      <c r="E452" s="223" t="s">
        <v>1436</v>
      </c>
      <c r="F452" s="234" t="s">
        <v>1442</v>
      </c>
      <c r="G452" s="245" t="s">
        <v>281</v>
      </c>
      <c r="H452" s="4"/>
      <c r="R452" s="204"/>
    </row>
    <row r="453" spans="1:18">
      <c r="A453" s="221" t="s">
        <v>333</v>
      </c>
      <c r="B453" s="266" t="s">
        <v>1443</v>
      </c>
      <c r="C453" s="223">
        <v>5.0000000000000002E-5</v>
      </c>
      <c r="D453" s="299" t="s">
        <v>1435</v>
      </c>
      <c r="E453" s="223" t="s">
        <v>1436</v>
      </c>
      <c r="F453" s="234" t="s">
        <v>1444</v>
      </c>
      <c r="G453" s="245" t="s">
        <v>281</v>
      </c>
      <c r="H453" s="4"/>
      <c r="R453" s="204"/>
    </row>
    <row r="454" spans="1:18">
      <c r="A454" s="221" t="s">
        <v>333</v>
      </c>
      <c r="B454" s="266" t="s">
        <v>1445</v>
      </c>
      <c r="C454" s="223">
        <v>5.0000000000000002E-5</v>
      </c>
      <c r="D454" s="299" t="s">
        <v>1435</v>
      </c>
      <c r="E454" s="223" t="s">
        <v>1436</v>
      </c>
      <c r="F454" s="234" t="s">
        <v>1446</v>
      </c>
      <c r="G454" s="245" t="s">
        <v>281</v>
      </c>
      <c r="H454" s="4"/>
      <c r="R454" s="204"/>
    </row>
    <row r="455" spans="1:18">
      <c r="A455" s="221" t="s">
        <v>333</v>
      </c>
      <c r="B455" s="266" t="s">
        <v>1447</v>
      </c>
      <c r="C455" s="223">
        <v>5.0000000000000002E-5</v>
      </c>
      <c r="D455" s="299" t="s">
        <v>1435</v>
      </c>
      <c r="E455" s="223" t="s">
        <v>1436</v>
      </c>
      <c r="F455" s="234" t="s">
        <v>1448</v>
      </c>
      <c r="G455" s="245" t="s">
        <v>281</v>
      </c>
      <c r="H455" s="4"/>
      <c r="R455" s="204"/>
    </row>
    <row r="456" spans="1:18">
      <c r="A456" s="221" t="s">
        <v>333</v>
      </c>
      <c r="B456" s="266" t="s">
        <v>1449</v>
      </c>
      <c r="C456" s="223">
        <v>1.0000000000000001E-5</v>
      </c>
      <c r="D456" s="299" t="s">
        <v>1435</v>
      </c>
      <c r="E456" s="223" t="s">
        <v>1450</v>
      </c>
      <c r="F456" s="234" t="s">
        <v>1451</v>
      </c>
      <c r="G456" s="245" t="s">
        <v>281</v>
      </c>
      <c r="H456" s="4"/>
      <c r="R456" s="204"/>
    </row>
    <row r="457" spans="1:18">
      <c r="A457" s="221" t="s">
        <v>333</v>
      </c>
      <c r="B457" s="266" t="s">
        <v>482</v>
      </c>
      <c r="C457" s="223">
        <v>1.1684390000000001E-3</v>
      </c>
      <c r="D457" s="299" t="s">
        <v>259</v>
      </c>
      <c r="E457" s="223" t="s">
        <v>1825</v>
      </c>
      <c r="F457" s="234" t="s">
        <v>1305</v>
      </c>
      <c r="G457" s="245" t="s">
        <v>281</v>
      </c>
      <c r="H457" s="4"/>
    </row>
    <row r="458" spans="1:18">
      <c r="A458" s="221" t="s">
        <v>333</v>
      </c>
      <c r="B458" s="266" t="s">
        <v>1453</v>
      </c>
      <c r="C458" s="223">
        <v>6.7839300000000006E-5</v>
      </c>
      <c r="D458" s="299" t="s">
        <v>259</v>
      </c>
      <c r="E458" s="223" t="s">
        <v>1454</v>
      </c>
      <c r="F458" s="234" t="s">
        <v>1286</v>
      </c>
      <c r="G458" s="245" t="s">
        <v>281</v>
      </c>
      <c r="H458" s="4"/>
    </row>
    <row r="459" spans="1:18">
      <c r="A459" s="221" t="s">
        <v>333</v>
      </c>
      <c r="B459" s="266" t="s">
        <v>1455</v>
      </c>
      <c r="C459" s="223">
        <v>6.7839300000000006E-5</v>
      </c>
      <c r="D459" s="299" t="s">
        <v>259</v>
      </c>
      <c r="E459" s="223" t="s">
        <v>1454</v>
      </c>
      <c r="F459" s="234" t="s">
        <v>1286</v>
      </c>
      <c r="G459" s="245" t="s">
        <v>281</v>
      </c>
      <c r="H459" s="4"/>
      <c r="R459" s="204"/>
    </row>
    <row r="460" spans="1:18">
      <c r="A460" s="221" t="s">
        <v>333</v>
      </c>
      <c r="B460" s="266" t="s">
        <v>209</v>
      </c>
      <c r="C460" s="223">
        <v>7.7140800000000001E-11</v>
      </c>
      <c r="D460" s="299" t="s">
        <v>259</v>
      </c>
      <c r="E460" s="223" t="s">
        <v>1826</v>
      </c>
      <c r="F460" s="234" t="s">
        <v>1361</v>
      </c>
      <c r="G460" s="245" t="s">
        <v>281</v>
      </c>
      <c r="H460" s="4"/>
      <c r="R460" s="204"/>
    </row>
    <row r="461" spans="1:18">
      <c r="A461" s="221" t="s">
        <v>333</v>
      </c>
      <c r="B461" s="266" t="s">
        <v>209</v>
      </c>
      <c r="C461" s="223">
        <v>1.51878E-9</v>
      </c>
      <c r="D461" s="299" t="s">
        <v>259</v>
      </c>
      <c r="E461" s="223" t="s">
        <v>1827</v>
      </c>
      <c r="F461" s="234" t="s">
        <v>1363</v>
      </c>
      <c r="G461" s="245" t="s">
        <v>281</v>
      </c>
      <c r="H461" s="4"/>
      <c r="R461" s="204"/>
    </row>
    <row r="462" spans="1:18">
      <c r="A462" s="221" t="s">
        <v>333</v>
      </c>
      <c r="B462" s="266" t="s">
        <v>486</v>
      </c>
      <c r="C462" s="223">
        <v>5.2804399999999997E-4</v>
      </c>
      <c r="D462" s="299" t="s">
        <v>259</v>
      </c>
      <c r="E462" s="223" t="s">
        <v>1828</v>
      </c>
      <c r="F462" s="234" t="s">
        <v>1365</v>
      </c>
      <c r="G462" s="245" t="s">
        <v>281</v>
      </c>
      <c r="H462" s="4"/>
      <c r="R462" s="204"/>
    </row>
    <row r="463" spans="1:18">
      <c r="A463" s="226" t="s">
        <v>333</v>
      </c>
      <c r="B463" s="301" t="s">
        <v>486</v>
      </c>
      <c r="C463" s="228">
        <v>2.1134200000000001E-6</v>
      </c>
      <c r="D463" s="302" t="s">
        <v>259</v>
      </c>
      <c r="E463" s="228" t="s">
        <v>1829</v>
      </c>
      <c r="F463" s="255" t="s">
        <v>1361</v>
      </c>
      <c r="G463" s="245" t="s">
        <v>281</v>
      </c>
      <c r="H463" s="4"/>
      <c r="R463" s="204"/>
    </row>
    <row r="464" spans="1:18">
      <c r="G464" s="245" t="s">
        <v>281</v>
      </c>
      <c r="H464" s="4"/>
      <c r="R464" s="204"/>
    </row>
    <row r="465" spans="1:18" ht="18.75">
      <c r="A465" s="769" t="s">
        <v>1460</v>
      </c>
      <c r="B465" s="770"/>
      <c r="C465" s="770"/>
      <c r="D465" s="770"/>
      <c r="E465" s="770"/>
      <c r="F465" s="771"/>
      <c r="G465" s="245" t="s">
        <v>281</v>
      </c>
      <c r="H465" s="4"/>
      <c r="R465" s="204"/>
    </row>
    <row r="466" spans="1:18">
      <c r="A466" s="211" t="s">
        <v>238</v>
      </c>
      <c r="B466" s="212" t="s">
        <v>239</v>
      </c>
      <c r="C466" s="212" t="s">
        <v>240</v>
      </c>
      <c r="D466" s="212" t="s">
        <v>134</v>
      </c>
      <c r="E466" s="212" t="s">
        <v>241</v>
      </c>
      <c r="F466" s="213" t="s">
        <v>242</v>
      </c>
      <c r="G466" s="245" t="s">
        <v>281</v>
      </c>
      <c r="H466" s="4"/>
      <c r="R466" s="204"/>
    </row>
    <row r="467" spans="1:18">
      <c r="A467" s="216" t="s">
        <v>845</v>
      </c>
      <c r="B467" s="231" t="s">
        <v>1082</v>
      </c>
      <c r="C467" s="218">
        <v>1</v>
      </c>
      <c r="D467" s="218" t="s">
        <v>504</v>
      </c>
      <c r="E467" s="218" t="s">
        <v>253</v>
      </c>
      <c r="F467" s="232" t="s">
        <v>1461</v>
      </c>
      <c r="G467" s="245" t="s">
        <v>281</v>
      </c>
      <c r="H467" s="4"/>
      <c r="R467" s="204"/>
    </row>
    <row r="468" spans="1:18">
      <c r="A468" s="221" t="s">
        <v>333</v>
      </c>
      <c r="B468" s="223" t="s">
        <v>376</v>
      </c>
      <c r="C468" s="271">
        <v>5.5579999999999999E-8</v>
      </c>
      <c r="D468" s="223" t="s">
        <v>259</v>
      </c>
      <c r="E468" s="223" t="s">
        <v>847</v>
      </c>
      <c r="F468" s="234" t="s">
        <v>848</v>
      </c>
      <c r="G468" s="245" t="s">
        <v>281</v>
      </c>
      <c r="H468" s="4"/>
      <c r="R468" s="204"/>
    </row>
    <row r="469" spans="1:18">
      <c r="A469" s="221" t="s">
        <v>333</v>
      </c>
      <c r="B469" s="223" t="s">
        <v>427</v>
      </c>
      <c r="C469" s="271">
        <v>4.1800000000000002E-4</v>
      </c>
      <c r="D469" s="223" t="s">
        <v>259</v>
      </c>
      <c r="E469" s="223" t="s">
        <v>849</v>
      </c>
      <c r="F469" s="234" t="s">
        <v>850</v>
      </c>
      <c r="G469" s="245" t="s">
        <v>281</v>
      </c>
      <c r="H469" s="4"/>
      <c r="R469" s="204"/>
    </row>
    <row r="470" spans="1:18">
      <c r="A470" s="221" t="s">
        <v>333</v>
      </c>
      <c r="B470" s="223" t="s">
        <v>436</v>
      </c>
      <c r="C470" s="271">
        <v>4.5330000000000002E-7</v>
      </c>
      <c r="D470" s="223" t="s">
        <v>259</v>
      </c>
      <c r="E470" s="223" t="s">
        <v>851</v>
      </c>
      <c r="F470" s="234" t="s">
        <v>852</v>
      </c>
      <c r="G470" s="245" t="s">
        <v>281</v>
      </c>
      <c r="H470" s="4"/>
      <c r="R470" s="204"/>
    </row>
    <row r="471" spans="1:18">
      <c r="A471" s="221" t="s">
        <v>333</v>
      </c>
      <c r="B471" s="223" t="s">
        <v>441</v>
      </c>
      <c r="C471" s="271">
        <v>8.4900000000000005E-7</v>
      </c>
      <c r="D471" s="223" t="s">
        <v>259</v>
      </c>
      <c r="E471" s="223" t="s">
        <v>853</v>
      </c>
      <c r="F471" s="234" t="s">
        <v>854</v>
      </c>
      <c r="R471" s="204"/>
    </row>
    <row r="472" spans="1:18">
      <c r="A472" s="226" t="s">
        <v>333</v>
      </c>
      <c r="B472" s="228" t="s">
        <v>467</v>
      </c>
      <c r="C472" s="272">
        <v>9.2109999999999996E-8</v>
      </c>
      <c r="D472" s="228" t="s">
        <v>259</v>
      </c>
      <c r="E472" s="228" t="s">
        <v>855</v>
      </c>
      <c r="F472" s="255" t="s">
        <v>856</v>
      </c>
      <c r="R472" s="204"/>
    </row>
    <row r="474" spans="1:18">
      <c r="A474" s="787" t="s">
        <v>489</v>
      </c>
      <c r="B474" s="788"/>
      <c r="C474" s="789"/>
    </row>
    <row r="475" spans="1:18">
      <c r="A475" s="179" t="s">
        <v>1830</v>
      </c>
      <c r="B475" s="280"/>
      <c r="C475" s="281">
        <v>0.7435610302351624</v>
      </c>
    </row>
    <row r="476" spans="1:18">
      <c r="A476" s="157" t="s">
        <v>1462</v>
      </c>
      <c r="B476" s="171"/>
      <c r="C476" s="274">
        <v>0.23964165733482642</v>
      </c>
    </row>
    <row r="477" spans="1:18">
      <c r="A477" s="157" t="s">
        <v>1463</v>
      </c>
      <c r="B477" s="191"/>
      <c r="C477" s="282">
        <v>1.6797312430011199E-2</v>
      </c>
    </row>
    <row r="478" spans="1:18">
      <c r="A478" s="179" t="s">
        <v>1464</v>
      </c>
      <c r="B478" s="280"/>
      <c r="C478" s="281">
        <v>-0.76035834266517355</v>
      </c>
    </row>
    <row r="479" spans="1:18">
      <c r="A479" s="157" t="s">
        <v>491</v>
      </c>
      <c r="B479" s="171"/>
      <c r="C479" s="274">
        <v>-0.11870100783874581</v>
      </c>
    </row>
    <row r="480" spans="1:18">
      <c r="A480" s="167" t="s">
        <v>931</v>
      </c>
      <c r="B480" s="283"/>
      <c r="C480" s="284">
        <v>-0.12094064949608063</v>
      </c>
    </row>
  </sheetData>
  <mergeCells count="11">
    <mergeCell ref="A474:C474"/>
    <mergeCell ref="A49:F49"/>
    <mergeCell ref="A174:F174"/>
    <mergeCell ref="A237:F237"/>
    <mergeCell ref="A347:F347"/>
    <mergeCell ref="A465:F465"/>
    <mergeCell ref="A1:F1"/>
    <mergeCell ref="I1:R1"/>
    <mergeCell ref="A7:F7"/>
    <mergeCell ref="I19:R19"/>
    <mergeCell ref="A21:F21"/>
  </mergeCells>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79998168889431442"/>
  </sheetPr>
  <dimension ref="A1:R483"/>
  <sheetViews>
    <sheetView workbookViewId="0">
      <selection sqref="A1:F1"/>
    </sheetView>
  </sheetViews>
  <sheetFormatPr baseColWidth="10" defaultColWidth="9.140625" defaultRowHeight="15"/>
  <cols>
    <col min="1" max="1" width="7.28515625" bestFit="1" customWidth="1"/>
    <col min="2" max="2" width="52" bestFit="1" customWidth="1"/>
    <col min="3" max="3" width="17.7109375" bestFit="1" customWidth="1"/>
    <col min="4" max="4" width="10.140625" customWidth="1"/>
    <col min="5" max="5" width="42.5703125" bestFit="1" customWidth="1"/>
    <col min="6" max="6" width="109.5703125" bestFit="1" customWidth="1"/>
    <col min="13" max="13" width="10.28515625" bestFit="1"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214"/>
      <c r="J2" s="6"/>
      <c r="K2" s="6"/>
      <c r="L2" s="6"/>
      <c r="M2" s="6"/>
      <c r="N2" s="6"/>
      <c r="O2" s="6"/>
      <c r="P2" s="6"/>
      <c r="Q2" s="6"/>
      <c r="R2" s="215"/>
    </row>
    <row r="3" spans="1:18">
      <c r="A3" s="216" t="s">
        <v>243</v>
      </c>
      <c r="B3" s="217" t="s">
        <v>244</v>
      </c>
      <c r="C3" s="218">
        <v>5</v>
      </c>
      <c r="D3" s="218" t="s">
        <v>245</v>
      </c>
      <c r="E3" s="219" t="s">
        <v>246</v>
      </c>
      <c r="F3" s="220" t="s">
        <v>236</v>
      </c>
      <c r="G3" t="s">
        <v>281</v>
      </c>
      <c r="I3" s="214"/>
      <c r="J3" s="6"/>
      <c r="K3" s="6"/>
      <c r="L3" s="6"/>
      <c r="M3" s="6"/>
      <c r="N3" s="6"/>
      <c r="O3" s="6"/>
      <c r="P3" s="6"/>
      <c r="Q3" s="6"/>
      <c r="R3" s="215"/>
    </row>
    <row r="4" spans="1:18">
      <c r="A4" s="221" t="s">
        <v>243</v>
      </c>
      <c r="B4" s="222" t="s">
        <v>247</v>
      </c>
      <c r="C4" s="223">
        <v>40</v>
      </c>
      <c r="D4" s="223" t="s">
        <v>245</v>
      </c>
      <c r="E4" s="224" t="s">
        <v>248</v>
      </c>
      <c r="F4" s="225" t="s">
        <v>249</v>
      </c>
      <c r="G4" t="s">
        <v>281</v>
      </c>
      <c r="I4" s="214"/>
      <c r="J4" s="6"/>
      <c r="K4" s="6"/>
      <c r="L4" s="6"/>
      <c r="M4" s="6"/>
      <c r="N4" s="6"/>
      <c r="O4" s="6"/>
      <c r="P4" s="6"/>
      <c r="Q4" s="6"/>
      <c r="R4" s="215"/>
    </row>
    <row r="5" spans="1:18">
      <c r="A5" s="226" t="s">
        <v>250</v>
      </c>
      <c r="B5" s="227" t="s">
        <v>251</v>
      </c>
      <c r="C5" s="228">
        <v>1</v>
      </c>
      <c r="D5" s="228" t="s">
        <v>252</v>
      </c>
      <c r="E5" s="229" t="s">
        <v>253</v>
      </c>
      <c r="F5" s="230" t="s">
        <v>254</v>
      </c>
      <c r="G5" t="s">
        <v>281</v>
      </c>
      <c r="I5" s="214"/>
      <c r="J5" s="6"/>
      <c r="K5" s="6"/>
      <c r="L5" s="6"/>
      <c r="M5" s="6"/>
      <c r="N5" s="6"/>
      <c r="O5" s="6"/>
      <c r="P5" s="6"/>
      <c r="Q5" s="6"/>
      <c r="R5" s="215"/>
    </row>
    <row r="6" spans="1:18">
      <c r="G6" t="s">
        <v>281</v>
      </c>
      <c r="I6" s="214"/>
      <c r="J6" s="6"/>
      <c r="K6" s="6"/>
      <c r="L6" s="6"/>
      <c r="M6" s="6"/>
      <c r="N6" s="6"/>
      <c r="O6" s="6"/>
      <c r="P6" s="6"/>
      <c r="Q6" s="6"/>
      <c r="R6" s="215"/>
    </row>
    <row r="7" spans="1:18" ht="18.75">
      <c r="A7" s="769" t="s">
        <v>493</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c r="A9" s="216" t="s">
        <v>243</v>
      </c>
      <c r="B9" s="227" t="s">
        <v>251</v>
      </c>
      <c r="C9" s="218">
        <v>1</v>
      </c>
      <c r="D9" s="218" t="s">
        <v>256</v>
      </c>
      <c r="E9" s="218" t="s">
        <v>253</v>
      </c>
      <c r="F9" s="232" t="s">
        <v>254</v>
      </c>
      <c r="G9" t="s">
        <v>281</v>
      </c>
      <c r="I9" s="214"/>
      <c r="J9" s="6"/>
      <c r="K9" s="6"/>
      <c r="L9" s="6"/>
      <c r="M9" s="6"/>
      <c r="N9" s="6"/>
      <c r="O9" s="6"/>
      <c r="P9" s="6"/>
      <c r="Q9" s="6"/>
      <c r="R9" s="215"/>
    </row>
    <row r="10" spans="1:18">
      <c r="A10" s="221" t="s">
        <v>243</v>
      </c>
      <c r="B10" s="222" t="s">
        <v>495</v>
      </c>
      <c r="C10" s="223" t="s">
        <v>496</v>
      </c>
      <c r="D10" s="223" t="s">
        <v>275</v>
      </c>
      <c r="E10" s="223" t="s">
        <v>260</v>
      </c>
      <c r="F10" s="234" t="s">
        <v>497</v>
      </c>
      <c r="G10" t="s">
        <v>281</v>
      </c>
      <c r="I10" s="214"/>
      <c r="J10" s="6"/>
      <c r="K10" s="6"/>
      <c r="L10" s="6"/>
      <c r="M10" s="6"/>
      <c r="N10" s="6"/>
      <c r="O10" s="6"/>
      <c r="P10" s="6"/>
      <c r="Q10" s="6"/>
      <c r="R10" s="215"/>
    </row>
    <row r="11" spans="1:18">
      <c r="A11" s="221" t="s">
        <v>243</v>
      </c>
      <c r="B11" s="222" t="s">
        <v>498</v>
      </c>
      <c r="C11" s="223" t="s">
        <v>499</v>
      </c>
      <c r="D11" s="223" t="s">
        <v>327</v>
      </c>
      <c r="E11" s="223" t="s">
        <v>500</v>
      </c>
      <c r="F11" s="234" t="s">
        <v>932</v>
      </c>
      <c r="G11" t="s">
        <v>281</v>
      </c>
      <c r="I11" s="214"/>
      <c r="J11" s="6"/>
      <c r="K11" s="6"/>
      <c r="L11" s="6"/>
      <c r="M11" s="6"/>
      <c r="N11" s="6"/>
      <c r="O11" s="6"/>
      <c r="P11" s="6"/>
      <c r="Q11" s="6"/>
      <c r="R11" s="215"/>
    </row>
    <row r="12" spans="1:18">
      <c r="A12" s="221" t="s">
        <v>243</v>
      </c>
      <c r="B12" s="222" t="s">
        <v>262</v>
      </c>
      <c r="C12" s="235" t="s">
        <v>263</v>
      </c>
      <c r="D12" s="223" t="s">
        <v>494</v>
      </c>
      <c r="E12" s="223" t="s">
        <v>264</v>
      </c>
      <c r="F12" s="234" t="s">
        <v>933</v>
      </c>
      <c r="G12" t="s">
        <v>281</v>
      </c>
      <c r="I12" s="214"/>
      <c r="J12" s="6"/>
      <c r="K12" s="6"/>
      <c r="L12" s="6"/>
      <c r="M12" s="6"/>
      <c r="N12" s="6"/>
      <c r="O12" s="6"/>
      <c r="P12" s="6"/>
      <c r="Q12" s="6"/>
      <c r="R12" s="215"/>
    </row>
    <row r="13" spans="1:18">
      <c r="A13" s="221" t="s">
        <v>250</v>
      </c>
      <c r="B13" s="233" t="s">
        <v>934</v>
      </c>
      <c r="C13" s="223" t="s">
        <v>514</v>
      </c>
      <c r="D13" s="223" t="s">
        <v>494</v>
      </c>
      <c r="E13" s="223" t="s">
        <v>260</v>
      </c>
      <c r="F13" s="234" t="s">
        <v>515</v>
      </c>
      <c r="G13" t="s">
        <v>281</v>
      </c>
      <c r="I13" s="214"/>
      <c r="J13" s="6"/>
      <c r="K13" s="6"/>
      <c r="L13" s="6"/>
      <c r="M13" s="6"/>
      <c r="N13" s="6"/>
      <c r="O13" s="6"/>
      <c r="P13" s="6"/>
      <c r="Q13" s="6"/>
      <c r="R13" s="215"/>
    </row>
    <row r="14" spans="1:18">
      <c r="A14" s="262" t="s">
        <v>268</v>
      </c>
      <c r="B14" s="189" t="s">
        <v>541</v>
      </c>
      <c r="C14" s="189">
        <v>43</v>
      </c>
      <c r="D14" s="189" t="s">
        <v>542</v>
      </c>
      <c r="E14" s="189" t="s">
        <v>253</v>
      </c>
      <c r="F14" s="263" t="s">
        <v>543</v>
      </c>
      <c r="G14" t="s">
        <v>281</v>
      </c>
      <c r="I14" s="214"/>
      <c r="J14" s="6"/>
      <c r="K14" s="6"/>
      <c r="L14" s="6"/>
      <c r="M14" s="6"/>
      <c r="N14" s="6"/>
      <c r="O14" s="6"/>
      <c r="P14" s="6"/>
      <c r="Q14" s="6"/>
      <c r="R14" s="215"/>
    </row>
    <row r="15" spans="1:18">
      <c r="A15" s="262" t="s">
        <v>268</v>
      </c>
      <c r="B15" s="189" t="s">
        <v>544</v>
      </c>
      <c r="C15" s="189">
        <v>10</v>
      </c>
      <c r="D15" s="189" t="s">
        <v>545</v>
      </c>
      <c r="E15" s="189" t="s">
        <v>546</v>
      </c>
      <c r="F15" s="263" t="s">
        <v>547</v>
      </c>
      <c r="G15" t="s">
        <v>281</v>
      </c>
      <c r="I15" s="214"/>
      <c r="J15" s="6"/>
      <c r="K15" s="6"/>
      <c r="L15" s="6"/>
      <c r="M15" s="6"/>
      <c r="N15" s="6"/>
      <c r="O15" s="6"/>
      <c r="P15" s="6"/>
      <c r="Q15" s="6"/>
      <c r="R15" s="215"/>
    </row>
    <row r="16" spans="1:18">
      <c r="A16" s="262" t="s">
        <v>268</v>
      </c>
      <c r="B16" s="189" t="s">
        <v>269</v>
      </c>
      <c r="C16" s="189">
        <v>3.2582228999999997E-2</v>
      </c>
      <c r="D16" s="189" t="s">
        <v>270</v>
      </c>
      <c r="E16" s="189" t="s">
        <v>558</v>
      </c>
      <c r="F16" s="263" t="s">
        <v>271</v>
      </c>
      <c r="G16" t="s">
        <v>281</v>
      </c>
      <c r="I16" s="214"/>
      <c r="J16" s="6"/>
      <c r="K16" s="6"/>
      <c r="L16" s="6"/>
      <c r="M16" s="6"/>
      <c r="N16" s="6"/>
      <c r="O16" s="6"/>
      <c r="P16" s="6"/>
      <c r="Q16" s="6"/>
      <c r="R16" s="215"/>
    </row>
    <row r="17" spans="1:18">
      <c r="A17" s="262" t="s">
        <v>268</v>
      </c>
      <c r="B17" s="189" t="s">
        <v>559</v>
      </c>
      <c r="C17" s="189">
        <v>10000</v>
      </c>
      <c r="D17" s="189" t="s">
        <v>560</v>
      </c>
      <c r="E17" s="189" t="s">
        <v>253</v>
      </c>
      <c r="F17" s="263" t="s">
        <v>561</v>
      </c>
      <c r="G17" t="s">
        <v>281</v>
      </c>
      <c r="I17" s="214"/>
      <c r="J17" s="6"/>
      <c r="K17" s="6"/>
      <c r="L17" s="6"/>
      <c r="M17" s="6"/>
      <c r="N17" s="6"/>
      <c r="O17" s="6"/>
      <c r="P17" s="6"/>
      <c r="Q17" s="6"/>
      <c r="R17" s="215"/>
    </row>
    <row r="18" spans="1:18">
      <c r="A18" s="262" t="s">
        <v>268</v>
      </c>
      <c r="B18" s="189" t="s">
        <v>562</v>
      </c>
      <c r="C18" s="189" t="s">
        <v>563</v>
      </c>
      <c r="D18" s="189" t="s">
        <v>275</v>
      </c>
      <c r="E18" s="264"/>
      <c r="F18" s="263" t="s">
        <v>564</v>
      </c>
      <c r="G18" t="s">
        <v>281</v>
      </c>
      <c r="I18" s="214"/>
      <c r="J18" s="6"/>
      <c r="K18" s="6"/>
      <c r="L18" s="6"/>
      <c r="M18" s="6"/>
      <c r="N18" s="6"/>
      <c r="O18" s="6"/>
      <c r="P18" s="6"/>
      <c r="Q18" s="6"/>
      <c r="R18" s="215"/>
    </row>
    <row r="19" spans="1:18">
      <c r="A19" s="239" t="s">
        <v>268</v>
      </c>
      <c r="B19" s="240" t="s">
        <v>580</v>
      </c>
      <c r="C19" s="240" t="s">
        <v>258</v>
      </c>
      <c r="D19" s="240" t="s">
        <v>494</v>
      </c>
      <c r="E19" s="265"/>
      <c r="F19" s="241" t="s">
        <v>581</v>
      </c>
      <c r="G19" t="s">
        <v>281</v>
      </c>
      <c r="I19" s="214"/>
      <c r="J19" s="6"/>
      <c r="K19" s="6"/>
      <c r="L19" s="6"/>
      <c r="M19" s="6"/>
      <c r="N19" s="6"/>
      <c r="O19" s="6"/>
      <c r="P19" s="6"/>
      <c r="Q19" s="6"/>
      <c r="R19" s="215"/>
    </row>
    <row r="20" spans="1:18">
      <c r="G20" t="s">
        <v>281</v>
      </c>
      <c r="I20" s="236"/>
      <c r="J20" s="237"/>
      <c r="K20" s="237"/>
      <c r="L20" s="237"/>
      <c r="M20" s="237"/>
      <c r="N20" s="237"/>
      <c r="O20" s="237"/>
      <c r="P20" s="237"/>
      <c r="Q20" s="237"/>
      <c r="R20" s="238"/>
    </row>
    <row r="21" spans="1:18" ht="18.75">
      <c r="A21" s="769" t="s">
        <v>1466</v>
      </c>
      <c r="B21" s="770"/>
      <c r="C21" s="770"/>
      <c r="D21" s="770"/>
      <c r="E21" s="770"/>
      <c r="F21" s="771"/>
      <c r="G21" t="s">
        <v>281</v>
      </c>
    </row>
    <row r="22" spans="1:18">
      <c r="A22" s="211" t="s">
        <v>238</v>
      </c>
      <c r="B22" s="212" t="s">
        <v>239</v>
      </c>
      <c r="C22" s="212" t="s">
        <v>240</v>
      </c>
      <c r="D22" s="212" t="s">
        <v>134</v>
      </c>
      <c r="E22" s="212" t="s">
        <v>241</v>
      </c>
      <c r="F22" s="213" t="s">
        <v>242</v>
      </c>
      <c r="G22" t="s">
        <v>281</v>
      </c>
      <c r="I22" s="772" t="s">
        <v>272</v>
      </c>
      <c r="J22" s="773"/>
      <c r="K22" s="773"/>
      <c r="L22" s="773"/>
      <c r="M22" s="773"/>
      <c r="N22" s="773"/>
      <c r="O22" s="773"/>
      <c r="P22" s="773"/>
      <c r="Q22" s="773"/>
      <c r="R22" s="774"/>
    </row>
    <row r="23" spans="1:18">
      <c r="A23" s="216" t="s">
        <v>243</v>
      </c>
      <c r="B23" s="231" t="s">
        <v>934</v>
      </c>
      <c r="C23" s="218">
        <v>1</v>
      </c>
      <c r="D23" s="218" t="s">
        <v>259</v>
      </c>
      <c r="E23" s="218" t="s">
        <v>253</v>
      </c>
      <c r="F23" s="232" t="s">
        <v>936</v>
      </c>
      <c r="G23" t="s">
        <v>281</v>
      </c>
      <c r="I23" s="214"/>
      <c r="J23" s="6"/>
      <c r="K23" s="6"/>
      <c r="L23" s="6"/>
      <c r="M23" s="6"/>
      <c r="N23" s="6"/>
      <c r="O23" s="6"/>
      <c r="P23" s="6"/>
      <c r="Q23" s="6"/>
      <c r="R23" s="215"/>
    </row>
    <row r="24" spans="1:18">
      <c r="A24" s="221" t="s">
        <v>243</v>
      </c>
      <c r="B24" s="222" t="s">
        <v>326</v>
      </c>
      <c r="C24" s="223" t="s">
        <v>937</v>
      </c>
      <c r="D24" s="223" t="s">
        <v>408</v>
      </c>
      <c r="E24" s="223" t="s">
        <v>253</v>
      </c>
      <c r="F24" s="234" t="s">
        <v>938</v>
      </c>
      <c r="G24" t="s">
        <v>281</v>
      </c>
      <c r="I24" s="214"/>
      <c r="J24" s="6"/>
      <c r="K24" s="6"/>
      <c r="L24" s="6"/>
      <c r="M24" s="6"/>
      <c r="N24" s="6"/>
      <c r="O24" s="6"/>
      <c r="P24" s="6"/>
      <c r="Q24" s="6"/>
      <c r="R24" s="215"/>
    </row>
    <row r="25" spans="1:18">
      <c r="A25" s="221" t="s">
        <v>243</v>
      </c>
      <c r="B25" s="222" t="s">
        <v>507</v>
      </c>
      <c r="C25" s="223" t="s">
        <v>939</v>
      </c>
      <c r="D25" s="223" t="s">
        <v>259</v>
      </c>
      <c r="E25" s="223" t="s">
        <v>253</v>
      </c>
      <c r="F25" s="234" t="s">
        <v>940</v>
      </c>
      <c r="G25" t="s">
        <v>281</v>
      </c>
      <c r="I25" s="214"/>
      <c r="J25" s="6"/>
      <c r="K25" s="6"/>
      <c r="L25" s="6"/>
      <c r="M25" s="6"/>
      <c r="N25" s="6"/>
      <c r="O25" s="6"/>
      <c r="P25" s="6"/>
      <c r="Q25" s="6"/>
      <c r="R25" s="215"/>
    </row>
    <row r="26" spans="1:18">
      <c r="A26" s="221" t="s">
        <v>243</v>
      </c>
      <c r="B26" s="222" t="s">
        <v>941</v>
      </c>
      <c r="C26" s="235" t="s">
        <v>942</v>
      </c>
      <c r="D26" s="223" t="s">
        <v>943</v>
      </c>
      <c r="E26" s="223" t="s">
        <v>253</v>
      </c>
      <c r="F26" s="234" t="s">
        <v>944</v>
      </c>
      <c r="G26" t="s">
        <v>281</v>
      </c>
      <c r="I26" s="214"/>
      <c r="J26" s="6"/>
      <c r="K26" s="6"/>
      <c r="L26" s="6"/>
      <c r="M26" s="6"/>
      <c r="N26" s="6"/>
      <c r="O26" s="6"/>
      <c r="P26" s="6"/>
      <c r="Q26" s="6"/>
      <c r="R26" s="215"/>
    </row>
    <row r="27" spans="1:18">
      <c r="A27" s="221" t="s">
        <v>243</v>
      </c>
      <c r="B27" s="222" t="s">
        <v>945</v>
      </c>
      <c r="C27" s="235" t="s">
        <v>708</v>
      </c>
      <c r="D27" s="223" t="s">
        <v>259</v>
      </c>
      <c r="E27" s="223" t="s">
        <v>260</v>
      </c>
      <c r="F27" s="234" t="s">
        <v>946</v>
      </c>
      <c r="G27" t="s">
        <v>281</v>
      </c>
      <c r="I27" s="214"/>
      <c r="J27" s="6"/>
      <c r="K27" s="6"/>
      <c r="L27" s="6"/>
      <c r="M27" s="6"/>
      <c r="N27" s="6"/>
      <c r="O27" s="6"/>
      <c r="P27" s="6"/>
      <c r="Q27" s="6"/>
      <c r="R27" s="215"/>
    </row>
    <row r="28" spans="1:18">
      <c r="A28" s="221" t="s">
        <v>333</v>
      </c>
      <c r="B28" s="223" t="s">
        <v>340</v>
      </c>
      <c r="C28" s="223" t="s">
        <v>599</v>
      </c>
      <c r="D28" s="223" t="s">
        <v>259</v>
      </c>
      <c r="E28" s="223" t="s">
        <v>947</v>
      </c>
      <c r="F28" s="234" t="s">
        <v>948</v>
      </c>
      <c r="G28" t="s">
        <v>281</v>
      </c>
      <c r="I28" s="214"/>
      <c r="J28" s="6"/>
      <c r="K28" s="6"/>
      <c r="L28" s="6"/>
      <c r="M28" s="6"/>
      <c r="N28" s="6"/>
      <c r="O28" s="6"/>
      <c r="P28" s="6"/>
      <c r="Q28" s="6"/>
      <c r="R28" s="215"/>
    </row>
    <row r="29" spans="1:18">
      <c r="A29" s="221" t="s">
        <v>250</v>
      </c>
      <c r="B29" s="233" t="s">
        <v>949</v>
      </c>
      <c r="C29" s="223" t="s">
        <v>950</v>
      </c>
      <c r="D29" s="223" t="s">
        <v>259</v>
      </c>
      <c r="E29" s="223" t="s">
        <v>253</v>
      </c>
      <c r="F29" s="234" t="s">
        <v>951</v>
      </c>
      <c r="G29" t="s">
        <v>281</v>
      </c>
      <c r="I29" s="214"/>
      <c r="J29" s="6"/>
      <c r="K29" s="6"/>
      <c r="L29" s="6"/>
      <c r="M29" s="6"/>
      <c r="N29" s="6"/>
      <c r="O29" s="6"/>
      <c r="P29" s="6"/>
      <c r="Q29" s="6"/>
      <c r="R29" s="215"/>
    </row>
    <row r="30" spans="1:18">
      <c r="A30" s="221" t="s">
        <v>250</v>
      </c>
      <c r="B30" s="233" t="s">
        <v>604</v>
      </c>
      <c r="C30" s="235" t="s">
        <v>952</v>
      </c>
      <c r="D30" s="223" t="s">
        <v>408</v>
      </c>
      <c r="E30" s="223" t="s">
        <v>253</v>
      </c>
      <c r="F30" s="234" t="s">
        <v>953</v>
      </c>
      <c r="G30" t="s">
        <v>281</v>
      </c>
      <c r="I30" s="214"/>
      <c r="J30" s="6"/>
      <c r="K30" s="6"/>
      <c r="L30" s="6"/>
      <c r="M30" s="6"/>
      <c r="N30" s="6"/>
      <c r="O30" s="6"/>
      <c r="P30" s="6"/>
      <c r="Q30" s="6"/>
      <c r="R30" s="215"/>
    </row>
    <row r="31" spans="1:18">
      <c r="A31" s="221" t="s">
        <v>250</v>
      </c>
      <c r="B31" s="233" t="s">
        <v>607</v>
      </c>
      <c r="C31" s="235" t="s">
        <v>954</v>
      </c>
      <c r="D31" s="223" t="s">
        <v>408</v>
      </c>
      <c r="E31" s="223" t="s">
        <v>253</v>
      </c>
      <c r="F31" s="234" t="s">
        <v>955</v>
      </c>
      <c r="G31" t="s">
        <v>281</v>
      </c>
      <c r="I31" s="214"/>
      <c r="J31" s="6"/>
      <c r="K31" s="6"/>
      <c r="L31" s="6"/>
      <c r="M31" s="6"/>
      <c r="N31" s="6"/>
      <c r="O31" s="6"/>
      <c r="P31" s="6"/>
      <c r="Q31" s="6"/>
      <c r="R31" s="215"/>
    </row>
    <row r="32" spans="1:18">
      <c r="A32" s="262" t="s">
        <v>268</v>
      </c>
      <c r="B32" s="189" t="s">
        <v>956</v>
      </c>
      <c r="C32" s="189">
        <v>0.06</v>
      </c>
      <c r="D32" s="189" t="s">
        <v>270</v>
      </c>
      <c r="E32" s="189" t="s">
        <v>253</v>
      </c>
      <c r="F32" s="263" t="s">
        <v>957</v>
      </c>
      <c r="G32" t="s">
        <v>281</v>
      </c>
      <c r="I32" s="214"/>
      <c r="J32" s="6"/>
      <c r="K32" s="6"/>
      <c r="L32" s="6"/>
      <c r="M32" s="6"/>
      <c r="N32" s="6"/>
      <c r="O32" s="6"/>
      <c r="P32" s="6"/>
      <c r="Q32" s="6"/>
      <c r="R32" s="215"/>
    </row>
    <row r="33" spans="1:18">
      <c r="A33" s="262" t="s">
        <v>268</v>
      </c>
      <c r="B33" s="189" t="s">
        <v>528</v>
      </c>
      <c r="C33" s="189">
        <v>0.72</v>
      </c>
      <c r="D33" s="189" t="s">
        <v>270</v>
      </c>
      <c r="E33" s="189" t="s">
        <v>958</v>
      </c>
      <c r="F33" s="263" t="s">
        <v>959</v>
      </c>
      <c r="G33" t="s">
        <v>281</v>
      </c>
      <c r="I33" s="214"/>
      <c r="J33" s="6"/>
      <c r="K33" s="6"/>
      <c r="L33" s="6"/>
      <c r="M33" s="6"/>
      <c r="N33" s="6"/>
      <c r="O33" s="6"/>
      <c r="P33" s="6"/>
      <c r="Q33" s="6"/>
      <c r="R33" s="215"/>
    </row>
    <row r="34" spans="1:18">
      <c r="A34" s="262" t="s">
        <v>268</v>
      </c>
      <c r="B34" s="189" t="s">
        <v>961</v>
      </c>
      <c r="C34" s="189">
        <v>25</v>
      </c>
      <c r="D34" s="189" t="s">
        <v>962</v>
      </c>
      <c r="E34" s="189" t="s">
        <v>253</v>
      </c>
      <c r="F34" s="263" t="s">
        <v>963</v>
      </c>
      <c r="G34" t="s">
        <v>281</v>
      </c>
      <c r="I34" s="214"/>
      <c r="J34" s="6"/>
      <c r="K34" s="6"/>
      <c r="L34" s="6"/>
      <c r="M34" s="6"/>
      <c r="N34" s="6"/>
      <c r="O34" s="6"/>
      <c r="P34" s="6"/>
      <c r="Q34" s="6"/>
      <c r="R34" s="215"/>
    </row>
    <row r="35" spans="1:18">
      <c r="A35" s="262" t="s">
        <v>268</v>
      </c>
      <c r="B35" s="189" t="s">
        <v>965</v>
      </c>
      <c r="C35" s="189">
        <v>60</v>
      </c>
      <c r="D35" s="189" t="s">
        <v>966</v>
      </c>
      <c r="E35" s="189" t="s">
        <v>967</v>
      </c>
      <c r="F35" s="263" t="s">
        <v>953</v>
      </c>
      <c r="G35" t="s">
        <v>281</v>
      </c>
      <c r="I35" s="214"/>
      <c r="J35" s="6"/>
      <c r="K35" s="6"/>
      <c r="L35" s="6"/>
      <c r="M35" s="6"/>
      <c r="N35" s="6"/>
      <c r="O35" s="6"/>
      <c r="P35" s="6"/>
      <c r="Q35" s="6"/>
      <c r="R35" s="215"/>
    </row>
    <row r="36" spans="1:18">
      <c r="A36" s="262" t="s">
        <v>268</v>
      </c>
      <c r="B36" s="189" t="s">
        <v>969</v>
      </c>
      <c r="C36" s="189">
        <v>920</v>
      </c>
      <c r="D36" s="189" t="s">
        <v>966</v>
      </c>
      <c r="E36" s="189" t="s">
        <v>970</v>
      </c>
      <c r="F36" s="263" t="s">
        <v>971</v>
      </c>
      <c r="G36" t="s">
        <v>281</v>
      </c>
      <c r="I36" s="214"/>
      <c r="J36" s="6"/>
      <c r="K36" s="6"/>
      <c r="L36" s="6"/>
      <c r="M36" s="6"/>
      <c r="N36" s="6"/>
      <c r="O36" s="6"/>
      <c r="P36" s="6"/>
      <c r="Q36" s="6"/>
      <c r="R36" s="215"/>
    </row>
    <row r="37" spans="1:18">
      <c r="A37" s="262" t="s">
        <v>268</v>
      </c>
      <c r="B37" s="189" t="s">
        <v>972</v>
      </c>
      <c r="C37" s="189">
        <v>0.25</v>
      </c>
      <c r="D37" s="189" t="s">
        <v>973</v>
      </c>
      <c r="E37" s="189" t="s">
        <v>974</v>
      </c>
      <c r="F37" s="263" t="s">
        <v>1469</v>
      </c>
      <c r="G37" t="s">
        <v>281</v>
      </c>
      <c r="I37" s="214"/>
      <c r="J37" s="6"/>
      <c r="K37" s="6"/>
      <c r="L37" s="6"/>
      <c r="M37" s="6"/>
      <c r="N37" s="6"/>
      <c r="O37" s="6"/>
      <c r="P37" s="6"/>
      <c r="Q37" s="6"/>
      <c r="R37" s="215"/>
    </row>
    <row r="38" spans="1:18">
      <c r="A38" s="262" t="s">
        <v>268</v>
      </c>
      <c r="B38" s="189" t="s">
        <v>976</v>
      </c>
      <c r="C38" s="189">
        <v>3.7999999999999999E-2</v>
      </c>
      <c r="D38" s="189" t="s">
        <v>977</v>
      </c>
      <c r="E38" s="189" t="s">
        <v>253</v>
      </c>
      <c r="F38" s="263" t="s">
        <v>978</v>
      </c>
      <c r="G38" t="s">
        <v>281</v>
      </c>
      <c r="I38" s="214"/>
      <c r="J38" s="6"/>
      <c r="K38" s="6"/>
      <c r="L38" s="6"/>
      <c r="M38" s="6"/>
      <c r="N38" s="6"/>
      <c r="O38" s="6"/>
      <c r="P38" s="6"/>
      <c r="Q38" s="6"/>
      <c r="R38" s="215"/>
    </row>
    <row r="39" spans="1:18">
      <c r="A39" s="262" t="s">
        <v>268</v>
      </c>
      <c r="B39" s="189" t="s">
        <v>979</v>
      </c>
      <c r="C39" s="277">
        <v>80</v>
      </c>
      <c r="D39" s="189" t="s">
        <v>962</v>
      </c>
      <c r="E39" s="189" t="s">
        <v>253</v>
      </c>
      <c r="F39" s="263" t="s">
        <v>980</v>
      </c>
      <c r="G39" t="s">
        <v>281</v>
      </c>
      <c r="I39" s="236"/>
      <c r="J39" s="237"/>
      <c r="K39" s="237"/>
      <c r="L39" s="237"/>
      <c r="M39" s="237"/>
      <c r="N39" s="237"/>
      <c r="O39" s="237"/>
      <c r="P39" s="237"/>
      <c r="Q39" s="237"/>
      <c r="R39" s="238"/>
    </row>
    <row r="40" spans="1:18">
      <c r="A40" s="262" t="s">
        <v>268</v>
      </c>
      <c r="B40" s="189" t="s">
        <v>613</v>
      </c>
      <c r="C40" s="189" t="s">
        <v>981</v>
      </c>
      <c r="D40" s="269" t="s">
        <v>259</v>
      </c>
      <c r="E40" s="264"/>
      <c r="F40" s="263" t="s">
        <v>982</v>
      </c>
      <c r="G40" t="s">
        <v>281</v>
      </c>
    </row>
    <row r="41" spans="1:18">
      <c r="A41" s="262" t="s">
        <v>268</v>
      </c>
      <c r="B41" s="189" t="s">
        <v>983</v>
      </c>
      <c r="C41" s="189" t="s">
        <v>984</v>
      </c>
      <c r="D41" s="189" t="s">
        <v>408</v>
      </c>
      <c r="E41" s="264"/>
      <c r="F41" s="263" t="s">
        <v>985</v>
      </c>
      <c r="G41" t="s">
        <v>281</v>
      </c>
      <c r="I41" s="248" t="s">
        <v>360</v>
      </c>
      <c r="J41" s="249"/>
      <c r="K41" s="249"/>
      <c r="L41" s="249"/>
      <c r="M41" s="250"/>
    </row>
    <row r="42" spans="1:18">
      <c r="A42" s="262" t="s">
        <v>268</v>
      </c>
      <c r="B42" s="189" t="s">
        <v>986</v>
      </c>
      <c r="C42" s="189" t="s">
        <v>987</v>
      </c>
      <c r="D42" s="189" t="s">
        <v>259</v>
      </c>
      <c r="E42" s="264"/>
      <c r="F42" s="263" t="s">
        <v>988</v>
      </c>
      <c r="G42" t="s">
        <v>281</v>
      </c>
      <c r="I42" s="242" t="s">
        <v>1468</v>
      </c>
      <c r="J42" s="243"/>
      <c r="K42" s="243"/>
      <c r="L42" s="285">
        <v>54.62</v>
      </c>
      <c r="M42" s="244" t="s">
        <v>363</v>
      </c>
    </row>
    <row r="43" spans="1:18">
      <c r="A43" s="262" t="s">
        <v>268</v>
      </c>
      <c r="B43" s="189" t="s">
        <v>818</v>
      </c>
      <c r="C43" s="189" t="s">
        <v>989</v>
      </c>
      <c r="D43" s="189" t="s">
        <v>408</v>
      </c>
      <c r="E43" s="264"/>
      <c r="F43" s="263" t="s">
        <v>1470</v>
      </c>
      <c r="G43" t="s">
        <v>281</v>
      </c>
      <c r="I43" s="214" t="s">
        <v>960</v>
      </c>
      <c r="J43" s="6"/>
      <c r="K43" s="6"/>
      <c r="L43" s="275">
        <v>39.909999999999997</v>
      </c>
      <c r="M43" s="215" t="s">
        <v>363</v>
      </c>
    </row>
    <row r="44" spans="1:18">
      <c r="A44" s="262" t="s">
        <v>268</v>
      </c>
      <c r="B44" s="189" t="s">
        <v>824</v>
      </c>
      <c r="C44" s="189" t="s">
        <v>991</v>
      </c>
      <c r="D44" s="189" t="s">
        <v>259</v>
      </c>
      <c r="E44" s="264"/>
      <c r="F44" s="263" t="s">
        <v>992</v>
      </c>
      <c r="G44" t="s">
        <v>281</v>
      </c>
      <c r="I44" s="214" t="s">
        <v>964</v>
      </c>
      <c r="J44" s="6"/>
      <c r="K44" s="6"/>
      <c r="L44" s="275">
        <v>7.77</v>
      </c>
      <c r="M44" s="215" t="s">
        <v>363</v>
      </c>
    </row>
    <row r="45" spans="1:18">
      <c r="A45" s="262" t="s">
        <v>268</v>
      </c>
      <c r="B45" s="189" t="s">
        <v>599</v>
      </c>
      <c r="C45" s="189" t="s">
        <v>993</v>
      </c>
      <c r="D45" s="269" t="s">
        <v>259</v>
      </c>
      <c r="E45" s="264"/>
      <c r="F45" s="263" t="s">
        <v>994</v>
      </c>
      <c r="G45" t="s">
        <v>281</v>
      </c>
      <c r="I45" s="236" t="s">
        <v>1831</v>
      </c>
      <c r="J45" s="237"/>
      <c r="K45" s="237"/>
      <c r="L45" s="276">
        <f>198*0.077</f>
        <v>15.246</v>
      </c>
      <c r="M45" s="238" t="s">
        <v>363</v>
      </c>
    </row>
    <row r="46" spans="1:18">
      <c r="A46" s="262" t="s">
        <v>268</v>
      </c>
      <c r="B46" s="189" t="s">
        <v>995</v>
      </c>
      <c r="C46" s="189">
        <v>2.3519999999999999E-2</v>
      </c>
      <c r="D46" s="189" t="s">
        <v>270</v>
      </c>
      <c r="E46" s="264"/>
      <c r="F46" s="263" t="s">
        <v>996</v>
      </c>
      <c r="G46" t="s">
        <v>281</v>
      </c>
    </row>
    <row r="47" spans="1:18">
      <c r="A47" s="239" t="s">
        <v>268</v>
      </c>
      <c r="B47" s="240" t="s">
        <v>997</v>
      </c>
      <c r="C47" s="240" t="s">
        <v>998</v>
      </c>
      <c r="D47" s="240" t="s">
        <v>259</v>
      </c>
      <c r="E47" s="265"/>
      <c r="F47" s="241" t="s">
        <v>999</v>
      </c>
      <c r="G47" t="s">
        <v>281</v>
      </c>
    </row>
    <row r="48" spans="1:18">
      <c r="G48" t="s">
        <v>281</v>
      </c>
    </row>
    <row r="49" spans="1:7" ht="18.75">
      <c r="A49" s="790" t="s">
        <v>1471</v>
      </c>
      <c r="B49" s="791"/>
      <c r="C49" s="791"/>
      <c r="D49" s="791"/>
      <c r="E49" s="791"/>
      <c r="F49" s="792"/>
      <c r="G49" t="s">
        <v>281</v>
      </c>
    </row>
    <row r="50" spans="1:7">
      <c r="A50" s="286" t="s">
        <v>238</v>
      </c>
      <c r="B50" s="287" t="s">
        <v>239</v>
      </c>
      <c r="C50" s="287" t="s">
        <v>240</v>
      </c>
      <c r="D50" s="287" t="s">
        <v>134</v>
      </c>
      <c r="E50" s="287" t="s">
        <v>241</v>
      </c>
      <c r="F50" s="288" t="s">
        <v>242</v>
      </c>
      <c r="G50" t="s">
        <v>281</v>
      </c>
    </row>
    <row r="51" spans="1:7">
      <c r="A51" s="216" t="s">
        <v>243</v>
      </c>
      <c r="B51" s="217" t="s">
        <v>1077</v>
      </c>
      <c r="C51" s="289">
        <f>((208.12)/23352)*(0.0375)</f>
        <v>3.3421120246659818E-4</v>
      </c>
      <c r="D51" s="218" t="s">
        <v>259</v>
      </c>
      <c r="E51" s="218" t="s">
        <v>1472</v>
      </c>
      <c r="F51" s="232" t="s">
        <v>1473</v>
      </c>
      <c r="G51" t="s">
        <v>281</v>
      </c>
    </row>
    <row r="52" spans="1:7">
      <c r="A52" s="221" t="s">
        <v>243</v>
      </c>
      <c r="B52" s="233" t="s">
        <v>1080</v>
      </c>
      <c r="C52" s="290" t="s">
        <v>1002</v>
      </c>
      <c r="D52" s="223" t="s">
        <v>259</v>
      </c>
      <c r="E52" s="223" t="s">
        <v>253</v>
      </c>
      <c r="F52" s="234" t="s">
        <v>1474</v>
      </c>
      <c r="G52" t="s">
        <v>281</v>
      </c>
    </row>
    <row r="53" spans="1:7">
      <c r="A53" s="221" t="s">
        <v>243</v>
      </c>
      <c r="B53" s="222" t="s">
        <v>317</v>
      </c>
      <c r="C53" s="291" t="s">
        <v>1475</v>
      </c>
      <c r="D53" s="223" t="s">
        <v>259</v>
      </c>
      <c r="E53" s="223" t="s">
        <v>1476</v>
      </c>
      <c r="F53" s="234" t="s">
        <v>1832</v>
      </c>
      <c r="G53" t="s">
        <v>281</v>
      </c>
    </row>
    <row r="54" spans="1:7">
      <c r="A54" s="221" t="s">
        <v>243</v>
      </c>
      <c r="B54" s="222" t="s">
        <v>1478</v>
      </c>
      <c r="C54" s="291">
        <f>(19507/36000/1000)*43</f>
        <v>2.3300027777777777E-2</v>
      </c>
      <c r="D54" s="223" t="s">
        <v>327</v>
      </c>
      <c r="E54" s="223" t="s">
        <v>1479</v>
      </c>
      <c r="F54" s="234" t="s">
        <v>1480</v>
      </c>
      <c r="G54" t="s">
        <v>281</v>
      </c>
    </row>
    <row r="55" spans="1:7">
      <c r="A55" s="221" t="s">
        <v>243</v>
      </c>
      <c r="B55" s="222" t="s">
        <v>1481</v>
      </c>
      <c r="C55" s="291">
        <f>19507/36000/1000</f>
        <v>5.4186111111111112E-4</v>
      </c>
      <c r="D55" s="223" t="s">
        <v>259</v>
      </c>
      <c r="E55" s="223" t="s">
        <v>1482</v>
      </c>
      <c r="F55" s="234" t="s">
        <v>1483</v>
      </c>
      <c r="G55" t="s">
        <v>281</v>
      </c>
    </row>
    <row r="56" spans="1:7">
      <c r="A56" s="221" t="s">
        <v>243</v>
      </c>
      <c r="B56" s="222" t="s">
        <v>1484</v>
      </c>
      <c r="C56" s="291" t="s">
        <v>1485</v>
      </c>
      <c r="D56" s="223" t="s">
        <v>259</v>
      </c>
      <c r="E56" s="223" t="s">
        <v>1486</v>
      </c>
      <c r="F56" s="234" t="s">
        <v>1487</v>
      </c>
      <c r="G56" t="s">
        <v>281</v>
      </c>
    </row>
    <row r="57" spans="1:7">
      <c r="A57" s="221" t="s">
        <v>243</v>
      </c>
      <c r="B57" s="222" t="s">
        <v>1101</v>
      </c>
      <c r="C57" s="291">
        <f>7.118/23352</f>
        <v>3.0481329222336418E-4</v>
      </c>
      <c r="D57" s="223" t="s">
        <v>259</v>
      </c>
      <c r="E57" s="223" t="s">
        <v>1488</v>
      </c>
      <c r="F57" s="234" t="s">
        <v>1489</v>
      </c>
      <c r="G57" t="s">
        <v>281</v>
      </c>
    </row>
    <row r="58" spans="1:7">
      <c r="A58" s="221" t="s">
        <v>243</v>
      </c>
      <c r="B58" s="223" t="s">
        <v>1490</v>
      </c>
      <c r="C58" s="291" t="s">
        <v>1491</v>
      </c>
      <c r="D58" s="223" t="s">
        <v>275</v>
      </c>
      <c r="E58" s="223" t="s">
        <v>260</v>
      </c>
      <c r="F58" s="234" t="s">
        <v>1492</v>
      </c>
      <c r="G58" t="s">
        <v>281</v>
      </c>
    </row>
    <row r="59" spans="1:7">
      <c r="A59" s="221" t="s">
        <v>243</v>
      </c>
      <c r="B59" s="222" t="s">
        <v>1493</v>
      </c>
      <c r="C59" s="291" t="s">
        <v>1494</v>
      </c>
      <c r="D59" s="223" t="s">
        <v>259</v>
      </c>
      <c r="E59" s="223" t="s">
        <v>1495</v>
      </c>
      <c r="F59" s="234" t="s">
        <v>1487</v>
      </c>
      <c r="G59" t="s">
        <v>281</v>
      </c>
    </row>
    <row r="60" spans="1:7">
      <c r="A60" s="221" t="s">
        <v>243</v>
      </c>
      <c r="B60" s="222" t="s">
        <v>1104</v>
      </c>
      <c r="C60" s="291">
        <f>-((208.12)/23352)*(0.0375)</f>
        <v>-3.3421120246659818E-4</v>
      </c>
      <c r="D60" s="223" t="s">
        <v>259</v>
      </c>
      <c r="E60" s="223" t="s">
        <v>1496</v>
      </c>
      <c r="F60" s="234" t="s">
        <v>1497</v>
      </c>
      <c r="G60" t="s">
        <v>281</v>
      </c>
    </row>
    <row r="61" spans="1:7">
      <c r="A61" s="221" t="s">
        <v>243</v>
      </c>
      <c r="B61" s="222" t="s">
        <v>595</v>
      </c>
      <c r="C61" s="291">
        <f>(3692+3358)/23352</f>
        <v>0.30190133607399794</v>
      </c>
      <c r="D61" s="223" t="s">
        <v>259</v>
      </c>
      <c r="E61" s="223" t="s">
        <v>1498</v>
      </c>
      <c r="F61" s="234" t="s">
        <v>1499</v>
      </c>
      <c r="G61" t="s">
        <v>281</v>
      </c>
    </row>
    <row r="62" spans="1:7">
      <c r="A62" s="221" t="s">
        <v>243</v>
      </c>
      <c r="B62" s="233" t="s">
        <v>949</v>
      </c>
      <c r="C62" s="291">
        <v>1</v>
      </c>
      <c r="D62" s="223" t="s">
        <v>259</v>
      </c>
      <c r="E62" s="223" t="s">
        <v>253</v>
      </c>
      <c r="F62" s="234" t="s">
        <v>1833</v>
      </c>
      <c r="G62" t="s">
        <v>281</v>
      </c>
    </row>
    <row r="63" spans="1:7">
      <c r="A63" s="221" t="s">
        <v>243</v>
      </c>
      <c r="B63" s="222" t="s">
        <v>247</v>
      </c>
      <c r="C63" s="291" t="s">
        <v>1500</v>
      </c>
      <c r="D63" s="223" t="s">
        <v>314</v>
      </c>
      <c r="E63" s="223" t="s">
        <v>1501</v>
      </c>
      <c r="F63" s="234" t="s">
        <v>1502</v>
      </c>
      <c r="G63" t="s">
        <v>281</v>
      </c>
    </row>
    <row r="64" spans="1:7">
      <c r="A64" s="221" t="s">
        <v>243</v>
      </c>
      <c r="B64" s="222" t="s">
        <v>1503</v>
      </c>
      <c r="C64" s="291">
        <f>(120.55/23352)*0.46*0.25</f>
        <v>5.9366435423090095E-4</v>
      </c>
      <c r="D64" s="223" t="s">
        <v>259</v>
      </c>
      <c r="E64" s="223" t="s">
        <v>1504</v>
      </c>
      <c r="F64" s="234" t="s">
        <v>1505</v>
      </c>
      <c r="G64" t="s">
        <v>281</v>
      </c>
    </row>
    <row r="65" spans="1:7">
      <c r="A65" s="221" t="s">
        <v>243</v>
      </c>
      <c r="B65" s="222" t="s">
        <v>1114</v>
      </c>
      <c r="C65" s="290" t="s">
        <v>1115</v>
      </c>
      <c r="D65" s="223" t="s">
        <v>259</v>
      </c>
      <c r="E65" s="223" t="s">
        <v>1506</v>
      </c>
      <c r="F65" s="234" t="s">
        <v>1497</v>
      </c>
      <c r="G65" t="s">
        <v>281</v>
      </c>
    </row>
    <row r="66" spans="1:7">
      <c r="A66" s="221" t="s">
        <v>243</v>
      </c>
      <c r="B66" s="222" t="s">
        <v>941</v>
      </c>
      <c r="C66" s="291">
        <f>-(3692+3358)/23352</f>
        <v>-0.30190133607399794</v>
      </c>
      <c r="D66" s="223" t="s">
        <v>943</v>
      </c>
      <c r="E66" s="223" t="s">
        <v>1507</v>
      </c>
      <c r="F66" s="234" t="s">
        <v>1508</v>
      </c>
      <c r="G66" t="s">
        <v>281</v>
      </c>
    </row>
    <row r="67" spans="1:7">
      <c r="A67" s="221" t="s">
        <v>333</v>
      </c>
      <c r="B67" s="223" t="s">
        <v>225</v>
      </c>
      <c r="C67" s="223" t="s">
        <v>1509</v>
      </c>
      <c r="D67" s="223" t="s">
        <v>259</v>
      </c>
      <c r="E67" s="223" t="s">
        <v>260</v>
      </c>
      <c r="F67" s="234" t="s">
        <v>1012</v>
      </c>
      <c r="G67" t="s">
        <v>281</v>
      </c>
    </row>
    <row r="68" spans="1:7">
      <c r="A68" s="221" t="s">
        <v>333</v>
      </c>
      <c r="B68" s="223" t="s">
        <v>340</v>
      </c>
      <c r="C68" s="223" t="s">
        <v>510</v>
      </c>
      <c r="D68" s="223" t="s">
        <v>259</v>
      </c>
      <c r="E68" s="223" t="s">
        <v>260</v>
      </c>
      <c r="F68" s="234" t="s">
        <v>1012</v>
      </c>
      <c r="G68" t="s">
        <v>281</v>
      </c>
    </row>
    <row r="69" spans="1:7">
      <c r="A69" s="221" t="s">
        <v>333</v>
      </c>
      <c r="B69" s="223" t="s">
        <v>179</v>
      </c>
      <c r="C69" s="223" t="s">
        <v>1510</v>
      </c>
      <c r="D69" s="223" t="s">
        <v>259</v>
      </c>
      <c r="E69" s="223" t="s">
        <v>260</v>
      </c>
      <c r="F69" s="234" t="s">
        <v>1012</v>
      </c>
      <c r="G69" t="s">
        <v>281</v>
      </c>
    </row>
    <row r="70" spans="1:7">
      <c r="A70" s="221" t="s">
        <v>333</v>
      </c>
      <c r="B70" s="223" t="s">
        <v>1137</v>
      </c>
      <c r="C70" s="223" t="s">
        <v>1511</v>
      </c>
      <c r="D70" s="223" t="s">
        <v>259</v>
      </c>
      <c r="E70" s="223" t="s">
        <v>260</v>
      </c>
      <c r="F70" s="234" t="s">
        <v>1012</v>
      </c>
      <c r="G70" t="s">
        <v>281</v>
      </c>
    </row>
    <row r="71" spans="1:7">
      <c r="A71" s="221" t="s">
        <v>333</v>
      </c>
      <c r="B71" s="223" t="s">
        <v>1139</v>
      </c>
      <c r="C71" s="223" t="s">
        <v>1512</v>
      </c>
      <c r="D71" s="223" t="s">
        <v>259</v>
      </c>
      <c r="E71" s="223" t="s">
        <v>260</v>
      </c>
      <c r="F71" s="234" t="s">
        <v>1012</v>
      </c>
      <c r="G71" t="s">
        <v>281</v>
      </c>
    </row>
    <row r="72" spans="1:7">
      <c r="A72" s="221" t="s">
        <v>333</v>
      </c>
      <c r="B72" s="223" t="s">
        <v>188</v>
      </c>
      <c r="C72" s="223" t="s">
        <v>1513</v>
      </c>
      <c r="D72" s="223" t="s">
        <v>259</v>
      </c>
      <c r="E72" s="223" t="s">
        <v>260</v>
      </c>
      <c r="F72" s="234" t="s">
        <v>1012</v>
      </c>
      <c r="G72" t="s">
        <v>281</v>
      </c>
    </row>
    <row r="73" spans="1:7">
      <c r="A73" s="221" t="s">
        <v>333</v>
      </c>
      <c r="B73" s="223" t="s">
        <v>184</v>
      </c>
      <c r="C73" s="223" t="s">
        <v>1514</v>
      </c>
      <c r="D73" s="223" t="s">
        <v>259</v>
      </c>
      <c r="E73" s="223" t="s">
        <v>260</v>
      </c>
      <c r="F73" s="234" t="s">
        <v>1012</v>
      </c>
      <c r="G73" t="s">
        <v>281</v>
      </c>
    </row>
    <row r="74" spans="1:7">
      <c r="A74" s="221" t="s">
        <v>333</v>
      </c>
      <c r="B74" s="223" t="s">
        <v>192</v>
      </c>
      <c r="C74" s="223" t="s">
        <v>1515</v>
      </c>
      <c r="D74" s="223" t="s">
        <v>259</v>
      </c>
      <c r="E74" s="223" t="s">
        <v>260</v>
      </c>
      <c r="F74" s="234" t="s">
        <v>1012</v>
      </c>
      <c r="G74" t="s">
        <v>281</v>
      </c>
    </row>
    <row r="75" spans="1:7">
      <c r="A75" s="221" t="s">
        <v>333</v>
      </c>
      <c r="B75" s="223" t="s">
        <v>399</v>
      </c>
      <c r="C75" s="223" t="s">
        <v>516</v>
      </c>
      <c r="D75" s="223" t="s">
        <v>259</v>
      </c>
      <c r="E75" s="223" t="s">
        <v>260</v>
      </c>
      <c r="F75" s="234" t="s">
        <v>1012</v>
      </c>
      <c r="G75" t="s">
        <v>281</v>
      </c>
    </row>
    <row r="76" spans="1:7">
      <c r="A76" s="221" t="s">
        <v>250</v>
      </c>
      <c r="B76" s="233" t="s">
        <v>1019</v>
      </c>
      <c r="C76" s="235" t="s">
        <v>1516</v>
      </c>
      <c r="D76" s="223" t="s">
        <v>1517</v>
      </c>
      <c r="E76" s="223" t="s">
        <v>1518</v>
      </c>
      <c r="F76" s="234" t="s">
        <v>1519</v>
      </c>
      <c r="G76" t="s">
        <v>281</v>
      </c>
    </row>
    <row r="77" spans="1:7">
      <c r="A77" s="221" t="s">
        <v>250</v>
      </c>
      <c r="B77" s="233" t="s">
        <v>1520</v>
      </c>
      <c r="C77" s="223">
        <v>2.1960000000000002</v>
      </c>
      <c r="D77" s="223" t="s">
        <v>1517</v>
      </c>
      <c r="E77" s="223" t="s">
        <v>253</v>
      </c>
      <c r="F77" s="234" t="s">
        <v>1152</v>
      </c>
      <c r="G77" t="s">
        <v>281</v>
      </c>
    </row>
    <row r="78" spans="1:7">
      <c r="A78" s="221" t="s">
        <v>333</v>
      </c>
      <c r="B78" s="223" t="s">
        <v>415</v>
      </c>
      <c r="C78" s="223" t="s">
        <v>1521</v>
      </c>
      <c r="D78" s="223" t="s">
        <v>740</v>
      </c>
      <c r="E78" s="223" t="s">
        <v>260</v>
      </c>
      <c r="F78" s="234" t="s">
        <v>1012</v>
      </c>
      <c r="G78" t="s">
        <v>281</v>
      </c>
    </row>
    <row r="79" spans="1:7">
      <c r="A79" s="221" t="s">
        <v>333</v>
      </c>
      <c r="B79" s="223" t="s">
        <v>1522</v>
      </c>
      <c r="C79" s="223" t="s">
        <v>1523</v>
      </c>
      <c r="D79" s="223" t="s">
        <v>259</v>
      </c>
      <c r="E79" s="223" t="s">
        <v>1524</v>
      </c>
      <c r="F79" s="234" t="s">
        <v>1012</v>
      </c>
      <c r="G79" t="s">
        <v>281</v>
      </c>
    </row>
    <row r="80" spans="1:7">
      <c r="A80" s="221" t="s">
        <v>333</v>
      </c>
      <c r="B80" s="223" t="s">
        <v>217</v>
      </c>
      <c r="C80" s="223" t="s">
        <v>1525</v>
      </c>
      <c r="D80" s="223" t="s">
        <v>259</v>
      </c>
      <c r="E80" s="223" t="s">
        <v>260</v>
      </c>
      <c r="F80" s="234" t="s">
        <v>1012</v>
      </c>
      <c r="G80" t="s">
        <v>281</v>
      </c>
    </row>
    <row r="81" spans="1:7">
      <c r="A81" s="221" t="s">
        <v>333</v>
      </c>
      <c r="B81" s="223" t="s">
        <v>205</v>
      </c>
      <c r="C81" s="223" t="s">
        <v>1526</v>
      </c>
      <c r="D81" s="223" t="s">
        <v>259</v>
      </c>
      <c r="E81" s="223" t="s">
        <v>260</v>
      </c>
      <c r="F81" s="234" t="s">
        <v>1012</v>
      </c>
      <c r="G81" t="s">
        <v>281</v>
      </c>
    </row>
    <row r="82" spans="1:7">
      <c r="A82" s="221" t="s">
        <v>333</v>
      </c>
      <c r="B82" s="223" t="s">
        <v>196</v>
      </c>
      <c r="C82" s="223" t="s">
        <v>1527</v>
      </c>
      <c r="D82" s="223" t="s">
        <v>259</v>
      </c>
      <c r="E82" s="223" t="s">
        <v>260</v>
      </c>
      <c r="F82" s="234" t="s">
        <v>1012</v>
      </c>
      <c r="G82" t="s">
        <v>281</v>
      </c>
    </row>
    <row r="83" spans="1:7">
      <c r="A83" s="221" t="s">
        <v>333</v>
      </c>
      <c r="B83" s="223" t="s">
        <v>200</v>
      </c>
      <c r="C83" s="223" t="s">
        <v>1528</v>
      </c>
      <c r="D83" s="223" t="s">
        <v>259</v>
      </c>
      <c r="E83" s="223" t="s">
        <v>260</v>
      </c>
      <c r="F83" s="234" t="s">
        <v>1012</v>
      </c>
      <c r="G83" t="s">
        <v>281</v>
      </c>
    </row>
    <row r="84" spans="1:7">
      <c r="A84" s="221" t="s">
        <v>333</v>
      </c>
      <c r="B84" s="223" t="s">
        <v>436</v>
      </c>
      <c r="C84" s="271">
        <f>100*4.491/1000/1000</f>
        <v>4.4909999999999997E-4</v>
      </c>
      <c r="D84" s="223" t="s">
        <v>259</v>
      </c>
      <c r="E84" s="223" t="s">
        <v>1529</v>
      </c>
      <c r="F84" s="234" t="s">
        <v>1530</v>
      </c>
      <c r="G84" t="s">
        <v>281</v>
      </c>
    </row>
    <row r="85" spans="1:7">
      <c r="A85" s="221" t="s">
        <v>333</v>
      </c>
      <c r="B85" s="223" t="s">
        <v>441</v>
      </c>
      <c r="C85" s="223" t="s">
        <v>1531</v>
      </c>
      <c r="D85" s="223" t="s">
        <v>259</v>
      </c>
      <c r="E85" s="223" t="s">
        <v>260</v>
      </c>
      <c r="F85" s="234" t="s">
        <v>1532</v>
      </c>
      <c r="G85" t="s">
        <v>281</v>
      </c>
    </row>
    <row r="86" spans="1:7">
      <c r="A86" s="221" t="s">
        <v>333</v>
      </c>
      <c r="B86" s="223" t="s">
        <v>445</v>
      </c>
      <c r="C86" s="223" t="s">
        <v>1533</v>
      </c>
      <c r="D86" s="223" t="s">
        <v>259</v>
      </c>
      <c r="E86" s="223" t="s">
        <v>260</v>
      </c>
      <c r="F86" s="234" t="s">
        <v>1012</v>
      </c>
      <c r="G86" t="s">
        <v>281</v>
      </c>
    </row>
    <row r="87" spans="1:7">
      <c r="A87" s="221" t="s">
        <v>333</v>
      </c>
      <c r="B87" s="223" t="s">
        <v>229</v>
      </c>
      <c r="C87" s="223" t="s">
        <v>1534</v>
      </c>
      <c r="D87" s="223" t="s">
        <v>259</v>
      </c>
      <c r="E87" s="223" t="s">
        <v>260</v>
      </c>
      <c r="F87" s="234" t="s">
        <v>1012</v>
      </c>
      <c r="G87" t="s">
        <v>281</v>
      </c>
    </row>
    <row r="88" spans="1:7">
      <c r="A88" s="221" t="s">
        <v>250</v>
      </c>
      <c r="B88" s="233" t="s">
        <v>1834</v>
      </c>
      <c r="C88" s="223" t="s">
        <v>1536</v>
      </c>
      <c r="D88" s="223" t="s">
        <v>259</v>
      </c>
      <c r="E88" s="223" t="s">
        <v>260</v>
      </c>
      <c r="F88" s="234" t="s">
        <v>1537</v>
      </c>
      <c r="G88" t="s">
        <v>281</v>
      </c>
    </row>
    <row r="89" spans="1:7">
      <c r="A89" s="221" t="s">
        <v>333</v>
      </c>
      <c r="B89" s="223" t="s">
        <v>467</v>
      </c>
      <c r="C89" s="223" t="s">
        <v>1538</v>
      </c>
      <c r="D89" s="223" t="s">
        <v>740</v>
      </c>
      <c r="E89" s="223" t="s">
        <v>260</v>
      </c>
      <c r="F89" s="234" t="s">
        <v>1012</v>
      </c>
      <c r="G89" t="s">
        <v>281</v>
      </c>
    </row>
    <row r="90" spans="1:7">
      <c r="A90" s="221" t="s">
        <v>333</v>
      </c>
      <c r="B90" s="223" t="s">
        <v>209</v>
      </c>
      <c r="C90" s="223" t="s">
        <v>1539</v>
      </c>
      <c r="D90" s="223" t="s">
        <v>259</v>
      </c>
      <c r="E90" s="223" t="s">
        <v>260</v>
      </c>
      <c r="F90" s="234" t="s">
        <v>1012</v>
      </c>
      <c r="G90" t="s">
        <v>281</v>
      </c>
    </row>
    <row r="91" spans="1:7">
      <c r="A91" s="262" t="s">
        <v>268</v>
      </c>
      <c r="B91" s="189" t="s">
        <v>120</v>
      </c>
      <c r="C91" s="189">
        <v>70.224000000000004</v>
      </c>
      <c r="D91" s="189" t="s">
        <v>1540</v>
      </c>
      <c r="E91" s="189" t="s">
        <v>1541</v>
      </c>
      <c r="F91" s="263" t="s">
        <v>1542</v>
      </c>
      <c r="G91" t="s">
        <v>281</v>
      </c>
    </row>
    <row r="92" spans="1:7">
      <c r="A92" s="262" t="s">
        <v>268</v>
      </c>
      <c r="B92" s="189" t="s">
        <v>1543</v>
      </c>
      <c r="C92" s="189">
        <v>0.14699999999999999</v>
      </c>
      <c r="D92" s="189" t="s">
        <v>1544</v>
      </c>
      <c r="E92" s="189" t="s">
        <v>1545</v>
      </c>
      <c r="F92" s="263" t="s">
        <v>1546</v>
      </c>
      <c r="G92" t="s">
        <v>281</v>
      </c>
    </row>
    <row r="93" spans="1:7">
      <c r="A93" s="262" t="s">
        <v>268</v>
      </c>
      <c r="B93" s="189" t="s">
        <v>95</v>
      </c>
      <c r="C93" s="189">
        <v>3.0632E-2</v>
      </c>
      <c r="D93" s="189" t="s">
        <v>1540</v>
      </c>
      <c r="E93" s="189" t="s">
        <v>1547</v>
      </c>
      <c r="F93" s="263" t="s">
        <v>1542</v>
      </c>
      <c r="G93" t="s">
        <v>281</v>
      </c>
    </row>
    <row r="94" spans="1:7">
      <c r="A94" s="262" t="s">
        <v>268</v>
      </c>
      <c r="B94" s="189" t="s">
        <v>1548</v>
      </c>
      <c r="C94" s="189">
        <v>0.26500000000000001</v>
      </c>
      <c r="D94" s="189" t="s">
        <v>1544</v>
      </c>
      <c r="E94" s="189" t="s">
        <v>1549</v>
      </c>
      <c r="F94" s="263" t="s">
        <v>1546</v>
      </c>
      <c r="G94" t="s">
        <v>281</v>
      </c>
    </row>
    <row r="95" spans="1:7">
      <c r="A95" s="262" t="s">
        <v>268</v>
      </c>
      <c r="B95" s="189" t="s">
        <v>1036</v>
      </c>
      <c r="C95" s="189">
        <v>1.03E-2</v>
      </c>
      <c r="D95" s="189" t="s">
        <v>1544</v>
      </c>
      <c r="E95" s="189" t="s">
        <v>253</v>
      </c>
      <c r="F95" s="263" t="s">
        <v>1550</v>
      </c>
      <c r="G95" t="s">
        <v>281</v>
      </c>
    </row>
    <row r="96" spans="1:7">
      <c r="A96" s="262" t="s">
        <v>268</v>
      </c>
      <c r="B96" s="189" t="s">
        <v>1551</v>
      </c>
      <c r="C96" s="189">
        <v>0.3</v>
      </c>
      <c r="D96" s="189" t="s">
        <v>1552</v>
      </c>
      <c r="E96" s="189" t="s">
        <v>1553</v>
      </c>
      <c r="F96" s="263" t="s">
        <v>1554</v>
      </c>
      <c r="G96" t="s">
        <v>281</v>
      </c>
    </row>
    <row r="97" spans="1:7">
      <c r="A97" s="262" t="s">
        <v>268</v>
      </c>
      <c r="B97" s="189" t="s">
        <v>1555</v>
      </c>
      <c r="C97" s="189">
        <v>5.1920000000000001E-2</v>
      </c>
      <c r="D97" s="189" t="s">
        <v>1544</v>
      </c>
      <c r="E97" s="189" t="s">
        <v>253</v>
      </c>
      <c r="F97" s="263" t="s">
        <v>1556</v>
      </c>
      <c r="G97" t="s">
        <v>281</v>
      </c>
    </row>
    <row r="98" spans="1:7">
      <c r="A98" s="262" t="s">
        <v>268</v>
      </c>
      <c r="B98" s="189" t="s">
        <v>97</v>
      </c>
      <c r="C98" s="189">
        <v>8.4159999999999999E-3</v>
      </c>
      <c r="D98" s="189" t="s">
        <v>1540</v>
      </c>
      <c r="E98" s="189" t="s">
        <v>1557</v>
      </c>
      <c r="F98" s="263" t="s">
        <v>1558</v>
      </c>
      <c r="G98" t="s">
        <v>281</v>
      </c>
    </row>
    <row r="99" spans="1:7">
      <c r="A99" s="262" t="s">
        <v>268</v>
      </c>
      <c r="B99" s="189" t="s">
        <v>1559</v>
      </c>
      <c r="C99" s="189">
        <v>0.11</v>
      </c>
      <c r="D99" s="189" t="s">
        <v>1544</v>
      </c>
      <c r="E99" s="189" t="s">
        <v>1560</v>
      </c>
      <c r="F99" s="263" t="s">
        <v>1546</v>
      </c>
      <c r="G99" t="s">
        <v>281</v>
      </c>
    </row>
    <row r="100" spans="1:7">
      <c r="A100" s="262" t="s">
        <v>268</v>
      </c>
      <c r="B100" s="189" t="s">
        <v>90</v>
      </c>
      <c r="C100" s="189">
        <v>698.60799999999995</v>
      </c>
      <c r="D100" s="189" t="s">
        <v>1540</v>
      </c>
      <c r="E100" s="189" t="s">
        <v>1561</v>
      </c>
      <c r="F100" s="263" t="s">
        <v>1542</v>
      </c>
      <c r="G100" t="s">
        <v>281</v>
      </c>
    </row>
    <row r="101" spans="1:7">
      <c r="A101" s="262" t="s">
        <v>268</v>
      </c>
      <c r="B101" s="189" t="s">
        <v>1562</v>
      </c>
      <c r="C101" s="189">
        <v>0.95</v>
      </c>
      <c r="D101" s="189" t="s">
        <v>1544</v>
      </c>
      <c r="E101" s="189" t="s">
        <v>1563</v>
      </c>
      <c r="F101" s="263" t="s">
        <v>1546</v>
      </c>
      <c r="G101" t="s">
        <v>281</v>
      </c>
    </row>
    <row r="102" spans="1:7">
      <c r="A102" s="262" t="s">
        <v>268</v>
      </c>
      <c r="B102" s="189" t="s">
        <v>98</v>
      </c>
      <c r="C102" s="189">
        <v>1.6</v>
      </c>
      <c r="D102" s="189" t="s">
        <v>1540</v>
      </c>
      <c r="E102" s="189" t="s">
        <v>253</v>
      </c>
      <c r="F102" s="263" t="s">
        <v>1542</v>
      </c>
      <c r="G102" t="s">
        <v>281</v>
      </c>
    </row>
    <row r="103" spans="1:7">
      <c r="A103" s="262" t="s">
        <v>268</v>
      </c>
      <c r="B103" s="189" t="s">
        <v>1564</v>
      </c>
      <c r="C103" s="189">
        <v>2.4690099999999999E-5</v>
      </c>
      <c r="D103" s="189" t="s">
        <v>259</v>
      </c>
      <c r="E103" s="189" t="s">
        <v>1565</v>
      </c>
      <c r="F103" s="263" t="s">
        <v>1139</v>
      </c>
      <c r="G103" t="s">
        <v>281</v>
      </c>
    </row>
    <row r="104" spans="1:7">
      <c r="A104" s="262" t="s">
        <v>268</v>
      </c>
      <c r="B104" s="189" t="s">
        <v>1566</v>
      </c>
      <c r="C104" s="189">
        <v>0.14000000000000001</v>
      </c>
      <c r="D104" s="189" t="s">
        <v>1544</v>
      </c>
      <c r="E104" s="189" t="s">
        <v>1567</v>
      </c>
      <c r="F104" s="263" t="s">
        <v>1546</v>
      </c>
      <c r="G104" t="s">
        <v>281</v>
      </c>
    </row>
    <row r="105" spans="1:7">
      <c r="A105" s="262" t="s">
        <v>268</v>
      </c>
      <c r="B105" s="189" t="s">
        <v>99</v>
      </c>
      <c r="C105" s="189">
        <v>0.35003200000000001</v>
      </c>
      <c r="D105" s="189" t="s">
        <v>1540</v>
      </c>
      <c r="E105" s="189" t="s">
        <v>1568</v>
      </c>
      <c r="F105" s="263" t="s">
        <v>1542</v>
      </c>
      <c r="G105" t="s">
        <v>281</v>
      </c>
    </row>
    <row r="106" spans="1:7">
      <c r="A106" s="262" t="s">
        <v>268</v>
      </c>
      <c r="B106" s="189" t="s">
        <v>1569</v>
      </c>
      <c r="C106" s="189">
        <v>0.2</v>
      </c>
      <c r="D106" s="189" t="s">
        <v>1544</v>
      </c>
      <c r="E106" s="189" t="s">
        <v>1570</v>
      </c>
      <c r="F106" s="263" t="s">
        <v>1546</v>
      </c>
      <c r="G106" t="s">
        <v>281</v>
      </c>
    </row>
    <row r="107" spans="1:7">
      <c r="A107" s="262" t="s">
        <v>268</v>
      </c>
      <c r="B107" s="189" t="s">
        <v>100</v>
      </c>
      <c r="C107" s="189">
        <v>0.92391999999999996</v>
      </c>
      <c r="D107" s="189" t="s">
        <v>1540</v>
      </c>
      <c r="E107" s="189" t="s">
        <v>1571</v>
      </c>
      <c r="F107" s="263" t="s">
        <v>1542</v>
      </c>
      <c r="G107" t="s">
        <v>281</v>
      </c>
    </row>
    <row r="108" spans="1:7">
      <c r="A108" s="262" t="s">
        <v>268</v>
      </c>
      <c r="B108" s="189" t="s">
        <v>1572</v>
      </c>
      <c r="C108" s="189">
        <v>0.05</v>
      </c>
      <c r="D108" s="189" t="s">
        <v>1544</v>
      </c>
      <c r="E108" s="189" t="s">
        <v>1573</v>
      </c>
      <c r="F108" s="263" t="s">
        <v>1546</v>
      </c>
      <c r="G108" t="s">
        <v>281</v>
      </c>
    </row>
    <row r="109" spans="1:7">
      <c r="A109" s="262" t="s">
        <v>268</v>
      </c>
      <c r="B109" s="189" t="s">
        <v>983</v>
      </c>
      <c r="C109" s="189">
        <v>0</v>
      </c>
      <c r="D109" s="189" t="s">
        <v>1577</v>
      </c>
      <c r="E109" s="189" t="s">
        <v>1578</v>
      </c>
      <c r="F109" s="263" t="s">
        <v>1579</v>
      </c>
      <c r="G109" t="s">
        <v>281</v>
      </c>
    </row>
    <row r="110" spans="1:7">
      <c r="A110" s="262" t="s">
        <v>268</v>
      </c>
      <c r="B110" s="189" t="s">
        <v>1580</v>
      </c>
      <c r="C110" s="189">
        <v>0.18066753399999999</v>
      </c>
      <c r="D110" s="189" t="s">
        <v>1577</v>
      </c>
      <c r="E110" s="189" t="s">
        <v>1581</v>
      </c>
      <c r="F110" s="263" t="s">
        <v>1519</v>
      </c>
      <c r="G110" t="s">
        <v>281</v>
      </c>
    </row>
    <row r="111" spans="1:7">
      <c r="A111" s="262" t="s">
        <v>268</v>
      </c>
      <c r="B111" s="189" t="s">
        <v>118</v>
      </c>
      <c r="C111" s="189">
        <v>20.335999999999999</v>
      </c>
      <c r="D111" s="189" t="s">
        <v>1540</v>
      </c>
      <c r="E111" s="189" t="s">
        <v>1582</v>
      </c>
      <c r="F111" s="263" t="s">
        <v>1542</v>
      </c>
      <c r="G111" t="s">
        <v>281</v>
      </c>
    </row>
    <row r="112" spans="1:7">
      <c r="A112" s="262" t="s">
        <v>268</v>
      </c>
      <c r="B112" s="189" t="s">
        <v>1583</v>
      </c>
      <c r="C112" s="189">
        <v>0.05</v>
      </c>
      <c r="D112" s="189" t="s">
        <v>1544</v>
      </c>
      <c r="E112" s="189" t="s">
        <v>1584</v>
      </c>
      <c r="F112" s="263" t="s">
        <v>1546</v>
      </c>
      <c r="G112" t="s">
        <v>281</v>
      </c>
    </row>
    <row r="113" spans="1:7">
      <c r="A113" s="262" t="s">
        <v>268</v>
      </c>
      <c r="B113" s="189" t="s">
        <v>1585</v>
      </c>
      <c r="C113" s="189">
        <v>6.1090000000000005E-7</v>
      </c>
      <c r="D113" s="189" t="s">
        <v>259</v>
      </c>
      <c r="E113" s="189" t="s">
        <v>1586</v>
      </c>
      <c r="F113" s="263" t="s">
        <v>1587</v>
      </c>
      <c r="G113" t="s">
        <v>281</v>
      </c>
    </row>
    <row r="114" spans="1:7">
      <c r="A114" s="262" t="s">
        <v>268</v>
      </c>
      <c r="B114" s="189" t="s">
        <v>101</v>
      </c>
      <c r="C114" s="189">
        <v>1.304E-3</v>
      </c>
      <c r="D114" s="189" t="s">
        <v>1540</v>
      </c>
      <c r="E114" s="189" t="s">
        <v>1588</v>
      </c>
      <c r="F114" s="263" t="s">
        <v>1542</v>
      </c>
      <c r="G114" t="s">
        <v>281</v>
      </c>
    </row>
    <row r="115" spans="1:7">
      <c r="A115" s="262" t="s">
        <v>268</v>
      </c>
      <c r="B115" s="189" t="s">
        <v>1589</v>
      </c>
      <c r="C115" s="189">
        <v>1</v>
      </c>
      <c r="D115" s="189" t="s">
        <v>1544</v>
      </c>
      <c r="E115" s="189" t="s">
        <v>1590</v>
      </c>
      <c r="F115" s="263" t="s">
        <v>1546</v>
      </c>
      <c r="G115" t="s">
        <v>281</v>
      </c>
    </row>
    <row r="116" spans="1:7">
      <c r="A116" s="262" t="s">
        <v>268</v>
      </c>
      <c r="B116" s="189" t="s">
        <v>121</v>
      </c>
      <c r="C116" s="189">
        <v>901.59199999999998</v>
      </c>
      <c r="D116" s="189" t="s">
        <v>1540</v>
      </c>
      <c r="E116" s="189" t="s">
        <v>1591</v>
      </c>
      <c r="F116" s="263" t="s">
        <v>1542</v>
      </c>
      <c r="G116" t="s">
        <v>281</v>
      </c>
    </row>
    <row r="117" spans="1:7">
      <c r="A117" s="262" t="s">
        <v>268</v>
      </c>
      <c r="B117" s="189" t="s">
        <v>1592</v>
      </c>
      <c r="C117" s="189">
        <v>0.33200000000000002</v>
      </c>
      <c r="D117" s="189" t="s">
        <v>1544</v>
      </c>
      <c r="E117" s="189" t="s">
        <v>253</v>
      </c>
      <c r="F117" s="263" t="s">
        <v>1546</v>
      </c>
      <c r="G117" t="s">
        <v>281</v>
      </c>
    </row>
    <row r="118" spans="1:7">
      <c r="A118" s="262" t="s">
        <v>268</v>
      </c>
      <c r="B118" s="189" t="s">
        <v>1593</v>
      </c>
      <c r="C118" s="189">
        <v>30</v>
      </c>
      <c r="D118" s="189" t="s">
        <v>545</v>
      </c>
      <c r="E118" s="189" t="s">
        <v>1594</v>
      </c>
      <c r="F118" s="263" t="s">
        <v>1595</v>
      </c>
      <c r="G118" t="s">
        <v>281</v>
      </c>
    </row>
    <row r="119" spans="1:7">
      <c r="A119" s="262" t="s">
        <v>268</v>
      </c>
      <c r="B119" s="189" t="s">
        <v>87</v>
      </c>
      <c r="C119" s="189">
        <v>2.6800000000000001E-2</v>
      </c>
      <c r="D119" s="189" t="s">
        <v>1540</v>
      </c>
      <c r="E119" s="189" t="s">
        <v>1596</v>
      </c>
      <c r="F119" s="263" t="s">
        <v>1542</v>
      </c>
      <c r="G119" t="s">
        <v>281</v>
      </c>
    </row>
    <row r="120" spans="1:7">
      <c r="A120" s="262" t="s">
        <v>268</v>
      </c>
      <c r="B120" s="224" t="s">
        <v>548</v>
      </c>
      <c r="C120" s="292">
        <v>1.2899999999999999E-4</v>
      </c>
      <c r="D120" s="189" t="s">
        <v>1597</v>
      </c>
      <c r="E120" s="224" t="s">
        <v>1598</v>
      </c>
      <c r="F120" s="225" t="s">
        <v>1599</v>
      </c>
      <c r="G120" t="s">
        <v>281</v>
      </c>
    </row>
    <row r="121" spans="1:7">
      <c r="A121" s="262" t="s">
        <v>268</v>
      </c>
      <c r="B121" s="224" t="s">
        <v>1600</v>
      </c>
      <c r="C121" s="224">
        <v>7500</v>
      </c>
      <c r="D121" s="189" t="s">
        <v>1601</v>
      </c>
      <c r="E121" s="224" t="s">
        <v>1602</v>
      </c>
      <c r="F121" s="225" t="s">
        <v>1603</v>
      </c>
      <c r="G121" t="s">
        <v>281</v>
      </c>
    </row>
    <row r="122" spans="1:7">
      <c r="A122" s="262" t="s">
        <v>268</v>
      </c>
      <c r="B122" s="189" t="s">
        <v>552</v>
      </c>
      <c r="C122" s="189">
        <v>3.1199999999999999E-5</v>
      </c>
      <c r="D122" s="189" t="s">
        <v>1604</v>
      </c>
      <c r="E122" s="189" t="s">
        <v>1605</v>
      </c>
      <c r="F122" s="263" t="s">
        <v>1606</v>
      </c>
      <c r="G122" t="s">
        <v>281</v>
      </c>
    </row>
    <row r="123" spans="1:7">
      <c r="A123" s="262" t="s">
        <v>268</v>
      </c>
      <c r="B123" s="189" t="s">
        <v>104</v>
      </c>
      <c r="C123" s="189">
        <v>0.174064</v>
      </c>
      <c r="D123" s="189" t="s">
        <v>1540</v>
      </c>
      <c r="E123" s="189" t="s">
        <v>1607</v>
      </c>
      <c r="F123" s="263" t="s">
        <v>1558</v>
      </c>
      <c r="G123" t="s">
        <v>281</v>
      </c>
    </row>
    <row r="124" spans="1:7">
      <c r="A124" s="262" t="s">
        <v>268</v>
      </c>
      <c r="B124" s="189" t="s">
        <v>1608</v>
      </c>
      <c r="C124" s="189">
        <v>2.1000000000000001E-2</v>
      </c>
      <c r="D124" s="189" t="s">
        <v>973</v>
      </c>
      <c r="E124" s="189" t="s">
        <v>1609</v>
      </c>
      <c r="F124" s="263" t="s">
        <v>1546</v>
      </c>
      <c r="G124" t="s">
        <v>281</v>
      </c>
    </row>
    <row r="125" spans="1:7">
      <c r="A125" s="262" t="s">
        <v>268</v>
      </c>
      <c r="B125" s="189" t="s">
        <v>901</v>
      </c>
      <c r="C125" s="189">
        <v>1.1199999999999999E-3</v>
      </c>
      <c r="D125" s="189" t="s">
        <v>1597</v>
      </c>
      <c r="E125" s="224" t="s">
        <v>1610</v>
      </c>
      <c r="F125" s="225" t="s">
        <v>1611</v>
      </c>
      <c r="G125" t="s">
        <v>281</v>
      </c>
    </row>
    <row r="126" spans="1:7">
      <c r="A126" s="262" t="s">
        <v>268</v>
      </c>
      <c r="B126" s="189" t="s">
        <v>88</v>
      </c>
      <c r="C126" s="189">
        <v>3.5773599999999999E-4</v>
      </c>
      <c r="D126" s="189" t="s">
        <v>1540</v>
      </c>
      <c r="E126" s="189" t="s">
        <v>1612</v>
      </c>
      <c r="F126" s="263" t="s">
        <v>1542</v>
      </c>
      <c r="G126" t="s">
        <v>281</v>
      </c>
    </row>
    <row r="127" spans="1:7">
      <c r="A127" s="262" t="s">
        <v>268</v>
      </c>
      <c r="B127" s="189" t="s">
        <v>1613</v>
      </c>
      <c r="C127" s="189">
        <v>7.0000000000000007E-2</v>
      </c>
      <c r="D127" s="189" t="s">
        <v>973</v>
      </c>
      <c r="E127" s="189" t="s">
        <v>253</v>
      </c>
      <c r="F127" s="263" t="s">
        <v>1614</v>
      </c>
      <c r="G127" t="s">
        <v>281</v>
      </c>
    </row>
    <row r="128" spans="1:7">
      <c r="A128" s="262" t="s">
        <v>268</v>
      </c>
      <c r="B128" s="189" t="s">
        <v>105</v>
      </c>
      <c r="C128" s="189">
        <v>6.5991999999999995E-2</v>
      </c>
      <c r="D128" s="189" t="s">
        <v>1540</v>
      </c>
      <c r="E128" s="189" t="s">
        <v>1615</v>
      </c>
      <c r="F128" s="263" t="s">
        <v>1542</v>
      </c>
      <c r="G128" t="s">
        <v>281</v>
      </c>
    </row>
    <row r="129" spans="1:7">
      <c r="A129" s="262" t="s">
        <v>268</v>
      </c>
      <c r="B129" s="189" t="s">
        <v>1616</v>
      </c>
      <c r="C129" s="189">
        <v>0.06</v>
      </c>
      <c r="D129" s="189" t="s">
        <v>973</v>
      </c>
      <c r="E129" s="189" t="s">
        <v>1617</v>
      </c>
      <c r="F129" s="263" t="s">
        <v>1614</v>
      </c>
      <c r="G129" t="s">
        <v>281</v>
      </c>
    </row>
    <row r="130" spans="1:7">
      <c r="A130" s="262" t="s">
        <v>268</v>
      </c>
      <c r="B130" s="189" t="s">
        <v>1618</v>
      </c>
      <c r="C130" s="189">
        <v>1.4240700000000001E-5</v>
      </c>
      <c r="D130" s="189" t="s">
        <v>1619</v>
      </c>
      <c r="E130" s="189" t="s">
        <v>1620</v>
      </c>
      <c r="F130" s="263" t="s">
        <v>1621</v>
      </c>
      <c r="G130" t="s">
        <v>281</v>
      </c>
    </row>
    <row r="131" spans="1:7">
      <c r="A131" s="262" t="s">
        <v>268</v>
      </c>
      <c r="B131" s="189" t="s">
        <v>1535</v>
      </c>
      <c r="C131" s="189">
        <v>0.24083491100000001</v>
      </c>
      <c r="D131" s="189" t="s">
        <v>1622</v>
      </c>
      <c r="E131" s="189" t="s">
        <v>253</v>
      </c>
      <c r="F131" s="263" t="s">
        <v>1623</v>
      </c>
      <c r="G131" t="s">
        <v>281</v>
      </c>
    </row>
    <row r="132" spans="1:7">
      <c r="A132" s="262" t="s">
        <v>268</v>
      </c>
      <c r="B132" s="189" t="s">
        <v>86</v>
      </c>
      <c r="C132" s="189">
        <v>1840</v>
      </c>
      <c r="D132" s="189" t="s">
        <v>1540</v>
      </c>
      <c r="E132" s="189" t="s">
        <v>1624</v>
      </c>
      <c r="F132" s="263" t="s">
        <v>1542</v>
      </c>
      <c r="G132" t="s">
        <v>281</v>
      </c>
    </row>
    <row r="133" spans="1:7">
      <c r="A133" s="262" t="s">
        <v>268</v>
      </c>
      <c r="B133" s="189" t="s">
        <v>1625</v>
      </c>
      <c r="C133" s="189">
        <v>0.3392</v>
      </c>
      <c r="D133" s="189" t="s">
        <v>1544</v>
      </c>
      <c r="E133" s="189" t="s">
        <v>253</v>
      </c>
      <c r="F133" s="263" t="s">
        <v>1614</v>
      </c>
      <c r="G133" t="s">
        <v>281</v>
      </c>
    </row>
    <row r="134" spans="1:7">
      <c r="A134" s="262" t="s">
        <v>268</v>
      </c>
      <c r="B134" s="189" t="s">
        <v>117</v>
      </c>
      <c r="C134" s="189">
        <v>49920</v>
      </c>
      <c r="D134" s="189" t="s">
        <v>1540</v>
      </c>
      <c r="E134" s="189" t="s">
        <v>253</v>
      </c>
      <c r="F134" s="263" t="s">
        <v>1542</v>
      </c>
      <c r="G134" t="s">
        <v>281</v>
      </c>
    </row>
    <row r="135" spans="1:7">
      <c r="A135" s="262" t="s">
        <v>268</v>
      </c>
      <c r="B135" s="189" t="s">
        <v>1626</v>
      </c>
      <c r="C135" s="189">
        <v>5.5799999999999999E-3</v>
      </c>
      <c r="D135" s="189" t="s">
        <v>973</v>
      </c>
      <c r="E135" s="189" t="s">
        <v>253</v>
      </c>
      <c r="F135" s="263" t="s">
        <v>1614</v>
      </c>
      <c r="G135" t="s">
        <v>281</v>
      </c>
    </row>
    <row r="136" spans="1:7">
      <c r="A136" s="262" t="s">
        <v>268</v>
      </c>
      <c r="B136" s="189" t="s">
        <v>559</v>
      </c>
      <c r="C136" s="189">
        <v>10000</v>
      </c>
      <c r="D136" s="189" t="s">
        <v>560</v>
      </c>
      <c r="E136" s="189" t="s">
        <v>253</v>
      </c>
      <c r="F136" s="263" t="s">
        <v>1627</v>
      </c>
      <c r="G136" t="s">
        <v>281</v>
      </c>
    </row>
    <row r="137" spans="1:7">
      <c r="A137" s="262" t="s">
        <v>268</v>
      </c>
      <c r="B137" s="189" t="s">
        <v>1628</v>
      </c>
      <c r="C137" s="189">
        <v>35000</v>
      </c>
      <c r="D137" s="189" t="s">
        <v>560</v>
      </c>
      <c r="E137" s="189" t="s">
        <v>253</v>
      </c>
      <c r="F137" s="263" t="s">
        <v>1629</v>
      </c>
      <c r="G137" t="s">
        <v>281</v>
      </c>
    </row>
    <row r="138" spans="1:7">
      <c r="A138" s="262" t="s">
        <v>268</v>
      </c>
      <c r="B138" s="189" t="s">
        <v>1630</v>
      </c>
      <c r="C138" s="189">
        <v>25</v>
      </c>
      <c r="D138" s="189" t="s">
        <v>962</v>
      </c>
      <c r="E138" s="189" t="s">
        <v>1631</v>
      </c>
      <c r="F138" s="263" t="s">
        <v>1632</v>
      </c>
      <c r="G138" t="s">
        <v>281</v>
      </c>
    </row>
    <row r="139" spans="1:7">
      <c r="A139" s="262" t="s">
        <v>268</v>
      </c>
      <c r="B139" s="189" t="s">
        <v>1633</v>
      </c>
      <c r="C139" s="189">
        <v>0.2</v>
      </c>
      <c r="D139" s="189" t="s">
        <v>1544</v>
      </c>
      <c r="E139" s="189" t="s">
        <v>253</v>
      </c>
      <c r="F139" s="263" t="s">
        <v>1634</v>
      </c>
      <c r="G139" t="s">
        <v>281</v>
      </c>
    </row>
    <row r="140" spans="1:7">
      <c r="A140" s="262" t="s">
        <v>268</v>
      </c>
      <c r="B140" s="189" t="s">
        <v>1635</v>
      </c>
      <c r="C140" s="189">
        <v>0.1</v>
      </c>
      <c r="D140" s="189" t="s">
        <v>1544</v>
      </c>
      <c r="E140" s="189" t="s">
        <v>253</v>
      </c>
      <c r="F140" s="263" t="s">
        <v>1636</v>
      </c>
      <c r="G140" t="s">
        <v>281</v>
      </c>
    </row>
    <row r="141" spans="1:7">
      <c r="A141" s="262" t="s">
        <v>268</v>
      </c>
      <c r="B141" s="189" t="s">
        <v>110</v>
      </c>
      <c r="C141" s="189">
        <v>2.6092719999999998</v>
      </c>
      <c r="D141" s="189" t="s">
        <v>1540</v>
      </c>
      <c r="E141" s="189" t="s">
        <v>1637</v>
      </c>
      <c r="F141" s="263" t="s">
        <v>1542</v>
      </c>
      <c r="G141" t="s">
        <v>281</v>
      </c>
    </row>
    <row r="142" spans="1:7">
      <c r="A142" s="262" t="s">
        <v>268</v>
      </c>
      <c r="B142" s="189" t="s">
        <v>1638</v>
      </c>
      <c r="C142" s="189">
        <v>0.1</v>
      </c>
      <c r="D142" s="189" t="s">
        <v>973</v>
      </c>
      <c r="E142" s="189" t="s">
        <v>1639</v>
      </c>
      <c r="F142" s="263" t="s">
        <v>1614</v>
      </c>
      <c r="G142" t="s">
        <v>281</v>
      </c>
    </row>
    <row r="143" spans="1:7">
      <c r="A143" s="262" t="s">
        <v>268</v>
      </c>
      <c r="B143" s="189" t="s">
        <v>1640</v>
      </c>
      <c r="C143" s="189" t="s">
        <v>1641</v>
      </c>
      <c r="D143" s="189" t="s">
        <v>259</v>
      </c>
      <c r="E143" s="264"/>
      <c r="F143" s="263" t="s">
        <v>1642</v>
      </c>
      <c r="G143" t="s">
        <v>281</v>
      </c>
    </row>
    <row r="144" spans="1:7">
      <c r="A144" s="262" t="s">
        <v>268</v>
      </c>
      <c r="B144" s="189" t="s">
        <v>1643</v>
      </c>
      <c r="C144" s="189" t="s">
        <v>1644</v>
      </c>
      <c r="D144" s="189" t="s">
        <v>259</v>
      </c>
      <c r="E144" s="264"/>
      <c r="F144" s="263" t="s">
        <v>1642</v>
      </c>
      <c r="G144" t="s">
        <v>281</v>
      </c>
    </row>
    <row r="145" spans="1:7">
      <c r="A145" s="262" t="s">
        <v>268</v>
      </c>
      <c r="B145" s="189" t="s">
        <v>1645</v>
      </c>
      <c r="C145" s="189" t="s">
        <v>1646</v>
      </c>
      <c r="D145" s="189" t="s">
        <v>259</v>
      </c>
      <c r="E145" s="264"/>
      <c r="F145" s="263" t="s">
        <v>1642</v>
      </c>
      <c r="G145" t="s">
        <v>281</v>
      </c>
    </row>
    <row r="146" spans="1:7">
      <c r="A146" s="262" t="s">
        <v>268</v>
      </c>
      <c r="B146" s="189" t="s">
        <v>1138</v>
      </c>
      <c r="C146" s="189" t="s">
        <v>1647</v>
      </c>
      <c r="D146" s="189" t="s">
        <v>259</v>
      </c>
      <c r="E146" s="264"/>
      <c r="F146" s="263" t="s">
        <v>1648</v>
      </c>
      <c r="G146" t="s">
        <v>281</v>
      </c>
    </row>
    <row r="147" spans="1:7">
      <c r="A147" s="262" t="s">
        <v>268</v>
      </c>
      <c r="B147" s="189" t="s">
        <v>1649</v>
      </c>
      <c r="C147" s="189" t="s">
        <v>1650</v>
      </c>
      <c r="D147" s="189" t="s">
        <v>259</v>
      </c>
      <c r="E147" s="264"/>
      <c r="F147" s="263" t="s">
        <v>1651</v>
      </c>
      <c r="G147" t="s">
        <v>281</v>
      </c>
    </row>
    <row r="148" spans="1:7">
      <c r="A148" s="262" t="s">
        <v>268</v>
      </c>
      <c r="B148" s="189" t="s">
        <v>1652</v>
      </c>
      <c r="C148" s="189" t="s">
        <v>1653</v>
      </c>
      <c r="D148" s="189" t="s">
        <v>259</v>
      </c>
      <c r="E148" s="264"/>
      <c r="F148" s="263" t="s">
        <v>1642</v>
      </c>
      <c r="G148" t="s">
        <v>281</v>
      </c>
    </row>
    <row r="149" spans="1:7">
      <c r="A149" s="262" t="s">
        <v>268</v>
      </c>
      <c r="B149" s="189" t="s">
        <v>1654</v>
      </c>
      <c r="C149" s="189" t="s">
        <v>1655</v>
      </c>
      <c r="D149" s="189" t="s">
        <v>259</v>
      </c>
      <c r="E149" s="264"/>
      <c r="F149" s="263" t="s">
        <v>1656</v>
      </c>
      <c r="G149" t="s">
        <v>281</v>
      </c>
    </row>
    <row r="150" spans="1:7">
      <c r="A150" s="262" t="s">
        <v>268</v>
      </c>
      <c r="B150" s="189" t="s">
        <v>1657</v>
      </c>
      <c r="C150" s="189" t="s">
        <v>1658</v>
      </c>
      <c r="D150" s="189" t="s">
        <v>259</v>
      </c>
      <c r="E150" s="264"/>
      <c r="F150" s="263" t="s">
        <v>1642</v>
      </c>
      <c r="G150" t="s">
        <v>281</v>
      </c>
    </row>
    <row r="151" spans="1:7">
      <c r="A151" s="262" t="s">
        <v>268</v>
      </c>
      <c r="B151" s="189" t="s">
        <v>1659</v>
      </c>
      <c r="C151" s="189" t="s">
        <v>1660</v>
      </c>
      <c r="D151" s="189" t="s">
        <v>259</v>
      </c>
      <c r="E151" s="264"/>
      <c r="F151" s="263" t="s">
        <v>1642</v>
      </c>
      <c r="G151" t="s">
        <v>281</v>
      </c>
    </row>
    <row r="152" spans="1:7">
      <c r="A152" s="262" t="s">
        <v>268</v>
      </c>
      <c r="B152" s="189" t="s">
        <v>571</v>
      </c>
      <c r="C152" s="189" t="s">
        <v>1661</v>
      </c>
      <c r="D152" s="189" t="s">
        <v>259</v>
      </c>
      <c r="E152" s="264"/>
      <c r="F152" s="263" t="s">
        <v>1662</v>
      </c>
      <c r="G152" t="s">
        <v>281</v>
      </c>
    </row>
    <row r="153" spans="1:7">
      <c r="A153" s="262" t="s">
        <v>268</v>
      </c>
      <c r="B153" s="189" t="s">
        <v>574</v>
      </c>
      <c r="C153" s="189" t="s">
        <v>1663</v>
      </c>
      <c r="D153" s="189" t="s">
        <v>259</v>
      </c>
      <c r="E153" s="264"/>
      <c r="F153" s="263" t="s">
        <v>1662</v>
      </c>
      <c r="G153" t="s">
        <v>281</v>
      </c>
    </row>
    <row r="154" spans="1:7">
      <c r="A154" s="262" t="s">
        <v>268</v>
      </c>
      <c r="B154" s="189" t="s">
        <v>1162</v>
      </c>
      <c r="C154" s="189" t="s">
        <v>1664</v>
      </c>
      <c r="D154" s="189" t="s">
        <v>259</v>
      </c>
      <c r="E154" s="264"/>
      <c r="F154" s="263" t="s">
        <v>1662</v>
      </c>
      <c r="G154" t="s">
        <v>281</v>
      </c>
    </row>
    <row r="155" spans="1:7">
      <c r="A155" s="262" t="s">
        <v>268</v>
      </c>
      <c r="B155" s="189" t="s">
        <v>1665</v>
      </c>
      <c r="C155" s="189" t="s">
        <v>1666</v>
      </c>
      <c r="D155" s="189" t="s">
        <v>259</v>
      </c>
      <c r="E155" s="264"/>
      <c r="F155" s="263" t="s">
        <v>1642</v>
      </c>
      <c r="G155" t="s">
        <v>281</v>
      </c>
    </row>
    <row r="156" spans="1:7">
      <c r="A156" s="262" t="s">
        <v>268</v>
      </c>
      <c r="B156" s="189" t="s">
        <v>1667</v>
      </c>
      <c r="C156" s="189" t="s">
        <v>1668</v>
      </c>
      <c r="D156" s="189" t="s">
        <v>740</v>
      </c>
      <c r="E156" s="264"/>
      <c r="F156" s="263" t="s">
        <v>1669</v>
      </c>
      <c r="G156" t="s">
        <v>281</v>
      </c>
    </row>
    <row r="157" spans="1:7">
      <c r="A157" s="262" t="s">
        <v>268</v>
      </c>
      <c r="B157" s="189" t="s">
        <v>1670</v>
      </c>
      <c r="C157" s="189" t="s">
        <v>1671</v>
      </c>
      <c r="D157" s="189" t="s">
        <v>259</v>
      </c>
      <c r="E157" s="264"/>
      <c r="F157" s="263" t="s">
        <v>1642</v>
      </c>
      <c r="G157" t="s">
        <v>281</v>
      </c>
    </row>
    <row r="158" spans="1:7">
      <c r="A158" s="262" t="s">
        <v>268</v>
      </c>
      <c r="B158" s="189" t="s">
        <v>1672</v>
      </c>
      <c r="C158" s="189" t="s">
        <v>1673</v>
      </c>
      <c r="D158" s="189" t="s">
        <v>259</v>
      </c>
      <c r="E158" s="264"/>
      <c r="F158" s="263" t="s">
        <v>1642</v>
      </c>
      <c r="G158" t="s">
        <v>281</v>
      </c>
    </row>
    <row r="159" spans="1:7">
      <c r="A159" s="262" t="s">
        <v>268</v>
      </c>
      <c r="B159" s="189" t="s">
        <v>1096</v>
      </c>
      <c r="C159" s="189" t="s">
        <v>1674</v>
      </c>
      <c r="D159" s="189" t="s">
        <v>259</v>
      </c>
      <c r="E159" s="264"/>
      <c r="F159" s="263" t="s">
        <v>1675</v>
      </c>
      <c r="G159" t="s">
        <v>281</v>
      </c>
    </row>
    <row r="160" spans="1:7">
      <c r="A160" s="262" t="s">
        <v>268</v>
      </c>
      <c r="B160" s="189" t="s">
        <v>1676</v>
      </c>
      <c r="C160" s="189" t="s">
        <v>1677</v>
      </c>
      <c r="D160" s="189" t="s">
        <v>1678</v>
      </c>
      <c r="E160" s="264"/>
      <c r="F160" s="263" t="s">
        <v>1679</v>
      </c>
      <c r="G160" t="s">
        <v>281</v>
      </c>
    </row>
    <row r="161" spans="1:7">
      <c r="A161" s="262" t="s">
        <v>268</v>
      </c>
      <c r="B161" s="189" t="s">
        <v>1680</v>
      </c>
      <c r="C161" s="189" t="s">
        <v>1681</v>
      </c>
      <c r="D161" s="189" t="s">
        <v>270</v>
      </c>
      <c r="E161" s="264"/>
      <c r="F161" s="263" t="s">
        <v>1682</v>
      </c>
      <c r="G161" t="s">
        <v>281</v>
      </c>
    </row>
    <row r="162" spans="1:7">
      <c r="A162" s="262" t="s">
        <v>268</v>
      </c>
      <c r="B162" s="189" t="s">
        <v>1683</v>
      </c>
      <c r="C162" s="189" t="s">
        <v>1684</v>
      </c>
      <c r="D162" s="189" t="s">
        <v>259</v>
      </c>
      <c r="E162" s="264"/>
      <c r="F162" s="263" t="s">
        <v>1685</v>
      </c>
      <c r="G162" t="s">
        <v>281</v>
      </c>
    </row>
    <row r="163" spans="1:7">
      <c r="A163" s="262" t="s">
        <v>268</v>
      </c>
      <c r="B163" s="189" t="s">
        <v>1686</v>
      </c>
      <c r="C163" s="189" t="s">
        <v>1687</v>
      </c>
      <c r="D163" s="189" t="s">
        <v>259</v>
      </c>
      <c r="E163" s="264"/>
      <c r="F163" s="263" t="s">
        <v>1642</v>
      </c>
      <c r="G163" t="s">
        <v>281</v>
      </c>
    </row>
    <row r="164" spans="1:7">
      <c r="A164" s="262" t="s">
        <v>268</v>
      </c>
      <c r="B164" s="189" t="s">
        <v>1688</v>
      </c>
      <c r="C164" s="189" t="s">
        <v>1689</v>
      </c>
      <c r="D164" s="189" t="s">
        <v>259</v>
      </c>
      <c r="E164" s="264"/>
      <c r="F164" s="263" t="s">
        <v>1642</v>
      </c>
      <c r="G164" t="s">
        <v>281</v>
      </c>
    </row>
    <row r="165" spans="1:7">
      <c r="A165" s="262" t="s">
        <v>268</v>
      </c>
      <c r="B165" s="189" t="s">
        <v>1690</v>
      </c>
      <c r="C165" s="189" t="s">
        <v>1691</v>
      </c>
      <c r="D165" s="189" t="s">
        <v>259</v>
      </c>
      <c r="E165" s="264"/>
      <c r="F165" s="263" t="s">
        <v>1642</v>
      </c>
      <c r="G165" t="s">
        <v>281</v>
      </c>
    </row>
    <row r="166" spans="1:7">
      <c r="A166" s="262" t="s">
        <v>268</v>
      </c>
      <c r="B166" s="189" t="s">
        <v>1692</v>
      </c>
      <c r="C166" s="189" t="s">
        <v>1693</v>
      </c>
      <c r="D166" s="189" t="s">
        <v>275</v>
      </c>
      <c r="E166" s="264"/>
      <c r="F166" s="263" t="s">
        <v>1694</v>
      </c>
      <c r="G166" t="s">
        <v>281</v>
      </c>
    </row>
    <row r="167" spans="1:7">
      <c r="A167" s="262" t="s">
        <v>268</v>
      </c>
      <c r="B167" s="189" t="s">
        <v>1695</v>
      </c>
      <c r="C167" s="189" t="s">
        <v>1696</v>
      </c>
      <c r="D167" s="189" t="s">
        <v>259</v>
      </c>
      <c r="E167" s="264"/>
      <c r="F167" s="263" t="s">
        <v>1642</v>
      </c>
      <c r="G167" t="s">
        <v>281</v>
      </c>
    </row>
    <row r="168" spans="1:7">
      <c r="A168" s="262" t="s">
        <v>268</v>
      </c>
      <c r="B168" s="189" t="s">
        <v>1697</v>
      </c>
      <c r="C168" s="189" t="s">
        <v>1698</v>
      </c>
      <c r="D168" s="189" t="s">
        <v>740</v>
      </c>
      <c r="E168" s="264"/>
      <c r="F168" s="263" t="s">
        <v>1835</v>
      </c>
      <c r="G168" t="s">
        <v>281</v>
      </c>
    </row>
    <row r="169" spans="1:7">
      <c r="A169" s="262" t="s">
        <v>268</v>
      </c>
      <c r="B169" s="189" t="s">
        <v>921</v>
      </c>
      <c r="C169" s="189" t="s">
        <v>1700</v>
      </c>
      <c r="D169" s="189" t="s">
        <v>973</v>
      </c>
      <c r="E169" s="264"/>
      <c r="F169" s="263" t="s">
        <v>1701</v>
      </c>
      <c r="G169" t="s">
        <v>281</v>
      </c>
    </row>
    <row r="170" spans="1:7">
      <c r="A170" s="262" t="s">
        <v>268</v>
      </c>
      <c r="B170" s="189" t="s">
        <v>1282</v>
      </c>
      <c r="C170" s="189" t="s">
        <v>1702</v>
      </c>
      <c r="D170" s="189" t="s">
        <v>259</v>
      </c>
      <c r="E170" s="264"/>
      <c r="F170" s="263" t="s">
        <v>1703</v>
      </c>
      <c r="G170" t="s">
        <v>281</v>
      </c>
    </row>
    <row r="171" spans="1:7">
      <c r="A171" s="239" t="s">
        <v>268</v>
      </c>
      <c r="B171" s="240" t="s">
        <v>1704</v>
      </c>
      <c r="C171" s="240" t="s">
        <v>1705</v>
      </c>
      <c r="D171" s="240" t="s">
        <v>259</v>
      </c>
      <c r="E171" s="265"/>
      <c r="F171" s="241" t="s">
        <v>1642</v>
      </c>
      <c r="G171" t="s">
        <v>281</v>
      </c>
    </row>
    <row r="172" spans="1:7">
      <c r="G172" t="s">
        <v>281</v>
      </c>
    </row>
    <row r="173" spans="1:7" ht="18.75">
      <c r="A173" s="769" t="s">
        <v>1706</v>
      </c>
      <c r="B173" s="770"/>
      <c r="C173" s="770"/>
      <c r="D173" s="770"/>
      <c r="E173" s="770"/>
      <c r="F173" s="771"/>
      <c r="G173" t="s">
        <v>281</v>
      </c>
    </row>
    <row r="174" spans="1:7">
      <c r="A174" s="211" t="s">
        <v>238</v>
      </c>
      <c r="B174" s="212" t="s">
        <v>239</v>
      </c>
      <c r="C174" s="212" t="s">
        <v>240</v>
      </c>
      <c r="D174" s="212" t="s">
        <v>134</v>
      </c>
      <c r="E174" s="212" t="s">
        <v>241</v>
      </c>
      <c r="F174" s="213" t="s">
        <v>242</v>
      </c>
      <c r="G174" t="s">
        <v>281</v>
      </c>
    </row>
    <row r="175" spans="1:7">
      <c r="A175" s="216" t="s">
        <v>243</v>
      </c>
      <c r="B175" s="231" t="s">
        <v>1001</v>
      </c>
      <c r="C175" s="267" t="s">
        <v>1002</v>
      </c>
      <c r="D175" s="218" t="s">
        <v>259</v>
      </c>
      <c r="E175" s="218" t="s">
        <v>1003</v>
      </c>
      <c r="F175" s="232" t="s">
        <v>1004</v>
      </c>
      <c r="G175" t="s">
        <v>281</v>
      </c>
    </row>
    <row r="176" spans="1:7">
      <c r="A176" s="221" t="s">
        <v>243</v>
      </c>
      <c r="B176" s="222" t="s">
        <v>1005</v>
      </c>
      <c r="C176" s="223">
        <v>0.01</v>
      </c>
      <c r="D176" s="223" t="s">
        <v>259</v>
      </c>
      <c r="E176" s="223" t="s">
        <v>1006</v>
      </c>
      <c r="F176" s="234" t="s">
        <v>1007</v>
      </c>
      <c r="G176" t="s">
        <v>281</v>
      </c>
    </row>
    <row r="177" spans="1:7">
      <c r="A177" s="221" t="s">
        <v>243</v>
      </c>
      <c r="B177" s="233" t="s">
        <v>1834</v>
      </c>
      <c r="C177" s="223">
        <v>1</v>
      </c>
      <c r="D177" s="223" t="s">
        <v>259</v>
      </c>
      <c r="E177" s="223" t="s">
        <v>253</v>
      </c>
      <c r="F177" s="234" t="s">
        <v>1008</v>
      </c>
      <c r="G177" t="s">
        <v>281</v>
      </c>
    </row>
    <row r="178" spans="1:7">
      <c r="A178" s="221" t="s">
        <v>243</v>
      </c>
      <c r="B178" s="222" t="s">
        <v>866</v>
      </c>
      <c r="C178" s="271">
        <v>8.3999999999999995E-5</v>
      </c>
      <c r="D178" s="223" t="s">
        <v>259</v>
      </c>
      <c r="E178" s="223" t="s">
        <v>1009</v>
      </c>
      <c r="F178" s="234" t="s">
        <v>1010</v>
      </c>
      <c r="G178" t="s">
        <v>281</v>
      </c>
    </row>
    <row r="179" spans="1:7">
      <c r="A179" s="221" t="s">
        <v>243</v>
      </c>
      <c r="B179" s="222" t="s">
        <v>1836</v>
      </c>
      <c r="C179" s="223" t="s">
        <v>1837</v>
      </c>
      <c r="D179" s="223" t="s">
        <v>1838</v>
      </c>
      <c r="E179" s="223" t="s">
        <v>260</v>
      </c>
      <c r="F179" s="234" t="s">
        <v>1839</v>
      </c>
      <c r="G179" t="s">
        <v>281</v>
      </c>
    </row>
    <row r="180" spans="1:7">
      <c r="A180" s="221" t="s">
        <v>333</v>
      </c>
      <c r="B180" s="223" t="s">
        <v>225</v>
      </c>
      <c r="C180" s="223" t="s">
        <v>173</v>
      </c>
      <c r="D180" s="223" t="s">
        <v>259</v>
      </c>
      <c r="E180" s="223" t="s">
        <v>253</v>
      </c>
      <c r="F180" s="234" t="s">
        <v>1012</v>
      </c>
      <c r="G180" t="s">
        <v>281</v>
      </c>
    </row>
    <row r="181" spans="1:7">
      <c r="A181" s="221" t="s">
        <v>333</v>
      </c>
      <c r="B181" s="223" t="s">
        <v>174</v>
      </c>
      <c r="C181" s="223" t="s">
        <v>228</v>
      </c>
      <c r="D181" s="223" t="s">
        <v>259</v>
      </c>
      <c r="E181" s="223" t="s">
        <v>253</v>
      </c>
      <c r="F181" s="234" t="s">
        <v>1012</v>
      </c>
      <c r="G181" t="s">
        <v>281</v>
      </c>
    </row>
    <row r="182" spans="1:7">
      <c r="A182" s="221" t="s">
        <v>333</v>
      </c>
      <c r="B182" s="223" t="s">
        <v>179</v>
      </c>
      <c r="C182" s="223" t="s">
        <v>178</v>
      </c>
      <c r="D182" s="223" t="s">
        <v>259</v>
      </c>
      <c r="E182" s="223" t="s">
        <v>253</v>
      </c>
      <c r="F182" s="234" t="s">
        <v>1012</v>
      </c>
      <c r="G182" t="s">
        <v>281</v>
      </c>
    </row>
    <row r="183" spans="1:7">
      <c r="A183" s="221" t="s">
        <v>333</v>
      </c>
      <c r="B183" s="223" t="s">
        <v>221</v>
      </c>
      <c r="C183" s="223" t="s">
        <v>183</v>
      </c>
      <c r="D183" s="223" t="s">
        <v>259</v>
      </c>
      <c r="E183" s="223" t="s">
        <v>253</v>
      </c>
      <c r="F183" s="234" t="s">
        <v>1012</v>
      </c>
      <c r="G183" t="s">
        <v>281</v>
      </c>
    </row>
    <row r="184" spans="1:7">
      <c r="A184" s="221" t="s">
        <v>333</v>
      </c>
      <c r="B184" s="223" t="s">
        <v>188</v>
      </c>
      <c r="C184" s="223" t="s">
        <v>187</v>
      </c>
      <c r="D184" s="223" t="s">
        <v>259</v>
      </c>
      <c r="E184" s="223" t="s">
        <v>253</v>
      </c>
      <c r="F184" s="234" t="s">
        <v>1012</v>
      </c>
      <c r="G184" t="s">
        <v>281</v>
      </c>
    </row>
    <row r="185" spans="1:7">
      <c r="A185" s="221" t="s">
        <v>333</v>
      </c>
      <c r="B185" s="223" t="s">
        <v>184</v>
      </c>
      <c r="C185" s="223" t="s">
        <v>191</v>
      </c>
      <c r="D185" s="223" t="s">
        <v>259</v>
      </c>
      <c r="E185" s="223" t="s">
        <v>253</v>
      </c>
      <c r="F185" s="234" t="s">
        <v>1012</v>
      </c>
      <c r="G185" t="s">
        <v>281</v>
      </c>
    </row>
    <row r="186" spans="1:7">
      <c r="A186" s="221" t="s">
        <v>333</v>
      </c>
      <c r="B186" s="223" t="s">
        <v>192</v>
      </c>
      <c r="C186" s="223" t="s">
        <v>195</v>
      </c>
      <c r="D186" s="223" t="s">
        <v>259</v>
      </c>
      <c r="E186" s="223" t="s">
        <v>253</v>
      </c>
      <c r="F186" s="234" t="s">
        <v>1012</v>
      </c>
      <c r="G186" t="s">
        <v>281</v>
      </c>
    </row>
    <row r="187" spans="1:7">
      <c r="A187" s="221" t="s">
        <v>250</v>
      </c>
      <c r="B187" s="233" t="s">
        <v>1019</v>
      </c>
      <c r="C187" s="235" t="s">
        <v>952</v>
      </c>
      <c r="D187" s="223" t="s">
        <v>408</v>
      </c>
      <c r="E187" s="223" t="s">
        <v>260</v>
      </c>
      <c r="F187" s="234" t="s">
        <v>1020</v>
      </c>
      <c r="G187" t="s">
        <v>281</v>
      </c>
    </row>
    <row r="188" spans="1:7">
      <c r="A188" s="221" t="s">
        <v>250</v>
      </c>
      <c r="B188" s="233" t="s">
        <v>1707</v>
      </c>
      <c r="C188" s="223" t="s">
        <v>1708</v>
      </c>
      <c r="D188" s="223" t="s">
        <v>259</v>
      </c>
      <c r="E188" s="223" t="s">
        <v>253</v>
      </c>
      <c r="F188" s="234" t="s">
        <v>1709</v>
      </c>
      <c r="G188" t="s">
        <v>281</v>
      </c>
    </row>
    <row r="189" spans="1:7">
      <c r="A189" s="221" t="s">
        <v>333</v>
      </c>
      <c r="B189" s="223" t="s">
        <v>217</v>
      </c>
      <c r="C189" s="223" t="s">
        <v>199</v>
      </c>
      <c r="D189" s="223" t="s">
        <v>259</v>
      </c>
      <c r="E189" s="223" t="s">
        <v>253</v>
      </c>
      <c r="F189" s="234" t="s">
        <v>1012</v>
      </c>
      <c r="G189" t="s">
        <v>281</v>
      </c>
    </row>
    <row r="190" spans="1:7">
      <c r="A190" s="221" t="s">
        <v>333</v>
      </c>
      <c r="B190" s="223" t="s">
        <v>205</v>
      </c>
      <c r="C190" s="223" t="s">
        <v>204</v>
      </c>
      <c r="D190" s="223" t="s">
        <v>259</v>
      </c>
      <c r="E190" s="223" t="s">
        <v>253</v>
      </c>
      <c r="F190" s="234" t="s">
        <v>1012</v>
      </c>
      <c r="G190" t="s">
        <v>281</v>
      </c>
    </row>
    <row r="191" spans="1:7">
      <c r="A191" s="221" t="s">
        <v>333</v>
      </c>
      <c r="B191" s="223" t="s">
        <v>196</v>
      </c>
      <c r="C191" s="223" t="s">
        <v>208</v>
      </c>
      <c r="D191" s="223" t="s">
        <v>259</v>
      </c>
      <c r="E191" s="223" t="s">
        <v>253</v>
      </c>
      <c r="F191" s="234" t="s">
        <v>1012</v>
      </c>
      <c r="G191" t="s">
        <v>281</v>
      </c>
    </row>
    <row r="192" spans="1:7">
      <c r="A192" s="221" t="s">
        <v>333</v>
      </c>
      <c r="B192" s="223" t="s">
        <v>200</v>
      </c>
      <c r="C192" s="223" t="s">
        <v>212</v>
      </c>
      <c r="D192" s="223" t="s">
        <v>259</v>
      </c>
      <c r="E192" s="223" t="s">
        <v>253</v>
      </c>
      <c r="F192" s="234" t="s">
        <v>1012</v>
      </c>
      <c r="G192" t="s">
        <v>281</v>
      </c>
    </row>
    <row r="193" spans="1:7">
      <c r="A193" s="221" t="s">
        <v>333</v>
      </c>
      <c r="B193" s="223" t="s">
        <v>441</v>
      </c>
      <c r="C193" s="271">
        <v>4.8199999999999999E-5</v>
      </c>
      <c r="D193" s="223" t="s">
        <v>259</v>
      </c>
      <c r="E193" s="223" t="s">
        <v>1028</v>
      </c>
      <c r="F193" s="234" t="s">
        <v>1012</v>
      </c>
      <c r="G193" t="s">
        <v>281</v>
      </c>
    </row>
    <row r="194" spans="1:7">
      <c r="A194" s="221" t="s">
        <v>333</v>
      </c>
      <c r="B194" s="223" t="s">
        <v>443</v>
      </c>
      <c r="C194" s="271">
        <v>1.36E-5</v>
      </c>
      <c r="D194" s="223" t="s">
        <v>259</v>
      </c>
      <c r="E194" s="223" t="s">
        <v>1029</v>
      </c>
      <c r="F194" s="234" t="s">
        <v>1012</v>
      </c>
      <c r="G194" t="s">
        <v>281</v>
      </c>
    </row>
    <row r="195" spans="1:7">
      <c r="A195" s="221" t="s">
        <v>333</v>
      </c>
      <c r="B195" s="223" t="s">
        <v>445</v>
      </c>
      <c r="C195" s="271">
        <v>2.9099999999999999E-5</v>
      </c>
      <c r="D195" s="223" t="s">
        <v>259</v>
      </c>
      <c r="E195" s="223" t="s">
        <v>1030</v>
      </c>
      <c r="F195" s="234" t="s">
        <v>1012</v>
      </c>
      <c r="G195" t="s">
        <v>281</v>
      </c>
    </row>
    <row r="196" spans="1:7">
      <c r="A196" s="221" t="s">
        <v>333</v>
      </c>
      <c r="B196" s="223" t="s">
        <v>449</v>
      </c>
      <c r="C196" s="223" t="s">
        <v>220</v>
      </c>
      <c r="D196" s="223" t="s">
        <v>259</v>
      </c>
      <c r="E196" s="223" t="s">
        <v>253</v>
      </c>
      <c r="F196" s="234" t="s">
        <v>1012</v>
      </c>
      <c r="G196" t="s">
        <v>281</v>
      </c>
    </row>
    <row r="197" spans="1:7">
      <c r="A197" s="221" t="s">
        <v>333</v>
      </c>
      <c r="B197" s="223" t="s">
        <v>229</v>
      </c>
      <c r="C197" s="223" t="s">
        <v>224</v>
      </c>
      <c r="D197" s="223" t="s">
        <v>259</v>
      </c>
      <c r="E197" s="223" t="s">
        <v>253</v>
      </c>
      <c r="F197" s="234" t="s">
        <v>1012</v>
      </c>
      <c r="G197" t="s">
        <v>281</v>
      </c>
    </row>
    <row r="198" spans="1:7">
      <c r="A198" s="221" t="s">
        <v>333</v>
      </c>
      <c r="B198" s="223" t="s">
        <v>213</v>
      </c>
      <c r="C198" s="223" t="s">
        <v>1033</v>
      </c>
      <c r="D198" s="223" t="s">
        <v>259</v>
      </c>
      <c r="E198" s="223" t="s">
        <v>253</v>
      </c>
      <c r="F198" s="234" t="s">
        <v>1012</v>
      </c>
      <c r="G198" t="s">
        <v>281</v>
      </c>
    </row>
    <row r="199" spans="1:7">
      <c r="A199" s="221" t="s">
        <v>333</v>
      </c>
      <c r="B199" s="223" t="s">
        <v>209</v>
      </c>
      <c r="C199" s="223" t="s">
        <v>216</v>
      </c>
      <c r="D199" s="223" t="s">
        <v>259</v>
      </c>
      <c r="E199" s="223" t="s">
        <v>253</v>
      </c>
      <c r="F199" s="234" t="s">
        <v>1012</v>
      </c>
      <c r="G199" t="s">
        <v>281</v>
      </c>
    </row>
    <row r="200" spans="1:7">
      <c r="A200" s="262" t="s">
        <v>268</v>
      </c>
      <c r="B200" s="189" t="s">
        <v>1036</v>
      </c>
      <c r="C200" s="189">
        <v>4.4999999999999997E-3</v>
      </c>
      <c r="D200" s="189" t="s">
        <v>259</v>
      </c>
      <c r="E200" s="189" t="s">
        <v>253</v>
      </c>
      <c r="F200" s="263" t="s">
        <v>1004</v>
      </c>
      <c r="G200" t="s">
        <v>281</v>
      </c>
    </row>
    <row r="201" spans="1:7">
      <c r="A201" s="262" t="s">
        <v>268</v>
      </c>
      <c r="B201" s="189" t="s">
        <v>1037</v>
      </c>
      <c r="C201" s="189">
        <v>2.1429062002715181E-3</v>
      </c>
      <c r="D201" s="189" t="s">
        <v>773</v>
      </c>
      <c r="E201" s="189" t="s">
        <v>253</v>
      </c>
      <c r="F201" s="263" t="s">
        <v>1038</v>
      </c>
      <c r="G201" t="s">
        <v>281</v>
      </c>
    </row>
    <row r="202" spans="1:7">
      <c r="A202" s="262" t="s">
        <v>268</v>
      </c>
      <c r="B202" s="189" t="s">
        <v>1039</v>
      </c>
      <c r="C202" s="189">
        <v>1.006135363898907E-6</v>
      </c>
      <c r="D202" s="189" t="s">
        <v>773</v>
      </c>
      <c r="E202" s="189" t="s">
        <v>253</v>
      </c>
      <c r="F202" s="263" t="s">
        <v>1038</v>
      </c>
      <c r="G202" t="s">
        <v>281</v>
      </c>
    </row>
    <row r="203" spans="1:7">
      <c r="A203" s="262" t="s">
        <v>268</v>
      </c>
      <c r="B203" s="189" t="s">
        <v>1040</v>
      </c>
      <c r="C203" s="189">
        <v>6.1920036476376082E-2</v>
      </c>
      <c r="D203" s="189" t="s">
        <v>773</v>
      </c>
      <c r="E203" s="189" t="s">
        <v>253</v>
      </c>
      <c r="F203" s="263" t="s">
        <v>1038</v>
      </c>
      <c r="G203" t="s">
        <v>281</v>
      </c>
    </row>
    <row r="204" spans="1:7">
      <c r="A204" s="262" t="s">
        <v>268</v>
      </c>
      <c r="B204" s="189" t="s">
        <v>1041</v>
      </c>
      <c r="C204" s="189">
        <v>2.3449823614604494E-7</v>
      </c>
      <c r="D204" s="189" t="s">
        <v>773</v>
      </c>
      <c r="E204" s="189" t="s">
        <v>253</v>
      </c>
      <c r="F204" s="263" t="s">
        <v>1038</v>
      </c>
      <c r="G204" t="s">
        <v>281</v>
      </c>
    </row>
    <row r="205" spans="1:7">
      <c r="A205" s="262" t="s">
        <v>268</v>
      </c>
      <c r="B205" s="189" t="s">
        <v>1042</v>
      </c>
      <c r="C205" s="189">
        <v>5.7168717753759819E-6</v>
      </c>
      <c r="D205" s="189" t="s">
        <v>773</v>
      </c>
      <c r="E205" s="189" t="s">
        <v>253</v>
      </c>
      <c r="F205" s="263" t="s">
        <v>1038</v>
      </c>
      <c r="G205" t="s">
        <v>281</v>
      </c>
    </row>
    <row r="206" spans="1:7">
      <c r="A206" s="262" t="s">
        <v>268</v>
      </c>
      <c r="B206" s="189" t="s">
        <v>1043</v>
      </c>
      <c r="C206" s="189">
        <v>1.1061937887156459E-5</v>
      </c>
      <c r="D206" s="189" t="s">
        <v>773</v>
      </c>
      <c r="E206" s="189" t="s">
        <v>253</v>
      </c>
      <c r="F206" s="263" t="s">
        <v>1038</v>
      </c>
      <c r="G206" t="s">
        <v>281</v>
      </c>
    </row>
    <row r="207" spans="1:7">
      <c r="A207" s="262" t="s">
        <v>268</v>
      </c>
      <c r="B207" s="189" t="s">
        <v>1044</v>
      </c>
      <c r="C207" s="189">
        <v>2.9834777916716028E-5</v>
      </c>
      <c r="D207" s="189" t="s">
        <v>773</v>
      </c>
      <c r="E207" s="189" t="s">
        <v>253</v>
      </c>
      <c r="F207" s="263" t="s">
        <v>1038</v>
      </c>
      <c r="G207" t="s">
        <v>281</v>
      </c>
    </row>
    <row r="208" spans="1:7">
      <c r="A208" s="262" t="s">
        <v>268</v>
      </c>
      <c r="B208" s="189" t="s">
        <v>1045</v>
      </c>
      <c r="C208" s="189">
        <v>6.7742603904343327E-4</v>
      </c>
      <c r="D208" s="189" t="s">
        <v>773</v>
      </c>
      <c r="E208" s="189" t="s">
        <v>253</v>
      </c>
      <c r="F208" s="263" t="s">
        <v>1038</v>
      </c>
      <c r="G208" t="s">
        <v>281</v>
      </c>
    </row>
    <row r="209" spans="1:7">
      <c r="A209" s="262" t="s">
        <v>268</v>
      </c>
      <c r="B209" s="189" t="s">
        <v>1046</v>
      </c>
      <c r="C209" s="189">
        <v>5.7833470285780282E-9</v>
      </c>
      <c r="D209" s="189" t="s">
        <v>773</v>
      </c>
      <c r="E209" s="189" t="s">
        <v>253</v>
      </c>
      <c r="F209" s="263" t="s">
        <v>1038</v>
      </c>
      <c r="G209" t="s">
        <v>281</v>
      </c>
    </row>
    <row r="210" spans="1:7">
      <c r="A210" s="262" t="s">
        <v>268</v>
      </c>
      <c r="B210" s="189" t="s">
        <v>1047</v>
      </c>
      <c r="C210" s="189">
        <v>2.2143009213491559E-2</v>
      </c>
      <c r="D210" s="189" t="s">
        <v>773</v>
      </c>
      <c r="E210" s="189" t="s">
        <v>253</v>
      </c>
      <c r="F210" s="263" t="s">
        <v>1038</v>
      </c>
      <c r="G210" t="s">
        <v>281</v>
      </c>
    </row>
    <row r="211" spans="1:7">
      <c r="A211" s="262" t="s">
        <v>268</v>
      </c>
      <c r="B211" s="189" t="s">
        <v>1048</v>
      </c>
      <c r="C211" s="189">
        <v>6.1004334213121376E-6</v>
      </c>
      <c r="D211" s="189" t="s">
        <v>773</v>
      </c>
      <c r="E211" s="189" t="s">
        <v>253</v>
      </c>
      <c r="F211" s="263" t="s">
        <v>1038</v>
      </c>
      <c r="G211" t="s">
        <v>281</v>
      </c>
    </row>
    <row r="212" spans="1:7">
      <c r="A212" s="262" t="s">
        <v>268</v>
      </c>
      <c r="B212" s="189" t="s">
        <v>1049</v>
      </c>
      <c r="C212" s="189">
        <v>1.5889795817458037E-2</v>
      </c>
      <c r="D212" s="189" t="s">
        <v>773</v>
      </c>
      <c r="E212" s="189" t="s">
        <v>253</v>
      </c>
      <c r="F212" s="263" t="s">
        <v>1038</v>
      </c>
      <c r="G212" t="s">
        <v>281</v>
      </c>
    </row>
    <row r="213" spans="1:7">
      <c r="A213" s="262" t="s">
        <v>268</v>
      </c>
      <c r="B213" s="189" t="s">
        <v>1050</v>
      </c>
      <c r="C213" s="189">
        <v>1.8465936897769419E-6</v>
      </c>
      <c r="D213" s="189" t="s">
        <v>773</v>
      </c>
      <c r="E213" s="189" t="s">
        <v>253</v>
      </c>
      <c r="F213" s="263" t="s">
        <v>1038</v>
      </c>
      <c r="G213" t="s">
        <v>281</v>
      </c>
    </row>
    <row r="214" spans="1:7">
      <c r="A214" s="262" t="s">
        <v>268</v>
      </c>
      <c r="B214" s="189" t="s">
        <v>1051</v>
      </c>
      <c r="C214" s="189">
        <v>6.8526507824149305E-2</v>
      </c>
      <c r="D214" s="189" t="s">
        <v>773</v>
      </c>
      <c r="E214" s="189" t="s">
        <v>253</v>
      </c>
      <c r="F214" s="263" t="s">
        <v>1038</v>
      </c>
      <c r="G214" t="s">
        <v>281</v>
      </c>
    </row>
    <row r="215" spans="1:7">
      <c r="A215" s="262" t="s">
        <v>268</v>
      </c>
      <c r="B215" s="189" t="s">
        <v>1052</v>
      </c>
      <c r="C215" s="189">
        <v>9.2541130636113479E-5</v>
      </c>
      <c r="D215" s="189" t="s">
        <v>773</v>
      </c>
      <c r="E215" s="189" t="s">
        <v>253</v>
      </c>
      <c r="F215" s="263" t="s">
        <v>1038</v>
      </c>
      <c r="G215" t="s">
        <v>281</v>
      </c>
    </row>
    <row r="216" spans="1:7">
      <c r="A216" s="262" t="s">
        <v>268</v>
      </c>
      <c r="B216" s="189" t="s">
        <v>1053</v>
      </c>
      <c r="C216" s="189">
        <v>0.9</v>
      </c>
      <c r="D216" s="189" t="s">
        <v>270</v>
      </c>
      <c r="E216" s="189" t="s">
        <v>253</v>
      </c>
      <c r="F216" s="263" t="s">
        <v>963</v>
      </c>
      <c r="G216" t="s">
        <v>281</v>
      </c>
    </row>
    <row r="217" spans="1:7">
      <c r="A217" s="262" t="s">
        <v>268</v>
      </c>
      <c r="B217" s="189" t="s">
        <v>983</v>
      </c>
      <c r="C217" s="189">
        <v>9.6000000000000002E-2</v>
      </c>
      <c r="D217" s="189" t="s">
        <v>408</v>
      </c>
      <c r="E217" s="189" t="s">
        <v>1054</v>
      </c>
      <c r="F217" s="263" t="s">
        <v>1020</v>
      </c>
      <c r="G217" t="s">
        <v>281</v>
      </c>
    </row>
    <row r="218" spans="1:7">
      <c r="A218" s="262" t="s">
        <v>268</v>
      </c>
      <c r="B218" s="189" t="s">
        <v>660</v>
      </c>
      <c r="C218" s="189">
        <v>1</v>
      </c>
      <c r="D218" s="189" t="s">
        <v>259</v>
      </c>
      <c r="E218" s="189" t="s">
        <v>253</v>
      </c>
      <c r="F218" s="263" t="s">
        <v>1055</v>
      </c>
      <c r="G218" t="s">
        <v>281</v>
      </c>
    </row>
    <row r="219" spans="1:7">
      <c r="A219" s="262" t="s">
        <v>268</v>
      </c>
      <c r="B219" s="189" t="s">
        <v>1056</v>
      </c>
      <c r="C219" s="269">
        <v>9.09E-5</v>
      </c>
      <c r="D219" s="189" t="s">
        <v>259</v>
      </c>
      <c r="E219" s="189" t="s">
        <v>253</v>
      </c>
      <c r="F219" s="263" t="s">
        <v>1057</v>
      </c>
      <c r="G219" t="s">
        <v>281</v>
      </c>
    </row>
    <row r="220" spans="1:7">
      <c r="A220" s="262" t="s">
        <v>268</v>
      </c>
      <c r="B220" s="189" t="s">
        <v>120</v>
      </c>
      <c r="C220" s="189" t="s">
        <v>1058</v>
      </c>
      <c r="D220" s="189" t="s">
        <v>259</v>
      </c>
      <c r="E220" s="264"/>
      <c r="F220" s="263" t="s">
        <v>1012</v>
      </c>
      <c r="G220" t="s">
        <v>281</v>
      </c>
    </row>
    <row r="221" spans="1:7">
      <c r="A221" s="262" t="s">
        <v>268</v>
      </c>
      <c r="B221" s="189" t="s">
        <v>95</v>
      </c>
      <c r="C221" s="189" t="s">
        <v>1059</v>
      </c>
      <c r="D221" s="189" t="s">
        <v>259</v>
      </c>
      <c r="E221" s="264"/>
      <c r="F221" s="263" t="s">
        <v>1012</v>
      </c>
      <c r="G221" t="s">
        <v>281</v>
      </c>
    </row>
    <row r="222" spans="1:7">
      <c r="A222" s="262" t="s">
        <v>268</v>
      </c>
      <c r="B222" s="189" t="s">
        <v>119</v>
      </c>
      <c r="C222" s="189" t="s">
        <v>1060</v>
      </c>
      <c r="D222" s="189" t="s">
        <v>259</v>
      </c>
      <c r="E222" s="264"/>
      <c r="F222" s="263" t="s">
        <v>1012</v>
      </c>
      <c r="G222" t="s">
        <v>281</v>
      </c>
    </row>
    <row r="223" spans="1:7">
      <c r="A223" s="262" t="s">
        <v>268</v>
      </c>
      <c r="B223" s="189" t="s">
        <v>97</v>
      </c>
      <c r="C223" s="189" t="s">
        <v>1061</v>
      </c>
      <c r="D223" s="189" t="s">
        <v>259</v>
      </c>
      <c r="E223" s="264"/>
      <c r="F223" s="263" t="s">
        <v>1012</v>
      </c>
      <c r="G223" t="s">
        <v>281</v>
      </c>
    </row>
    <row r="224" spans="1:7">
      <c r="A224" s="262" t="s">
        <v>268</v>
      </c>
      <c r="B224" s="189" t="s">
        <v>98</v>
      </c>
      <c r="C224" s="189" t="s">
        <v>1062</v>
      </c>
      <c r="D224" s="189" t="s">
        <v>259</v>
      </c>
      <c r="E224" s="264"/>
      <c r="F224" s="263" t="s">
        <v>1012</v>
      </c>
      <c r="G224" t="s">
        <v>281</v>
      </c>
    </row>
    <row r="225" spans="1:7">
      <c r="A225" s="262" t="s">
        <v>268</v>
      </c>
      <c r="B225" s="189" t="s">
        <v>99</v>
      </c>
      <c r="C225" s="189" t="s">
        <v>1063</v>
      </c>
      <c r="D225" s="189" t="s">
        <v>259</v>
      </c>
      <c r="E225" s="264"/>
      <c r="F225" s="263" t="s">
        <v>1012</v>
      </c>
      <c r="G225" t="s">
        <v>281</v>
      </c>
    </row>
    <row r="226" spans="1:7">
      <c r="A226" s="262" t="s">
        <v>268</v>
      </c>
      <c r="B226" s="189" t="s">
        <v>100</v>
      </c>
      <c r="C226" s="189" t="s">
        <v>1064</v>
      </c>
      <c r="D226" s="189" t="s">
        <v>259</v>
      </c>
      <c r="E226" s="264"/>
      <c r="F226" s="263" t="s">
        <v>1012</v>
      </c>
      <c r="G226" t="s">
        <v>281</v>
      </c>
    </row>
    <row r="227" spans="1:7">
      <c r="A227" s="262" t="s">
        <v>268</v>
      </c>
      <c r="B227" s="189" t="s">
        <v>118</v>
      </c>
      <c r="C227" s="189" t="s">
        <v>1065</v>
      </c>
      <c r="D227" s="189" t="s">
        <v>259</v>
      </c>
      <c r="E227" s="264"/>
      <c r="F227" s="263" t="s">
        <v>1012</v>
      </c>
      <c r="G227" t="s">
        <v>281</v>
      </c>
    </row>
    <row r="228" spans="1:7">
      <c r="A228" s="262" t="s">
        <v>268</v>
      </c>
      <c r="B228" s="189" t="s">
        <v>101</v>
      </c>
      <c r="C228" s="189" t="s">
        <v>1066</v>
      </c>
      <c r="D228" s="189" t="s">
        <v>259</v>
      </c>
      <c r="E228" s="264"/>
      <c r="F228" s="263" t="s">
        <v>1012</v>
      </c>
      <c r="G228" t="s">
        <v>281</v>
      </c>
    </row>
    <row r="229" spans="1:7">
      <c r="A229" s="262" t="s">
        <v>268</v>
      </c>
      <c r="B229" s="189" t="s">
        <v>121</v>
      </c>
      <c r="C229" s="189" t="s">
        <v>1067</v>
      </c>
      <c r="D229" s="189" t="s">
        <v>259</v>
      </c>
      <c r="E229" s="264"/>
      <c r="F229" s="263" t="s">
        <v>1012</v>
      </c>
      <c r="G229" t="s">
        <v>281</v>
      </c>
    </row>
    <row r="230" spans="1:7">
      <c r="A230" s="262" t="s">
        <v>268</v>
      </c>
      <c r="B230" s="189" t="s">
        <v>104</v>
      </c>
      <c r="C230" s="189" t="s">
        <v>1068</v>
      </c>
      <c r="D230" s="189" t="s">
        <v>259</v>
      </c>
      <c r="E230" s="264"/>
      <c r="F230" s="263" t="s">
        <v>1012</v>
      </c>
      <c r="G230" t="s">
        <v>281</v>
      </c>
    </row>
    <row r="231" spans="1:7">
      <c r="A231" s="262" t="s">
        <v>268</v>
      </c>
      <c r="B231" s="189" t="s">
        <v>1710</v>
      </c>
      <c r="C231" s="189" t="s">
        <v>1070</v>
      </c>
      <c r="D231" s="189" t="s">
        <v>259</v>
      </c>
      <c r="E231" s="264"/>
      <c r="F231" s="263" t="s">
        <v>1071</v>
      </c>
      <c r="G231" t="s">
        <v>281</v>
      </c>
    </row>
    <row r="232" spans="1:7">
      <c r="A232" s="262" t="s">
        <v>268</v>
      </c>
      <c r="B232" s="189" t="s">
        <v>88</v>
      </c>
      <c r="C232" s="189" t="s">
        <v>1072</v>
      </c>
      <c r="D232" s="189" t="s">
        <v>259</v>
      </c>
      <c r="E232" s="264"/>
      <c r="F232" s="263" t="s">
        <v>1012</v>
      </c>
      <c r="G232" t="s">
        <v>281</v>
      </c>
    </row>
    <row r="233" spans="1:7">
      <c r="A233" s="262" t="s">
        <v>268</v>
      </c>
      <c r="B233" s="189" t="s">
        <v>105</v>
      </c>
      <c r="C233" s="189" t="s">
        <v>1073</v>
      </c>
      <c r="D233" s="189" t="s">
        <v>259</v>
      </c>
      <c r="E233" s="264"/>
      <c r="F233" s="263" t="s">
        <v>1012</v>
      </c>
      <c r="G233" t="s">
        <v>281</v>
      </c>
    </row>
    <row r="234" spans="1:7">
      <c r="A234" s="262" t="s">
        <v>268</v>
      </c>
      <c r="B234" s="189" t="s">
        <v>117</v>
      </c>
      <c r="C234" s="189" t="s">
        <v>1074</v>
      </c>
      <c r="D234" s="189" t="s">
        <v>259</v>
      </c>
      <c r="E234" s="264"/>
      <c r="F234" s="263" t="s">
        <v>1012</v>
      </c>
      <c r="G234" t="s">
        <v>281</v>
      </c>
    </row>
    <row r="235" spans="1:7">
      <c r="A235" s="239" t="s">
        <v>268</v>
      </c>
      <c r="B235" s="240" t="s">
        <v>110</v>
      </c>
      <c r="C235" s="240" t="s">
        <v>1075</v>
      </c>
      <c r="D235" s="240" t="s">
        <v>259</v>
      </c>
      <c r="E235" s="265"/>
      <c r="F235" s="241" t="s">
        <v>1012</v>
      </c>
      <c r="G235" t="s">
        <v>281</v>
      </c>
    </row>
    <row r="236" spans="1:7">
      <c r="G236" t="s">
        <v>281</v>
      </c>
    </row>
    <row r="237" spans="1:7" ht="18.75" customHeight="1">
      <c r="A237" s="769" t="s">
        <v>1840</v>
      </c>
      <c r="B237" s="770"/>
      <c r="C237" s="770"/>
      <c r="D237" s="770"/>
      <c r="E237" s="770"/>
      <c r="F237" s="771"/>
      <c r="G237" t="s">
        <v>281</v>
      </c>
    </row>
    <row r="238" spans="1:7" ht="15" customHeight="1">
      <c r="A238" s="211" t="s">
        <v>238</v>
      </c>
      <c r="B238" s="212" t="s">
        <v>239</v>
      </c>
      <c r="C238" s="212" t="s">
        <v>240</v>
      </c>
      <c r="D238" s="212" t="s">
        <v>134</v>
      </c>
      <c r="E238" s="212" t="s">
        <v>241</v>
      </c>
      <c r="F238" s="213" t="s">
        <v>242</v>
      </c>
      <c r="G238" t="s">
        <v>281</v>
      </c>
    </row>
    <row r="239" spans="1:7" ht="15" customHeight="1">
      <c r="A239" s="216" t="s">
        <v>243</v>
      </c>
      <c r="B239" s="217" t="s">
        <v>311</v>
      </c>
      <c r="C239" s="218">
        <v>6.294404E-3</v>
      </c>
      <c r="D239" s="218" t="s">
        <v>252</v>
      </c>
      <c r="E239" s="218" t="s">
        <v>1841</v>
      </c>
      <c r="F239" s="232" t="s">
        <v>313</v>
      </c>
      <c r="G239" t="s">
        <v>281</v>
      </c>
    </row>
    <row r="240" spans="1:7" ht="15" customHeight="1">
      <c r="A240" s="221" t="s">
        <v>243</v>
      </c>
      <c r="B240" s="222" t="s">
        <v>285</v>
      </c>
      <c r="C240" s="223">
        <v>4.1092300000000003E-9</v>
      </c>
      <c r="D240" s="223" t="s">
        <v>252</v>
      </c>
      <c r="E240" s="223" t="s">
        <v>1842</v>
      </c>
      <c r="F240" s="234" t="s">
        <v>287</v>
      </c>
      <c r="G240" t="s">
        <v>281</v>
      </c>
    </row>
    <row r="241" spans="1:7" ht="15" customHeight="1">
      <c r="A241" s="221" t="s">
        <v>243</v>
      </c>
      <c r="B241" s="222" t="s">
        <v>317</v>
      </c>
      <c r="C241" s="223">
        <v>1.2277457E-2</v>
      </c>
      <c r="D241" s="223" t="s">
        <v>252</v>
      </c>
      <c r="E241" s="223" t="s">
        <v>1843</v>
      </c>
      <c r="F241" s="234" t="s">
        <v>319</v>
      </c>
      <c r="G241" t="s">
        <v>281</v>
      </c>
    </row>
    <row r="242" spans="1:7" ht="15" customHeight="1">
      <c r="A242" s="221" t="s">
        <v>243</v>
      </c>
      <c r="B242" s="222" t="s">
        <v>294</v>
      </c>
      <c r="C242" s="223">
        <v>7.2129899999999995E-5</v>
      </c>
      <c r="D242" s="223" t="s">
        <v>252</v>
      </c>
      <c r="E242" s="223" t="s">
        <v>1844</v>
      </c>
      <c r="F242" s="234" t="s">
        <v>296</v>
      </c>
      <c r="G242" t="s">
        <v>281</v>
      </c>
    </row>
    <row r="243" spans="1:7" ht="15" customHeight="1">
      <c r="A243" s="221" t="s">
        <v>243</v>
      </c>
      <c r="B243" s="222" t="s">
        <v>291</v>
      </c>
      <c r="C243" s="223">
        <v>2.756E-6</v>
      </c>
      <c r="D243" s="223" t="s">
        <v>252</v>
      </c>
      <c r="E243" s="223" t="s">
        <v>1845</v>
      </c>
      <c r="F243" s="234" t="s">
        <v>293</v>
      </c>
      <c r="G243" t="s">
        <v>281</v>
      </c>
    </row>
    <row r="244" spans="1:7" ht="15" customHeight="1">
      <c r="A244" s="221" t="s">
        <v>243</v>
      </c>
      <c r="B244" s="222" t="s">
        <v>300</v>
      </c>
      <c r="C244" s="223">
        <v>8.6203799999999998E-4</v>
      </c>
      <c r="D244" s="223" t="s">
        <v>252</v>
      </c>
      <c r="E244" s="223" t="s">
        <v>1846</v>
      </c>
      <c r="F244" s="234" t="s">
        <v>290</v>
      </c>
      <c r="G244" t="s">
        <v>281</v>
      </c>
    </row>
    <row r="245" spans="1:7" ht="15" customHeight="1">
      <c r="A245" s="221" t="s">
        <v>243</v>
      </c>
      <c r="B245" s="222" t="s">
        <v>302</v>
      </c>
      <c r="C245" s="223">
        <v>2.1457889999999999E-3</v>
      </c>
      <c r="D245" s="223" t="s">
        <v>252</v>
      </c>
      <c r="E245" s="223" t="s">
        <v>1847</v>
      </c>
      <c r="F245" s="234" t="s">
        <v>304</v>
      </c>
      <c r="G245" t="s">
        <v>281</v>
      </c>
    </row>
    <row r="246" spans="1:7" ht="15" customHeight="1">
      <c r="A246" s="221" t="s">
        <v>243</v>
      </c>
      <c r="B246" s="222" t="s">
        <v>288</v>
      </c>
      <c r="C246" s="223">
        <v>1.3244800000000001E-6</v>
      </c>
      <c r="D246" s="223" t="s">
        <v>252</v>
      </c>
      <c r="E246" s="223" t="s">
        <v>1848</v>
      </c>
      <c r="F246" s="234" t="s">
        <v>290</v>
      </c>
      <c r="G246" t="s">
        <v>281</v>
      </c>
    </row>
    <row r="247" spans="1:7" ht="15" customHeight="1">
      <c r="A247" s="221" t="s">
        <v>243</v>
      </c>
      <c r="B247" s="222" t="s">
        <v>1849</v>
      </c>
      <c r="C247" s="223" t="s">
        <v>1850</v>
      </c>
      <c r="D247" s="223" t="s">
        <v>1851</v>
      </c>
      <c r="E247" s="223" t="s">
        <v>260</v>
      </c>
      <c r="F247" s="234" t="s">
        <v>1852</v>
      </c>
      <c r="G247" t="s">
        <v>281</v>
      </c>
    </row>
    <row r="248" spans="1:7" ht="15" customHeight="1">
      <c r="A248" s="221" t="s">
        <v>243</v>
      </c>
      <c r="B248" s="222" t="s">
        <v>320</v>
      </c>
      <c r="C248" s="223">
        <v>6.1195410999999998E-2</v>
      </c>
      <c r="D248" s="223" t="s">
        <v>252</v>
      </c>
      <c r="E248" s="223" t="s">
        <v>1853</v>
      </c>
      <c r="F248" s="234" t="s">
        <v>322</v>
      </c>
      <c r="G248" t="s">
        <v>281</v>
      </c>
    </row>
    <row r="249" spans="1:7" ht="15" customHeight="1">
      <c r="A249" s="221" t="s">
        <v>243</v>
      </c>
      <c r="B249" s="222" t="s">
        <v>323</v>
      </c>
      <c r="C249" s="223">
        <v>0.29489647699999999</v>
      </c>
      <c r="D249" s="223" t="s">
        <v>252</v>
      </c>
      <c r="E249" s="223" t="s">
        <v>1854</v>
      </c>
      <c r="F249" s="234" t="s">
        <v>325</v>
      </c>
      <c r="G249" t="s">
        <v>281</v>
      </c>
    </row>
    <row r="250" spans="1:7" ht="15" customHeight="1">
      <c r="A250" s="221" t="s">
        <v>243</v>
      </c>
      <c r="B250" s="233" t="s">
        <v>1707</v>
      </c>
      <c r="C250" s="223">
        <v>1</v>
      </c>
      <c r="D250" s="223" t="s">
        <v>252</v>
      </c>
      <c r="E250" s="223" t="s">
        <v>253</v>
      </c>
      <c r="F250" s="234" t="s">
        <v>587</v>
      </c>
      <c r="G250" t="s">
        <v>281</v>
      </c>
    </row>
    <row r="251" spans="1:7" ht="15" customHeight="1">
      <c r="A251" s="221" t="s">
        <v>243</v>
      </c>
      <c r="B251" s="222" t="s">
        <v>308</v>
      </c>
      <c r="C251" s="223">
        <v>1E-27</v>
      </c>
      <c r="D251" s="223" t="s">
        <v>252</v>
      </c>
      <c r="E251" s="223" t="s">
        <v>1855</v>
      </c>
      <c r="F251" s="234" t="s">
        <v>310</v>
      </c>
      <c r="G251" t="s">
        <v>281</v>
      </c>
    </row>
    <row r="252" spans="1:7" ht="15" customHeight="1">
      <c r="A252" s="221" t="s">
        <v>243</v>
      </c>
      <c r="B252" s="222" t="s">
        <v>274</v>
      </c>
      <c r="C252" s="223">
        <v>1.2748999999999999E-10</v>
      </c>
      <c r="D252" s="223" t="s">
        <v>1851</v>
      </c>
      <c r="E252" s="223" t="s">
        <v>1856</v>
      </c>
      <c r="F252" s="234" t="s">
        <v>277</v>
      </c>
      <c r="G252" t="s">
        <v>281</v>
      </c>
    </row>
    <row r="253" spans="1:7" ht="15" customHeight="1">
      <c r="A253" s="221" t="s">
        <v>243</v>
      </c>
      <c r="B253" s="222" t="s">
        <v>278</v>
      </c>
      <c r="C253" s="223">
        <v>5.2426000000000001E-10</v>
      </c>
      <c r="D253" s="223" t="s">
        <v>1851</v>
      </c>
      <c r="E253" s="223" t="s">
        <v>1857</v>
      </c>
      <c r="F253" s="234" t="s">
        <v>280</v>
      </c>
      <c r="G253" t="s">
        <v>281</v>
      </c>
    </row>
    <row r="254" spans="1:7" ht="15" customHeight="1">
      <c r="A254" s="221" t="s">
        <v>243</v>
      </c>
      <c r="B254" s="222" t="s">
        <v>305</v>
      </c>
      <c r="C254" s="223">
        <v>1.3685100000000001E-3</v>
      </c>
      <c r="D254" s="223" t="s">
        <v>252</v>
      </c>
      <c r="E254" s="223" t="s">
        <v>1858</v>
      </c>
      <c r="F254" s="234" t="s">
        <v>307</v>
      </c>
      <c r="G254" t="s">
        <v>281</v>
      </c>
    </row>
    <row r="255" spans="1:7" ht="15" customHeight="1">
      <c r="A255" s="221" t="s">
        <v>243</v>
      </c>
      <c r="B255" s="222" t="s">
        <v>297</v>
      </c>
      <c r="C255" s="223">
        <v>3.9436000000000001E-4</v>
      </c>
      <c r="D255" s="223" t="s">
        <v>252</v>
      </c>
      <c r="E255" s="223" t="s">
        <v>1859</v>
      </c>
      <c r="F255" s="234" t="s">
        <v>299</v>
      </c>
      <c r="G255" t="s">
        <v>281</v>
      </c>
    </row>
    <row r="256" spans="1:7" ht="15" customHeight="1">
      <c r="A256" s="221" t="s">
        <v>243</v>
      </c>
      <c r="B256" s="222" t="s">
        <v>247</v>
      </c>
      <c r="C256" s="223">
        <v>1.3701611000000001E-2</v>
      </c>
      <c r="D256" s="223" t="s">
        <v>1860</v>
      </c>
      <c r="E256" s="223" t="s">
        <v>1861</v>
      </c>
      <c r="F256" s="234" t="s">
        <v>316</v>
      </c>
      <c r="G256" t="s">
        <v>281</v>
      </c>
    </row>
    <row r="257" spans="1:7" ht="15" customHeight="1">
      <c r="A257" s="221" t="s">
        <v>243</v>
      </c>
      <c r="B257" s="222" t="s">
        <v>330</v>
      </c>
      <c r="C257" s="223">
        <v>0.85509282099999995</v>
      </c>
      <c r="D257" s="223" t="s">
        <v>252</v>
      </c>
      <c r="E257" s="223" t="s">
        <v>1862</v>
      </c>
      <c r="F257" s="234" t="s">
        <v>332</v>
      </c>
      <c r="G257" t="s">
        <v>281</v>
      </c>
    </row>
    <row r="258" spans="1:7" ht="15" customHeight="1">
      <c r="A258" s="221" t="s">
        <v>333</v>
      </c>
      <c r="B258" s="223" t="s">
        <v>225</v>
      </c>
      <c r="C258" s="223">
        <v>1.5722599999999999E-9</v>
      </c>
      <c r="D258" s="223" t="s">
        <v>252</v>
      </c>
      <c r="E258" s="223" t="s">
        <v>1863</v>
      </c>
      <c r="F258" s="234" t="s">
        <v>335</v>
      </c>
      <c r="G258" t="s">
        <v>281</v>
      </c>
    </row>
    <row r="259" spans="1:7" ht="15" customHeight="1">
      <c r="A259" s="221" t="s">
        <v>333</v>
      </c>
      <c r="B259" s="223" t="s">
        <v>225</v>
      </c>
      <c r="C259" s="223">
        <v>1.5909229999999999E-3</v>
      </c>
      <c r="D259" s="223" t="s">
        <v>252</v>
      </c>
      <c r="E259" s="223" t="s">
        <v>1864</v>
      </c>
      <c r="F259" s="234" t="s">
        <v>337</v>
      </c>
      <c r="G259" t="s">
        <v>281</v>
      </c>
    </row>
    <row r="260" spans="1:7" ht="15" customHeight="1">
      <c r="A260" s="221" t="s">
        <v>333</v>
      </c>
      <c r="B260" s="223" t="s">
        <v>225</v>
      </c>
      <c r="C260" s="223">
        <v>3.1390199999999997E-7</v>
      </c>
      <c r="D260" s="223" t="s">
        <v>252</v>
      </c>
      <c r="E260" s="223" t="s">
        <v>1865</v>
      </c>
      <c r="F260" s="234" t="s">
        <v>339</v>
      </c>
      <c r="G260" t="s">
        <v>281</v>
      </c>
    </row>
    <row r="261" spans="1:7" ht="15" customHeight="1">
      <c r="A261" s="221" t="s">
        <v>333</v>
      </c>
      <c r="B261" s="223" t="s">
        <v>340</v>
      </c>
      <c r="C261" s="223">
        <v>7.4006199999999996E-6</v>
      </c>
      <c r="D261" s="223" t="s">
        <v>252</v>
      </c>
      <c r="E261" s="223" t="s">
        <v>1866</v>
      </c>
      <c r="F261" s="234" t="s">
        <v>342</v>
      </c>
      <c r="G261" t="s">
        <v>281</v>
      </c>
    </row>
    <row r="262" spans="1:7" ht="15" customHeight="1">
      <c r="A262" s="221" t="s">
        <v>333</v>
      </c>
      <c r="B262" s="223" t="s">
        <v>343</v>
      </c>
      <c r="C262" s="223">
        <v>1.87683E-9</v>
      </c>
      <c r="D262" s="223" t="s">
        <v>252</v>
      </c>
      <c r="E262" s="223" t="s">
        <v>1867</v>
      </c>
      <c r="F262" s="234" t="s">
        <v>337</v>
      </c>
      <c r="G262" t="s">
        <v>281</v>
      </c>
    </row>
    <row r="263" spans="1:7" ht="15" customHeight="1">
      <c r="A263" s="221" t="s">
        <v>333</v>
      </c>
      <c r="B263" s="223" t="s">
        <v>343</v>
      </c>
      <c r="C263" s="223">
        <v>1.02246E-9</v>
      </c>
      <c r="D263" s="223" t="s">
        <v>252</v>
      </c>
      <c r="E263" s="223" t="s">
        <v>1868</v>
      </c>
      <c r="F263" s="234" t="s">
        <v>339</v>
      </c>
      <c r="G263" t="s">
        <v>281</v>
      </c>
    </row>
    <row r="264" spans="1:7" ht="15" customHeight="1">
      <c r="A264" s="221" t="s">
        <v>333</v>
      </c>
      <c r="B264" s="223" t="s">
        <v>174</v>
      </c>
      <c r="C264" s="223">
        <v>9.05424E-10</v>
      </c>
      <c r="D264" s="223" t="s">
        <v>252</v>
      </c>
      <c r="E264" s="223" t="s">
        <v>1869</v>
      </c>
      <c r="F264" s="234" t="s">
        <v>335</v>
      </c>
      <c r="G264" t="s">
        <v>281</v>
      </c>
    </row>
    <row r="265" spans="1:7" ht="15" customHeight="1">
      <c r="A265" s="221" t="s">
        <v>333</v>
      </c>
      <c r="B265" s="223" t="s">
        <v>347</v>
      </c>
      <c r="C265" s="223">
        <v>4.0530899999999999E-7</v>
      </c>
      <c r="D265" s="223" t="s">
        <v>252</v>
      </c>
      <c r="E265" s="223" t="s">
        <v>1870</v>
      </c>
      <c r="F265" s="234" t="s">
        <v>337</v>
      </c>
      <c r="G265" t="s">
        <v>281</v>
      </c>
    </row>
    <row r="266" spans="1:7" ht="15" customHeight="1">
      <c r="A266" s="221" t="s">
        <v>333</v>
      </c>
      <c r="B266" s="223" t="s">
        <v>347</v>
      </c>
      <c r="C266" s="223">
        <v>6.0225499999999996E-7</v>
      </c>
      <c r="D266" s="223" t="s">
        <v>252</v>
      </c>
      <c r="E266" s="223" t="s">
        <v>1871</v>
      </c>
      <c r="F266" s="234" t="s">
        <v>339</v>
      </c>
      <c r="G266" t="s">
        <v>281</v>
      </c>
    </row>
    <row r="267" spans="1:7" ht="15" customHeight="1">
      <c r="A267" s="221" t="s">
        <v>333</v>
      </c>
      <c r="B267" s="223" t="s">
        <v>350</v>
      </c>
      <c r="C267" s="223">
        <v>2.2522300000000001E-8</v>
      </c>
      <c r="D267" s="223" t="s">
        <v>252</v>
      </c>
      <c r="E267" s="223" t="s">
        <v>1872</v>
      </c>
      <c r="F267" s="234" t="s">
        <v>352</v>
      </c>
      <c r="G267" t="s">
        <v>281</v>
      </c>
    </row>
    <row r="268" spans="1:7" ht="15" customHeight="1">
      <c r="A268" s="221" t="s">
        <v>333</v>
      </c>
      <c r="B268" s="223" t="s">
        <v>353</v>
      </c>
      <c r="C268" s="223">
        <v>4.7092800000000003E-11</v>
      </c>
      <c r="D268" s="223" t="s">
        <v>252</v>
      </c>
      <c r="E268" s="223" t="s">
        <v>1873</v>
      </c>
      <c r="F268" s="234" t="s">
        <v>352</v>
      </c>
      <c r="G268" t="s">
        <v>281</v>
      </c>
    </row>
    <row r="269" spans="1:7" ht="15" customHeight="1">
      <c r="A269" s="221" t="s">
        <v>333</v>
      </c>
      <c r="B269" s="223" t="s">
        <v>355</v>
      </c>
      <c r="C269" s="223">
        <v>1.1899299999999999E-10</v>
      </c>
      <c r="D269" s="223" t="s">
        <v>252</v>
      </c>
      <c r="E269" s="223" t="s">
        <v>1874</v>
      </c>
      <c r="F269" s="234" t="s">
        <v>352</v>
      </c>
      <c r="G269" t="s">
        <v>281</v>
      </c>
    </row>
    <row r="270" spans="1:7" ht="15" customHeight="1">
      <c r="A270" s="221" t="s">
        <v>333</v>
      </c>
      <c r="B270" s="223" t="s">
        <v>357</v>
      </c>
      <c r="C270" s="223">
        <v>3.4782600000000002E-12</v>
      </c>
      <c r="D270" s="223" t="s">
        <v>252</v>
      </c>
      <c r="E270" s="223" t="s">
        <v>1875</v>
      </c>
      <c r="F270" s="234" t="s">
        <v>359</v>
      </c>
      <c r="G270" t="s">
        <v>281</v>
      </c>
    </row>
    <row r="271" spans="1:7" ht="15" customHeight="1">
      <c r="A271" s="221" t="s">
        <v>333</v>
      </c>
      <c r="B271" s="223" t="s">
        <v>364</v>
      </c>
      <c r="C271" s="223">
        <v>1.5368280000000001E-3</v>
      </c>
      <c r="D271" s="223" t="s">
        <v>252</v>
      </c>
      <c r="E271" s="223" t="s">
        <v>1876</v>
      </c>
      <c r="F271" s="234" t="s">
        <v>337</v>
      </c>
      <c r="G271" t="s">
        <v>281</v>
      </c>
    </row>
    <row r="272" spans="1:7" ht="15" customHeight="1">
      <c r="A272" s="221" t="s">
        <v>333</v>
      </c>
      <c r="B272" s="223" t="s">
        <v>364</v>
      </c>
      <c r="C272" s="223">
        <v>4.7168200000000001E-4</v>
      </c>
      <c r="D272" s="223" t="s">
        <v>252</v>
      </c>
      <c r="E272" s="223" t="s">
        <v>1877</v>
      </c>
      <c r="F272" s="234" t="s">
        <v>339</v>
      </c>
      <c r="G272" t="s">
        <v>281</v>
      </c>
    </row>
    <row r="273" spans="1:7" ht="15" customHeight="1">
      <c r="A273" s="221" t="s">
        <v>333</v>
      </c>
      <c r="B273" s="223" t="s">
        <v>179</v>
      </c>
      <c r="C273" s="223">
        <v>8.4410300000000006E-9</v>
      </c>
      <c r="D273" s="223" t="s">
        <v>252</v>
      </c>
      <c r="E273" s="223" t="s">
        <v>1878</v>
      </c>
      <c r="F273" s="234" t="s">
        <v>335</v>
      </c>
      <c r="G273" t="s">
        <v>281</v>
      </c>
    </row>
    <row r="274" spans="1:7" ht="15" customHeight="1">
      <c r="A274" s="221" t="s">
        <v>333</v>
      </c>
      <c r="B274" s="223" t="s">
        <v>368</v>
      </c>
      <c r="C274" s="223">
        <v>2.03604E-8</v>
      </c>
      <c r="D274" s="223" t="s">
        <v>252</v>
      </c>
      <c r="E274" s="223" t="s">
        <v>1879</v>
      </c>
      <c r="F274" s="234" t="s">
        <v>337</v>
      </c>
      <c r="G274" t="s">
        <v>281</v>
      </c>
    </row>
    <row r="275" spans="1:7" ht="15" customHeight="1">
      <c r="A275" s="221" t="s">
        <v>333</v>
      </c>
      <c r="B275" s="223" t="s">
        <v>368</v>
      </c>
      <c r="C275" s="223">
        <v>5.9271899999999999E-10</v>
      </c>
      <c r="D275" s="223" t="s">
        <v>252</v>
      </c>
      <c r="E275" s="223" t="s">
        <v>1880</v>
      </c>
      <c r="F275" s="234" t="s">
        <v>339</v>
      </c>
      <c r="G275" t="s">
        <v>281</v>
      </c>
    </row>
    <row r="276" spans="1:7" ht="15" customHeight="1">
      <c r="A276" s="221" t="s">
        <v>333</v>
      </c>
      <c r="B276" s="223" t="s">
        <v>371</v>
      </c>
      <c r="C276" s="223">
        <v>4.7165707000000001E-2</v>
      </c>
      <c r="D276" s="223" t="s">
        <v>252</v>
      </c>
      <c r="E276" s="223" t="s">
        <v>1881</v>
      </c>
      <c r="F276" s="234" t="s">
        <v>337</v>
      </c>
      <c r="G276" t="s">
        <v>281</v>
      </c>
    </row>
    <row r="277" spans="1:7" ht="15" customHeight="1">
      <c r="A277" s="221" t="s">
        <v>333</v>
      </c>
      <c r="B277" s="223" t="s">
        <v>371</v>
      </c>
      <c r="C277" s="223">
        <v>1.0013019999999999E-3</v>
      </c>
      <c r="D277" s="223" t="s">
        <v>252</v>
      </c>
      <c r="E277" s="223" t="s">
        <v>1882</v>
      </c>
      <c r="F277" s="234" t="s">
        <v>339</v>
      </c>
      <c r="G277" t="s">
        <v>281</v>
      </c>
    </row>
    <row r="278" spans="1:7" ht="15" customHeight="1">
      <c r="A278" s="221" t="s">
        <v>333</v>
      </c>
      <c r="B278" s="223" t="s">
        <v>374</v>
      </c>
      <c r="C278" s="223">
        <v>2.3107051350000001</v>
      </c>
      <c r="D278" s="223" t="s">
        <v>252</v>
      </c>
      <c r="E278" s="223" t="s">
        <v>1883</v>
      </c>
      <c r="F278" s="234" t="s">
        <v>335</v>
      </c>
      <c r="G278" t="s">
        <v>281</v>
      </c>
    </row>
    <row r="279" spans="1:7" ht="15" customHeight="1">
      <c r="A279" s="221" t="s">
        <v>333</v>
      </c>
      <c r="B279" s="223" t="s">
        <v>376</v>
      </c>
      <c r="C279" s="223">
        <v>3.4782600000000003E-4</v>
      </c>
      <c r="D279" s="223" t="s">
        <v>252</v>
      </c>
      <c r="E279" s="223" t="s">
        <v>1884</v>
      </c>
      <c r="F279" s="234" t="s">
        <v>359</v>
      </c>
      <c r="G279" t="s">
        <v>281</v>
      </c>
    </row>
    <row r="280" spans="1:7" ht="15" customHeight="1">
      <c r="A280" s="221" t="s">
        <v>333</v>
      </c>
      <c r="B280" s="223" t="s">
        <v>378</v>
      </c>
      <c r="C280" s="223">
        <v>1.80075E-4</v>
      </c>
      <c r="D280" s="223" t="s">
        <v>252</v>
      </c>
      <c r="E280" s="223" t="s">
        <v>1885</v>
      </c>
      <c r="F280" s="234" t="s">
        <v>337</v>
      </c>
      <c r="G280" t="s">
        <v>281</v>
      </c>
    </row>
    <row r="281" spans="1:7" ht="15" customHeight="1">
      <c r="A281" s="221" t="s">
        <v>333</v>
      </c>
      <c r="B281" s="223" t="s">
        <v>378</v>
      </c>
      <c r="C281" s="223">
        <v>1.2142450000000001E-3</v>
      </c>
      <c r="D281" s="223" t="s">
        <v>252</v>
      </c>
      <c r="E281" s="223" t="s">
        <v>1886</v>
      </c>
      <c r="F281" s="234" t="s">
        <v>339</v>
      </c>
      <c r="G281" t="s">
        <v>281</v>
      </c>
    </row>
    <row r="282" spans="1:7" ht="15" customHeight="1">
      <c r="A282" s="221" t="s">
        <v>333</v>
      </c>
      <c r="B282" s="223" t="s">
        <v>188</v>
      </c>
      <c r="C282" s="223">
        <v>9.9546699999999995E-9</v>
      </c>
      <c r="D282" s="223" t="s">
        <v>252</v>
      </c>
      <c r="E282" s="223" t="s">
        <v>1887</v>
      </c>
      <c r="F282" s="234" t="s">
        <v>335</v>
      </c>
      <c r="G282" t="s">
        <v>281</v>
      </c>
    </row>
    <row r="283" spans="1:7" ht="15" customHeight="1">
      <c r="A283" s="221" t="s">
        <v>333</v>
      </c>
      <c r="B283" s="223" t="s">
        <v>382</v>
      </c>
      <c r="C283" s="223">
        <v>1.12064E-6</v>
      </c>
      <c r="D283" s="223" t="s">
        <v>252</v>
      </c>
      <c r="E283" s="223" t="s">
        <v>1888</v>
      </c>
      <c r="F283" s="234" t="s">
        <v>337</v>
      </c>
      <c r="G283" t="s">
        <v>281</v>
      </c>
    </row>
    <row r="284" spans="1:7" ht="15" customHeight="1">
      <c r="A284" s="221" t="s">
        <v>333</v>
      </c>
      <c r="B284" s="223" t="s">
        <v>382</v>
      </c>
      <c r="C284" s="223">
        <v>3.4558499999999998E-7</v>
      </c>
      <c r="D284" s="223" t="s">
        <v>252</v>
      </c>
      <c r="E284" s="223" t="s">
        <v>1889</v>
      </c>
      <c r="F284" s="234" t="s">
        <v>339</v>
      </c>
      <c r="G284" t="s">
        <v>281</v>
      </c>
    </row>
    <row r="285" spans="1:7" ht="15" customHeight="1">
      <c r="A285" s="221" t="s">
        <v>333</v>
      </c>
      <c r="B285" s="223" t="s">
        <v>385</v>
      </c>
      <c r="C285" s="223">
        <v>2.4197599999999999E-9</v>
      </c>
      <c r="D285" s="223" t="s">
        <v>252</v>
      </c>
      <c r="E285" s="223" t="s">
        <v>1890</v>
      </c>
      <c r="F285" s="234" t="s">
        <v>339</v>
      </c>
      <c r="G285" t="s">
        <v>281</v>
      </c>
    </row>
    <row r="286" spans="1:7" ht="15" customHeight="1">
      <c r="A286" s="221" t="s">
        <v>333</v>
      </c>
      <c r="B286" s="223" t="s">
        <v>184</v>
      </c>
      <c r="C286" s="223">
        <v>5.1446300000000003E-9</v>
      </c>
      <c r="D286" s="223" t="s">
        <v>252</v>
      </c>
      <c r="E286" s="223" t="s">
        <v>1891</v>
      </c>
      <c r="F286" s="234" t="s">
        <v>335</v>
      </c>
      <c r="G286" t="s">
        <v>281</v>
      </c>
    </row>
    <row r="287" spans="1:7" ht="15" customHeight="1">
      <c r="A287" s="221" t="s">
        <v>333</v>
      </c>
      <c r="B287" s="223" t="s">
        <v>184</v>
      </c>
      <c r="C287" s="223">
        <v>2.2842199999999998E-6</v>
      </c>
      <c r="D287" s="223" t="s">
        <v>252</v>
      </c>
      <c r="E287" s="223" t="s">
        <v>1892</v>
      </c>
      <c r="F287" s="234" t="s">
        <v>337</v>
      </c>
      <c r="G287" t="s">
        <v>281</v>
      </c>
    </row>
    <row r="288" spans="1:7" ht="15" customHeight="1">
      <c r="A288" s="221" t="s">
        <v>333</v>
      </c>
      <c r="B288" s="223" t="s">
        <v>184</v>
      </c>
      <c r="C288" s="223">
        <v>2.3104599999999999E-9</v>
      </c>
      <c r="D288" s="223" t="s">
        <v>252</v>
      </c>
      <c r="E288" s="223" t="s">
        <v>1893</v>
      </c>
      <c r="F288" s="234" t="s">
        <v>339</v>
      </c>
      <c r="G288" t="s">
        <v>281</v>
      </c>
    </row>
    <row r="289" spans="1:7" ht="15" customHeight="1">
      <c r="A289" s="221" t="s">
        <v>333</v>
      </c>
      <c r="B289" s="223" t="s">
        <v>390</v>
      </c>
      <c r="C289" s="223">
        <v>4.6983759999999998E-3</v>
      </c>
      <c r="D289" s="223" t="s">
        <v>252</v>
      </c>
      <c r="E289" s="223" t="s">
        <v>1894</v>
      </c>
      <c r="F289" s="234" t="s">
        <v>337</v>
      </c>
      <c r="G289" t="s">
        <v>281</v>
      </c>
    </row>
    <row r="290" spans="1:7" ht="15" customHeight="1">
      <c r="A290" s="221" t="s">
        <v>333</v>
      </c>
      <c r="B290" s="223" t="s">
        <v>390</v>
      </c>
      <c r="C290" s="223">
        <v>4.8199799999999998E-4</v>
      </c>
      <c r="D290" s="223" t="s">
        <v>252</v>
      </c>
      <c r="E290" s="223" t="s">
        <v>1895</v>
      </c>
      <c r="F290" s="234" t="s">
        <v>339</v>
      </c>
      <c r="G290" t="s">
        <v>281</v>
      </c>
    </row>
    <row r="291" spans="1:7" ht="15" customHeight="1">
      <c r="A291" s="221" t="s">
        <v>333</v>
      </c>
      <c r="B291" s="223" t="s">
        <v>192</v>
      </c>
      <c r="C291" s="223">
        <v>2.6848399999999998E-8</v>
      </c>
      <c r="D291" s="223" t="s">
        <v>252</v>
      </c>
      <c r="E291" s="223" t="s">
        <v>1896</v>
      </c>
      <c r="F291" s="234" t="s">
        <v>335</v>
      </c>
      <c r="G291" t="s">
        <v>281</v>
      </c>
    </row>
    <row r="292" spans="1:7" ht="15" customHeight="1">
      <c r="A292" s="221" t="s">
        <v>333</v>
      </c>
      <c r="B292" s="223" t="s">
        <v>394</v>
      </c>
      <c r="C292" s="223">
        <v>1.2853900000000001E-5</v>
      </c>
      <c r="D292" s="223" t="s">
        <v>252</v>
      </c>
      <c r="E292" s="223" t="s">
        <v>1897</v>
      </c>
      <c r="F292" s="234" t="s">
        <v>337</v>
      </c>
      <c r="G292" t="s">
        <v>281</v>
      </c>
    </row>
    <row r="293" spans="1:7" ht="15" customHeight="1">
      <c r="A293" s="221" t="s">
        <v>333</v>
      </c>
      <c r="B293" s="223" t="s">
        <v>394</v>
      </c>
      <c r="C293" s="223">
        <v>2.3212099999999998E-8</v>
      </c>
      <c r="D293" s="223" t="s">
        <v>252</v>
      </c>
      <c r="E293" s="223" t="s">
        <v>1898</v>
      </c>
      <c r="F293" s="234" t="s">
        <v>339</v>
      </c>
      <c r="G293" t="s">
        <v>281</v>
      </c>
    </row>
    <row r="294" spans="1:7" ht="15" customHeight="1">
      <c r="A294" s="221" t="s">
        <v>333</v>
      </c>
      <c r="B294" s="223" t="s">
        <v>397</v>
      </c>
      <c r="C294" s="223">
        <v>1.65923E-4</v>
      </c>
      <c r="D294" s="223" t="s">
        <v>252</v>
      </c>
      <c r="E294" s="223" t="s">
        <v>1899</v>
      </c>
      <c r="F294" s="234" t="s">
        <v>342</v>
      </c>
      <c r="G294" t="s">
        <v>281</v>
      </c>
    </row>
    <row r="295" spans="1:7" ht="15" customHeight="1">
      <c r="A295" s="221" t="s">
        <v>250</v>
      </c>
      <c r="B295" s="223" t="s">
        <v>399</v>
      </c>
      <c r="C295" s="223">
        <v>2.5918700000000002E-4</v>
      </c>
      <c r="D295" s="223" t="s">
        <v>252</v>
      </c>
      <c r="E295" s="223" t="s">
        <v>1900</v>
      </c>
      <c r="F295" s="234" t="s">
        <v>401</v>
      </c>
      <c r="G295" t="s">
        <v>281</v>
      </c>
    </row>
    <row r="296" spans="1:7" ht="15" customHeight="1">
      <c r="A296" s="221" t="s">
        <v>333</v>
      </c>
      <c r="B296" s="223" t="s">
        <v>402</v>
      </c>
      <c r="C296" s="223">
        <v>1.21739E-13</v>
      </c>
      <c r="D296" s="223" t="s">
        <v>252</v>
      </c>
      <c r="E296" s="223" t="s">
        <v>1901</v>
      </c>
      <c r="F296" s="234" t="s">
        <v>359</v>
      </c>
      <c r="G296" t="s">
        <v>281</v>
      </c>
    </row>
    <row r="297" spans="1:7" ht="15" customHeight="1">
      <c r="A297" s="221" t="s">
        <v>333</v>
      </c>
      <c r="B297" s="223" t="s">
        <v>404</v>
      </c>
      <c r="C297" s="223">
        <v>1.859159E-3</v>
      </c>
      <c r="D297" s="223" t="s">
        <v>252</v>
      </c>
      <c r="E297" s="223" t="s">
        <v>1902</v>
      </c>
      <c r="F297" s="234" t="s">
        <v>337</v>
      </c>
      <c r="G297" t="s">
        <v>281</v>
      </c>
    </row>
    <row r="298" spans="1:7" ht="15" customHeight="1">
      <c r="A298" s="221" t="s">
        <v>333</v>
      </c>
      <c r="B298" s="223" t="s">
        <v>404</v>
      </c>
      <c r="C298" s="223">
        <v>2.10232E-4</v>
      </c>
      <c r="D298" s="223" t="s">
        <v>252</v>
      </c>
      <c r="E298" s="223" t="s">
        <v>1903</v>
      </c>
      <c r="F298" s="234" t="s">
        <v>339</v>
      </c>
      <c r="G298" t="s">
        <v>281</v>
      </c>
    </row>
    <row r="299" spans="1:7" ht="15" customHeight="1">
      <c r="A299" s="221" t="s">
        <v>333</v>
      </c>
      <c r="B299" s="233" t="s">
        <v>1019</v>
      </c>
      <c r="C299" s="223" t="s">
        <v>983</v>
      </c>
      <c r="D299" s="223" t="s">
        <v>1904</v>
      </c>
      <c r="E299" s="223" t="s">
        <v>253</v>
      </c>
      <c r="F299" s="234" t="s">
        <v>1905</v>
      </c>
      <c r="G299" t="s">
        <v>281</v>
      </c>
    </row>
    <row r="300" spans="1:7" ht="15" customHeight="1">
      <c r="A300" s="221" t="s">
        <v>333</v>
      </c>
      <c r="B300" s="223" t="s">
        <v>1906</v>
      </c>
      <c r="C300" s="223">
        <v>7.1304199999999999E-7</v>
      </c>
      <c r="D300" s="223" t="s">
        <v>252</v>
      </c>
      <c r="E300" s="223" t="s">
        <v>1907</v>
      </c>
      <c r="F300" s="234" t="s">
        <v>359</v>
      </c>
      <c r="G300" t="s">
        <v>281</v>
      </c>
    </row>
    <row r="301" spans="1:7" ht="15" customHeight="1">
      <c r="A301" s="221" t="s">
        <v>333</v>
      </c>
      <c r="B301" s="223" t="s">
        <v>1908</v>
      </c>
      <c r="C301" s="223">
        <v>1.0086899999999999E-6</v>
      </c>
      <c r="D301" s="223" t="s">
        <v>252</v>
      </c>
      <c r="E301" s="223" t="s">
        <v>1909</v>
      </c>
      <c r="F301" s="234" t="s">
        <v>359</v>
      </c>
      <c r="G301" t="s">
        <v>281</v>
      </c>
    </row>
    <row r="302" spans="1:7" ht="15" customHeight="1">
      <c r="A302" s="221" t="s">
        <v>333</v>
      </c>
      <c r="B302" s="223" t="s">
        <v>1910</v>
      </c>
      <c r="C302" s="223">
        <v>3.7565200000000001E-6</v>
      </c>
      <c r="D302" s="223" t="s">
        <v>252</v>
      </c>
      <c r="E302" s="223" t="s">
        <v>1911</v>
      </c>
      <c r="F302" s="234" t="s">
        <v>359</v>
      </c>
      <c r="G302" t="s">
        <v>281</v>
      </c>
    </row>
    <row r="303" spans="1:7" ht="15" customHeight="1">
      <c r="A303" s="221" t="s">
        <v>333</v>
      </c>
      <c r="B303" s="223" t="s">
        <v>415</v>
      </c>
      <c r="C303" s="223">
        <v>8.1579700000000001E-7</v>
      </c>
      <c r="D303" s="223" t="s">
        <v>252</v>
      </c>
      <c r="E303" s="223" t="s">
        <v>1912</v>
      </c>
      <c r="F303" s="234" t="s">
        <v>335</v>
      </c>
      <c r="G303" t="s">
        <v>281</v>
      </c>
    </row>
    <row r="304" spans="1:7" ht="15" customHeight="1">
      <c r="A304" s="221" t="s">
        <v>333</v>
      </c>
      <c r="B304" s="223" t="s">
        <v>217</v>
      </c>
      <c r="C304" s="223">
        <v>1.0925299999999999E-9</v>
      </c>
      <c r="D304" s="223" t="s">
        <v>252</v>
      </c>
      <c r="E304" s="223" t="s">
        <v>1913</v>
      </c>
      <c r="F304" s="234" t="s">
        <v>335</v>
      </c>
      <c r="G304" t="s">
        <v>281</v>
      </c>
    </row>
    <row r="305" spans="1:7" ht="15" customHeight="1">
      <c r="A305" s="221" t="s">
        <v>333</v>
      </c>
      <c r="B305" s="223" t="s">
        <v>418</v>
      </c>
      <c r="C305" s="223">
        <v>3.1335E-4</v>
      </c>
      <c r="D305" s="223" t="s">
        <v>252</v>
      </c>
      <c r="E305" s="223" t="s">
        <v>1914</v>
      </c>
      <c r="F305" s="234" t="s">
        <v>337</v>
      </c>
      <c r="G305" t="s">
        <v>281</v>
      </c>
    </row>
    <row r="306" spans="1:7" ht="15" customHeight="1">
      <c r="A306" s="221" t="s">
        <v>333</v>
      </c>
      <c r="B306" s="223" t="s">
        <v>418</v>
      </c>
      <c r="C306" s="223">
        <v>1.40117E-8</v>
      </c>
      <c r="D306" s="223" t="s">
        <v>252</v>
      </c>
      <c r="E306" s="223" t="s">
        <v>1915</v>
      </c>
      <c r="F306" s="234" t="s">
        <v>339</v>
      </c>
      <c r="G306" t="s">
        <v>281</v>
      </c>
    </row>
    <row r="307" spans="1:7" ht="15" customHeight="1">
      <c r="A307" s="221" t="s">
        <v>333</v>
      </c>
      <c r="B307" s="223" t="s">
        <v>205</v>
      </c>
      <c r="C307" s="223">
        <v>1.6617600000000001E-9</v>
      </c>
      <c r="D307" s="223" t="s">
        <v>252</v>
      </c>
      <c r="E307" s="223" t="s">
        <v>1916</v>
      </c>
      <c r="F307" s="234" t="s">
        <v>335</v>
      </c>
      <c r="G307" t="s">
        <v>281</v>
      </c>
    </row>
    <row r="308" spans="1:7" ht="15" customHeight="1">
      <c r="A308" s="221" t="s">
        <v>333</v>
      </c>
      <c r="B308" s="223" t="s">
        <v>205</v>
      </c>
      <c r="C308" s="223">
        <v>7.1500199999999999E-7</v>
      </c>
      <c r="D308" s="223" t="s">
        <v>252</v>
      </c>
      <c r="E308" s="223" t="s">
        <v>1917</v>
      </c>
      <c r="F308" s="234" t="s">
        <v>337</v>
      </c>
      <c r="G308" t="s">
        <v>281</v>
      </c>
    </row>
    <row r="309" spans="1:7" ht="15" customHeight="1">
      <c r="A309" s="221" t="s">
        <v>333</v>
      </c>
      <c r="B309" s="223" t="s">
        <v>205</v>
      </c>
      <c r="C309" s="223">
        <v>4.0705399999999999E-10</v>
      </c>
      <c r="D309" s="223" t="s">
        <v>252</v>
      </c>
      <c r="E309" s="223" t="s">
        <v>1918</v>
      </c>
      <c r="F309" s="234" t="s">
        <v>339</v>
      </c>
      <c r="G309" t="s">
        <v>281</v>
      </c>
    </row>
    <row r="310" spans="1:7" ht="15" customHeight="1">
      <c r="A310" s="221" t="s">
        <v>333</v>
      </c>
      <c r="B310" s="223" t="s">
        <v>196</v>
      </c>
      <c r="C310" s="223">
        <v>1.0408899999999999E-9</v>
      </c>
      <c r="D310" s="223" t="s">
        <v>252</v>
      </c>
      <c r="E310" s="223" t="s">
        <v>1919</v>
      </c>
      <c r="F310" s="234" t="s">
        <v>335</v>
      </c>
      <c r="G310" t="s">
        <v>281</v>
      </c>
    </row>
    <row r="311" spans="1:7" ht="15" customHeight="1">
      <c r="A311" s="221" t="s">
        <v>333</v>
      </c>
      <c r="B311" s="223" t="s">
        <v>196</v>
      </c>
      <c r="C311" s="223">
        <v>1.76481E-9</v>
      </c>
      <c r="D311" s="223" t="s">
        <v>252</v>
      </c>
      <c r="E311" s="223" t="s">
        <v>1920</v>
      </c>
      <c r="F311" s="234" t="s">
        <v>337</v>
      </c>
      <c r="G311" t="s">
        <v>281</v>
      </c>
    </row>
    <row r="312" spans="1:7" ht="15" customHeight="1">
      <c r="A312" s="221" t="s">
        <v>333</v>
      </c>
      <c r="B312" s="223" t="s">
        <v>196</v>
      </c>
      <c r="C312" s="223">
        <v>7.2550500000000002E-11</v>
      </c>
      <c r="D312" s="223" t="s">
        <v>252</v>
      </c>
      <c r="E312" s="223" t="s">
        <v>1921</v>
      </c>
      <c r="F312" s="234" t="s">
        <v>339</v>
      </c>
      <c r="G312" t="s">
        <v>281</v>
      </c>
    </row>
    <row r="313" spans="1:7" ht="15" customHeight="1">
      <c r="A313" s="221" t="s">
        <v>333</v>
      </c>
      <c r="B313" s="223" t="s">
        <v>427</v>
      </c>
      <c r="C313" s="223">
        <v>1.7391300000000001E-5</v>
      </c>
      <c r="D313" s="223" t="s">
        <v>252</v>
      </c>
      <c r="E313" s="223" t="s">
        <v>1922</v>
      </c>
      <c r="F313" s="234" t="s">
        <v>359</v>
      </c>
      <c r="G313" t="s">
        <v>281</v>
      </c>
    </row>
    <row r="314" spans="1:7" ht="15" customHeight="1">
      <c r="A314" s="221" t="s">
        <v>333</v>
      </c>
      <c r="B314" s="223" t="s">
        <v>200</v>
      </c>
      <c r="C314" s="223">
        <v>5.4897999999999998E-9</v>
      </c>
      <c r="D314" s="223" t="s">
        <v>252</v>
      </c>
      <c r="E314" s="223" t="s">
        <v>1923</v>
      </c>
      <c r="F314" s="234" t="s">
        <v>335</v>
      </c>
      <c r="G314" t="s">
        <v>281</v>
      </c>
    </row>
    <row r="315" spans="1:7" ht="15" customHeight="1">
      <c r="A315" s="221" t="s">
        <v>333</v>
      </c>
      <c r="B315" s="223" t="s">
        <v>430</v>
      </c>
      <c r="C315" s="223">
        <v>3.6277399999999998E-6</v>
      </c>
      <c r="D315" s="223" t="s">
        <v>252</v>
      </c>
      <c r="E315" s="223" t="s">
        <v>1924</v>
      </c>
      <c r="F315" s="234" t="s">
        <v>337</v>
      </c>
      <c r="G315" t="s">
        <v>281</v>
      </c>
    </row>
    <row r="316" spans="1:7" ht="15" customHeight="1">
      <c r="A316" s="221" t="s">
        <v>333</v>
      </c>
      <c r="B316" s="223" t="s">
        <v>430</v>
      </c>
      <c r="C316" s="223">
        <v>4.5996200000000003E-9</v>
      </c>
      <c r="D316" s="223" t="s">
        <v>252</v>
      </c>
      <c r="E316" s="223" t="s">
        <v>1925</v>
      </c>
      <c r="F316" s="234" t="s">
        <v>339</v>
      </c>
      <c r="G316" t="s">
        <v>281</v>
      </c>
    </row>
    <row r="317" spans="1:7" ht="15" customHeight="1">
      <c r="A317" s="221" t="s">
        <v>333</v>
      </c>
      <c r="B317" s="223" t="s">
        <v>433</v>
      </c>
      <c r="C317" s="223">
        <v>1.8572389999999999E-3</v>
      </c>
      <c r="D317" s="223" t="s">
        <v>252</v>
      </c>
      <c r="E317" s="223" t="s">
        <v>1926</v>
      </c>
      <c r="F317" s="234" t="s">
        <v>337</v>
      </c>
      <c r="G317" t="s">
        <v>281</v>
      </c>
    </row>
    <row r="318" spans="1:7" ht="15" customHeight="1">
      <c r="A318" s="221" t="s">
        <v>333</v>
      </c>
      <c r="B318" s="223" t="s">
        <v>433</v>
      </c>
      <c r="C318" s="223">
        <v>6.6527399999999999E-4</v>
      </c>
      <c r="D318" s="223" t="s">
        <v>252</v>
      </c>
      <c r="E318" s="223" t="s">
        <v>1927</v>
      </c>
      <c r="F318" s="234" t="s">
        <v>339</v>
      </c>
      <c r="G318" t="s">
        <v>281</v>
      </c>
    </row>
    <row r="319" spans="1:7" ht="15" customHeight="1">
      <c r="A319" s="221" t="s">
        <v>333</v>
      </c>
      <c r="B319" s="223" t="s">
        <v>436</v>
      </c>
      <c r="C319" s="223">
        <v>7.9740190000000006E-3</v>
      </c>
      <c r="D319" s="223" t="s">
        <v>252</v>
      </c>
      <c r="E319" s="223" t="s">
        <v>1928</v>
      </c>
      <c r="F319" s="234" t="s">
        <v>438</v>
      </c>
      <c r="G319" t="s">
        <v>281</v>
      </c>
    </row>
    <row r="320" spans="1:7" ht="15" customHeight="1">
      <c r="A320" s="221" t="s">
        <v>333</v>
      </c>
      <c r="B320" s="223" t="s">
        <v>439</v>
      </c>
      <c r="C320" s="223">
        <v>1.02498E-6</v>
      </c>
      <c r="D320" s="223" t="s">
        <v>252</v>
      </c>
      <c r="E320" s="223" t="s">
        <v>1929</v>
      </c>
      <c r="F320" s="234" t="s">
        <v>359</v>
      </c>
      <c r="G320" t="s">
        <v>281</v>
      </c>
    </row>
    <row r="321" spans="1:7" ht="15" customHeight="1">
      <c r="A321" s="221" t="s">
        <v>333</v>
      </c>
      <c r="B321" s="223" t="s">
        <v>1930</v>
      </c>
      <c r="C321" s="223">
        <v>1.73913E-8</v>
      </c>
      <c r="D321" s="223" t="s">
        <v>252</v>
      </c>
      <c r="E321" s="223" t="s">
        <v>1931</v>
      </c>
      <c r="F321" s="234" t="s">
        <v>359</v>
      </c>
      <c r="G321" t="s">
        <v>281</v>
      </c>
    </row>
    <row r="322" spans="1:7" ht="15" customHeight="1">
      <c r="A322" s="221" t="s">
        <v>333</v>
      </c>
      <c r="B322" s="223" t="s">
        <v>441</v>
      </c>
      <c r="C322" s="223">
        <v>8.4173799999999997E-5</v>
      </c>
      <c r="D322" s="223" t="s">
        <v>252</v>
      </c>
      <c r="E322" s="223" t="s">
        <v>1932</v>
      </c>
      <c r="F322" s="234" t="s">
        <v>359</v>
      </c>
      <c r="G322" t="s">
        <v>281</v>
      </c>
    </row>
    <row r="323" spans="1:7" ht="15" customHeight="1">
      <c r="A323" s="221" t="s">
        <v>333</v>
      </c>
      <c r="B323" s="223" t="s">
        <v>443</v>
      </c>
      <c r="C323" s="223">
        <v>9.19998E-5</v>
      </c>
      <c r="D323" s="223" t="s">
        <v>252</v>
      </c>
      <c r="E323" s="223" t="s">
        <v>1933</v>
      </c>
      <c r="F323" s="234" t="s">
        <v>359</v>
      </c>
      <c r="G323" t="s">
        <v>281</v>
      </c>
    </row>
    <row r="324" spans="1:7" ht="15" customHeight="1">
      <c r="A324" s="221" t="s">
        <v>333</v>
      </c>
      <c r="B324" s="223" t="s">
        <v>445</v>
      </c>
      <c r="C324" s="223">
        <v>9.9130300000000002E-6</v>
      </c>
      <c r="D324" s="223" t="s">
        <v>252</v>
      </c>
      <c r="E324" s="223" t="s">
        <v>1934</v>
      </c>
      <c r="F324" s="234" t="s">
        <v>359</v>
      </c>
      <c r="G324" t="s">
        <v>281</v>
      </c>
    </row>
    <row r="325" spans="1:7" ht="15" customHeight="1">
      <c r="A325" s="221" t="s">
        <v>333</v>
      </c>
      <c r="B325" s="223" t="s">
        <v>1935</v>
      </c>
      <c r="C325" s="223">
        <v>2.5565200000000001E-6</v>
      </c>
      <c r="D325" s="223" t="s">
        <v>252</v>
      </c>
      <c r="E325" s="223" t="s">
        <v>1936</v>
      </c>
      <c r="F325" s="234" t="s">
        <v>359</v>
      </c>
      <c r="G325" t="s">
        <v>281</v>
      </c>
    </row>
    <row r="326" spans="1:7" ht="15" customHeight="1">
      <c r="A326" s="221" t="s">
        <v>333</v>
      </c>
      <c r="B326" s="223" t="s">
        <v>447</v>
      </c>
      <c r="C326" s="223">
        <v>9.8081299999999993E-12</v>
      </c>
      <c r="D326" s="223" t="s">
        <v>252</v>
      </c>
      <c r="E326" s="223" t="s">
        <v>1937</v>
      </c>
      <c r="F326" s="234" t="s">
        <v>352</v>
      </c>
      <c r="G326" t="s">
        <v>281</v>
      </c>
    </row>
    <row r="327" spans="1:7" ht="15" customHeight="1">
      <c r="A327" s="221" t="s">
        <v>333</v>
      </c>
      <c r="B327" s="223" t="s">
        <v>449</v>
      </c>
      <c r="C327" s="223">
        <v>1.28601E-3</v>
      </c>
      <c r="D327" s="223" t="s">
        <v>252</v>
      </c>
      <c r="E327" s="223" t="s">
        <v>1938</v>
      </c>
      <c r="F327" s="234" t="s">
        <v>337</v>
      </c>
      <c r="G327" t="s">
        <v>281</v>
      </c>
    </row>
    <row r="328" spans="1:7" ht="15" customHeight="1">
      <c r="A328" s="221" t="s">
        <v>333</v>
      </c>
      <c r="B328" s="223" t="s">
        <v>449</v>
      </c>
      <c r="C328" s="223">
        <v>2.1291E-5</v>
      </c>
      <c r="D328" s="223" t="s">
        <v>252</v>
      </c>
      <c r="E328" s="223" t="s">
        <v>1939</v>
      </c>
      <c r="F328" s="234" t="s">
        <v>339</v>
      </c>
      <c r="G328" t="s">
        <v>281</v>
      </c>
    </row>
    <row r="329" spans="1:7" ht="15" customHeight="1">
      <c r="A329" s="221" t="s">
        <v>333</v>
      </c>
      <c r="B329" s="223" t="s">
        <v>452</v>
      </c>
      <c r="C329" s="223">
        <v>1.45315E-5</v>
      </c>
      <c r="D329" s="223" t="s">
        <v>252</v>
      </c>
      <c r="E329" s="223" t="s">
        <v>1940</v>
      </c>
      <c r="F329" s="234" t="s">
        <v>335</v>
      </c>
      <c r="G329" t="s">
        <v>281</v>
      </c>
    </row>
    <row r="330" spans="1:7" ht="15" customHeight="1">
      <c r="A330" s="221" t="s">
        <v>333</v>
      </c>
      <c r="B330" s="223" t="s">
        <v>229</v>
      </c>
      <c r="C330" s="223">
        <v>9.8447200000000002E-5</v>
      </c>
      <c r="D330" s="223" t="s">
        <v>252</v>
      </c>
      <c r="E330" s="223" t="s">
        <v>1941</v>
      </c>
      <c r="F330" s="234" t="s">
        <v>335</v>
      </c>
      <c r="G330" t="s">
        <v>281</v>
      </c>
    </row>
    <row r="331" spans="1:7" ht="15" customHeight="1">
      <c r="A331" s="221" t="s">
        <v>333</v>
      </c>
      <c r="B331" s="223" t="s">
        <v>455</v>
      </c>
      <c r="C331" s="223">
        <v>1.4297951E-2</v>
      </c>
      <c r="D331" s="223" t="s">
        <v>252</v>
      </c>
      <c r="E331" s="223" t="s">
        <v>1942</v>
      </c>
      <c r="F331" s="234" t="s">
        <v>337</v>
      </c>
      <c r="G331" t="s">
        <v>281</v>
      </c>
    </row>
    <row r="332" spans="1:7" ht="15" customHeight="1">
      <c r="A332" s="221" t="s">
        <v>333</v>
      </c>
      <c r="B332" s="223" t="s">
        <v>455</v>
      </c>
      <c r="C332" s="223">
        <v>5.4034139999999996E-3</v>
      </c>
      <c r="D332" s="223" t="s">
        <v>252</v>
      </c>
      <c r="E332" s="223" t="s">
        <v>1943</v>
      </c>
      <c r="F332" s="234" t="s">
        <v>339</v>
      </c>
      <c r="G332" t="s">
        <v>281</v>
      </c>
    </row>
    <row r="333" spans="1:7" ht="15" customHeight="1">
      <c r="A333" s="221" t="s">
        <v>333</v>
      </c>
      <c r="B333" s="223" t="s">
        <v>1944</v>
      </c>
      <c r="C333" s="223">
        <v>6.0869499999999996E-7</v>
      </c>
      <c r="D333" s="223" t="s">
        <v>252</v>
      </c>
      <c r="E333" s="223" t="s">
        <v>1945</v>
      </c>
      <c r="F333" s="234" t="s">
        <v>352</v>
      </c>
      <c r="G333" t="s">
        <v>281</v>
      </c>
    </row>
    <row r="334" spans="1:7" ht="15" customHeight="1">
      <c r="A334" s="221" t="s">
        <v>333</v>
      </c>
      <c r="B334" s="223" t="s">
        <v>1946</v>
      </c>
      <c r="C334" s="223">
        <v>2.7826E-7</v>
      </c>
      <c r="D334" s="223" t="s">
        <v>252</v>
      </c>
      <c r="E334" s="223" t="s">
        <v>1947</v>
      </c>
      <c r="F334" s="234" t="s">
        <v>352</v>
      </c>
      <c r="G334" t="s">
        <v>281</v>
      </c>
    </row>
    <row r="335" spans="1:7" ht="15" customHeight="1">
      <c r="A335" s="221" t="s">
        <v>333</v>
      </c>
      <c r="B335" s="223" t="s">
        <v>213</v>
      </c>
      <c r="C335" s="223">
        <v>9.6047899999999995E-8</v>
      </c>
      <c r="D335" s="223" t="s">
        <v>252</v>
      </c>
      <c r="E335" s="223" t="s">
        <v>1948</v>
      </c>
      <c r="F335" s="234" t="s">
        <v>335</v>
      </c>
      <c r="G335" t="s">
        <v>281</v>
      </c>
    </row>
    <row r="336" spans="1:7" ht="15" customHeight="1">
      <c r="A336" s="221" t="s">
        <v>333</v>
      </c>
      <c r="B336" s="223" t="s">
        <v>213</v>
      </c>
      <c r="C336" s="223">
        <v>4.8554269999999998E-3</v>
      </c>
      <c r="D336" s="223" t="s">
        <v>252</v>
      </c>
      <c r="E336" s="223" t="s">
        <v>1949</v>
      </c>
      <c r="F336" s="234" t="s">
        <v>337</v>
      </c>
      <c r="G336" t="s">
        <v>281</v>
      </c>
    </row>
    <row r="337" spans="1:7" ht="15" customHeight="1">
      <c r="A337" s="221" t="s">
        <v>333</v>
      </c>
      <c r="B337" s="223" t="s">
        <v>213</v>
      </c>
      <c r="C337" s="223">
        <v>1.52941E-5</v>
      </c>
      <c r="D337" s="223" t="s">
        <v>252</v>
      </c>
      <c r="E337" s="223" t="s">
        <v>1950</v>
      </c>
      <c r="F337" s="234" t="s">
        <v>339</v>
      </c>
      <c r="G337" t="s">
        <v>281</v>
      </c>
    </row>
    <row r="338" spans="1:7" ht="15" customHeight="1">
      <c r="A338" s="221" t="s">
        <v>333</v>
      </c>
      <c r="B338" s="223" t="s">
        <v>461</v>
      </c>
      <c r="C338" s="223">
        <v>7.2133999999999997E-5</v>
      </c>
      <c r="D338" s="223" t="s">
        <v>252</v>
      </c>
      <c r="E338" s="223" t="s">
        <v>1951</v>
      </c>
      <c r="F338" s="234" t="s">
        <v>463</v>
      </c>
      <c r="G338" t="s">
        <v>281</v>
      </c>
    </row>
    <row r="339" spans="1:7" ht="15" customHeight="1">
      <c r="A339" s="221" t="s">
        <v>333</v>
      </c>
      <c r="B339" s="223" t="s">
        <v>464</v>
      </c>
      <c r="C339" s="223">
        <v>3.8889079999999999E-3</v>
      </c>
      <c r="D339" s="223" t="s">
        <v>252</v>
      </c>
      <c r="E339" s="223" t="s">
        <v>1952</v>
      </c>
      <c r="F339" s="234" t="s">
        <v>337</v>
      </c>
      <c r="G339" t="s">
        <v>281</v>
      </c>
    </row>
    <row r="340" spans="1:7" ht="15" customHeight="1">
      <c r="A340" s="221" t="s">
        <v>333</v>
      </c>
      <c r="B340" s="223" t="s">
        <v>464</v>
      </c>
      <c r="C340" s="223">
        <v>6.6467000000000002E-4</v>
      </c>
      <c r="D340" s="223" t="s">
        <v>252</v>
      </c>
      <c r="E340" s="223" t="s">
        <v>1953</v>
      </c>
      <c r="F340" s="234" t="s">
        <v>339</v>
      </c>
      <c r="G340" t="s">
        <v>281</v>
      </c>
    </row>
    <row r="341" spans="1:7" ht="15" customHeight="1">
      <c r="A341" s="221" t="s">
        <v>333</v>
      </c>
      <c r="B341" s="223" t="s">
        <v>467</v>
      </c>
      <c r="C341" s="223">
        <v>1.7297300000000001E-5</v>
      </c>
      <c r="D341" s="223" t="s">
        <v>252</v>
      </c>
      <c r="E341" s="223" t="s">
        <v>1954</v>
      </c>
      <c r="F341" s="234" t="s">
        <v>335</v>
      </c>
      <c r="G341" t="s">
        <v>281</v>
      </c>
    </row>
    <row r="342" spans="1:7" ht="15" customHeight="1">
      <c r="A342" s="221" t="s">
        <v>333</v>
      </c>
      <c r="B342" s="223" t="s">
        <v>469</v>
      </c>
      <c r="C342" s="223">
        <v>2.2942400000000001E-9</v>
      </c>
      <c r="D342" s="223" t="s">
        <v>252</v>
      </c>
      <c r="E342" s="223" t="s">
        <v>1955</v>
      </c>
      <c r="F342" s="234" t="s">
        <v>337</v>
      </c>
      <c r="G342" t="s">
        <v>281</v>
      </c>
    </row>
    <row r="343" spans="1:7" ht="15" customHeight="1">
      <c r="A343" s="221" t="s">
        <v>333</v>
      </c>
      <c r="B343" s="223" t="s">
        <v>469</v>
      </c>
      <c r="C343" s="223">
        <v>3.8301200000000002E-12</v>
      </c>
      <c r="D343" s="223" t="s">
        <v>252</v>
      </c>
      <c r="E343" s="223" t="s">
        <v>1956</v>
      </c>
      <c r="F343" s="234" t="s">
        <v>339</v>
      </c>
      <c r="G343" t="s">
        <v>281</v>
      </c>
    </row>
    <row r="344" spans="1:7" ht="15" customHeight="1">
      <c r="A344" s="221" t="s">
        <v>333</v>
      </c>
      <c r="B344" s="223" t="s">
        <v>472</v>
      </c>
      <c r="C344" s="223">
        <v>8.2893299999999997E-10</v>
      </c>
      <c r="D344" s="223" t="s">
        <v>252</v>
      </c>
      <c r="E344" s="223" t="s">
        <v>1957</v>
      </c>
      <c r="F344" s="234" t="s">
        <v>337</v>
      </c>
      <c r="G344" t="s">
        <v>281</v>
      </c>
    </row>
    <row r="345" spans="1:7" ht="15" customHeight="1">
      <c r="A345" s="221" t="s">
        <v>333</v>
      </c>
      <c r="B345" s="223" t="s">
        <v>472</v>
      </c>
      <c r="C345" s="223">
        <v>1.3838599999999999E-12</v>
      </c>
      <c r="D345" s="223" t="s">
        <v>252</v>
      </c>
      <c r="E345" s="223" t="s">
        <v>1958</v>
      </c>
      <c r="F345" s="234" t="s">
        <v>339</v>
      </c>
      <c r="G345" t="s">
        <v>281</v>
      </c>
    </row>
    <row r="346" spans="1:7" ht="15" customHeight="1">
      <c r="A346" s="221" t="s">
        <v>333</v>
      </c>
      <c r="B346" s="223" t="s">
        <v>475</v>
      </c>
      <c r="C346" s="223">
        <v>1.859159E-3</v>
      </c>
      <c r="D346" s="223" t="s">
        <v>252</v>
      </c>
      <c r="E346" s="223" t="s">
        <v>1902</v>
      </c>
      <c r="F346" s="234" t="s">
        <v>337</v>
      </c>
      <c r="G346" t="s">
        <v>281</v>
      </c>
    </row>
    <row r="347" spans="1:7" ht="15" customHeight="1">
      <c r="A347" s="221" t="s">
        <v>333</v>
      </c>
      <c r="B347" s="223" t="s">
        <v>475</v>
      </c>
      <c r="C347" s="223">
        <v>2.1023299999999999E-4</v>
      </c>
      <c r="D347" s="223" t="s">
        <v>252</v>
      </c>
      <c r="E347" s="223" t="s">
        <v>1959</v>
      </c>
      <c r="F347" s="234" t="s">
        <v>339</v>
      </c>
      <c r="G347" t="s">
        <v>281</v>
      </c>
    </row>
    <row r="348" spans="1:7" ht="15" customHeight="1">
      <c r="A348" s="221" t="s">
        <v>333</v>
      </c>
      <c r="B348" s="223" t="s">
        <v>477</v>
      </c>
      <c r="C348" s="223">
        <v>1.89565E-6</v>
      </c>
      <c r="D348" s="223" t="s">
        <v>252</v>
      </c>
      <c r="E348" s="223" t="s">
        <v>1960</v>
      </c>
      <c r="F348" s="234" t="s">
        <v>352</v>
      </c>
      <c r="G348" t="s">
        <v>281</v>
      </c>
    </row>
    <row r="349" spans="1:7" ht="15" customHeight="1">
      <c r="A349" s="221" t="s">
        <v>333</v>
      </c>
      <c r="B349" s="223" t="s">
        <v>479</v>
      </c>
      <c r="C349" s="223">
        <v>5.8510899999999995E-7</v>
      </c>
      <c r="D349" s="223" t="s">
        <v>252</v>
      </c>
      <c r="E349" s="223" t="s">
        <v>1961</v>
      </c>
      <c r="F349" s="234" t="s">
        <v>337</v>
      </c>
      <c r="G349" t="s">
        <v>281</v>
      </c>
    </row>
    <row r="350" spans="1:7" ht="15" customHeight="1">
      <c r="A350" s="221" t="s">
        <v>333</v>
      </c>
      <c r="B350" s="223" t="s">
        <v>479</v>
      </c>
      <c r="C350" s="223">
        <v>1.8682699999999998E-9</v>
      </c>
      <c r="D350" s="223" t="s">
        <v>252</v>
      </c>
      <c r="E350" s="223" t="s">
        <v>1962</v>
      </c>
      <c r="F350" s="234" t="s">
        <v>339</v>
      </c>
      <c r="G350" t="s">
        <v>281</v>
      </c>
    </row>
    <row r="351" spans="1:7" ht="15" customHeight="1">
      <c r="A351" s="221" t="s">
        <v>333</v>
      </c>
      <c r="B351" s="223" t="s">
        <v>482</v>
      </c>
      <c r="C351" s="223">
        <v>3.0693643E-2</v>
      </c>
      <c r="D351" s="223" t="s">
        <v>252</v>
      </c>
      <c r="E351" s="223" t="s">
        <v>1963</v>
      </c>
      <c r="F351" s="234" t="s">
        <v>484</v>
      </c>
      <c r="G351" t="s">
        <v>281</v>
      </c>
    </row>
    <row r="352" spans="1:7" ht="15" customHeight="1">
      <c r="A352" s="221" t="s">
        <v>333</v>
      </c>
      <c r="B352" s="223" t="s">
        <v>209</v>
      </c>
      <c r="C352" s="223">
        <v>5.5818399999999999E-8</v>
      </c>
      <c r="D352" s="223" t="s">
        <v>252</v>
      </c>
      <c r="E352" s="223" t="s">
        <v>1964</v>
      </c>
      <c r="F352" s="234" t="s">
        <v>335</v>
      </c>
      <c r="G352" t="s">
        <v>281</v>
      </c>
    </row>
    <row r="353" spans="1:7" ht="15" customHeight="1">
      <c r="A353" s="221" t="s">
        <v>333</v>
      </c>
      <c r="B353" s="223" t="s">
        <v>486</v>
      </c>
      <c r="C353" s="223">
        <v>3.7400500000000002E-5</v>
      </c>
      <c r="D353" s="223" t="s">
        <v>252</v>
      </c>
      <c r="E353" s="223" t="s">
        <v>1965</v>
      </c>
      <c r="F353" s="234" t="s">
        <v>337</v>
      </c>
      <c r="G353" t="s">
        <v>281</v>
      </c>
    </row>
    <row r="354" spans="1:7" ht="15" customHeight="1">
      <c r="A354" s="221" t="s">
        <v>333</v>
      </c>
      <c r="B354" s="223" t="s">
        <v>486</v>
      </c>
      <c r="C354" s="223">
        <v>5.0984699999999997E-9</v>
      </c>
      <c r="D354" s="223" t="s">
        <v>252</v>
      </c>
      <c r="E354" s="223" t="s">
        <v>1966</v>
      </c>
      <c r="F354" s="234" t="s">
        <v>339</v>
      </c>
      <c r="G354" t="s">
        <v>281</v>
      </c>
    </row>
    <row r="355" spans="1:7" ht="15" customHeight="1">
      <c r="A355" s="262" t="s">
        <v>268</v>
      </c>
      <c r="B355" s="189" t="s">
        <v>126</v>
      </c>
      <c r="C355" s="189">
        <v>22.97969608</v>
      </c>
      <c r="D355" s="189" t="s">
        <v>542</v>
      </c>
      <c r="E355" s="189" t="s">
        <v>253</v>
      </c>
      <c r="F355" s="263" t="s">
        <v>1967</v>
      </c>
      <c r="G355" t="s">
        <v>281</v>
      </c>
    </row>
    <row r="356" spans="1:7" ht="15" customHeight="1">
      <c r="A356" s="262" t="s">
        <v>268</v>
      </c>
      <c r="B356" s="189" t="s">
        <v>1968</v>
      </c>
      <c r="C356" s="189">
        <v>380</v>
      </c>
      <c r="D356" s="189" t="s">
        <v>1969</v>
      </c>
      <c r="E356" s="189" t="s">
        <v>253</v>
      </c>
      <c r="F356" s="263" t="s">
        <v>1970</v>
      </c>
      <c r="G356" t="s">
        <v>281</v>
      </c>
    </row>
    <row r="357" spans="1:7" ht="15" customHeight="1">
      <c r="A357" s="262" t="s">
        <v>268</v>
      </c>
      <c r="B357" s="189" t="s">
        <v>1593</v>
      </c>
      <c r="C357" s="189">
        <v>200000</v>
      </c>
      <c r="D357" s="189" t="s">
        <v>898</v>
      </c>
      <c r="E357" s="189" t="s">
        <v>1971</v>
      </c>
      <c r="F357" s="263" t="s">
        <v>1972</v>
      </c>
      <c r="G357" t="s">
        <v>281</v>
      </c>
    </row>
    <row r="358" spans="1:7" ht="15" customHeight="1">
      <c r="A358" s="262" t="s">
        <v>268</v>
      </c>
      <c r="B358" s="189" t="s">
        <v>983</v>
      </c>
      <c r="C358" s="189" t="s">
        <v>1973</v>
      </c>
      <c r="D358" s="189" t="s">
        <v>408</v>
      </c>
      <c r="E358" s="264"/>
      <c r="F358" s="263" t="s">
        <v>1974</v>
      </c>
      <c r="G358" t="s">
        <v>281</v>
      </c>
    </row>
    <row r="359" spans="1:7" ht="15" customHeight="1">
      <c r="A359" s="239" t="s">
        <v>268</v>
      </c>
      <c r="B359" s="240" t="s">
        <v>1975</v>
      </c>
      <c r="C359" s="240" t="s">
        <v>1976</v>
      </c>
      <c r="D359" s="270" t="s">
        <v>275</v>
      </c>
      <c r="E359" s="265"/>
      <c r="F359" s="241" t="s">
        <v>1977</v>
      </c>
      <c r="G359" t="s">
        <v>281</v>
      </c>
    </row>
    <row r="360" spans="1:7" ht="15" customHeight="1">
      <c r="G360" t="s">
        <v>281</v>
      </c>
    </row>
    <row r="361" spans="1:7" ht="15" customHeight="1">
      <c r="A361" s="769" t="s">
        <v>1001</v>
      </c>
      <c r="B361" s="770"/>
      <c r="C361" s="770"/>
      <c r="D361" s="770"/>
      <c r="E361" s="770"/>
      <c r="F361" s="771"/>
      <c r="G361" t="s">
        <v>281</v>
      </c>
    </row>
    <row r="362" spans="1:7" ht="15" customHeight="1">
      <c r="A362" s="211" t="s">
        <v>238</v>
      </c>
      <c r="B362" s="212" t="s">
        <v>239</v>
      </c>
      <c r="C362" s="212" t="s">
        <v>240</v>
      </c>
      <c r="D362" s="212" t="s">
        <v>134</v>
      </c>
      <c r="E362" s="212" t="s">
        <v>241</v>
      </c>
      <c r="F362" s="213" t="s">
        <v>242</v>
      </c>
      <c r="G362" t="s">
        <v>281</v>
      </c>
    </row>
    <row r="363" spans="1:7" ht="15" customHeight="1">
      <c r="A363" s="216" t="s">
        <v>243</v>
      </c>
      <c r="B363" s="296" t="s">
        <v>1284</v>
      </c>
      <c r="C363" s="218">
        <v>1.775109E-3</v>
      </c>
      <c r="D363" s="297" t="s">
        <v>259</v>
      </c>
      <c r="E363" s="218" t="s">
        <v>1748</v>
      </c>
      <c r="F363" s="232" t="s">
        <v>1286</v>
      </c>
      <c r="G363" t="s">
        <v>281</v>
      </c>
    </row>
    <row r="364" spans="1:7" ht="15" customHeight="1">
      <c r="A364" s="221" t="s">
        <v>243</v>
      </c>
      <c r="B364" s="298" t="s">
        <v>1287</v>
      </c>
      <c r="C364" s="223">
        <v>1.4749799999999999E-6</v>
      </c>
      <c r="D364" s="299" t="s">
        <v>259</v>
      </c>
      <c r="E364" s="223" t="s">
        <v>1288</v>
      </c>
      <c r="F364" s="234" t="s">
        <v>1289</v>
      </c>
      <c r="G364" t="s">
        <v>281</v>
      </c>
    </row>
    <row r="365" spans="1:7" ht="15" customHeight="1">
      <c r="A365" s="221" t="s">
        <v>243</v>
      </c>
      <c r="B365" s="298" t="s">
        <v>317</v>
      </c>
      <c r="C365" s="223">
        <v>4.6737599999999998E-4</v>
      </c>
      <c r="D365" s="299" t="s">
        <v>259</v>
      </c>
      <c r="E365" s="223" t="s">
        <v>1749</v>
      </c>
      <c r="F365" s="234" t="s">
        <v>1291</v>
      </c>
      <c r="G365" t="s">
        <v>281</v>
      </c>
    </row>
    <row r="366" spans="1:7" ht="15" customHeight="1">
      <c r="A366" s="221" t="s">
        <v>243</v>
      </c>
      <c r="B366" s="298" t="s">
        <v>294</v>
      </c>
      <c r="C366" s="223">
        <v>1.28487E-7</v>
      </c>
      <c r="D366" s="299" t="s">
        <v>259</v>
      </c>
      <c r="E366" s="223" t="s">
        <v>1750</v>
      </c>
      <c r="F366" s="234" t="s">
        <v>1291</v>
      </c>
      <c r="G366" t="s">
        <v>281</v>
      </c>
    </row>
    <row r="367" spans="1:7" ht="15" customHeight="1">
      <c r="A367" s="221" t="s">
        <v>243</v>
      </c>
      <c r="B367" s="298" t="s">
        <v>1293</v>
      </c>
      <c r="C367" s="223">
        <v>9.9671700000000004E-8</v>
      </c>
      <c r="D367" s="299" t="s">
        <v>259</v>
      </c>
      <c r="E367" s="223" t="s">
        <v>1751</v>
      </c>
      <c r="F367" s="234" t="s">
        <v>1291</v>
      </c>
      <c r="G367" t="s">
        <v>281</v>
      </c>
    </row>
    <row r="368" spans="1:7" ht="15" customHeight="1">
      <c r="A368" s="221" t="s">
        <v>243</v>
      </c>
      <c r="B368" s="298" t="s">
        <v>1295</v>
      </c>
      <c r="C368" s="223">
        <v>1.4289999999999999E-7</v>
      </c>
      <c r="D368" s="299" t="s">
        <v>504</v>
      </c>
      <c r="E368" s="223" t="s">
        <v>1296</v>
      </c>
      <c r="F368" s="234" t="s">
        <v>1297</v>
      </c>
      <c r="G368" t="s">
        <v>281</v>
      </c>
    </row>
    <row r="369" spans="1:7" ht="15" customHeight="1">
      <c r="A369" s="221" t="s">
        <v>243</v>
      </c>
      <c r="B369" s="298" t="s">
        <v>1298</v>
      </c>
      <c r="C369" s="223">
        <v>4.8386542999999997E-2</v>
      </c>
      <c r="D369" s="299" t="s">
        <v>327</v>
      </c>
      <c r="E369" s="223" t="s">
        <v>1299</v>
      </c>
      <c r="F369" s="234" t="s">
        <v>1300</v>
      </c>
      <c r="G369" t="s">
        <v>281</v>
      </c>
    </row>
    <row r="370" spans="1:7" ht="15" customHeight="1">
      <c r="A370" s="221" t="s">
        <v>243</v>
      </c>
      <c r="B370" s="298" t="s">
        <v>1301</v>
      </c>
      <c r="C370" s="223">
        <v>2.7546039999999999E-3</v>
      </c>
      <c r="D370" s="299" t="s">
        <v>408</v>
      </c>
      <c r="E370" s="223" t="s">
        <v>1752</v>
      </c>
      <c r="F370" s="234" t="s">
        <v>1291</v>
      </c>
      <c r="G370" t="s">
        <v>281</v>
      </c>
    </row>
    <row r="371" spans="1:7" ht="15" customHeight="1">
      <c r="A371" s="221" t="s">
        <v>243</v>
      </c>
      <c r="B371" s="298" t="s">
        <v>1303</v>
      </c>
      <c r="C371" s="223">
        <v>3.1628519999999999E-3</v>
      </c>
      <c r="D371" s="299" t="s">
        <v>408</v>
      </c>
      <c r="E371" s="223" t="s">
        <v>1753</v>
      </c>
      <c r="F371" s="234" t="s">
        <v>1305</v>
      </c>
      <c r="G371" t="s">
        <v>281</v>
      </c>
    </row>
    <row r="372" spans="1:7" ht="15" customHeight="1">
      <c r="A372" s="221" t="s">
        <v>243</v>
      </c>
      <c r="B372" s="298" t="s">
        <v>1306</v>
      </c>
      <c r="C372" s="223">
        <v>3.8774600000000001E-4</v>
      </c>
      <c r="D372" s="299" t="s">
        <v>504</v>
      </c>
      <c r="E372" s="223" t="s">
        <v>1307</v>
      </c>
      <c r="F372" s="234" t="s">
        <v>1308</v>
      </c>
      <c r="G372" t="s">
        <v>281</v>
      </c>
    </row>
    <row r="373" spans="1:7" ht="15" customHeight="1">
      <c r="A373" s="221" t="s">
        <v>243</v>
      </c>
      <c r="B373" s="298" t="s">
        <v>1309</v>
      </c>
      <c r="C373" s="223">
        <v>3.8774600000000001E-4</v>
      </c>
      <c r="D373" s="299" t="s">
        <v>504</v>
      </c>
      <c r="E373" s="223" t="s">
        <v>1307</v>
      </c>
      <c r="F373" s="234" t="s">
        <v>1308</v>
      </c>
      <c r="G373" t="s">
        <v>281</v>
      </c>
    </row>
    <row r="374" spans="1:7" ht="15" customHeight="1">
      <c r="A374" s="221" t="s">
        <v>243</v>
      </c>
      <c r="B374" s="298" t="s">
        <v>1310</v>
      </c>
      <c r="C374" s="223">
        <v>8.4939100000000001E-5</v>
      </c>
      <c r="D374" s="299" t="s">
        <v>259</v>
      </c>
      <c r="E374" s="223" t="s">
        <v>1311</v>
      </c>
      <c r="F374" s="234" t="s">
        <v>1312</v>
      </c>
      <c r="G374" t="s">
        <v>281</v>
      </c>
    </row>
    <row r="375" spans="1:7" ht="15" customHeight="1">
      <c r="A375" s="221" t="s">
        <v>243</v>
      </c>
      <c r="B375" s="298" t="s">
        <v>1313</v>
      </c>
      <c r="C375" s="223">
        <v>0.16014249999999999</v>
      </c>
      <c r="D375" s="299" t="s">
        <v>259</v>
      </c>
      <c r="E375" s="223" t="s">
        <v>1314</v>
      </c>
      <c r="F375" s="234" t="s">
        <v>1315</v>
      </c>
      <c r="G375" t="s">
        <v>281</v>
      </c>
    </row>
    <row r="376" spans="1:7" ht="15" customHeight="1">
      <c r="A376" s="221" t="s">
        <v>243</v>
      </c>
      <c r="B376" s="298" t="s">
        <v>326</v>
      </c>
      <c r="C376" s="223">
        <v>9.1739609999999996E-3</v>
      </c>
      <c r="D376" s="299" t="s">
        <v>327</v>
      </c>
      <c r="E376" s="223" t="s">
        <v>1754</v>
      </c>
      <c r="F376" s="234" t="s">
        <v>1317</v>
      </c>
      <c r="G376" t="s">
        <v>281</v>
      </c>
    </row>
    <row r="377" spans="1:7" ht="15" customHeight="1">
      <c r="A377" s="221" t="s">
        <v>243</v>
      </c>
      <c r="B377" s="298" t="s">
        <v>1318</v>
      </c>
      <c r="C377" s="223">
        <v>8.4086960000000002E-3</v>
      </c>
      <c r="D377" s="299" t="s">
        <v>327</v>
      </c>
      <c r="E377" s="223" t="s">
        <v>1755</v>
      </c>
      <c r="F377" s="234" t="s">
        <v>1320</v>
      </c>
      <c r="G377" t="s">
        <v>281</v>
      </c>
    </row>
    <row r="378" spans="1:7" ht="15" customHeight="1">
      <c r="A378" s="221" t="s">
        <v>243</v>
      </c>
      <c r="B378" s="298" t="s">
        <v>1321</v>
      </c>
      <c r="C378" s="223">
        <v>1.6069163000000001E-2</v>
      </c>
      <c r="D378" s="299" t="s">
        <v>327</v>
      </c>
      <c r="E378" s="223" t="s">
        <v>1756</v>
      </c>
      <c r="F378" s="234" t="s">
        <v>1291</v>
      </c>
      <c r="G378" t="s">
        <v>281</v>
      </c>
    </row>
    <row r="379" spans="1:7" ht="15" customHeight="1">
      <c r="A379" s="221" t="s">
        <v>243</v>
      </c>
      <c r="B379" s="298" t="s">
        <v>300</v>
      </c>
      <c r="C379" s="223">
        <v>7.7091899999999994E-8</v>
      </c>
      <c r="D379" s="299" t="s">
        <v>259</v>
      </c>
      <c r="E379" s="223" t="s">
        <v>1757</v>
      </c>
      <c r="F379" s="234" t="s">
        <v>1291</v>
      </c>
      <c r="G379" t="s">
        <v>281</v>
      </c>
    </row>
    <row r="380" spans="1:7" ht="15" customHeight="1">
      <c r="A380" s="221" t="s">
        <v>243</v>
      </c>
      <c r="B380" s="298" t="s">
        <v>288</v>
      </c>
      <c r="C380" s="223">
        <v>8.9805700000000002E-3</v>
      </c>
      <c r="D380" s="299" t="s">
        <v>259</v>
      </c>
      <c r="E380" s="223" t="s">
        <v>1758</v>
      </c>
      <c r="F380" s="234" t="s">
        <v>1291</v>
      </c>
      <c r="G380" t="s">
        <v>281</v>
      </c>
    </row>
    <row r="381" spans="1:7" ht="15" customHeight="1">
      <c r="A381" s="221" t="s">
        <v>243</v>
      </c>
      <c r="B381" s="298" t="s">
        <v>1325</v>
      </c>
      <c r="C381" s="223">
        <v>6.5679880000000003E-3</v>
      </c>
      <c r="D381" s="299" t="s">
        <v>259</v>
      </c>
      <c r="E381" s="223" t="s">
        <v>1759</v>
      </c>
      <c r="F381" s="234" t="s">
        <v>1286</v>
      </c>
      <c r="G381" t="s">
        <v>281</v>
      </c>
    </row>
    <row r="382" spans="1:7" ht="15" customHeight="1">
      <c r="A382" s="221" t="s">
        <v>243</v>
      </c>
      <c r="B382" s="298" t="s">
        <v>282</v>
      </c>
      <c r="C382" s="223">
        <v>4.7899900000000003E-12</v>
      </c>
      <c r="D382" s="299" t="s">
        <v>275</v>
      </c>
      <c r="E382" s="223" t="s">
        <v>1760</v>
      </c>
      <c r="F382" s="234" t="s">
        <v>1291</v>
      </c>
      <c r="G382" t="s">
        <v>281</v>
      </c>
    </row>
    <row r="383" spans="1:7" ht="15" customHeight="1">
      <c r="A383" s="221" t="s">
        <v>243</v>
      </c>
      <c r="B383" s="298" t="s">
        <v>1328</v>
      </c>
      <c r="C383" s="223">
        <v>2.3874999999999999E-3</v>
      </c>
      <c r="D383" s="299" t="s">
        <v>259</v>
      </c>
      <c r="E383" s="223" t="s">
        <v>1329</v>
      </c>
      <c r="F383" s="234" t="s">
        <v>1330</v>
      </c>
      <c r="G383" t="s">
        <v>281</v>
      </c>
    </row>
    <row r="384" spans="1:7" ht="15" customHeight="1">
      <c r="A384" s="221" t="s">
        <v>243</v>
      </c>
      <c r="B384" s="298" t="s">
        <v>1331</v>
      </c>
      <c r="C384" s="223">
        <v>2.68492E-4</v>
      </c>
      <c r="D384" s="299" t="s">
        <v>259</v>
      </c>
      <c r="E384" s="223" t="s">
        <v>1332</v>
      </c>
      <c r="F384" s="234" t="s">
        <v>1333</v>
      </c>
      <c r="G384" t="s">
        <v>281</v>
      </c>
    </row>
    <row r="385" spans="1:7" ht="15" customHeight="1">
      <c r="A385" s="221" t="s">
        <v>243</v>
      </c>
      <c r="B385" s="298" t="s">
        <v>1334</v>
      </c>
      <c r="C385" s="223">
        <v>2.2348199999999999E-7</v>
      </c>
      <c r="D385" s="299" t="s">
        <v>259</v>
      </c>
      <c r="E385" s="223" t="s">
        <v>1335</v>
      </c>
      <c r="F385" s="234" t="s">
        <v>1289</v>
      </c>
      <c r="G385" t="s">
        <v>281</v>
      </c>
    </row>
    <row r="386" spans="1:7" ht="15" customHeight="1">
      <c r="A386" s="221" t="s">
        <v>243</v>
      </c>
      <c r="B386" s="298" t="s">
        <v>1336</v>
      </c>
      <c r="C386" s="223">
        <v>2.2348199999999999E-7</v>
      </c>
      <c r="D386" s="299" t="s">
        <v>259</v>
      </c>
      <c r="E386" s="223" t="s">
        <v>1335</v>
      </c>
      <c r="F386" s="234" t="s">
        <v>1289</v>
      </c>
      <c r="G386" t="s">
        <v>281</v>
      </c>
    </row>
    <row r="387" spans="1:7" ht="15" customHeight="1">
      <c r="A387" s="221" t="s">
        <v>243</v>
      </c>
      <c r="B387" s="298" t="s">
        <v>1337</v>
      </c>
      <c r="C387" s="223">
        <v>1.9159959000000001E-2</v>
      </c>
      <c r="D387" s="299" t="s">
        <v>259</v>
      </c>
      <c r="E387" s="223" t="s">
        <v>1761</v>
      </c>
      <c r="F387" s="234" t="s">
        <v>1291</v>
      </c>
      <c r="G387" t="s">
        <v>281</v>
      </c>
    </row>
    <row r="388" spans="1:7" ht="15" customHeight="1">
      <c r="A388" s="221" t="s">
        <v>243</v>
      </c>
      <c r="B388" s="298" t="s">
        <v>320</v>
      </c>
      <c r="C388" s="223">
        <v>1.1684390000000001E-3</v>
      </c>
      <c r="D388" s="299" t="s">
        <v>259</v>
      </c>
      <c r="E388" s="223" t="s">
        <v>1762</v>
      </c>
      <c r="F388" s="234" t="s">
        <v>1291</v>
      </c>
      <c r="G388" t="s">
        <v>281</v>
      </c>
    </row>
    <row r="389" spans="1:7" ht="15" customHeight="1">
      <c r="A389" s="221" t="s">
        <v>243</v>
      </c>
      <c r="B389" s="298" t="s">
        <v>323</v>
      </c>
      <c r="C389" s="223">
        <v>8.3855909999999995E-3</v>
      </c>
      <c r="D389" s="299" t="s">
        <v>259</v>
      </c>
      <c r="E389" s="223" t="s">
        <v>1763</v>
      </c>
      <c r="F389" s="234" t="s">
        <v>1291</v>
      </c>
      <c r="G389" t="s">
        <v>281</v>
      </c>
    </row>
    <row r="390" spans="1:7" ht="15" customHeight="1">
      <c r="A390" s="221" t="s">
        <v>243</v>
      </c>
      <c r="B390" s="298" t="s">
        <v>308</v>
      </c>
      <c r="C390" s="223">
        <v>3.9949399999999999E-7</v>
      </c>
      <c r="D390" s="299" t="s">
        <v>259</v>
      </c>
      <c r="E390" s="223" t="s">
        <v>1764</v>
      </c>
      <c r="F390" s="234" t="s">
        <v>1291</v>
      </c>
      <c r="G390" t="s">
        <v>281</v>
      </c>
    </row>
    <row r="391" spans="1:7" ht="15" customHeight="1">
      <c r="A391" s="221" t="s">
        <v>243</v>
      </c>
      <c r="B391" s="298" t="s">
        <v>1342</v>
      </c>
      <c r="C391" s="223">
        <v>8.7158099999999995E-6</v>
      </c>
      <c r="D391" s="299" t="s">
        <v>259</v>
      </c>
      <c r="E391" s="223" t="s">
        <v>1343</v>
      </c>
      <c r="F391" s="234" t="s">
        <v>1289</v>
      </c>
      <c r="G391" t="s">
        <v>281</v>
      </c>
    </row>
    <row r="392" spans="1:7" ht="15" customHeight="1">
      <c r="A392" s="221" t="s">
        <v>243</v>
      </c>
      <c r="B392" s="298" t="s">
        <v>274</v>
      </c>
      <c r="C392" s="223">
        <v>2.4342500000000001E-12</v>
      </c>
      <c r="D392" s="299" t="s">
        <v>275</v>
      </c>
      <c r="E392" s="223" t="s">
        <v>1765</v>
      </c>
      <c r="F392" s="234" t="s">
        <v>1291</v>
      </c>
      <c r="G392" t="s">
        <v>281</v>
      </c>
    </row>
    <row r="393" spans="1:7" ht="15" customHeight="1">
      <c r="A393" s="221" t="s">
        <v>243</v>
      </c>
      <c r="B393" s="298" t="s">
        <v>1345</v>
      </c>
      <c r="C393" s="223">
        <v>6.68659E-5</v>
      </c>
      <c r="D393" s="299" t="s">
        <v>259</v>
      </c>
      <c r="E393" s="223" t="s">
        <v>1346</v>
      </c>
      <c r="F393" s="234" t="s">
        <v>1289</v>
      </c>
      <c r="G393" t="s">
        <v>281</v>
      </c>
    </row>
    <row r="394" spans="1:7" ht="15" customHeight="1">
      <c r="A394" s="221" t="s">
        <v>243</v>
      </c>
      <c r="B394" s="298" t="s">
        <v>1347</v>
      </c>
      <c r="C394" s="223">
        <v>9.533470000000001E-10</v>
      </c>
      <c r="D394" s="299" t="s">
        <v>1348</v>
      </c>
      <c r="E394" s="223" t="s">
        <v>1349</v>
      </c>
      <c r="F394" s="234" t="s">
        <v>1286</v>
      </c>
      <c r="G394" t="s">
        <v>281</v>
      </c>
    </row>
    <row r="395" spans="1:7" ht="15" customHeight="1">
      <c r="A395" s="221" t="s">
        <v>243</v>
      </c>
      <c r="B395" s="298" t="s">
        <v>278</v>
      </c>
      <c r="C395" s="223">
        <v>1.49077E-11</v>
      </c>
      <c r="D395" s="299" t="s">
        <v>275</v>
      </c>
      <c r="E395" s="223" t="s">
        <v>1766</v>
      </c>
      <c r="F395" s="234" t="s">
        <v>1291</v>
      </c>
      <c r="G395" t="s">
        <v>281</v>
      </c>
    </row>
    <row r="396" spans="1:7" ht="15" customHeight="1">
      <c r="A396" s="221" t="s">
        <v>243</v>
      </c>
      <c r="B396" s="298" t="s">
        <v>305</v>
      </c>
      <c r="C396" s="223">
        <v>2.2034700000000002E-6</v>
      </c>
      <c r="D396" s="299" t="s">
        <v>259</v>
      </c>
      <c r="E396" s="223" t="s">
        <v>1767</v>
      </c>
      <c r="F396" s="234" t="s">
        <v>1291</v>
      </c>
      <c r="G396" t="s">
        <v>281</v>
      </c>
    </row>
    <row r="397" spans="1:7" ht="15" customHeight="1">
      <c r="A397" s="221" t="s">
        <v>243</v>
      </c>
      <c r="B397" s="298" t="s">
        <v>1352</v>
      </c>
      <c r="C397" s="223">
        <v>3.0393599999999998E-6</v>
      </c>
      <c r="D397" s="299" t="s">
        <v>259</v>
      </c>
      <c r="E397" s="223" t="s">
        <v>1353</v>
      </c>
      <c r="F397" s="234" t="s">
        <v>1289</v>
      </c>
      <c r="G397" t="s">
        <v>281</v>
      </c>
    </row>
    <row r="398" spans="1:7" ht="15" customHeight="1">
      <c r="A398" s="221" t="s">
        <v>243</v>
      </c>
      <c r="B398" s="298" t="s">
        <v>1354</v>
      </c>
      <c r="C398" s="223">
        <v>8.9392900000000006E-8</v>
      </c>
      <c r="D398" s="299" t="s">
        <v>259</v>
      </c>
      <c r="E398" s="223" t="s">
        <v>1355</v>
      </c>
      <c r="F398" s="234" t="s">
        <v>1289</v>
      </c>
      <c r="G398" t="s">
        <v>281</v>
      </c>
    </row>
    <row r="399" spans="1:7" ht="15" customHeight="1">
      <c r="A399" s="221" t="s">
        <v>243</v>
      </c>
      <c r="B399" s="298" t="s">
        <v>595</v>
      </c>
      <c r="C399" s="223">
        <v>1.8577190000000001E-3</v>
      </c>
      <c r="D399" s="299" t="s">
        <v>259</v>
      </c>
      <c r="E399" s="223" t="s">
        <v>1356</v>
      </c>
      <c r="F399" s="234" t="s">
        <v>1289</v>
      </c>
      <c r="G399" t="s">
        <v>281</v>
      </c>
    </row>
    <row r="400" spans="1:7" ht="15" customHeight="1">
      <c r="A400" s="221" t="s">
        <v>243</v>
      </c>
      <c r="B400" s="298" t="s">
        <v>247</v>
      </c>
      <c r="C400" s="223">
        <v>1.636223E-3</v>
      </c>
      <c r="D400" s="299" t="s">
        <v>314</v>
      </c>
      <c r="E400" s="223" t="s">
        <v>1768</v>
      </c>
      <c r="F400" s="234" t="s">
        <v>316</v>
      </c>
      <c r="G400" t="s">
        <v>281</v>
      </c>
    </row>
    <row r="401" spans="1:7" ht="15" customHeight="1">
      <c r="A401" s="221" t="s">
        <v>243</v>
      </c>
      <c r="B401" s="298" t="s">
        <v>1358</v>
      </c>
      <c r="C401" s="223">
        <v>2.4895699999999999E-11</v>
      </c>
      <c r="D401" s="299" t="s">
        <v>275</v>
      </c>
      <c r="E401" s="223" t="s">
        <v>1359</v>
      </c>
      <c r="F401" s="234" t="s">
        <v>1286</v>
      </c>
      <c r="G401" t="s">
        <v>281</v>
      </c>
    </row>
    <row r="402" spans="1:7" ht="15" customHeight="1">
      <c r="A402" s="221" t="s">
        <v>333</v>
      </c>
      <c r="B402" s="266" t="s">
        <v>225</v>
      </c>
      <c r="C402" s="223">
        <v>6.8308399999999995E-7</v>
      </c>
      <c r="D402" s="299" t="s">
        <v>259</v>
      </c>
      <c r="E402" s="223" t="s">
        <v>1769</v>
      </c>
      <c r="F402" s="234" t="s">
        <v>1361</v>
      </c>
      <c r="G402" t="s">
        <v>281</v>
      </c>
    </row>
    <row r="403" spans="1:7" ht="15" customHeight="1">
      <c r="A403" s="221" t="s">
        <v>333</v>
      </c>
      <c r="B403" s="266" t="s">
        <v>225</v>
      </c>
      <c r="C403" s="223">
        <v>4.1749200000000003E-8</v>
      </c>
      <c r="D403" s="299" t="s">
        <v>259</v>
      </c>
      <c r="E403" s="223" t="s">
        <v>1770</v>
      </c>
      <c r="F403" s="234" t="s">
        <v>1363</v>
      </c>
      <c r="G403" t="s">
        <v>281</v>
      </c>
    </row>
    <row r="404" spans="1:7" ht="15" customHeight="1">
      <c r="A404" s="221" t="s">
        <v>333</v>
      </c>
      <c r="B404" s="266" t="s">
        <v>225</v>
      </c>
      <c r="C404" s="223">
        <v>1.254067E-2</v>
      </c>
      <c r="D404" s="299" t="s">
        <v>259</v>
      </c>
      <c r="E404" s="223" t="s">
        <v>1771</v>
      </c>
      <c r="F404" s="234" t="s">
        <v>1365</v>
      </c>
      <c r="G404" t="s">
        <v>281</v>
      </c>
    </row>
    <row r="405" spans="1:7" ht="15" customHeight="1">
      <c r="A405" s="221" t="s">
        <v>333</v>
      </c>
      <c r="B405" s="266" t="s">
        <v>225</v>
      </c>
      <c r="C405" s="223">
        <v>1.0052E-5</v>
      </c>
      <c r="D405" s="299" t="s">
        <v>259</v>
      </c>
      <c r="E405" s="223" t="s">
        <v>1772</v>
      </c>
      <c r="F405" s="234" t="s">
        <v>1361</v>
      </c>
      <c r="G405" t="s">
        <v>281</v>
      </c>
    </row>
    <row r="406" spans="1:7" ht="15" customHeight="1">
      <c r="A406" s="221" t="s">
        <v>333</v>
      </c>
      <c r="B406" s="266" t="s">
        <v>174</v>
      </c>
      <c r="C406" s="223">
        <v>7.9313699999999999E-11</v>
      </c>
      <c r="D406" s="299" t="s">
        <v>259</v>
      </c>
      <c r="E406" s="223" t="s">
        <v>1773</v>
      </c>
      <c r="F406" s="234" t="s">
        <v>1361</v>
      </c>
      <c r="G406" t="s">
        <v>281</v>
      </c>
    </row>
    <row r="407" spans="1:7" ht="15" customHeight="1">
      <c r="A407" s="221" t="s">
        <v>333</v>
      </c>
      <c r="B407" s="266" t="s">
        <v>174</v>
      </c>
      <c r="C407" s="223">
        <v>3.9495400000000004E-9</v>
      </c>
      <c r="D407" s="299" t="s">
        <v>259</v>
      </c>
      <c r="E407" s="223" t="s">
        <v>1774</v>
      </c>
      <c r="F407" s="234" t="s">
        <v>1363</v>
      </c>
      <c r="G407" t="s">
        <v>281</v>
      </c>
    </row>
    <row r="408" spans="1:7" ht="15" customHeight="1">
      <c r="A408" s="221" t="s">
        <v>333</v>
      </c>
      <c r="B408" s="266" t="s">
        <v>347</v>
      </c>
      <c r="C408" s="223">
        <v>5.5622900000000002E-6</v>
      </c>
      <c r="D408" s="299" t="s">
        <v>259</v>
      </c>
      <c r="E408" s="223" t="s">
        <v>1775</v>
      </c>
      <c r="F408" s="234" t="s">
        <v>1365</v>
      </c>
      <c r="G408" t="s">
        <v>281</v>
      </c>
    </row>
    <row r="409" spans="1:7" ht="15" customHeight="1">
      <c r="A409" s="221" t="s">
        <v>333</v>
      </c>
      <c r="B409" s="266" t="s">
        <v>347</v>
      </c>
      <c r="C409" s="223">
        <v>2.4826500000000001E-7</v>
      </c>
      <c r="D409" s="299" t="s">
        <v>259</v>
      </c>
      <c r="E409" s="223" t="s">
        <v>1776</v>
      </c>
      <c r="F409" s="234" t="s">
        <v>1361</v>
      </c>
      <c r="G409" t="s">
        <v>281</v>
      </c>
    </row>
    <row r="410" spans="1:7" ht="15" customHeight="1">
      <c r="A410" s="221" t="s">
        <v>333</v>
      </c>
      <c r="B410" s="300" t="s">
        <v>1080</v>
      </c>
      <c r="C410" s="223">
        <v>-1</v>
      </c>
      <c r="D410" s="299" t="s">
        <v>259</v>
      </c>
      <c r="E410" s="223" t="s">
        <v>253</v>
      </c>
      <c r="F410" s="234" t="s">
        <v>587</v>
      </c>
      <c r="G410" t="s">
        <v>281</v>
      </c>
    </row>
    <row r="411" spans="1:7" ht="15" customHeight="1">
      <c r="A411" s="221" t="s">
        <v>333</v>
      </c>
      <c r="B411" s="266" t="s">
        <v>179</v>
      </c>
      <c r="C411" s="223">
        <v>1.7588300000000001E-12</v>
      </c>
      <c r="D411" s="299" t="s">
        <v>259</v>
      </c>
      <c r="E411" s="223" t="s">
        <v>1777</v>
      </c>
      <c r="F411" s="234" t="s">
        <v>1361</v>
      </c>
      <c r="G411" t="s">
        <v>281</v>
      </c>
    </row>
    <row r="412" spans="1:7" ht="15" customHeight="1">
      <c r="A412" s="221" t="s">
        <v>333</v>
      </c>
      <c r="B412" s="266" t="s">
        <v>179</v>
      </c>
      <c r="C412" s="223">
        <v>4.2884900000000001E-10</v>
      </c>
      <c r="D412" s="299" t="s">
        <v>259</v>
      </c>
      <c r="E412" s="223" t="s">
        <v>1778</v>
      </c>
      <c r="F412" s="234" t="s">
        <v>1363</v>
      </c>
      <c r="G412" t="s">
        <v>281</v>
      </c>
    </row>
    <row r="413" spans="1:7" ht="15" customHeight="1">
      <c r="A413" s="221" t="s">
        <v>333</v>
      </c>
      <c r="B413" s="266" t="s">
        <v>368</v>
      </c>
      <c r="C413" s="223">
        <v>1.2907599999999999E-6</v>
      </c>
      <c r="D413" s="299" t="s">
        <v>259</v>
      </c>
      <c r="E413" s="223" t="s">
        <v>1779</v>
      </c>
      <c r="F413" s="234" t="s">
        <v>1365</v>
      </c>
      <c r="G413" t="s">
        <v>281</v>
      </c>
    </row>
    <row r="414" spans="1:7" ht="15" customHeight="1">
      <c r="A414" s="221" t="s">
        <v>333</v>
      </c>
      <c r="B414" s="266" t="s">
        <v>368</v>
      </c>
      <c r="C414" s="223">
        <v>3.2660500000000003E-8</v>
      </c>
      <c r="D414" s="299" t="s">
        <v>259</v>
      </c>
      <c r="E414" s="223" t="s">
        <v>1780</v>
      </c>
      <c r="F414" s="234" t="s">
        <v>1361</v>
      </c>
      <c r="G414" t="s">
        <v>281</v>
      </c>
    </row>
    <row r="415" spans="1:7" ht="15" customHeight="1">
      <c r="A415" s="221" t="s">
        <v>333</v>
      </c>
      <c r="B415" s="266" t="s">
        <v>221</v>
      </c>
      <c r="C415" s="223">
        <v>2.0555399999999999E-6</v>
      </c>
      <c r="D415" s="299" t="s">
        <v>259</v>
      </c>
      <c r="E415" s="223" t="s">
        <v>1781</v>
      </c>
      <c r="F415" s="234" t="s">
        <v>1361</v>
      </c>
      <c r="G415" t="s">
        <v>281</v>
      </c>
    </row>
    <row r="416" spans="1:7" ht="15" customHeight="1">
      <c r="A416" s="221" t="s">
        <v>333</v>
      </c>
      <c r="B416" s="266" t="s">
        <v>221</v>
      </c>
      <c r="C416" s="223">
        <v>3.1423599999999999E-6</v>
      </c>
      <c r="D416" s="299" t="s">
        <v>259</v>
      </c>
      <c r="E416" s="223" t="s">
        <v>1782</v>
      </c>
      <c r="F416" s="234" t="s">
        <v>1363</v>
      </c>
      <c r="G416" t="s">
        <v>281</v>
      </c>
    </row>
    <row r="417" spans="1:7" ht="15" customHeight="1">
      <c r="A417" s="221" t="s">
        <v>333</v>
      </c>
      <c r="B417" s="266" t="s">
        <v>371</v>
      </c>
      <c r="C417" s="223">
        <v>0.34634398100000002</v>
      </c>
      <c r="D417" s="299" t="s">
        <v>259</v>
      </c>
      <c r="E417" s="223" t="s">
        <v>1783</v>
      </c>
      <c r="F417" s="234" t="s">
        <v>1365</v>
      </c>
      <c r="G417" t="s">
        <v>281</v>
      </c>
    </row>
    <row r="418" spans="1:7" ht="15" customHeight="1">
      <c r="A418" s="221" t="s">
        <v>333</v>
      </c>
      <c r="B418" s="266" t="s">
        <v>371</v>
      </c>
      <c r="C418" s="223">
        <v>1.1341057E-2</v>
      </c>
      <c r="D418" s="299" t="s">
        <v>259</v>
      </c>
      <c r="E418" s="223" t="s">
        <v>1784</v>
      </c>
      <c r="F418" s="234" t="s">
        <v>1361</v>
      </c>
      <c r="G418" t="s">
        <v>281</v>
      </c>
    </row>
    <row r="419" spans="1:7" ht="15" customHeight="1">
      <c r="A419" s="221" t="s">
        <v>333</v>
      </c>
      <c r="B419" s="266" t="s">
        <v>1379</v>
      </c>
      <c r="C419" s="223">
        <v>4.2707499999999997E-6</v>
      </c>
      <c r="D419" s="299" t="s">
        <v>259</v>
      </c>
      <c r="E419" s="223" t="s">
        <v>1785</v>
      </c>
      <c r="F419" s="234" t="s">
        <v>1361</v>
      </c>
      <c r="G419" t="s">
        <v>281</v>
      </c>
    </row>
    <row r="420" spans="1:7" ht="15" customHeight="1">
      <c r="A420" s="221" t="s">
        <v>333</v>
      </c>
      <c r="B420" s="266" t="s">
        <v>378</v>
      </c>
      <c r="C420" s="223">
        <v>2.8565729999999998E-3</v>
      </c>
      <c r="D420" s="299" t="s">
        <v>259</v>
      </c>
      <c r="E420" s="223" t="s">
        <v>1786</v>
      </c>
      <c r="F420" s="234" t="s">
        <v>1365</v>
      </c>
      <c r="G420" t="s">
        <v>281</v>
      </c>
    </row>
    <row r="421" spans="1:7" ht="15" customHeight="1">
      <c r="A421" s="221" t="s">
        <v>333</v>
      </c>
      <c r="B421" s="266" t="s">
        <v>378</v>
      </c>
      <c r="C421" s="223">
        <v>1.2124631E-2</v>
      </c>
      <c r="D421" s="299" t="s">
        <v>259</v>
      </c>
      <c r="E421" s="223" t="s">
        <v>1787</v>
      </c>
      <c r="F421" s="234" t="s">
        <v>1383</v>
      </c>
      <c r="G421" t="s">
        <v>281</v>
      </c>
    </row>
    <row r="422" spans="1:7" ht="15" customHeight="1">
      <c r="A422" s="221" t="s">
        <v>333</v>
      </c>
      <c r="B422" s="266" t="s">
        <v>188</v>
      </c>
      <c r="C422" s="223">
        <v>7.1584100000000003E-15</v>
      </c>
      <c r="D422" s="299" t="s">
        <v>259</v>
      </c>
      <c r="E422" s="223" t="s">
        <v>1788</v>
      </c>
      <c r="F422" s="234" t="s">
        <v>1361</v>
      </c>
      <c r="G422" t="s">
        <v>281</v>
      </c>
    </row>
    <row r="423" spans="1:7" ht="15" customHeight="1">
      <c r="A423" s="221" t="s">
        <v>333</v>
      </c>
      <c r="B423" s="266" t="s">
        <v>188</v>
      </c>
      <c r="C423" s="223">
        <v>4.9143400000000002E-11</v>
      </c>
      <c r="D423" s="299" t="s">
        <v>259</v>
      </c>
      <c r="E423" s="223" t="s">
        <v>1789</v>
      </c>
      <c r="F423" s="234" t="s">
        <v>1363</v>
      </c>
      <c r="G423" t="s">
        <v>281</v>
      </c>
    </row>
    <row r="424" spans="1:7" ht="15" customHeight="1">
      <c r="A424" s="221" t="s">
        <v>333</v>
      </c>
      <c r="B424" s="266" t="s">
        <v>382</v>
      </c>
      <c r="C424" s="223">
        <v>3.4470000000000002E-6</v>
      </c>
      <c r="D424" s="299" t="s">
        <v>259</v>
      </c>
      <c r="E424" s="223" t="s">
        <v>1790</v>
      </c>
      <c r="F424" s="234" t="s">
        <v>1365</v>
      </c>
      <c r="G424" t="s">
        <v>281</v>
      </c>
    </row>
    <row r="425" spans="1:7" ht="15" customHeight="1">
      <c r="A425" s="221" t="s">
        <v>333</v>
      </c>
      <c r="B425" s="266" t="s">
        <v>382</v>
      </c>
      <c r="C425" s="223">
        <v>1.0291600000000001E-7</v>
      </c>
      <c r="D425" s="299" t="s">
        <v>259</v>
      </c>
      <c r="E425" s="223" t="s">
        <v>1791</v>
      </c>
      <c r="F425" s="234" t="s">
        <v>1361</v>
      </c>
      <c r="G425" t="s">
        <v>281</v>
      </c>
    </row>
    <row r="426" spans="1:7" ht="15" customHeight="1">
      <c r="A426" s="221" t="s">
        <v>333</v>
      </c>
      <c r="B426" s="266" t="s">
        <v>385</v>
      </c>
      <c r="C426" s="223">
        <v>3.08552E-10</v>
      </c>
      <c r="D426" s="299" t="s">
        <v>259</v>
      </c>
      <c r="E426" s="223" t="s">
        <v>1792</v>
      </c>
      <c r="F426" s="234" t="s">
        <v>1361</v>
      </c>
      <c r="G426" t="s">
        <v>281</v>
      </c>
    </row>
    <row r="427" spans="1:7" ht="15" customHeight="1">
      <c r="A427" s="221" t="s">
        <v>333</v>
      </c>
      <c r="B427" s="266" t="s">
        <v>192</v>
      </c>
      <c r="C427" s="223">
        <v>6.5075400000000004E-11</v>
      </c>
      <c r="D427" s="299" t="s">
        <v>259</v>
      </c>
      <c r="E427" s="223" t="s">
        <v>1793</v>
      </c>
      <c r="F427" s="234" t="s">
        <v>1361</v>
      </c>
      <c r="G427" t="s">
        <v>281</v>
      </c>
    </row>
    <row r="428" spans="1:7" ht="15" customHeight="1">
      <c r="A428" s="221" t="s">
        <v>333</v>
      </c>
      <c r="B428" s="266" t="s">
        <v>192</v>
      </c>
      <c r="C428" s="223">
        <v>6.5075400000000004E-11</v>
      </c>
      <c r="D428" s="299" t="s">
        <v>259</v>
      </c>
      <c r="E428" s="223" t="s">
        <v>1793</v>
      </c>
      <c r="F428" s="234" t="s">
        <v>1363</v>
      </c>
      <c r="G428" t="s">
        <v>281</v>
      </c>
    </row>
    <row r="429" spans="1:7" ht="15" customHeight="1">
      <c r="A429" s="221" t="s">
        <v>333</v>
      </c>
      <c r="B429" s="266" t="s">
        <v>394</v>
      </c>
      <c r="C429" s="223">
        <v>1.7232700000000001E-4</v>
      </c>
      <c r="D429" s="299" t="s">
        <v>259</v>
      </c>
      <c r="E429" s="223" t="s">
        <v>1794</v>
      </c>
      <c r="F429" s="234" t="s">
        <v>1365</v>
      </c>
      <c r="G429" t="s">
        <v>281</v>
      </c>
    </row>
    <row r="430" spans="1:7" ht="15" customHeight="1">
      <c r="A430" s="221" t="s">
        <v>333</v>
      </c>
      <c r="B430" s="266" t="s">
        <v>394</v>
      </c>
      <c r="C430" s="223">
        <v>5.9083099999999999E-8</v>
      </c>
      <c r="D430" s="299" t="s">
        <v>259</v>
      </c>
      <c r="E430" s="223" t="s">
        <v>1795</v>
      </c>
      <c r="F430" s="234" t="s">
        <v>1361</v>
      </c>
      <c r="G430" t="s">
        <v>281</v>
      </c>
    </row>
    <row r="431" spans="1:7" ht="15" customHeight="1">
      <c r="A431" s="221" t="s">
        <v>333</v>
      </c>
      <c r="B431" s="266" t="s">
        <v>415</v>
      </c>
      <c r="C431" s="223">
        <v>8.9895999999999994E-5</v>
      </c>
      <c r="D431" s="299" t="s">
        <v>259</v>
      </c>
      <c r="E431" s="223" t="s">
        <v>1796</v>
      </c>
      <c r="F431" s="234" t="s">
        <v>1363</v>
      </c>
      <c r="G431" t="s">
        <v>281</v>
      </c>
    </row>
    <row r="432" spans="1:7" ht="15" customHeight="1">
      <c r="A432" s="221" t="s">
        <v>333</v>
      </c>
      <c r="B432" s="266" t="s">
        <v>217</v>
      </c>
      <c r="C432" s="223">
        <v>1.84113E-7</v>
      </c>
      <c r="D432" s="299" t="s">
        <v>259</v>
      </c>
      <c r="E432" s="223" t="s">
        <v>1797</v>
      </c>
      <c r="F432" s="234" t="s">
        <v>1361</v>
      </c>
      <c r="G432" t="s">
        <v>281</v>
      </c>
    </row>
    <row r="433" spans="1:7" ht="15" customHeight="1">
      <c r="A433" s="221" t="s">
        <v>333</v>
      </c>
      <c r="B433" s="266" t="s">
        <v>217</v>
      </c>
      <c r="C433" s="223">
        <v>3.62649E-9</v>
      </c>
      <c r="D433" s="299" t="s">
        <v>259</v>
      </c>
      <c r="E433" s="223" t="s">
        <v>1798</v>
      </c>
      <c r="F433" s="234" t="s">
        <v>1363</v>
      </c>
      <c r="G433" t="s">
        <v>281</v>
      </c>
    </row>
    <row r="434" spans="1:7" ht="15" customHeight="1">
      <c r="A434" s="221" t="s">
        <v>333</v>
      </c>
      <c r="B434" s="266" t="s">
        <v>418</v>
      </c>
      <c r="C434" s="223">
        <v>6.4836360000000001E-3</v>
      </c>
      <c r="D434" s="299" t="s">
        <v>259</v>
      </c>
      <c r="E434" s="223" t="s">
        <v>1799</v>
      </c>
      <c r="F434" s="234" t="s">
        <v>1365</v>
      </c>
      <c r="G434" t="s">
        <v>281</v>
      </c>
    </row>
    <row r="435" spans="1:7" ht="15" customHeight="1">
      <c r="A435" s="221" t="s">
        <v>333</v>
      </c>
      <c r="B435" s="266" t="s">
        <v>418</v>
      </c>
      <c r="C435" s="223">
        <v>9.2490299999999994E-6</v>
      </c>
      <c r="D435" s="299" t="s">
        <v>259</v>
      </c>
      <c r="E435" s="223" t="s">
        <v>1800</v>
      </c>
      <c r="F435" s="234" t="s">
        <v>1361</v>
      </c>
      <c r="G435" t="s">
        <v>281</v>
      </c>
    </row>
    <row r="436" spans="1:7" ht="15" customHeight="1">
      <c r="A436" s="221" t="s">
        <v>333</v>
      </c>
      <c r="B436" s="266" t="s">
        <v>205</v>
      </c>
      <c r="C436" s="223">
        <v>5.6098399999999999E-13</v>
      </c>
      <c r="D436" s="299" t="s">
        <v>259</v>
      </c>
      <c r="E436" s="223" t="s">
        <v>1801</v>
      </c>
      <c r="F436" s="234" t="s">
        <v>1361</v>
      </c>
      <c r="G436" t="s">
        <v>281</v>
      </c>
    </row>
    <row r="437" spans="1:7" ht="15" customHeight="1">
      <c r="A437" s="221" t="s">
        <v>333</v>
      </c>
      <c r="B437" s="266" t="s">
        <v>205</v>
      </c>
      <c r="C437" s="223">
        <v>5.65414E-12</v>
      </c>
      <c r="D437" s="299" t="s">
        <v>259</v>
      </c>
      <c r="E437" s="223" t="s">
        <v>1802</v>
      </c>
      <c r="F437" s="234" t="s">
        <v>1363</v>
      </c>
      <c r="G437" t="s">
        <v>281</v>
      </c>
    </row>
    <row r="438" spans="1:7" ht="15" customHeight="1">
      <c r="A438" s="221" t="s">
        <v>333</v>
      </c>
      <c r="B438" s="266" t="s">
        <v>205</v>
      </c>
      <c r="C438" s="223">
        <v>1.0655800000000001E-5</v>
      </c>
      <c r="D438" s="299" t="s">
        <v>259</v>
      </c>
      <c r="E438" s="223" t="s">
        <v>1803</v>
      </c>
      <c r="F438" s="234" t="s">
        <v>1365</v>
      </c>
      <c r="G438" t="s">
        <v>281</v>
      </c>
    </row>
    <row r="439" spans="1:7" ht="15" customHeight="1">
      <c r="A439" s="221" t="s">
        <v>333</v>
      </c>
      <c r="B439" s="266" t="s">
        <v>205</v>
      </c>
      <c r="C439" s="223">
        <v>1.8645900000000001E-9</v>
      </c>
      <c r="D439" s="299" t="s">
        <v>259</v>
      </c>
      <c r="E439" s="223" t="s">
        <v>1804</v>
      </c>
      <c r="F439" s="234" t="s">
        <v>1361</v>
      </c>
      <c r="G439" t="s">
        <v>281</v>
      </c>
    </row>
    <row r="440" spans="1:7" ht="15" customHeight="1">
      <c r="A440" s="221" t="s">
        <v>333</v>
      </c>
      <c r="B440" s="266" t="s">
        <v>196</v>
      </c>
      <c r="C440" s="223">
        <v>1.04563E-15</v>
      </c>
      <c r="D440" s="299" t="s">
        <v>259</v>
      </c>
      <c r="E440" s="223" t="s">
        <v>1805</v>
      </c>
      <c r="F440" s="234" t="s">
        <v>1361</v>
      </c>
      <c r="G440" t="s">
        <v>281</v>
      </c>
    </row>
    <row r="441" spans="1:7" ht="15" customHeight="1">
      <c r="A441" s="221" t="s">
        <v>333</v>
      </c>
      <c r="B441" s="266" t="s">
        <v>196</v>
      </c>
      <c r="C441" s="223">
        <v>2.4704600000000001E-10</v>
      </c>
      <c r="D441" s="299" t="s">
        <v>259</v>
      </c>
      <c r="E441" s="223" t="s">
        <v>1806</v>
      </c>
      <c r="F441" s="234" t="s">
        <v>1363</v>
      </c>
      <c r="G441" t="s">
        <v>281</v>
      </c>
    </row>
    <row r="442" spans="1:7" ht="15" customHeight="1">
      <c r="A442" s="221" t="s">
        <v>333</v>
      </c>
      <c r="B442" s="266" t="s">
        <v>196</v>
      </c>
      <c r="C442" s="223">
        <v>3.2580200000000002E-8</v>
      </c>
      <c r="D442" s="299" t="s">
        <v>259</v>
      </c>
      <c r="E442" s="223" t="s">
        <v>1807</v>
      </c>
      <c r="F442" s="234" t="s">
        <v>1365</v>
      </c>
      <c r="G442" t="s">
        <v>281</v>
      </c>
    </row>
    <row r="443" spans="1:7" ht="15" customHeight="1">
      <c r="A443" s="221" t="s">
        <v>333</v>
      </c>
      <c r="B443" s="266" t="s">
        <v>196</v>
      </c>
      <c r="C443" s="223">
        <v>1.9546800000000001E-10</v>
      </c>
      <c r="D443" s="299" t="s">
        <v>259</v>
      </c>
      <c r="E443" s="223" t="s">
        <v>1808</v>
      </c>
      <c r="F443" s="234" t="s">
        <v>1361</v>
      </c>
      <c r="G443" t="s">
        <v>281</v>
      </c>
    </row>
    <row r="444" spans="1:7" ht="15" customHeight="1">
      <c r="A444" s="221" t="s">
        <v>333</v>
      </c>
      <c r="B444" s="266" t="s">
        <v>1405</v>
      </c>
      <c r="C444" s="223">
        <v>1.2228000000000001E-7</v>
      </c>
      <c r="D444" s="299" t="s">
        <v>259</v>
      </c>
      <c r="E444" s="223" t="s">
        <v>1809</v>
      </c>
      <c r="F444" s="234" t="s">
        <v>1361</v>
      </c>
      <c r="G444" t="s">
        <v>281</v>
      </c>
    </row>
    <row r="445" spans="1:7" ht="15" customHeight="1">
      <c r="A445" s="221" t="s">
        <v>333</v>
      </c>
      <c r="B445" s="266" t="s">
        <v>200</v>
      </c>
      <c r="C445" s="223">
        <v>9.3925400000000002E-15</v>
      </c>
      <c r="D445" s="299" t="s">
        <v>259</v>
      </c>
      <c r="E445" s="223" t="s">
        <v>1810</v>
      </c>
      <c r="F445" s="234" t="s">
        <v>1361</v>
      </c>
      <c r="G445" t="s">
        <v>281</v>
      </c>
    </row>
    <row r="446" spans="1:7" ht="15" customHeight="1">
      <c r="A446" s="221" t="s">
        <v>333</v>
      </c>
      <c r="B446" s="266" t="s">
        <v>200</v>
      </c>
      <c r="C446" s="223">
        <v>1.3822899999999999E-10</v>
      </c>
      <c r="D446" s="299" t="s">
        <v>259</v>
      </c>
      <c r="E446" s="223" t="s">
        <v>1811</v>
      </c>
      <c r="F446" s="234" t="s">
        <v>1363</v>
      </c>
      <c r="G446" t="s">
        <v>281</v>
      </c>
    </row>
    <row r="447" spans="1:7" ht="15" customHeight="1">
      <c r="A447" s="221" t="s">
        <v>333</v>
      </c>
      <c r="B447" s="266" t="s">
        <v>430</v>
      </c>
      <c r="C447" s="223">
        <v>3.4905900000000001E-5</v>
      </c>
      <c r="D447" s="299" t="s">
        <v>259</v>
      </c>
      <c r="E447" s="223" t="s">
        <v>1812</v>
      </c>
      <c r="F447" s="234" t="s">
        <v>1365</v>
      </c>
      <c r="G447" t="s">
        <v>281</v>
      </c>
    </row>
    <row r="448" spans="1:7" ht="15" customHeight="1">
      <c r="A448" s="221" t="s">
        <v>333</v>
      </c>
      <c r="B448" s="266" t="s">
        <v>430</v>
      </c>
      <c r="C448" s="223">
        <v>3.3542599999999998E-7</v>
      </c>
      <c r="D448" s="299" t="s">
        <v>259</v>
      </c>
      <c r="E448" s="223" t="s">
        <v>1813</v>
      </c>
      <c r="F448" s="234" t="s">
        <v>1361</v>
      </c>
      <c r="G448" t="s">
        <v>281</v>
      </c>
    </row>
    <row r="449" spans="1:7" ht="15" customHeight="1">
      <c r="A449" s="221" t="s">
        <v>333</v>
      </c>
      <c r="B449" s="266" t="s">
        <v>1411</v>
      </c>
      <c r="C449" s="223">
        <v>2.5000000000000001E-4</v>
      </c>
      <c r="D449" s="299" t="s">
        <v>1412</v>
      </c>
      <c r="E449" s="223" t="s">
        <v>1413</v>
      </c>
      <c r="F449" s="234" t="s">
        <v>1414</v>
      </c>
      <c r="G449" t="s">
        <v>281</v>
      </c>
    </row>
    <row r="450" spans="1:7" ht="15" customHeight="1">
      <c r="A450" s="221" t="s">
        <v>333</v>
      </c>
      <c r="B450" s="266" t="s">
        <v>1415</v>
      </c>
      <c r="C450" s="223">
        <v>1.5E-3</v>
      </c>
      <c r="D450" s="299" t="s">
        <v>1412</v>
      </c>
      <c r="E450" s="223" t="s">
        <v>1416</v>
      </c>
      <c r="F450" s="234" t="s">
        <v>1417</v>
      </c>
      <c r="G450" t="s">
        <v>281</v>
      </c>
    </row>
    <row r="451" spans="1:7" ht="15" customHeight="1">
      <c r="A451" s="221" t="s">
        <v>333</v>
      </c>
      <c r="B451" s="266" t="s">
        <v>1418</v>
      </c>
      <c r="C451" s="223">
        <v>2.5000000000000001E-4</v>
      </c>
      <c r="D451" s="299" t="s">
        <v>1412</v>
      </c>
      <c r="E451" s="223" t="s">
        <v>1413</v>
      </c>
      <c r="F451" s="234" t="s">
        <v>1419</v>
      </c>
      <c r="G451" t="s">
        <v>281</v>
      </c>
    </row>
    <row r="452" spans="1:7" ht="15" customHeight="1">
      <c r="A452" s="221" t="s">
        <v>333</v>
      </c>
      <c r="B452" s="266" t="s">
        <v>1420</v>
      </c>
      <c r="C452" s="223">
        <v>1.8500000000000001E-3</v>
      </c>
      <c r="D452" s="299" t="s">
        <v>1412</v>
      </c>
      <c r="E452" s="223" t="s">
        <v>1421</v>
      </c>
      <c r="F452" s="234" t="s">
        <v>1422</v>
      </c>
      <c r="G452" t="s">
        <v>281</v>
      </c>
    </row>
    <row r="453" spans="1:7" ht="15.75" customHeight="1">
      <c r="A453" s="221" t="s">
        <v>333</v>
      </c>
      <c r="B453" s="266" t="s">
        <v>449</v>
      </c>
      <c r="C453" s="223">
        <v>1.8745657999999998E-2</v>
      </c>
      <c r="D453" s="299" t="s">
        <v>259</v>
      </c>
      <c r="E453" s="223" t="s">
        <v>1814</v>
      </c>
      <c r="F453" s="234" t="s">
        <v>1365</v>
      </c>
      <c r="G453" t="s">
        <v>281</v>
      </c>
    </row>
    <row r="454" spans="1:7">
      <c r="A454" s="221" t="s">
        <v>333</v>
      </c>
      <c r="B454" s="266" t="s">
        <v>449</v>
      </c>
      <c r="C454" s="223">
        <v>1.4942670000000001E-3</v>
      </c>
      <c r="D454" s="299" t="s">
        <v>259</v>
      </c>
      <c r="E454" s="223" t="s">
        <v>1815</v>
      </c>
      <c r="F454" s="234" t="s">
        <v>1361</v>
      </c>
      <c r="G454" t="s">
        <v>281</v>
      </c>
    </row>
    <row r="455" spans="1:7">
      <c r="A455" s="221" t="s">
        <v>333</v>
      </c>
      <c r="B455" s="266" t="s">
        <v>452</v>
      </c>
      <c r="C455" s="223">
        <v>8.78959E-7</v>
      </c>
      <c r="D455" s="299" t="s">
        <v>259</v>
      </c>
      <c r="E455" s="223" t="s">
        <v>1816</v>
      </c>
      <c r="F455" s="234" t="s">
        <v>1361</v>
      </c>
      <c r="G455" t="s">
        <v>281</v>
      </c>
    </row>
    <row r="456" spans="1:7">
      <c r="A456" s="221" t="s">
        <v>333</v>
      </c>
      <c r="B456" s="266" t="s">
        <v>229</v>
      </c>
      <c r="C456" s="223">
        <v>6.3097400000000002E-6</v>
      </c>
      <c r="D456" s="299" t="s">
        <v>259</v>
      </c>
      <c r="E456" s="223" t="s">
        <v>1817</v>
      </c>
      <c r="F456" s="234" t="s">
        <v>1363</v>
      </c>
      <c r="G456" t="s">
        <v>281</v>
      </c>
    </row>
    <row r="457" spans="1:7">
      <c r="A457" s="221" t="s">
        <v>333</v>
      </c>
      <c r="B457" s="266" t="s">
        <v>455</v>
      </c>
      <c r="C457" s="223">
        <v>0.1027219</v>
      </c>
      <c r="D457" s="299" t="s">
        <v>259</v>
      </c>
      <c r="E457" s="223" t="s">
        <v>1818</v>
      </c>
      <c r="F457" s="234" t="s">
        <v>1365</v>
      </c>
      <c r="G457" t="s">
        <v>281</v>
      </c>
    </row>
    <row r="458" spans="1:7">
      <c r="A458" s="221" t="s">
        <v>333</v>
      </c>
      <c r="B458" s="266" t="s">
        <v>455</v>
      </c>
      <c r="C458" s="223">
        <v>2.5238974000000001E-2</v>
      </c>
      <c r="D458" s="299" t="s">
        <v>259</v>
      </c>
      <c r="E458" s="223" t="s">
        <v>1819</v>
      </c>
      <c r="F458" s="234" t="s">
        <v>1383</v>
      </c>
      <c r="G458" t="s">
        <v>281</v>
      </c>
    </row>
    <row r="459" spans="1:7">
      <c r="A459" s="221" t="s">
        <v>333</v>
      </c>
      <c r="B459" s="266" t="s">
        <v>213</v>
      </c>
      <c r="C459" s="223">
        <v>-3.0683899999999999E-6</v>
      </c>
      <c r="D459" s="299" t="s">
        <v>259</v>
      </c>
      <c r="E459" s="223" t="s">
        <v>1820</v>
      </c>
      <c r="F459" s="234" t="s">
        <v>1361</v>
      </c>
      <c r="G459" t="s">
        <v>281</v>
      </c>
    </row>
    <row r="460" spans="1:7">
      <c r="A460" s="221" t="s">
        <v>333</v>
      </c>
      <c r="B460" s="266" t="s">
        <v>213</v>
      </c>
      <c r="C460" s="223">
        <v>-3.50526E-7</v>
      </c>
      <c r="D460" s="299" t="s">
        <v>259</v>
      </c>
      <c r="E460" s="223" t="s">
        <v>1821</v>
      </c>
      <c r="F460" s="234" t="s">
        <v>1363</v>
      </c>
      <c r="G460" t="s">
        <v>281</v>
      </c>
    </row>
    <row r="461" spans="1:7">
      <c r="A461" s="221" t="s">
        <v>333</v>
      </c>
      <c r="B461" s="266" t="s">
        <v>213</v>
      </c>
      <c r="C461" s="223">
        <v>-1.4204090000000001E-3</v>
      </c>
      <c r="D461" s="299" t="s">
        <v>259</v>
      </c>
      <c r="E461" s="223" t="s">
        <v>1822</v>
      </c>
      <c r="F461" s="234" t="s">
        <v>1365</v>
      </c>
      <c r="G461" t="s">
        <v>281</v>
      </c>
    </row>
    <row r="462" spans="1:7">
      <c r="A462" s="221" t="s">
        <v>333</v>
      </c>
      <c r="B462" s="266" t="s">
        <v>213</v>
      </c>
      <c r="C462" s="223">
        <v>-8.4370399999999994E-5</v>
      </c>
      <c r="D462" s="299" t="s">
        <v>259</v>
      </c>
      <c r="E462" s="223" t="s">
        <v>1823</v>
      </c>
      <c r="F462" s="234" t="s">
        <v>1361</v>
      </c>
      <c r="G462" t="s">
        <v>281</v>
      </c>
    </row>
    <row r="463" spans="1:7">
      <c r="A463" s="221" t="s">
        <v>333</v>
      </c>
      <c r="B463" s="266" t="s">
        <v>464</v>
      </c>
      <c r="C463" s="223">
        <v>5.6471289999999999E-3</v>
      </c>
      <c r="D463" s="299" t="s">
        <v>259</v>
      </c>
      <c r="E463" s="223" t="s">
        <v>1824</v>
      </c>
      <c r="F463" s="234" t="s">
        <v>1383</v>
      </c>
      <c r="G463" t="s">
        <v>281</v>
      </c>
    </row>
    <row r="464" spans="1:7">
      <c r="A464" s="221" t="s">
        <v>333</v>
      </c>
      <c r="B464" s="266" t="s">
        <v>1434</v>
      </c>
      <c r="C464" s="223">
        <v>5.0000000000000002E-5</v>
      </c>
      <c r="D464" s="299" t="s">
        <v>1435</v>
      </c>
      <c r="E464" s="223" t="s">
        <v>1436</v>
      </c>
      <c r="F464" s="234" t="s">
        <v>1437</v>
      </c>
      <c r="G464" t="s">
        <v>281</v>
      </c>
    </row>
    <row r="465" spans="1:7">
      <c r="A465" s="221" t="s">
        <v>333</v>
      </c>
      <c r="B465" s="266" t="s">
        <v>1438</v>
      </c>
      <c r="C465" s="223">
        <v>6.0000000000000002E-5</v>
      </c>
      <c r="D465" s="299" t="s">
        <v>1435</v>
      </c>
      <c r="E465" s="223" t="s">
        <v>1439</v>
      </c>
      <c r="F465" s="234" t="s">
        <v>1440</v>
      </c>
      <c r="G465" t="s">
        <v>281</v>
      </c>
    </row>
    <row r="466" spans="1:7">
      <c r="A466" s="221" t="s">
        <v>333</v>
      </c>
      <c r="B466" s="266" t="s">
        <v>1441</v>
      </c>
      <c r="C466" s="223">
        <v>5.0000000000000002E-5</v>
      </c>
      <c r="D466" s="299" t="s">
        <v>1435</v>
      </c>
      <c r="E466" s="223" t="s">
        <v>1436</v>
      </c>
      <c r="F466" s="234" t="s">
        <v>1442</v>
      </c>
      <c r="G466" t="s">
        <v>281</v>
      </c>
    </row>
    <row r="467" spans="1:7">
      <c r="A467" s="221" t="s">
        <v>333</v>
      </c>
      <c r="B467" s="266" t="s">
        <v>1443</v>
      </c>
      <c r="C467" s="223">
        <v>5.0000000000000002E-5</v>
      </c>
      <c r="D467" s="299" t="s">
        <v>1435</v>
      </c>
      <c r="E467" s="223" t="s">
        <v>1436</v>
      </c>
      <c r="F467" s="234" t="s">
        <v>1444</v>
      </c>
      <c r="G467" t="s">
        <v>281</v>
      </c>
    </row>
    <row r="468" spans="1:7">
      <c r="A468" s="221" t="s">
        <v>333</v>
      </c>
      <c r="B468" s="266" t="s">
        <v>1445</v>
      </c>
      <c r="C468" s="223">
        <v>5.0000000000000002E-5</v>
      </c>
      <c r="D468" s="299" t="s">
        <v>1435</v>
      </c>
      <c r="E468" s="223" t="s">
        <v>1436</v>
      </c>
      <c r="F468" s="234" t="s">
        <v>1446</v>
      </c>
      <c r="G468" t="s">
        <v>281</v>
      </c>
    </row>
    <row r="469" spans="1:7">
      <c r="A469" s="221" t="s">
        <v>333</v>
      </c>
      <c r="B469" s="266" t="s">
        <v>1447</v>
      </c>
      <c r="C469" s="223">
        <v>5.0000000000000002E-5</v>
      </c>
      <c r="D469" s="299" t="s">
        <v>1435</v>
      </c>
      <c r="E469" s="223" t="s">
        <v>1436</v>
      </c>
      <c r="F469" s="234" t="s">
        <v>1448</v>
      </c>
      <c r="G469" t="s">
        <v>281</v>
      </c>
    </row>
    <row r="470" spans="1:7">
      <c r="A470" s="221" t="s">
        <v>333</v>
      </c>
      <c r="B470" s="266" t="s">
        <v>1449</v>
      </c>
      <c r="C470" s="223">
        <v>1.0000000000000001E-5</v>
      </c>
      <c r="D470" s="299" t="s">
        <v>1435</v>
      </c>
      <c r="E470" s="223" t="s">
        <v>1450</v>
      </c>
      <c r="F470" s="234" t="s">
        <v>1451</v>
      </c>
      <c r="G470" t="s">
        <v>281</v>
      </c>
    </row>
    <row r="471" spans="1:7">
      <c r="A471" s="221" t="s">
        <v>333</v>
      </c>
      <c r="B471" s="266" t="s">
        <v>482</v>
      </c>
      <c r="C471" s="223">
        <v>1.1684390000000001E-3</v>
      </c>
      <c r="D471" s="299" t="s">
        <v>259</v>
      </c>
      <c r="E471" s="223" t="s">
        <v>1825</v>
      </c>
      <c r="F471" s="234" t="s">
        <v>1305</v>
      </c>
      <c r="G471" t="s">
        <v>281</v>
      </c>
    </row>
    <row r="472" spans="1:7">
      <c r="A472" s="221" t="s">
        <v>333</v>
      </c>
      <c r="B472" s="266" t="s">
        <v>1453</v>
      </c>
      <c r="C472" s="223">
        <v>6.7839300000000006E-5</v>
      </c>
      <c r="D472" s="299" t="s">
        <v>259</v>
      </c>
      <c r="E472" s="223" t="s">
        <v>1454</v>
      </c>
      <c r="F472" s="234" t="s">
        <v>1286</v>
      </c>
      <c r="G472" t="s">
        <v>281</v>
      </c>
    </row>
    <row r="473" spans="1:7">
      <c r="A473" s="221" t="s">
        <v>333</v>
      </c>
      <c r="B473" s="266" t="s">
        <v>1455</v>
      </c>
      <c r="C473" s="223">
        <v>6.7839300000000006E-5</v>
      </c>
      <c r="D473" s="299" t="s">
        <v>259</v>
      </c>
      <c r="E473" s="223" t="s">
        <v>1454</v>
      </c>
      <c r="F473" s="234" t="s">
        <v>1286</v>
      </c>
      <c r="G473" t="s">
        <v>281</v>
      </c>
    </row>
    <row r="474" spans="1:7">
      <c r="A474" s="221" t="s">
        <v>333</v>
      </c>
      <c r="B474" s="266" t="s">
        <v>209</v>
      </c>
      <c r="C474" s="223">
        <v>7.7140800000000001E-11</v>
      </c>
      <c r="D474" s="299" t="s">
        <v>259</v>
      </c>
      <c r="E474" s="223" t="s">
        <v>1826</v>
      </c>
      <c r="F474" s="234" t="s">
        <v>1361</v>
      </c>
      <c r="G474" t="s">
        <v>281</v>
      </c>
    </row>
    <row r="475" spans="1:7">
      <c r="A475" s="221" t="s">
        <v>333</v>
      </c>
      <c r="B475" s="266" t="s">
        <v>209</v>
      </c>
      <c r="C475" s="223">
        <v>1.51878E-9</v>
      </c>
      <c r="D475" s="299" t="s">
        <v>259</v>
      </c>
      <c r="E475" s="223" t="s">
        <v>1827</v>
      </c>
      <c r="F475" s="234" t="s">
        <v>1363</v>
      </c>
      <c r="G475" t="s">
        <v>281</v>
      </c>
    </row>
    <row r="476" spans="1:7">
      <c r="A476" s="221" t="s">
        <v>333</v>
      </c>
      <c r="B476" s="266" t="s">
        <v>486</v>
      </c>
      <c r="C476" s="223">
        <v>5.2804399999999997E-4</v>
      </c>
      <c r="D476" s="299" t="s">
        <v>259</v>
      </c>
      <c r="E476" s="223" t="s">
        <v>1828</v>
      </c>
      <c r="F476" s="234" t="s">
        <v>1365</v>
      </c>
      <c r="G476" t="s">
        <v>281</v>
      </c>
    </row>
    <row r="477" spans="1:7">
      <c r="A477" s="226" t="s">
        <v>333</v>
      </c>
      <c r="B477" s="301" t="s">
        <v>486</v>
      </c>
      <c r="C477" s="228">
        <v>2.1134200000000001E-6</v>
      </c>
      <c r="D477" s="302" t="s">
        <v>259</v>
      </c>
      <c r="E477" s="228" t="s">
        <v>1829</v>
      </c>
      <c r="F477" s="255" t="s">
        <v>1361</v>
      </c>
      <c r="G477" t="s">
        <v>281</v>
      </c>
    </row>
    <row r="480" spans="1:7">
      <c r="A480" s="787" t="s">
        <v>489</v>
      </c>
      <c r="B480" s="788"/>
      <c r="C480" s="789"/>
    </row>
    <row r="481" spans="1:3">
      <c r="A481" s="179" t="s">
        <v>1830</v>
      </c>
      <c r="B481" s="280"/>
      <c r="C481" s="281">
        <v>0.9779086892488954</v>
      </c>
    </row>
    <row r="482" spans="1:3">
      <c r="A482" s="157" t="s">
        <v>1463</v>
      </c>
      <c r="B482" s="191"/>
      <c r="C482" s="282">
        <v>2.2091310751104598E-2</v>
      </c>
    </row>
    <row r="483" spans="1:3">
      <c r="A483" s="256" t="s">
        <v>1464</v>
      </c>
      <c r="B483" s="303"/>
      <c r="C483" s="304">
        <v>-1</v>
      </c>
    </row>
  </sheetData>
  <mergeCells count="10">
    <mergeCell ref="A49:F49"/>
    <mergeCell ref="A173:F173"/>
    <mergeCell ref="A237:F237"/>
    <mergeCell ref="A361:F361"/>
    <mergeCell ref="A480:C480"/>
    <mergeCell ref="A1:F1"/>
    <mergeCell ref="I1:R1"/>
    <mergeCell ref="A7:F7"/>
    <mergeCell ref="A21:F21"/>
    <mergeCell ref="I22:R22"/>
  </mergeCell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79998168889431442"/>
    <pageSetUpPr fitToPage="1"/>
  </sheetPr>
  <dimension ref="A1:W544"/>
  <sheetViews>
    <sheetView zoomScale="85" workbookViewId="0">
      <selection sqref="A1:F1"/>
    </sheetView>
  </sheetViews>
  <sheetFormatPr baseColWidth="10" defaultColWidth="9.140625" defaultRowHeight="15" outlineLevelRow="1"/>
  <cols>
    <col min="1" max="1" width="8.85546875" style="171" bestFit="1" customWidth="1"/>
    <col min="2" max="2" width="64.85546875" style="171" bestFit="1" customWidth="1"/>
    <col min="3" max="3" width="37.28515625" style="171" bestFit="1" customWidth="1"/>
    <col min="4" max="4" width="9.28515625" style="171" bestFit="1" customWidth="1"/>
    <col min="5" max="5" width="42.5703125" style="171" bestFit="1" customWidth="1"/>
    <col min="6" max="6" width="74.85546875" style="171" customWidth="1"/>
    <col min="13" max="13" width="10" bestFit="1" customWidth="1"/>
    <col min="18" max="18" width="46.28515625"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214"/>
      <c r="J2" s="6"/>
      <c r="K2" s="6"/>
      <c r="L2" s="6"/>
      <c r="M2" s="6"/>
      <c r="N2" s="6"/>
      <c r="O2" s="6"/>
      <c r="P2" s="6"/>
      <c r="Q2" s="6"/>
      <c r="R2" s="215"/>
    </row>
    <row r="3" spans="1:18" outlineLevel="1">
      <c r="A3" s="216" t="s">
        <v>243</v>
      </c>
      <c r="B3" s="217" t="s">
        <v>244</v>
      </c>
      <c r="C3" s="218">
        <v>5</v>
      </c>
      <c r="D3" s="218" t="s">
        <v>245</v>
      </c>
      <c r="E3" s="219" t="s">
        <v>246</v>
      </c>
      <c r="F3" s="220" t="s">
        <v>236</v>
      </c>
      <c r="I3" s="214"/>
      <c r="J3" s="6"/>
      <c r="K3" s="6"/>
      <c r="L3" s="6"/>
      <c r="M3" s="6"/>
      <c r="N3" s="6"/>
      <c r="O3" s="6"/>
      <c r="P3" s="6"/>
      <c r="Q3" s="6"/>
      <c r="R3" s="215"/>
    </row>
    <row r="4" spans="1:18" outlineLevel="1">
      <c r="A4" s="221" t="s">
        <v>243</v>
      </c>
      <c r="B4" s="222" t="s">
        <v>247</v>
      </c>
      <c r="C4" s="223">
        <v>40</v>
      </c>
      <c r="D4" s="223" t="s">
        <v>245</v>
      </c>
      <c r="E4" s="224" t="s">
        <v>248</v>
      </c>
      <c r="F4" s="225" t="s">
        <v>249</v>
      </c>
      <c r="G4" t="s">
        <v>281</v>
      </c>
      <c r="I4" s="214"/>
      <c r="J4" s="6"/>
      <c r="K4" s="6"/>
      <c r="L4" s="6"/>
      <c r="M4" s="6"/>
      <c r="N4" s="6"/>
      <c r="O4" s="6"/>
      <c r="P4" s="6"/>
      <c r="Q4" s="6"/>
      <c r="R4" s="215"/>
    </row>
    <row r="5" spans="1:18" outlineLevel="1">
      <c r="A5" s="226" t="s">
        <v>250</v>
      </c>
      <c r="B5" s="227" t="s">
        <v>251</v>
      </c>
      <c r="C5" s="228">
        <v>1</v>
      </c>
      <c r="D5" s="228" t="s">
        <v>252</v>
      </c>
      <c r="E5" s="229" t="s">
        <v>253</v>
      </c>
      <c r="F5" s="230" t="s">
        <v>254</v>
      </c>
      <c r="G5" t="s">
        <v>281</v>
      </c>
      <c r="I5" s="214"/>
      <c r="J5" s="6"/>
      <c r="K5" s="6"/>
      <c r="L5" s="6"/>
      <c r="M5" s="6"/>
      <c r="N5" s="6"/>
      <c r="O5" s="6"/>
      <c r="P5" s="6"/>
      <c r="Q5" s="6"/>
      <c r="R5" s="215"/>
    </row>
    <row r="6" spans="1:18">
      <c r="G6" t="s">
        <v>281</v>
      </c>
      <c r="I6" s="214"/>
      <c r="J6" s="6"/>
      <c r="K6" s="6"/>
      <c r="L6" s="6"/>
      <c r="M6" s="6"/>
      <c r="N6" s="6"/>
      <c r="O6" s="6"/>
      <c r="P6" s="6"/>
      <c r="Q6" s="6"/>
      <c r="R6" s="215"/>
    </row>
    <row r="7" spans="1:18" ht="18.75">
      <c r="A7" s="769" t="s">
        <v>493</v>
      </c>
      <c r="B7" s="770"/>
      <c r="C7" s="770"/>
      <c r="D7" s="770"/>
      <c r="E7" s="770"/>
      <c r="F7" s="771"/>
      <c r="G7" t="s">
        <v>281</v>
      </c>
      <c r="I7" s="214"/>
      <c r="J7" s="6"/>
      <c r="K7" s="6"/>
      <c r="L7" s="6"/>
      <c r="M7" s="6"/>
      <c r="N7" s="6"/>
      <c r="O7" s="6"/>
      <c r="P7" s="6"/>
      <c r="Q7" s="6"/>
      <c r="R7" s="215"/>
    </row>
    <row r="8" spans="1:18">
      <c r="A8" s="211" t="s">
        <v>238</v>
      </c>
      <c r="B8" s="212" t="s">
        <v>239</v>
      </c>
      <c r="C8" s="212" t="s">
        <v>240</v>
      </c>
      <c r="D8" s="212" t="s">
        <v>134</v>
      </c>
      <c r="E8" s="212" t="s">
        <v>241</v>
      </c>
      <c r="F8" s="213" t="s">
        <v>242</v>
      </c>
      <c r="G8" t="s">
        <v>281</v>
      </c>
      <c r="I8" s="214"/>
      <c r="J8" s="6"/>
      <c r="K8" s="6"/>
      <c r="L8" s="6"/>
      <c r="M8" s="6"/>
      <c r="N8" s="6"/>
      <c r="O8" s="6"/>
      <c r="P8" s="6"/>
      <c r="Q8" s="6"/>
      <c r="R8" s="215"/>
    </row>
    <row r="9" spans="1:18">
      <c r="A9" s="216" t="s">
        <v>243</v>
      </c>
      <c r="B9" s="231" t="s">
        <v>251</v>
      </c>
      <c r="C9" s="218">
        <v>1</v>
      </c>
      <c r="D9" s="218" t="s">
        <v>256</v>
      </c>
      <c r="E9" s="218" t="s">
        <v>253</v>
      </c>
      <c r="F9" s="232" t="s">
        <v>254</v>
      </c>
      <c r="G9" t="s">
        <v>281</v>
      </c>
      <c r="I9" s="214"/>
      <c r="J9" s="6"/>
      <c r="K9" s="6"/>
      <c r="L9" s="6"/>
      <c r="M9" s="6"/>
      <c r="N9" s="6"/>
      <c r="O9" s="6"/>
      <c r="P9" s="6"/>
      <c r="Q9" s="6"/>
      <c r="R9" s="215"/>
    </row>
    <row r="10" spans="1:18" outlineLevel="1">
      <c r="A10" s="221" t="s">
        <v>243</v>
      </c>
      <c r="B10" s="222" t="s">
        <v>495</v>
      </c>
      <c r="C10" s="223" t="s">
        <v>496</v>
      </c>
      <c r="D10" s="223" t="s">
        <v>275</v>
      </c>
      <c r="E10" s="223" t="s">
        <v>260</v>
      </c>
      <c r="F10" s="234" t="s">
        <v>497</v>
      </c>
      <c r="G10" t="s">
        <v>281</v>
      </c>
      <c r="I10" s="214"/>
      <c r="J10" s="6"/>
      <c r="K10" s="6"/>
      <c r="L10" s="6"/>
      <c r="M10" s="6"/>
      <c r="N10" s="6"/>
      <c r="O10" s="6"/>
      <c r="P10" s="6"/>
      <c r="Q10" s="6"/>
      <c r="R10" s="215"/>
    </row>
    <row r="11" spans="1:18" outlineLevel="1">
      <c r="A11" s="221" t="s">
        <v>243</v>
      </c>
      <c r="B11" s="222" t="s">
        <v>498</v>
      </c>
      <c r="C11" s="223" t="s">
        <v>499</v>
      </c>
      <c r="D11" s="223" t="s">
        <v>327</v>
      </c>
      <c r="E11" s="223" t="s">
        <v>500</v>
      </c>
      <c r="F11" s="234" t="s">
        <v>932</v>
      </c>
      <c r="G11" t="s">
        <v>281</v>
      </c>
      <c r="I11" s="214"/>
      <c r="J11" s="6"/>
      <c r="K11" s="6"/>
      <c r="L11" s="6"/>
      <c r="M11" s="6"/>
      <c r="N11" s="6"/>
      <c r="O11" s="6"/>
      <c r="P11" s="6"/>
      <c r="Q11" s="6"/>
      <c r="R11" s="215"/>
    </row>
    <row r="12" spans="1:18" outlineLevel="1">
      <c r="A12" s="221" t="s">
        <v>243</v>
      </c>
      <c r="B12" s="222" t="s">
        <v>262</v>
      </c>
      <c r="C12" s="235" t="s">
        <v>263</v>
      </c>
      <c r="D12" s="223" t="s">
        <v>494</v>
      </c>
      <c r="E12" s="223" t="s">
        <v>264</v>
      </c>
      <c r="F12" s="234" t="s">
        <v>933</v>
      </c>
      <c r="G12" t="s">
        <v>281</v>
      </c>
      <c r="I12" s="214"/>
      <c r="J12" s="6"/>
      <c r="K12" s="6"/>
      <c r="L12" s="6"/>
      <c r="M12" s="6"/>
      <c r="N12" s="6"/>
      <c r="O12" s="6"/>
      <c r="P12" s="6"/>
      <c r="Q12" s="6"/>
      <c r="R12" s="215"/>
    </row>
    <row r="13" spans="1:18" outlineLevel="1">
      <c r="A13" s="221" t="s">
        <v>243</v>
      </c>
      <c r="B13" s="222" t="s">
        <v>503</v>
      </c>
      <c r="C13" s="223">
        <f>200/7500</f>
        <v>2.6666666666666668E-2</v>
      </c>
      <c r="D13" s="223" t="s">
        <v>504</v>
      </c>
      <c r="E13" s="223" t="s">
        <v>505</v>
      </c>
      <c r="F13" s="234" t="s">
        <v>506</v>
      </c>
      <c r="G13" t="s">
        <v>281</v>
      </c>
      <c r="I13" s="214"/>
      <c r="J13" s="6"/>
      <c r="K13" s="6"/>
      <c r="L13" s="6"/>
      <c r="M13" s="6"/>
      <c r="N13" s="6"/>
      <c r="O13" s="6"/>
      <c r="P13" s="6"/>
      <c r="Q13" s="6"/>
      <c r="R13" s="215"/>
    </row>
    <row r="14" spans="1:18" outlineLevel="1">
      <c r="A14" s="221" t="s">
        <v>243</v>
      </c>
      <c r="B14" s="222" t="s">
        <v>507</v>
      </c>
      <c r="C14" s="223">
        <f>(150*1839)/38000</f>
        <v>7.2592105263157896</v>
      </c>
      <c r="D14" s="223" t="s">
        <v>259</v>
      </c>
      <c r="E14" s="223" t="s">
        <v>508</v>
      </c>
      <c r="F14" s="234" t="s">
        <v>509</v>
      </c>
      <c r="G14" t="s">
        <v>281</v>
      </c>
      <c r="I14" s="214"/>
      <c r="J14" s="6"/>
      <c r="K14" s="6"/>
      <c r="L14" s="6"/>
      <c r="M14" s="6"/>
      <c r="N14" s="6"/>
      <c r="O14" s="6"/>
      <c r="P14" s="6"/>
      <c r="Q14" s="6"/>
      <c r="R14" s="215"/>
    </row>
    <row r="15" spans="1:18" outlineLevel="1">
      <c r="A15" s="221" t="s">
        <v>333</v>
      </c>
      <c r="B15" s="223" t="s">
        <v>340</v>
      </c>
      <c r="C15" s="223" t="s">
        <v>510</v>
      </c>
      <c r="D15" s="223" t="s">
        <v>511</v>
      </c>
      <c r="E15" s="223" t="s">
        <v>260</v>
      </c>
      <c r="F15" s="234" t="s">
        <v>512</v>
      </c>
      <c r="G15" t="s">
        <v>281</v>
      </c>
      <c r="I15" s="214"/>
      <c r="J15" s="6"/>
      <c r="K15" s="6"/>
      <c r="L15" s="6"/>
      <c r="M15" s="6"/>
      <c r="N15" s="6"/>
      <c r="O15" s="6"/>
      <c r="P15" s="6"/>
      <c r="Q15" s="6"/>
      <c r="R15" s="215"/>
    </row>
    <row r="16" spans="1:18" outlineLevel="1">
      <c r="A16" s="221" t="s">
        <v>250</v>
      </c>
      <c r="B16" s="233" t="s">
        <v>1978</v>
      </c>
      <c r="C16" s="223" t="s">
        <v>514</v>
      </c>
      <c r="D16" s="223" t="s">
        <v>494</v>
      </c>
      <c r="E16" s="223" t="s">
        <v>260</v>
      </c>
      <c r="F16" s="234" t="s">
        <v>515</v>
      </c>
      <c r="G16" t="s">
        <v>281</v>
      </c>
      <c r="I16" s="214"/>
      <c r="J16" s="6"/>
      <c r="K16" s="6"/>
      <c r="L16" s="6"/>
      <c r="M16" s="6"/>
      <c r="N16" s="6"/>
      <c r="O16" s="6"/>
      <c r="P16" s="6"/>
      <c r="Q16" s="6"/>
      <c r="R16" s="215"/>
    </row>
    <row r="17" spans="1:18" outlineLevel="1">
      <c r="A17" s="221" t="s">
        <v>333</v>
      </c>
      <c r="B17" s="223" t="s">
        <v>399</v>
      </c>
      <c r="C17" s="223" t="s">
        <v>516</v>
      </c>
      <c r="D17" s="223" t="s">
        <v>511</v>
      </c>
      <c r="E17" s="223" t="s">
        <v>260</v>
      </c>
      <c r="F17" s="234" t="s">
        <v>517</v>
      </c>
      <c r="G17" t="s">
        <v>281</v>
      </c>
      <c r="I17" s="214"/>
      <c r="J17" s="6"/>
      <c r="K17" s="6"/>
      <c r="L17" s="6"/>
      <c r="M17" s="6"/>
      <c r="N17" s="6"/>
      <c r="O17" s="6"/>
      <c r="P17" s="6"/>
      <c r="Q17" s="6"/>
      <c r="R17" s="215"/>
    </row>
    <row r="18" spans="1:18" outlineLevel="1">
      <c r="A18" s="221" t="s">
        <v>333</v>
      </c>
      <c r="B18" s="223" t="s">
        <v>427</v>
      </c>
      <c r="C18" s="223" t="s">
        <v>518</v>
      </c>
      <c r="D18" s="223" t="s">
        <v>511</v>
      </c>
      <c r="E18" s="223" t="s">
        <v>260</v>
      </c>
      <c r="F18" s="234" t="s">
        <v>519</v>
      </c>
      <c r="G18" t="s">
        <v>281</v>
      </c>
      <c r="I18" s="214"/>
      <c r="J18" s="6"/>
      <c r="K18" s="6"/>
      <c r="L18" s="6"/>
      <c r="M18" s="6"/>
      <c r="N18" s="6"/>
      <c r="O18" s="6"/>
      <c r="P18" s="6"/>
      <c r="Q18" s="6"/>
      <c r="R18" s="215"/>
    </row>
    <row r="19" spans="1:18" outlineLevel="1">
      <c r="A19" s="221" t="s">
        <v>333</v>
      </c>
      <c r="B19" s="223" t="s">
        <v>439</v>
      </c>
      <c r="C19" s="223" t="s">
        <v>520</v>
      </c>
      <c r="D19" s="223" t="s">
        <v>511</v>
      </c>
      <c r="E19" s="223" t="s">
        <v>260</v>
      </c>
      <c r="F19" s="234" t="s">
        <v>521</v>
      </c>
      <c r="G19" t="s">
        <v>281</v>
      </c>
      <c r="I19" s="236"/>
      <c r="J19" s="237"/>
      <c r="K19" s="237"/>
      <c r="L19" s="237"/>
      <c r="M19" s="237"/>
      <c r="N19" s="237"/>
      <c r="O19" s="237"/>
      <c r="P19" s="237"/>
      <c r="Q19" s="237"/>
      <c r="R19" s="238"/>
    </row>
    <row r="20" spans="1:18" outlineLevel="1">
      <c r="A20" s="262" t="s">
        <v>268</v>
      </c>
      <c r="B20" s="189" t="s">
        <v>522</v>
      </c>
      <c r="C20" s="189">
        <v>0.95</v>
      </c>
      <c r="D20" s="189" t="s">
        <v>270</v>
      </c>
      <c r="E20" s="189" t="s">
        <v>523</v>
      </c>
      <c r="F20" s="263" t="s">
        <v>524</v>
      </c>
      <c r="G20" t="s">
        <v>281</v>
      </c>
    </row>
    <row r="21" spans="1:18" outlineLevel="1">
      <c r="A21" s="262" t="s">
        <v>268</v>
      </c>
      <c r="B21" s="189" t="s">
        <v>525</v>
      </c>
      <c r="C21" s="189">
        <v>1.1200000000000001</v>
      </c>
      <c r="D21" s="189" t="s">
        <v>270</v>
      </c>
      <c r="E21" s="189" t="s">
        <v>526</v>
      </c>
      <c r="F21" s="263" t="s">
        <v>527</v>
      </c>
      <c r="G21" t="s">
        <v>281</v>
      </c>
      <c r="I21" s="772" t="s">
        <v>272</v>
      </c>
      <c r="J21" s="773"/>
      <c r="K21" s="773"/>
      <c r="L21" s="773"/>
      <c r="M21" s="773"/>
      <c r="N21" s="773"/>
      <c r="O21" s="773"/>
      <c r="P21" s="773"/>
      <c r="Q21" s="773"/>
      <c r="R21" s="774"/>
    </row>
    <row r="22" spans="1:18" outlineLevel="1">
      <c r="A22" s="262" t="s">
        <v>268</v>
      </c>
      <c r="B22" s="189" t="s">
        <v>528</v>
      </c>
      <c r="C22" s="189">
        <v>0.72</v>
      </c>
      <c r="D22" s="189" t="s">
        <v>270</v>
      </c>
      <c r="E22" s="189" t="s">
        <v>529</v>
      </c>
      <c r="F22" s="263" t="s">
        <v>530</v>
      </c>
      <c r="G22" t="s">
        <v>281</v>
      </c>
      <c r="I22" s="214"/>
      <c r="J22" s="6"/>
      <c r="K22" s="6"/>
      <c r="L22" s="6"/>
      <c r="M22" s="6"/>
      <c r="N22" s="6"/>
      <c r="O22" s="6"/>
      <c r="P22" s="6"/>
      <c r="Q22" s="6"/>
      <c r="R22" s="215"/>
    </row>
    <row r="23" spans="1:18" outlineLevel="1">
      <c r="A23" s="262" t="s">
        <v>268</v>
      </c>
      <c r="B23" s="189" t="s">
        <v>531</v>
      </c>
      <c r="C23" s="189">
        <v>0.1</v>
      </c>
      <c r="D23" s="189" t="s">
        <v>270</v>
      </c>
      <c r="E23" s="189" t="s">
        <v>532</v>
      </c>
      <c r="F23" s="263" t="s">
        <v>533</v>
      </c>
      <c r="G23" t="s">
        <v>281</v>
      </c>
      <c r="I23" s="214"/>
      <c r="J23" s="6"/>
      <c r="K23" s="6"/>
      <c r="L23" s="6"/>
      <c r="M23" s="6"/>
      <c r="N23" s="6"/>
      <c r="O23" s="6"/>
      <c r="P23" s="6"/>
      <c r="Q23" s="6"/>
      <c r="R23" s="215"/>
    </row>
    <row r="24" spans="1:18" outlineLevel="1">
      <c r="A24" s="262" t="s">
        <v>268</v>
      </c>
      <c r="B24" s="189" t="s">
        <v>534</v>
      </c>
      <c r="C24" s="189">
        <v>140</v>
      </c>
      <c r="D24" s="189" t="s">
        <v>535</v>
      </c>
      <c r="E24" s="189" t="s">
        <v>536</v>
      </c>
      <c r="F24" s="263" t="s">
        <v>537</v>
      </c>
      <c r="G24" t="s">
        <v>281</v>
      </c>
      <c r="I24" s="214"/>
      <c r="J24" s="6"/>
      <c r="K24" s="6"/>
      <c r="L24" s="6"/>
      <c r="M24" s="6"/>
      <c r="N24" s="6"/>
      <c r="O24" s="6"/>
      <c r="P24" s="6"/>
      <c r="Q24" s="6"/>
      <c r="R24" s="215"/>
    </row>
    <row r="25" spans="1:18" outlineLevel="1">
      <c r="A25" s="262" t="s">
        <v>268</v>
      </c>
      <c r="B25" s="189" t="s">
        <v>538</v>
      </c>
      <c r="C25" s="189">
        <v>0.52</v>
      </c>
      <c r="D25" s="189" t="s">
        <v>270</v>
      </c>
      <c r="E25" s="189" t="s">
        <v>539</v>
      </c>
      <c r="F25" s="263" t="s">
        <v>540</v>
      </c>
      <c r="G25" t="s">
        <v>281</v>
      </c>
      <c r="I25" s="214"/>
      <c r="J25" s="6"/>
      <c r="K25" s="6"/>
      <c r="L25" s="6"/>
      <c r="M25" s="6"/>
      <c r="N25" s="6"/>
      <c r="O25" s="6"/>
      <c r="P25" s="6"/>
      <c r="Q25" s="6"/>
      <c r="R25" s="215"/>
    </row>
    <row r="26" spans="1:18" outlineLevel="1">
      <c r="A26" s="262" t="s">
        <v>268</v>
      </c>
      <c r="B26" s="189" t="s">
        <v>541</v>
      </c>
      <c r="C26" s="189">
        <v>43</v>
      </c>
      <c r="D26" s="189" t="s">
        <v>542</v>
      </c>
      <c r="E26" s="189" t="s">
        <v>253</v>
      </c>
      <c r="F26" s="263" t="s">
        <v>543</v>
      </c>
      <c r="G26" t="s">
        <v>281</v>
      </c>
      <c r="I26" s="214"/>
      <c r="J26" s="6"/>
      <c r="K26" s="6"/>
      <c r="L26" s="6"/>
      <c r="M26" s="6"/>
      <c r="N26" s="6"/>
      <c r="O26" s="6"/>
      <c r="P26" s="6"/>
      <c r="Q26" s="6"/>
      <c r="R26" s="215"/>
    </row>
    <row r="27" spans="1:18" outlineLevel="1">
      <c r="A27" s="262" t="s">
        <v>268</v>
      </c>
      <c r="B27" s="189" t="s">
        <v>544</v>
      </c>
      <c r="C27" s="189">
        <v>10</v>
      </c>
      <c r="D27" s="189" t="s">
        <v>545</v>
      </c>
      <c r="E27" s="189" t="s">
        <v>546</v>
      </c>
      <c r="F27" s="263" t="s">
        <v>547</v>
      </c>
      <c r="G27" t="s">
        <v>281</v>
      </c>
      <c r="I27" s="214"/>
      <c r="J27" s="6"/>
      <c r="K27" s="6"/>
      <c r="L27" s="6"/>
      <c r="M27" s="6"/>
      <c r="N27" s="6"/>
      <c r="O27" s="6"/>
      <c r="P27" s="6"/>
      <c r="Q27" s="6"/>
      <c r="R27" s="215"/>
    </row>
    <row r="28" spans="1:18" outlineLevel="1">
      <c r="A28" s="262" t="s">
        <v>268</v>
      </c>
      <c r="B28" s="189" t="s">
        <v>548</v>
      </c>
      <c r="C28" s="189">
        <v>6</v>
      </c>
      <c r="D28" s="189" t="s">
        <v>549</v>
      </c>
      <c r="E28" s="189" t="s">
        <v>550</v>
      </c>
      <c r="F28" s="263" t="s">
        <v>551</v>
      </c>
      <c r="G28" t="s">
        <v>281</v>
      </c>
      <c r="I28" s="214"/>
      <c r="J28" s="6"/>
      <c r="K28" s="6"/>
      <c r="L28" s="6"/>
      <c r="M28" s="6"/>
      <c r="N28" s="6"/>
      <c r="O28" s="6"/>
      <c r="P28" s="6"/>
      <c r="Q28" s="6"/>
      <c r="R28" s="215"/>
    </row>
    <row r="29" spans="1:18" outlineLevel="1">
      <c r="A29" s="262" t="s">
        <v>268</v>
      </c>
      <c r="B29" s="189" t="s">
        <v>552</v>
      </c>
      <c r="C29" s="189">
        <v>6.5</v>
      </c>
      <c r="D29" s="189" t="s">
        <v>549</v>
      </c>
      <c r="E29" s="189" t="s">
        <v>553</v>
      </c>
      <c r="F29" s="263" t="s">
        <v>554</v>
      </c>
      <c r="G29" t="s">
        <v>281</v>
      </c>
      <c r="I29" s="214"/>
      <c r="J29" s="6"/>
      <c r="K29" s="6"/>
      <c r="L29" s="6"/>
      <c r="M29" s="6"/>
      <c r="N29" s="6"/>
      <c r="O29" s="6"/>
      <c r="P29" s="6"/>
      <c r="Q29" s="6"/>
      <c r="R29" s="215"/>
    </row>
    <row r="30" spans="1:18" outlineLevel="1">
      <c r="A30" s="262" t="s">
        <v>268</v>
      </c>
      <c r="B30" s="189" t="s">
        <v>555</v>
      </c>
      <c r="C30" s="189">
        <v>86</v>
      </c>
      <c r="D30" s="189" t="s">
        <v>549</v>
      </c>
      <c r="E30" s="189" t="s">
        <v>556</v>
      </c>
      <c r="F30" s="263" t="s">
        <v>557</v>
      </c>
      <c r="G30" t="s">
        <v>281</v>
      </c>
      <c r="I30" s="214"/>
      <c r="J30" s="6"/>
      <c r="K30" s="6"/>
      <c r="L30" s="6"/>
      <c r="M30" s="6"/>
      <c r="N30" s="6"/>
      <c r="O30" s="6"/>
      <c r="P30" s="6"/>
      <c r="Q30" s="6"/>
      <c r="R30" s="215"/>
    </row>
    <row r="31" spans="1:18" outlineLevel="1">
      <c r="A31" s="262" t="s">
        <v>268</v>
      </c>
      <c r="B31" s="189" t="s">
        <v>269</v>
      </c>
      <c r="C31" s="189">
        <v>3.2582228999999997E-2</v>
      </c>
      <c r="D31" s="189" t="s">
        <v>270</v>
      </c>
      <c r="E31" s="189" t="s">
        <v>558</v>
      </c>
      <c r="F31" s="263" t="s">
        <v>271</v>
      </c>
      <c r="G31" t="s">
        <v>281</v>
      </c>
      <c r="I31" s="214"/>
      <c r="J31" s="6"/>
      <c r="K31" s="6"/>
      <c r="L31" s="6"/>
      <c r="M31" s="6"/>
      <c r="N31" s="6"/>
      <c r="O31" s="6"/>
      <c r="P31" s="6"/>
      <c r="Q31" s="6"/>
      <c r="R31" s="215"/>
    </row>
    <row r="32" spans="1:18" outlineLevel="1">
      <c r="A32" s="262" t="s">
        <v>268</v>
      </c>
      <c r="B32" s="189" t="s">
        <v>559</v>
      </c>
      <c r="C32" s="189">
        <v>10000</v>
      </c>
      <c r="D32" s="189" t="s">
        <v>560</v>
      </c>
      <c r="E32" s="189" t="s">
        <v>253</v>
      </c>
      <c r="F32" s="263" t="s">
        <v>561</v>
      </c>
      <c r="G32" t="s">
        <v>281</v>
      </c>
      <c r="I32" s="214"/>
      <c r="J32" s="6"/>
      <c r="K32" s="6"/>
      <c r="L32" s="6"/>
      <c r="M32" s="6"/>
      <c r="N32" s="6"/>
      <c r="O32" s="6"/>
      <c r="P32" s="6"/>
      <c r="Q32" s="6"/>
      <c r="R32" s="215"/>
    </row>
    <row r="33" spans="1:18" outlineLevel="1">
      <c r="A33" s="262" t="s">
        <v>268</v>
      </c>
      <c r="B33" s="189" t="s">
        <v>562</v>
      </c>
      <c r="C33" s="189" t="s">
        <v>563</v>
      </c>
      <c r="D33" s="189" t="s">
        <v>275</v>
      </c>
      <c r="E33" s="264"/>
      <c r="F33" s="263" t="s">
        <v>564</v>
      </c>
      <c r="G33" t="s">
        <v>281</v>
      </c>
      <c r="I33" s="214"/>
      <c r="J33" s="6"/>
      <c r="K33" s="6"/>
      <c r="L33" s="6"/>
      <c r="M33" s="6"/>
      <c r="N33" s="6"/>
      <c r="O33" s="6"/>
      <c r="P33" s="6"/>
      <c r="Q33" s="6"/>
      <c r="R33" s="215"/>
    </row>
    <row r="34" spans="1:18" outlineLevel="1">
      <c r="A34" s="262" t="s">
        <v>268</v>
      </c>
      <c r="B34" s="224" t="s">
        <v>565</v>
      </c>
      <c r="C34" s="224" t="s">
        <v>566</v>
      </c>
      <c r="D34" s="189" t="s">
        <v>270</v>
      </c>
      <c r="E34" s="264"/>
      <c r="F34" s="225" t="s">
        <v>567</v>
      </c>
      <c r="G34" t="s">
        <v>281</v>
      </c>
      <c r="I34" s="214"/>
      <c r="J34" s="6"/>
      <c r="K34" s="6"/>
      <c r="L34" s="6"/>
      <c r="M34" s="6"/>
      <c r="N34" s="6"/>
      <c r="O34" s="6"/>
      <c r="P34" s="6"/>
      <c r="Q34" s="6"/>
      <c r="R34" s="215"/>
    </row>
    <row r="35" spans="1:18" outlineLevel="1">
      <c r="A35" s="262" t="s">
        <v>268</v>
      </c>
      <c r="B35" s="189" t="s">
        <v>568</v>
      </c>
      <c r="C35" s="189" t="s">
        <v>569</v>
      </c>
      <c r="D35" s="189" t="s">
        <v>511</v>
      </c>
      <c r="E35" s="264"/>
      <c r="F35" s="263" t="s">
        <v>570</v>
      </c>
      <c r="G35" t="s">
        <v>281</v>
      </c>
      <c r="I35" s="214"/>
      <c r="J35" s="6"/>
      <c r="K35" s="6"/>
      <c r="L35" s="6"/>
      <c r="M35" s="6"/>
      <c r="N35" s="6"/>
      <c r="O35" s="6"/>
      <c r="P35" s="6"/>
      <c r="Q35" s="6"/>
      <c r="R35" s="215"/>
    </row>
    <row r="36" spans="1:18" outlineLevel="1">
      <c r="A36" s="262" t="s">
        <v>268</v>
      </c>
      <c r="B36" s="189" t="s">
        <v>571</v>
      </c>
      <c r="C36" s="189" t="s">
        <v>572</v>
      </c>
      <c r="D36" s="189" t="s">
        <v>511</v>
      </c>
      <c r="E36" s="264"/>
      <c r="F36" s="263" t="s">
        <v>573</v>
      </c>
      <c r="G36" t="s">
        <v>281</v>
      </c>
      <c r="I36" s="214"/>
      <c r="J36" s="6"/>
      <c r="K36" s="6"/>
      <c r="L36" s="6"/>
      <c r="M36" s="6"/>
      <c r="N36" s="6"/>
      <c r="O36" s="6"/>
      <c r="P36" s="6"/>
      <c r="Q36" s="6"/>
      <c r="R36" s="215"/>
    </row>
    <row r="37" spans="1:18" outlineLevel="1">
      <c r="A37" s="262" t="s">
        <v>268</v>
      </c>
      <c r="B37" s="189" t="s">
        <v>574</v>
      </c>
      <c r="C37" s="189" t="s">
        <v>575</v>
      </c>
      <c r="D37" s="189" t="s">
        <v>511</v>
      </c>
      <c r="E37" s="264"/>
      <c r="F37" s="263" t="s">
        <v>576</v>
      </c>
      <c r="G37" t="s">
        <v>281</v>
      </c>
      <c r="I37" s="214"/>
      <c r="J37" s="6"/>
      <c r="K37" s="6"/>
      <c r="L37" s="6"/>
      <c r="M37" s="6"/>
      <c r="N37" s="6"/>
      <c r="O37" s="6"/>
      <c r="P37" s="6"/>
      <c r="Q37" s="6"/>
      <c r="R37" s="215"/>
    </row>
    <row r="38" spans="1:18" outlineLevel="1">
      <c r="A38" s="262" t="s">
        <v>268</v>
      </c>
      <c r="B38" s="189" t="s">
        <v>577</v>
      </c>
      <c r="C38" s="189" t="s">
        <v>578</v>
      </c>
      <c r="D38" s="189" t="s">
        <v>511</v>
      </c>
      <c r="E38" s="264"/>
      <c r="F38" s="263" t="s">
        <v>579</v>
      </c>
      <c r="G38" t="s">
        <v>281</v>
      </c>
      <c r="I38" s="214"/>
      <c r="J38" s="6"/>
      <c r="K38" s="6"/>
      <c r="L38" s="6"/>
      <c r="M38" s="6"/>
      <c r="N38" s="6"/>
      <c r="O38" s="6"/>
      <c r="P38" s="6"/>
      <c r="Q38" s="6"/>
      <c r="R38" s="215"/>
    </row>
    <row r="39" spans="1:18" outlineLevel="1">
      <c r="A39" s="239" t="s">
        <v>268</v>
      </c>
      <c r="B39" s="240" t="s">
        <v>580</v>
      </c>
      <c r="C39" s="240" t="s">
        <v>258</v>
      </c>
      <c r="D39" s="240" t="s">
        <v>494</v>
      </c>
      <c r="E39" s="265"/>
      <c r="F39" s="241" t="s">
        <v>581</v>
      </c>
      <c r="G39" t="s">
        <v>281</v>
      </c>
      <c r="I39" s="214"/>
      <c r="J39" s="6"/>
      <c r="K39" s="6"/>
      <c r="L39" s="6"/>
      <c r="M39" s="6"/>
      <c r="N39" s="6"/>
      <c r="O39" s="6"/>
      <c r="P39" s="6"/>
      <c r="Q39" s="6"/>
      <c r="R39" s="215"/>
    </row>
    <row r="40" spans="1:18">
      <c r="G40" t="s">
        <v>281</v>
      </c>
      <c r="I40" s="214"/>
      <c r="J40" s="6"/>
      <c r="K40" s="6"/>
      <c r="L40" s="6"/>
      <c r="M40" s="6"/>
      <c r="N40" s="6"/>
      <c r="O40" s="6"/>
      <c r="P40" s="6"/>
      <c r="Q40" s="6"/>
      <c r="R40" s="215"/>
    </row>
    <row r="41" spans="1:18" ht="18.75">
      <c r="A41" s="769" t="s">
        <v>1979</v>
      </c>
      <c r="B41" s="770"/>
      <c r="C41" s="770"/>
      <c r="D41" s="770"/>
      <c r="E41" s="770"/>
      <c r="F41" s="771"/>
      <c r="G41" t="s">
        <v>281</v>
      </c>
      <c r="I41" s="214"/>
      <c r="J41" s="6"/>
      <c r="K41" s="6"/>
      <c r="L41" s="6"/>
      <c r="M41" s="6"/>
      <c r="N41" s="6"/>
      <c r="O41" s="6"/>
      <c r="P41" s="6"/>
      <c r="Q41" s="6"/>
      <c r="R41" s="215"/>
    </row>
    <row r="42" spans="1:18">
      <c r="A42" s="211" t="s">
        <v>238</v>
      </c>
      <c r="B42" s="212" t="s">
        <v>239</v>
      </c>
      <c r="C42" s="212" t="s">
        <v>240</v>
      </c>
      <c r="D42" s="212" t="s">
        <v>134</v>
      </c>
      <c r="E42" s="212" t="s">
        <v>241</v>
      </c>
      <c r="F42" s="213" t="s">
        <v>242</v>
      </c>
      <c r="G42" t="s">
        <v>281</v>
      </c>
      <c r="I42" s="214"/>
      <c r="J42" s="6"/>
      <c r="K42" s="6"/>
      <c r="L42" s="6"/>
      <c r="M42" s="6"/>
      <c r="N42" s="6"/>
      <c r="O42" s="6"/>
      <c r="P42" s="6"/>
      <c r="Q42" s="6"/>
      <c r="R42" s="215"/>
    </row>
    <row r="43" spans="1:18" outlineLevel="1">
      <c r="A43" s="216" t="s">
        <v>243</v>
      </c>
      <c r="B43" s="231" t="s">
        <v>1978</v>
      </c>
      <c r="C43" s="218">
        <v>1</v>
      </c>
      <c r="D43" s="218" t="s">
        <v>259</v>
      </c>
      <c r="E43" s="218" t="s">
        <v>253</v>
      </c>
      <c r="F43" s="232" t="s">
        <v>1980</v>
      </c>
      <c r="G43" t="s">
        <v>281</v>
      </c>
      <c r="I43" s="214"/>
      <c r="J43" s="6"/>
      <c r="K43" s="6"/>
      <c r="L43" s="6"/>
      <c r="M43" s="6"/>
      <c r="N43" s="6"/>
      <c r="O43" s="6"/>
      <c r="P43" s="6"/>
      <c r="Q43" s="6"/>
      <c r="R43" s="215"/>
    </row>
    <row r="44" spans="1:18" outlineLevel="1">
      <c r="A44" s="221" t="s">
        <v>243</v>
      </c>
      <c r="B44" s="222" t="s">
        <v>326</v>
      </c>
      <c r="C44" s="223" t="s">
        <v>1981</v>
      </c>
      <c r="D44" s="223" t="s">
        <v>408</v>
      </c>
      <c r="E44" s="223" t="s">
        <v>260</v>
      </c>
      <c r="F44" s="234" t="s">
        <v>1982</v>
      </c>
      <c r="G44" t="s">
        <v>281</v>
      </c>
      <c r="I44" s="214"/>
      <c r="J44" s="6"/>
      <c r="K44" s="6"/>
      <c r="L44" s="6"/>
      <c r="M44" s="6"/>
      <c r="N44" s="6"/>
      <c r="O44" s="6"/>
      <c r="P44" s="6"/>
      <c r="Q44" s="6"/>
      <c r="R44" s="215"/>
    </row>
    <row r="45" spans="1:18" outlineLevel="1">
      <c r="A45" s="221" t="s">
        <v>243</v>
      </c>
      <c r="B45" s="223" t="s">
        <v>1983</v>
      </c>
      <c r="C45" s="223" t="s">
        <v>1984</v>
      </c>
      <c r="D45" s="223" t="s">
        <v>275</v>
      </c>
      <c r="E45" s="223" t="s">
        <v>260</v>
      </c>
      <c r="F45" s="234" t="s">
        <v>1985</v>
      </c>
      <c r="G45" t="s">
        <v>281</v>
      </c>
      <c r="I45" s="214"/>
      <c r="J45" s="6"/>
      <c r="K45" s="6"/>
      <c r="L45" s="6"/>
      <c r="M45" s="6"/>
      <c r="N45" s="6"/>
      <c r="O45" s="6"/>
      <c r="P45" s="6"/>
      <c r="Q45" s="6"/>
      <c r="R45" s="215"/>
    </row>
    <row r="46" spans="1:18" outlineLevel="1">
      <c r="A46" s="221" t="s">
        <v>243</v>
      </c>
      <c r="B46" s="223" t="s">
        <v>1986</v>
      </c>
      <c r="C46" s="223" t="s">
        <v>1987</v>
      </c>
      <c r="D46" s="223" t="s">
        <v>275</v>
      </c>
      <c r="E46" s="223" t="s">
        <v>260</v>
      </c>
      <c r="F46" s="234" t="s">
        <v>1988</v>
      </c>
      <c r="G46" t="s">
        <v>281</v>
      </c>
      <c r="I46" s="214"/>
      <c r="J46" s="6"/>
      <c r="K46" s="6"/>
      <c r="L46" s="6"/>
      <c r="M46" s="6"/>
      <c r="N46" s="6"/>
      <c r="O46" s="6"/>
      <c r="P46" s="6"/>
      <c r="Q46" s="6"/>
      <c r="R46" s="215"/>
    </row>
    <row r="47" spans="1:18" outlineLevel="1">
      <c r="A47" s="221" t="s">
        <v>243</v>
      </c>
      <c r="B47" s="233" t="s">
        <v>1989</v>
      </c>
      <c r="C47" s="223" t="s">
        <v>1990</v>
      </c>
      <c r="D47" s="223" t="s">
        <v>259</v>
      </c>
      <c r="E47" s="223" t="s">
        <v>260</v>
      </c>
      <c r="F47" s="234" t="s">
        <v>1991</v>
      </c>
      <c r="G47" t="s">
        <v>281</v>
      </c>
      <c r="I47" s="214"/>
      <c r="J47" s="6"/>
      <c r="K47" s="6"/>
      <c r="L47" s="6"/>
      <c r="M47" s="6"/>
      <c r="N47" s="6"/>
      <c r="O47" s="6"/>
      <c r="P47" s="6"/>
      <c r="Q47" s="6"/>
      <c r="R47" s="215"/>
    </row>
    <row r="48" spans="1:18" outlineLevel="1">
      <c r="A48" s="221" t="s">
        <v>243</v>
      </c>
      <c r="B48" s="222" t="s">
        <v>595</v>
      </c>
      <c r="C48" s="223">
        <v>0</v>
      </c>
      <c r="D48" s="223" t="s">
        <v>259</v>
      </c>
      <c r="E48" s="223" t="s">
        <v>253</v>
      </c>
      <c r="F48" s="234" t="s">
        <v>1992</v>
      </c>
      <c r="G48" t="s">
        <v>281</v>
      </c>
      <c r="I48" s="214"/>
      <c r="J48" s="6"/>
      <c r="K48" s="6"/>
      <c r="L48" s="6"/>
      <c r="M48" s="6"/>
      <c r="N48" s="6"/>
      <c r="O48" s="6"/>
      <c r="P48" s="6"/>
      <c r="Q48" s="6"/>
      <c r="R48" s="215"/>
    </row>
    <row r="49" spans="1:23" outlineLevel="1">
      <c r="A49" s="221" t="s">
        <v>333</v>
      </c>
      <c r="B49" s="223" t="s">
        <v>1993</v>
      </c>
      <c r="C49" s="223" t="s">
        <v>1994</v>
      </c>
      <c r="D49" s="223" t="s">
        <v>511</v>
      </c>
      <c r="E49" s="223" t="s">
        <v>260</v>
      </c>
      <c r="F49" s="234" t="s">
        <v>1995</v>
      </c>
      <c r="G49" t="s">
        <v>281</v>
      </c>
      <c r="I49" s="214"/>
      <c r="J49" s="6"/>
      <c r="K49" s="6"/>
      <c r="L49" s="6"/>
      <c r="M49" s="6"/>
      <c r="N49" s="6"/>
      <c r="O49" s="6"/>
      <c r="P49" s="6"/>
      <c r="Q49" s="6"/>
      <c r="R49" s="215"/>
    </row>
    <row r="50" spans="1:23" outlineLevel="1">
      <c r="A50" s="221" t="s">
        <v>333</v>
      </c>
      <c r="B50" s="223" t="s">
        <v>1996</v>
      </c>
      <c r="C50" s="223" t="s">
        <v>1997</v>
      </c>
      <c r="D50" s="223" t="s">
        <v>511</v>
      </c>
      <c r="E50" s="223" t="s">
        <v>260</v>
      </c>
      <c r="F50" s="234" t="s">
        <v>1998</v>
      </c>
      <c r="G50" t="s">
        <v>281</v>
      </c>
      <c r="I50" s="214"/>
      <c r="J50" s="6"/>
      <c r="K50" s="6"/>
      <c r="L50" s="6"/>
      <c r="M50" s="6"/>
      <c r="N50" s="6"/>
      <c r="O50" s="6"/>
      <c r="P50" s="6"/>
      <c r="Q50" s="6"/>
      <c r="R50" s="215"/>
    </row>
    <row r="51" spans="1:23" outlineLevel="1">
      <c r="A51" s="221" t="s">
        <v>250</v>
      </c>
      <c r="B51" s="233" t="s">
        <v>1019</v>
      </c>
      <c r="C51" s="235" t="s">
        <v>952</v>
      </c>
      <c r="D51" s="223" t="s">
        <v>408</v>
      </c>
      <c r="E51" s="223" t="s">
        <v>260</v>
      </c>
      <c r="F51" s="234" t="s">
        <v>1999</v>
      </c>
      <c r="G51" t="s">
        <v>281</v>
      </c>
      <c r="I51" s="214"/>
      <c r="J51" s="6"/>
      <c r="K51" s="6"/>
      <c r="L51" s="6"/>
      <c r="M51" s="6"/>
      <c r="N51" s="6"/>
      <c r="O51" s="6"/>
      <c r="P51" s="6"/>
      <c r="Q51" s="6"/>
      <c r="R51" s="215"/>
    </row>
    <row r="52" spans="1:23" outlineLevel="1">
      <c r="A52" s="221" t="s">
        <v>250</v>
      </c>
      <c r="B52" s="233" t="s">
        <v>2000</v>
      </c>
      <c r="C52" s="223" t="s">
        <v>2001</v>
      </c>
      <c r="D52" s="223" t="s">
        <v>259</v>
      </c>
      <c r="E52" s="223" t="s">
        <v>260</v>
      </c>
      <c r="F52" s="234" t="s">
        <v>2002</v>
      </c>
      <c r="G52" t="s">
        <v>281</v>
      </c>
      <c r="I52" s="214"/>
      <c r="J52" s="6"/>
      <c r="K52" s="6"/>
      <c r="L52" s="6"/>
      <c r="M52" s="6"/>
      <c r="N52" s="6"/>
      <c r="O52" s="6"/>
      <c r="P52" s="6"/>
      <c r="Q52" s="6"/>
      <c r="R52" s="215"/>
    </row>
    <row r="53" spans="1:23" outlineLevel="1">
      <c r="A53" s="221" t="s">
        <v>333</v>
      </c>
      <c r="B53" s="223" t="s">
        <v>2003</v>
      </c>
      <c r="C53" s="223" t="s">
        <v>882</v>
      </c>
      <c r="D53" s="223" t="s">
        <v>511</v>
      </c>
      <c r="E53" s="223" t="s">
        <v>260</v>
      </c>
      <c r="F53" s="234" t="s">
        <v>614</v>
      </c>
      <c r="G53" t="s">
        <v>281</v>
      </c>
      <c r="I53" s="214"/>
      <c r="J53" s="6"/>
      <c r="K53" s="6"/>
      <c r="L53" s="6"/>
      <c r="M53" s="6"/>
      <c r="N53" s="6"/>
      <c r="O53" s="6"/>
      <c r="P53" s="6"/>
      <c r="Q53" s="6"/>
      <c r="R53" s="215"/>
    </row>
    <row r="54" spans="1:23" outlineLevel="1">
      <c r="A54" s="262" t="s">
        <v>268</v>
      </c>
      <c r="B54" s="189" t="s">
        <v>2004</v>
      </c>
      <c r="C54" s="189">
        <v>0.17599999999999999</v>
      </c>
      <c r="D54" s="189" t="s">
        <v>270</v>
      </c>
      <c r="E54" s="189" t="s">
        <v>2005</v>
      </c>
      <c r="F54" s="263" t="s">
        <v>2006</v>
      </c>
      <c r="G54" t="s">
        <v>281</v>
      </c>
      <c r="I54" s="236"/>
      <c r="J54" s="237"/>
      <c r="K54" s="237"/>
      <c r="L54" s="237"/>
      <c r="M54" s="237"/>
      <c r="N54" s="237"/>
      <c r="O54" s="237"/>
      <c r="P54" s="237"/>
      <c r="Q54" s="237"/>
      <c r="R54" s="238"/>
    </row>
    <row r="55" spans="1:23" outlineLevel="1">
      <c r="A55" s="262" t="s">
        <v>268</v>
      </c>
      <c r="B55" s="189" t="s">
        <v>534</v>
      </c>
      <c r="C55" s="189">
        <v>1.8749999999999999E-2</v>
      </c>
      <c r="D55" s="189" t="s">
        <v>2007</v>
      </c>
      <c r="E55" s="189" t="s">
        <v>2008</v>
      </c>
      <c r="F55" s="263" t="s">
        <v>519</v>
      </c>
      <c r="G55" t="s">
        <v>281</v>
      </c>
    </row>
    <row r="56" spans="1:23" outlineLevel="1">
      <c r="A56" s="262" t="s">
        <v>268</v>
      </c>
      <c r="B56" s="189" t="s">
        <v>875</v>
      </c>
      <c r="C56" s="189">
        <v>0.43125000000000002</v>
      </c>
      <c r="D56" s="189" t="s">
        <v>2007</v>
      </c>
      <c r="E56" s="189" t="s">
        <v>2009</v>
      </c>
      <c r="F56" s="263" t="s">
        <v>2010</v>
      </c>
      <c r="G56" t="s">
        <v>281</v>
      </c>
      <c r="I56" s="248" t="s">
        <v>360</v>
      </c>
      <c r="J56" s="249"/>
      <c r="K56" s="249"/>
      <c r="L56" s="249"/>
      <c r="M56" s="250"/>
    </row>
    <row r="57" spans="1:23" outlineLevel="1">
      <c r="A57" s="262" t="s">
        <v>268</v>
      </c>
      <c r="B57" s="189" t="s">
        <v>2011</v>
      </c>
      <c r="C57" s="189">
        <v>18.3</v>
      </c>
      <c r="D57" s="189" t="s">
        <v>2007</v>
      </c>
      <c r="E57" s="189" t="s">
        <v>2012</v>
      </c>
      <c r="F57" s="263" t="s">
        <v>2013</v>
      </c>
      <c r="G57" t="s">
        <v>281</v>
      </c>
      <c r="I57" s="242" t="s">
        <v>2014</v>
      </c>
      <c r="J57" s="243"/>
      <c r="K57" s="243"/>
      <c r="L57" s="285">
        <v>19.09</v>
      </c>
      <c r="M57" s="244" t="s">
        <v>363</v>
      </c>
    </row>
    <row r="58" spans="1:23" outlineLevel="1">
      <c r="A58" s="262" t="s">
        <v>268</v>
      </c>
      <c r="B58" s="189" t="s">
        <v>2015</v>
      </c>
      <c r="C58" s="189">
        <v>0.25</v>
      </c>
      <c r="D58" s="189" t="s">
        <v>270</v>
      </c>
      <c r="E58" s="189" t="s">
        <v>253</v>
      </c>
      <c r="F58" s="263" t="s">
        <v>2016</v>
      </c>
      <c r="G58" t="s">
        <v>281</v>
      </c>
      <c r="I58" s="214" t="s">
        <v>960</v>
      </c>
      <c r="J58" s="6"/>
      <c r="K58" s="6"/>
      <c r="L58" s="275">
        <v>4.16</v>
      </c>
      <c r="M58" s="215" t="s">
        <v>363</v>
      </c>
    </row>
    <row r="59" spans="1:23" outlineLevel="1">
      <c r="A59" s="262" t="s">
        <v>268</v>
      </c>
      <c r="B59" s="189" t="s">
        <v>2017</v>
      </c>
      <c r="C59" s="189">
        <v>0.6</v>
      </c>
      <c r="D59" s="189" t="s">
        <v>270</v>
      </c>
      <c r="E59" s="189" t="s">
        <v>2018</v>
      </c>
      <c r="F59" s="263" t="s">
        <v>2019</v>
      </c>
      <c r="G59" t="s">
        <v>281</v>
      </c>
      <c r="I59" s="214" t="s">
        <v>964</v>
      </c>
      <c r="J59" s="6"/>
      <c r="K59" s="6"/>
      <c r="L59" s="275">
        <v>13.3</v>
      </c>
      <c r="M59" s="215" t="s">
        <v>363</v>
      </c>
    </row>
    <row r="60" spans="1:23" outlineLevel="1">
      <c r="A60" s="262" t="s">
        <v>268</v>
      </c>
      <c r="B60" s="189" t="s">
        <v>2020</v>
      </c>
      <c r="C60" s="189">
        <v>12.71</v>
      </c>
      <c r="D60" s="189" t="s">
        <v>2021</v>
      </c>
      <c r="E60" s="189" t="s">
        <v>2022</v>
      </c>
      <c r="F60" s="263" t="s">
        <v>2023</v>
      </c>
      <c r="G60" t="s">
        <v>281</v>
      </c>
      <c r="I60" s="214" t="s">
        <v>2024</v>
      </c>
      <c r="J60" s="6"/>
      <c r="K60" s="6"/>
      <c r="L60" s="275">
        <v>8.15</v>
      </c>
      <c r="M60" s="215" t="s">
        <v>363</v>
      </c>
    </row>
    <row r="61" spans="1:23" outlineLevel="1">
      <c r="A61" s="262" t="s">
        <v>268</v>
      </c>
      <c r="B61" s="189" t="s">
        <v>2025</v>
      </c>
      <c r="C61" s="189">
        <v>22.68</v>
      </c>
      <c r="D61" s="189" t="s">
        <v>2021</v>
      </c>
      <c r="E61" s="189" t="s">
        <v>2026</v>
      </c>
      <c r="F61" s="263" t="s">
        <v>2027</v>
      </c>
      <c r="G61" t="s">
        <v>281</v>
      </c>
      <c r="I61" s="236" t="s">
        <v>1831</v>
      </c>
      <c r="J61" s="237"/>
      <c r="K61" s="237"/>
      <c r="L61" s="276">
        <v>37.5</v>
      </c>
      <c r="M61" s="238" t="s">
        <v>363</v>
      </c>
    </row>
    <row r="62" spans="1:23" outlineLevel="1">
      <c r="A62" s="262" t="s">
        <v>268</v>
      </c>
      <c r="B62" s="189" t="s">
        <v>818</v>
      </c>
      <c r="C62" s="189">
        <v>0.128</v>
      </c>
      <c r="D62" s="189" t="s">
        <v>408</v>
      </c>
      <c r="E62" s="189" t="s">
        <v>2028</v>
      </c>
      <c r="F62" s="263" t="s">
        <v>2029</v>
      </c>
      <c r="G62" t="s">
        <v>281</v>
      </c>
      <c r="W62" s="204"/>
    </row>
    <row r="63" spans="1:23" outlineLevel="1">
      <c r="A63" s="262" t="s">
        <v>268</v>
      </c>
      <c r="B63" s="189" t="s">
        <v>646</v>
      </c>
      <c r="C63" s="189">
        <v>15</v>
      </c>
      <c r="D63" s="189" t="s">
        <v>545</v>
      </c>
      <c r="E63" s="189" t="s">
        <v>2030</v>
      </c>
      <c r="F63" s="263" t="s">
        <v>2031</v>
      </c>
      <c r="G63" t="s">
        <v>281</v>
      </c>
    </row>
    <row r="64" spans="1:23" outlineLevel="1">
      <c r="A64" s="262" t="s">
        <v>268</v>
      </c>
      <c r="B64" s="189" t="s">
        <v>660</v>
      </c>
      <c r="C64" s="189">
        <v>1</v>
      </c>
      <c r="D64" s="189" t="s">
        <v>259</v>
      </c>
      <c r="E64" s="189" t="s">
        <v>253</v>
      </c>
      <c r="F64" s="263" t="s">
        <v>2032</v>
      </c>
      <c r="G64" t="s">
        <v>281</v>
      </c>
    </row>
    <row r="65" spans="1:20" outlineLevel="1">
      <c r="A65" s="262" t="s">
        <v>268</v>
      </c>
      <c r="B65" s="189" t="s">
        <v>2033</v>
      </c>
      <c r="C65" s="189">
        <v>0.51570000000000005</v>
      </c>
      <c r="D65" s="189" t="s">
        <v>2034</v>
      </c>
      <c r="E65" s="189" t="s">
        <v>2035</v>
      </c>
      <c r="F65" s="263" t="s">
        <v>2036</v>
      </c>
      <c r="G65" t="s">
        <v>281</v>
      </c>
    </row>
    <row r="66" spans="1:20" outlineLevel="1">
      <c r="A66" s="262" t="s">
        <v>268</v>
      </c>
      <c r="B66" s="189" t="s">
        <v>559</v>
      </c>
      <c r="C66" s="189">
        <v>10000</v>
      </c>
      <c r="D66" s="189" t="s">
        <v>560</v>
      </c>
      <c r="E66" s="189" t="s">
        <v>253</v>
      </c>
      <c r="F66" s="263" t="s">
        <v>2037</v>
      </c>
      <c r="G66" t="s">
        <v>281</v>
      </c>
    </row>
    <row r="67" spans="1:20" outlineLevel="1">
      <c r="A67" s="262" t="s">
        <v>268</v>
      </c>
      <c r="B67" s="189" t="s">
        <v>2038</v>
      </c>
      <c r="C67" s="189">
        <v>4937.5</v>
      </c>
      <c r="D67" s="189" t="s">
        <v>560</v>
      </c>
      <c r="E67" s="189" t="s">
        <v>253</v>
      </c>
      <c r="F67" s="263" t="s">
        <v>2039</v>
      </c>
      <c r="G67" t="s">
        <v>281</v>
      </c>
      <c r="M67" s="171"/>
      <c r="N67" s="171"/>
      <c r="O67" s="171"/>
      <c r="P67" s="171"/>
      <c r="Q67" s="171"/>
      <c r="R67" s="171"/>
      <c r="S67" s="171"/>
      <c r="T67" s="171"/>
    </row>
    <row r="68" spans="1:20" outlineLevel="1">
      <c r="A68" s="262" t="s">
        <v>268</v>
      </c>
      <c r="B68" s="189" t="s">
        <v>2040</v>
      </c>
      <c r="C68" s="189" t="s">
        <v>2041</v>
      </c>
      <c r="D68" s="189" t="s">
        <v>2021</v>
      </c>
      <c r="E68" s="264"/>
      <c r="F68" s="263" t="s">
        <v>2042</v>
      </c>
      <c r="G68" t="s">
        <v>281</v>
      </c>
      <c r="M68" s="171"/>
      <c r="N68" s="171"/>
      <c r="O68" s="171"/>
      <c r="P68" s="171"/>
      <c r="Q68" s="171"/>
      <c r="R68" s="171"/>
      <c r="S68" s="171"/>
      <c r="T68" s="171"/>
    </row>
    <row r="69" spans="1:20" outlineLevel="1">
      <c r="A69" s="262" t="s">
        <v>268</v>
      </c>
      <c r="B69" s="189" t="s">
        <v>983</v>
      </c>
      <c r="C69" s="189" t="s">
        <v>2043</v>
      </c>
      <c r="D69" s="189" t="s">
        <v>408</v>
      </c>
      <c r="E69" s="264"/>
      <c r="F69" s="263" t="s">
        <v>2044</v>
      </c>
      <c r="G69" t="s">
        <v>281</v>
      </c>
      <c r="M69" s="171"/>
      <c r="N69" s="171"/>
      <c r="O69" s="171"/>
      <c r="P69" s="171"/>
      <c r="Q69" s="171"/>
      <c r="R69" s="171"/>
      <c r="S69" s="171"/>
      <c r="T69" s="171"/>
    </row>
    <row r="70" spans="1:20" outlineLevel="1">
      <c r="A70" s="262" t="s">
        <v>268</v>
      </c>
      <c r="B70" s="189" t="s">
        <v>1987</v>
      </c>
      <c r="C70" s="189" t="s">
        <v>2045</v>
      </c>
      <c r="D70" s="189" t="s">
        <v>275</v>
      </c>
      <c r="E70" s="305"/>
      <c r="F70" s="263" t="s">
        <v>2046</v>
      </c>
      <c r="G70" t="s">
        <v>281</v>
      </c>
      <c r="M70" s="171"/>
      <c r="N70" s="171"/>
      <c r="O70" s="171"/>
      <c r="P70" s="171"/>
      <c r="Q70" s="171"/>
      <c r="R70" s="171"/>
      <c r="S70" s="171"/>
      <c r="T70" s="171"/>
    </row>
    <row r="71" spans="1:20" outlineLevel="1">
      <c r="A71" s="262" t="s">
        <v>268</v>
      </c>
      <c r="B71" s="189" t="s">
        <v>2047</v>
      </c>
      <c r="C71" s="189" t="s">
        <v>2048</v>
      </c>
      <c r="D71" s="189" t="s">
        <v>259</v>
      </c>
      <c r="E71" s="264"/>
      <c r="F71" s="263" t="s">
        <v>2049</v>
      </c>
      <c r="G71" t="s">
        <v>281</v>
      </c>
      <c r="M71" s="171"/>
      <c r="N71" s="171"/>
      <c r="O71" s="171"/>
      <c r="P71" s="171"/>
      <c r="Q71" s="171"/>
      <c r="R71" s="171"/>
      <c r="S71" s="171"/>
      <c r="T71" s="171"/>
    </row>
    <row r="72" spans="1:20" outlineLevel="1">
      <c r="A72" s="262" t="s">
        <v>268</v>
      </c>
      <c r="B72" s="189" t="s">
        <v>2050</v>
      </c>
      <c r="C72" s="189" t="s">
        <v>2051</v>
      </c>
      <c r="D72" s="189" t="s">
        <v>560</v>
      </c>
      <c r="E72" s="264"/>
      <c r="F72" s="263" t="s">
        <v>2052</v>
      </c>
      <c r="G72" t="s">
        <v>281</v>
      </c>
      <c r="M72" s="171"/>
      <c r="N72" s="171"/>
      <c r="O72" s="171"/>
      <c r="P72" s="171"/>
      <c r="Q72" s="171"/>
      <c r="R72" s="171"/>
      <c r="S72" s="171"/>
      <c r="T72" s="171"/>
    </row>
    <row r="73" spans="1:20" outlineLevel="1">
      <c r="A73" s="262" t="s">
        <v>268</v>
      </c>
      <c r="B73" s="189" t="s">
        <v>921</v>
      </c>
      <c r="C73" s="189" t="s">
        <v>2053</v>
      </c>
      <c r="D73" s="189" t="s">
        <v>270</v>
      </c>
      <c r="E73" s="264"/>
      <c r="F73" s="263" t="s">
        <v>2054</v>
      </c>
      <c r="G73" t="s">
        <v>281</v>
      </c>
      <c r="M73" s="171"/>
      <c r="N73" s="171"/>
      <c r="O73" s="171"/>
      <c r="P73" s="171"/>
      <c r="Q73" s="171"/>
      <c r="R73" s="171"/>
      <c r="S73" s="171"/>
      <c r="T73" s="171"/>
    </row>
    <row r="74" spans="1:20" outlineLevel="1">
      <c r="A74" s="262" t="s">
        <v>268</v>
      </c>
      <c r="B74" s="189" t="s">
        <v>2055</v>
      </c>
      <c r="C74" s="189" t="s">
        <v>2056</v>
      </c>
      <c r="D74" s="189" t="s">
        <v>259</v>
      </c>
      <c r="E74" s="264"/>
      <c r="F74" s="263" t="s">
        <v>2057</v>
      </c>
      <c r="G74" t="s">
        <v>281</v>
      </c>
      <c r="M74" s="171"/>
      <c r="N74" s="171"/>
      <c r="O74" s="171"/>
      <c r="P74" s="171"/>
      <c r="Q74" s="171"/>
      <c r="R74" s="171"/>
      <c r="S74" s="171"/>
      <c r="T74" s="171"/>
    </row>
    <row r="75" spans="1:20" outlineLevel="1">
      <c r="A75" s="262" t="s">
        <v>268</v>
      </c>
      <c r="B75" s="189" t="s">
        <v>2058</v>
      </c>
      <c r="C75" s="189" t="s">
        <v>2059</v>
      </c>
      <c r="D75" s="189" t="s">
        <v>259</v>
      </c>
      <c r="E75" s="264"/>
      <c r="F75" s="263" t="s">
        <v>2060</v>
      </c>
      <c r="G75" t="s">
        <v>281</v>
      </c>
      <c r="M75" s="171"/>
      <c r="N75" s="171"/>
      <c r="O75" s="171"/>
      <c r="P75" s="171"/>
      <c r="Q75" s="171"/>
      <c r="R75" s="171"/>
      <c r="S75" s="171"/>
      <c r="T75" s="171"/>
    </row>
    <row r="76" spans="1:20" outlineLevel="1">
      <c r="A76" s="262" t="s">
        <v>268</v>
      </c>
      <c r="B76" s="189" t="s">
        <v>2061</v>
      </c>
      <c r="C76" s="189" t="s">
        <v>2062</v>
      </c>
      <c r="D76" s="189" t="s">
        <v>259</v>
      </c>
      <c r="E76" s="264"/>
      <c r="F76" s="263" t="s">
        <v>2063</v>
      </c>
      <c r="G76" t="s">
        <v>281</v>
      </c>
      <c r="M76" s="171"/>
      <c r="N76" s="171"/>
      <c r="O76" s="171"/>
      <c r="P76" s="171"/>
      <c r="Q76" s="171"/>
      <c r="R76" s="171"/>
      <c r="S76" s="171"/>
      <c r="T76" s="171"/>
    </row>
    <row r="77" spans="1:20" outlineLevel="1">
      <c r="A77" s="239" t="s">
        <v>268</v>
      </c>
      <c r="B77" s="240" t="s">
        <v>2064</v>
      </c>
      <c r="C77" s="240" t="s">
        <v>2065</v>
      </c>
      <c r="D77" s="240" t="s">
        <v>259</v>
      </c>
      <c r="E77" s="265"/>
      <c r="F77" s="241" t="s">
        <v>2066</v>
      </c>
      <c r="G77" t="s">
        <v>281</v>
      </c>
      <c r="M77" s="171"/>
      <c r="N77" s="171"/>
      <c r="O77" s="171"/>
      <c r="P77" s="171"/>
      <c r="Q77" s="171"/>
      <c r="R77" s="171"/>
      <c r="S77" s="171"/>
      <c r="T77" s="171"/>
    </row>
    <row r="78" spans="1:20">
      <c r="G78" t="s">
        <v>281</v>
      </c>
      <c r="M78" s="171"/>
      <c r="N78" s="171"/>
      <c r="O78" s="171"/>
      <c r="P78" s="171"/>
      <c r="Q78" s="171"/>
      <c r="R78" s="171"/>
      <c r="S78" s="171"/>
      <c r="T78" s="171"/>
    </row>
    <row r="79" spans="1:20" ht="18.75">
      <c r="A79" s="769" t="s">
        <v>2067</v>
      </c>
      <c r="B79" s="770"/>
      <c r="C79" s="770"/>
      <c r="D79" s="770"/>
      <c r="E79" s="770"/>
      <c r="F79" s="771"/>
      <c r="G79" t="s">
        <v>281</v>
      </c>
      <c r="M79" s="171"/>
      <c r="N79" s="171"/>
      <c r="O79" s="171"/>
      <c r="P79" s="171"/>
      <c r="Q79" s="171"/>
      <c r="R79" s="171"/>
      <c r="S79" s="204"/>
      <c r="T79" s="171"/>
    </row>
    <row r="80" spans="1:20">
      <c r="A80" s="211" t="s">
        <v>238</v>
      </c>
      <c r="B80" s="212" t="s">
        <v>239</v>
      </c>
      <c r="C80" s="212" t="s">
        <v>240</v>
      </c>
      <c r="D80" s="212" t="s">
        <v>134</v>
      </c>
      <c r="E80" s="212" t="s">
        <v>241</v>
      </c>
      <c r="F80" s="213" t="s">
        <v>242</v>
      </c>
      <c r="G80" t="s">
        <v>281</v>
      </c>
      <c r="M80" s="171"/>
      <c r="N80" s="171"/>
      <c r="O80" s="171"/>
      <c r="P80" s="171"/>
      <c r="Q80" s="171"/>
      <c r="R80" s="171"/>
      <c r="S80" s="171"/>
      <c r="T80" s="171"/>
    </row>
    <row r="81" spans="1:20" outlineLevel="1">
      <c r="A81" s="216" t="s">
        <v>858</v>
      </c>
      <c r="B81" s="217" t="s">
        <v>2068</v>
      </c>
      <c r="C81" s="218">
        <v>6.1999999999999998E-3</v>
      </c>
      <c r="D81" s="218" t="s">
        <v>259</v>
      </c>
      <c r="E81" s="218" t="s">
        <v>2069</v>
      </c>
      <c r="F81" s="232" t="s">
        <v>2070</v>
      </c>
      <c r="G81" t="s">
        <v>281</v>
      </c>
      <c r="M81" s="171"/>
      <c r="N81" s="171"/>
      <c r="O81" s="171"/>
      <c r="P81" s="171"/>
      <c r="Q81" s="171"/>
      <c r="R81" s="171"/>
      <c r="S81" s="171"/>
      <c r="T81" s="171"/>
    </row>
    <row r="82" spans="1:20" outlineLevel="1">
      <c r="A82" s="221" t="s">
        <v>858</v>
      </c>
      <c r="B82" s="222" t="s">
        <v>2071</v>
      </c>
      <c r="C82" s="223">
        <v>2.5000000000000001E-2</v>
      </c>
      <c r="D82" s="223" t="s">
        <v>259</v>
      </c>
      <c r="E82" s="223" t="s">
        <v>2072</v>
      </c>
      <c r="F82" s="234" t="s">
        <v>2070</v>
      </c>
      <c r="G82" t="s">
        <v>281</v>
      </c>
      <c r="M82" s="171"/>
      <c r="N82" s="171"/>
      <c r="O82" s="171"/>
      <c r="P82" s="171"/>
      <c r="Q82" s="171"/>
      <c r="R82" s="171"/>
      <c r="S82" s="171"/>
      <c r="T82" s="171"/>
    </row>
    <row r="83" spans="1:20" outlineLevel="1">
      <c r="A83" s="221" t="s">
        <v>858</v>
      </c>
      <c r="B83" s="222" t="s">
        <v>2073</v>
      </c>
      <c r="C83" s="223">
        <v>3.7199999999999997E-2</v>
      </c>
      <c r="D83" s="223" t="s">
        <v>259</v>
      </c>
      <c r="E83" s="223" t="s">
        <v>2074</v>
      </c>
      <c r="F83" s="234" t="s">
        <v>2070</v>
      </c>
      <c r="G83" t="s">
        <v>281</v>
      </c>
      <c r="M83" s="171"/>
      <c r="N83" s="171"/>
      <c r="O83" s="171"/>
      <c r="P83" s="171"/>
      <c r="Q83" s="171"/>
      <c r="R83" s="171"/>
      <c r="S83" s="171"/>
      <c r="T83" s="171"/>
    </row>
    <row r="84" spans="1:20" outlineLevel="1">
      <c r="A84" s="221" t="s">
        <v>858</v>
      </c>
      <c r="B84" s="233" t="s">
        <v>2075</v>
      </c>
      <c r="C84" s="223" t="s">
        <v>2076</v>
      </c>
      <c r="D84" s="223" t="s">
        <v>259</v>
      </c>
      <c r="E84" s="223" t="s">
        <v>253</v>
      </c>
      <c r="F84" s="234" t="s">
        <v>2077</v>
      </c>
      <c r="G84" t="s">
        <v>281</v>
      </c>
      <c r="M84" s="171"/>
      <c r="N84" s="171"/>
      <c r="O84" s="171"/>
      <c r="P84" s="171"/>
      <c r="Q84" s="171"/>
      <c r="R84" s="171"/>
      <c r="S84" s="171"/>
      <c r="T84" s="171"/>
    </row>
    <row r="85" spans="1:20" outlineLevel="1">
      <c r="A85" s="221" t="s">
        <v>858</v>
      </c>
      <c r="B85" s="222" t="s">
        <v>2078</v>
      </c>
      <c r="C85" s="223">
        <v>1.1000000000000001E-3</v>
      </c>
      <c r="D85" s="223" t="s">
        <v>1435</v>
      </c>
      <c r="E85" s="223" t="s">
        <v>2079</v>
      </c>
      <c r="F85" s="234" t="s">
        <v>2070</v>
      </c>
      <c r="G85" t="s">
        <v>281</v>
      </c>
      <c r="M85" s="171"/>
      <c r="N85" s="171"/>
      <c r="O85" s="171"/>
      <c r="P85" s="171"/>
      <c r="Q85" s="171"/>
      <c r="R85" s="171"/>
      <c r="S85" s="171"/>
      <c r="T85" s="171"/>
    </row>
    <row r="86" spans="1:20" outlineLevel="1">
      <c r="A86" s="221" t="s">
        <v>858</v>
      </c>
      <c r="B86" s="222" t="s">
        <v>305</v>
      </c>
      <c r="C86" s="223">
        <v>1.24E-2</v>
      </c>
      <c r="D86" s="223" t="s">
        <v>259</v>
      </c>
      <c r="E86" s="223" t="s">
        <v>2080</v>
      </c>
      <c r="F86" s="234" t="s">
        <v>2070</v>
      </c>
      <c r="G86" t="s">
        <v>281</v>
      </c>
      <c r="M86" s="171"/>
      <c r="N86" s="171"/>
      <c r="O86" s="171"/>
      <c r="P86" s="171"/>
      <c r="Q86" s="171"/>
      <c r="R86" s="171"/>
      <c r="S86" s="171"/>
      <c r="T86" s="171"/>
    </row>
    <row r="87" spans="1:20" outlineLevel="1">
      <c r="A87" s="221" t="s">
        <v>858</v>
      </c>
      <c r="B87" s="222" t="s">
        <v>507</v>
      </c>
      <c r="C87" s="223">
        <v>5.88</v>
      </c>
      <c r="D87" s="223" t="s">
        <v>259</v>
      </c>
      <c r="E87" s="223" t="s">
        <v>2081</v>
      </c>
      <c r="F87" s="234" t="s">
        <v>2070</v>
      </c>
      <c r="G87" t="s">
        <v>281</v>
      </c>
      <c r="M87" s="171"/>
      <c r="N87" s="171"/>
      <c r="O87" s="171"/>
      <c r="P87" s="171"/>
      <c r="Q87" s="171"/>
      <c r="R87" s="171"/>
      <c r="S87" s="171"/>
      <c r="T87" s="171"/>
    </row>
    <row r="88" spans="1:20" outlineLevel="1">
      <c r="A88" s="221" t="s">
        <v>858</v>
      </c>
      <c r="B88" s="222" t="s">
        <v>941</v>
      </c>
      <c r="C88" s="223">
        <v>-36</v>
      </c>
      <c r="D88" s="223" t="s">
        <v>943</v>
      </c>
      <c r="E88" s="223" t="s">
        <v>253</v>
      </c>
      <c r="F88" s="234" t="s">
        <v>2082</v>
      </c>
      <c r="G88" t="s">
        <v>281</v>
      </c>
      <c r="M88" s="171"/>
      <c r="N88" s="171"/>
      <c r="O88" s="171"/>
      <c r="P88" s="171"/>
      <c r="Q88" s="171"/>
      <c r="R88" s="171"/>
      <c r="S88" s="204"/>
      <c r="T88" s="171"/>
    </row>
    <row r="89" spans="1:20" outlineLevel="1">
      <c r="A89" s="221" t="s">
        <v>858</v>
      </c>
      <c r="B89" s="222" t="s">
        <v>2083</v>
      </c>
      <c r="C89" s="223">
        <v>7.9645599999999997E-4</v>
      </c>
      <c r="D89" s="223" t="s">
        <v>275</v>
      </c>
      <c r="E89" s="223" t="s">
        <v>2084</v>
      </c>
      <c r="F89" s="234" t="s">
        <v>2085</v>
      </c>
      <c r="G89" t="s">
        <v>281</v>
      </c>
      <c r="M89" s="171"/>
      <c r="N89" s="171"/>
      <c r="O89" s="171"/>
      <c r="P89" s="171"/>
      <c r="Q89" s="171"/>
      <c r="R89" s="171"/>
      <c r="S89" s="171"/>
      <c r="T89" s="171"/>
    </row>
    <row r="90" spans="1:20" outlineLevel="1">
      <c r="A90" s="221" t="s">
        <v>858</v>
      </c>
      <c r="B90" s="222" t="s">
        <v>2086</v>
      </c>
      <c r="C90" s="223" t="s">
        <v>2087</v>
      </c>
      <c r="D90" s="223" t="s">
        <v>2088</v>
      </c>
      <c r="E90" s="223" t="s">
        <v>2089</v>
      </c>
      <c r="F90" s="234" t="s">
        <v>2090</v>
      </c>
      <c r="G90" t="s">
        <v>281</v>
      </c>
      <c r="M90" s="171"/>
      <c r="N90" s="171"/>
      <c r="O90" s="171"/>
      <c r="P90" s="171"/>
      <c r="Q90" s="171"/>
      <c r="R90" s="171"/>
      <c r="S90" s="171"/>
      <c r="T90" s="171"/>
    </row>
    <row r="91" spans="1:20" outlineLevel="1">
      <c r="A91" s="221" t="s">
        <v>845</v>
      </c>
      <c r="B91" s="233" t="s">
        <v>1019</v>
      </c>
      <c r="C91" s="235" t="s">
        <v>2091</v>
      </c>
      <c r="D91" s="223" t="s">
        <v>408</v>
      </c>
      <c r="E91" s="223" t="s">
        <v>253</v>
      </c>
      <c r="F91" s="234" t="s">
        <v>2092</v>
      </c>
      <c r="G91" t="s">
        <v>281</v>
      </c>
      <c r="M91" s="171"/>
      <c r="N91" s="171"/>
      <c r="O91" s="171"/>
      <c r="P91" s="171"/>
      <c r="Q91" s="171"/>
      <c r="R91" s="171"/>
      <c r="S91" s="171"/>
      <c r="T91" s="171"/>
    </row>
    <row r="92" spans="1:20" outlineLevel="1">
      <c r="A92" s="221" t="s">
        <v>845</v>
      </c>
      <c r="B92" s="233" t="s">
        <v>1989</v>
      </c>
      <c r="C92" s="223">
        <v>1000</v>
      </c>
      <c r="D92" s="223" t="s">
        <v>259</v>
      </c>
      <c r="E92" s="223" t="s">
        <v>253</v>
      </c>
      <c r="F92" s="234" t="s">
        <v>2093</v>
      </c>
      <c r="G92" t="s">
        <v>281</v>
      </c>
      <c r="M92" s="171"/>
      <c r="N92" s="171"/>
      <c r="O92" s="171"/>
      <c r="P92" s="171"/>
      <c r="Q92" s="171"/>
      <c r="R92" s="171"/>
      <c r="S92" s="171"/>
      <c r="T92" s="171"/>
    </row>
    <row r="93" spans="1:20" outlineLevel="1">
      <c r="A93" s="262" t="s">
        <v>268</v>
      </c>
      <c r="B93" s="189" t="s">
        <v>2094</v>
      </c>
      <c r="C93" s="189">
        <v>2.1</v>
      </c>
      <c r="D93" s="189" t="s">
        <v>637</v>
      </c>
      <c r="E93" s="189" t="s">
        <v>2095</v>
      </c>
      <c r="F93" s="263" t="s">
        <v>2096</v>
      </c>
      <c r="G93" t="s">
        <v>281</v>
      </c>
      <c r="M93" s="171"/>
      <c r="N93" s="171"/>
      <c r="O93" s="171"/>
      <c r="P93" s="171"/>
      <c r="Q93" s="171"/>
      <c r="R93" s="171"/>
      <c r="S93" s="171"/>
      <c r="T93" s="171"/>
    </row>
    <row r="94" spans="1:20" outlineLevel="1">
      <c r="A94" s="262" t="s">
        <v>268</v>
      </c>
      <c r="B94" s="189" t="s">
        <v>2097</v>
      </c>
      <c r="C94" s="189">
        <v>7.1</v>
      </c>
      <c r="D94" s="189" t="s">
        <v>637</v>
      </c>
      <c r="E94" s="189" t="s">
        <v>2098</v>
      </c>
      <c r="F94" s="263" t="s">
        <v>2099</v>
      </c>
      <c r="G94" t="s">
        <v>281</v>
      </c>
      <c r="M94" s="171"/>
      <c r="N94" s="171"/>
      <c r="O94" s="171"/>
      <c r="P94" s="171"/>
      <c r="Q94" s="171"/>
      <c r="R94" s="171"/>
      <c r="S94" s="171"/>
      <c r="T94" s="171"/>
    </row>
    <row r="95" spans="1:20" outlineLevel="1">
      <c r="A95" s="262" t="s">
        <v>268</v>
      </c>
      <c r="B95" s="189" t="s">
        <v>2100</v>
      </c>
      <c r="C95" s="189">
        <v>40</v>
      </c>
      <c r="D95" s="189" t="s">
        <v>1348</v>
      </c>
      <c r="E95" s="189" t="s">
        <v>2101</v>
      </c>
      <c r="F95" s="263" t="s">
        <v>2102</v>
      </c>
      <c r="G95" t="s">
        <v>281</v>
      </c>
      <c r="M95" s="171"/>
      <c r="N95" s="171"/>
      <c r="O95" s="171"/>
      <c r="P95" s="171"/>
      <c r="Q95" s="171"/>
      <c r="R95" s="171"/>
      <c r="S95" s="204"/>
      <c r="T95" s="171"/>
    </row>
    <row r="96" spans="1:20" outlineLevel="1">
      <c r="A96" s="262" t="s">
        <v>268</v>
      </c>
      <c r="B96" s="189" t="s">
        <v>2076</v>
      </c>
      <c r="C96" s="189">
        <v>503</v>
      </c>
      <c r="D96" s="189" t="s">
        <v>259</v>
      </c>
      <c r="E96" s="189" t="s">
        <v>253</v>
      </c>
      <c r="F96" s="263" t="s">
        <v>2103</v>
      </c>
      <c r="G96" t="s">
        <v>281</v>
      </c>
      <c r="M96" s="171"/>
      <c r="N96" s="171"/>
      <c r="O96" s="171"/>
      <c r="P96" s="171"/>
      <c r="Q96" s="171"/>
      <c r="R96" s="171"/>
      <c r="S96" s="171"/>
      <c r="T96" s="171"/>
    </row>
    <row r="97" spans="1:20" outlineLevel="1">
      <c r="A97" s="262" t="s">
        <v>268</v>
      </c>
      <c r="B97" s="189" t="s">
        <v>2087</v>
      </c>
      <c r="C97" s="189" t="s">
        <v>2104</v>
      </c>
      <c r="D97" s="189" t="s">
        <v>2088</v>
      </c>
      <c r="E97" s="306"/>
      <c r="F97" s="263" t="s">
        <v>2105</v>
      </c>
      <c r="G97" t="s">
        <v>281</v>
      </c>
      <c r="M97" s="171"/>
      <c r="N97" s="171"/>
      <c r="O97" s="171"/>
      <c r="P97" s="171"/>
      <c r="Q97" s="171"/>
      <c r="R97" s="171"/>
      <c r="S97" s="171"/>
      <c r="T97" s="171"/>
    </row>
    <row r="98" spans="1:20" outlineLevel="1">
      <c r="A98" s="262" t="s">
        <v>268</v>
      </c>
      <c r="B98" s="189" t="s">
        <v>660</v>
      </c>
      <c r="C98" s="189">
        <v>1000</v>
      </c>
      <c r="D98" s="189" t="s">
        <v>259</v>
      </c>
      <c r="E98" s="306"/>
      <c r="F98" s="263" t="s">
        <v>2106</v>
      </c>
      <c r="G98" t="s">
        <v>281</v>
      </c>
      <c r="M98" s="171"/>
      <c r="N98" s="171"/>
      <c r="O98" s="171"/>
      <c r="P98" s="171"/>
      <c r="Q98" s="171"/>
      <c r="R98" s="171"/>
      <c r="S98" s="171"/>
      <c r="T98" s="171"/>
    </row>
    <row r="99" spans="1:20" outlineLevel="1">
      <c r="A99" s="262" t="s">
        <v>268</v>
      </c>
      <c r="B99" s="189" t="s">
        <v>2107</v>
      </c>
      <c r="C99" s="189">
        <v>0.53</v>
      </c>
      <c r="D99" s="189" t="s">
        <v>270</v>
      </c>
      <c r="E99" s="306"/>
      <c r="F99" s="263" t="s">
        <v>2108</v>
      </c>
      <c r="G99" t="s">
        <v>281</v>
      </c>
      <c r="M99" s="171"/>
      <c r="N99" s="171"/>
      <c r="O99" s="171"/>
      <c r="P99" s="171"/>
      <c r="Q99" s="171"/>
      <c r="R99" s="171"/>
      <c r="S99" s="171"/>
      <c r="T99" s="171"/>
    </row>
    <row r="100" spans="1:20" outlineLevel="1">
      <c r="A100" s="239" t="s">
        <v>268</v>
      </c>
      <c r="B100" s="240" t="s">
        <v>628</v>
      </c>
      <c r="C100" s="240" t="s">
        <v>2109</v>
      </c>
      <c r="D100" s="240" t="s">
        <v>637</v>
      </c>
      <c r="E100" s="307"/>
      <c r="F100" s="241" t="s">
        <v>2092</v>
      </c>
      <c r="G100" t="s">
        <v>281</v>
      </c>
    </row>
    <row r="101" spans="1:20">
      <c r="A101" s="148"/>
      <c r="B101" s="148"/>
      <c r="C101" s="148"/>
      <c r="D101" s="148"/>
      <c r="E101" s="148"/>
      <c r="F101" s="148"/>
      <c r="G101" t="s">
        <v>281</v>
      </c>
    </row>
    <row r="102" spans="1:20" ht="18.75">
      <c r="A102" s="769" t="s">
        <v>2110</v>
      </c>
      <c r="B102" s="770"/>
      <c r="C102" s="770"/>
      <c r="D102" s="770"/>
      <c r="E102" s="770"/>
      <c r="F102" s="771"/>
      <c r="G102" t="s">
        <v>281</v>
      </c>
    </row>
    <row r="103" spans="1:20">
      <c r="A103" s="211" t="s">
        <v>238</v>
      </c>
      <c r="B103" s="212" t="s">
        <v>239</v>
      </c>
      <c r="C103" s="212" t="s">
        <v>240</v>
      </c>
      <c r="D103" s="212" t="s">
        <v>134</v>
      </c>
      <c r="E103" s="212" t="s">
        <v>241</v>
      </c>
      <c r="F103" s="213" t="s">
        <v>242</v>
      </c>
      <c r="G103" t="s">
        <v>281</v>
      </c>
    </row>
    <row r="104" spans="1:20" outlineLevel="1">
      <c r="A104" s="216" t="s">
        <v>243</v>
      </c>
      <c r="B104" s="217" t="s">
        <v>274</v>
      </c>
      <c r="C104" s="218">
        <v>1.2810000000000001E-11</v>
      </c>
      <c r="D104" s="218" t="s">
        <v>275</v>
      </c>
      <c r="E104" s="218" t="s">
        <v>2111</v>
      </c>
      <c r="F104" s="232" t="s">
        <v>277</v>
      </c>
      <c r="G104" t="s">
        <v>281</v>
      </c>
    </row>
    <row r="105" spans="1:20" outlineLevel="1">
      <c r="A105" s="221" t="s">
        <v>243</v>
      </c>
      <c r="B105" s="222" t="s">
        <v>278</v>
      </c>
      <c r="C105" s="223">
        <v>4.9309800000000003E-11</v>
      </c>
      <c r="D105" s="223" t="s">
        <v>275</v>
      </c>
      <c r="E105" s="223" t="s">
        <v>2112</v>
      </c>
      <c r="F105" s="234" t="s">
        <v>280</v>
      </c>
      <c r="G105" t="s">
        <v>281</v>
      </c>
    </row>
    <row r="106" spans="1:20" outlineLevel="1">
      <c r="A106" s="221" t="s">
        <v>243</v>
      </c>
      <c r="B106" s="222" t="s">
        <v>282</v>
      </c>
      <c r="C106" s="223">
        <v>2.5000000000000002E-10</v>
      </c>
      <c r="D106" s="223" t="s">
        <v>275</v>
      </c>
      <c r="E106" s="223" t="s">
        <v>283</v>
      </c>
      <c r="F106" s="234" t="s">
        <v>2113</v>
      </c>
      <c r="G106" t="s">
        <v>281</v>
      </c>
    </row>
    <row r="107" spans="1:20" outlineLevel="1">
      <c r="A107" s="221" t="s">
        <v>243</v>
      </c>
      <c r="B107" s="222" t="s">
        <v>285</v>
      </c>
      <c r="C107" s="223">
        <v>1.8572199999999999E-9</v>
      </c>
      <c r="D107" s="223" t="s">
        <v>259</v>
      </c>
      <c r="E107" s="223" t="s">
        <v>2114</v>
      </c>
      <c r="F107" s="234" t="s">
        <v>287</v>
      </c>
      <c r="G107" t="s">
        <v>281</v>
      </c>
    </row>
    <row r="108" spans="1:20" outlineLevel="1">
      <c r="A108" s="221" t="s">
        <v>243</v>
      </c>
      <c r="B108" s="222" t="s">
        <v>288</v>
      </c>
      <c r="C108" s="223">
        <v>3.6092899999999999E-8</v>
      </c>
      <c r="D108" s="223" t="s">
        <v>259</v>
      </c>
      <c r="E108" s="223" t="s">
        <v>2115</v>
      </c>
      <c r="F108" s="234" t="s">
        <v>290</v>
      </c>
      <c r="G108" t="s">
        <v>281</v>
      </c>
    </row>
    <row r="109" spans="1:20" outlineLevel="1">
      <c r="A109" s="221" t="s">
        <v>243</v>
      </c>
      <c r="B109" s="222" t="s">
        <v>291</v>
      </c>
      <c r="C109" s="223">
        <v>1.2473999999999999E-6</v>
      </c>
      <c r="D109" s="223" t="s">
        <v>259</v>
      </c>
      <c r="E109" s="223" t="s">
        <v>2116</v>
      </c>
      <c r="F109" s="234" t="s">
        <v>293</v>
      </c>
      <c r="G109" t="s">
        <v>281</v>
      </c>
    </row>
    <row r="110" spans="1:20" outlineLevel="1">
      <c r="A110" s="221" t="s">
        <v>243</v>
      </c>
      <c r="B110" s="222" t="s">
        <v>294</v>
      </c>
      <c r="C110" s="223">
        <v>5.05867E-6</v>
      </c>
      <c r="D110" s="223" t="s">
        <v>259</v>
      </c>
      <c r="E110" s="223" t="s">
        <v>2117</v>
      </c>
      <c r="F110" s="234" t="s">
        <v>296</v>
      </c>
      <c r="G110" t="s">
        <v>281</v>
      </c>
    </row>
    <row r="111" spans="1:20" outlineLevel="1">
      <c r="A111" s="221" t="s">
        <v>243</v>
      </c>
      <c r="B111" s="222" t="s">
        <v>297</v>
      </c>
      <c r="C111" s="223">
        <v>6.1122499999999996E-5</v>
      </c>
      <c r="D111" s="223" t="s">
        <v>259</v>
      </c>
      <c r="E111" s="223" t="s">
        <v>2118</v>
      </c>
      <c r="F111" s="234" t="s">
        <v>299</v>
      </c>
      <c r="G111" t="s">
        <v>281</v>
      </c>
    </row>
    <row r="112" spans="1:20" outlineLevel="1">
      <c r="A112" s="221" t="s">
        <v>243</v>
      </c>
      <c r="B112" s="222" t="s">
        <v>300</v>
      </c>
      <c r="C112" s="223">
        <v>8.6197699999999996E-5</v>
      </c>
      <c r="D112" s="223" t="s">
        <v>259</v>
      </c>
      <c r="E112" s="223" t="s">
        <v>2119</v>
      </c>
      <c r="F112" s="234" t="s">
        <v>290</v>
      </c>
      <c r="G112" t="s">
        <v>281</v>
      </c>
    </row>
    <row r="113" spans="1:7" outlineLevel="1">
      <c r="A113" s="221" t="s">
        <v>243</v>
      </c>
      <c r="B113" s="222" t="s">
        <v>305</v>
      </c>
      <c r="C113" s="223">
        <v>1.6143700000000001E-4</v>
      </c>
      <c r="D113" s="223" t="s">
        <v>259</v>
      </c>
      <c r="E113" s="223" t="s">
        <v>2120</v>
      </c>
      <c r="F113" s="234" t="s">
        <v>307</v>
      </c>
      <c r="G113" t="s">
        <v>281</v>
      </c>
    </row>
    <row r="114" spans="1:7" outlineLevel="1">
      <c r="A114" s="221" t="s">
        <v>243</v>
      </c>
      <c r="B114" s="222" t="s">
        <v>302</v>
      </c>
      <c r="C114" s="223">
        <v>2.16004E-4</v>
      </c>
      <c r="D114" s="223" t="s">
        <v>259</v>
      </c>
      <c r="E114" s="223" t="s">
        <v>2121</v>
      </c>
      <c r="F114" s="234" t="s">
        <v>304</v>
      </c>
      <c r="G114" t="s">
        <v>281</v>
      </c>
    </row>
    <row r="115" spans="1:7" outlineLevel="1">
      <c r="A115" s="221" t="s">
        <v>243</v>
      </c>
      <c r="B115" s="222" t="s">
        <v>311</v>
      </c>
      <c r="C115" s="223">
        <v>9.7557999999999998E-4</v>
      </c>
      <c r="D115" s="223" t="s">
        <v>259</v>
      </c>
      <c r="E115" s="223" t="s">
        <v>2122</v>
      </c>
      <c r="F115" s="234" t="s">
        <v>313</v>
      </c>
      <c r="G115" t="s">
        <v>281</v>
      </c>
    </row>
    <row r="116" spans="1:7" outlineLevel="1">
      <c r="A116" s="221" t="s">
        <v>243</v>
      </c>
      <c r="B116" s="222" t="s">
        <v>317</v>
      </c>
      <c r="C116" s="223">
        <v>1.2336140000000001E-3</v>
      </c>
      <c r="D116" s="223" t="s">
        <v>259</v>
      </c>
      <c r="E116" s="223" t="s">
        <v>2123</v>
      </c>
      <c r="F116" s="234" t="s">
        <v>319</v>
      </c>
      <c r="G116" t="s">
        <v>281</v>
      </c>
    </row>
    <row r="117" spans="1:7" outlineLevel="1">
      <c r="A117" s="221" t="s">
        <v>243</v>
      </c>
      <c r="B117" s="222" t="s">
        <v>247</v>
      </c>
      <c r="C117" s="223">
        <v>1.3010840000000001E-3</v>
      </c>
      <c r="D117" s="223" t="s">
        <v>314</v>
      </c>
      <c r="E117" s="223" t="s">
        <v>2124</v>
      </c>
      <c r="F117" s="234" t="s">
        <v>316</v>
      </c>
      <c r="G117" t="s">
        <v>281</v>
      </c>
    </row>
    <row r="118" spans="1:7" outlineLevel="1">
      <c r="A118" s="221" t="s">
        <v>243</v>
      </c>
      <c r="B118" s="222" t="s">
        <v>1321</v>
      </c>
      <c r="C118" s="223">
        <v>0.182432857</v>
      </c>
      <c r="D118" s="223" t="s">
        <v>408</v>
      </c>
      <c r="E118" s="223" t="s">
        <v>2125</v>
      </c>
      <c r="F118" s="234" t="s">
        <v>2126</v>
      </c>
      <c r="G118" t="s">
        <v>281</v>
      </c>
    </row>
    <row r="119" spans="1:7" outlineLevel="1">
      <c r="A119" s="221" t="s">
        <v>243</v>
      </c>
      <c r="B119" s="222" t="s">
        <v>320</v>
      </c>
      <c r="C119" s="223">
        <v>6.1487900000000003E-3</v>
      </c>
      <c r="D119" s="223" t="s">
        <v>259</v>
      </c>
      <c r="E119" s="223" t="s">
        <v>2127</v>
      </c>
      <c r="F119" s="234" t="s">
        <v>322</v>
      </c>
      <c r="G119" t="s">
        <v>281</v>
      </c>
    </row>
    <row r="120" spans="1:7" outlineLevel="1">
      <c r="A120" s="221" t="s">
        <v>243</v>
      </c>
      <c r="B120" s="222" t="s">
        <v>323</v>
      </c>
      <c r="C120" s="223">
        <v>2.7736789000000001E-2</v>
      </c>
      <c r="D120" s="223" t="s">
        <v>259</v>
      </c>
      <c r="E120" s="223" t="s">
        <v>2128</v>
      </c>
      <c r="F120" s="234" t="s">
        <v>325</v>
      </c>
      <c r="G120" t="s">
        <v>281</v>
      </c>
    </row>
    <row r="121" spans="1:7" outlineLevel="1">
      <c r="A121" s="221" t="s">
        <v>243</v>
      </c>
      <c r="B121" s="222" t="s">
        <v>330</v>
      </c>
      <c r="C121" s="223">
        <v>5.9970043000000001E-2</v>
      </c>
      <c r="D121" s="223" t="s">
        <v>259</v>
      </c>
      <c r="E121" s="223" t="s">
        <v>2129</v>
      </c>
      <c r="F121" s="234" t="s">
        <v>332</v>
      </c>
      <c r="G121" t="s">
        <v>281</v>
      </c>
    </row>
    <row r="122" spans="1:7" outlineLevel="1">
      <c r="A122" s="221" t="s">
        <v>243</v>
      </c>
      <c r="B122" s="222" t="s">
        <v>326</v>
      </c>
      <c r="C122" s="223">
        <v>0.182432857</v>
      </c>
      <c r="D122" s="223" t="s">
        <v>327</v>
      </c>
      <c r="E122" s="223" t="s">
        <v>2125</v>
      </c>
      <c r="F122" s="234" t="s">
        <v>329</v>
      </c>
      <c r="G122" t="s">
        <v>281</v>
      </c>
    </row>
    <row r="123" spans="1:7" outlineLevel="1">
      <c r="A123" s="221" t="s">
        <v>250</v>
      </c>
      <c r="B123" s="233" t="s">
        <v>2075</v>
      </c>
      <c r="C123" s="223">
        <v>1</v>
      </c>
      <c r="D123" s="223" t="s">
        <v>259</v>
      </c>
      <c r="E123" s="223" t="s">
        <v>253</v>
      </c>
      <c r="F123" s="234" t="s">
        <v>587</v>
      </c>
      <c r="G123" t="s">
        <v>281</v>
      </c>
    </row>
    <row r="124" spans="1:7" outlineLevel="1">
      <c r="A124" s="221" t="s">
        <v>333</v>
      </c>
      <c r="B124" s="223" t="s">
        <v>225</v>
      </c>
      <c r="C124" s="223">
        <v>8.6941100000000001E-11</v>
      </c>
      <c r="D124" s="223" t="s">
        <v>259</v>
      </c>
      <c r="E124" s="223" t="s">
        <v>2130</v>
      </c>
      <c r="F124" s="234" t="s">
        <v>335</v>
      </c>
      <c r="G124" t="s">
        <v>281</v>
      </c>
    </row>
    <row r="125" spans="1:7" outlineLevel="1">
      <c r="A125" s="221" t="s">
        <v>333</v>
      </c>
      <c r="B125" s="223" t="s">
        <v>225</v>
      </c>
      <c r="C125" s="223">
        <v>9.3077699999999998E-5</v>
      </c>
      <c r="D125" s="223" t="s">
        <v>259</v>
      </c>
      <c r="E125" s="223" t="s">
        <v>2131</v>
      </c>
      <c r="F125" s="234" t="s">
        <v>337</v>
      </c>
      <c r="G125" t="s">
        <v>281</v>
      </c>
    </row>
    <row r="126" spans="1:7" outlineLevel="1">
      <c r="A126" s="221" t="s">
        <v>333</v>
      </c>
      <c r="B126" s="223" t="s">
        <v>225</v>
      </c>
      <c r="C126" s="223">
        <v>2.58798E-8</v>
      </c>
      <c r="D126" s="223" t="s">
        <v>259</v>
      </c>
      <c r="E126" s="223" t="s">
        <v>2132</v>
      </c>
      <c r="F126" s="234" t="s">
        <v>339</v>
      </c>
      <c r="G126" t="s">
        <v>281</v>
      </c>
    </row>
    <row r="127" spans="1:7" outlineLevel="1">
      <c r="A127" s="221" t="s">
        <v>333</v>
      </c>
      <c r="B127" s="223" t="s">
        <v>340</v>
      </c>
      <c r="C127" s="223">
        <v>1.14703E-6</v>
      </c>
      <c r="D127" s="223" t="s">
        <v>259</v>
      </c>
      <c r="E127" s="223" t="s">
        <v>2133</v>
      </c>
      <c r="F127" s="234" t="s">
        <v>342</v>
      </c>
      <c r="G127" t="s">
        <v>281</v>
      </c>
    </row>
    <row r="128" spans="1:7" outlineLevel="1">
      <c r="A128" s="221" t="s">
        <v>333</v>
      </c>
      <c r="B128" s="223" t="s">
        <v>343</v>
      </c>
      <c r="C128" s="223">
        <v>1.8858000000000001E-10</v>
      </c>
      <c r="D128" s="223" t="s">
        <v>259</v>
      </c>
      <c r="E128" s="223" t="s">
        <v>2134</v>
      </c>
      <c r="F128" s="234" t="s">
        <v>337</v>
      </c>
      <c r="G128" t="s">
        <v>281</v>
      </c>
    </row>
    <row r="129" spans="1:7" outlineLevel="1">
      <c r="A129" s="221" t="s">
        <v>333</v>
      </c>
      <c r="B129" s="223" t="s">
        <v>343</v>
      </c>
      <c r="C129" s="223">
        <v>1.02734E-10</v>
      </c>
      <c r="D129" s="223" t="s">
        <v>259</v>
      </c>
      <c r="E129" s="223" t="s">
        <v>2135</v>
      </c>
      <c r="F129" s="234" t="s">
        <v>339</v>
      </c>
      <c r="G129" t="s">
        <v>281</v>
      </c>
    </row>
    <row r="130" spans="1:7" outlineLevel="1">
      <c r="A130" s="221" t="s">
        <v>333</v>
      </c>
      <c r="B130" s="223" t="s">
        <v>174</v>
      </c>
      <c r="C130" s="223">
        <v>3.7830799999999999E-10</v>
      </c>
      <c r="D130" s="223" t="s">
        <v>259</v>
      </c>
      <c r="E130" s="223" t="s">
        <v>2136</v>
      </c>
      <c r="F130" s="234" t="s">
        <v>335</v>
      </c>
      <c r="G130" t="s">
        <v>281</v>
      </c>
    </row>
    <row r="131" spans="1:7" outlineLevel="1">
      <c r="A131" s="221" t="s">
        <v>333</v>
      </c>
      <c r="B131" s="223" t="s">
        <v>347</v>
      </c>
      <c r="C131" s="223">
        <v>2.9443300000000001E-8</v>
      </c>
      <c r="D131" s="223" t="s">
        <v>259</v>
      </c>
      <c r="E131" s="223" t="s">
        <v>2137</v>
      </c>
      <c r="F131" s="234" t="s">
        <v>337</v>
      </c>
      <c r="G131" t="s">
        <v>281</v>
      </c>
    </row>
    <row r="132" spans="1:7" outlineLevel="1">
      <c r="A132" s="221" t="s">
        <v>333</v>
      </c>
      <c r="B132" s="223" t="s">
        <v>347</v>
      </c>
      <c r="C132" s="223">
        <v>2.95962E-8</v>
      </c>
      <c r="D132" s="223" t="s">
        <v>259</v>
      </c>
      <c r="E132" s="223" t="s">
        <v>2138</v>
      </c>
      <c r="F132" s="234" t="s">
        <v>339</v>
      </c>
      <c r="G132" t="s">
        <v>281</v>
      </c>
    </row>
    <row r="133" spans="1:7" outlineLevel="1">
      <c r="A133" s="221" t="s">
        <v>333</v>
      </c>
      <c r="B133" s="223" t="s">
        <v>350</v>
      </c>
      <c r="C133" s="223">
        <v>4.4295900000000003E-8</v>
      </c>
      <c r="D133" s="223" t="s">
        <v>259</v>
      </c>
      <c r="E133" s="223" t="s">
        <v>2139</v>
      </c>
      <c r="F133" s="234" t="s">
        <v>352</v>
      </c>
      <c r="G133" t="s">
        <v>281</v>
      </c>
    </row>
    <row r="134" spans="1:7" outlineLevel="1">
      <c r="A134" s="221" t="s">
        <v>333</v>
      </c>
      <c r="B134" s="223" t="s">
        <v>353</v>
      </c>
      <c r="C134" s="223">
        <v>9.2620300000000004E-11</v>
      </c>
      <c r="D134" s="223" t="s">
        <v>259</v>
      </c>
      <c r="E134" s="223" t="s">
        <v>2140</v>
      </c>
      <c r="F134" s="234" t="s">
        <v>352</v>
      </c>
      <c r="G134" t="s">
        <v>281</v>
      </c>
    </row>
    <row r="135" spans="1:7" outlineLevel="1">
      <c r="A135" s="221" t="s">
        <v>333</v>
      </c>
      <c r="B135" s="223" t="s">
        <v>355</v>
      </c>
      <c r="C135" s="223">
        <v>2.3403000000000002E-10</v>
      </c>
      <c r="D135" s="223" t="s">
        <v>259</v>
      </c>
      <c r="E135" s="223" t="s">
        <v>2141</v>
      </c>
      <c r="F135" s="234" t="s">
        <v>352</v>
      </c>
      <c r="G135" t="s">
        <v>281</v>
      </c>
    </row>
    <row r="136" spans="1:7" outlineLevel="1">
      <c r="A136" s="221" t="s">
        <v>333</v>
      </c>
      <c r="B136" s="223" t="s">
        <v>357</v>
      </c>
      <c r="C136" s="223">
        <v>9.8572500000000002E-13</v>
      </c>
      <c r="D136" s="223" t="s">
        <v>259</v>
      </c>
      <c r="E136" s="223" t="s">
        <v>2142</v>
      </c>
      <c r="F136" s="234" t="s">
        <v>359</v>
      </c>
      <c r="G136" t="s">
        <v>281</v>
      </c>
    </row>
    <row r="137" spans="1:7" outlineLevel="1">
      <c r="A137" s="221" t="s">
        <v>333</v>
      </c>
      <c r="B137" s="223" t="s">
        <v>364</v>
      </c>
      <c r="C137" s="223">
        <v>1.4695299999999999E-4</v>
      </c>
      <c r="D137" s="223" t="s">
        <v>259</v>
      </c>
      <c r="E137" s="223" t="s">
        <v>2143</v>
      </c>
      <c r="F137" s="234" t="s">
        <v>337</v>
      </c>
      <c r="G137" t="s">
        <v>281</v>
      </c>
    </row>
    <row r="138" spans="1:7" outlineLevel="1">
      <c r="A138" s="221" t="s">
        <v>333</v>
      </c>
      <c r="B138" s="223" t="s">
        <v>364</v>
      </c>
      <c r="C138" s="223">
        <v>4.5102699999999998E-5</v>
      </c>
      <c r="D138" s="223" t="s">
        <v>259</v>
      </c>
      <c r="E138" s="223" t="s">
        <v>2144</v>
      </c>
      <c r="F138" s="234" t="s">
        <v>339</v>
      </c>
      <c r="G138" t="s">
        <v>281</v>
      </c>
    </row>
    <row r="139" spans="1:7" outlineLevel="1">
      <c r="A139" s="221" t="s">
        <v>333</v>
      </c>
      <c r="B139" s="223" t="s">
        <v>179</v>
      </c>
      <c r="C139" s="223">
        <v>8.8295599999999998E-12</v>
      </c>
      <c r="D139" s="223" t="s">
        <v>259</v>
      </c>
      <c r="E139" s="223" t="s">
        <v>2145</v>
      </c>
      <c r="F139" s="234" t="s">
        <v>335</v>
      </c>
      <c r="G139" t="s">
        <v>281</v>
      </c>
    </row>
    <row r="140" spans="1:7" outlineLevel="1">
      <c r="A140" s="221" t="s">
        <v>333</v>
      </c>
      <c r="B140" s="223" t="s">
        <v>368</v>
      </c>
      <c r="C140" s="223">
        <v>2.7790399999999999E-9</v>
      </c>
      <c r="D140" s="223" t="s">
        <v>259</v>
      </c>
      <c r="E140" s="223" t="s">
        <v>2146</v>
      </c>
      <c r="F140" s="234" t="s">
        <v>337</v>
      </c>
      <c r="G140" t="s">
        <v>281</v>
      </c>
    </row>
    <row r="141" spans="1:7" outlineLevel="1">
      <c r="A141" s="221" t="s">
        <v>333</v>
      </c>
      <c r="B141" s="223" t="s">
        <v>368</v>
      </c>
      <c r="C141" s="223">
        <v>3.0818199999999999E-12</v>
      </c>
      <c r="D141" s="223" t="s">
        <v>259</v>
      </c>
      <c r="E141" s="223" t="s">
        <v>2147</v>
      </c>
      <c r="F141" s="234" t="s">
        <v>339</v>
      </c>
      <c r="G141" t="s">
        <v>281</v>
      </c>
    </row>
    <row r="142" spans="1:7" outlineLevel="1">
      <c r="A142" s="221" t="s">
        <v>333</v>
      </c>
      <c r="B142" s="223" t="s">
        <v>221</v>
      </c>
      <c r="C142" s="223">
        <v>3.7608100000000003E-5</v>
      </c>
      <c r="D142" s="223" t="s">
        <v>259</v>
      </c>
      <c r="E142" s="223" t="s">
        <v>2148</v>
      </c>
      <c r="F142" s="234" t="s">
        <v>335</v>
      </c>
      <c r="G142" t="s">
        <v>281</v>
      </c>
    </row>
    <row r="143" spans="1:7" outlineLevel="1">
      <c r="A143" s="221" t="s">
        <v>333</v>
      </c>
      <c r="B143" s="223" t="s">
        <v>371</v>
      </c>
      <c r="C143" s="223">
        <v>4.0526529999999998E-3</v>
      </c>
      <c r="D143" s="223" t="s">
        <v>259</v>
      </c>
      <c r="E143" s="223" t="s">
        <v>2149</v>
      </c>
      <c r="F143" s="234" t="s">
        <v>337</v>
      </c>
      <c r="G143" t="s">
        <v>281</v>
      </c>
    </row>
    <row r="144" spans="1:7" outlineLevel="1">
      <c r="A144" s="221" t="s">
        <v>333</v>
      </c>
      <c r="B144" s="223" t="s">
        <v>371</v>
      </c>
      <c r="C144" s="223">
        <v>8.5884799999999995E-5</v>
      </c>
      <c r="D144" s="223" t="s">
        <v>259</v>
      </c>
      <c r="E144" s="223" t="s">
        <v>2150</v>
      </c>
      <c r="F144" s="234" t="s">
        <v>339</v>
      </c>
      <c r="G144" t="s">
        <v>281</v>
      </c>
    </row>
    <row r="145" spans="1:7" outlineLevel="1">
      <c r="A145" s="221" t="s">
        <v>333</v>
      </c>
      <c r="B145" s="223" t="s">
        <v>374</v>
      </c>
      <c r="C145" s="223">
        <v>0.22083971999999999</v>
      </c>
      <c r="D145" s="223" t="s">
        <v>259</v>
      </c>
      <c r="E145" s="223" t="s">
        <v>2151</v>
      </c>
      <c r="F145" s="234" t="s">
        <v>335</v>
      </c>
      <c r="G145" t="s">
        <v>281</v>
      </c>
    </row>
    <row r="146" spans="1:7" outlineLevel="1">
      <c r="A146" s="221" t="s">
        <v>333</v>
      </c>
      <c r="B146" s="223" t="s">
        <v>376</v>
      </c>
      <c r="C146" s="223">
        <v>7.5297900000000003E-5</v>
      </c>
      <c r="D146" s="223" t="s">
        <v>259</v>
      </c>
      <c r="E146" s="223" t="s">
        <v>2152</v>
      </c>
      <c r="F146" s="234" t="s">
        <v>359</v>
      </c>
      <c r="G146" t="s">
        <v>281</v>
      </c>
    </row>
    <row r="147" spans="1:7" outlineLevel="1">
      <c r="A147" s="221" t="s">
        <v>333</v>
      </c>
      <c r="B147" s="223" t="s">
        <v>188</v>
      </c>
      <c r="C147" s="223">
        <v>8.1331399999999999E-10</v>
      </c>
      <c r="D147" s="223" t="s">
        <v>259</v>
      </c>
      <c r="E147" s="223" t="s">
        <v>2153</v>
      </c>
      <c r="F147" s="234" t="s">
        <v>335</v>
      </c>
      <c r="G147" t="s">
        <v>281</v>
      </c>
    </row>
    <row r="148" spans="1:7" outlineLevel="1">
      <c r="A148" s="221" t="s">
        <v>333</v>
      </c>
      <c r="B148" s="223" t="s">
        <v>382</v>
      </c>
      <c r="C148" s="223">
        <v>5.6343899999999999E-8</v>
      </c>
      <c r="D148" s="223" t="s">
        <v>259</v>
      </c>
      <c r="E148" s="223" t="s">
        <v>2154</v>
      </c>
      <c r="F148" s="234" t="s">
        <v>337</v>
      </c>
      <c r="G148" t="s">
        <v>281</v>
      </c>
    </row>
    <row r="149" spans="1:7" outlineLevel="1">
      <c r="A149" s="221" t="s">
        <v>333</v>
      </c>
      <c r="B149" s="223" t="s">
        <v>382</v>
      </c>
      <c r="C149" s="223">
        <v>1.64206E-8</v>
      </c>
      <c r="D149" s="223" t="s">
        <v>259</v>
      </c>
      <c r="E149" s="223" t="s">
        <v>2155</v>
      </c>
      <c r="F149" s="234" t="s">
        <v>339</v>
      </c>
      <c r="G149" t="s">
        <v>281</v>
      </c>
    </row>
    <row r="150" spans="1:7" outlineLevel="1">
      <c r="A150" s="221" t="s">
        <v>333</v>
      </c>
      <c r="B150" s="223" t="s">
        <v>385</v>
      </c>
      <c r="C150" s="223">
        <v>1.2092000000000001E-10</v>
      </c>
      <c r="D150" s="223" t="s">
        <v>259</v>
      </c>
      <c r="E150" s="223" t="s">
        <v>2156</v>
      </c>
      <c r="F150" s="234" t="s">
        <v>339</v>
      </c>
      <c r="G150" t="s">
        <v>281</v>
      </c>
    </row>
    <row r="151" spans="1:7" outlineLevel="1">
      <c r="A151" s="221" t="s">
        <v>333</v>
      </c>
      <c r="B151" s="223" t="s">
        <v>184</v>
      </c>
      <c r="C151" s="223">
        <v>9.923990000000001E-10</v>
      </c>
      <c r="D151" s="223" t="s">
        <v>259</v>
      </c>
      <c r="E151" s="223" t="s">
        <v>2157</v>
      </c>
      <c r="F151" s="234" t="s">
        <v>337</v>
      </c>
      <c r="G151" t="s">
        <v>281</v>
      </c>
    </row>
    <row r="152" spans="1:7" outlineLevel="1">
      <c r="A152" s="221" t="s">
        <v>333</v>
      </c>
      <c r="B152" s="223" t="s">
        <v>184</v>
      </c>
      <c r="C152" s="223">
        <v>1.6567599999999999E-12</v>
      </c>
      <c r="D152" s="223" t="s">
        <v>259</v>
      </c>
      <c r="E152" s="223" t="s">
        <v>2158</v>
      </c>
      <c r="F152" s="234" t="s">
        <v>339</v>
      </c>
      <c r="G152" t="s">
        <v>281</v>
      </c>
    </row>
    <row r="153" spans="1:7" outlineLevel="1">
      <c r="A153" s="221" t="s">
        <v>333</v>
      </c>
      <c r="B153" s="223" t="s">
        <v>390</v>
      </c>
      <c r="C153" s="223">
        <v>4.49264E-4</v>
      </c>
      <c r="D153" s="223" t="s">
        <v>259</v>
      </c>
      <c r="E153" s="223" t="s">
        <v>2159</v>
      </c>
      <c r="F153" s="234" t="s">
        <v>337</v>
      </c>
      <c r="G153" t="s">
        <v>281</v>
      </c>
    </row>
    <row r="154" spans="1:7" outlineLevel="1">
      <c r="A154" s="221" t="s">
        <v>333</v>
      </c>
      <c r="B154" s="223" t="s">
        <v>390</v>
      </c>
      <c r="C154" s="223">
        <v>4.6089199999999999E-5</v>
      </c>
      <c r="D154" s="223" t="s">
        <v>259</v>
      </c>
      <c r="E154" s="223" t="s">
        <v>2160</v>
      </c>
      <c r="F154" s="234" t="s">
        <v>339</v>
      </c>
      <c r="G154" t="s">
        <v>281</v>
      </c>
    </row>
    <row r="155" spans="1:7" outlineLevel="1">
      <c r="A155" s="221" t="s">
        <v>333</v>
      </c>
      <c r="B155" s="223" t="s">
        <v>192</v>
      </c>
      <c r="C155" s="223">
        <v>6.2888700000000001E-11</v>
      </c>
      <c r="D155" s="223" t="s">
        <v>259</v>
      </c>
      <c r="E155" s="223" t="s">
        <v>2161</v>
      </c>
      <c r="F155" s="234" t="s">
        <v>335</v>
      </c>
      <c r="G155" t="s">
        <v>281</v>
      </c>
    </row>
    <row r="156" spans="1:7" outlineLevel="1">
      <c r="A156" s="221" t="s">
        <v>333</v>
      </c>
      <c r="B156" s="223" t="s">
        <v>394</v>
      </c>
      <c r="C156" s="223">
        <v>6.47364E-7</v>
      </c>
      <c r="D156" s="223" t="s">
        <v>259</v>
      </c>
      <c r="E156" s="223" t="s">
        <v>2162</v>
      </c>
      <c r="F156" s="234" t="s">
        <v>337</v>
      </c>
      <c r="G156" t="s">
        <v>281</v>
      </c>
    </row>
    <row r="157" spans="1:7" outlineLevel="1">
      <c r="A157" s="221" t="s">
        <v>333</v>
      </c>
      <c r="B157" s="223" t="s">
        <v>394</v>
      </c>
      <c r="C157" s="223">
        <v>6.0222000000000004E-11</v>
      </c>
      <c r="D157" s="223" t="s">
        <v>259</v>
      </c>
      <c r="E157" s="223" t="s">
        <v>2163</v>
      </c>
      <c r="F157" s="234" t="s">
        <v>339</v>
      </c>
      <c r="G157" t="s">
        <v>281</v>
      </c>
    </row>
    <row r="158" spans="1:7" outlineLevel="1">
      <c r="A158" s="221" t="s">
        <v>333</v>
      </c>
      <c r="B158" s="223" t="s">
        <v>397</v>
      </c>
      <c r="C158" s="223">
        <v>2.6148599999999999E-5</v>
      </c>
      <c r="D158" s="223" t="s">
        <v>259</v>
      </c>
      <c r="E158" s="223" t="s">
        <v>2164</v>
      </c>
      <c r="F158" s="234" t="s">
        <v>342</v>
      </c>
      <c r="G158" t="s">
        <v>281</v>
      </c>
    </row>
    <row r="159" spans="1:7" outlineLevel="1">
      <c r="A159" s="221" t="s">
        <v>333</v>
      </c>
      <c r="B159" s="223" t="s">
        <v>399</v>
      </c>
      <c r="C159" s="223">
        <v>1.21711E-4</v>
      </c>
      <c r="D159" s="223" t="s">
        <v>259</v>
      </c>
      <c r="E159" s="223" t="s">
        <v>2165</v>
      </c>
      <c r="F159" s="234" t="s">
        <v>401</v>
      </c>
      <c r="G159" t="s">
        <v>281</v>
      </c>
    </row>
    <row r="160" spans="1:7" outlineLevel="1">
      <c r="A160" s="221" t="s">
        <v>333</v>
      </c>
      <c r="B160" s="223" t="s">
        <v>402</v>
      </c>
      <c r="C160" s="223">
        <v>8.8585699999999996E-14</v>
      </c>
      <c r="D160" s="223" t="s">
        <v>259</v>
      </c>
      <c r="E160" s="223" t="s">
        <v>2166</v>
      </c>
      <c r="F160" s="234" t="s">
        <v>359</v>
      </c>
      <c r="G160" t="s">
        <v>281</v>
      </c>
    </row>
    <row r="161" spans="1:7" outlineLevel="1">
      <c r="A161" s="221" t="s">
        <v>333</v>
      </c>
      <c r="B161" s="223" t="s">
        <v>404</v>
      </c>
      <c r="C161" s="223">
        <v>1.77775E-4</v>
      </c>
      <c r="D161" s="223" t="s">
        <v>259</v>
      </c>
      <c r="E161" s="223" t="s">
        <v>2167</v>
      </c>
      <c r="F161" s="234" t="s">
        <v>337</v>
      </c>
      <c r="G161" t="s">
        <v>281</v>
      </c>
    </row>
    <row r="162" spans="1:7" outlineLevel="1">
      <c r="A162" s="221" t="s">
        <v>333</v>
      </c>
      <c r="B162" s="223" t="s">
        <v>404</v>
      </c>
      <c r="C162" s="223">
        <v>2.0101800000000001E-5</v>
      </c>
      <c r="D162" s="223" t="s">
        <v>259</v>
      </c>
      <c r="E162" s="223" t="s">
        <v>2168</v>
      </c>
      <c r="F162" s="234" t="s">
        <v>339</v>
      </c>
      <c r="G162" t="s">
        <v>281</v>
      </c>
    </row>
    <row r="163" spans="1:7" outlineLevel="1">
      <c r="A163" s="221" t="s">
        <v>333</v>
      </c>
      <c r="B163" s="223" t="s">
        <v>217</v>
      </c>
      <c r="C163" s="223">
        <v>7.7492900000000002E-11</v>
      </c>
      <c r="D163" s="223" t="s">
        <v>259</v>
      </c>
      <c r="E163" s="223" t="s">
        <v>2169</v>
      </c>
      <c r="F163" s="234" t="s">
        <v>335</v>
      </c>
      <c r="G163" t="s">
        <v>281</v>
      </c>
    </row>
    <row r="164" spans="1:7" outlineLevel="1">
      <c r="A164" s="221" t="s">
        <v>333</v>
      </c>
      <c r="B164" s="223" t="s">
        <v>418</v>
      </c>
      <c r="C164" s="223">
        <v>2.22676E-5</v>
      </c>
      <c r="D164" s="223" t="s">
        <v>259</v>
      </c>
      <c r="E164" s="223" t="s">
        <v>2170</v>
      </c>
      <c r="F164" s="234" t="s">
        <v>337</v>
      </c>
      <c r="G164" t="s">
        <v>281</v>
      </c>
    </row>
    <row r="165" spans="1:7" outlineLevel="1">
      <c r="A165" s="221" t="s">
        <v>333</v>
      </c>
      <c r="B165" s="223" t="s">
        <v>418</v>
      </c>
      <c r="C165" s="223">
        <v>1.06366E-9</v>
      </c>
      <c r="D165" s="223" t="s">
        <v>259</v>
      </c>
      <c r="E165" s="223" t="s">
        <v>2171</v>
      </c>
      <c r="F165" s="234" t="s">
        <v>339</v>
      </c>
      <c r="G165" t="s">
        <v>281</v>
      </c>
    </row>
    <row r="166" spans="1:7" outlineLevel="1">
      <c r="A166" s="221" t="s">
        <v>333</v>
      </c>
      <c r="B166" s="223" t="s">
        <v>205</v>
      </c>
      <c r="C166" s="223">
        <v>1.3365599999999999E-12</v>
      </c>
      <c r="D166" s="223" t="s">
        <v>259</v>
      </c>
      <c r="E166" s="223" t="s">
        <v>2172</v>
      </c>
      <c r="F166" s="234" t="s">
        <v>335</v>
      </c>
      <c r="G166" t="s">
        <v>281</v>
      </c>
    </row>
    <row r="167" spans="1:7" outlineLevel="1">
      <c r="A167" s="221" t="s">
        <v>333</v>
      </c>
      <c r="B167" s="223" t="s">
        <v>205</v>
      </c>
      <c r="C167" s="223">
        <v>1.1516100000000001E-8</v>
      </c>
      <c r="D167" s="223" t="s">
        <v>259</v>
      </c>
      <c r="E167" s="223" t="s">
        <v>2173</v>
      </c>
      <c r="F167" s="234" t="s">
        <v>337</v>
      </c>
      <c r="G167" t="s">
        <v>281</v>
      </c>
    </row>
    <row r="168" spans="1:7" outlineLevel="1">
      <c r="A168" s="221" t="s">
        <v>333</v>
      </c>
      <c r="B168" s="223" t="s">
        <v>205</v>
      </c>
      <c r="C168" s="223">
        <v>1.2607199999999999E-12</v>
      </c>
      <c r="D168" s="223" t="s">
        <v>259</v>
      </c>
      <c r="E168" s="223" t="s">
        <v>2174</v>
      </c>
      <c r="F168" s="234" t="s">
        <v>339</v>
      </c>
      <c r="G168" t="s">
        <v>281</v>
      </c>
    </row>
    <row r="169" spans="1:7" outlineLevel="1">
      <c r="A169" s="221" t="s">
        <v>333</v>
      </c>
      <c r="B169" s="223" t="s">
        <v>196</v>
      </c>
      <c r="C169" s="223">
        <v>1.03902E-11</v>
      </c>
      <c r="D169" s="223" t="s">
        <v>259</v>
      </c>
      <c r="E169" s="223" t="s">
        <v>2175</v>
      </c>
      <c r="F169" s="234" t="s">
        <v>335</v>
      </c>
      <c r="G169" t="s">
        <v>281</v>
      </c>
    </row>
    <row r="170" spans="1:7" outlineLevel="1">
      <c r="A170" s="221" t="s">
        <v>333</v>
      </c>
      <c r="B170" s="223" t="s">
        <v>196</v>
      </c>
      <c r="C170" s="223">
        <v>7.8442899999999996E-11</v>
      </c>
      <c r="D170" s="223" t="s">
        <v>259</v>
      </c>
      <c r="E170" s="223" t="s">
        <v>2176</v>
      </c>
      <c r="F170" s="234" t="s">
        <v>337</v>
      </c>
      <c r="G170" t="s">
        <v>281</v>
      </c>
    </row>
    <row r="171" spans="1:7" outlineLevel="1">
      <c r="A171" s="221" t="s">
        <v>333</v>
      </c>
      <c r="B171" s="223" t="s">
        <v>196</v>
      </c>
      <c r="C171" s="223">
        <v>1.9523700000000001E-12</v>
      </c>
      <c r="D171" s="223" t="s">
        <v>259</v>
      </c>
      <c r="E171" s="223" t="s">
        <v>2177</v>
      </c>
      <c r="F171" s="234" t="s">
        <v>339</v>
      </c>
      <c r="G171" t="s">
        <v>281</v>
      </c>
    </row>
    <row r="172" spans="1:7" outlineLevel="1">
      <c r="A172" s="221" t="s">
        <v>333</v>
      </c>
      <c r="B172" s="223" t="s">
        <v>427</v>
      </c>
      <c r="C172" s="223">
        <v>6.6443800000000004E-7</v>
      </c>
      <c r="D172" s="223" t="s">
        <v>259</v>
      </c>
      <c r="E172" s="223" t="s">
        <v>2178</v>
      </c>
      <c r="F172" s="234" t="s">
        <v>359</v>
      </c>
      <c r="G172" t="s">
        <v>281</v>
      </c>
    </row>
    <row r="173" spans="1:7" outlineLevel="1">
      <c r="A173" s="221" t="s">
        <v>333</v>
      </c>
      <c r="B173" s="223" t="s">
        <v>200</v>
      </c>
      <c r="C173" s="223">
        <v>1.85553E-10</v>
      </c>
      <c r="D173" s="223" t="s">
        <v>259</v>
      </c>
      <c r="E173" s="223" t="s">
        <v>2179</v>
      </c>
      <c r="F173" s="234" t="s">
        <v>335</v>
      </c>
      <c r="G173" t="s">
        <v>281</v>
      </c>
    </row>
    <row r="174" spans="1:7" outlineLevel="1">
      <c r="A174" s="221" t="s">
        <v>333</v>
      </c>
      <c r="B174" s="223" t="s">
        <v>430</v>
      </c>
      <c r="C174" s="223">
        <v>1.55589E-7</v>
      </c>
      <c r="D174" s="223" t="s">
        <v>259</v>
      </c>
      <c r="E174" s="223" t="s">
        <v>2180</v>
      </c>
      <c r="F174" s="234" t="s">
        <v>337</v>
      </c>
      <c r="G174" t="s">
        <v>281</v>
      </c>
    </row>
    <row r="175" spans="1:7" outlineLevel="1">
      <c r="A175" s="221" t="s">
        <v>333</v>
      </c>
      <c r="B175" s="223" t="s">
        <v>430</v>
      </c>
      <c r="C175" s="223">
        <v>1.1642700000000001E-10</v>
      </c>
      <c r="D175" s="223" t="s">
        <v>259</v>
      </c>
      <c r="E175" s="223" t="s">
        <v>2181</v>
      </c>
      <c r="F175" s="234" t="s">
        <v>339</v>
      </c>
      <c r="G175" t="s">
        <v>281</v>
      </c>
    </row>
    <row r="176" spans="1:7" outlineLevel="1">
      <c r="A176" s="221" t="s">
        <v>333</v>
      </c>
      <c r="B176" s="223" t="s">
        <v>433</v>
      </c>
      <c r="C176" s="223">
        <v>2.9269000000000002E-4</v>
      </c>
      <c r="D176" s="223" t="s">
        <v>259</v>
      </c>
      <c r="E176" s="223" t="s">
        <v>2182</v>
      </c>
      <c r="F176" s="234" t="s">
        <v>337</v>
      </c>
      <c r="G176" t="s">
        <v>281</v>
      </c>
    </row>
    <row r="177" spans="1:7" outlineLevel="1">
      <c r="A177" s="221" t="s">
        <v>333</v>
      </c>
      <c r="B177" s="223" t="s">
        <v>433</v>
      </c>
      <c r="C177" s="223">
        <v>1.04843E-4</v>
      </c>
      <c r="D177" s="223" t="s">
        <v>259</v>
      </c>
      <c r="E177" s="223" t="s">
        <v>2183</v>
      </c>
      <c r="F177" s="234" t="s">
        <v>339</v>
      </c>
      <c r="G177" t="s">
        <v>281</v>
      </c>
    </row>
    <row r="178" spans="1:7" outlineLevel="1">
      <c r="A178" s="221" t="s">
        <v>333</v>
      </c>
      <c r="B178" s="223" t="s">
        <v>436</v>
      </c>
      <c r="C178" s="223">
        <v>3.6322699999999998E-4</v>
      </c>
      <c r="D178" s="223" t="s">
        <v>259</v>
      </c>
      <c r="E178" s="223" t="s">
        <v>2184</v>
      </c>
      <c r="F178" s="234" t="s">
        <v>438</v>
      </c>
      <c r="G178" t="s">
        <v>281</v>
      </c>
    </row>
    <row r="179" spans="1:7" outlineLevel="1">
      <c r="A179" s="221" t="s">
        <v>333</v>
      </c>
      <c r="B179" s="223" t="s">
        <v>439</v>
      </c>
      <c r="C179" s="223">
        <v>2.0158900000000002E-6</v>
      </c>
      <c r="D179" s="223" t="s">
        <v>259</v>
      </c>
      <c r="E179" s="223" t="s">
        <v>2185</v>
      </c>
      <c r="F179" s="234" t="s">
        <v>352</v>
      </c>
      <c r="G179" t="s">
        <v>281</v>
      </c>
    </row>
    <row r="180" spans="1:7" outlineLevel="1">
      <c r="A180" s="221" t="s">
        <v>333</v>
      </c>
      <c r="B180" s="223" t="s">
        <v>441</v>
      </c>
      <c r="C180" s="223">
        <v>5.2885700000000001E-6</v>
      </c>
      <c r="D180" s="223" t="s">
        <v>259</v>
      </c>
      <c r="E180" s="223" t="s">
        <v>2186</v>
      </c>
      <c r="F180" s="234" t="s">
        <v>359</v>
      </c>
      <c r="G180" t="s">
        <v>281</v>
      </c>
    </row>
    <row r="181" spans="1:7" outlineLevel="1">
      <c r="A181" s="221" t="s">
        <v>333</v>
      </c>
      <c r="B181" s="223" t="s">
        <v>445</v>
      </c>
      <c r="C181" s="223">
        <v>2.65757E-8</v>
      </c>
      <c r="D181" s="223" t="s">
        <v>259</v>
      </c>
      <c r="E181" s="223" t="s">
        <v>2187</v>
      </c>
      <c r="F181" s="234" t="s">
        <v>359</v>
      </c>
      <c r="G181" t="s">
        <v>281</v>
      </c>
    </row>
    <row r="182" spans="1:7" outlineLevel="1">
      <c r="A182" s="221" t="s">
        <v>333</v>
      </c>
      <c r="B182" s="223" t="s">
        <v>447</v>
      </c>
      <c r="C182" s="223">
        <v>1.9290200000000001E-11</v>
      </c>
      <c r="D182" s="223" t="s">
        <v>259</v>
      </c>
      <c r="E182" s="223" t="s">
        <v>2188</v>
      </c>
      <c r="F182" s="234" t="s">
        <v>352</v>
      </c>
      <c r="G182" t="s">
        <v>281</v>
      </c>
    </row>
    <row r="183" spans="1:7" outlineLevel="1">
      <c r="A183" s="221" t="s">
        <v>333</v>
      </c>
      <c r="B183" s="223" t="s">
        <v>229</v>
      </c>
      <c r="C183" s="223">
        <v>1.46251E-5</v>
      </c>
      <c r="D183" s="223" t="s">
        <v>259</v>
      </c>
      <c r="E183" s="223" t="s">
        <v>2189</v>
      </c>
      <c r="F183" s="234" t="s">
        <v>335</v>
      </c>
      <c r="G183" t="s">
        <v>281</v>
      </c>
    </row>
    <row r="184" spans="1:7" outlineLevel="1">
      <c r="A184" s="221" t="s">
        <v>333</v>
      </c>
      <c r="B184" s="223" t="s">
        <v>455</v>
      </c>
      <c r="C184" s="223">
        <v>2.12408E-3</v>
      </c>
      <c r="D184" s="223" t="s">
        <v>259</v>
      </c>
      <c r="E184" s="223" t="s">
        <v>2190</v>
      </c>
      <c r="F184" s="234" t="s">
        <v>337</v>
      </c>
      <c r="G184" t="s">
        <v>281</v>
      </c>
    </row>
    <row r="185" spans="1:7" outlineLevel="1">
      <c r="A185" s="221" t="s">
        <v>333</v>
      </c>
      <c r="B185" s="223" t="s">
        <v>455</v>
      </c>
      <c r="C185" s="223">
        <v>8.0272199999999996E-4</v>
      </c>
      <c r="D185" s="223" t="s">
        <v>259</v>
      </c>
      <c r="E185" s="223" t="s">
        <v>2191</v>
      </c>
      <c r="F185" s="234" t="s">
        <v>339</v>
      </c>
      <c r="G185" t="s">
        <v>281</v>
      </c>
    </row>
    <row r="186" spans="1:7" outlineLevel="1">
      <c r="A186" s="221" t="s">
        <v>333</v>
      </c>
      <c r="B186" s="223" t="s">
        <v>213</v>
      </c>
      <c r="C186" s="223">
        <v>1.0602699999999999E-8</v>
      </c>
      <c r="D186" s="223" t="s">
        <v>259</v>
      </c>
      <c r="E186" s="223" t="s">
        <v>2192</v>
      </c>
      <c r="F186" s="234" t="s">
        <v>335</v>
      </c>
      <c r="G186" t="s">
        <v>281</v>
      </c>
    </row>
    <row r="187" spans="1:7" outlineLevel="1">
      <c r="A187" s="221" t="s">
        <v>333</v>
      </c>
      <c r="B187" s="223" t="s">
        <v>213</v>
      </c>
      <c r="C187" s="223">
        <v>5.2348399999999995E-4</v>
      </c>
      <c r="D187" s="223" t="s">
        <v>259</v>
      </c>
      <c r="E187" s="223" t="s">
        <v>2193</v>
      </c>
      <c r="F187" s="234" t="s">
        <v>337</v>
      </c>
      <c r="G187" t="s">
        <v>281</v>
      </c>
    </row>
    <row r="188" spans="1:7" outlineLevel="1">
      <c r="A188" s="221" t="s">
        <v>333</v>
      </c>
      <c r="B188" s="223" t="s">
        <v>213</v>
      </c>
      <c r="C188" s="223">
        <v>1.6601199999999999E-6</v>
      </c>
      <c r="D188" s="223" t="s">
        <v>259</v>
      </c>
      <c r="E188" s="223" t="s">
        <v>2194</v>
      </c>
      <c r="F188" s="234" t="s">
        <v>339</v>
      </c>
      <c r="G188" t="s">
        <v>281</v>
      </c>
    </row>
    <row r="189" spans="1:7" outlineLevel="1">
      <c r="A189" s="221" t="s">
        <v>333</v>
      </c>
      <c r="B189" s="223" t="s">
        <v>461</v>
      </c>
      <c r="C189" s="223">
        <v>5.0605299999999996E-6</v>
      </c>
      <c r="D189" s="223" t="s">
        <v>259</v>
      </c>
      <c r="E189" s="223" t="s">
        <v>2195</v>
      </c>
      <c r="F189" s="234" t="s">
        <v>463</v>
      </c>
      <c r="G189" t="s">
        <v>281</v>
      </c>
    </row>
    <row r="190" spans="1:7" outlineLevel="1">
      <c r="A190" s="221" t="s">
        <v>333</v>
      </c>
      <c r="B190" s="223" t="s">
        <v>464</v>
      </c>
      <c r="C190" s="223">
        <v>6.6906300000000001E-4</v>
      </c>
      <c r="D190" s="223" t="s">
        <v>259</v>
      </c>
      <c r="E190" s="223" t="s">
        <v>2196</v>
      </c>
      <c r="F190" s="234" t="s">
        <v>337</v>
      </c>
      <c r="G190" t="s">
        <v>281</v>
      </c>
    </row>
    <row r="191" spans="1:7" outlineLevel="1">
      <c r="A191" s="221" t="s">
        <v>333</v>
      </c>
      <c r="B191" s="223" t="s">
        <v>464</v>
      </c>
      <c r="C191" s="223">
        <v>1.1435200000000001E-4</v>
      </c>
      <c r="D191" s="223" t="s">
        <v>259</v>
      </c>
      <c r="E191" s="223" t="s">
        <v>2197</v>
      </c>
      <c r="F191" s="234" t="s">
        <v>339</v>
      </c>
      <c r="G191" t="s">
        <v>281</v>
      </c>
    </row>
    <row r="192" spans="1:7" outlineLevel="1">
      <c r="A192" s="221" t="s">
        <v>333</v>
      </c>
      <c r="B192" s="223" t="s">
        <v>467</v>
      </c>
      <c r="C192" s="223">
        <v>2.9759000000000002E-6</v>
      </c>
      <c r="D192" s="223" t="s">
        <v>259</v>
      </c>
      <c r="E192" s="223" t="s">
        <v>2198</v>
      </c>
      <c r="F192" s="234" t="s">
        <v>335</v>
      </c>
      <c r="G192" t="s">
        <v>281</v>
      </c>
    </row>
    <row r="193" spans="1:7" outlineLevel="1">
      <c r="A193" s="221" t="s">
        <v>333</v>
      </c>
      <c r="B193" s="223" t="s">
        <v>469</v>
      </c>
      <c r="C193" s="223">
        <v>2.30521E-10</v>
      </c>
      <c r="D193" s="223" t="s">
        <v>259</v>
      </c>
      <c r="E193" s="223" t="s">
        <v>2199</v>
      </c>
      <c r="F193" s="234" t="s">
        <v>337</v>
      </c>
      <c r="G193" t="s">
        <v>281</v>
      </c>
    </row>
    <row r="194" spans="1:7" outlineLevel="1">
      <c r="A194" s="221" t="s">
        <v>333</v>
      </c>
      <c r="B194" s="223" t="s">
        <v>469</v>
      </c>
      <c r="C194" s="223">
        <v>3.8484300000000002E-13</v>
      </c>
      <c r="D194" s="223" t="s">
        <v>259</v>
      </c>
      <c r="E194" s="223" t="s">
        <v>2200</v>
      </c>
      <c r="F194" s="234" t="s">
        <v>339</v>
      </c>
      <c r="G194" t="s">
        <v>281</v>
      </c>
    </row>
    <row r="195" spans="1:7" outlineLevel="1">
      <c r="A195" s="221" t="s">
        <v>333</v>
      </c>
      <c r="B195" s="223" t="s">
        <v>472</v>
      </c>
      <c r="C195" s="223">
        <v>8.32895E-11</v>
      </c>
      <c r="D195" s="223" t="s">
        <v>259</v>
      </c>
      <c r="E195" s="223" t="s">
        <v>2201</v>
      </c>
      <c r="F195" s="234" t="s">
        <v>337</v>
      </c>
      <c r="G195" t="s">
        <v>281</v>
      </c>
    </row>
    <row r="196" spans="1:7" outlineLevel="1">
      <c r="A196" s="221" t="s">
        <v>333</v>
      </c>
      <c r="B196" s="223" t="s">
        <v>472</v>
      </c>
      <c r="C196" s="223">
        <v>1.39048E-13</v>
      </c>
      <c r="D196" s="223" t="s">
        <v>259</v>
      </c>
      <c r="E196" s="223" t="s">
        <v>2202</v>
      </c>
      <c r="F196" s="234" t="s">
        <v>339</v>
      </c>
      <c r="G196" t="s">
        <v>281</v>
      </c>
    </row>
    <row r="197" spans="1:7" outlineLevel="1">
      <c r="A197" s="221" t="s">
        <v>333</v>
      </c>
      <c r="B197" s="223" t="s">
        <v>475</v>
      </c>
      <c r="C197" s="223">
        <v>1.77775E-4</v>
      </c>
      <c r="D197" s="223" t="s">
        <v>259</v>
      </c>
      <c r="E197" s="223" t="s">
        <v>2167</v>
      </c>
      <c r="F197" s="234" t="s">
        <v>337</v>
      </c>
      <c r="G197" t="s">
        <v>281</v>
      </c>
    </row>
    <row r="198" spans="1:7" outlineLevel="1">
      <c r="A198" s="221" t="s">
        <v>333</v>
      </c>
      <c r="B198" s="223" t="s">
        <v>475</v>
      </c>
      <c r="C198" s="223">
        <v>2.01028E-5</v>
      </c>
      <c r="D198" s="223" t="s">
        <v>259</v>
      </c>
      <c r="E198" s="223" t="s">
        <v>2203</v>
      </c>
      <c r="F198" s="234" t="s">
        <v>339</v>
      </c>
      <c r="G198" t="s">
        <v>281</v>
      </c>
    </row>
    <row r="199" spans="1:7" outlineLevel="1">
      <c r="A199" s="221" t="s">
        <v>333</v>
      </c>
      <c r="B199" s="223" t="s">
        <v>477</v>
      </c>
      <c r="C199" s="223">
        <v>8.8591800000000006E-8</v>
      </c>
      <c r="D199" s="223" t="s">
        <v>259</v>
      </c>
      <c r="E199" s="223" t="s">
        <v>2204</v>
      </c>
      <c r="F199" s="234" t="s">
        <v>352</v>
      </c>
      <c r="G199" t="s">
        <v>281</v>
      </c>
    </row>
    <row r="200" spans="1:7" outlineLevel="1">
      <c r="A200" s="221" t="s">
        <v>333</v>
      </c>
      <c r="B200" s="223" t="s">
        <v>479</v>
      </c>
      <c r="C200" s="223">
        <v>5.8790599999999998E-8</v>
      </c>
      <c r="D200" s="223" t="s">
        <v>259</v>
      </c>
      <c r="E200" s="223" t="s">
        <v>2205</v>
      </c>
      <c r="F200" s="234" t="s">
        <v>337</v>
      </c>
      <c r="G200" t="s">
        <v>281</v>
      </c>
    </row>
    <row r="201" spans="1:7" outlineLevel="1">
      <c r="A201" s="221" t="s">
        <v>333</v>
      </c>
      <c r="B201" s="223" t="s">
        <v>479</v>
      </c>
      <c r="C201" s="223">
        <v>1.8772E-10</v>
      </c>
      <c r="D201" s="223" t="s">
        <v>259</v>
      </c>
      <c r="E201" s="223" t="s">
        <v>2206</v>
      </c>
      <c r="F201" s="234" t="s">
        <v>339</v>
      </c>
      <c r="G201" t="s">
        <v>281</v>
      </c>
    </row>
    <row r="202" spans="1:7" outlineLevel="1">
      <c r="A202" s="221" t="s">
        <v>333</v>
      </c>
      <c r="B202" s="223" t="s">
        <v>482</v>
      </c>
      <c r="C202" s="223">
        <v>3.0840350000000002E-3</v>
      </c>
      <c r="D202" s="223" t="s">
        <v>259</v>
      </c>
      <c r="E202" s="223" t="s">
        <v>2207</v>
      </c>
      <c r="F202" s="234" t="s">
        <v>484</v>
      </c>
      <c r="G202" t="s">
        <v>281</v>
      </c>
    </row>
    <row r="203" spans="1:7" outlineLevel="1">
      <c r="A203" s="221" t="s">
        <v>333</v>
      </c>
      <c r="B203" s="223" t="s">
        <v>209</v>
      </c>
      <c r="C203" s="223">
        <v>2.8355099999999999E-9</v>
      </c>
      <c r="D203" s="223" t="s">
        <v>259</v>
      </c>
      <c r="E203" s="223" t="s">
        <v>2208</v>
      </c>
      <c r="F203" s="234" t="s">
        <v>335</v>
      </c>
      <c r="G203" t="s">
        <v>281</v>
      </c>
    </row>
    <row r="204" spans="1:7" outlineLevel="1">
      <c r="A204" s="221" t="s">
        <v>333</v>
      </c>
      <c r="B204" s="223" t="s">
        <v>486</v>
      </c>
      <c r="C204" s="223">
        <v>1.9002400000000001E-6</v>
      </c>
      <c r="D204" s="223" t="s">
        <v>259</v>
      </c>
      <c r="E204" s="223" t="s">
        <v>2209</v>
      </c>
      <c r="F204" s="234" t="s">
        <v>337</v>
      </c>
      <c r="G204" t="s">
        <v>281</v>
      </c>
    </row>
    <row r="205" spans="1:7" outlineLevel="1">
      <c r="A205" s="226" t="s">
        <v>333</v>
      </c>
      <c r="B205" s="228" t="s">
        <v>486</v>
      </c>
      <c r="C205" s="228">
        <v>2.5956599999999998E-10</v>
      </c>
      <c r="D205" s="228" t="s">
        <v>259</v>
      </c>
      <c r="E205" s="228" t="s">
        <v>2210</v>
      </c>
      <c r="F205" s="255" t="s">
        <v>339</v>
      </c>
      <c r="G205" t="s">
        <v>281</v>
      </c>
    </row>
    <row r="206" spans="1:7" outlineLevel="1">
      <c r="G206" t="s">
        <v>281</v>
      </c>
    </row>
    <row r="207" spans="1:7" ht="18.75">
      <c r="A207" s="769" t="s">
        <v>2211</v>
      </c>
      <c r="B207" s="770"/>
      <c r="C207" s="770"/>
      <c r="D207" s="770"/>
      <c r="E207" s="770"/>
      <c r="F207" s="771"/>
      <c r="G207" t="s">
        <v>281</v>
      </c>
    </row>
    <row r="208" spans="1:7">
      <c r="A208" s="211" t="s">
        <v>238</v>
      </c>
      <c r="B208" s="212" t="s">
        <v>239</v>
      </c>
      <c r="C208" s="212" t="s">
        <v>240</v>
      </c>
      <c r="D208" s="212" t="s">
        <v>134</v>
      </c>
      <c r="E208" s="212" t="s">
        <v>241</v>
      </c>
      <c r="F208" s="213" t="s">
        <v>242</v>
      </c>
      <c r="G208" t="s">
        <v>281</v>
      </c>
    </row>
    <row r="209" spans="1:7">
      <c r="A209" s="216" t="s">
        <v>243</v>
      </c>
      <c r="B209" s="231" t="s">
        <v>2000</v>
      </c>
      <c r="C209" s="218">
        <v>1</v>
      </c>
      <c r="D209" s="218" t="s">
        <v>259</v>
      </c>
      <c r="E209" s="218" t="s">
        <v>253</v>
      </c>
      <c r="F209" s="232" t="s">
        <v>2212</v>
      </c>
      <c r="G209" t="s">
        <v>281</v>
      </c>
    </row>
    <row r="210" spans="1:7" outlineLevel="1">
      <c r="A210" s="221" t="s">
        <v>243</v>
      </c>
      <c r="B210" s="222" t="s">
        <v>326</v>
      </c>
      <c r="C210" s="223" t="s">
        <v>818</v>
      </c>
      <c r="D210" s="223" t="s">
        <v>408</v>
      </c>
      <c r="E210" s="223" t="s">
        <v>2213</v>
      </c>
      <c r="F210" s="234" t="s">
        <v>938</v>
      </c>
      <c r="G210" t="s">
        <v>281</v>
      </c>
    </row>
    <row r="211" spans="1:7" outlineLevel="1">
      <c r="A211" s="221" t="s">
        <v>243</v>
      </c>
      <c r="B211" s="222" t="s">
        <v>941</v>
      </c>
      <c r="C211" s="235" t="s">
        <v>942</v>
      </c>
      <c r="D211" s="223" t="s">
        <v>943</v>
      </c>
      <c r="E211" s="223" t="s">
        <v>253</v>
      </c>
      <c r="F211" s="234" t="s">
        <v>944</v>
      </c>
      <c r="G211" t="s">
        <v>281</v>
      </c>
    </row>
    <row r="212" spans="1:7" outlineLevel="1">
      <c r="A212" s="221" t="s">
        <v>243</v>
      </c>
      <c r="B212" s="222" t="s">
        <v>2214</v>
      </c>
      <c r="C212" s="235" t="s">
        <v>2215</v>
      </c>
      <c r="D212" s="223" t="s">
        <v>259</v>
      </c>
      <c r="E212" s="223" t="s">
        <v>253</v>
      </c>
      <c r="F212" s="234" t="s">
        <v>2216</v>
      </c>
      <c r="G212" t="s">
        <v>281</v>
      </c>
    </row>
    <row r="213" spans="1:7" outlineLevel="1">
      <c r="A213" s="221" t="s">
        <v>250</v>
      </c>
      <c r="B213" s="233" t="s">
        <v>2217</v>
      </c>
      <c r="C213" s="223" t="s">
        <v>950</v>
      </c>
      <c r="D213" s="223" t="s">
        <v>259</v>
      </c>
      <c r="E213" s="223" t="s">
        <v>253</v>
      </c>
      <c r="F213" s="234" t="s">
        <v>951</v>
      </c>
      <c r="G213" t="s">
        <v>281</v>
      </c>
    </row>
    <row r="214" spans="1:7" outlineLevel="1">
      <c r="A214" s="221" t="s">
        <v>250</v>
      </c>
      <c r="B214" s="233" t="s">
        <v>1019</v>
      </c>
      <c r="C214" s="235" t="s">
        <v>952</v>
      </c>
      <c r="D214" s="223" t="s">
        <v>408</v>
      </c>
      <c r="E214" s="223" t="s">
        <v>2213</v>
      </c>
      <c r="F214" s="234" t="s">
        <v>953</v>
      </c>
      <c r="G214" t="s">
        <v>281</v>
      </c>
    </row>
    <row r="215" spans="1:7" outlineLevel="1">
      <c r="A215" s="221" t="s">
        <v>2218</v>
      </c>
      <c r="B215" s="273" t="s">
        <v>2219</v>
      </c>
      <c r="C215" s="235" t="s">
        <v>599</v>
      </c>
      <c r="D215" s="223" t="s">
        <v>259</v>
      </c>
      <c r="E215" s="223" t="s">
        <v>253</v>
      </c>
      <c r="F215" s="234" t="s">
        <v>2220</v>
      </c>
      <c r="G215" t="s">
        <v>281</v>
      </c>
    </row>
    <row r="216" spans="1:7" outlineLevel="1">
      <c r="A216" s="262" t="s">
        <v>268</v>
      </c>
      <c r="B216" s="308" t="s">
        <v>956</v>
      </c>
      <c r="C216" s="309">
        <v>0.06</v>
      </c>
      <c r="D216" s="189" t="s">
        <v>973</v>
      </c>
      <c r="E216" s="189" t="s">
        <v>253</v>
      </c>
      <c r="F216" s="263" t="s">
        <v>2221</v>
      </c>
      <c r="G216" t="s">
        <v>281</v>
      </c>
    </row>
    <row r="217" spans="1:7" outlineLevel="1">
      <c r="A217" s="262" t="s">
        <v>268</v>
      </c>
      <c r="B217" s="189" t="s">
        <v>528</v>
      </c>
      <c r="C217" s="189">
        <v>0.72</v>
      </c>
      <c r="D217" s="189" t="s">
        <v>270</v>
      </c>
      <c r="E217" s="189" t="s">
        <v>529</v>
      </c>
      <c r="F217" s="263" t="s">
        <v>530</v>
      </c>
      <c r="G217" t="s">
        <v>281</v>
      </c>
    </row>
    <row r="218" spans="1:7" outlineLevel="1">
      <c r="A218" s="262" t="s">
        <v>268</v>
      </c>
      <c r="B218" s="189" t="s">
        <v>2222</v>
      </c>
      <c r="C218" s="189">
        <v>60</v>
      </c>
      <c r="D218" s="189" t="s">
        <v>962</v>
      </c>
      <c r="E218" s="189" t="s">
        <v>253</v>
      </c>
      <c r="F218" s="263" t="s">
        <v>2223</v>
      </c>
      <c r="G218" t="s">
        <v>281</v>
      </c>
    </row>
    <row r="219" spans="1:7" outlineLevel="1">
      <c r="A219" s="262" t="s">
        <v>268</v>
      </c>
      <c r="B219" s="189" t="s">
        <v>965</v>
      </c>
      <c r="C219" s="189">
        <v>60</v>
      </c>
      <c r="D219" s="189" t="s">
        <v>966</v>
      </c>
      <c r="E219" s="189" t="s">
        <v>967</v>
      </c>
      <c r="F219" s="263" t="s">
        <v>953</v>
      </c>
      <c r="G219" t="s">
        <v>281</v>
      </c>
    </row>
    <row r="220" spans="1:7" outlineLevel="1">
      <c r="A220" s="262" t="s">
        <v>268</v>
      </c>
      <c r="B220" s="189" t="s">
        <v>969</v>
      </c>
      <c r="C220" s="189">
        <v>920</v>
      </c>
      <c r="D220" s="189" t="s">
        <v>966</v>
      </c>
      <c r="E220" s="189" t="s">
        <v>970</v>
      </c>
      <c r="F220" s="263" t="s">
        <v>971</v>
      </c>
      <c r="G220" t="s">
        <v>281</v>
      </c>
    </row>
    <row r="221" spans="1:7" outlineLevel="1">
      <c r="A221" s="262" t="s">
        <v>268</v>
      </c>
      <c r="B221" s="189" t="s">
        <v>979</v>
      </c>
      <c r="C221" s="277">
        <v>90</v>
      </c>
      <c r="D221" s="189" t="s">
        <v>962</v>
      </c>
      <c r="E221" s="189" t="s">
        <v>253</v>
      </c>
      <c r="F221" s="263" t="s">
        <v>980</v>
      </c>
      <c r="G221" t="s">
        <v>281</v>
      </c>
    </row>
    <row r="222" spans="1:7" outlineLevel="1">
      <c r="A222" s="262" t="s">
        <v>268</v>
      </c>
      <c r="B222" s="189" t="s">
        <v>976</v>
      </c>
      <c r="C222" s="277">
        <v>0.03</v>
      </c>
      <c r="D222" s="189" t="s">
        <v>773</v>
      </c>
      <c r="E222" s="189" t="s">
        <v>253</v>
      </c>
      <c r="F222" s="263" t="s">
        <v>2224</v>
      </c>
      <c r="G222" t="s">
        <v>281</v>
      </c>
    </row>
    <row r="223" spans="1:7" outlineLevel="1">
      <c r="A223" s="262" t="s">
        <v>268</v>
      </c>
      <c r="B223" s="189" t="s">
        <v>972</v>
      </c>
      <c r="C223" s="277">
        <v>0.25</v>
      </c>
      <c r="D223" s="189" t="s">
        <v>973</v>
      </c>
      <c r="E223" s="189" t="s">
        <v>974</v>
      </c>
      <c r="F223" s="263" t="s">
        <v>2225</v>
      </c>
      <c r="G223" t="s">
        <v>281</v>
      </c>
    </row>
    <row r="224" spans="1:7" outlineLevel="1">
      <c r="A224" s="262" t="s">
        <v>268</v>
      </c>
      <c r="B224" s="189" t="s">
        <v>2215</v>
      </c>
      <c r="C224" s="310" t="s">
        <v>2226</v>
      </c>
      <c r="D224" s="189" t="s">
        <v>1544</v>
      </c>
      <c r="E224" s="264"/>
      <c r="F224" s="263" t="s">
        <v>2227</v>
      </c>
      <c r="G224" t="s">
        <v>281</v>
      </c>
    </row>
    <row r="225" spans="1:7" outlineLevel="1">
      <c r="A225" s="262" t="s">
        <v>268</v>
      </c>
      <c r="B225" s="189" t="s">
        <v>599</v>
      </c>
      <c r="C225" s="310" t="s">
        <v>2228</v>
      </c>
      <c r="D225" s="189" t="s">
        <v>1544</v>
      </c>
      <c r="E225" s="264"/>
      <c r="F225" s="263" t="s">
        <v>2229</v>
      </c>
      <c r="G225" t="s">
        <v>281</v>
      </c>
    </row>
    <row r="226" spans="1:7" outlineLevel="1">
      <c r="A226" s="262" t="s">
        <v>268</v>
      </c>
      <c r="B226" s="189" t="s">
        <v>983</v>
      </c>
      <c r="C226" s="310" t="s">
        <v>984</v>
      </c>
      <c r="D226" s="189" t="s">
        <v>408</v>
      </c>
      <c r="E226" s="264"/>
      <c r="F226" s="263" t="s">
        <v>985</v>
      </c>
      <c r="G226" t="s">
        <v>281</v>
      </c>
    </row>
    <row r="227" spans="1:7" outlineLevel="1">
      <c r="A227" s="262" t="s">
        <v>268</v>
      </c>
      <c r="B227" s="189" t="s">
        <v>818</v>
      </c>
      <c r="C227" s="310" t="s">
        <v>2230</v>
      </c>
      <c r="D227" s="189" t="s">
        <v>408</v>
      </c>
      <c r="E227" s="264"/>
      <c r="F227" s="263" t="s">
        <v>1470</v>
      </c>
      <c r="G227" t="s">
        <v>281</v>
      </c>
    </row>
    <row r="228" spans="1:7" outlineLevel="1">
      <c r="A228" s="239" t="s">
        <v>268</v>
      </c>
      <c r="B228" s="240" t="s">
        <v>997</v>
      </c>
      <c r="C228" s="311" t="s">
        <v>2231</v>
      </c>
      <c r="D228" s="240" t="s">
        <v>259</v>
      </c>
      <c r="E228" s="265"/>
      <c r="F228" s="241" t="s">
        <v>999</v>
      </c>
      <c r="G228" t="s">
        <v>281</v>
      </c>
    </row>
    <row r="229" spans="1:7" outlineLevel="1">
      <c r="G229" t="s">
        <v>281</v>
      </c>
    </row>
    <row r="230" spans="1:7" ht="18.75">
      <c r="A230" s="769" t="s">
        <v>2232</v>
      </c>
      <c r="B230" s="770"/>
      <c r="C230" s="770"/>
      <c r="D230" s="770"/>
      <c r="E230" s="770"/>
      <c r="F230" s="771"/>
      <c r="G230" t="s">
        <v>281</v>
      </c>
    </row>
    <row r="231" spans="1:7">
      <c r="A231" s="211" t="s">
        <v>238</v>
      </c>
      <c r="B231" s="212" t="s">
        <v>239</v>
      </c>
      <c r="C231" s="212" t="s">
        <v>240</v>
      </c>
      <c r="D231" s="212" t="s">
        <v>134</v>
      </c>
      <c r="E231" s="212" t="s">
        <v>241</v>
      </c>
      <c r="F231" s="213" t="s">
        <v>242</v>
      </c>
      <c r="G231" t="s">
        <v>281</v>
      </c>
    </row>
    <row r="232" spans="1:7">
      <c r="A232" s="216" t="s">
        <v>243</v>
      </c>
      <c r="B232" s="231" t="s">
        <v>1001</v>
      </c>
      <c r="C232" s="267" t="s">
        <v>1002</v>
      </c>
      <c r="D232" s="218" t="s">
        <v>259</v>
      </c>
      <c r="E232" s="218" t="s">
        <v>1003</v>
      </c>
      <c r="F232" s="232" t="s">
        <v>1004</v>
      </c>
      <c r="G232" t="s">
        <v>281</v>
      </c>
    </row>
    <row r="233" spans="1:7" outlineLevel="1">
      <c r="A233" s="221" t="s">
        <v>243</v>
      </c>
      <c r="B233" s="223" t="s">
        <v>2233</v>
      </c>
      <c r="C233" s="223" t="s">
        <v>1984</v>
      </c>
      <c r="D233" s="223" t="s">
        <v>275</v>
      </c>
      <c r="E233" s="223" t="s">
        <v>260</v>
      </c>
      <c r="F233" s="234" t="s">
        <v>2234</v>
      </c>
      <c r="G233" t="s">
        <v>281</v>
      </c>
    </row>
    <row r="234" spans="1:7" outlineLevel="1">
      <c r="A234" s="221" t="s">
        <v>243</v>
      </c>
      <c r="B234" s="223" t="s">
        <v>2235</v>
      </c>
      <c r="C234" s="223" t="s">
        <v>1984</v>
      </c>
      <c r="D234" s="223" t="s">
        <v>275</v>
      </c>
      <c r="E234" s="223" t="s">
        <v>260</v>
      </c>
      <c r="F234" s="234" t="s">
        <v>2236</v>
      </c>
      <c r="G234" t="s">
        <v>281</v>
      </c>
    </row>
    <row r="235" spans="1:7" outlineLevel="1">
      <c r="A235" s="221" t="s">
        <v>243</v>
      </c>
      <c r="B235" s="222" t="s">
        <v>1005</v>
      </c>
      <c r="C235" s="223">
        <v>0.01</v>
      </c>
      <c r="D235" s="223" t="s">
        <v>2237</v>
      </c>
      <c r="E235" s="223" t="s">
        <v>1006</v>
      </c>
      <c r="F235" s="234" t="s">
        <v>1007</v>
      </c>
      <c r="G235" t="s">
        <v>281</v>
      </c>
    </row>
    <row r="236" spans="1:7" outlineLevel="1">
      <c r="A236" s="221" t="s">
        <v>243</v>
      </c>
      <c r="B236" s="233" t="s">
        <v>2217</v>
      </c>
      <c r="C236" s="223">
        <v>1</v>
      </c>
      <c r="D236" s="223" t="s">
        <v>259</v>
      </c>
      <c r="E236" s="223" t="s">
        <v>253</v>
      </c>
      <c r="F236" s="234" t="s">
        <v>2238</v>
      </c>
      <c r="G236" t="s">
        <v>281</v>
      </c>
    </row>
    <row r="237" spans="1:7" outlineLevel="1">
      <c r="A237" s="221" t="s">
        <v>243</v>
      </c>
      <c r="B237" s="222" t="s">
        <v>866</v>
      </c>
      <c r="C237" s="271">
        <v>8.3999999999999995E-5</v>
      </c>
      <c r="D237" s="223" t="s">
        <v>259</v>
      </c>
      <c r="E237" s="223" t="s">
        <v>1009</v>
      </c>
      <c r="F237" s="234" t="s">
        <v>1010</v>
      </c>
      <c r="G237" t="s">
        <v>281</v>
      </c>
    </row>
    <row r="238" spans="1:7" outlineLevel="1">
      <c r="A238" s="221" t="s">
        <v>243</v>
      </c>
      <c r="B238" s="222" t="s">
        <v>1836</v>
      </c>
      <c r="C238" s="223" t="s">
        <v>1837</v>
      </c>
      <c r="D238" s="223" t="s">
        <v>245</v>
      </c>
      <c r="E238" s="223" t="s">
        <v>260</v>
      </c>
      <c r="F238" s="234" t="s">
        <v>2239</v>
      </c>
      <c r="G238" t="s">
        <v>281</v>
      </c>
    </row>
    <row r="239" spans="1:7" outlineLevel="1">
      <c r="A239" s="221" t="s">
        <v>333</v>
      </c>
      <c r="B239" s="223" t="s">
        <v>225</v>
      </c>
      <c r="C239" s="223" t="s">
        <v>173</v>
      </c>
      <c r="D239" s="223" t="s">
        <v>259</v>
      </c>
      <c r="E239" s="223" t="s">
        <v>253</v>
      </c>
      <c r="F239" s="234" t="s">
        <v>1012</v>
      </c>
      <c r="G239" t="s">
        <v>281</v>
      </c>
    </row>
    <row r="240" spans="1:7" outlineLevel="1">
      <c r="A240" s="221" t="s">
        <v>333</v>
      </c>
      <c r="B240" s="223" t="s">
        <v>174</v>
      </c>
      <c r="C240" s="223" t="s">
        <v>228</v>
      </c>
      <c r="D240" s="223" t="s">
        <v>259</v>
      </c>
      <c r="E240" s="223" t="s">
        <v>253</v>
      </c>
      <c r="F240" s="234" t="s">
        <v>1012</v>
      </c>
      <c r="G240" t="s">
        <v>281</v>
      </c>
    </row>
    <row r="241" spans="1:7" outlineLevel="1">
      <c r="A241" s="221" t="s">
        <v>333</v>
      </c>
      <c r="B241" s="223" t="s">
        <v>179</v>
      </c>
      <c r="C241" s="223" t="s">
        <v>178</v>
      </c>
      <c r="D241" s="223" t="s">
        <v>259</v>
      </c>
      <c r="E241" s="223" t="s">
        <v>253</v>
      </c>
      <c r="F241" s="234" t="s">
        <v>1012</v>
      </c>
      <c r="G241" t="s">
        <v>281</v>
      </c>
    </row>
    <row r="242" spans="1:7" outlineLevel="1">
      <c r="A242" s="221" t="s">
        <v>333</v>
      </c>
      <c r="B242" s="223" t="s">
        <v>221</v>
      </c>
      <c r="C242" s="223" t="s">
        <v>183</v>
      </c>
      <c r="D242" s="223" t="s">
        <v>259</v>
      </c>
      <c r="E242" s="223" t="s">
        <v>253</v>
      </c>
      <c r="F242" s="234" t="s">
        <v>1012</v>
      </c>
      <c r="G242" t="s">
        <v>281</v>
      </c>
    </row>
    <row r="243" spans="1:7" outlineLevel="1">
      <c r="A243" s="221" t="s">
        <v>333</v>
      </c>
      <c r="B243" s="223" t="s">
        <v>188</v>
      </c>
      <c r="C243" s="223" t="s">
        <v>187</v>
      </c>
      <c r="D243" s="223" t="s">
        <v>259</v>
      </c>
      <c r="E243" s="223" t="s">
        <v>253</v>
      </c>
      <c r="F243" s="234" t="s">
        <v>1012</v>
      </c>
      <c r="G243" t="s">
        <v>281</v>
      </c>
    </row>
    <row r="244" spans="1:7" outlineLevel="1">
      <c r="A244" s="221" t="s">
        <v>333</v>
      </c>
      <c r="B244" s="223" t="s">
        <v>184</v>
      </c>
      <c r="C244" s="223" t="s">
        <v>191</v>
      </c>
      <c r="D244" s="223" t="s">
        <v>259</v>
      </c>
      <c r="E244" s="223" t="s">
        <v>253</v>
      </c>
      <c r="F244" s="234" t="s">
        <v>1012</v>
      </c>
      <c r="G244" t="s">
        <v>281</v>
      </c>
    </row>
    <row r="245" spans="1:7" outlineLevel="1">
      <c r="A245" s="221" t="s">
        <v>333</v>
      </c>
      <c r="B245" s="223" t="s">
        <v>192</v>
      </c>
      <c r="C245" s="223" t="s">
        <v>195</v>
      </c>
      <c r="D245" s="223" t="s">
        <v>259</v>
      </c>
      <c r="E245" s="223" t="s">
        <v>253</v>
      </c>
      <c r="F245" s="234" t="s">
        <v>1012</v>
      </c>
      <c r="G245" t="s">
        <v>281</v>
      </c>
    </row>
    <row r="246" spans="1:7" outlineLevel="1">
      <c r="A246" s="221" t="s">
        <v>250</v>
      </c>
      <c r="B246" s="233" t="s">
        <v>1019</v>
      </c>
      <c r="C246" s="235" t="s">
        <v>952</v>
      </c>
      <c r="D246" s="223" t="s">
        <v>408</v>
      </c>
      <c r="E246" s="223" t="s">
        <v>260</v>
      </c>
      <c r="F246" s="234" t="s">
        <v>1020</v>
      </c>
      <c r="G246" t="s">
        <v>281</v>
      </c>
    </row>
    <row r="247" spans="1:7" outlineLevel="1">
      <c r="A247" s="221" t="s">
        <v>250</v>
      </c>
      <c r="B247" s="233" t="s">
        <v>2240</v>
      </c>
      <c r="C247" s="223" t="s">
        <v>1708</v>
      </c>
      <c r="D247" s="223" t="s">
        <v>259</v>
      </c>
      <c r="E247" s="223" t="s">
        <v>253</v>
      </c>
      <c r="F247" s="234" t="s">
        <v>2241</v>
      </c>
      <c r="G247" t="s">
        <v>281</v>
      </c>
    </row>
    <row r="248" spans="1:7" outlineLevel="1">
      <c r="A248" s="221" t="s">
        <v>333</v>
      </c>
      <c r="B248" s="223" t="s">
        <v>217</v>
      </c>
      <c r="C248" s="223" t="s">
        <v>199</v>
      </c>
      <c r="D248" s="223" t="s">
        <v>259</v>
      </c>
      <c r="E248" s="223" t="s">
        <v>253</v>
      </c>
      <c r="F248" s="234" t="s">
        <v>1012</v>
      </c>
      <c r="G248" t="s">
        <v>281</v>
      </c>
    </row>
    <row r="249" spans="1:7" outlineLevel="1">
      <c r="A249" s="221" t="s">
        <v>333</v>
      </c>
      <c r="B249" s="223" t="s">
        <v>205</v>
      </c>
      <c r="C249" s="223" t="s">
        <v>204</v>
      </c>
      <c r="D249" s="223" t="s">
        <v>259</v>
      </c>
      <c r="E249" s="223" t="s">
        <v>253</v>
      </c>
      <c r="F249" s="234" t="s">
        <v>1012</v>
      </c>
      <c r="G249" t="s">
        <v>281</v>
      </c>
    </row>
    <row r="250" spans="1:7" outlineLevel="1">
      <c r="A250" s="221" t="s">
        <v>333</v>
      </c>
      <c r="B250" s="223" t="s">
        <v>196</v>
      </c>
      <c r="C250" s="223" t="s">
        <v>208</v>
      </c>
      <c r="D250" s="223" t="s">
        <v>259</v>
      </c>
      <c r="E250" s="223" t="s">
        <v>253</v>
      </c>
      <c r="F250" s="234" t="s">
        <v>1012</v>
      </c>
      <c r="G250" t="s">
        <v>281</v>
      </c>
    </row>
    <row r="251" spans="1:7" outlineLevel="1">
      <c r="A251" s="221" t="s">
        <v>333</v>
      </c>
      <c r="B251" s="223" t="s">
        <v>200</v>
      </c>
      <c r="C251" s="223" t="s">
        <v>212</v>
      </c>
      <c r="D251" s="223" t="s">
        <v>259</v>
      </c>
      <c r="E251" s="223" t="s">
        <v>253</v>
      </c>
      <c r="F251" s="234" t="s">
        <v>1012</v>
      </c>
      <c r="G251" t="s">
        <v>281</v>
      </c>
    </row>
    <row r="252" spans="1:7" outlineLevel="1">
      <c r="A252" s="221" t="s">
        <v>333</v>
      </c>
      <c r="B252" s="223" t="s">
        <v>441</v>
      </c>
      <c r="C252" s="271">
        <v>4.8199999999999999E-5</v>
      </c>
      <c r="D252" s="223" t="s">
        <v>259</v>
      </c>
      <c r="E252" s="223" t="s">
        <v>1028</v>
      </c>
      <c r="F252" s="234" t="s">
        <v>1012</v>
      </c>
      <c r="G252" t="s">
        <v>281</v>
      </c>
    </row>
    <row r="253" spans="1:7" outlineLevel="1">
      <c r="A253" s="221" t="s">
        <v>333</v>
      </c>
      <c r="B253" s="223" t="s">
        <v>443</v>
      </c>
      <c r="C253" s="271">
        <v>1.36E-5</v>
      </c>
      <c r="D253" s="223" t="s">
        <v>259</v>
      </c>
      <c r="E253" s="223" t="s">
        <v>1029</v>
      </c>
      <c r="F253" s="234" t="s">
        <v>1012</v>
      </c>
      <c r="G253" t="s">
        <v>281</v>
      </c>
    </row>
    <row r="254" spans="1:7" outlineLevel="1">
      <c r="A254" s="221" t="s">
        <v>333</v>
      </c>
      <c r="B254" s="223" t="s">
        <v>445</v>
      </c>
      <c r="C254" s="271">
        <v>2.9099999999999999E-5</v>
      </c>
      <c r="D254" s="223" t="s">
        <v>259</v>
      </c>
      <c r="E254" s="223" t="s">
        <v>1030</v>
      </c>
      <c r="F254" s="234" t="s">
        <v>1012</v>
      </c>
      <c r="G254" t="s">
        <v>281</v>
      </c>
    </row>
    <row r="255" spans="1:7" outlineLevel="1">
      <c r="A255" s="221" t="s">
        <v>333</v>
      </c>
      <c r="B255" s="223" t="s">
        <v>449</v>
      </c>
      <c r="C255" s="223" t="s">
        <v>220</v>
      </c>
      <c r="D255" s="223" t="s">
        <v>259</v>
      </c>
      <c r="E255" s="223" t="s">
        <v>253</v>
      </c>
      <c r="F255" s="234" t="s">
        <v>1012</v>
      </c>
      <c r="G255" t="s">
        <v>281</v>
      </c>
    </row>
    <row r="256" spans="1:7" outlineLevel="1">
      <c r="A256" s="221" t="s">
        <v>333</v>
      </c>
      <c r="B256" s="223" t="s">
        <v>229</v>
      </c>
      <c r="C256" s="223" t="s">
        <v>224</v>
      </c>
      <c r="D256" s="223" t="s">
        <v>259</v>
      </c>
      <c r="E256" s="223" t="s">
        <v>253</v>
      </c>
      <c r="F256" s="234" t="s">
        <v>1012</v>
      </c>
      <c r="G256" t="s">
        <v>281</v>
      </c>
    </row>
    <row r="257" spans="1:7" outlineLevel="1">
      <c r="A257" s="221" t="s">
        <v>333</v>
      </c>
      <c r="B257" s="223" t="s">
        <v>213</v>
      </c>
      <c r="C257" s="223" t="s">
        <v>1033</v>
      </c>
      <c r="D257" s="223" t="s">
        <v>259</v>
      </c>
      <c r="E257" s="223" t="s">
        <v>253</v>
      </c>
      <c r="F257" s="234" t="s">
        <v>1012</v>
      </c>
      <c r="G257" t="s">
        <v>281</v>
      </c>
    </row>
    <row r="258" spans="1:7" outlineLevel="1">
      <c r="A258" s="221" t="s">
        <v>333</v>
      </c>
      <c r="B258" s="223" t="s">
        <v>209</v>
      </c>
      <c r="C258" s="223" t="s">
        <v>216</v>
      </c>
      <c r="D258" s="223" t="s">
        <v>259</v>
      </c>
      <c r="E258" s="223" t="s">
        <v>253</v>
      </c>
      <c r="F258" s="234" t="s">
        <v>1012</v>
      </c>
      <c r="G258" t="s">
        <v>281</v>
      </c>
    </row>
    <row r="259" spans="1:7" outlineLevel="1">
      <c r="A259" s="262" t="s">
        <v>268</v>
      </c>
      <c r="B259" s="189" t="s">
        <v>1036</v>
      </c>
      <c r="C259" s="189">
        <v>4.4999999999999997E-3</v>
      </c>
      <c r="D259" s="189" t="s">
        <v>259</v>
      </c>
      <c r="E259" s="189" t="s">
        <v>253</v>
      </c>
      <c r="F259" s="263" t="s">
        <v>1004</v>
      </c>
      <c r="G259" t="s">
        <v>281</v>
      </c>
    </row>
    <row r="260" spans="1:7" outlineLevel="1">
      <c r="A260" s="262" t="s">
        <v>268</v>
      </c>
      <c r="B260" s="189" t="s">
        <v>1037</v>
      </c>
      <c r="C260" s="189">
        <v>9.0142621202327056E-4</v>
      </c>
      <c r="D260" s="189" t="s">
        <v>773</v>
      </c>
      <c r="E260" s="189" t="s">
        <v>253</v>
      </c>
      <c r="F260" s="263" t="s">
        <v>2242</v>
      </c>
      <c r="G260" t="s">
        <v>281</v>
      </c>
    </row>
    <row r="261" spans="1:7" outlineLevel="1">
      <c r="A261" s="262" t="s">
        <v>268</v>
      </c>
      <c r="B261" s="189" t="s">
        <v>1039</v>
      </c>
      <c r="C261" s="189">
        <v>5.4309890109890123E-7</v>
      </c>
      <c r="D261" s="189" t="s">
        <v>773</v>
      </c>
      <c r="E261" s="189" t="s">
        <v>253</v>
      </c>
      <c r="F261" s="263" t="s">
        <v>2242</v>
      </c>
      <c r="G261" t="s">
        <v>281</v>
      </c>
    </row>
    <row r="262" spans="1:7" outlineLevel="1">
      <c r="A262" s="262" t="s">
        <v>268</v>
      </c>
      <c r="B262" s="189" t="s">
        <v>1040</v>
      </c>
      <c r="C262" s="189">
        <v>1.0838106011635424E-2</v>
      </c>
      <c r="D262" s="189" t="s">
        <v>773</v>
      </c>
      <c r="E262" s="189" t="s">
        <v>253</v>
      </c>
      <c r="F262" s="263" t="s">
        <v>2242</v>
      </c>
      <c r="G262" t="s">
        <v>281</v>
      </c>
    </row>
    <row r="263" spans="1:7" outlineLevel="1">
      <c r="A263" s="262" t="s">
        <v>268</v>
      </c>
      <c r="B263" s="189" t="s">
        <v>1041</v>
      </c>
      <c r="C263" s="189">
        <v>1.0547142857142857E-7</v>
      </c>
      <c r="D263" s="189" t="s">
        <v>773</v>
      </c>
      <c r="E263" s="189" t="s">
        <v>253</v>
      </c>
      <c r="F263" s="263" t="s">
        <v>2242</v>
      </c>
      <c r="G263" t="s">
        <v>281</v>
      </c>
    </row>
    <row r="264" spans="1:7" outlineLevel="1">
      <c r="A264" s="262" t="s">
        <v>268</v>
      </c>
      <c r="B264" s="189" t="s">
        <v>1042</v>
      </c>
      <c r="C264" s="189">
        <v>3.87847446670976E-6</v>
      </c>
      <c r="D264" s="189" t="s">
        <v>773</v>
      </c>
      <c r="E264" s="189" t="s">
        <v>253</v>
      </c>
      <c r="F264" s="263" t="s">
        <v>2242</v>
      </c>
      <c r="G264" t="s">
        <v>281</v>
      </c>
    </row>
    <row r="265" spans="1:7" outlineLevel="1">
      <c r="A265" s="262" t="s">
        <v>268</v>
      </c>
      <c r="B265" s="189" t="s">
        <v>1043</v>
      </c>
      <c r="C265" s="189">
        <v>2.3195138978668386E-6</v>
      </c>
      <c r="D265" s="189" t="s">
        <v>773</v>
      </c>
      <c r="E265" s="189" t="s">
        <v>253</v>
      </c>
      <c r="F265" s="263" t="s">
        <v>2242</v>
      </c>
      <c r="G265" t="s">
        <v>281</v>
      </c>
    </row>
    <row r="266" spans="1:7" outlineLevel="1">
      <c r="A266" s="262" t="s">
        <v>268</v>
      </c>
      <c r="B266" s="189" t="s">
        <v>1044</v>
      </c>
      <c r="C266" s="189">
        <v>1.6007558823529407E-5</v>
      </c>
      <c r="D266" s="189" t="s">
        <v>773</v>
      </c>
      <c r="E266" s="189" t="s">
        <v>253</v>
      </c>
      <c r="F266" s="263" t="s">
        <v>2242</v>
      </c>
      <c r="G266" t="s">
        <v>281</v>
      </c>
    </row>
    <row r="267" spans="1:7" outlineLevel="1">
      <c r="A267" s="262" t="s">
        <v>268</v>
      </c>
      <c r="B267" s="189" t="s">
        <v>1045</v>
      </c>
      <c r="C267" s="189">
        <v>1.8721978021978022E-4</v>
      </c>
      <c r="D267" s="189" t="s">
        <v>773</v>
      </c>
      <c r="E267" s="189" t="s">
        <v>253</v>
      </c>
      <c r="F267" s="263" t="s">
        <v>2242</v>
      </c>
      <c r="G267" t="s">
        <v>281</v>
      </c>
    </row>
    <row r="268" spans="1:7" outlineLevel="1">
      <c r="A268" s="262" t="s">
        <v>268</v>
      </c>
      <c r="B268" s="189" t="s">
        <v>1046</v>
      </c>
      <c r="C268" s="189">
        <v>3.6845507433742718E-8</v>
      </c>
      <c r="D268" s="189" t="s">
        <v>773</v>
      </c>
      <c r="E268" s="189" t="s">
        <v>253</v>
      </c>
      <c r="F268" s="263" t="s">
        <v>2242</v>
      </c>
      <c r="G268" t="s">
        <v>281</v>
      </c>
    </row>
    <row r="269" spans="1:7" outlineLevel="1">
      <c r="A269" s="262" t="s">
        <v>268</v>
      </c>
      <c r="B269" s="189" t="s">
        <v>1047</v>
      </c>
      <c r="C269" s="189">
        <v>3.6746393018745956E-3</v>
      </c>
      <c r="D269" s="189" t="s">
        <v>773</v>
      </c>
      <c r="E269" s="189" t="s">
        <v>253</v>
      </c>
      <c r="F269" s="263" t="s">
        <v>2242</v>
      </c>
      <c r="G269" t="s">
        <v>281</v>
      </c>
    </row>
    <row r="270" spans="1:7" outlineLevel="1">
      <c r="A270" s="262" t="s">
        <v>268</v>
      </c>
      <c r="B270" s="189" t="s">
        <v>1048</v>
      </c>
      <c r="C270" s="189">
        <v>2.8539646735617321E-6</v>
      </c>
      <c r="D270" s="189" t="s">
        <v>773</v>
      </c>
      <c r="E270" s="189" t="s">
        <v>253</v>
      </c>
      <c r="F270" s="263" t="s">
        <v>2242</v>
      </c>
      <c r="G270" t="s">
        <v>281</v>
      </c>
    </row>
    <row r="271" spans="1:7" outlineLevel="1">
      <c r="A271" s="262" t="s">
        <v>268</v>
      </c>
      <c r="B271" s="189" t="s">
        <v>1049</v>
      </c>
      <c r="C271" s="189">
        <v>9.9686489980607626E-3</v>
      </c>
      <c r="D271" s="189" t="s">
        <v>773</v>
      </c>
      <c r="E271" s="189" t="s">
        <v>253</v>
      </c>
      <c r="F271" s="263" t="s">
        <v>2242</v>
      </c>
      <c r="G271" t="s">
        <v>281</v>
      </c>
    </row>
    <row r="272" spans="1:7" outlineLevel="1">
      <c r="A272" s="262" t="s">
        <v>268</v>
      </c>
      <c r="B272" s="189" t="s">
        <v>1050</v>
      </c>
      <c r="C272" s="189">
        <v>1.2349615384615384E-6</v>
      </c>
      <c r="D272" s="189" t="s">
        <v>773</v>
      </c>
      <c r="E272" s="189" t="s">
        <v>253</v>
      </c>
      <c r="F272" s="263" t="s">
        <v>2242</v>
      </c>
      <c r="G272" t="s">
        <v>281</v>
      </c>
    </row>
    <row r="273" spans="1:7" outlineLevel="1">
      <c r="A273" s="262" t="s">
        <v>268</v>
      </c>
      <c r="B273" s="189" t="s">
        <v>1051</v>
      </c>
      <c r="C273" s="189">
        <v>3.956859399345293E-3</v>
      </c>
      <c r="D273" s="189" t="s">
        <v>773</v>
      </c>
      <c r="E273" s="189" t="s">
        <v>253</v>
      </c>
      <c r="F273" s="263" t="s">
        <v>2242</v>
      </c>
      <c r="G273" t="s">
        <v>281</v>
      </c>
    </row>
    <row r="274" spans="1:7" outlineLevel="1">
      <c r="A274" s="262" t="s">
        <v>268</v>
      </c>
      <c r="B274" s="189" t="s">
        <v>1052</v>
      </c>
      <c r="C274" s="189">
        <v>4.3457608274078866E-5</v>
      </c>
      <c r="D274" s="189" t="s">
        <v>773</v>
      </c>
      <c r="E274" s="189" t="s">
        <v>253</v>
      </c>
      <c r="F274" s="263" t="s">
        <v>2242</v>
      </c>
      <c r="G274" t="s">
        <v>281</v>
      </c>
    </row>
    <row r="275" spans="1:7" outlineLevel="1">
      <c r="A275" s="262" t="s">
        <v>268</v>
      </c>
      <c r="B275" s="189" t="s">
        <v>2243</v>
      </c>
      <c r="C275" s="189">
        <v>222.4</v>
      </c>
      <c r="D275" s="189" t="s">
        <v>1348</v>
      </c>
      <c r="E275" s="189" t="s">
        <v>1575</v>
      </c>
      <c r="F275" s="263" t="s">
        <v>2244</v>
      </c>
      <c r="G275" t="s">
        <v>281</v>
      </c>
    </row>
    <row r="276" spans="1:7" outlineLevel="1">
      <c r="A276" s="262" t="s">
        <v>268</v>
      </c>
      <c r="B276" s="189" t="s">
        <v>1053</v>
      </c>
      <c r="C276" s="189">
        <v>0.9</v>
      </c>
      <c r="D276" s="189" t="s">
        <v>270</v>
      </c>
      <c r="E276" s="189" t="s">
        <v>253</v>
      </c>
      <c r="F276" s="263" t="s">
        <v>2245</v>
      </c>
      <c r="G276" t="s">
        <v>281</v>
      </c>
    </row>
    <row r="277" spans="1:7" outlineLevel="1">
      <c r="A277" s="262" t="s">
        <v>268</v>
      </c>
      <c r="B277" s="189" t="s">
        <v>983</v>
      </c>
      <c r="C277" s="189">
        <v>9.6000000000000002E-2</v>
      </c>
      <c r="D277" s="189" t="s">
        <v>408</v>
      </c>
      <c r="E277" s="189" t="s">
        <v>1054</v>
      </c>
      <c r="F277" s="263" t="s">
        <v>1020</v>
      </c>
      <c r="G277" t="s">
        <v>281</v>
      </c>
    </row>
    <row r="278" spans="1:7" outlineLevel="1">
      <c r="A278" s="262" t="s">
        <v>268</v>
      </c>
      <c r="B278" s="189" t="s">
        <v>1987</v>
      </c>
      <c r="C278" s="269">
        <v>4.4299999999999998E-9</v>
      </c>
      <c r="D278" s="189" t="s">
        <v>275</v>
      </c>
      <c r="E278" s="189" t="s">
        <v>2246</v>
      </c>
      <c r="F278" s="263" t="s">
        <v>2247</v>
      </c>
      <c r="G278" t="s">
        <v>281</v>
      </c>
    </row>
    <row r="279" spans="1:7" outlineLevel="1">
      <c r="A279" s="262" t="s">
        <v>268</v>
      </c>
      <c r="B279" s="189" t="s">
        <v>660</v>
      </c>
      <c r="C279" s="189">
        <v>1</v>
      </c>
      <c r="D279" s="189" t="s">
        <v>259</v>
      </c>
      <c r="E279" s="189" t="s">
        <v>253</v>
      </c>
      <c r="F279" s="263" t="s">
        <v>2248</v>
      </c>
      <c r="G279" t="s">
        <v>281</v>
      </c>
    </row>
    <row r="280" spans="1:7" outlineLevel="1">
      <c r="A280" s="262" t="s">
        <v>268</v>
      </c>
      <c r="B280" s="189" t="s">
        <v>1056</v>
      </c>
      <c r="C280" s="269">
        <v>9.09E-5</v>
      </c>
      <c r="D280" s="189" t="s">
        <v>259</v>
      </c>
      <c r="E280" s="189" t="s">
        <v>253</v>
      </c>
      <c r="F280" s="263" t="s">
        <v>1057</v>
      </c>
      <c r="G280" t="s">
        <v>281</v>
      </c>
    </row>
    <row r="281" spans="1:7" outlineLevel="1">
      <c r="A281" s="262" t="s">
        <v>268</v>
      </c>
      <c r="B281" s="189" t="s">
        <v>120</v>
      </c>
      <c r="C281" s="189" t="s">
        <v>1058</v>
      </c>
      <c r="D281" s="189" t="s">
        <v>259</v>
      </c>
      <c r="E281" s="264"/>
      <c r="F281" s="263" t="s">
        <v>1012</v>
      </c>
      <c r="G281" t="s">
        <v>281</v>
      </c>
    </row>
    <row r="282" spans="1:7" outlineLevel="1">
      <c r="A282" s="262" t="s">
        <v>268</v>
      </c>
      <c r="B282" s="189" t="s">
        <v>95</v>
      </c>
      <c r="C282" s="189" t="s">
        <v>1059</v>
      </c>
      <c r="D282" s="189" t="s">
        <v>259</v>
      </c>
      <c r="E282" s="264"/>
      <c r="F282" s="263" t="s">
        <v>1012</v>
      </c>
      <c r="G282" t="s">
        <v>281</v>
      </c>
    </row>
    <row r="283" spans="1:7" outlineLevel="1">
      <c r="A283" s="262" t="s">
        <v>268</v>
      </c>
      <c r="B283" s="189" t="s">
        <v>119</v>
      </c>
      <c r="C283" s="189" t="s">
        <v>1060</v>
      </c>
      <c r="D283" s="189" t="s">
        <v>259</v>
      </c>
      <c r="E283" s="264"/>
      <c r="F283" s="263" t="s">
        <v>1012</v>
      </c>
      <c r="G283" t="s">
        <v>281</v>
      </c>
    </row>
    <row r="284" spans="1:7" outlineLevel="1">
      <c r="A284" s="262" t="s">
        <v>268</v>
      </c>
      <c r="B284" s="189" t="s">
        <v>97</v>
      </c>
      <c r="C284" s="189" t="s">
        <v>1061</v>
      </c>
      <c r="D284" s="189" t="s">
        <v>259</v>
      </c>
      <c r="E284" s="264"/>
      <c r="F284" s="263" t="s">
        <v>1012</v>
      </c>
      <c r="G284" t="s">
        <v>281</v>
      </c>
    </row>
    <row r="285" spans="1:7" outlineLevel="1">
      <c r="A285" s="262" t="s">
        <v>268</v>
      </c>
      <c r="B285" s="189" t="s">
        <v>98</v>
      </c>
      <c r="C285" s="189" t="s">
        <v>1062</v>
      </c>
      <c r="D285" s="189" t="s">
        <v>259</v>
      </c>
      <c r="E285" s="264"/>
      <c r="F285" s="263" t="s">
        <v>1012</v>
      </c>
      <c r="G285" t="s">
        <v>281</v>
      </c>
    </row>
    <row r="286" spans="1:7" outlineLevel="1">
      <c r="A286" s="262" t="s">
        <v>268</v>
      </c>
      <c r="B286" s="189" t="s">
        <v>99</v>
      </c>
      <c r="C286" s="189" t="s">
        <v>1063</v>
      </c>
      <c r="D286" s="189" t="s">
        <v>259</v>
      </c>
      <c r="E286" s="264"/>
      <c r="F286" s="263" t="s">
        <v>1012</v>
      </c>
      <c r="G286" t="s">
        <v>281</v>
      </c>
    </row>
    <row r="287" spans="1:7" outlineLevel="1">
      <c r="A287" s="262" t="s">
        <v>268</v>
      </c>
      <c r="B287" s="189" t="s">
        <v>100</v>
      </c>
      <c r="C287" s="189" t="s">
        <v>1064</v>
      </c>
      <c r="D287" s="189" t="s">
        <v>259</v>
      </c>
      <c r="E287" s="264"/>
      <c r="F287" s="263" t="s">
        <v>1012</v>
      </c>
      <c r="G287" t="s">
        <v>281</v>
      </c>
    </row>
    <row r="288" spans="1:7" outlineLevel="1">
      <c r="A288" s="262" t="s">
        <v>268</v>
      </c>
      <c r="B288" s="189" t="s">
        <v>118</v>
      </c>
      <c r="C288" s="189" t="s">
        <v>1065</v>
      </c>
      <c r="D288" s="189" t="s">
        <v>259</v>
      </c>
      <c r="E288" s="264"/>
      <c r="F288" s="263" t="s">
        <v>1012</v>
      </c>
      <c r="G288" t="s">
        <v>281</v>
      </c>
    </row>
    <row r="289" spans="1:7" outlineLevel="1">
      <c r="A289" s="262" t="s">
        <v>268</v>
      </c>
      <c r="B289" s="189" t="s">
        <v>101</v>
      </c>
      <c r="C289" s="189" t="s">
        <v>1066</v>
      </c>
      <c r="D289" s="189" t="s">
        <v>259</v>
      </c>
      <c r="E289" s="264"/>
      <c r="F289" s="263" t="s">
        <v>1012</v>
      </c>
      <c r="G289" t="s">
        <v>281</v>
      </c>
    </row>
    <row r="290" spans="1:7" outlineLevel="1">
      <c r="A290" s="262" t="s">
        <v>268</v>
      </c>
      <c r="B290" s="189" t="s">
        <v>121</v>
      </c>
      <c r="C290" s="189" t="s">
        <v>1067</v>
      </c>
      <c r="D290" s="189" t="s">
        <v>259</v>
      </c>
      <c r="E290" s="264"/>
      <c r="F290" s="263" t="s">
        <v>1012</v>
      </c>
      <c r="G290" t="s">
        <v>281</v>
      </c>
    </row>
    <row r="291" spans="1:7" outlineLevel="1">
      <c r="A291" s="262" t="s">
        <v>268</v>
      </c>
      <c r="B291" s="189" t="s">
        <v>104</v>
      </c>
      <c r="C291" s="189" t="s">
        <v>1068</v>
      </c>
      <c r="D291" s="189" t="s">
        <v>259</v>
      </c>
      <c r="E291" s="264"/>
      <c r="F291" s="263" t="s">
        <v>1012</v>
      </c>
      <c r="G291" t="s">
        <v>281</v>
      </c>
    </row>
    <row r="292" spans="1:7" outlineLevel="1">
      <c r="A292" s="262" t="s">
        <v>268</v>
      </c>
      <c r="B292" s="189" t="s">
        <v>1710</v>
      </c>
      <c r="C292" s="189" t="s">
        <v>1070</v>
      </c>
      <c r="D292" s="189" t="s">
        <v>259</v>
      </c>
      <c r="E292" s="264"/>
      <c r="F292" s="263" t="s">
        <v>2249</v>
      </c>
      <c r="G292" t="s">
        <v>281</v>
      </c>
    </row>
    <row r="293" spans="1:7" outlineLevel="1">
      <c r="A293" s="262" t="s">
        <v>268</v>
      </c>
      <c r="B293" s="189" t="s">
        <v>88</v>
      </c>
      <c r="C293" s="189" t="s">
        <v>1072</v>
      </c>
      <c r="D293" s="189" t="s">
        <v>259</v>
      </c>
      <c r="E293" s="264"/>
      <c r="F293" s="263" t="s">
        <v>1012</v>
      </c>
      <c r="G293" t="s">
        <v>281</v>
      </c>
    </row>
    <row r="294" spans="1:7" outlineLevel="1">
      <c r="A294" s="262" t="s">
        <v>268</v>
      </c>
      <c r="B294" s="189" t="s">
        <v>105</v>
      </c>
      <c r="C294" s="189" t="s">
        <v>1073</v>
      </c>
      <c r="D294" s="189" t="s">
        <v>259</v>
      </c>
      <c r="E294" s="264"/>
      <c r="F294" s="263" t="s">
        <v>1012</v>
      </c>
      <c r="G294" t="s">
        <v>281</v>
      </c>
    </row>
    <row r="295" spans="1:7" outlineLevel="1">
      <c r="A295" s="262" t="s">
        <v>268</v>
      </c>
      <c r="B295" s="189" t="s">
        <v>117</v>
      </c>
      <c r="C295" s="189" t="s">
        <v>1074</v>
      </c>
      <c r="D295" s="189" t="s">
        <v>259</v>
      </c>
      <c r="E295" s="264"/>
      <c r="F295" s="263" t="s">
        <v>1012</v>
      </c>
      <c r="G295" t="s">
        <v>281</v>
      </c>
    </row>
    <row r="296" spans="1:7" outlineLevel="1">
      <c r="A296" s="239" t="s">
        <v>268</v>
      </c>
      <c r="B296" s="240" t="s">
        <v>110</v>
      </c>
      <c r="C296" s="240" t="s">
        <v>1075</v>
      </c>
      <c r="D296" s="240" t="s">
        <v>259</v>
      </c>
      <c r="E296" s="265"/>
      <c r="F296" s="241" t="s">
        <v>1012</v>
      </c>
      <c r="G296" t="s">
        <v>281</v>
      </c>
    </row>
    <row r="297" spans="1:7" outlineLevel="1">
      <c r="A297" s="148"/>
      <c r="B297" s="148"/>
      <c r="C297" s="148"/>
      <c r="D297" s="148"/>
      <c r="E297" s="148"/>
      <c r="F297" s="148"/>
      <c r="G297" t="s">
        <v>281</v>
      </c>
    </row>
    <row r="298" spans="1:7" ht="18.75">
      <c r="A298" s="769" t="s">
        <v>1840</v>
      </c>
      <c r="B298" s="770"/>
      <c r="C298" s="770"/>
      <c r="D298" s="770"/>
      <c r="E298" s="770"/>
      <c r="F298" s="771"/>
      <c r="G298" t="s">
        <v>281</v>
      </c>
    </row>
    <row r="299" spans="1:7">
      <c r="A299" s="211" t="s">
        <v>238</v>
      </c>
      <c r="B299" s="212" t="s">
        <v>239</v>
      </c>
      <c r="C299" s="212" t="s">
        <v>240</v>
      </c>
      <c r="D299" s="212" t="s">
        <v>134</v>
      </c>
      <c r="E299" s="212" t="s">
        <v>241</v>
      </c>
      <c r="F299" s="213" t="s">
        <v>242</v>
      </c>
      <c r="G299" t="s">
        <v>281</v>
      </c>
    </row>
    <row r="300" spans="1:7">
      <c r="A300" s="216" t="s">
        <v>243</v>
      </c>
      <c r="B300" s="217" t="s">
        <v>1849</v>
      </c>
      <c r="C300" s="218" t="s">
        <v>1975</v>
      </c>
      <c r="D300" s="218" t="s">
        <v>275</v>
      </c>
      <c r="E300" s="218" t="s">
        <v>2250</v>
      </c>
      <c r="F300" s="232" t="s">
        <v>1852</v>
      </c>
      <c r="G300" t="s">
        <v>281</v>
      </c>
    </row>
    <row r="301" spans="1:7" outlineLevel="1">
      <c r="A301" s="221" t="s">
        <v>243</v>
      </c>
      <c r="B301" s="222" t="s">
        <v>274</v>
      </c>
      <c r="C301" s="223">
        <v>5.1470199999999997E-11</v>
      </c>
      <c r="D301" s="223" t="s">
        <v>275</v>
      </c>
      <c r="E301" s="223" t="s">
        <v>2251</v>
      </c>
      <c r="F301" s="234" t="s">
        <v>277</v>
      </c>
      <c r="G301" t="s">
        <v>281</v>
      </c>
    </row>
    <row r="302" spans="1:7" outlineLevel="1">
      <c r="A302" s="221" t="s">
        <v>243</v>
      </c>
      <c r="B302" s="222" t="s">
        <v>278</v>
      </c>
      <c r="C302" s="223">
        <v>1.1912400000000001E-10</v>
      </c>
      <c r="D302" s="223" t="s">
        <v>275</v>
      </c>
      <c r="E302" s="223" t="s">
        <v>2252</v>
      </c>
      <c r="F302" s="234" t="s">
        <v>280</v>
      </c>
      <c r="G302" t="s">
        <v>281</v>
      </c>
    </row>
    <row r="303" spans="1:7" outlineLevel="1">
      <c r="A303" s="221" t="s">
        <v>243</v>
      </c>
      <c r="B303" s="222" t="s">
        <v>285</v>
      </c>
      <c r="C303" s="223">
        <v>2.6182599999999998E-8</v>
      </c>
      <c r="D303" s="223" t="s">
        <v>259</v>
      </c>
      <c r="E303" s="223" t="s">
        <v>2253</v>
      </c>
      <c r="F303" s="234" t="s">
        <v>287</v>
      </c>
      <c r="G303" t="s">
        <v>281</v>
      </c>
    </row>
    <row r="304" spans="1:7" outlineLevel="1">
      <c r="A304" s="221" t="s">
        <v>243</v>
      </c>
      <c r="B304" s="222" t="s">
        <v>288</v>
      </c>
      <c r="C304" s="223">
        <v>6.5942999999999997E-7</v>
      </c>
      <c r="D304" s="223" t="s">
        <v>259</v>
      </c>
      <c r="E304" s="223" t="s">
        <v>2254</v>
      </c>
      <c r="F304" s="234" t="s">
        <v>290</v>
      </c>
      <c r="G304" t="s">
        <v>281</v>
      </c>
    </row>
    <row r="305" spans="1:7" outlineLevel="1">
      <c r="A305" s="221" t="s">
        <v>243</v>
      </c>
      <c r="B305" s="222" t="s">
        <v>291</v>
      </c>
      <c r="C305" s="223">
        <v>4.4746299999999999E-6</v>
      </c>
      <c r="D305" s="223" t="s">
        <v>259</v>
      </c>
      <c r="E305" s="223" t="s">
        <v>2255</v>
      </c>
      <c r="F305" s="234" t="s">
        <v>293</v>
      </c>
      <c r="G305" t="s">
        <v>281</v>
      </c>
    </row>
    <row r="306" spans="1:7" outlineLevel="1">
      <c r="A306" s="221" t="s">
        <v>243</v>
      </c>
      <c r="B306" s="222" t="s">
        <v>297</v>
      </c>
      <c r="C306" s="223">
        <v>2.1925699999999999E-4</v>
      </c>
      <c r="D306" s="223" t="s">
        <v>259</v>
      </c>
      <c r="E306" s="223" t="s">
        <v>2256</v>
      </c>
      <c r="F306" s="234" t="s">
        <v>299</v>
      </c>
      <c r="G306" t="s">
        <v>281</v>
      </c>
    </row>
    <row r="307" spans="1:7" outlineLevel="1">
      <c r="A307" s="221" t="s">
        <v>243</v>
      </c>
      <c r="B307" s="222" t="s">
        <v>294</v>
      </c>
      <c r="C307" s="223">
        <v>2.9475299999999997E-4</v>
      </c>
      <c r="D307" s="223" t="s">
        <v>259</v>
      </c>
      <c r="E307" s="223" t="s">
        <v>2257</v>
      </c>
      <c r="F307" s="234" t="s">
        <v>296</v>
      </c>
      <c r="G307" t="s">
        <v>281</v>
      </c>
    </row>
    <row r="308" spans="1:7" outlineLevel="1">
      <c r="A308" s="221" t="s">
        <v>243</v>
      </c>
      <c r="B308" s="222" t="s">
        <v>300</v>
      </c>
      <c r="C308" s="223">
        <v>4.0723300000000001E-4</v>
      </c>
      <c r="D308" s="223" t="s">
        <v>259</v>
      </c>
      <c r="E308" s="223" t="s">
        <v>2258</v>
      </c>
      <c r="F308" s="234" t="s">
        <v>290</v>
      </c>
      <c r="G308" t="s">
        <v>281</v>
      </c>
    </row>
    <row r="309" spans="1:7" outlineLevel="1">
      <c r="A309" s="221" t="s">
        <v>243</v>
      </c>
      <c r="B309" s="222" t="s">
        <v>302</v>
      </c>
      <c r="C309" s="223">
        <v>8.3929499999999999E-4</v>
      </c>
      <c r="D309" s="223" t="s">
        <v>259</v>
      </c>
      <c r="E309" s="223" t="s">
        <v>2259</v>
      </c>
      <c r="F309" s="234" t="s">
        <v>304</v>
      </c>
      <c r="G309" t="s">
        <v>281</v>
      </c>
    </row>
    <row r="310" spans="1:7" outlineLevel="1">
      <c r="A310" s="221" t="s">
        <v>243</v>
      </c>
      <c r="B310" s="222" t="s">
        <v>305</v>
      </c>
      <c r="C310" s="223">
        <v>3.028541E-3</v>
      </c>
      <c r="D310" s="223" t="s">
        <v>259</v>
      </c>
      <c r="E310" s="223" t="s">
        <v>2260</v>
      </c>
      <c r="F310" s="234" t="s">
        <v>307</v>
      </c>
      <c r="G310" t="s">
        <v>281</v>
      </c>
    </row>
    <row r="311" spans="1:7" outlineLevel="1">
      <c r="A311" s="221" t="s">
        <v>243</v>
      </c>
      <c r="B311" s="222" t="s">
        <v>2261</v>
      </c>
      <c r="C311" s="223">
        <v>3.4411450000000001E-3</v>
      </c>
      <c r="D311" s="223" t="s">
        <v>314</v>
      </c>
      <c r="E311" s="223" t="s">
        <v>2262</v>
      </c>
      <c r="F311" s="234" t="s">
        <v>316</v>
      </c>
      <c r="G311" t="s">
        <v>281</v>
      </c>
    </row>
    <row r="312" spans="1:7" outlineLevel="1">
      <c r="A312" s="221" t="s">
        <v>243</v>
      </c>
      <c r="B312" s="222" t="s">
        <v>311</v>
      </c>
      <c r="C312" s="223">
        <v>3.499575E-3</v>
      </c>
      <c r="D312" s="223" t="s">
        <v>259</v>
      </c>
      <c r="E312" s="223" t="s">
        <v>2263</v>
      </c>
      <c r="F312" s="234" t="s">
        <v>313</v>
      </c>
      <c r="G312" t="s">
        <v>281</v>
      </c>
    </row>
    <row r="313" spans="1:7" outlineLevel="1">
      <c r="A313" s="221" t="s">
        <v>243</v>
      </c>
      <c r="B313" s="222" t="s">
        <v>317</v>
      </c>
      <c r="C313" s="223">
        <v>4.9566269999999999E-3</v>
      </c>
      <c r="D313" s="223" t="s">
        <v>259</v>
      </c>
      <c r="E313" s="223" t="s">
        <v>2264</v>
      </c>
      <c r="F313" s="234" t="s">
        <v>319</v>
      </c>
      <c r="G313" t="s">
        <v>281</v>
      </c>
    </row>
    <row r="314" spans="1:7" outlineLevel="1">
      <c r="A314" s="221" t="s">
        <v>243</v>
      </c>
      <c r="B314" s="222" t="s">
        <v>308</v>
      </c>
      <c r="C314" s="223">
        <v>8.5563979999999998E-3</v>
      </c>
      <c r="D314" s="223" t="s">
        <v>259</v>
      </c>
      <c r="E314" s="223" t="s">
        <v>2265</v>
      </c>
      <c r="F314" s="234" t="s">
        <v>310</v>
      </c>
      <c r="G314" t="s">
        <v>281</v>
      </c>
    </row>
    <row r="315" spans="1:7" outlineLevel="1">
      <c r="A315" s="221" t="s">
        <v>243</v>
      </c>
      <c r="B315" s="222" t="s">
        <v>320</v>
      </c>
      <c r="C315" s="223">
        <v>2.4705673000000001E-2</v>
      </c>
      <c r="D315" s="223" t="s">
        <v>259</v>
      </c>
      <c r="E315" s="223" t="s">
        <v>2266</v>
      </c>
      <c r="F315" s="234" t="s">
        <v>322</v>
      </c>
      <c r="G315" t="s">
        <v>281</v>
      </c>
    </row>
    <row r="316" spans="1:7" outlineLevel="1">
      <c r="A316" s="221" t="s">
        <v>243</v>
      </c>
      <c r="B316" s="222" t="s">
        <v>323</v>
      </c>
      <c r="C316" s="223">
        <v>6.7007248000000005E-2</v>
      </c>
      <c r="D316" s="223" t="s">
        <v>259</v>
      </c>
      <c r="E316" s="223" t="s">
        <v>2267</v>
      </c>
      <c r="F316" s="234" t="s">
        <v>325</v>
      </c>
      <c r="G316" t="s">
        <v>281</v>
      </c>
    </row>
    <row r="317" spans="1:7" outlineLevel="1">
      <c r="A317" s="221" t="s">
        <v>243</v>
      </c>
      <c r="B317" s="233" t="s">
        <v>2240</v>
      </c>
      <c r="C317" s="223">
        <v>1</v>
      </c>
      <c r="D317" s="223" t="s">
        <v>259</v>
      </c>
      <c r="E317" s="223" t="s">
        <v>253</v>
      </c>
      <c r="F317" s="234" t="s">
        <v>587</v>
      </c>
      <c r="G317" t="s">
        <v>281</v>
      </c>
    </row>
    <row r="318" spans="1:7" outlineLevel="1">
      <c r="A318" s="221" t="s">
        <v>243</v>
      </c>
      <c r="B318" s="222" t="s">
        <v>330</v>
      </c>
      <c r="C318" s="223">
        <v>3.4942677190000002</v>
      </c>
      <c r="D318" s="223" t="s">
        <v>259</v>
      </c>
      <c r="E318" s="223" t="s">
        <v>2268</v>
      </c>
      <c r="F318" s="234" t="s">
        <v>332</v>
      </c>
      <c r="G318" t="s">
        <v>281</v>
      </c>
    </row>
    <row r="319" spans="1:7" outlineLevel="1">
      <c r="A319" s="221" t="s">
        <v>333</v>
      </c>
      <c r="B319" s="223" t="s">
        <v>225</v>
      </c>
      <c r="C319" s="223">
        <v>6.6145200000000004E-10</v>
      </c>
      <c r="D319" s="223" t="s">
        <v>259</v>
      </c>
      <c r="E319" s="223" t="s">
        <v>2269</v>
      </c>
      <c r="F319" s="234" t="s">
        <v>335</v>
      </c>
      <c r="G319" t="s">
        <v>281</v>
      </c>
    </row>
    <row r="320" spans="1:7" outlineLevel="1">
      <c r="A320" s="221" t="s">
        <v>333</v>
      </c>
      <c r="B320" s="223" t="s">
        <v>225</v>
      </c>
      <c r="C320" s="223">
        <v>6.6738500000000005E-4</v>
      </c>
      <c r="D320" s="223" t="s">
        <v>259</v>
      </c>
      <c r="E320" s="223" t="s">
        <v>2270</v>
      </c>
      <c r="F320" s="234" t="s">
        <v>337</v>
      </c>
      <c r="G320" t="s">
        <v>281</v>
      </c>
    </row>
    <row r="321" spans="1:7" outlineLevel="1">
      <c r="A321" s="221" t="s">
        <v>333</v>
      </c>
      <c r="B321" s="223" t="s">
        <v>225</v>
      </c>
      <c r="C321" s="223">
        <v>1.28856E-7</v>
      </c>
      <c r="D321" s="223" t="s">
        <v>259</v>
      </c>
      <c r="E321" s="223" t="s">
        <v>2271</v>
      </c>
      <c r="F321" s="234" t="s">
        <v>339</v>
      </c>
      <c r="G321" t="s">
        <v>281</v>
      </c>
    </row>
    <row r="322" spans="1:7" outlineLevel="1">
      <c r="A322" s="221" t="s">
        <v>333</v>
      </c>
      <c r="B322" s="223" t="s">
        <v>340</v>
      </c>
      <c r="C322" s="223">
        <v>4.1146100000000002E-6</v>
      </c>
      <c r="D322" s="223" t="s">
        <v>259</v>
      </c>
      <c r="E322" s="223" t="s">
        <v>2272</v>
      </c>
      <c r="F322" s="234" t="s">
        <v>342</v>
      </c>
      <c r="G322" t="s">
        <v>281</v>
      </c>
    </row>
    <row r="323" spans="1:7" outlineLevel="1">
      <c r="A323" s="221" t="s">
        <v>333</v>
      </c>
      <c r="B323" s="223" t="s">
        <v>343</v>
      </c>
      <c r="C323" s="223">
        <v>7.5770800000000005E-10</v>
      </c>
      <c r="D323" s="223" t="s">
        <v>259</v>
      </c>
      <c r="E323" s="223" t="s">
        <v>2273</v>
      </c>
      <c r="F323" s="234" t="s">
        <v>337</v>
      </c>
      <c r="G323" t="s">
        <v>281</v>
      </c>
    </row>
    <row r="324" spans="1:7" outlineLevel="1">
      <c r="A324" s="221" t="s">
        <v>333</v>
      </c>
      <c r="B324" s="223" t="s">
        <v>343</v>
      </c>
      <c r="C324" s="223">
        <v>4.1278399999999998E-10</v>
      </c>
      <c r="D324" s="223" t="s">
        <v>259</v>
      </c>
      <c r="E324" s="223" t="s">
        <v>2274</v>
      </c>
      <c r="F324" s="234" t="s">
        <v>339</v>
      </c>
      <c r="G324" t="s">
        <v>281</v>
      </c>
    </row>
    <row r="325" spans="1:7" outlineLevel="1">
      <c r="A325" s="221" t="s">
        <v>333</v>
      </c>
      <c r="B325" s="223" t="s">
        <v>174</v>
      </c>
      <c r="C325" s="223">
        <v>4.8878900000000002E-10</v>
      </c>
      <c r="D325" s="223" t="s">
        <v>259</v>
      </c>
      <c r="E325" s="223" t="s">
        <v>2275</v>
      </c>
      <c r="F325" s="234" t="s">
        <v>335</v>
      </c>
      <c r="G325" t="s">
        <v>281</v>
      </c>
    </row>
    <row r="326" spans="1:7" outlineLevel="1">
      <c r="A326" s="221" t="s">
        <v>333</v>
      </c>
      <c r="B326" s="223" t="s">
        <v>347</v>
      </c>
      <c r="C326" s="223">
        <v>2.1880400000000001E-7</v>
      </c>
      <c r="D326" s="223" t="s">
        <v>259</v>
      </c>
      <c r="E326" s="223" t="s">
        <v>2276</v>
      </c>
      <c r="F326" s="234" t="s">
        <v>337</v>
      </c>
      <c r="G326" t="s">
        <v>281</v>
      </c>
    </row>
    <row r="327" spans="1:7" outlineLevel="1">
      <c r="A327" s="221" t="s">
        <v>333</v>
      </c>
      <c r="B327" s="223" t="s">
        <v>347</v>
      </c>
      <c r="C327" s="223">
        <v>3.0944899999999998E-7</v>
      </c>
      <c r="D327" s="223" t="s">
        <v>259</v>
      </c>
      <c r="E327" s="223" t="s">
        <v>2277</v>
      </c>
      <c r="F327" s="234" t="s">
        <v>339</v>
      </c>
      <c r="G327" t="s">
        <v>281</v>
      </c>
    </row>
    <row r="328" spans="1:7" outlineLevel="1">
      <c r="A328" s="221" t="s">
        <v>333</v>
      </c>
      <c r="B328" s="223" t="s">
        <v>350</v>
      </c>
      <c r="C328" s="223">
        <v>2.4301699999999998E-8</v>
      </c>
      <c r="D328" s="223" t="s">
        <v>259</v>
      </c>
      <c r="E328" s="223" t="s">
        <v>2278</v>
      </c>
      <c r="F328" s="234" t="s">
        <v>352</v>
      </c>
      <c r="G328" t="s">
        <v>281</v>
      </c>
    </row>
    <row r="329" spans="1:7" outlineLevel="1">
      <c r="A329" s="221" t="s">
        <v>333</v>
      </c>
      <c r="B329" s="223" t="s">
        <v>353</v>
      </c>
      <c r="C329" s="223">
        <v>5.08137E-11</v>
      </c>
      <c r="D329" s="223" t="s">
        <v>259</v>
      </c>
      <c r="E329" s="223" t="s">
        <v>2279</v>
      </c>
      <c r="F329" s="234" t="s">
        <v>352</v>
      </c>
      <c r="G329" t="s">
        <v>281</v>
      </c>
    </row>
    <row r="330" spans="1:7" outlineLevel="1">
      <c r="A330" s="221" t="s">
        <v>333</v>
      </c>
      <c r="B330" s="223" t="s">
        <v>355</v>
      </c>
      <c r="C330" s="223">
        <v>1.2839399999999999E-10</v>
      </c>
      <c r="D330" s="223" t="s">
        <v>259</v>
      </c>
      <c r="E330" s="223" t="s">
        <v>2280</v>
      </c>
      <c r="F330" s="234" t="s">
        <v>352</v>
      </c>
      <c r="G330" t="s">
        <v>281</v>
      </c>
    </row>
    <row r="331" spans="1:7" outlineLevel="1">
      <c r="A331" s="221" t="s">
        <v>333</v>
      </c>
      <c r="B331" s="223" t="s">
        <v>357</v>
      </c>
      <c r="C331" s="223">
        <v>3.4782600000000002E-12</v>
      </c>
      <c r="D331" s="223" t="s">
        <v>259</v>
      </c>
      <c r="E331" s="223" t="s">
        <v>1875</v>
      </c>
      <c r="F331" s="234" t="s">
        <v>359</v>
      </c>
      <c r="G331" t="s">
        <v>281</v>
      </c>
    </row>
    <row r="332" spans="1:7" outlineLevel="1">
      <c r="A332" s="221" t="s">
        <v>333</v>
      </c>
      <c r="B332" s="223" t="s">
        <v>364</v>
      </c>
      <c r="C332" s="223">
        <v>1.3458070000000001E-3</v>
      </c>
      <c r="D332" s="223" t="s">
        <v>259</v>
      </c>
      <c r="E332" s="223" t="s">
        <v>2281</v>
      </c>
      <c r="F332" s="234" t="s">
        <v>337</v>
      </c>
      <c r="G332" t="s">
        <v>281</v>
      </c>
    </row>
    <row r="333" spans="1:7" outlineLevel="1">
      <c r="A333" s="221" t="s">
        <v>333</v>
      </c>
      <c r="B333" s="223" t="s">
        <v>364</v>
      </c>
      <c r="C333" s="223">
        <v>4.1305399999999999E-4</v>
      </c>
      <c r="D333" s="223" t="s">
        <v>259</v>
      </c>
      <c r="E333" s="223" t="s">
        <v>2282</v>
      </c>
      <c r="F333" s="234" t="s">
        <v>339</v>
      </c>
      <c r="G333" t="s">
        <v>281</v>
      </c>
    </row>
    <row r="334" spans="1:7" outlineLevel="1">
      <c r="A334" s="221" t="s">
        <v>333</v>
      </c>
      <c r="B334" s="223" t="s">
        <v>179</v>
      </c>
      <c r="C334" s="223">
        <v>3.7969700000000004E-9</v>
      </c>
      <c r="D334" s="223" t="s">
        <v>259</v>
      </c>
      <c r="E334" s="223" t="s">
        <v>2283</v>
      </c>
      <c r="F334" s="234" t="s">
        <v>335</v>
      </c>
      <c r="G334" t="s">
        <v>281</v>
      </c>
    </row>
    <row r="335" spans="1:7" outlineLevel="1">
      <c r="A335" s="221" t="s">
        <v>333</v>
      </c>
      <c r="B335" s="223" t="s">
        <v>368</v>
      </c>
      <c r="C335" s="223">
        <v>9.1577899999999992E-9</v>
      </c>
      <c r="D335" s="223" t="s">
        <v>259</v>
      </c>
      <c r="E335" s="223" t="s">
        <v>2284</v>
      </c>
      <c r="F335" s="234" t="s">
        <v>337</v>
      </c>
      <c r="G335" t="s">
        <v>281</v>
      </c>
    </row>
    <row r="336" spans="1:7" outlineLevel="1">
      <c r="A336" s="221" t="s">
        <v>333</v>
      </c>
      <c r="B336" s="223" t="s">
        <v>368</v>
      </c>
      <c r="C336" s="223">
        <v>2.6661799999999999E-10</v>
      </c>
      <c r="D336" s="223" t="s">
        <v>259</v>
      </c>
      <c r="E336" s="223" t="s">
        <v>2285</v>
      </c>
      <c r="F336" s="234" t="s">
        <v>339</v>
      </c>
      <c r="G336" t="s">
        <v>281</v>
      </c>
    </row>
    <row r="337" spans="1:7" outlineLevel="1">
      <c r="A337" s="221" t="s">
        <v>333</v>
      </c>
      <c r="B337" s="223" t="s">
        <v>371</v>
      </c>
      <c r="C337" s="223">
        <v>8.3762219999999991E-3</v>
      </c>
      <c r="D337" s="223" t="s">
        <v>259</v>
      </c>
      <c r="E337" s="223" t="s">
        <v>2286</v>
      </c>
      <c r="F337" s="234" t="s">
        <v>337</v>
      </c>
      <c r="G337" t="s">
        <v>281</v>
      </c>
    </row>
    <row r="338" spans="1:7" outlineLevel="1">
      <c r="A338" s="221" t="s">
        <v>333</v>
      </c>
      <c r="B338" s="223" t="s">
        <v>371</v>
      </c>
      <c r="C338" s="223">
        <v>1.7548100000000001E-4</v>
      </c>
      <c r="D338" s="223" t="s">
        <v>259</v>
      </c>
      <c r="E338" s="223" t="s">
        <v>2287</v>
      </c>
      <c r="F338" s="234" t="s">
        <v>339</v>
      </c>
      <c r="G338" t="s">
        <v>281</v>
      </c>
    </row>
    <row r="339" spans="1:7" outlineLevel="1">
      <c r="A339" s="221" t="s">
        <v>333</v>
      </c>
      <c r="B339" s="223" t="s">
        <v>374</v>
      </c>
      <c r="C339" s="223">
        <v>2.023482123</v>
      </c>
      <c r="D339" s="223" t="s">
        <v>259</v>
      </c>
      <c r="E339" s="223" t="s">
        <v>2288</v>
      </c>
      <c r="F339" s="234" t="s">
        <v>335</v>
      </c>
      <c r="G339" t="s">
        <v>281</v>
      </c>
    </row>
    <row r="340" spans="1:7" outlineLevel="1">
      <c r="A340" s="221" t="s">
        <v>333</v>
      </c>
      <c r="B340" s="223" t="s">
        <v>376</v>
      </c>
      <c r="C340" s="223">
        <v>3.4782600000000003E-4</v>
      </c>
      <c r="D340" s="223" t="s">
        <v>259</v>
      </c>
      <c r="E340" s="223" t="s">
        <v>1884</v>
      </c>
      <c r="F340" s="234" t="s">
        <v>359</v>
      </c>
      <c r="G340" t="s">
        <v>281</v>
      </c>
    </row>
    <row r="341" spans="1:7" outlineLevel="1">
      <c r="A341" s="221" t="s">
        <v>333</v>
      </c>
      <c r="B341" s="223" t="s">
        <v>378</v>
      </c>
      <c r="C341" s="223">
        <v>2.1015140000000001E-3</v>
      </c>
      <c r="D341" s="223" t="s">
        <v>259</v>
      </c>
      <c r="E341" s="223" t="s">
        <v>2289</v>
      </c>
      <c r="F341" s="234" t="s">
        <v>337</v>
      </c>
      <c r="G341" t="s">
        <v>281</v>
      </c>
    </row>
    <row r="342" spans="1:7" outlineLevel="1">
      <c r="A342" s="221" t="s">
        <v>333</v>
      </c>
      <c r="B342" s="223" t="s">
        <v>378</v>
      </c>
      <c r="C342" s="223">
        <v>1.4170462999999999E-2</v>
      </c>
      <c r="D342" s="223" t="s">
        <v>259</v>
      </c>
      <c r="E342" s="223" t="s">
        <v>2290</v>
      </c>
      <c r="F342" s="234" t="s">
        <v>339</v>
      </c>
      <c r="G342" t="s">
        <v>281</v>
      </c>
    </row>
    <row r="343" spans="1:7" outlineLevel="1">
      <c r="A343" s="221" t="s">
        <v>333</v>
      </c>
      <c r="B343" s="223" t="s">
        <v>188</v>
      </c>
      <c r="C343" s="223">
        <v>2.0875600000000002E-9</v>
      </c>
      <c r="D343" s="223" t="s">
        <v>259</v>
      </c>
      <c r="E343" s="223" t="s">
        <v>2291</v>
      </c>
      <c r="F343" s="234" t="s">
        <v>335</v>
      </c>
      <c r="G343" t="s">
        <v>281</v>
      </c>
    </row>
    <row r="344" spans="1:7" outlineLevel="1">
      <c r="A344" s="221" t="s">
        <v>333</v>
      </c>
      <c r="B344" s="223" t="s">
        <v>382</v>
      </c>
      <c r="C344" s="223">
        <v>2.4969099999999998E-7</v>
      </c>
      <c r="D344" s="223" t="s">
        <v>259</v>
      </c>
      <c r="E344" s="223" t="s">
        <v>2292</v>
      </c>
      <c r="F344" s="234" t="s">
        <v>337</v>
      </c>
      <c r="G344" t="s">
        <v>281</v>
      </c>
    </row>
    <row r="345" spans="1:7" outlineLevel="1">
      <c r="A345" s="221" t="s">
        <v>333</v>
      </c>
      <c r="B345" s="223" t="s">
        <v>382</v>
      </c>
      <c r="C345" s="223">
        <v>7.71204E-8</v>
      </c>
      <c r="D345" s="223" t="s">
        <v>259</v>
      </c>
      <c r="E345" s="223" t="s">
        <v>2293</v>
      </c>
      <c r="F345" s="234" t="s">
        <v>339</v>
      </c>
      <c r="G345" t="s">
        <v>281</v>
      </c>
    </row>
    <row r="346" spans="1:7" outlineLevel="1">
      <c r="A346" s="221" t="s">
        <v>333</v>
      </c>
      <c r="B346" s="223" t="s">
        <v>385</v>
      </c>
      <c r="C346" s="223">
        <v>5.0743999999999996E-10</v>
      </c>
      <c r="D346" s="223" t="s">
        <v>259</v>
      </c>
      <c r="E346" s="223" t="s">
        <v>2294</v>
      </c>
      <c r="F346" s="234" t="s">
        <v>339</v>
      </c>
      <c r="G346" t="s">
        <v>281</v>
      </c>
    </row>
    <row r="347" spans="1:7" outlineLevel="1">
      <c r="A347" s="221" t="s">
        <v>333</v>
      </c>
      <c r="B347" s="223" t="s">
        <v>184</v>
      </c>
      <c r="C347" s="223">
        <v>3.49063E-9</v>
      </c>
      <c r="D347" s="223" t="s">
        <v>259</v>
      </c>
      <c r="E347" s="223" t="s">
        <v>2295</v>
      </c>
      <c r="F347" s="234" t="s">
        <v>335</v>
      </c>
      <c r="G347" t="s">
        <v>281</v>
      </c>
    </row>
    <row r="348" spans="1:7" outlineLevel="1">
      <c r="A348" s="221" t="s">
        <v>333</v>
      </c>
      <c r="B348" s="223" t="s">
        <v>184</v>
      </c>
      <c r="C348" s="223">
        <v>1.54713E-6</v>
      </c>
      <c r="D348" s="223" t="s">
        <v>259</v>
      </c>
      <c r="E348" s="223" t="s">
        <v>2296</v>
      </c>
      <c r="F348" s="234" t="s">
        <v>337</v>
      </c>
      <c r="G348" t="s">
        <v>281</v>
      </c>
    </row>
    <row r="349" spans="1:7" outlineLevel="1">
      <c r="A349" s="221" t="s">
        <v>333</v>
      </c>
      <c r="B349" s="223" t="s">
        <v>184</v>
      </c>
      <c r="C349" s="223">
        <v>1.5631200000000001E-9</v>
      </c>
      <c r="D349" s="223" t="s">
        <v>259</v>
      </c>
      <c r="E349" s="223" t="s">
        <v>2297</v>
      </c>
      <c r="F349" s="234" t="s">
        <v>339</v>
      </c>
      <c r="G349" t="s">
        <v>281</v>
      </c>
    </row>
    <row r="350" spans="1:7" outlineLevel="1">
      <c r="A350" s="221" t="s">
        <v>333</v>
      </c>
      <c r="B350" s="223" t="s">
        <v>390</v>
      </c>
      <c r="C350" s="223">
        <v>4.1143880000000001E-3</v>
      </c>
      <c r="D350" s="223" t="s">
        <v>259</v>
      </c>
      <c r="E350" s="223" t="s">
        <v>2298</v>
      </c>
      <c r="F350" s="234" t="s">
        <v>337</v>
      </c>
      <c r="G350" t="s">
        <v>281</v>
      </c>
    </row>
    <row r="351" spans="1:7" outlineLevel="1">
      <c r="A351" s="221" t="s">
        <v>333</v>
      </c>
      <c r="B351" s="223" t="s">
        <v>390</v>
      </c>
      <c r="C351" s="223">
        <v>4.2208799999999999E-4</v>
      </c>
      <c r="D351" s="223" t="s">
        <v>259</v>
      </c>
      <c r="E351" s="223" t="s">
        <v>2299</v>
      </c>
      <c r="F351" s="234" t="s">
        <v>339</v>
      </c>
      <c r="G351" t="s">
        <v>281</v>
      </c>
    </row>
    <row r="352" spans="1:7" outlineLevel="1">
      <c r="A352" s="221" t="s">
        <v>333</v>
      </c>
      <c r="B352" s="223" t="s">
        <v>192</v>
      </c>
      <c r="C352" s="223">
        <v>1.44068E-8</v>
      </c>
      <c r="D352" s="223" t="s">
        <v>259</v>
      </c>
      <c r="E352" s="223" t="s">
        <v>2300</v>
      </c>
      <c r="F352" s="234" t="s">
        <v>335</v>
      </c>
      <c r="G352" t="s">
        <v>281</v>
      </c>
    </row>
    <row r="353" spans="1:7" outlineLevel="1">
      <c r="A353" s="221" t="s">
        <v>333</v>
      </c>
      <c r="B353" s="223" t="s">
        <v>394</v>
      </c>
      <c r="C353" s="223">
        <v>6.89673E-6</v>
      </c>
      <c r="D353" s="223" t="s">
        <v>259</v>
      </c>
      <c r="E353" s="223" t="s">
        <v>2301</v>
      </c>
      <c r="F353" s="234" t="s">
        <v>337</v>
      </c>
      <c r="G353" t="s">
        <v>281</v>
      </c>
    </row>
    <row r="354" spans="1:7" outlineLevel="1">
      <c r="A354" s="221" t="s">
        <v>333</v>
      </c>
      <c r="B354" s="223" t="s">
        <v>394</v>
      </c>
      <c r="C354" s="223">
        <v>1.2454500000000001E-8</v>
      </c>
      <c r="D354" s="223" t="s">
        <v>259</v>
      </c>
      <c r="E354" s="223" t="s">
        <v>2302</v>
      </c>
      <c r="F354" s="234" t="s">
        <v>339</v>
      </c>
      <c r="G354" t="s">
        <v>281</v>
      </c>
    </row>
    <row r="355" spans="1:7" outlineLevel="1">
      <c r="A355" s="221" t="s">
        <v>333</v>
      </c>
      <c r="B355" s="223" t="s">
        <v>397</v>
      </c>
      <c r="C355" s="223">
        <v>8.5615699999999994E-5</v>
      </c>
      <c r="D355" s="223" t="s">
        <v>259</v>
      </c>
      <c r="E355" s="223" t="s">
        <v>2303</v>
      </c>
      <c r="F355" s="234" t="s">
        <v>342</v>
      </c>
      <c r="G355" t="s">
        <v>281</v>
      </c>
    </row>
    <row r="356" spans="1:7" outlineLevel="1">
      <c r="A356" s="221" t="s">
        <v>333</v>
      </c>
      <c r="B356" s="223" t="s">
        <v>399</v>
      </c>
      <c r="C356" s="223">
        <v>1.3372500000000001E-4</v>
      </c>
      <c r="D356" s="223" t="s">
        <v>259</v>
      </c>
      <c r="E356" s="223" t="s">
        <v>2304</v>
      </c>
      <c r="F356" s="234" t="s">
        <v>401</v>
      </c>
      <c r="G356" t="s">
        <v>281</v>
      </c>
    </row>
    <row r="357" spans="1:7" outlineLevel="1">
      <c r="A357" s="221" t="s">
        <v>333</v>
      </c>
      <c r="B357" s="223" t="s">
        <v>402</v>
      </c>
      <c r="C357" s="223">
        <v>1.21739E-13</v>
      </c>
      <c r="D357" s="223" t="s">
        <v>259</v>
      </c>
      <c r="E357" s="223" t="s">
        <v>1901</v>
      </c>
      <c r="F357" s="234" t="s">
        <v>359</v>
      </c>
      <c r="G357" t="s">
        <v>281</v>
      </c>
    </row>
    <row r="358" spans="1:7" outlineLevel="1">
      <c r="A358" s="221" t="s">
        <v>333</v>
      </c>
      <c r="B358" s="223" t="s">
        <v>404</v>
      </c>
      <c r="C358" s="223">
        <v>1.6280730000000001E-3</v>
      </c>
      <c r="D358" s="223" t="s">
        <v>259</v>
      </c>
      <c r="E358" s="223" t="s">
        <v>2305</v>
      </c>
      <c r="F358" s="234" t="s">
        <v>337</v>
      </c>
      <c r="G358" t="s">
        <v>281</v>
      </c>
    </row>
    <row r="359" spans="1:7" outlineLevel="1">
      <c r="A359" s="221" t="s">
        <v>333</v>
      </c>
      <c r="B359" s="223" t="s">
        <v>404</v>
      </c>
      <c r="C359" s="223">
        <v>1.8410099999999999E-4</v>
      </c>
      <c r="D359" s="223" t="s">
        <v>259</v>
      </c>
      <c r="E359" s="223" t="s">
        <v>2306</v>
      </c>
      <c r="F359" s="234" t="s">
        <v>339</v>
      </c>
      <c r="G359" t="s">
        <v>281</v>
      </c>
    </row>
    <row r="360" spans="1:7" outlineLevel="1">
      <c r="A360" s="221" t="s">
        <v>333</v>
      </c>
      <c r="B360" s="233" t="s">
        <v>1019</v>
      </c>
      <c r="C360" s="223" t="s">
        <v>983</v>
      </c>
      <c r="D360" s="223" t="s">
        <v>408</v>
      </c>
      <c r="E360" s="223" t="s">
        <v>2250</v>
      </c>
      <c r="F360" s="234" t="s">
        <v>1905</v>
      </c>
      <c r="G360" t="s">
        <v>281</v>
      </c>
    </row>
    <row r="361" spans="1:7" outlineLevel="1">
      <c r="A361" s="221" t="s">
        <v>333</v>
      </c>
      <c r="B361" s="223" t="s">
        <v>1906</v>
      </c>
      <c r="C361" s="223">
        <v>7.1304199999999999E-7</v>
      </c>
      <c r="D361" s="223" t="s">
        <v>259</v>
      </c>
      <c r="E361" s="223" t="s">
        <v>1907</v>
      </c>
      <c r="F361" s="234" t="s">
        <v>359</v>
      </c>
      <c r="G361" t="s">
        <v>281</v>
      </c>
    </row>
    <row r="362" spans="1:7" outlineLevel="1">
      <c r="A362" s="221" t="s">
        <v>333</v>
      </c>
      <c r="B362" s="223" t="s">
        <v>1908</v>
      </c>
      <c r="C362" s="223">
        <v>1.0086899999999999E-6</v>
      </c>
      <c r="D362" s="223" t="s">
        <v>259</v>
      </c>
      <c r="E362" s="223" t="s">
        <v>1909</v>
      </c>
      <c r="F362" s="234" t="s">
        <v>359</v>
      </c>
      <c r="G362" t="s">
        <v>281</v>
      </c>
    </row>
    <row r="363" spans="1:7" outlineLevel="1">
      <c r="A363" s="221" t="s">
        <v>333</v>
      </c>
      <c r="B363" s="223" t="s">
        <v>1910</v>
      </c>
      <c r="C363" s="223">
        <v>3.7565200000000001E-6</v>
      </c>
      <c r="D363" s="223" t="s">
        <v>259</v>
      </c>
      <c r="E363" s="223" t="s">
        <v>1911</v>
      </c>
      <c r="F363" s="234" t="s">
        <v>359</v>
      </c>
      <c r="G363" t="s">
        <v>281</v>
      </c>
    </row>
    <row r="364" spans="1:7" outlineLevel="1">
      <c r="A364" s="221" t="s">
        <v>333</v>
      </c>
      <c r="B364" s="223" t="s">
        <v>415</v>
      </c>
      <c r="C364" s="223">
        <v>9.5204999999999997E-6</v>
      </c>
      <c r="D364" s="223" t="s">
        <v>259</v>
      </c>
      <c r="E364" s="223" t="s">
        <v>2307</v>
      </c>
      <c r="F364" s="234" t="s">
        <v>335</v>
      </c>
      <c r="G364" t="s">
        <v>281</v>
      </c>
    </row>
    <row r="365" spans="1:7" outlineLevel="1">
      <c r="A365" s="221" t="s">
        <v>333</v>
      </c>
      <c r="B365" s="223" t="s">
        <v>217</v>
      </c>
      <c r="C365" s="223">
        <v>3.0197499999999998E-10</v>
      </c>
      <c r="D365" s="223" t="s">
        <v>259</v>
      </c>
      <c r="E365" s="223" t="s">
        <v>2308</v>
      </c>
      <c r="F365" s="234" t="s">
        <v>335</v>
      </c>
      <c r="G365" t="s">
        <v>281</v>
      </c>
    </row>
    <row r="366" spans="1:7" outlineLevel="1">
      <c r="A366" s="221" t="s">
        <v>333</v>
      </c>
      <c r="B366" s="223" t="s">
        <v>418</v>
      </c>
      <c r="C366" s="223">
        <v>8.67898E-5</v>
      </c>
      <c r="D366" s="223" t="s">
        <v>259</v>
      </c>
      <c r="E366" s="223" t="s">
        <v>2309</v>
      </c>
      <c r="F366" s="234" t="s">
        <v>337</v>
      </c>
      <c r="G366" t="s">
        <v>281</v>
      </c>
    </row>
    <row r="367" spans="1:7" outlineLevel="1">
      <c r="A367" s="221" t="s">
        <v>333</v>
      </c>
      <c r="B367" s="223" t="s">
        <v>418</v>
      </c>
      <c r="C367" s="223">
        <v>4.1736599999999998E-9</v>
      </c>
      <c r="D367" s="223" t="s">
        <v>259</v>
      </c>
      <c r="E367" s="223" t="s">
        <v>2310</v>
      </c>
      <c r="F367" s="234" t="s">
        <v>339</v>
      </c>
      <c r="G367" t="s">
        <v>281</v>
      </c>
    </row>
    <row r="368" spans="1:7" outlineLevel="1">
      <c r="A368" s="221" t="s">
        <v>333</v>
      </c>
      <c r="B368" s="223" t="s">
        <v>205</v>
      </c>
      <c r="C368" s="223">
        <v>1.1114700000000001E-9</v>
      </c>
      <c r="D368" s="223" t="s">
        <v>259</v>
      </c>
      <c r="E368" s="223" t="s">
        <v>2311</v>
      </c>
      <c r="F368" s="234" t="s">
        <v>335</v>
      </c>
      <c r="G368" t="s">
        <v>281</v>
      </c>
    </row>
    <row r="369" spans="1:7" outlineLevel="1">
      <c r="A369" s="221" t="s">
        <v>333</v>
      </c>
      <c r="B369" s="223" t="s">
        <v>205</v>
      </c>
      <c r="C369" s="223">
        <v>4.7798200000000005E-7</v>
      </c>
      <c r="D369" s="223" t="s">
        <v>259</v>
      </c>
      <c r="E369" s="223" t="s">
        <v>2312</v>
      </c>
      <c r="F369" s="234" t="s">
        <v>337</v>
      </c>
      <c r="G369" t="s">
        <v>281</v>
      </c>
    </row>
    <row r="370" spans="1:7" outlineLevel="1">
      <c r="A370" s="221" t="s">
        <v>333</v>
      </c>
      <c r="B370" s="223" t="s">
        <v>205</v>
      </c>
      <c r="C370" s="223">
        <v>2.7184600000000001E-10</v>
      </c>
      <c r="D370" s="223" t="s">
        <v>259</v>
      </c>
      <c r="E370" s="223" t="s">
        <v>2313</v>
      </c>
      <c r="F370" s="234" t="s">
        <v>339</v>
      </c>
      <c r="G370" t="s">
        <v>281</v>
      </c>
    </row>
    <row r="371" spans="1:7" outlineLevel="1">
      <c r="A371" s="221" t="s">
        <v>333</v>
      </c>
      <c r="B371" s="223" t="s">
        <v>196</v>
      </c>
      <c r="C371" s="223">
        <v>6.6321899999999996E-9</v>
      </c>
      <c r="D371" s="223" t="s">
        <v>259</v>
      </c>
      <c r="E371" s="223" t="s">
        <v>2314</v>
      </c>
      <c r="F371" s="234" t="s">
        <v>335</v>
      </c>
      <c r="G371" t="s">
        <v>281</v>
      </c>
    </row>
    <row r="372" spans="1:7" outlineLevel="1">
      <c r="A372" s="221" t="s">
        <v>333</v>
      </c>
      <c r="B372" s="223" t="s">
        <v>196</v>
      </c>
      <c r="C372" s="223">
        <v>1.11563E-8</v>
      </c>
      <c r="D372" s="223" t="s">
        <v>259</v>
      </c>
      <c r="E372" s="223" t="s">
        <v>2315</v>
      </c>
      <c r="F372" s="234" t="s">
        <v>337</v>
      </c>
      <c r="G372" t="s">
        <v>281</v>
      </c>
    </row>
    <row r="373" spans="1:7" outlineLevel="1">
      <c r="A373" s="221" t="s">
        <v>333</v>
      </c>
      <c r="B373" s="223" t="s">
        <v>196</v>
      </c>
      <c r="C373" s="223">
        <v>4.6211899999999999E-10</v>
      </c>
      <c r="D373" s="223" t="s">
        <v>259</v>
      </c>
      <c r="E373" s="223" t="s">
        <v>2316</v>
      </c>
      <c r="F373" s="234" t="s">
        <v>339</v>
      </c>
      <c r="G373" t="s">
        <v>281</v>
      </c>
    </row>
    <row r="374" spans="1:7" outlineLevel="1">
      <c r="A374" s="221" t="s">
        <v>333</v>
      </c>
      <c r="B374" s="223" t="s">
        <v>427</v>
      </c>
      <c r="C374" s="223">
        <v>1.7391300000000001E-5</v>
      </c>
      <c r="D374" s="223" t="s">
        <v>259</v>
      </c>
      <c r="E374" s="223" t="s">
        <v>1922</v>
      </c>
      <c r="F374" s="234" t="s">
        <v>359</v>
      </c>
      <c r="G374" t="s">
        <v>281</v>
      </c>
    </row>
    <row r="375" spans="1:7" outlineLevel="1">
      <c r="A375" s="221" t="s">
        <v>333</v>
      </c>
      <c r="B375" s="223" t="s">
        <v>200</v>
      </c>
      <c r="C375" s="223">
        <v>2.56857E-9</v>
      </c>
      <c r="D375" s="223" t="s">
        <v>259</v>
      </c>
      <c r="E375" s="223" t="s">
        <v>2317</v>
      </c>
      <c r="F375" s="234" t="s">
        <v>335</v>
      </c>
      <c r="G375" t="s">
        <v>281</v>
      </c>
    </row>
    <row r="376" spans="1:7" outlineLevel="1">
      <c r="A376" s="221" t="s">
        <v>333</v>
      </c>
      <c r="B376" s="223" t="s">
        <v>430</v>
      </c>
      <c r="C376" s="223">
        <v>1.69011E-6</v>
      </c>
      <c r="D376" s="223" t="s">
        <v>259</v>
      </c>
      <c r="E376" s="223" t="s">
        <v>2318</v>
      </c>
      <c r="F376" s="234" t="s">
        <v>337</v>
      </c>
      <c r="G376" t="s">
        <v>281</v>
      </c>
    </row>
    <row r="377" spans="1:7" outlineLevel="1">
      <c r="A377" s="221" t="s">
        <v>333</v>
      </c>
      <c r="B377" s="223" t="s">
        <v>430</v>
      </c>
      <c r="C377" s="223">
        <v>2.1399900000000002E-9</v>
      </c>
      <c r="D377" s="223" t="s">
        <v>259</v>
      </c>
      <c r="E377" s="223" t="s">
        <v>2319</v>
      </c>
      <c r="F377" s="234" t="s">
        <v>339</v>
      </c>
      <c r="G377" t="s">
        <v>281</v>
      </c>
    </row>
    <row r="378" spans="1:7" outlineLevel="1">
      <c r="A378" s="221" t="s">
        <v>333</v>
      </c>
      <c r="B378" s="223" t="s">
        <v>433</v>
      </c>
      <c r="C378" s="223">
        <v>9.5832700000000003E-4</v>
      </c>
      <c r="D378" s="223" t="s">
        <v>259</v>
      </c>
      <c r="E378" s="223" t="s">
        <v>2320</v>
      </c>
      <c r="F378" s="234" t="s">
        <v>337</v>
      </c>
      <c r="G378" t="s">
        <v>281</v>
      </c>
    </row>
    <row r="379" spans="1:7" outlineLevel="1">
      <c r="A379" s="221" t="s">
        <v>333</v>
      </c>
      <c r="B379" s="223" t="s">
        <v>433</v>
      </c>
      <c r="C379" s="223">
        <v>3.4327899999999999E-4</v>
      </c>
      <c r="D379" s="223" t="s">
        <v>259</v>
      </c>
      <c r="E379" s="223" t="s">
        <v>2321</v>
      </c>
      <c r="F379" s="234" t="s">
        <v>339</v>
      </c>
      <c r="G379" t="s">
        <v>281</v>
      </c>
    </row>
    <row r="380" spans="1:7" outlineLevel="1">
      <c r="A380" s="221" t="s">
        <v>333</v>
      </c>
      <c r="B380" s="223" t="s">
        <v>436</v>
      </c>
      <c r="C380" s="223">
        <v>4.0933239999999997E-3</v>
      </c>
      <c r="D380" s="223" t="s">
        <v>259</v>
      </c>
      <c r="E380" s="223" t="s">
        <v>2322</v>
      </c>
      <c r="F380" s="234" t="s">
        <v>438</v>
      </c>
      <c r="G380" t="s">
        <v>281</v>
      </c>
    </row>
    <row r="381" spans="1:7" outlineLevel="1">
      <c r="A381" s="221" t="s">
        <v>333</v>
      </c>
      <c r="B381" s="223" t="s">
        <v>439</v>
      </c>
      <c r="C381" s="223">
        <v>1.1059700000000001E-6</v>
      </c>
      <c r="D381" s="223" t="s">
        <v>259</v>
      </c>
      <c r="E381" s="223" t="s">
        <v>2323</v>
      </c>
      <c r="F381" s="234" t="s">
        <v>352</v>
      </c>
      <c r="G381" t="s">
        <v>281</v>
      </c>
    </row>
    <row r="382" spans="1:7" outlineLevel="1">
      <c r="A382" s="221" t="s">
        <v>333</v>
      </c>
      <c r="B382" s="223" t="s">
        <v>1930</v>
      </c>
      <c r="C382" s="223">
        <v>1.73913E-8</v>
      </c>
      <c r="D382" s="223" t="s">
        <v>259</v>
      </c>
      <c r="E382" s="223" t="s">
        <v>1931</v>
      </c>
      <c r="F382" s="234" t="s">
        <v>359</v>
      </c>
      <c r="G382" t="s">
        <v>281</v>
      </c>
    </row>
    <row r="383" spans="1:7" outlineLevel="1">
      <c r="A383" s="221" t="s">
        <v>333</v>
      </c>
      <c r="B383" s="223" t="s">
        <v>441</v>
      </c>
      <c r="C383" s="223">
        <v>2.8057933333333331E-5</v>
      </c>
      <c r="D383" s="223" t="s">
        <v>259</v>
      </c>
      <c r="E383" s="223" t="s">
        <v>2324</v>
      </c>
      <c r="F383" s="234" t="s">
        <v>359</v>
      </c>
      <c r="G383" t="s">
        <v>281</v>
      </c>
    </row>
    <row r="384" spans="1:7" outlineLevel="1">
      <c r="A384" s="221" t="s">
        <v>333</v>
      </c>
      <c r="B384" s="223" t="s">
        <v>443</v>
      </c>
      <c r="C384" s="223">
        <v>3.0666600000000002E-5</v>
      </c>
      <c r="D384" s="223" t="s">
        <v>259</v>
      </c>
      <c r="E384" s="223" t="s">
        <v>2325</v>
      </c>
      <c r="F384" s="234" t="s">
        <v>352</v>
      </c>
      <c r="G384" t="s">
        <v>281</v>
      </c>
    </row>
    <row r="385" spans="1:7" outlineLevel="1">
      <c r="A385" s="221" t="s">
        <v>333</v>
      </c>
      <c r="B385" s="223" t="s">
        <v>445</v>
      </c>
      <c r="C385" s="223">
        <v>3.3043433333333335E-6</v>
      </c>
      <c r="D385" s="223" t="s">
        <v>259</v>
      </c>
      <c r="E385" s="223" t="s">
        <v>2326</v>
      </c>
      <c r="F385" s="234" t="s">
        <v>359</v>
      </c>
      <c r="G385" t="s">
        <v>281</v>
      </c>
    </row>
    <row r="386" spans="1:7" outlineLevel="1">
      <c r="A386" s="221" t="s">
        <v>333</v>
      </c>
      <c r="B386" s="223" t="s">
        <v>1935</v>
      </c>
      <c r="C386" s="223">
        <v>2.5565200000000001E-6</v>
      </c>
      <c r="D386" s="223" t="s">
        <v>259</v>
      </c>
      <c r="E386" s="223" t="s">
        <v>1936</v>
      </c>
      <c r="F386" s="234" t="s">
        <v>359</v>
      </c>
      <c r="G386" t="s">
        <v>281</v>
      </c>
    </row>
    <row r="387" spans="1:7" outlineLevel="1">
      <c r="A387" s="221" t="s">
        <v>333</v>
      </c>
      <c r="B387" s="223" t="s">
        <v>447</v>
      </c>
      <c r="C387" s="223">
        <v>1.05831E-11</v>
      </c>
      <c r="D387" s="223" t="s">
        <v>259</v>
      </c>
      <c r="E387" s="223" t="s">
        <v>2327</v>
      </c>
      <c r="F387" s="234" t="s">
        <v>352</v>
      </c>
      <c r="G387" t="s">
        <v>281</v>
      </c>
    </row>
    <row r="388" spans="1:7" outlineLevel="1">
      <c r="A388" s="221" t="s">
        <v>333</v>
      </c>
      <c r="B388" s="223" t="s">
        <v>449</v>
      </c>
      <c r="C388" s="223">
        <v>8.0688000000000005E-4</v>
      </c>
      <c r="D388" s="223" t="s">
        <v>259</v>
      </c>
      <c r="E388" s="223" t="s">
        <v>2328</v>
      </c>
      <c r="F388" s="234" t="s">
        <v>337</v>
      </c>
      <c r="G388" t="s">
        <v>281</v>
      </c>
    </row>
    <row r="389" spans="1:7" outlineLevel="1">
      <c r="A389" s="221" t="s">
        <v>333</v>
      </c>
      <c r="B389" s="223" t="s">
        <v>449</v>
      </c>
      <c r="C389" s="223">
        <v>1.3358599999999999E-5</v>
      </c>
      <c r="D389" s="223" t="s">
        <v>259</v>
      </c>
      <c r="E389" s="223" t="s">
        <v>2329</v>
      </c>
      <c r="F389" s="234" t="s">
        <v>339</v>
      </c>
      <c r="G389" t="s">
        <v>281</v>
      </c>
    </row>
    <row r="390" spans="1:7" outlineLevel="1">
      <c r="A390" s="221" t="s">
        <v>333</v>
      </c>
      <c r="B390" s="223" t="s">
        <v>452</v>
      </c>
      <c r="C390" s="223">
        <v>9.1175099999999994E-6</v>
      </c>
      <c r="D390" s="223" t="s">
        <v>259</v>
      </c>
      <c r="E390" s="223" t="s">
        <v>2330</v>
      </c>
      <c r="F390" s="234" t="s">
        <v>335</v>
      </c>
      <c r="G390" t="s">
        <v>281</v>
      </c>
    </row>
    <row r="391" spans="1:7" outlineLevel="1">
      <c r="A391" s="221" t="s">
        <v>333</v>
      </c>
      <c r="B391" s="223" t="s">
        <v>229</v>
      </c>
      <c r="C391" s="223">
        <v>1.6339100000000001E-5</v>
      </c>
      <c r="D391" s="223" t="s">
        <v>259</v>
      </c>
      <c r="E391" s="223" t="s">
        <v>2331</v>
      </c>
      <c r="F391" s="234" t="s">
        <v>335</v>
      </c>
      <c r="G391" t="s">
        <v>281</v>
      </c>
    </row>
    <row r="392" spans="1:7" outlineLevel="1">
      <c r="A392" s="221" t="s">
        <v>333</v>
      </c>
      <c r="B392" s="223" t="s">
        <v>455</v>
      </c>
      <c r="C392" s="223">
        <v>2.3730050000000001E-3</v>
      </c>
      <c r="D392" s="223" t="s">
        <v>259</v>
      </c>
      <c r="E392" s="223" t="s">
        <v>2332</v>
      </c>
      <c r="F392" s="234" t="s">
        <v>337</v>
      </c>
      <c r="G392" t="s">
        <v>281</v>
      </c>
    </row>
    <row r="393" spans="1:7" outlineLevel="1">
      <c r="A393" s="221" t="s">
        <v>333</v>
      </c>
      <c r="B393" s="223" t="s">
        <v>455</v>
      </c>
      <c r="C393" s="223">
        <v>8.9679500000000004E-4</v>
      </c>
      <c r="D393" s="223" t="s">
        <v>259</v>
      </c>
      <c r="E393" s="223" t="s">
        <v>2333</v>
      </c>
      <c r="F393" s="234" t="s">
        <v>339</v>
      </c>
      <c r="G393" t="s">
        <v>281</v>
      </c>
    </row>
    <row r="394" spans="1:7" outlineLevel="1">
      <c r="A394" s="221" t="s">
        <v>333</v>
      </c>
      <c r="B394" s="223" t="s">
        <v>1944</v>
      </c>
      <c r="C394" s="223">
        <v>6.0869499999999996E-7</v>
      </c>
      <c r="D394" s="223" t="s">
        <v>259</v>
      </c>
      <c r="E394" s="223" t="s">
        <v>1945</v>
      </c>
      <c r="F394" s="234" t="s">
        <v>359</v>
      </c>
      <c r="G394" t="s">
        <v>281</v>
      </c>
    </row>
    <row r="395" spans="1:7" outlineLevel="1">
      <c r="A395" s="221" t="s">
        <v>333</v>
      </c>
      <c r="B395" s="223" t="s">
        <v>1946</v>
      </c>
      <c r="C395" s="223">
        <v>2.7826E-7</v>
      </c>
      <c r="D395" s="223" t="s">
        <v>259</v>
      </c>
      <c r="E395" s="223" t="s">
        <v>1947</v>
      </c>
      <c r="F395" s="234" t="s">
        <v>359</v>
      </c>
      <c r="G395" t="s">
        <v>281</v>
      </c>
    </row>
    <row r="396" spans="1:7" outlineLevel="1">
      <c r="A396" s="221" t="s">
        <v>333</v>
      </c>
      <c r="B396" s="223" t="s">
        <v>213</v>
      </c>
      <c r="C396" s="223">
        <v>5.5465999999999999E-9</v>
      </c>
      <c r="D396" s="223" t="s">
        <v>259</v>
      </c>
      <c r="E396" s="223" t="s">
        <v>2334</v>
      </c>
      <c r="F396" s="234" t="s">
        <v>335</v>
      </c>
      <c r="G396" t="s">
        <v>281</v>
      </c>
    </row>
    <row r="397" spans="1:7" outlineLevel="1">
      <c r="A397" s="221" t="s">
        <v>333</v>
      </c>
      <c r="B397" s="223" t="s">
        <v>213</v>
      </c>
      <c r="C397" s="223">
        <v>7.1691400000000003E-4</v>
      </c>
      <c r="D397" s="223" t="s">
        <v>259</v>
      </c>
      <c r="E397" s="223" t="s">
        <v>2335</v>
      </c>
      <c r="F397" s="234" t="s">
        <v>337</v>
      </c>
      <c r="G397" t="s">
        <v>281</v>
      </c>
    </row>
    <row r="398" spans="1:7" outlineLevel="1">
      <c r="A398" s="221" t="s">
        <v>333</v>
      </c>
      <c r="B398" s="223" t="s">
        <v>213</v>
      </c>
      <c r="C398" s="223">
        <v>1.8671300000000001E-6</v>
      </c>
      <c r="D398" s="223" t="s">
        <v>259</v>
      </c>
      <c r="E398" s="223" t="s">
        <v>2336</v>
      </c>
      <c r="F398" s="234" t="s">
        <v>339</v>
      </c>
      <c r="G398" t="s">
        <v>281</v>
      </c>
    </row>
    <row r="399" spans="1:7" outlineLevel="1">
      <c r="A399" s="221" t="s">
        <v>333</v>
      </c>
      <c r="B399" s="223" t="s">
        <v>461</v>
      </c>
      <c r="C399" s="223">
        <v>2.94779E-4</v>
      </c>
      <c r="D399" s="223" t="s">
        <v>259</v>
      </c>
      <c r="E399" s="223" t="s">
        <v>2337</v>
      </c>
      <c r="F399" s="234" t="s">
        <v>463</v>
      </c>
      <c r="G399" t="s">
        <v>281</v>
      </c>
    </row>
    <row r="400" spans="1:7" outlineLevel="1">
      <c r="A400" s="221" t="s">
        <v>333</v>
      </c>
      <c r="B400" s="223" t="s">
        <v>464</v>
      </c>
      <c r="C400" s="223">
        <v>7.3606840000000002E-3</v>
      </c>
      <c r="D400" s="223" t="s">
        <v>259</v>
      </c>
      <c r="E400" s="223" t="s">
        <v>2338</v>
      </c>
      <c r="F400" s="234" t="s">
        <v>337</v>
      </c>
      <c r="G400" t="s">
        <v>281</v>
      </c>
    </row>
    <row r="401" spans="1:9" outlineLevel="1">
      <c r="A401" s="221" t="s">
        <v>333</v>
      </c>
      <c r="B401" s="223" t="s">
        <v>464</v>
      </c>
      <c r="C401" s="223">
        <v>1.2580460000000001E-3</v>
      </c>
      <c r="D401" s="223" t="s">
        <v>259</v>
      </c>
      <c r="E401" s="223" t="s">
        <v>2339</v>
      </c>
      <c r="F401" s="234" t="s">
        <v>339</v>
      </c>
      <c r="G401" t="s">
        <v>281</v>
      </c>
    </row>
    <row r="402" spans="1:9" outlineLevel="1">
      <c r="A402" s="221" t="s">
        <v>333</v>
      </c>
      <c r="B402" s="223" t="s">
        <v>467</v>
      </c>
      <c r="C402" s="223">
        <v>3.27393E-5</v>
      </c>
      <c r="D402" s="223" t="s">
        <v>259</v>
      </c>
      <c r="E402" s="223" t="s">
        <v>2340</v>
      </c>
      <c r="F402" s="234" t="s">
        <v>335</v>
      </c>
      <c r="G402" t="s">
        <v>281</v>
      </c>
    </row>
    <row r="403" spans="1:9" outlineLevel="1">
      <c r="A403" s="221" t="s">
        <v>333</v>
      </c>
      <c r="B403" s="223" t="s">
        <v>469</v>
      </c>
      <c r="C403" s="223">
        <v>9.2622599999999998E-10</v>
      </c>
      <c r="D403" s="223" t="s">
        <v>259</v>
      </c>
      <c r="E403" s="223" t="s">
        <v>2341</v>
      </c>
      <c r="F403" s="234" t="s">
        <v>337</v>
      </c>
      <c r="G403" t="s">
        <v>281</v>
      </c>
    </row>
    <row r="404" spans="1:9" outlineLevel="1">
      <c r="A404" s="221" t="s">
        <v>333</v>
      </c>
      <c r="B404" s="223" t="s">
        <v>469</v>
      </c>
      <c r="C404" s="223">
        <v>1.5462900000000001E-12</v>
      </c>
      <c r="D404" s="223" t="s">
        <v>259</v>
      </c>
      <c r="E404" s="223" t="s">
        <v>2342</v>
      </c>
      <c r="F404" s="234" t="s">
        <v>339</v>
      </c>
      <c r="G404" t="s">
        <v>281</v>
      </c>
    </row>
    <row r="405" spans="1:9" outlineLevel="1">
      <c r="A405" s="221" t="s">
        <v>333</v>
      </c>
      <c r="B405" s="223" t="s">
        <v>472</v>
      </c>
      <c r="C405" s="223">
        <v>3.3465500000000002E-10</v>
      </c>
      <c r="D405" s="223" t="s">
        <v>259</v>
      </c>
      <c r="E405" s="223" t="s">
        <v>2343</v>
      </c>
      <c r="F405" s="234" t="s">
        <v>337</v>
      </c>
      <c r="G405" t="s">
        <v>281</v>
      </c>
    </row>
    <row r="406" spans="1:9" outlineLevel="1">
      <c r="A406" s="221" t="s">
        <v>333</v>
      </c>
      <c r="B406" s="223" t="s">
        <v>472</v>
      </c>
      <c r="C406" s="223">
        <v>5.5868900000000004E-13</v>
      </c>
      <c r="D406" s="223" t="s">
        <v>259</v>
      </c>
      <c r="E406" s="223" t="s">
        <v>2344</v>
      </c>
      <c r="F406" s="234" t="s">
        <v>339</v>
      </c>
      <c r="G406" t="s">
        <v>281</v>
      </c>
    </row>
    <row r="407" spans="1:9" outlineLevel="1">
      <c r="A407" s="221" t="s">
        <v>333</v>
      </c>
      <c r="B407" s="223" t="s">
        <v>475</v>
      </c>
      <c r="C407" s="223">
        <v>1.6280730000000001E-3</v>
      </c>
      <c r="D407" s="223" t="s">
        <v>259</v>
      </c>
      <c r="E407" s="223" t="s">
        <v>2305</v>
      </c>
      <c r="F407" s="234" t="s">
        <v>337</v>
      </c>
      <c r="G407" t="s">
        <v>281</v>
      </c>
    </row>
    <row r="408" spans="1:9" outlineLevel="1">
      <c r="A408" s="221" t="s">
        <v>333</v>
      </c>
      <c r="B408" s="223" t="s">
        <v>475</v>
      </c>
      <c r="C408" s="223">
        <v>1.8410200000000001E-4</v>
      </c>
      <c r="D408" s="223" t="s">
        <v>259</v>
      </c>
      <c r="E408" s="223" t="s">
        <v>2345</v>
      </c>
      <c r="F408" s="234" t="s">
        <v>339</v>
      </c>
      <c r="G408" t="s">
        <v>281</v>
      </c>
      <c r="I408" s="204"/>
    </row>
    <row r="409" spans="1:9" outlineLevel="1">
      <c r="A409" s="221" t="s">
        <v>333</v>
      </c>
      <c r="B409" s="223" t="s">
        <v>477</v>
      </c>
      <c r="C409" s="223">
        <v>1.89565E-6</v>
      </c>
      <c r="D409" s="223" t="s">
        <v>259</v>
      </c>
      <c r="E409" s="223" t="s">
        <v>1960</v>
      </c>
      <c r="F409" s="234" t="s">
        <v>352</v>
      </c>
      <c r="G409" t="s">
        <v>281</v>
      </c>
      <c r="I409" s="204"/>
    </row>
    <row r="410" spans="1:9" outlineLevel="1">
      <c r="A410" s="221" t="s">
        <v>333</v>
      </c>
      <c r="B410" s="223" t="s">
        <v>479</v>
      </c>
      <c r="C410" s="223">
        <v>2.3621900000000001E-7</v>
      </c>
      <c r="D410" s="223" t="s">
        <v>259</v>
      </c>
      <c r="E410" s="223" t="s">
        <v>2346</v>
      </c>
      <c r="F410" s="234" t="s">
        <v>337</v>
      </c>
      <c r="G410" t="s">
        <v>281</v>
      </c>
      <c r="I410" s="204"/>
    </row>
    <row r="411" spans="1:9" outlineLevel="1">
      <c r="A411" s="221" t="s">
        <v>333</v>
      </c>
      <c r="B411" s="223" t="s">
        <v>479</v>
      </c>
      <c r="C411" s="223">
        <v>7.5425199999999997E-10</v>
      </c>
      <c r="D411" s="223" t="s">
        <v>259</v>
      </c>
      <c r="E411" s="223" t="s">
        <v>2347</v>
      </c>
      <c r="F411" s="234" t="s">
        <v>339</v>
      </c>
      <c r="G411" t="s">
        <v>281</v>
      </c>
      <c r="I411" s="204"/>
    </row>
    <row r="412" spans="1:9" outlineLevel="1">
      <c r="A412" s="221" t="s">
        <v>333</v>
      </c>
      <c r="B412" s="223" t="s">
        <v>482</v>
      </c>
      <c r="C412" s="223">
        <v>1.2391568E-2</v>
      </c>
      <c r="D412" s="223" t="s">
        <v>259</v>
      </c>
      <c r="E412" s="223" t="s">
        <v>2348</v>
      </c>
      <c r="F412" s="234" t="s">
        <v>484</v>
      </c>
      <c r="G412" t="s">
        <v>281</v>
      </c>
      <c r="I412" s="204"/>
    </row>
    <row r="413" spans="1:9" outlineLevel="1">
      <c r="A413" s="221" t="s">
        <v>333</v>
      </c>
      <c r="B413" s="223" t="s">
        <v>209</v>
      </c>
      <c r="C413" s="223">
        <v>2.62153E-8</v>
      </c>
      <c r="D413" s="223" t="s">
        <v>259</v>
      </c>
      <c r="E413" s="223" t="s">
        <v>2349</v>
      </c>
      <c r="F413" s="234" t="s">
        <v>335</v>
      </c>
      <c r="G413" t="s">
        <v>281</v>
      </c>
      <c r="I413" s="204"/>
    </row>
    <row r="414" spans="1:9" outlineLevel="1">
      <c r="A414" s="221" t="s">
        <v>333</v>
      </c>
      <c r="B414" s="223" t="s">
        <v>486</v>
      </c>
      <c r="C414" s="223">
        <v>1.7564800000000002E-5</v>
      </c>
      <c r="D414" s="223" t="s">
        <v>259</v>
      </c>
      <c r="E414" s="223" t="s">
        <v>2350</v>
      </c>
      <c r="F414" s="234" t="s">
        <v>337</v>
      </c>
      <c r="G414" t="s">
        <v>281</v>
      </c>
      <c r="I414" s="204"/>
    </row>
    <row r="415" spans="1:9" outlineLevel="1">
      <c r="A415" s="221" t="s">
        <v>333</v>
      </c>
      <c r="B415" s="223" t="s">
        <v>486</v>
      </c>
      <c r="C415" s="223">
        <v>2.3937599999999998E-9</v>
      </c>
      <c r="D415" s="223" t="s">
        <v>259</v>
      </c>
      <c r="E415" s="223" t="s">
        <v>2351</v>
      </c>
      <c r="F415" s="234" t="s">
        <v>339</v>
      </c>
      <c r="G415" t="s">
        <v>281</v>
      </c>
      <c r="I415" s="204"/>
    </row>
    <row r="416" spans="1:9" outlineLevel="1">
      <c r="A416" s="262" t="s">
        <v>268</v>
      </c>
      <c r="B416" s="189" t="s">
        <v>126</v>
      </c>
      <c r="C416" s="189">
        <v>22.97969608</v>
      </c>
      <c r="D416" s="189" t="s">
        <v>542</v>
      </c>
      <c r="E416" s="189" t="s">
        <v>253</v>
      </c>
      <c r="F416" s="263" t="s">
        <v>1967</v>
      </c>
      <c r="G416" t="s">
        <v>281</v>
      </c>
      <c r="I416" s="204"/>
    </row>
    <row r="417" spans="1:14" outlineLevel="1">
      <c r="A417" s="262" t="s">
        <v>268</v>
      </c>
      <c r="B417" s="189" t="s">
        <v>1968</v>
      </c>
      <c r="C417" s="189">
        <v>380</v>
      </c>
      <c r="D417" s="189" t="s">
        <v>1969</v>
      </c>
      <c r="E417" s="189" t="s">
        <v>253</v>
      </c>
      <c r="F417" s="263" t="s">
        <v>1970</v>
      </c>
      <c r="G417" t="s">
        <v>281</v>
      </c>
      <c r="I417" s="204"/>
    </row>
    <row r="418" spans="1:14" outlineLevel="1">
      <c r="A418" s="262" t="s">
        <v>268</v>
      </c>
      <c r="B418" s="189" t="s">
        <v>1593</v>
      </c>
      <c r="C418" s="189">
        <v>200000</v>
      </c>
      <c r="D418" s="189" t="s">
        <v>2352</v>
      </c>
      <c r="E418" s="189" t="s">
        <v>1971</v>
      </c>
      <c r="F418" s="263" t="s">
        <v>1972</v>
      </c>
      <c r="G418" t="s">
        <v>281</v>
      </c>
      <c r="I418" s="204"/>
    </row>
    <row r="419" spans="1:14" outlineLevel="1">
      <c r="A419" s="262" t="s">
        <v>268</v>
      </c>
      <c r="B419" s="189" t="s">
        <v>983</v>
      </c>
      <c r="C419" s="189" t="s">
        <v>1973</v>
      </c>
      <c r="D419" s="189" t="s">
        <v>408</v>
      </c>
      <c r="E419" s="264"/>
      <c r="F419" s="263" t="s">
        <v>1974</v>
      </c>
      <c r="G419" t="s">
        <v>281</v>
      </c>
      <c r="I419" s="204"/>
    </row>
    <row r="420" spans="1:14" outlineLevel="1">
      <c r="A420" s="239" t="s">
        <v>268</v>
      </c>
      <c r="B420" s="240" t="s">
        <v>1975</v>
      </c>
      <c r="C420" s="240" t="s">
        <v>1976</v>
      </c>
      <c r="D420" s="270" t="s">
        <v>275</v>
      </c>
      <c r="E420" s="265"/>
      <c r="F420" s="241" t="s">
        <v>1977</v>
      </c>
      <c r="G420" t="s">
        <v>281</v>
      </c>
      <c r="I420" s="204"/>
    </row>
    <row r="421" spans="1:14" outlineLevel="1">
      <c r="G421" t="s">
        <v>281</v>
      </c>
      <c r="I421" s="204"/>
    </row>
    <row r="422" spans="1:14" ht="18.75">
      <c r="A422" s="769" t="s">
        <v>1001</v>
      </c>
      <c r="B422" s="770"/>
      <c r="C422" s="770"/>
      <c r="D422" s="770"/>
      <c r="E422" s="770"/>
      <c r="F422" s="771"/>
      <c r="G422" t="s">
        <v>281</v>
      </c>
      <c r="I422" s="204"/>
    </row>
    <row r="423" spans="1:14">
      <c r="A423" s="211" t="s">
        <v>238</v>
      </c>
      <c r="B423" s="212" t="s">
        <v>239</v>
      </c>
      <c r="C423" s="212" t="s">
        <v>240</v>
      </c>
      <c r="D423" s="212" t="s">
        <v>134</v>
      </c>
      <c r="E423" s="212" t="s">
        <v>241</v>
      </c>
      <c r="F423" s="213" t="s">
        <v>242</v>
      </c>
      <c r="G423" t="s">
        <v>281</v>
      </c>
      <c r="I423" s="204"/>
    </row>
    <row r="424" spans="1:14">
      <c r="A424" s="216" t="s">
        <v>243</v>
      </c>
      <c r="B424" s="217" t="s">
        <v>1284</v>
      </c>
      <c r="C424" s="218">
        <v>4.0033580000000003E-3</v>
      </c>
      <c r="D424" s="218" t="s">
        <v>259</v>
      </c>
      <c r="E424" s="218" t="s">
        <v>2353</v>
      </c>
      <c r="F424" s="232" t="s">
        <v>1286</v>
      </c>
      <c r="G424" t="s">
        <v>281</v>
      </c>
      <c r="I424" s="204"/>
    </row>
    <row r="425" spans="1:14" outlineLevel="1">
      <c r="A425" s="221" t="s">
        <v>243</v>
      </c>
      <c r="B425" s="222" t="s">
        <v>1287</v>
      </c>
      <c r="C425" s="223">
        <v>1.4749799999999999E-6</v>
      </c>
      <c r="D425" s="223" t="s">
        <v>259</v>
      </c>
      <c r="E425" s="223" t="s">
        <v>1288</v>
      </c>
      <c r="F425" s="234" t="s">
        <v>1289</v>
      </c>
      <c r="G425" t="s">
        <v>281</v>
      </c>
      <c r="I425" s="204"/>
    </row>
    <row r="426" spans="1:14" outlineLevel="1">
      <c r="A426" s="221" t="s">
        <v>243</v>
      </c>
      <c r="B426" s="222" t="s">
        <v>317</v>
      </c>
      <c r="C426" s="223">
        <v>7.2858000000000005E-4</v>
      </c>
      <c r="D426" s="223" t="s">
        <v>259</v>
      </c>
      <c r="E426" s="223" t="s">
        <v>2354</v>
      </c>
      <c r="F426" s="234" t="s">
        <v>1291</v>
      </c>
      <c r="G426" t="s">
        <v>281</v>
      </c>
      <c r="I426" s="204"/>
    </row>
    <row r="427" spans="1:14" outlineLevel="1">
      <c r="A427" s="221" t="s">
        <v>243</v>
      </c>
      <c r="B427" s="222" t="s">
        <v>294</v>
      </c>
      <c r="C427" s="223">
        <v>2.8799999999999998E-7</v>
      </c>
      <c r="D427" s="223" t="s">
        <v>259</v>
      </c>
      <c r="E427" s="223" t="s">
        <v>2355</v>
      </c>
      <c r="F427" s="234" t="s">
        <v>1291</v>
      </c>
      <c r="G427" t="s">
        <v>281</v>
      </c>
      <c r="I427" s="204"/>
      <c r="N427" s="204"/>
    </row>
    <row r="428" spans="1:14" outlineLevel="1">
      <c r="A428" s="221" t="s">
        <v>243</v>
      </c>
      <c r="B428" s="222" t="s">
        <v>1293</v>
      </c>
      <c r="C428" s="223">
        <v>1.8927E-7</v>
      </c>
      <c r="D428" s="223" t="s">
        <v>259</v>
      </c>
      <c r="E428" s="223" t="s">
        <v>2356</v>
      </c>
      <c r="F428" s="234" t="s">
        <v>1291</v>
      </c>
      <c r="G428" t="s">
        <v>281</v>
      </c>
      <c r="I428" s="204"/>
      <c r="N428" s="204"/>
    </row>
    <row r="429" spans="1:14" outlineLevel="1">
      <c r="A429" s="221" t="s">
        <v>243</v>
      </c>
      <c r="B429" s="222" t="s">
        <v>1295</v>
      </c>
      <c r="C429" s="223">
        <v>1.4289999999999999E-7</v>
      </c>
      <c r="D429" s="223" t="s">
        <v>504</v>
      </c>
      <c r="E429" s="223" t="s">
        <v>1296</v>
      </c>
      <c r="F429" s="234" t="s">
        <v>1297</v>
      </c>
      <c r="G429" t="s">
        <v>281</v>
      </c>
      <c r="I429" s="204"/>
      <c r="N429" s="204"/>
    </row>
    <row r="430" spans="1:14" outlineLevel="1">
      <c r="A430" s="221" t="s">
        <v>243</v>
      </c>
      <c r="B430" s="222" t="s">
        <v>1298</v>
      </c>
      <c r="C430" s="223">
        <v>4.8386542999999997E-2</v>
      </c>
      <c r="D430" s="223" t="s">
        <v>327</v>
      </c>
      <c r="E430" s="223" t="s">
        <v>1299</v>
      </c>
      <c r="F430" s="234" t="s">
        <v>1300</v>
      </c>
      <c r="G430" t="s">
        <v>281</v>
      </c>
      <c r="I430" s="204"/>
      <c r="N430" s="204"/>
    </row>
    <row r="431" spans="1:14" outlineLevel="1">
      <c r="A431" s="221" t="s">
        <v>243</v>
      </c>
      <c r="B431" s="222" t="s">
        <v>1301</v>
      </c>
      <c r="C431" s="223">
        <v>4.3943309999999996E-3</v>
      </c>
      <c r="D431" s="223" t="s">
        <v>408</v>
      </c>
      <c r="E431" s="223" t="s">
        <v>2357</v>
      </c>
      <c r="F431" s="234" t="s">
        <v>1291</v>
      </c>
      <c r="G431" t="s">
        <v>281</v>
      </c>
      <c r="N431" s="204"/>
    </row>
    <row r="432" spans="1:14" outlineLevel="1">
      <c r="A432" s="221" t="s">
        <v>243</v>
      </c>
      <c r="B432" s="222" t="s">
        <v>1303</v>
      </c>
      <c r="C432" s="223">
        <v>4.963716E-3</v>
      </c>
      <c r="D432" s="223" t="s">
        <v>408</v>
      </c>
      <c r="E432" s="223" t="s">
        <v>2358</v>
      </c>
      <c r="F432" s="234" t="s">
        <v>1305</v>
      </c>
      <c r="G432" t="s">
        <v>281</v>
      </c>
      <c r="N432" s="204"/>
    </row>
    <row r="433" spans="1:14" outlineLevel="1">
      <c r="A433" s="221" t="s">
        <v>243</v>
      </c>
      <c r="B433" s="222" t="s">
        <v>1306</v>
      </c>
      <c r="C433" s="223">
        <v>3.8774600000000001E-4</v>
      </c>
      <c r="D433" s="223" t="s">
        <v>504</v>
      </c>
      <c r="E433" s="223" t="s">
        <v>1307</v>
      </c>
      <c r="F433" s="234" t="s">
        <v>1308</v>
      </c>
      <c r="G433" t="s">
        <v>281</v>
      </c>
      <c r="N433" s="204"/>
    </row>
    <row r="434" spans="1:14" outlineLevel="1">
      <c r="A434" s="221" t="s">
        <v>243</v>
      </c>
      <c r="B434" s="222" t="s">
        <v>1309</v>
      </c>
      <c r="C434" s="223">
        <v>3.8774600000000001E-4</v>
      </c>
      <c r="D434" s="223" t="s">
        <v>504</v>
      </c>
      <c r="E434" s="223" t="s">
        <v>1307</v>
      </c>
      <c r="F434" s="234" t="s">
        <v>1308</v>
      </c>
      <c r="G434" t="s">
        <v>281</v>
      </c>
      <c r="N434" s="204"/>
    </row>
    <row r="435" spans="1:14" outlineLevel="1">
      <c r="A435" s="221" t="s">
        <v>243</v>
      </c>
      <c r="B435" s="222" t="s">
        <v>1310</v>
      </c>
      <c r="C435" s="223">
        <v>8.4939100000000001E-5</v>
      </c>
      <c r="D435" s="223" t="s">
        <v>259</v>
      </c>
      <c r="E435" s="223" t="s">
        <v>1311</v>
      </c>
      <c r="F435" s="234" t="s">
        <v>1312</v>
      </c>
      <c r="G435" t="s">
        <v>281</v>
      </c>
      <c r="N435" s="204"/>
    </row>
    <row r="436" spans="1:14" outlineLevel="1">
      <c r="A436" s="221" t="s">
        <v>243</v>
      </c>
      <c r="B436" s="222" t="s">
        <v>1313</v>
      </c>
      <c r="C436" s="223">
        <v>0.16014249999999999</v>
      </c>
      <c r="D436" s="223" t="s">
        <v>259</v>
      </c>
      <c r="E436" s="223" t="s">
        <v>1314</v>
      </c>
      <c r="F436" s="234" t="s">
        <v>1315</v>
      </c>
      <c r="G436" t="s">
        <v>281</v>
      </c>
      <c r="N436" s="204"/>
    </row>
    <row r="437" spans="1:14" outlineLevel="1">
      <c r="A437" s="221" t="s">
        <v>243</v>
      </c>
      <c r="B437" s="222" t="s">
        <v>326</v>
      </c>
      <c r="C437" s="223">
        <v>1.4586203000000001E-2</v>
      </c>
      <c r="D437" s="223" t="s">
        <v>327</v>
      </c>
      <c r="E437" s="223" t="s">
        <v>2359</v>
      </c>
      <c r="F437" s="234" t="s">
        <v>1317</v>
      </c>
      <c r="G437" t="s">
        <v>281</v>
      </c>
      <c r="N437" s="204"/>
    </row>
    <row r="438" spans="1:14" outlineLevel="1">
      <c r="A438" s="221" t="s">
        <v>243</v>
      </c>
      <c r="B438" s="222" t="s">
        <v>1318</v>
      </c>
      <c r="C438" s="223">
        <v>1.2419467999999999E-2</v>
      </c>
      <c r="D438" s="223" t="s">
        <v>327</v>
      </c>
      <c r="E438" s="223" t="s">
        <v>2360</v>
      </c>
      <c r="F438" s="234" t="s">
        <v>1320</v>
      </c>
      <c r="G438" t="s">
        <v>281</v>
      </c>
      <c r="N438" s="204"/>
    </row>
    <row r="439" spans="1:14" outlineLevel="1">
      <c r="A439" s="221" t="s">
        <v>243</v>
      </c>
      <c r="B439" s="222" t="s">
        <v>1321</v>
      </c>
      <c r="C439" s="223">
        <v>2.5634615999999999E-2</v>
      </c>
      <c r="D439" s="223" t="s">
        <v>327</v>
      </c>
      <c r="E439" s="223" t="s">
        <v>2361</v>
      </c>
      <c r="F439" s="234" t="s">
        <v>1291</v>
      </c>
      <c r="G439" t="s">
        <v>281</v>
      </c>
      <c r="N439" s="204"/>
    </row>
    <row r="440" spans="1:14" outlineLevel="1">
      <c r="A440" s="221" t="s">
        <v>243</v>
      </c>
      <c r="B440" s="222" t="s">
        <v>300</v>
      </c>
      <c r="C440" s="223">
        <v>1.7280000000000001E-7</v>
      </c>
      <c r="D440" s="223" t="s">
        <v>259</v>
      </c>
      <c r="E440" s="223" t="s">
        <v>2362</v>
      </c>
      <c r="F440" s="234" t="s">
        <v>1291</v>
      </c>
      <c r="G440" t="s">
        <v>281</v>
      </c>
      <c r="N440" s="204"/>
    </row>
    <row r="441" spans="1:14" outlineLevel="1">
      <c r="A441" s="221" t="s">
        <v>243</v>
      </c>
      <c r="B441" s="222" t="s">
        <v>288</v>
      </c>
      <c r="C441" s="223">
        <v>2.0253369E-2</v>
      </c>
      <c r="D441" s="223" t="s">
        <v>259</v>
      </c>
      <c r="E441" s="223" t="s">
        <v>2363</v>
      </c>
      <c r="F441" s="234" t="s">
        <v>1291</v>
      </c>
      <c r="G441" t="s">
        <v>281</v>
      </c>
      <c r="N441" s="204"/>
    </row>
    <row r="442" spans="1:14" outlineLevel="1">
      <c r="A442" s="221" t="s">
        <v>243</v>
      </c>
      <c r="B442" s="222" t="s">
        <v>1325</v>
      </c>
      <c r="C442" s="223">
        <v>1.481262E-2</v>
      </c>
      <c r="D442" s="223" t="s">
        <v>259</v>
      </c>
      <c r="E442" s="223" t="s">
        <v>2364</v>
      </c>
      <c r="F442" s="234" t="s">
        <v>1286</v>
      </c>
      <c r="G442" t="s">
        <v>281</v>
      </c>
    </row>
    <row r="443" spans="1:14" outlineLevel="1">
      <c r="A443" s="221" t="s">
        <v>243</v>
      </c>
      <c r="B443" s="222" t="s">
        <v>282</v>
      </c>
      <c r="C443" s="223">
        <v>7.64132E-12</v>
      </c>
      <c r="D443" s="223" t="s">
        <v>275</v>
      </c>
      <c r="E443" s="223" t="s">
        <v>2365</v>
      </c>
      <c r="F443" s="234" t="s">
        <v>1291</v>
      </c>
      <c r="G443" t="s">
        <v>281</v>
      </c>
    </row>
    <row r="444" spans="1:14" outlineLevel="1">
      <c r="A444" s="221" t="s">
        <v>243</v>
      </c>
      <c r="B444" s="222" t="s">
        <v>1328</v>
      </c>
      <c r="C444" s="223">
        <v>2.3874999999999999E-3</v>
      </c>
      <c r="D444" s="223" t="s">
        <v>259</v>
      </c>
      <c r="E444" s="223" t="s">
        <v>1329</v>
      </c>
      <c r="F444" s="234" t="s">
        <v>1330</v>
      </c>
      <c r="G444" t="s">
        <v>281</v>
      </c>
    </row>
    <row r="445" spans="1:14" outlineLevel="1">
      <c r="A445" s="221" t="s">
        <v>243</v>
      </c>
      <c r="B445" s="222" t="s">
        <v>1331</v>
      </c>
      <c r="C445" s="223">
        <v>2.68492E-4</v>
      </c>
      <c r="D445" s="223" t="s">
        <v>259</v>
      </c>
      <c r="E445" s="223" t="s">
        <v>1332</v>
      </c>
      <c r="F445" s="234" t="s">
        <v>1333</v>
      </c>
      <c r="G445" t="s">
        <v>281</v>
      </c>
      <c r="N445" s="204"/>
    </row>
    <row r="446" spans="1:14" outlineLevel="1">
      <c r="A446" s="221" t="s">
        <v>243</v>
      </c>
      <c r="B446" s="222" t="s">
        <v>1334</v>
      </c>
      <c r="C446" s="223">
        <v>2.2348199999999999E-7</v>
      </c>
      <c r="D446" s="223" t="s">
        <v>259</v>
      </c>
      <c r="E446" s="223" t="s">
        <v>1335</v>
      </c>
      <c r="F446" s="234" t="s">
        <v>1289</v>
      </c>
      <c r="G446" t="s">
        <v>281</v>
      </c>
      <c r="N446" s="204"/>
    </row>
    <row r="447" spans="1:14" outlineLevel="1">
      <c r="A447" s="221" t="s">
        <v>243</v>
      </c>
      <c r="B447" s="222" t="s">
        <v>1336</v>
      </c>
      <c r="C447" s="223">
        <v>2.2348199999999999E-7</v>
      </c>
      <c r="D447" s="223" t="s">
        <v>259</v>
      </c>
      <c r="E447" s="223" t="s">
        <v>1335</v>
      </c>
      <c r="F447" s="234" t="s">
        <v>1289</v>
      </c>
      <c r="G447" t="s">
        <v>281</v>
      </c>
      <c r="N447" s="204"/>
    </row>
    <row r="448" spans="1:14" outlineLevel="1">
      <c r="A448" s="221" t="s">
        <v>243</v>
      </c>
      <c r="B448" s="222" t="s">
        <v>1337</v>
      </c>
      <c r="C448" s="223">
        <v>3.0565261999999999E-2</v>
      </c>
      <c r="D448" s="223" t="s">
        <v>259</v>
      </c>
      <c r="E448" s="223" t="s">
        <v>2366</v>
      </c>
      <c r="F448" s="234" t="s">
        <v>1291</v>
      </c>
      <c r="G448" t="s">
        <v>281</v>
      </c>
      <c r="N448" s="204"/>
    </row>
    <row r="449" spans="1:14" outlineLevel="1">
      <c r="A449" s="221" t="s">
        <v>243</v>
      </c>
      <c r="B449" s="222" t="s">
        <v>320</v>
      </c>
      <c r="C449" s="223">
        <v>1.8214500000000001E-3</v>
      </c>
      <c r="D449" s="223" t="s">
        <v>259</v>
      </c>
      <c r="E449" s="223" t="s">
        <v>2367</v>
      </c>
      <c r="F449" s="234" t="s">
        <v>1291</v>
      </c>
      <c r="G449" t="s">
        <v>281</v>
      </c>
      <c r="N449" s="204"/>
    </row>
    <row r="450" spans="1:14" outlineLevel="1">
      <c r="A450" s="221" t="s">
        <v>243</v>
      </c>
      <c r="B450" s="222" t="s">
        <v>323</v>
      </c>
      <c r="C450" s="223">
        <v>1.1799301E-2</v>
      </c>
      <c r="D450" s="223" t="s">
        <v>259</v>
      </c>
      <c r="E450" s="223" t="s">
        <v>2368</v>
      </c>
      <c r="F450" s="234" t="s">
        <v>1291</v>
      </c>
      <c r="G450" t="s">
        <v>281</v>
      </c>
      <c r="N450" s="204"/>
    </row>
    <row r="451" spans="1:14" outlineLevel="1">
      <c r="A451" s="221" t="s">
        <v>243</v>
      </c>
      <c r="B451" s="222" t="s">
        <v>308</v>
      </c>
      <c r="C451" s="223">
        <v>9.0096900000000003E-7</v>
      </c>
      <c r="D451" s="223" t="s">
        <v>259</v>
      </c>
      <c r="E451" s="223" t="s">
        <v>2369</v>
      </c>
      <c r="F451" s="234" t="s">
        <v>1291</v>
      </c>
      <c r="G451" t="s">
        <v>281</v>
      </c>
      <c r="N451" s="204"/>
    </row>
    <row r="452" spans="1:14" outlineLevel="1">
      <c r="A452" s="221" t="s">
        <v>243</v>
      </c>
      <c r="B452" s="222" t="s">
        <v>1342</v>
      </c>
      <c r="C452" s="223">
        <v>8.7158099999999995E-6</v>
      </c>
      <c r="D452" s="223" t="s">
        <v>259</v>
      </c>
      <c r="E452" s="223" t="s">
        <v>1343</v>
      </c>
      <c r="F452" s="234" t="s">
        <v>1289</v>
      </c>
      <c r="G452" t="s">
        <v>281</v>
      </c>
      <c r="N452" s="204"/>
    </row>
    <row r="453" spans="1:14" outlineLevel="1">
      <c r="A453" s="221" t="s">
        <v>243</v>
      </c>
      <c r="B453" s="222" t="s">
        <v>274</v>
      </c>
      <c r="C453" s="223">
        <v>3.7946900000000003E-12</v>
      </c>
      <c r="D453" s="223" t="s">
        <v>275</v>
      </c>
      <c r="E453" s="223" t="s">
        <v>2370</v>
      </c>
      <c r="F453" s="234" t="s">
        <v>1291</v>
      </c>
      <c r="G453" t="s">
        <v>281</v>
      </c>
      <c r="N453" s="204"/>
    </row>
    <row r="454" spans="1:14" outlineLevel="1">
      <c r="A454" s="221" t="s">
        <v>243</v>
      </c>
      <c r="B454" s="222" t="s">
        <v>1345</v>
      </c>
      <c r="C454" s="223">
        <v>6.68659E-5</v>
      </c>
      <c r="D454" s="223" t="s">
        <v>259</v>
      </c>
      <c r="E454" s="223" t="s">
        <v>1346</v>
      </c>
      <c r="F454" s="234" t="s">
        <v>1289</v>
      </c>
      <c r="G454" t="s">
        <v>281</v>
      </c>
      <c r="N454" s="204"/>
    </row>
    <row r="455" spans="1:14" outlineLevel="1">
      <c r="A455" s="221" t="s">
        <v>243</v>
      </c>
      <c r="B455" s="222" t="s">
        <v>1347</v>
      </c>
      <c r="C455" s="223">
        <v>9.533470000000001E-10</v>
      </c>
      <c r="D455" s="223" t="s">
        <v>1348</v>
      </c>
      <c r="E455" s="223" t="s">
        <v>1349</v>
      </c>
      <c r="F455" s="234" t="s">
        <v>1286</v>
      </c>
      <c r="G455" t="s">
        <v>281</v>
      </c>
    </row>
    <row r="456" spans="1:14" outlineLevel="1">
      <c r="A456" s="221" t="s">
        <v>243</v>
      </c>
      <c r="B456" s="222" t="s">
        <v>278</v>
      </c>
      <c r="C456" s="223">
        <v>2.0976500000000001E-11</v>
      </c>
      <c r="D456" s="223" t="s">
        <v>275</v>
      </c>
      <c r="E456" s="223" t="s">
        <v>2371</v>
      </c>
      <c r="F456" s="234" t="s">
        <v>1291</v>
      </c>
      <c r="G456" t="s">
        <v>281</v>
      </c>
      <c r="N456" s="204"/>
    </row>
    <row r="457" spans="1:14" outlineLevel="1">
      <c r="A457" s="221" t="s">
        <v>243</v>
      </c>
      <c r="B457" s="222" t="s">
        <v>305</v>
      </c>
      <c r="C457" s="223">
        <v>4.9694399999999996E-6</v>
      </c>
      <c r="D457" s="223" t="s">
        <v>259</v>
      </c>
      <c r="E457" s="223" t="s">
        <v>2372</v>
      </c>
      <c r="F457" s="234" t="s">
        <v>1291</v>
      </c>
      <c r="G457" t="s">
        <v>281</v>
      </c>
    </row>
    <row r="458" spans="1:14" outlineLevel="1">
      <c r="A458" s="221" t="s">
        <v>243</v>
      </c>
      <c r="B458" s="222" t="s">
        <v>1352</v>
      </c>
      <c r="C458" s="223">
        <v>3.0393599999999998E-6</v>
      </c>
      <c r="D458" s="223" t="s">
        <v>259</v>
      </c>
      <c r="E458" s="223" t="s">
        <v>1353</v>
      </c>
      <c r="F458" s="234" t="s">
        <v>1289</v>
      </c>
      <c r="G458" t="s">
        <v>281</v>
      </c>
      <c r="N458" s="204"/>
    </row>
    <row r="459" spans="1:14" outlineLevel="1">
      <c r="A459" s="221" t="s">
        <v>243</v>
      </c>
      <c r="B459" s="222" t="s">
        <v>1354</v>
      </c>
      <c r="C459" s="223">
        <v>8.9392900000000006E-8</v>
      </c>
      <c r="D459" s="223" t="s">
        <v>259</v>
      </c>
      <c r="E459" s="223" t="s">
        <v>1355</v>
      </c>
      <c r="F459" s="234" t="s">
        <v>1289</v>
      </c>
      <c r="G459" t="s">
        <v>281</v>
      </c>
    </row>
    <row r="460" spans="1:14" outlineLevel="1">
      <c r="A460" s="221" t="s">
        <v>243</v>
      </c>
      <c r="B460" s="222" t="s">
        <v>595</v>
      </c>
      <c r="C460" s="223">
        <v>1.8577190000000001E-3</v>
      </c>
      <c r="D460" s="223" t="s">
        <v>259</v>
      </c>
      <c r="E460" s="223" t="s">
        <v>1356</v>
      </c>
      <c r="F460" s="234" t="s">
        <v>1289</v>
      </c>
      <c r="G460" t="s">
        <v>281</v>
      </c>
    </row>
    <row r="461" spans="1:14" outlineLevel="1">
      <c r="A461" s="221" t="s">
        <v>243</v>
      </c>
      <c r="B461" s="222" t="s">
        <v>247</v>
      </c>
      <c r="C461" s="223">
        <v>3.115769E-3</v>
      </c>
      <c r="D461" s="223" t="s">
        <v>314</v>
      </c>
      <c r="E461" s="223" t="s">
        <v>2373</v>
      </c>
      <c r="F461" s="234" t="s">
        <v>316</v>
      </c>
      <c r="G461" t="s">
        <v>281</v>
      </c>
      <c r="N461" s="204"/>
    </row>
    <row r="462" spans="1:14" outlineLevel="1">
      <c r="A462" s="221" t="s">
        <v>243</v>
      </c>
      <c r="B462" s="222" t="s">
        <v>1358</v>
      </c>
      <c r="C462" s="223">
        <v>2.4895699999999999E-11</v>
      </c>
      <c r="D462" s="223" t="s">
        <v>275</v>
      </c>
      <c r="E462" s="223" t="s">
        <v>1359</v>
      </c>
      <c r="F462" s="234" t="s">
        <v>1286</v>
      </c>
      <c r="G462" t="s">
        <v>281</v>
      </c>
      <c r="N462" s="204"/>
    </row>
    <row r="463" spans="1:14" outlineLevel="1">
      <c r="A463" s="221" t="s">
        <v>333</v>
      </c>
      <c r="B463" s="223" t="s">
        <v>225</v>
      </c>
      <c r="C463" s="223">
        <v>1.35831E-6</v>
      </c>
      <c r="D463" s="223" t="s">
        <v>259</v>
      </c>
      <c r="E463" s="223" t="s">
        <v>2374</v>
      </c>
      <c r="F463" s="234" t="s">
        <v>1361</v>
      </c>
      <c r="G463" t="s">
        <v>281</v>
      </c>
      <c r="N463" s="204"/>
    </row>
    <row r="464" spans="1:14" outlineLevel="1">
      <c r="A464" s="221" t="s">
        <v>333</v>
      </c>
      <c r="B464" s="223" t="s">
        <v>225</v>
      </c>
      <c r="C464" s="223">
        <v>6.3133100000000006E-8</v>
      </c>
      <c r="D464" s="223" t="s">
        <v>259</v>
      </c>
      <c r="E464" s="223" t="s">
        <v>2375</v>
      </c>
      <c r="F464" s="234" t="s">
        <v>1363</v>
      </c>
      <c r="G464" t="s">
        <v>281</v>
      </c>
      <c r="N464" s="204"/>
    </row>
    <row r="465" spans="1:14" outlineLevel="1">
      <c r="A465" s="221" t="s">
        <v>333</v>
      </c>
      <c r="B465" s="223" t="s">
        <v>225</v>
      </c>
      <c r="C465" s="223">
        <v>1.9118098E-2</v>
      </c>
      <c r="D465" s="223" t="s">
        <v>259</v>
      </c>
      <c r="E465" s="223" t="s">
        <v>2376</v>
      </c>
      <c r="F465" s="234" t="s">
        <v>1365</v>
      </c>
      <c r="G465" t="s">
        <v>281</v>
      </c>
      <c r="N465" s="204"/>
    </row>
    <row r="466" spans="1:14" outlineLevel="1">
      <c r="A466" s="221" t="s">
        <v>333</v>
      </c>
      <c r="B466" s="223" t="s">
        <v>225</v>
      </c>
      <c r="C466" s="223">
        <v>1.5218000000000001E-5</v>
      </c>
      <c r="D466" s="223" t="s">
        <v>259</v>
      </c>
      <c r="E466" s="223" t="s">
        <v>2377</v>
      </c>
      <c r="F466" s="234" t="s">
        <v>1361</v>
      </c>
      <c r="G466" t="s">
        <v>281</v>
      </c>
      <c r="N466" s="204"/>
    </row>
    <row r="467" spans="1:14" outlineLevel="1">
      <c r="A467" s="221" t="s">
        <v>333</v>
      </c>
      <c r="B467" s="223" t="s">
        <v>174</v>
      </c>
      <c r="C467" s="223">
        <v>1.53905E-10</v>
      </c>
      <c r="D467" s="223" t="s">
        <v>259</v>
      </c>
      <c r="E467" s="223" t="s">
        <v>2378</v>
      </c>
      <c r="F467" s="234" t="s">
        <v>1361</v>
      </c>
      <c r="G467" t="s">
        <v>281</v>
      </c>
      <c r="N467" s="204"/>
    </row>
    <row r="468" spans="1:14" outlineLevel="1">
      <c r="A468" s="221" t="s">
        <v>333</v>
      </c>
      <c r="B468" s="223" t="s">
        <v>174</v>
      </c>
      <c r="C468" s="223">
        <v>7.6639099999999994E-9</v>
      </c>
      <c r="D468" s="223" t="s">
        <v>259</v>
      </c>
      <c r="E468" s="223" t="s">
        <v>2379</v>
      </c>
      <c r="F468" s="234" t="s">
        <v>1363</v>
      </c>
      <c r="G468" t="s">
        <v>281</v>
      </c>
      <c r="N468" s="204"/>
    </row>
    <row r="469" spans="1:14" outlineLevel="1">
      <c r="A469" s="221" t="s">
        <v>333</v>
      </c>
      <c r="B469" s="223" t="s">
        <v>347</v>
      </c>
      <c r="C469" s="223">
        <v>1.0793400000000001E-5</v>
      </c>
      <c r="D469" s="223" t="s">
        <v>259</v>
      </c>
      <c r="E469" s="223" t="s">
        <v>2380</v>
      </c>
      <c r="F469" s="234" t="s">
        <v>1365</v>
      </c>
      <c r="G469" t="s">
        <v>281</v>
      </c>
    </row>
    <row r="470" spans="1:14" outlineLevel="1">
      <c r="A470" s="221" t="s">
        <v>333</v>
      </c>
      <c r="B470" s="223" t="s">
        <v>347</v>
      </c>
      <c r="C470" s="223">
        <v>4.8174800000000003E-7</v>
      </c>
      <c r="D470" s="223" t="s">
        <v>259</v>
      </c>
      <c r="E470" s="223" t="s">
        <v>2381</v>
      </c>
      <c r="F470" s="234" t="s">
        <v>1361</v>
      </c>
      <c r="G470" t="s">
        <v>281</v>
      </c>
    </row>
    <row r="471" spans="1:14" outlineLevel="1">
      <c r="A471" s="221" t="s">
        <v>333</v>
      </c>
      <c r="B471" s="233" t="s">
        <v>1080</v>
      </c>
      <c r="C471" s="223">
        <v>-1</v>
      </c>
      <c r="D471" s="223" t="s">
        <v>259</v>
      </c>
      <c r="E471" s="223" t="s">
        <v>253</v>
      </c>
      <c r="F471" s="234" t="s">
        <v>587</v>
      </c>
      <c r="G471" t="s">
        <v>281</v>
      </c>
    </row>
    <row r="472" spans="1:14" outlineLevel="1">
      <c r="A472" s="221" t="s">
        <v>333</v>
      </c>
      <c r="B472" s="223" t="s">
        <v>179</v>
      </c>
      <c r="C472" s="223">
        <v>2.8438100000000002E-12</v>
      </c>
      <c r="D472" s="223" t="s">
        <v>259</v>
      </c>
      <c r="E472" s="223" t="s">
        <v>2382</v>
      </c>
      <c r="F472" s="234" t="s">
        <v>1361</v>
      </c>
      <c r="G472" t="s">
        <v>281</v>
      </c>
    </row>
    <row r="473" spans="1:14" outlineLevel="1">
      <c r="A473" s="221" t="s">
        <v>333</v>
      </c>
      <c r="B473" s="223" t="s">
        <v>179</v>
      </c>
      <c r="C473" s="223">
        <v>6.9339599999999997E-10</v>
      </c>
      <c r="D473" s="223" t="s">
        <v>259</v>
      </c>
      <c r="E473" s="223" t="s">
        <v>2383</v>
      </c>
      <c r="F473" s="234" t="s">
        <v>1363</v>
      </c>
      <c r="G473" t="s">
        <v>281</v>
      </c>
    </row>
    <row r="474" spans="1:14" outlineLevel="1">
      <c r="A474" s="221" t="s">
        <v>333</v>
      </c>
      <c r="B474" s="223" t="s">
        <v>368</v>
      </c>
      <c r="C474" s="223">
        <v>2.0869899999999998E-6</v>
      </c>
      <c r="D474" s="223" t="s">
        <v>259</v>
      </c>
      <c r="E474" s="223" t="s">
        <v>2384</v>
      </c>
      <c r="F474" s="234" t="s">
        <v>1365</v>
      </c>
      <c r="G474" t="s">
        <v>281</v>
      </c>
      <c r="N474" s="204"/>
    </row>
    <row r="475" spans="1:14" outlineLevel="1">
      <c r="A475" s="221" t="s">
        <v>333</v>
      </c>
      <c r="B475" s="223" t="s">
        <v>368</v>
      </c>
      <c r="C475" s="223">
        <v>5.2807999999999999E-8</v>
      </c>
      <c r="D475" s="223" t="s">
        <v>259</v>
      </c>
      <c r="E475" s="223" t="s">
        <v>2385</v>
      </c>
      <c r="F475" s="234" t="s">
        <v>1361</v>
      </c>
      <c r="G475" t="s">
        <v>281</v>
      </c>
    </row>
    <row r="476" spans="1:14" outlineLevel="1">
      <c r="A476" s="221" t="s">
        <v>333</v>
      </c>
      <c r="B476" s="223" t="s">
        <v>221</v>
      </c>
      <c r="C476" s="223">
        <v>1.2933899999999999E-6</v>
      </c>
      <c r="D476" s="223" t="s">
        <v>259</v>
      </c>
      <c r="E476" s="223" t="s">
        <v>2386</v>
      </c>
      <c r="F476" s="234" t="s">
        <v>1361</v>
      </c>
      <c r="G476" t="s">
        <v>281</v>
      </c>
      <c r="N476" s="204"/>
    </row>
    <row r="477" spans="1:14" outlineLevel="1">
      <c r="A477" s="221" t="s">
        <v>333</v>
      </c>
      <c r="B477" s="223" t="s">
        <v>221</v>
      </c>
      <c r="C477" s="223">
        <v>1.9772400000000001E-6</v>
      </c>
      <c r="D477" s="223" t="s">
        <v>259</v>
      </c>
      <c r="E477" s="223" t="s">
        <v>2387</v>
      </c>
      <c r="F477" s="234" t="s">
        <v>1363</v>
      </c>
      <c r="G477" t="s">
        <v>281</v>
      </c>
    </row>
    <row r="478" spans="1:14" outlineLevel="1">
      <c r="A478" s="221" t="s">
        <v>333</v>
      </c>
      <c r="B478" s="223" t="s">
        <v>371</v>
      </c>
      <c r="C478" s="223">
        <v>0.21792715300000001</v>
      </c>
      <c r="D478" s="223" t="s">
        <v>259</v>
      </c>
      <c r="E478" s="223" t="s">
        <v>2388</v>
      </c>
      <c r="F478" s="234" t="s">
        <v>1365</v>
      </c>
      <c r="G478" t="s">
        <v>281</v>
      </c>
      <c r="N478" s="204"/>
    </row>
    <row r="479" spans="1:14" outlineLevel="1">
      <c r="A479" s="221" t="s">
        <v>333</v>
      </c>
      <c r="B479" s="223" t="s">
        <v>371</v>
      </c>
      <c r="C479" s="223">
        <v>7.1360390000000003E-3</v>
      </c>
      <c r="D479" s="223" t="s">
        <v>259</v>
      </c>
      <c r="E479" s="223" t="s">
        <v>2389</v>
      </c>
      <c r="F479" s="234" t="s">
        <v>1361</v>
      </c>
      <c r="G479" t="s">
        <v>281</v>
      </c>
    </row>
    <row r="480" spans="1:14" outlineLevel="1">
      <c r="A480" s="221" t="s">
        <v>333</v>
      </c>
      <c r="B480" s="223" t="s">
        <v>1379</v>
      </c>
      <c r="C480" s="223">
        <v>6.8129999999999998E-6</v>
      </c>
      <c r="D480" s="223" t="s">
        <v>259</v>
      </c>
      <c r="E480" s="223" t="s">
        <v>2390</v>
      </c>
      <c r="F480" s="234" t="s">
        <v>1361</v>
      </c>
      <c r="G480" t="s">
        <v>281</v>
      </c>
    </row>
    <row r="481" spans="1:14" outlineLevel="1">
      <c r="A481" s="221" t="s">
        <v>333</v>
      </c>
      <c r="B481" s="223" t="s">
        <v>378</v>
      </c>
      <c r="C481" s="223">
        <v>0.11982783499999999</v>
      </c>
      <c r="D481" s="223" t="s">
        <v>259</v>
      </c>
      <c r="E481" s="223" t="s">
        <v>2391</v>
      </c>
      <c r="F481" s="234" t="s">
        <v>1365</v>
      </c>
      <c r="G481" t="s">
        <v>281</v>
      </c>
    </row>
    <row r="482" spans="1:14" outlineLevel="1">
      <c r="A482" s="221" t="s">
        <v>333</v>
      </c>
      <c r="B482" s="223" t="s">
        <v>378</v>
      </c>
      <c r="C482" s="223">
        <v>0.274895471</v>
      </c>
      <c r="D482" s="223" t="s">
        <v>259</v>
      </c>
      <c r="E482" s="223" t="s">
        <v>2392</v>
      </c>
      <c r="F482" s="234" t="s">
        <v>1383</v>
      </c>
      <c r="G482" t="s">
        <v>281</v>
      </c>
    </row>
    <row r="483" spans="1:14" outlineLevel="1">
      <c r="A483" s="221" t="s">
        <v>333</v>
      </c>
      <c r="B483" s="223" t="s">
        <v>188</v>
      </c>
      <c r="C483" s="223">
        <v>5.3959E-15</v>
      </c>
      <c r="D483" s="223" t="s">
        <v>259</v>
      </c>
      <c r="E483" s="223" t="s">
        <v>2393</v>
      </c>
      <c r="F483" s="234" t="s">
        <v>1361</v>
      </c>
      <c r="G483" t="s">
        <v>281</v>
      </c>
      <c r="N483" s="204"/>
    </row>
    <row r="484" spans="1:14" outlineLevel="1">
      <c r="A484" s="221" t="s">
        <v>333</v>
      </c>
      <c r="B484" s="223" t="s">
        <v>188</v>
      </c>
      <c r="C484" s="223">
        <v>3.7043599999999999E-11</v>
      </c>
      <c r="D484" s="223" t="s">
        <v>259</v>
      </c>
      <c r="E484" s="223" t="s">
        <v>2394</v>
      </c>
      <c r="F484" s="234" t="s">
        <v>1363</v>
      </c>
      <c r="G484" t="s">
        <v>281</v>
      </c>
      <c r="N484" s="204"/>
    </row>
    <row r="485" spans="1:14" outlineLevel="1">
      <c r="A485" s="221" t="s">
        <v>333</v>
      </c>
      <c r="B485" s="223" t="s">
        <v>382</v>
      </c>
      <c r="C485" s="223">
        <v>1.3829300000000001E-7</v>
      </c>
      <c r="D485" s="223" t="s">
        <v>259</v>
      </c>
      <c r="E485" s="223" t="s">
        <v>2395</v>
      </c>
      <c r="F485" s="234" t="s">
        <v>1365</v>
      </c>
      <c r="G485" t="s">
        <v>281</v>
      </c>
      <c r="N485" s="204"/>
    </row>
    <row r="486" spans="1:14" outlineLevel="1">
      <c r="A486" s="221" t="s">
        <v>333</v>
      </c>
      <c r="B486" s="223" t="s">
        <v>382</v>
      </c>
      <c r="C486" s="223">
        <v>7.7576200000000003E-8</v>
      </c>
      <c r="D486" s="223" t="s">
        <v>259</v>
      </c>
      <c r="E486" s="223" t="s">
        <v>2396</v>
      </c>
      <c r="F486" s="234" t="s">
        <v>1361</v>
      </c>
      <c r="G486" t="s">
        <v>281</v>
      </c>
    </row>
    <row r="487" spans="1:14" outlineLevel="1">
      <c r="A487" s="221" t="s">
        <v>333</v>
      </c>
      <c r="B487" s="223" t="s">
        <v>385</v>
      </c>
      <c r="C487" s="223">
        <v>2.32582E-10</v>
      </c>
      <c r="D487" s="223" t="s">
        <v>259</v>
      </c>
      <c r="E487" s="223" t="s">
        <v>2397</v>
      </c>
      <c r="F487" s="234" t="s">
        <v>1361</v>
      </c>
      <c r="G487" t="s">
        <v>281</v>
      </c>
      <c r="N487" s="204"/>
    </row>
    <row r="488" spans="1:14" outlineLevel="1">
      <c r="A488" s="221" t="s">
        <v>333</v>
      </c>
      <c r="B488" s="223" t="s">
        <v>192</v>
      </c>
      <c r="C488" s="223">
        <v>1.2551599999999999E-10</v>
      </c>
      <c r="D488" s="223" t="s">
        <v>259</v>
      </c>
      <c r="E488" s="223" t="s">
        <v>2398</v>
      </c>
      <c r="F488" s="234" t="s">
        <v>1361</v>
      </c>
      <c r="G488" t="s">
        <v>281</v>
      </c>
      <c r="N488" s="204"/>
    </row>
    <row r="489" spans="1:14" outlineLevel="1">
      <c r="A489" s="221" t="s">
        <v>333</v>
      </c>
      <c r="B489" s="223" t="s">
        <v>192</v>
      </c>
      <c r="C489" s="223">
        <v>1.2551599999999999E-10</v>
      </c>
      <c r="D489" s="223" t="s">
        <v>259</v>
      </c>
      <c r="E489" s="223" t="s">
        <v>2398</v>
      </c>
      <c r="F489" s="234" t="s">
        <v>1363</v>
      </c>
      <c r="G489" t="s">
        <v>281</v>
      </c>
      <c r="N489" s="204"/>
    </row>
    <row r="490" spans="1:14" outlineLevel="1">
      <c r="A490" s="221" t="s">
        <v>333</v>
      </c>
      <c r="B490" s="223" t="s">
        <v>394</v>
      </c>
      <c r="C490" s="223">
        <v>3.3238199999999999E-4</v>
      </c>
      <c r="D490" s="223" t="s">
        <v>259</v>
      </c>
      <c r="E490" s="223" t="s">
        <v>2399</v>
      </c>
      <c r="F490" s="234" t="s">
        <v>1365</v>
      </c>
      <c r="G490" t="s">
        <v>281</v>
      </c>
    </row>
    <row r="491" spans="1:14" outlineLevel="1">
      <c r="A491" s="221" t="s">
        <v>333</v>
      </c>
      <c r="B491" s="223" t="s">
        <v>394</v>
      </c>
      <c r="C491" s="223">
        <v>1.1395899999999999E-7</v>
      </c>
      <c r="D491" s="223" t="s">
        <v>259</v>
      </c>
      <c r="E491" s="223" t="s">
        <v>2400</v>
      </c>
      <c r="F491" s="234" t="s">
        <v>1361</v>
      </c>
      <c r="G491" t="s">
        <v>281</v>
      </c>
    </row>
    <row r="492" spans="1:14" outlineLevel="1">
      <c r="A492" s="221" t="s">
        <v>333</v>
      </c>
      <c r="B492" s="223" t="s">
        <v>415</v>
      </c>
      <c r="C492" s="223">
        <v>3.770968E-3</v>
      </c>
      <c r="D492" s="223" t="s">
        <v>259</v>
      </c>
      <c r="E492" s="223" t="s">
        <v>2401</v>
      </c>
      <c r="F492" s="234" t="s">
        <v>1363</v>
      </c>
      <c r="G492" t="s">
        <v>281</v>
      </c>
    </row>
    <row r="493" spans="1:14" outlineLevel="1">
      <c r="A493" s="221" t="s">
        <v>333</v>
      </c>
      <c r="B493" s="223" t="s">
        <v>217</v>
      </c>
      <c r="C493" s="223">
        <v>4.1492600000000002E-7</v>
      </c>
      <c r="D493" s="223" t="s">
        <v>259</v>
      </c>
      <c r="E493" s="223" t="s">
        <v>2402</v>
      </c>
      <c r="F493" s="234" t="s">
        <v>1361</v>
      </c>
      <c r="G493" t="s">
        <v>281</v>
      </c>
    </row>
    <row r="494" spans="1:14" outlineLevel="1">
      <c r="A494" s="221" t="s">
        <v>333</v>
      </c>
      <c r="B494" s="223" t="s">
        <v>217</v>
      </c>
      <c r="C494" s="223">
        <v>3.60294E-9</v>
      </c>
      <c r="D494" s="223" t="s">
        <v>259</v>
      </c>
      <c r="E494" s="223" t="s">
        <v>2403</v>
      </c>
      <c r="F494" s="234" t="s">
        <v>1363</v>
      </c>
      <c r="G494" t="s">
        <v>281</v>
      </c>
    </row>
    <row r="495" spans="1:14" outlineLevel="1">
      <c r="A495" s="221" t="s">
        <v>333</v>
      </c>
      <c r="B495" s="223" t="s">
        <v>418</v>
      </c>
      <c r="C495" s="223">
        <v>9.6967400000000006E-3</v>
      </c>
      <c r="D495" s="223" t="s">
        <v>259</v>
      </c>
      <c r="E495" s="223" t="s">
        <v>2404</v>
      </c>
      <c r="F495" s="234" t="s">
        <v>1365</v>
      </c>
      <c r="G495" t="s">
        <v>281</v>
      </c>
    </row>
    <row r="496" spans="1:14" outlineLevel="1">
      <c r="A496" s="221" t="s">
        <v>333</v>
      </c>
      <c r="B496" s="223" t="s">
        <v>418</v>
      </c>
      <c r="C496" s="223">
        <v>1.15672E-5</v>
      </c>
      <c r="D496" s="223" t="s">
        <v>259</v>
      </c>
      <c r="E496" s="223" t="s">
        <v>2405</v>
      </c>
      <c r="F496" s="234" t="s">
        <v>1361</v>
      </c>
      <c r="G496" t="s">
        <v>281</v>
      </c>
      <c r="N496" s="204"/>
    </row>
    <row r="497" spans="1:14" outlineLevel="1">
      <c r="A497" s="221" t="s">
        <v>333</v>
      </c>
      <c r="B497" s="223" t="s">
        <v>205</v>
      </c>
      <c r="C497" s="223">
        <v>1.3487000000000001E-12</v>
      </c>
      <c r="D497" s="223" t="s">
        <v>259</v>
      </c>
      <c r="E497" s="223" t="s">
        <v>2406</v>
      </c>
      <c r="F497" s="234" t="s">
        <v>1361</v>
      </c>
      <c r="G497" t="s">
        <v>281</v>
      </c>
      <c r="N497" s="204"/>
    </row>
    <row r="498" spans="1:14" outlineLevel="1">
      <c r="A498" s="221" t="s">
        <v>333</v>
      </c>
      <c r="B498" s="223" t="s">
        <v>205</v>
      </c>
      <c r="C498" s="223">
        <v>1.3593499999999999E-11</v>
      </c>
      <c r="D498" s="223" t="s">
        <v>259</v>
      </c>
      <c r="E498" s="223" t="s">
        <v>2407</v>
      </c>
      <c r="F498" s="234" t="s">
        <v>1363</v>
      </c>
      <c r="G498" t="s">
        <v>281</v>
      </c>
      <c r="N498" s="204"/>
    </row>
    <row r="499" spans="1:14" outlineLevel="1">
      <c r="A499" s="221" t="s">
        <v>333</v>
      </c>
      <c r="B499" s="223" t="s">
        <v>205</v>
      </c>
      <c r="C499" s="223">
        <v>2.5618299999999998E-5</v>
      </c>
      <c r="D499" s="223" t="s">
        <v>259</v>
      </c>
      <c r="E499" s="223" t="s">
        <v>2408</v>
      </c>
      <c r="F499" s="234" t="s">
        <v>1365</v>
      </c>
      <c r="G499" t="s">
        <v>281</v>
      </c>
      <c r="N499" s="204"/>
    </row>
    <row r="500" spans="1:14" outlineLevel="1">
      <c r="A500" s="221" t="s">
        <v>333</v>
      </c>
      <c r="B500" s="223" t="s">
        <v>205</v>
      </c>
      <c r="C500" s="223">
        <v>4.4827699999999998E-9</v>
      </c>
      <c r="D500" s="223" t="s">
        <v>259</v>
      </c>
      <c r="E500" s="223" t="s">
        <v>2409</v>
      </c>
      <c r="F500" s="234" t="s">
        <v>1361</v>
      </c>
      <c r="G500" t="s">
        <v>281</v>
      </c>
      <c r="N500" s="204"/>
    </row>
    <row r="501" spans="1:14" outlineLevel="1">
      <c r="A501" s="221" t="s">
        <v>333</v>
      </c>
      <c r="B501" s="223" t="s">
        <v>196</v>
      </c>
      <c r="C501" s="223">
        <v>2.39478E-14</v>
      </c>
      <c r="D501" s="223" t="s">
        <v>259</v>
      </c>
      <c r="E501" s="223" t="s">
        <v>2410</v>
      </c>
      <c r="F501" s="234" t="s">
        <v>1361</v>
      </c>
      <c r="G501" t="s">
        <v>281</v>
      </c>
      <c r="N501" s="204"/>
    </row>
    <row r="502" spans="1:14" outlineLevel="1">
      <c r="A502" s="221" t="s">
        <v>333</v>
      </c>
      <c r="B502" s="223" t="s">
        <v>196</v>
      </c>
      <c r="C502" s="223">
        <v>5.6580199999999999E-9</v>
      </c>
      <c r="D502" s="223" t="s">
        <v>259</v>
      </c>
      <c r="E502" s="223" t="s">
        <v>2411</v>
      </c>
      <c r="F502" s="234" t="s">
        <v>1363</v>
      </c>
      <c r="G502" t="s">
        <v>281</v>
      </c>
    </row>
    <row r="503" spans="1:14" outlineLevel="1">
      <c r="A503" s="221" t="s">
        <v>333</v>
      </c>
      <c r="B503" s="223" t="s">
        <v>196</v>
      </c>
      <c r="C503" s="223">
        <v>7.46175E-7</v>
      </c>
      <c r="D503" s="223" t="s">
        <v>259</v>
      </c>
      <c r="E503" s="223" t="s">
        <v>2412</v>
      </c>
      <c r="F503" s="234" t="s">
        <v>1365</v>
      </c>
      <c r="G503" t="s">
        <v>281</v>
      </c>
    </row>
    <row r="504" spans="1:14" outlineLevel="1">
      <c r="A504" s="221" t="s">
        <v>333</v>
      </c>
      <c r="B504" s="223" t="s">
        <v>196</v>
      </c>
      <c r="C504" s="223">
        <v>4.47674E-9</v>
      </c>
      <c r="D504" s="223" t="s">
        <v>259</v>
      </c>
      <c r="E504" s="223" t="s">
        <v>2413</v>
      </c>
      <c r="F504" s="234" t="s">
        <v>1361</v>
      </c>
      <c r="G504" t="s">
        <v>281</v>
      </c>
    </row>
    <row r="505" spans="1:14" outlineLevel="1">
      <c r="A505" s="221" t="s">
        <v>333</v>
      </c>
      <c r="B505" s="223" t="s">
        <v>1405</v>
      </c>
      <c r="C505" s="223">
        <v>1.9507000000000001E-7</v>
      </c>
      <c r="D505" s="223" t="s">
        <v>259</v>
      </c>
      <c r="E505" s="223" t="s">
        <v>2414</v>
      </c>
      <c r="F505" s="234" t="s">
        <v>1361</v>
      </c>
      <c r="G505" t="s">
        <v>281</v>
      </c>
      <c r="N505" s="204"/>
    </row>
    <row r="506" spans="1:14" outlineLevel="1">
      <c r="A506" s="221" t="s">
        <v>333</v>
      </c>
      <c r="B506" s="223" t="s">
        <v>200</v>
      </c>
      <c r="C506" s="223">
        <v>1.5796199999999999E-14</v>
      </c>
      <c r="D506" s="223" t="s">
        <v>259</v>
      </c>
      <c r="E506" s="223" t="s">
        <v>2415</v>
      </c>
      <c r="F506" s="234" t="s">
        <v>1361</v>
      </c>
      <c r="G506" t="s">
        <v>281</v>
      </c>
      <c r="N506" s="204"/>
    </row>
    <row r="507" spans="1:14" outlineLevel="1">
      <c r="A507" s="221" t="s">
        <v>333</v>
      </c>
      <c r="B507" s="223" t="s">
        <v>200</v>
      </c>
      <c r="C507" s="223">
        <v>2.3247100000000001E-10</v>
      </c>
      <c r="D507" s="223" t="s">
        <v>259</v>
      </c>
      <c r="E507" s="223" t="s">
        <v>2416</v>
      </c>
      <c r="F507" s="234" t="s">
        <v>1363</v>
      </c>
      <c r="G507" t="s">
        <v>281</v>
      </c>
      <c r="N507" s="204"/>
    </row>
    <row r="508" spans="1:14" outlineLevel="1">
      <c r="A508" s="221" t="s">
        <v>333</v>
      </c>
      <c r="B508" s="223" t="s">
        <v>430</v>
      </c>
      <c r="C508" s="223">
        <v>5.8703999999999999E-5</v>
      </c>
      <c r="D508" s="223" t="s">
        <v>259</v>
      </c>
      <c r="E508" s="223" t="s">
        <v>2417</v>
      </c>
      <c r="F508" s="234" t="s">
        <v>1365</v>
      </c>
      <c r="G508" t="s">
        <v>281</v>
      </c>
      <c r="N508" s="204"/>
    </row>
    <row r="509" spans="1:14" outlineLevel="1">
      <c r="A509" s="221" t="s">
        <v>333</v>
      </c>
      <c r="B509" s="223" t="s">
        <v>430</v>
      </c>
      <c r="C509" s="223">
        <v>5.6411200000000004E-7</v>
      </c>
      <c r="D509" s="223" t="s">
        <v>259</v>
      </c>
      <c r="E509" s="223" t="s">
        <v>2418</v>
      </c>
      <c r="F509" s="234" t="s">
        <v>1361</v>
      </c>
      <c r="G509" t="s">
        <v>281</v>
      </c>
      <c r="N509" s="204"/>
    </row>
    <row r="510" spans="1:14" outlineLevel="1">
      <c r="A510" s="221" t="s">
        <v>333</v>
      </c>
      <c r="B510" s="223" t="s">
        <v>1411</v>
      </c>
      <c r="C510" s="223">
        <v>2.5000000000000001E-4</v>
      </c>
      <c r="D510" s="223" t="s">
        <v>1412</v>
      </c>
      <c r="E510" s="223" t="s">
        <v>1413</v>
      </c>
      <c r="F510" s="234" t="s">
        <v>1414</v>
      </c>
      <c r="G510" t="s">
        <v>281</v>
      </c>
      <c r="N510" s="204"/>
    </row>
    <row r="511" spans="1:14" outlineLevel="1">
      <c r="A511" s="221" t="s">
        <v>333</v>
      </c>
      <c r="B511" s="223" t="s">
        <v>1415</v>
      </c>
      <c r="C511" s="223">
        <v>1.5E-3</v>
      </c>
      <c r="D511" s="223" t="s">
        <v>1412</v>
      </c>
      <c r="E511" s="223" t="s">
        <v>1416</v>
      </c>
      <c r="F511" s="234" t="s">
        <v>1417</v>
      </c>
      <c r="G511" t="s">
        <v>281</v>
      </c>
      <c r="N511" s="204"/>
    </row>
    <row r="512" spans="1:14" outlineLevel="1">
      <c r="A512" s="221" t="s">
        <v>333</v>
      </c>
      <c r="B512" s="223" t="s">
        <v>1418</v>
      </c>
      <c r="C512" s="223">
        <v>2.5000000000000001E-4</v>
      </c>
      <c r="D512" s="223" t="s">
        <v>1412</v>
      </c>
      <c r="E512" s="223" t="s">
        <v>1413</v>
      </c>
      <c r="F512" s="234" t="s">
        <v>1419</v>
      </c>
      <c r="G512" t="s">
        <v>281</v>
      </c>
      <c r="N512" s="204"/>
    </row>
    <row r="513" spans="1:14" outlineLevel="1">
      <c r="A513" s="221" t="s">
        <v>333</v>
      </c>
      <c r="B513" s="223" t="s">
        <v>1420</v>
      </c>
      <c r="C513" s="223">
        <v>1.8500000000000001E-3</v>
      </c>
      <c r="D513" s="223" t="s">
        <v>1412</v>
      </c>
      <c r="E513" s="223" t="s">
        <v>1421</v>
      </c>
      <c r="F513" s="234" t="s">
        <v>1422</v>
      </c>
      <c r="G513" t="s">
        <v>281</v>
      </c>
      <c r="N513" s="204"/>
    </row>
    <row r="514" spans="1:14" outlineLevel="1">
      <c r="A514" s="221" t="s">
        <v>333</v>
      </c>
      <c r="B514" s="223" t="s">
        <v>449</v>
      </c>
      <c r="C514" s="223">
        <v>4.2276611999999998E-2</v>
      </c>
      <c r="D514" s="223" t="s">
        <v>259</v>
      </c>
      <c r="E514" s="223" t="s">
        <v>2419</v>
      </c>
      <c r="F514" s="234" t="s">
        <v>1365</v>
      </c>
      <c r="G514" t="s">
        <v>281</v>
      </c>
      <c r="N514" s="204"/>
    </row>
    <row r="515" spans="1:14" outlineLevel="1">
      <c r="A515" s="221" t="s">
        <v>333</v>
      </c>
      <c r="B515" s="223" t="s">
        <v>449</v>
      </c>
      <c r="C515" s="223">
        <v>3.369983E-3</v>
      </c>
      <c r="D515" s="223" t="s">
        <v>259</v>
      </c>
      <c r="E515" s="223" t="s">
        <v>2420</v>
      </c>
      <c r="F515" s="234" t="s">
        <v>1361</v>
      </c>
      <c r="G515" t="s">
        <v>281</v>
      </c>
    </row>
    <row r="516" spans="1:14" outlineLevel="1">
      <c r="A516" s="221" t="s">
        <v>333</v>
      </c>
      <c r="B516" s="223" t="s">
        <v>452</v>
      </c>
      <c r="C516" s="223">
        <v>1.9822900000000002E-6</v>
      </c>
      <c r="D516" s="223" t="s">
        <v>259</v>
      </c>
      <c r="E516" s="223" t="s">
        <v>2421</v>
      </c>
      <c r="F516" s="234" t="s">
        <v>1361</v>
      </c>
      <c r="G516" t="s">
        <v>281</v>
      </c>
      <c r="N516" s="204"/>
    </row>
    <row r="517" spans="1:14" outlineLevel="1">
      <c r="A517" s="221" t="s">
        <v>333</v>
      </c>
      <c r="B517" s="223" t="s">
        <v>229</v>
      </c>
      <c r="C517" s="223">
        <v>3.76419E-6</v>
      </c>
      <c r="D517" s="223" t="s">
        <v>259</v>
      </c>
      <c r="E517" s="223" t="s">
        <v>2422</v>
      </c>
      <c r="F517" s="234" t="s">
        <v>1363</v>
      </c>
      <c r="G517" t="s">
        <v>281</v>
      </c>
      <c r="N517" s="204"/>
    </row>
    <row r="518" spans="1:14" outlineLevel="1">
      <c r="A518" s="221" t="s">
        <v>333</v>
      </c>
      <c r="B518" s="223" t="s">
        <v>455</v>
      </c>
      <c r="C518" s="223">
        <v>6.1280545999999998E-2</v>
      </c>
      <c r="D518" s="223" t="s">
        <v>259</v>
      </c>
      <c r="E518" s="223" t="s">
        <v>2423</v>
      </c>
      <c r="F518" s="234" t="s">
        <v>1365</v>
      </c>
      <c r="G518" t="s">
        <v>281</v>
      </c>
      <c r="N518" s="204"/>
    </row>
    <row r="519" spans="1:14" outlineLevel="1">
      <c r="A519" s="221" t="s">
        <v>333</v>
      </c>
      <c r="B519" s="223" t="s">
        <v>455</v>
      </c>
      <c r="C519" s="223">
        <v>1.5056752E-2</v>
      </c>
      <c r="D519" s="223" t="s">
        <v>259</v>
      </c>
      <c r="E519" s="223" t="s">
        <v>2424</v>
      </c>
      <c r="F519" s="234" t="s">
        <v>1383</v>
      </c>
      <c r="G519" t="s">
        <v>281</v>
      </c>
    </row>
    <row r="520" spans="1:14" outlineLevel="1">
      <c r="A520" s="221" t="s">
        <v>333</v>
      </c>
      <c r="B520" s="223" t="s">
        <v>213</v>
      </c>
      <c r="C520" s="223">
        <v>-1.2329300000000001E-5</v>
      </c>
      <c r="D520" s="223" t="s">
        <v>259</v>
      </c>
      <c r="E520" s="223" t="s">
        <v>2425</v>
      </c>
      <c r="F520" s="234" t="s">
        <v>1361</v>
      </c>
      <c r="G520" t="s">
        <v>281</v>
      </c>
      <c r="N520" s="204"/>
    </row>
    <row r="521" spans="1:14" outlineLevel="1">
      <c r="A521" s="221" t="s">
        <v>333</v>
      </c>
      <c r="B521" s="223" t="s">
        <v>213</v>
      </c>
      <c r="C521" s="223">
        <v>-1.40847E-6</v>
      </c>
      <c r="D521" s="223" t="s">
        <v>259</v>
      </c>
      <c r="E521" s="223" t="s">
        <v>2426</v>
      </c>
      <c r="F521" s="234" t="s">
        <v>1363</v>
      </c>
      <c r="G521" t="s">
        <v>281</v>
      </c>
      <c r="N521" s="204"/>
    </row>
    <row r="522" spans="1:14" outlineLevel="1">
      <c r="A522" s="221" t="s">
        <v>333</v>
      </c>
      <c r="B522" s="223" t="s">
        <v>213</v>
      </c>
      <c r="C522" s="223">
        <v>-5.7074309999999998E-3</v>
      </c>
      <c r="D522" s="223" t="s">
        <v>259</v>
      </c>
      <c r="E522" s="223" t="s">
        <v>2427</v>
      </c>
      <c r="F522" s="234" t="s">
        <v>1365</v>
      </c>
      <c r="G522" t="s">
        <v>281</v>
      </c>
      <c r="N522" s="204"/>
    </row>
    <row r="523" spans="1:14" outlineLevel="1">
      <c r="A523" s="221" t="s">
        <v>333</v>
      </c>
      <c r="B523" s="223" t="s">
        <v>213</v>
      </c>
      <c r="C523" s="223">
        <v>-3.39014E-4</v>
      </c>
      <c r="D523" s="223" t="s">
        <v>259</v>
      </c>
      <c r="E523" s="223" t="s">
        <v>2428</v>
      </c>
      <c r="F523" s="234" t="s">
        <v>1361</v>
      </c>
      <c r="G523" t="s">
        <v>281</v>
      </c>
      <c r="N523" s="204"/>
    </row>
    <row r="524" spans="1:14" outlineLevel="1">
      <c r="A524" s="221" t="s">
        <v>333</v>
      </c>
      <c r="B524" s="223" t="s">
        <v>464</v>
      </c>
      <c r="C524" s="223">
        <v>1.2735829000000001E-2</v>
      </c>
      <c r="D524" s="223" t="s">
        <v>259</v>
      </c>
      <c r="E524" s="223" t="s">
        <v>2429</v>
      </c>
      <c r="F524" s="234" t="s">
        <v>1383</v>
      </c>
      <c r="G524" t="s">
        <v>281</v>
      </c>
      <c r="N524" s="204"/>
    </row>
    <row r="525" spans="1:14" outlineLevel="1">
      <c r="A525" s="221" t="s">
        <v>333</v>
      </c>
      <c r="B525" s="223" t="s">
        <v>1434</v>
      </c>
      <c r="C525" s="223">
        <v>5.0000000000000002E-5</v>
      </c>
      <c r="D525" s="223" t="s">
        <v>1435</v>
      </c>
      <c r="E525" s="223" t="s">
        <v>1436</v>
      </c>
      <c r="F525" s="234" t="s">
        <v>1437</v>
      </c>
      <c r="G525" t="s">
        <v>281</v>
      </c>
      <c r="N525" s="204"/>
    </row>
    <row r="526" spans="1:14" outlineLevel="1">
      <c r="A526" s="221" t="s">
        <v>333</v>
      </c>
      <c r="B526" s="223" t="s">
        <v>1438</v>
      </c>
      <c r="C526" s="223">
        <v>6.0000000000000002E-5</v>
      </c>
      <c r="D526" s="223" t="s">
        <v>1435</v>
      </c>
      <c r="E526" s="223" t="s">
        <v>1439</v>
      </c>
      <c r="F526" s="234" t="s">
        <v>1440</v>
      </c>
      <c r="G526" t="s">
        <v>281</v>
      </c>
    </row>
    <row r="527" spans="1:14" outlineLevel="1">
      <c r="A527" s="221" t="s">
        <v>333</v>
      </c>
      <c r="B527" s="223" t="s">
        <v>1441</v>
      </c>
      <c r="C527" s="223">
        <v>5.0000000000000002E-5</v>
      </c>
      <c r="D527" s="223" t="s">
        <v>1435</v>
      </c>
      <c r="E527" s="223" t="s">
        <v>1436</v>
      </c>
      <c r="F527" s="234" t="s">
        <v>1442</v>
      </c>
      <c r="G527" t="s">
        <v>281</v>
      </c>
    </row>
    <row r="528" spans="1:14" outlineLevel="1">
      <c r="A528" s="221" t="s">
        <v>333</v>
      </c>
      <c r="B528" s="223" t="s">
        <v>1443</v>
      </c>
      <c r="C528" s="223">
        <v>5.0000000000000002E-5</v>
      </c>
      <c r="D528" s="223" t="s">
        <v>1435</v>
      </c>
      <c r="E528" s="223" t="s">
        <v>1436</v>
      </c>
      <c r="F528" s="234" t="s">
        <v>1444</v>
      </c>
      <c r="G528" t="s">
        <v>281</v>
      </c>
      <c r="N528" s="204"/>
    </row>
    <row r="529" spans="1:14" outlineLevel="1">
      <c r="A529" s="221" t="s">
        <v>333</v>
      </c>
      <c r="B529" s="223" t="s">
        <v>1445</v>
      </c>
      <c r="C529" s="223">
        <v>5.0000000000000002E-5</v>
      </c>
      <c r="D529" s="223" t="s">
        <v>1435</v>
      </c>
      <c r="E529" s="223" t="s">
        <v>1436</v>
      </c>
      <c r="F529" s="234" t="s">
        <v>1446</v>
      </c>
      <c r="G529" t="s">
        <v>281</v>
      </c>
      <c r="N529" s="204"/>
    </row>
    <row r="530" spans="1:14" outlineLevel="1">
      <c r="A530" s="221" t="s">
        <v>333</v>
      </c>
      <c r="B530" s="223" t="s">
        <v>1447</v>
      </c>
      <c r="C530" s="223">
        <v>5.0000000000000002E-5</v>
      </c>
      <c r="D530" s="223" t="s">
        <v>1435</v>
      </c>
      <c r="E530" s="223" t="s">
        <v>1436</v>
      </c>
      <c r="F530" s="234" t="s">
        <v>1448</v>
      </c>
      <c r="G530" t="s">
        <v>281</v>
      </c>
      <c r="N530" s="204"/>
    </row>
    <row r="531" spans="1:14" outlineLevel="1">
      <c r="A531" s="221" t="s">
        <v>333</v>
      </c>
      <c r="B531" s="223" t="s">
        <v>1449</v>
      </c>
      <c r="C531" s="223">
        <v>1.0000000000000001E-5</v>
      </c>
      <c r="D531" s="223" t="s">
        <v>1435</v>
      </c>
      <c r="E531" s="223" t="s">
        <v>1450</v>
      </c>
      <c r="F531" s="234" t="s">
        <v>1451</v>
      </c>
      <c r="G531" t="s">
        <v>281</v>
      </c>
      <c r="N531" s="204"/>
    </row>
    <row r="532" spans="1:14" outlineLevel="1">
      <c r="A532" s="221" t="s">
        <v>333</v>
      </c>
      <c r="B532" s="223" t="s">
        <v>482</v>
      </c>
      <c r="C532" s="223">
        <v>1.8214500000000001E-3</v>
      </c>
      <c r="D532" s="223" t="s">
        <v>259</v>
      </c>
      <c r="E532" s="223" t="s">
        <v>2430</v>
      </c>
      <c r="F532" s="234" t="s">
        <v>1305</v>
      </c>
      <c r="G532" t="s">
        <v>281</v>
      </c>
      <c r="N532" s="204"/>
    </row>
    <row r="533" spans="1:14" outlineLevel="1">
      <c r="A533" s="221" t="s">
        <v>333</v>
      </c>
      <c r="B533" s="223" t="s">
        <v>1453</v>
      </c>
      <c r="C533" s="223">
        <v>6.7839300000000006E-5</v>
      </c>
      <c r="D533" s="223" t="s">
        <v>259</v>
      </c>
      <c r="E533" s="223" t="s">
        <v>1454</v>
      </c>
      <c r="F533" s="234" t="s">
        <v>1286</v>
      </c>
      <c r="G533" t="s">
        <v>281</v>
      </c>
      <c r="N533" s="204"/>
    </row>
    <row r="534" spans="1:14" outlineLevel="1">
      <c r="A534" s="221" t="s">
        <v>333</v>
      </c>
      <c r="B534" s="223" t="s">
        <v>1455</v>
      </c>
      <c r="C534" s="223">
        <v>6.7839300000000006E-5</v>
      </c>
      <c r="D534" s="223" t="s">
        <v>259</v>
      </c>
      <c r="E534" s="223" t="s">
        <v>1454</v>
      </c>
      <c r="F534" s="234" t="s">
        <v>1286</v>
      </c>
      <c r="G534" t="s">
        <v>281</v>
      </c>
      <c r="N534" s="204"/>
    </row>
    <row r="535" spans="1:14" outlineLevel="1">
      <c r="A535" s="221" t="s">
        <v>333</v>
      </c>
      <c r="B535" s="223" t="s">
        <v>209</v>
      </c>
      <c r="C535" s="223">
        <v>1.3022599999999999E-10</v>
      </c>
      <c r="D535" s="223" t="s">
        <v>259</v>
      </c>
      <c r="E535" s="223" t="s">
        <v>2431</v>
      </c>
      <c r="F535" s="234" t="s">
        <v>1361</v>
      </c>
      <c r="G535" t="s">
        <v>281</v>
      </c>
      <c r="N535" s="204"/>
    </row>
    <row r="536" spans="1:14" outlineLevel="1">
      <c r="A536" s="221" t="s">
        <v>333</v>
      </c>
      <c r="B536" s="223" t="s">
        <v>209</v>
      </c>
      <c r="C536" s="223">
        <v>2.5639400000000001E-9</v>
      </c>
      <c r="D536" s="223" t="s">
        <v>259</v>
      </c>
      <c r="E536" s="223" t="s">
        <v>2432</v>
      </c>
      <c r="F536" s="234" t="s">
        <v>1363</v>
      </c>
      <c r="G536" t="s">
        <v>281</v>
      </c>
      <c r="N536" s="204"/>
    </row>
    <row r="537" spans="1:14" outlineLevel="1">
      <c r="A537" s="221" t="s">
        <v>333</v>
      </c>
      <c r="B537" s="223" t="s">
        <v>486</v>
      </c>
      <c r="C537" s="223">
        <v>8.9141999999999997E-4</v>
      </c>
      <c r="D537" s="223" t="s">
        <v>259</v>
      </c>
      <c r="E537" s="223" t="s">
        <v>2433</v>
      </c>
      <c r="F537" s="234" t="s">
        <v>1365</v>
      </c>
      <c r="G537" t="s">
        <v>281</v>
      </c>
      <c r="N537" s="204"/>
    </row>
    <row r="538" spans="1:14" outlineLevel="1">
      <c r="A538" s="226" t="s">
        <v>333</v>
      </c>
      <c r="B538" s="228" t="s">
        <v>486</v>
      </c>
      <c r="C538" s="228">
        <v>3.5677799999999998E-6</v>
      </c>
      <c r="D538" s="228" t="s">
        <v>259</v>
      </c>
      <c r="E538" s="228" t="s">
        <v>2434</v>
      </c>
      <c r="F538" s="255" t="s">
        <v>1361</v>
      </c>
      <c r="G538" t="s">
        <v>281</v>
      </c>
      <c r="N538" s="204"/>
    </row>
    <row r="539" spans="1:14" outlineLevel="1">
      <c r="G539" t="s">
        <v>281</v>
      </c>
      <c r="N539" s="204"/>
    </row>
    <row r="540" spans="1:14">
      <c r="G540" s="4"/>
      <c r="N540" s="204"/>
    </row>
    <row r="541" spans="1:14">
      <c r="A541" s="787" t="s">
        <v>489</v>
      </c>
      <c r="B541" s="788"/>
      <c r="C541" s="789"/>
    </row>
    <row r="542" spans="1:14" ht="15.75" customHeight="1">
      <c r="A542" s="157" t="s">
        <v>1463</v>
      </c>
      <c r="B542" s="191"/>
      <c r="C542" s="282">
        <v>1</v>
      </c>
    </row>
    <row r="543" spans="1:14">
      <c r="A543" s="179" t="s">
        <v>1464</v>
      </c>
      <c r="B543" s="280"/>
      <c r="C543" s="281">
        <v>-0.31645569620253167</v>
      </c>
    </row>
    <row r="544" spans="1:14">
      <c r="A544" s="167" t="s">
        <v>2435</v>
      </c>
      <c r="B544" s="177"/>
      <c r="C544" s="312">
        <v>-0.68354430379746833</v>
      </c>
    </row>
  </sheetData>
  <mergeCells count="12">
    <mergeCell ref="A422:F422"/>
    <mergeCell ref="A541:C541"/>
    <mergeCell ref="A79:F79"/>
    <mergeCell ref="A102:F102"/>
    <mergeCell ref="A207:F207"/>
    <mergeCell ref="A230:F230"/>
    <mergeCell ref="A298:F298"/>
    <mergeCell ref="A1:F1"/>
    <mergeCell ref="I1:R1"/>
    <mergeCell ref="A7:F7"/>
    <mergeCell ref="I21:R21"/>
    <mergeCell ref="A41:F41"/>
  </mergeCells>
  <pageMargins left="0.7" right="0.7" top="0.75" bottom="0.75" header="0.3" footer="0.3"/>
  <pageSetup paperSize="9" scale="37" fitToHeight="0" orientation="landscape"/>
  <headerFooter>
    <oddHeader>&amp;C&amp;20B.2.2.4 LCI for HTC+I (food waste)</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79998168889431442"/>
    <pageSetUpPr fitToPage="1"/>
  </sheetPr>
  <dimension ref="A1:R355"/>
  <sheetViews>
    <sheetView zoomScale="85" workbookViewId="0">
      <selection sqref="A1:F1"/>
    </sheetView>
  </sheetViews>
  <sheetFormatPr baseColWidth="10" defaultColWidth="9.140625" defaultRowHeight="15" outlineLevelRow="1"/>
  <cols>
    <col min="1" max="1" width="8.85546875" style="171" bestFit="1" customWidth="1"/>
    <col min="2" max="2" width="43.85546875" style="171" customWidth="1"/>
    <col min="3" max="3" width="41.42578125" style="171" customWidth="1"/>
    <col min="4" max="4" width="11.28515625" style="171" customWidth="1"/>
    <col min="5" max="5" width="43.85546875" style="171" customWidth="1"/>
    <col min="6" max="6" width="102" style="171" customWidth="1"/>
    <col min="13" max="13" width="10" bestFit="1" customWidth="1"/>
    <col min="18" max="18" width="84.42578125" customWidth="1"/>
  </cols>
  <sheetData>
    <row r="1" spans="1:18" ht="18.75">
      <c r="A1" s="769" t="s">
        <v>236</v>
      </c>
      <c r="B1" s="770"/>
      <c r="C1" s="770"/>
      <c r="D1" s="770"/>
      <c r="E1" s="770"/>
      <c r="F1" s="771"/>
      <c r="I1" s="772" t="s">
        <v>237</v>
      </c>
      <c r="J1" s="773"/>
      <c r="K1" s="773"/>
      <c r="L1" s="773"/>
      <c r="M1" s="773"/>
      <c r="N1" s="773"/>
      <c r="O1" s="773"/>
      <c r="P1" s="773"/>
      <c r="Q1" s="773"/>
      <c r="R1" s="774"/>
    </row>
    <row r="2" spans="1:18">
      <c r="A2" s="211" t="s">
        <v>238</v>
      </c>
      <c r="B2" s="212" t="s">
        <v>239</v>
      </c>
      <c r="C2" s="212" t="s">
        <v>240</v>
      </c>
      <c r="D2" s="212" t="s">
        <v>134</v>
      </c>
      <c r="E2" s="212" t="s">
        <v>241</v>
      </c>
      <c r="F2" s="213" t="s">
        <v>242</v>
      </c>
      <c r="I2" s="778"/>
      <c r="J2" s="779"/>
      <c r="K2" s="779"/>
      <c r="L2" s="779"/>
      <c r="M2" s="779"/>
      <c r="N2" s="779"/>
      <c r="O2" s="779"/>
      <c r="P2" s="779"/>
      <c r="Q2" s="779"/>
      <c r="R2" s="780"/>
    </row>
    <row r="3" spans="1:18" outlineLevel="1">
      <c r="A3" s="216" t="s">
        <v>243</v>
      </c>
      <c r="B3" s="217" t="s">
        <v>244</v>
      </c>
      <c r="C3" s="218">
        <v>5</v>
      </c>
      <c r="D3" s="218" t="s">
        <v>245</v>
      </c>
      <c r="E3" s="219" t="s">
        <v>246</v>
      </c>
      <c r="F3" s="220" t="s">
        <v>236</v>
      </c>
      <c r="I3" s="781"/>
      <c r="J3" s="782"/>
      <c r="K3" s="782"/>
      <c r="L3" s="782"/>
      <c r="M3" s="782"/>
      <c r="N3" s="782"/>
      <c r="O3" s="782"/>
      <c r="P3" s="782"/>
      <c r="Q3" s="782"/>
      <c r="R3" s="783"/>
    </row>
    <row r="4" spans="1:18" outlineLevel="1">
      <c r="A4" s="221" t="s">
        <v>243</v>
      </c>
      <c r="B4" s="222" t="s">
        <v>247</v>
      </c>
      <c r="C4" s="223">
        <v>40</v>
      </c>
      <c r="D4" s="223" t="s">
        <v>245</v>
      </c>
      <c r="E4" s="224" t="s">
        <v>248</v>
      </c>
      <c r="F4" s="225" t="s">
        <v>249</v>
      </c>
      <c r="G4" t="s">
        <v>281</v>
      </c>
      <c r="I4" s="781"/>
      <c r="J4" s="782"/>
      <c r="K4" s="782"/>
      <c r="L4" s="782"/>
      <c r="M4" s="782"/>
      <c r="N4" s="782"/>
      <c r="O4" s="782"/>
      <c r="P4" s="782"/>
      <c r="Q4" s="782"/>
      <c r="R4" s="783"/>
    </row>
    <row r="5" spans="1:18" outlineLevel="1">
      <c r="A5" s="226" t="s">
        <v>250</v>
      </c>
      <c r="B5" s="227" t="s">
        <v>251</v>
      </c>
      <c r="C5" s="228">
        <v>1</v>
      </c>
      <c r="D5" s="228" t="s">
        <v>259</v>
      </c>
      <c r="E5" s="229" t="s">
        <v>253</v>
      </c>
      <c r="F5" s="230" t="s">
        <v>254</v>
      </c>
      <c r="G5" t="s">
        <v>281</v>
      </c>
      <c r="I5" s="781"/>
      <c r="J5" s="782"/>
      <c r="K5" s="782"/>
      <c r="L5" s="782"/>
      <c r="M5" s="782"/>
      <c r="N5" s="782"/>
      <c r="O5" s="782"/>
      <c r="P5" s="782"/>
      <c r="Q5" s="782"/>
      <c r="R5" s="783"/>
    </row>
    <row r="6" spans="1:18">
      <c r="G6" t="s">
        <v>281</v>
      </c>
      <c r="I6" s="781"/>
      <c r="J6" s="782"/>
      <c r="K6" s="782"/>
      <c r="L6" s="782"/>
      <c r="M6" s="782"/>
      <c r="N6" s="782"/>
      <c r="O6" s="782"/>
      <c r="P6" s="782"/>
      <c r="Q6" s="782"/>
      <c r="R6" s="783"/>
    </row>
    <row r="7" spans="1:18" ht="18.75">
      <c r="A7" s="769" t="s">
        <v>493</v>
      </c>
      <c r="B7" s="770"/>
      <c r="C7" s="770"/>
      <c r="D7" s="770"/>
      <c r="E7" s="770"/>
      <c r="F7" s="771"/>
      <c r="G7" t="s">
        <v>281</v>
      </c>
      <c r="I7" s="781"/>
      <c r="J7" s="782"/>
      <c r="K7" s="782"/>
      <c r="L7" s="782"/>
      <c r="M7" s="782"/>
      <c r="N7" s="782"/>
      <c r="O7" s="782"/>
      <c r="P7" s="782"/>
      <c r="Q7" s="782"/>
      <c r="R7" s="783"/>
    </row>
    <row r="8" spans="1:18">
      <c r="A8" s="211" t="s">
        <v>238</v>
      </c>
      <c r="B8" s="212" t="s">
        <v>239</v>
      </c>
      <c r="C8" s="212" t="s">
        <v>240</v>
      </c>
      <c r="D8" s="212" t="s">
        <v>134</v>
      </c>
      <c r="E8" s="212" t="s">
        <v>241</v>
      </c>
      <c r="F8" s="213" t="s">
        <v>242</v>
      </c>
      <c r="G8" t="s">
        <v>281</v>
      </c>
      <c r="I8" s="781"/>
      <c r="J8" s="782"/>
      <c r="K8" s="782"/>
      <c r="L8" s="782"/>
      <c r="M8" s="782"/>
      <c r="N8" s="782"/>
      <c r="O8" s="782"/>
      <c r="P8" s="782"/>
      <c r="Q8" s="782"/>
      <c r="R8" s="783"/>
    </row>
    <row r="9" spans="1:18">
      <c r="A9" s="216" t="s">
        <v>243</v>
      </c>
      <c r="B9" s="227" t="s">
        <v>251</v>
      </c>
      <c r="C9" s="218">
        <v>1</v>
      </c>
      <c r="D9" s="218" t="s">
        <v>494</v>
      </c>
      <c r="E9" s="218" t="s">
        <v>253</v>
      </c>
      <c r="F9" s="232" t="s">
        <v>254</v>
      </c>
      <c r="G9" t="s">
        <v>281</v>
      </c>
      <c r="I9" s="781"/>
      <c r="J9" s="782"/>
      <c r="K9" s="782"/>
      <c r="L9" s="782"/>
      <c r="M9" s="782"/>
      <c r="N9" s="782"/>
      <c r="O9" s="782"/>
      <c r="P9" s="782"/>
      <c r="Q9" s="782"/>
      <c r="R9" s="783"/>
    </row>
    <row r="10" spans="1:18" outlineLevel="1">
      <c r="A10" s="221" t="s">
        <v>243</v>
      </c>
      <c r="B10" s="222" t="s">
        <v>495</v>
      </c>
      <c r="C10" s="223" t="s">
        <v>496</v>
      </c>
      <c r="D10" s="223" t="s">
        <v>275</v>
      </c>
      <c r="E10" s="223" t="s">
        <v>260</v>
      </c>
      <c r="F10" s="234" t="s">
        <v>497</v>
      </c>
      <c r="G10" t="s">
        <v>281</v>
      </c>
      <c r="I10" s="781"/>
      <c r="J10" s="782"/>
      <c r="K10" s="782"/>
      <c r="L10" s="782"/>
      <c r="M10" s="782"/>
      <c r="N10" s="782"/>
      <c r="O10" s="782"/>
      <c r="P10" s="782"/>
      <c r="Q10" s="782"/>
      <c r="R10" s="783"/>
    </row>
    <row r="11" spans="1:18" outlineLevel="1">
      <c r="A11" s="221" t="s">
        <v>243</v>
      </c>
      <c r="B11" s="222" t="s">
        <v>498</v>
      </c>
      <c r="C11" s="223" t="s">
        <v>499</v>
      </c>
      <c r="D11" s="223" t="s">
        <v>327</v>
      </c>
      <c r="E11" s="223" t="s">
        <v>500</v>
      </c>
      <c r="F11" s="234" t="s">
        <v>932</v>
      </c>
      <c r="G11" t="s">
        <v>281</v>
      </c>
      <c r="I11" s="781"/>
      <c r="J11" s="782"/>
      <c r="K11" s="782"/>
      <c r="L11" s="782"/>
      <c r="M11" s="782"/>
      <c r="N11" s="782"/>
      <c r="O11" s="782"/>
      <c r="P11" s="782"/>
      <c r="Q11" s="782"/>
      <c r="R11" s="783"/>
    </row>
    <row r="12" spans="1:18" outlineLevel="1">
      <c r="A12" s="221" t="s">
        <v>243</v>
      </c>
      <c r="B12" s="222" t="s">
        <v>262</v>
      </c>
      <c r="C12" s="235" t="s">
        <v>263</v>
      </c>
      <c r="D12" s="223" t="s">
        <v>494</v>
      </c>
      <c r="E12" s="223" t="s">
        <v>264</v>
      </c>
      <c r="F12" s="234" t="s">
        <v>933</v>
      </c>
      <c r="G12" t="s">
        <v>281</v>
      </c>
      <c r="I12" s="781"/>
      <c r="J12" s="782"/>
      <c r="K12" s="782"/>
      <c r="L12" s="782"/>
      <c r="M12" s="782"/>
      <c r="N12" s="782"/>
      <c r="O12" s="782"/>
      <c r="P12" s="782"/>
      <c r="Q12" s="782"/>
      <c r="R12" s="783"/>
    </row>
    <row r="13" spans="1:18" outlineLevel="1">
      <c r="A13" s="221" t="s">
        <v>243</v>
      </c>
      <c r="B13" s="222" t="s">
        <v>503</v>
      </c>
      <c r="C13" s="223">
        <f>200/7500</f>
        <v>2.6666666666666668E-2</v>
      </c>
      <c r="D13" s="223" t="s">
        <v>504</v>
      </c>
      <c r="E13" s="223" t="s">
        <v>505</v>
      </c>
      <c r="F13" s="234" t="s">
        <v>506</v>
      </c>
      <c r="G13" t="s">
        <v>281</v>
      </c>
      <c r="I13" s="781"/>
      <c r="J13" s="782"/>
      <c r="K13" s="782"/>
      <c r="L13" s="782"/>
      <c r="M13" s="782"/>
      <c r="N13" s="782"/>
      <c r="O13" s="782"/>
      <c r="P13" s="782"/>
      <c r="Q13" s="782"/>
      <c r="R13" s="783"/>
    </row>
    <row r="14" spans="1:18" outlineLevel="1">
      <c r="A14" s="221" t="s">
        <v>243</v>
      </c>
      <c r="B14" s="222" t="s">
        <v>507</v>
      </c>
      <c r="C14" s="223">
        <f>(150*1839)/38000</f>
        <v>7.2592105263157896</v>
      </c>
      <c r="D14" s="223" t="s">
        <v>259</v>
      </c>
      <c r="E14" s="223" t="s">
        <v>508</v>
      </c>
      <c r="F14" s="234" t="s">
        <v>509</v>
      </c>
      <c r="G14" t="s">
        <v>281</v>
      </c>
      <c r="I14" s="781"/>
      <c r="J14" s="782"/>
      <c r="K14" s="782"/>
      <c r="L14" s="782"/>
      <c r="M14" s="782"/>
      <c r="N14" s="782"/>
      <c r="O14" s="782"/>
      <c r="P14" s="782"/>
      <c r="Q14" s="782"/>
      <c r="R14" s="783"/>
    </row>
    <row r="15" spans="1:18" outlineLevel="1">
      <c r="A15" s="221" t="s">
        <v>333</v>
      </c>
      <c r="B15" s="223" t="s">
        <v>340</v>
      </c>
      <c r="C15" s="223" t="s">
        <v>510</v>
      </c>
      <c r="D15" s="223" t="s">
        <v>511</v>
      </c>
      <c r="E15" s="223" t="s">
        <v>260</v>
      </c>
      <c r="F15" s="234" t="s">
        <v>512</v>
      </c>
      <c r="G15" t="s">
        <v>281</v>
      </c>
      <c r="I15" s="781"/>
      <c r="J15" s="782"/>
      <c r="K15" s="782"/>
      <c r="L15" s="782"/>
      <c r="M15" s="782"/>
      <c r="N15" s="782"/>
      <c r="O15" s="782"/>
      <c r="P15" s="782"/>
      <c r="Q15" s="782"/>
      <c r="R15" s="783"/>
    </row>
    <row r="16" spans="1:18" outlineLevel="1">
      <c r="A16" s="221" t="s">
        <v>250</v>
      </c>
      <c r="B16" s="233" t="s">
        <v>513</v>
      </c>
      <c r="C16" s="223" t="s">
        <v>514</v>
      </c>
      <c r="D16" s="223" t="s">
        <v>494</v>
      </c>
      <c r="E16" s="223" t="s">
        <v>260</v>
      </c>
      <c r="F16" s="234" t="s">
        <v>515</v>
      </c>
      <c r="G16" t="s">
        <v>281</v>
      </c>
      <c r="I16" s="781"/>
      <c r="J16" s="782"/>
      <c r="K16" s="782"/>
      <c r="L16" s="782"/>
      <c r="M16" s="782"/>
      <c r="N16" s="782"/>
      <c r="O16" s="782"/>
      <c r="P16" s="782"/>
      <c r="Q16" s="782"/>
      <c r="R16" s="783"/>
    </row>
    <row r="17" spans="1:18" outlineLevel="1">
      <c r="A17" s="221" t="s">
        <v>333</v>
      </c>
      <c r="B17" s="223" t="s">
        <v>399</v>
      </c>
      <c r="C17" s="223" t="s">
        <v>516</v>
      </c>
      <c r="D17" s="223" t="s">
        <v>511</v>
      </c>
      <c r="E17" s="223" t="s">
        <v>260</v>
      </c>
      <c r="F17" s="234" t="s">
        <v>517</v>
      </c>
      <c r="G17" t="s">
        <v>281</v>
      </c>
      <c r="I17" s="781"/>
      <c r="J17" s="782"/>
      <c r="K17" s="782"/>
      <c r="L17" s="782"/>
      <c r="M17" s="782"/>
      <c r="N17" s="782"/>
      <c r="O17" s="782"/>
      <c r="P17" s="782"/>
      <c r="Q17" s="782"/>
      <c r="R17" s="783"/>
    </row>
    <row r="18" spans="1:18" outlineLevel="1">
      <c r="A18" s="221" t="s">
        <v>333</v>
      </c>
      <c r="B18" s="223" t="s">
        <v>427</v>
      </c>
      <c r="C18" s="223" t="s">
        <v>518</v>
      </c>
      <c r="D18" s="223" t="s">
        <v>511</v>
      </c>
      <c r="E18" s="223" t="s">
        <v>260</v>
      </c>
      <c r="F18" s="234" t="s">
        <v>519</v>
      </c>
      <c r="G18" t="s">
        <v>281</v>
      </c>
      <c r="I18" s="781"/>
      <c r="J18" s="782"/>
      <c r="K18" s="782"/>
      <c r="L18" s="782"/>
      <c r="M18" s="782"/>
      <c r="N18" s="782"/>
      <c r="O18" s="782"/>
      <c r="P18" s="782"/>
      <c r="Q18" s="782"/>
      <c r="R18" s="783"/>
    </row>
    <row r="19" spans="1:18" outlineLevel="1">
      <c r="A19" s="221" t="s">
        <v>333</v>
      </c>
      <c r="B19" s="223" t="s">
        <v>439</v>
      </c>
      <c r="C19" s="223" t="s">
        <v>520</v>
      </c>
      <c r="D19" s="223" t="s">
        <v>511</v>
      </c>
      <c r="E19" s="223" t="s">
        <v>260</v>
      </c>
      <c r="F19" s="234" t="s">
        <v>521</v>
      </c>
      <c r="G19" t="s">
        <v>281</v>
      </c>
      <c r="I19" s="784"/>
      <c r="J19" s="785"/>
      <c r="K19" s="785"/>
      <c r="L19" s="785"/>
      <c r="M19" s="785"/>
      <c r="N19" s="785"/>
      <c r="O19" s="785"/>
      <c r="P19" s="785"/>
      <c r="Q19" s="785"/>
      <c r="R19" s="786"/>
    </row>
    <row r="20" spans="1:18" outlineLevel="1">
      <c r="A20" s="262" t="s">
        <v>268</v>
      </c>
      <c r="B20" s="189" t="s">
        <v>522</v>
      </c>
      <c r="C20" s="189">
        <v>0.95</v>
      </c>
      <c r="D20" s="189" t="s">
        <v>270</v>
      </c>
      <c r="E20" s="189" t="s">
        <v>523</v>
      </c>
      <c r="F20" s="263" t="s">
        <v>524</v>
      </c>
      <c r="G20" t="s">
        <v>281</v>
      </c>
    </row>
    <row r="21" spans="1:18" outlineLevel="1">
      <c r="A21" s="262" t="s">
        <v>268</v>
      </c>
      <c r="B21" s="189" t="s">
        <v>525</v>
      </c>
      <c r="C21" s="189">
        <v>1.1200000000000001</v>
      </c>
      <c r="D21" s="189" t="s">
        <v>270</v>
      </c>
      <c r="E21" s="189" t="s">
        <v>526</v>
      </c>
      <c r="F21" s="263" t="s">
        <v>527</v>
      </c>
      <c r="G21" t="s">
        <v>281</v>
      </c>
      <c r="I21" s="772" t="s">
        <v>272</v>
      </c>
      <c r="J21" s="773"/>
      <c r="K21" s="773"/>
      <c r="L21" s="773"/>
      <c r="M21" s="773"/>
      <c r="N21" s="773"/>
      <c r="O21" s="773"/>
      <c r="P21" s="773"/>
      <c r="Q21" s="773"/>
      <c r="R21" s="774"/>
    </row>
    <row r="22" spans="1:18" outlineLevel="1">
      <c r="A22" s="262" t="s">
        <v>268</v>
      </c>
      <c r="B22" s="189" t="s">
        <v>528</v>
      </c>
      <c r="C22" s="189">
        <v>0.72</v>
      </c>
      <c r="D22" s="189" t="s">
        <v>270</v>
      </c>
      <c r="E22" s="189" t="s">
        <v>529</v>
      </c>
      <c r="F22" s="263" t="s">
        <v>530</v>
      </c>
      <c r="G22" t="s">
        <v>281</v>
      </c>
      <c r="I22" s="214"/>
      <c r="J22" s="6"/>
      <c r="K22" s="6"/>
      <c r="L22" s="6"/>
      <c r="M22" s="6"/>
      <c r="N22" s="6"/>
      <c r="O22" s="6"/>
      <c r="P22" s="6"/>
      <c r="Q22" s="6"/>
      <c r="R22" s="215"/>
    </row>
    <row r="23" spans="1:18" outlineLevel="1">
      <c r="A23" s="262" t="s">
        <v>268</v>
      </c>
      <c r="B23" s="189" t="s">
        <v>531</v>
      </c>
      <c r="C23" s="189">
        <v>0.1</v>
      </c>
      <c r="D23" s="189" t="s">
        <v>270</v>
      </c>
      <c r="E23" s="189" t="s">
        <v>532</v>
      </c>
      <c r="F23" s="263" t="s">
        <v>533</v>
      </c>
      <c r="G23" t="s">
        <v>281</v>
      </c>
      <c r="I23" s="214"/>
      <c r="J23" s="6"/>
      <c r="K23" s="6"/>
      <c r="L23" s="6"/>
      <c r="M23" s="6"/>
      <c r="N23" s="6"/>
      <c r="O23" s="6"/>
      <c r="P23" s="6"/>
      <c r="Q23" s="6"/>
      <c r="R23" s="215"/>
    </row>
    <row r="24" spans="1:18" outlineLevel="1">
      <c r="A24" s="262" t="s">
        <v>268</v>
      </c>
      <c r="B24" s="189" t="s">
        <v>534</v>
      </c>
      <c r="C24" s="189">
        <v>140</v>
      </c>
      <c r="D24" s="189" t="s">
        <v>535</v>
      </c>
      <c r="E24" s="189" t="s">
        <v>536</v>
      </c>
      <c r="F24" s="263" t="s">
        <v>537</v>
      </c>
      <c r="G24" t="s">
        <v>281</v>
      </c>
      <c r="I24" s="214"/>
      <c r="J24" s="6"/>
      <c r="K24" s="6"/>
      <c r="L24" s="6"/>
      <c r="M24" s="6"/>
      <c r="N24" s="6"/>
      <c r="O24" s="6"/>
      <c r="P24" s="6"/>
      <c r="Q24" s="6"/>
      <c r="R24" s="215"/>
    </row>
    <row r="25" spans="1:18" outlineLevel="1">
      <c r="A25" s="262" t="s">
        <v>268</v>
      </c>
      <c r="B25" s="189" t="s">
        <v>538</v>
      </c>
      <c r="C25" s="189">
        <v>0.52</v>
      </c>
      <c r="D25" s="189" t="s">
        <v>270</v>
      </c>
      <c r="E25" s="189" t="s">
        <v>539</v>
      </c>
      <c r="F25" s="263" t="s">
        <v>540</v>
      </c>
      <c r="G25" t="s">
        <v>281</v>
      </c>
      <c r="I25" s="214"/>
      <c r="J25" s="6"/>
      <c r="K25" s="6"/>
      <c r="L25" s="6"/>
      <c r="M25" s="6"/>
      <c r="N25" s="6"/>
      <c r="O25" s="6"/>
      <c r="P25" s="6"/>
      <c r="Q25" s="6"/>
      <c r="R25" s="215"/>
    </row>
    <row r="26" spans="1:18" outlineLevel="1">
      <c r="A26" s="262" t="s">
        <v>268</v>
      </c>
      <c r="B26" s="189" t="s">
        <v>541</v>
      </c>
      <c r="C26" s="189">
        <v>43</v>
      </c>
      <c r="D26" s="189" t="s">
        <v>542</v>
      </c>
      <c r="E26" s="189" t="s">
        <v>253</v>
      </c>
      <c r="F26" s="263" t="s">
        <v>543</v>
      </c>
      <c r="G26" t="s">
        <v>281</v>
      </c>
      <c r="I26" s="214"/>
      <c r="J26" s="6"/>
      <c r="K26" s="6"/>
      <c r="L26" s="6"/>
      <c r="M26" s="6"/>
      <c r="N26" s="6"/>
      <c r="O26" s="6"/>
      <c r="P26" s="6"/>
      <c r="Q26" s="6"/>
      <c r="R26" s="215"/>
    </row>
    <row r="27" spans="1:18" outlineLevel="1">
      <c r="A27" s="262" t="s">
        <v>268</v>
      </c>
      <c r="B27" s="189" t="s">
        <v>544</v>
      </c>
      <c r="C27" s="189">
        <v>10</v>
      </c>
      <c r="D27" s="189" t="s">
        <v>545</v>
      </c>
      <c r="E27" s="189" t="s">
        <v>546</v>
      </c>
      <c r="F27" s="263" t="s">
        <v>547</v>
      </c>
      <c r="G27" t="s">
        <v>281</v>
      </c>
      <c r="I27" s="214"/>
      <c r="J27" s="6"/>
      <c r="K27" s="6"/>
      <c r="L27" s="6"/>
      <c r="M27" s="6"/>
      <c r="N27" s="6"/>
      <c r="O27" s="6"/>
      <c r="P27" s="6"/>
      <c r="Q27" s="6"/>
      <c r="R27" s="215"/>
    </row>
    <row r="28" spans="1:18" outlineLevel="1">
      <c r="A28" s="262" t="s">
        <v>268</v>
      </c>
      <c r="B28" s="189" t="s">
        <v>548</v>
      </c>
      <c r="C28" s="189">
        <v>6</v>
      </c>
      <c r="D28" s="189" t="s">
        <v>549</v>
      </c>
      <c r="E28" s="189" t="s">
        <v>550</v>
      </c>
      <c r="F28" s="263" t="s">
        <v>551</v>
      </c>
      <c r="G28" t="s">
        <v>281</v>
      </c>
      <c r="I28" s="214"/>
      <c r="J28" s="6"/>
      <c r="K28" s="6"/>
      <c r="L28" s="6"/>
      <c r="M28" s="6"/>
      <c r="N28" s="6"/>
      <c r="O28" s="6"/>
      <c r="P28" s="6"/>
      <c r="Q28" s="6"/>
      <c r="R28" s="215"/>
    </row>
    <row r="29" spans="1:18" outlineLevel="1">
      <c r="A29" s="262" t="s">
        <v>268</v>
      </c>
      <c r="B29" s="189" t="s">
        <v>552</v>
      </c>
      <c r="C29" s="189">
        <v>6.5</v>
      </c>
      <c r="D29" s="189" t="s">
        <v>549</v>
      </c>
      <c r="E29" s="189" t="s">
        <v>553</v>
      </c>
      <c r="F29" s="263" t="s">
        <v>554</v>
      </c>
      <c r="G29" t="s">
        <v>281</v>
      </c>
      <c r="I29" s="214"/>
      <c r="J29" s="6"/>
      <c r="K29" s="6"/>
      <c r="L29" s="6"/>
      <c r="M29" s="6"/>
      <c r="N29" s="6"/>
      <c r="O29" s="6"/>
      <c r="P29" s="6"/>
      <c r="Q29" s="6"/>
      <c r="R29" s="215"/>
    </row>
    <row r="30" spans="1:18" outlineLevel="1">
      <c r="A30" s="262" t="s">
        <v>268</v>
      </c>
      <c r="B30" s="189" t="s">
        <v>555</v>
      </c>
      <c r="C30" s="189">
        <v>86</v>
      </c>
      <c r="D30" s="189" t="s">
        <v>549</v>
      </c>
      <c r="E30" s="189" t="s">
        <v>556</v>
      </c>
      <c r="F30" s="263" t="s">
        <v>557</v>
      </c>
      <c r="G30" t="s">
        <v>281</v>
      </c>
      <c r="I30" s="214"/>
      <c r="J30" s="6"/>
      <c r="K30" s="6"/>
      <c r="L30" s="6"/>
      <c r="M30" s="6"/>
      <c r="N30" s="6"/>
      <c r="O30" s="6"/>
      <c r="P30" s="6"/>
      <c r="Q30" s="6"/>
      <c r="R30" s="215"/>
    </row>
    <row r="31" spans="1:18" outlineLevel="1">
      <c r="A31" s="262" t="s">
        <v>268</v>
      </c>
      <c r="B31" s="189" t="s">
        <v>269</v>
      </c>
      <c r="C31" s="189">
        <v>3.2582228999999997E-2</v>
      </c>
      <c r="D31" s="189" t="s">
        <v>270</v>
      </c>
      <c r="E31" s="189" t="s">
        <v>558</v>
      </c>
      <c r="F31" s="263" t="s">
        <v>271</v>
      </c>
      <c r="G31" t="s">
        <v>281</v>
      </c>
      <c r="I31" s="214"/>
      <c r="J31" s="6"/>
      <c r="K31" s="6"/>
      <c r="L31" s="6"/>
      <c r="M31" s="6"/>
      <c r="N31" s="6"/>
      <c r="O31" s="6"/>
      <c r="P31" s="6"/>
      <c r="Q31" s="6"/>
      <c r="R31" s="215"/>
    </row>
    <row r="32" spans="1:18" outlineLevel="1">
      <c r="A32" s="262" t="s">
        <v>268</v>
      </c>
      <c r="B32" s="189" t="s">
        <v>559</v>
      </c>
      <c r="C32" s="189">
        <v>10000</v>
      </c>
      <c r="D32" s="189" t="s">
        <v>560</v>
      </c>
      <c r="E32" s="189" t="s">
        <v>253</v>
      </c>
      <c r="F32" s="263" t="s">
        <v>561</v>
      </c>
      <c r="G32" t="s">
        <v>281</v>
      </c>
      <c r="I32" s="214"/>
      <c r="J32" s="6"/>
      <c r="K32" s="6"/>
      <c r="L32" s="6"/>
      <c r="M32" s="6"/>
      <c r="N32" s="6"/>
      <c r="O32" s="6"/>
      <c r="P32" s="6"/>
      <c r="Q32" s="6"/>
      <c r="R32" s="215"/>
    </row>
    <row r="33" spans="1:18" outlineLevel="1">
      <c r="A33" s="262" t="s">
        <v>268</v>
      </c>
      <c r="B33" s="189" t="s">
        <v>562</v>
      </c>
      <c r="C33" s="189" t="s">
        <v>563</v>
      </c>
      <c r="D33" s="189" t="s">
        <v>275</v>
      </c>
      <c r="E33" s="264"/>
      <c r="F33" s="263" t="s">
        <v>564</v>
      </c>
      <c r="G33" t="s">
        <v>281</v>
      </c>
      <c r="I33" s="214"/>
      <c r="J33" s="6"/>
      <c r="K33" s="6"/>
      <c r="L33" s="6"/>
      <c r="M33" s="6"/>
      <c r="N33" s="6"/>
      <c r="O33" s="6"/>
      <c r="P33" s="6"/>
      <c r="Q33" s="6"/>
      <c r="R33" s="215"/>
    </row>
    <row r="34" spans="1:18" outlineLevel="1">
      <c r="A34" s="262" t="s">
        <v>268</v>
      </c>
      <c r="B34" s="224" t="s">
        <v>565</v>
      </c>
      <c r="C34" s="224" t="s">
        <v>566</v>
      </c>
      <c r="D34" s="189" t="s">
        <v>270</v>
      </c>
      <c r="E34" s="264"/>
      <c r="F34" s="225" t="s">
        <v>567</v>
      </c>
      <c r="G34" t="s">
        <v>281</v>
      </c>
      <c r="I34" s="214"/>
      <c r="J34" s="6"/>
      <c r="K34" s="6"/>
      <c r="L34" s="6"/>
      <c r="M34" s="6"/>
      <c r="N34" s="6"/>
      <c r="O34" s="6"/>
      <c r="P34" s="6"/>
      <c r="Q34" s="6"/>
      <c r="R34" s="215"/>
    </row>
    <row r="35" spans="1:18" outlineLevel="1">
      <c r="A35" s="262" t="s">
        <v>268</v>
      </c>
      <c r="B35" s="189" t="s">
        <v>568</v>
      </c>
      <c r="C35" s="189" t="s">
        <v>569</v>
      </c>
      <c r="D35" s="189" t="s">
        <v>511</v>
      </c>
      <c r="E35" s="264"/>
      <c r="F35" s="263" t="s">
        <v>570</v>
      </c>
      <c r="G35" t="s">
        <v>281</v>
      </c>
      <c r="I35" s="214"/>
      <c r="J35" s="6"/>
      <c r="K35" s="6"/>
      <c r="L35" s="6"/>
      <c r="M35" s="6"/>
      <c r="N35" s="6"/>
      <c r="O35" s="6"/>
      <c r="P35" s="6"/>
      <c r="Q35" s="6"/>
      <c r="R35" s="215"/>
    </row>
    <row r="36" spans="1:18" outlineLevel="1">
      <c r="A36" s="262" t="s">
        <v>268</v>
      </c>
      <c r="B36" s="189" t="s">
        <v>571</v>
      </c>
      <c r="C36" s="189" t="s">
        <v>572</v>
      </c>
      <c r="D36" s="189" t="s">
        <v>511</v>
      </c>
      <c r="E36" s="264"/>
      <c r="F36" s="263" t="s">
        <v>573</v>
      </c>
      <c r="G36" t="s">
        <v>281</v>
      </c>
      <c r="I36" s="214"/>
      <c r="J36" s="6"/>
      <c r="K36" s="6"/>
      <c r="L36" s="6"/>
      <c r="M36" s="6"/>
      <c r="N36" s="6"/>
      <c r="O36" s="6"/>
      <c r="P36" s="6"/>
      <c r="Q36" s="6"/>
      <c r="R36" s="215"/>
    </row>
    <row r="37" spans="1:18" outlineLevel="1">
      <c r="A37" s="262" t="s">
        <v>268</v>
      </c>
      <c r="B37" s="189" t="s">
        <v>574</v>
      </c>
      <c r="C37" s="189" t="s">
        <v>575</v>
      </c>
      <c r="D37" s="189" t="s">
        <v>511</v>
      </c>
      <c r="E37" s="264"/>
      <c r="F37" s="263" t="s">
        <v>576</v>
      </c>
      <c r="G37" t="s">
        <v>281</v>
      </c>
      <c r="I37" s="214"/>
      <c r="J37" s="6"/>
      <c r="K37" s="6"/>
      <c r="L37" s="6"/>
      <c r="M37" s="6"/>
      <c r="N37" s="6"/>
      <c r="O37" s="6"/>
      <c r="P37" s="6"/>
      <c r="Q37" s="6"/>
      <c r="R37" s="215"/>
    </row>
    <row r="38" spans="1:18" outlineLevel="1">
      <c r="A38" s="262" t="s">
        <v>268</v>
      </c>
      <c r="B38" s="189" t="s">
        <v>577</v>
      </c>
      <c r="C38" s="189" t="s">
        <v>578</v>
      </c>
      <c r="D38" s="189" t="s">
        <v>511</v>
      </c>
      <c r="E38" s="264"/>
      <c r="F38" s="263" t="s">
        <v>579</v>
      </c>
      <c r="G38" t="s">
        <v>281</v>
      </c>
      <c r="I38" s="214"/>
      <c r="J38" s="6"/>
      <c r="K38" s="6"/>
      <c r="L38" s="6"/>
      <c r="M38" s="6"/>
      <c r="N38" s="6"/>
      <c r="O38" s="6"/>
      <c r="P38" s="6"/>
      <c r="Q38" s="6"/>
      <c r="R38" s="215"/>
    </row>
    <row r="39" spans="1:18" outlineLevel="1">
      <c r="A39" s="239" t="s">
        <v>268</v>
      </c>
      <c r="B39" s="240" t="s">
        <v>580</v>
      </c>
      <c r="C39" s="240" t="s">
        <v>258</v>
      </c>
      <c r="D39" s="240" t="s">
        <v>494</v>
      </c>
      <c r="E39" s="265"/>
      <c r="F39" s="241" t="s">
        <v>581</v>
      </c>
      <c r="G39" t="s">
        <v>281</v>
      </c>
      <c r="I39" s="214"/>
      <c r="J39" s="6"/>
      <c r="K39" s="6"/>
      <c r="L39" s="6"/>
      <c r="M39" s="6"/>
      <c r="N39" s="6"/>
      <c r="O39" s="6"/>
      <c r="P39" s="6"/>
      <c r="Q39" s="6"/>
      <c r="R39" s="215"/>
    </row>
    <row r="40" spans="1:18">
      <c r="G40" t="s">
        <v>281</v>
      </c>
      <c r="I40" s="214"/>
      <c r="J40" s="6"/>
      <c r="K40" s="6"/>
      <c r="L40" s="6"/>
      <c r="M40" s="6"/>
      <c r="N40" s="6"/>
      <c r="O40" s="6"/>
      <c r="P40" s="6"/>
      <c r="Q40" s="6"/>
      <c r="R40" s="215"/>
    </row>
    <row r="41" spans="1:18" ht="18.75">
      <c r="A41" s="769" t="s">
        <v>582</v>
      </c>
      <c r="B41" s="770"/>
      <c r="C41" s="770"/>
      <c r="D41" s="770"/>
      <c r="E41" s="770"/>
      <c r="F41" s="771"/>
      <c r="G41" t="s">
        <v>281</v>
      </c>
      <c r="I41" s="214"/>
      <c r="J41" s="6"/>
      <c r="K41" s="6"/>
      <c r="L41" s="6"/>
      <c r="M41" s="6"/>
      <c r="N41" s="6"/>
      <c r="O41" s="6"/>
      <c r="P41" s="6"/>
      <c r="Q41" s="6"/>
      <c r="R41" s="215"/>
    </row>
    <row r="42" spans="1:18">
      <c r="A42" s="211" t="s">
        <v>238</v>
      </c>
      <c r="B42" s="212" t="s">
        <v>239</v>
      </c>
      <c r="C42" s="212" t="s">
        <v>240</v>
      </c>
      <c r="D42" s="212" t="s">
        <v>134</v>
      </c>
      <c r="E42" s="212" t="s">
        <v>241</v>
      </c>
      <c r="F42" s="213" t="s">
        <v>242</v>
      </c>
      <c r="G42" t="s">
        <v>281</v>
      </c>
      <c r="I42" s="214"/>
      <c r="J42" s="6"/>
      <c r="K42" s="6"/>
      <c r="L42" s="6"/>
      <c r="M42" s="6"/>
      <c r="N42" s="6"/>
      <c r="O42" s="6"/>
      <c r="P42" s="6"/>
      <c r="Q42" s="6"/>
      <c r="R42" s="215"/>
    </row>
    <row r="43" spans="1:18" outlineLevel="1">
      <c r="A43" s="216" t="s">
        <v>243</v>
      </c>
      <c r="B43" s="217" t="s">
        <v>583</v>
      </c>
      <c r="C43" s="218" t="s">
        <v>584</v>
      </c>
      <c r="D43" s="218" t="s">
        <v>275</v>
      </c>
      <c r="E43" s="218" t="s">
        <v>260</v>
      </c>
      <c r="F43" s="232" t="s">
        <v>585</v>
      </c>
      <c r="G43" t="s">
        <v>281</v>
      </c>
      <c r="I43" s="214"/>
      <c r="J43" s="6"/>
      <c r="K43" s="6"/>
      <c r="L43" s="6"/>
      <c r="M43" s="6"/>
      <c r="N43" s="6"/>
      <c r="O43" s="6"/>
      <c r="P43" s="6"/>
      <c r="Q43" s="6"/>
      <c r="R43" s="215"/>
    </row>
    <row r="44" spans="1:18" outlineLevel="1">
      <c r="A44" s="221" t="s">
        <v>243</v>
      </c>
      <c r="B44" s="233" t="s">
        <v>513</v>
      </c>
      <c r="C44" s="223" t="s">
        <v>586</v>
      </c>
      <c r="D44" s="223" t="s">
        <v>259</v>
      </c>
      <c r="E44" s="223" t="s">
        <v>253</v>
      </c>
      <c r="F44" s="234" t="s">
        <v>587</v>
      </c>
      <c r="G44" t="s">
        <v>281</v>
      </c>
      <c r="I44" s="214"/>
      <c r="J44" s="6"/>
      <c r="K44" s="6"/>
      <c r="L44" s="6"/>
      <c r="M44" s="6"/>
      <c r="N44" s="6"/>
      <c r="O44" s="6"/>
      <c r="P44" s="6"/>
      <c r="Q44" s="6"/>
      <c r="R44" s="215"/>
    </row>
    <row r="45" spans="1:18" outlineLevel="1">
      <c r="A45" s="221" t="s">
        <v>243</v>
      </c>
      <c r="B45" s="222" t="s">
        <v>591</v>
      </c>
      <c r="C45" s="223" t="s">
        <v>592</v>
      </c>
      <c r="D45" s="223" t="s">
        <v>259</v>
      </c>
      <c r="E45" s="223" t="s">
        <v>593</v>
      </c>
      <c r="F45" s="234" t="s">
        <v>594</v>
      </c>
      <c r="G45" t="s">
        <v>281</v>
      </c>
      <c r="I45" s="214"/>
      <c r="J45" s="6"/>
      <c r="K45" s="6"/>
      <c r="L45" s="6"/>
      <c r="M45" s="6"/>
      <c r="N45" s="6"/>
      <c r="O45" s="6"/>
      <c r="P45" s="6"/>
      <c r="Q45" s="6"/>
      <c r="R45" s="215"/>
    </row>
    <row r="46" spans="1:18" outlineLevel="1">
      <c r="A46" s="221" t="s">
        <v>243</v>
      </c>
      <c r="B46" s="222" t="s">
        <v>595</v>
      </c>
      <c r="C46" s="223" t="s">
        <v>596</v>
      </c>
      <c r="D46" s="223" t="s">
        <v>259</v>
      </c>
      <c r="E46" s="223" t="s">
        <v>260</v>
      </c>
      <c r="F46" s="234" t="s">
        <v>2436</v>
      </c>
      <c r="G46" t="s">
        <v>281</v>
      </c>
      <c r="I46" s="214"/>
      <c r="J46" s="6"/>
      <c r="K46" s="6"/>
      <c r="L46" s="6"/>
      <c r="M46" s="6"/>
      <c r="N46" s="6"/>
      <c r="O46" s="6"/>
      <c r="P46" s="6"/>
      <c r="Q46" s="6"/>
      <c r="R46" s="215"/>
    </row>
    <row r="47" spans="1:18" outlineLevel="1">
      <c r="A47" s="221" t="s">
        <v>243</v>
      </c>
      <c r="B47" s="233" t="s">
        <v>588</v>
      </c>
      <c r="C47" s="223">
        <v>1.16754</v>
      </c>
      <c r="D47" s="223" t="s">
        <v>259</v>
      </c>
      <c r="E47" s="223" t="s">
        <v>253</v>
      </c>
      <c r="F47" s="234" t="s">
        <v>2437</v>
      </c>
      <c r="G47" t="s">
        <v>281</v>
      </c>
      <c r="I47" s="214"/>
      <c r="J47" s="6"/>
      <c r="K47" s="6"/>
      <c r="L47" s="6"/>
      <c r="M47" s="6"/>
      <c r="N47" s="6"/>
      <c r="O47" s="6"/>
      <c r="P47" s="6"/>
      <c r="Q47" s="6"/>
      <c r="R47" s="215"/>
    </row>
    <row r="48" spans="1:18" outlineLevel="1">
      <c r="A48" s="221" t="s">
        <v>243</v>
      </c>
      <c r="B48" s="233" t="s">
        <v>601</v>
      </c>
      <c r="C48" s="223" t="s">
        <v>602</v>
      </c>
      <c r="D48" s="223" t="s">
        <v>504</v>
      </c>
      <c r="E48" s="223" t="s">
        <v>260</v>
      </c>
      <c r="F48" s="234" t="s">
        <v>603</v>
      </c>
      <c r="G48" t="s">
        <v>281</v>
      </c>
      <c r="I48" s="214"/>
      <c r="J48" s="6"/>
      <c r="K48" s="6"/>
      <c r="L48" s="6"/>
      <c r="M48" s="6"/>
      <c r="N48" s="6"/>
      <c r="O48" s="6"/>
      <c r="P48" s="6"/>
      <c r="Q48" s="6"/>
      <c r="R48" s="215"/>
    </row>
    <row r="49" spans="1:18" outlineLevel="1">
      <c r="A49" s="221" t="s">
        <v>333</v>
      </c>
      <c r="B49" s="223" t="s">
        <v>340</v>
      </c>
      <c r="C49" s="223" t="s">
        <v>599</v>
      </c>
      <c r="D49" s="223" t="s">
        <v>259</v>
      </c>
      <c r="E49" s="223" t="s">
        <v>260</v>
      </c>
      <c r="F49" s="234" t="s">
        <v>600</v>
      </c>
      <c r="G49" t="s">
        <v>281</v>
      </c>
      <c r="I49" s="214"/>
      <c r="J49" s="6"/>
      <c r="K49" s="6"/>
      <c r="L49" s="6"/>
      <c r="M49" s="6"/>
      <c r="N49" s="6"/>
      <c r="O49" s="6"/>
      <c r="P49" s="6"/>
      <c r="Q49" s="6"/>
      <c r="R49" s="215"/>
    </row>
    <row r="50" spans="1:18" outlineLevel="1">
      <c r="A50" s="221" t="s">
        <v>250</v>
      </c>
      <c r="B50" s="233" t="s">
        <v>2438</v>
      </c>
      <c r="C50" s="223">
        <v>0.21853034800000001</v>
      </c>
      <c r="D50" s="223" t="s">
        <v>259</v>
      </c>
      <c r="E50" s="223" t="s">
        <v>253</v>
      </c>
      <c r="F50" s="234" t="s">
        <v>2439</v>
      </c>
      <c r="G50" t="s">
        <v>281</v>
      </c>
      <c r="I50" s="214"/>
      <c r="J50" s="6"/>
      <c r="K50" s="6"/>
      <c r="L50" s="6"/>
      <c r="M50" s="6"/>
      <c r="N50" s="6"/>
      <c r="O50" s="6"/>
      <c r="P50" s="6"/>
      <c r="Q50" s="6"/>
      <c r="R50" s="215"/>
    </row>
    <row r="51" spans="1:18" outlineLevel="1">
      <c r="A51" s="221" t="s">
        <v>333</v>
      </c>
      <c r="B51" s="223" t="s">
        <v>399</v>
      </c>
      <c r="C51" s="223" t="s">
        <v>2440</v>
      </c>
      <c r="D51" s="223" t="s">
        <v>259</v>
      </c>
      <c r="E51" s="223" t="s">
        <v>2441</v>
      </c>
      <c r="F51" s="234" t="s">
        <v>2442</v>
      </c>
      <c r="G51" t="s">
        <v>281</v>
      </c>
      <c r="I51" s="214"/>
      <c r="J51" s="6"/>
      <c r="K51" s="6"/>
      <c r="L51" s="6"/>
      <c r="M51" s="6"/>
      <c r="N51" s="6"/>
      <c r="O51" s="6"/>
      <c r="P51" s="6"/>
      <c r="Q51" s="6"/>
      <c r="R51" s="215"/>
    </row>
    <row r="52" spans="1:18" outlineLevel="1">
      <c r="A52" s="221" t="s">
        <v>250</v>
      </c>
      <c r="B52" s="233" t="s">
        <v>879</v>
      </c>
      <c r="C52" s="235" t="s">
        <v>605</v>
      </c>
      <c r="D52" s="223" t="s">
        <v>408</v>
      </c>
      <c r="E52" s="223" t="s">
        <v>260</v>
      </c>
      <c r="F52" s="234" t="s">
        <v>606</v>
      </c>
      <c r="G52" t="s">
        <v>281</v>
      </c>
      <c r="I52" s="214"/>
      <c r="J52" s="6"/>
      <c r="K52" s="6"/>
      <c r="L52" s="6"/>
      <c r="M52" s="6"/>
      <c r="N52" s="6"/>
      <c r="O52" s="6"/>
      <c r="P52" s="6"/>
      <c r="Q52" s="6"/>
      <c r="R52" s="215"/>
    </row>
    <row r="53" spans="1:18" outlineLevel="1">
      <c r="A53" s="221" t="s">
        <v>250</v>
      </c>
      <c r="B53" s="233" t="s">
        <v>607</v>
      </c>
      <c r="C53" s="235" t="s">
        <v>608</v>
      </c>
      <c r="D53" s="223" t="s">
        <v>408</v>
      </c>
      <c r="E53" s="223" t="s">
        <v>260</v>
      </c>
      <c r="F53" s="234" t="s">
        <v>609</v>
      </c>
      <c r="G53" t="s">
        <v>281</v>
      </c>
      <c r="I53" s="236"/>
      <c r="J53" s="237"/>
      <c r="K53" s="237"/>
      <c r="L53" s="237"/>
      <c r="M53" s="237"/>
      <c r="N53" s="237"/>
      <c r="O53" s="237"/>
      <c r="P53" s="237"/>
      <c r="Q53" s="237"/>
      <c r="R53" s="238"/>
    </row>
    <row r="54" spans="1:18" outlineLevel="1">
      <c r="A54" s="221" t="s">
        <v>333</v>
      </c>
      <c r="B54" s="223" t="s">
        <v>610</v>
      </c>
      <c r="C54" s="223" t="s">
        <v>611</v>
      </c>
      <c r="D54" s="223" t="s">
        <v>259</v>
      </c>
      <c r="E54" s="223" t="s">
        <v>260</v>
      </c>
      <c r="F54" s="234" t="s">
        <v>612</v>
      </c>
      <c r="G54" t="s">
        <v>281</v>
      </c>
    </row>
    <row r="55" spans="1:18" outlineLevel="1">
      <c r="A55" s="221" t="s">
        <v>333</v>
      </c>
      <c r="B55" s="223" t="s">
        <v>427</v>
      </c>
      <c r="C55" s="223" t="s">
        <v>613</v>
      </c>
      <c r="D55" s="223" t="s">
        <v>259</v>
      </c>
      <c r="E55" s="223" t="s">
        <v>260</v>
      </c>
      <c r="F55" s="234" t="s">
        <v>614</v>
      </c>
      <c r="G55" t="s">
        <v>281</v>
      </c>
      <c r="I55" s="248" t="s">
        <v>360</v>
      </c>
      <c r="J55" s="249"/>
      <c r="K55" s="249"/>
      <c r="L55" s="249"/>
      <c r="M55" s="250"/>
    </row>
    <row r="56" spans="1:18" outlineLevel="1">
      <c r="A56" s="262" t="s">
        <v>268</v>
      </c>
      <c r="B56" s="189" t="s">
        <v>615</v>
      </c>
      <c r="C56" s="224">
        <v>0.13946</v>
      </c>
      <c r="D56" s="189" t="s">
        <v>616</v>
      </c>
      <c r="E56" s="224" t="s">
        <v>617</v>
      </c>
      <c r="F56" s="263" t="s">
        <v>618</v>
      </c>
      <c r="G56" t="s">
        <v>281</v>
      </c>
      <c r="I56" s="242" t="s">
        <v>960</v>
      </c>
      <c r="J56" s="243"/>
      <c r="K56" s="243"/>
      <c r="L56" s="285">
        <v>9.2999999999999989</v>
      </c>
      <c r="M56" s="244" t="s">
        <v>363</v>
      </c>
    </row>
    <row r="57" spans="1:18" outlineLevel="1">
      <c r="A57" s="262" t="s">
        <v>268</v>
      </c>
      <c r="B57" s="189" t="s">
        <v>620</v>
      </c>
      <c r="C57" s="189">
        <v>0.64</v>
      </c>
      <c r="D57" s="189" t="s">
        <v>270</v>
      </c>
      <c r="E57" s="189" t="s">
        <v>621</v>
      </c>
      <c r="F57" s="263" t="s">
        <v>622</v>
      </c>
      <c r="G57" t="s">
        <v>281</v>
      </c>
      <c r="I57" s="214" t="s">
        <v>619</v>
      </c>
      <c r="J57" s="6"/>
      <c r="K57" s="6"/>
      <c r="L57" s="275">
        <v>25.5</v>
      </c>
      <c r="M57" s="215" t="s">
        <v>363</v>
      </c>
    </row>
    <row r="58" spans="1:18" outlineLevel="1">
      <c r="A58" s="262" t="s">
        <v>268</v>
      </c>
      <c r="B58" s="189" t="s">
        <v>623</v>
      </c>
      <c r="C58" s="189">
        <v>0.25</v>
      </c>
      <c r="D58" s="189" t="s">
        <v>270</v>
      </c>
      <c r="E58" s="189" t="s">
        <v>253</v>
      </c>
      <c r="F58" s="263" t="s">
        <v>624</v>
      </c>
      <c r="G58" t="s">
        <v>281</v>
      </c>
      <c r="I58" s="236" t="s">
        <v>362</v>
      </c>
      <c r="J58" s="237"/>
      <c r="K58" s="237"/>
      <c r="L58" s="276">
        <v>8.9</v>
      </c>
      <c r="M58" s="238" t="s">
        <v>363</v>
      </c>
    </row>
    <row r="59" spans="1:18" outlineLevel="1">
      <c r="A59" s="262" t="s">
        <v>268</v>
      </c>
      <c r="B59" s="189" t="s">
        <v>625</v>
      </c>
      <c r="C59" s="189">
        <v>0.37</v>
      </c>
      <c r="D59" s="189" t="s">
        <v>270</v>
      </c>
      <c r="E59" s="189" t="s">
        <v>626</v>
      </c>
      <c r="F59" s="263" t="s">
        <v>627</v>
      </c>
      <c r="G59" t="s">
        <v>281</v>
      </c>
    </row>
    <row r="60" spans="1:18" outlineLevel="1">
      <c r="A60" s="262" t="s">
        <v>268</v>
      </c>
      <c r="B60" s="189" t="s">
        <v>628</v>
      </c>
      <c r="C60" s="189">
        <v>8.3000000000000004E-2</v>
      </c>
      <c r="D60" s="189" t="s">
        <v>270</v>
      </c>
      <c r="E60" s="189" t="s">
        <v>629</v>
      </c>
      <c r="F60" s="263" t="s">
        <v>630</v>
      </c>
      <c r="G60" t="s">
        <v>281</v>
      </c>
    </row>
    <row r="61" spans="1:18" outlineLevel="1">
      <c r="A61" s="262" t="s">
        <v>268</v>
      </c>
      <c r="B61" s="189" t="s">
        <v>631</v>
      </c>
      <c r="C61" s="189">
        <v>14.79</v>
      </c>
      <c r="D61" s="189" t="s">
        <v>632</v>
      </c>
      <c r="E61" s="189" t="s">
        <v>253</v>
      </c>
      <c r="F61" s="263" t="s">
        <v>633</v>
      </c>
      <c r="G61" t="s">
        <v>281</v>
      </c>
    </row>
    <row r="62" spans="1:18" outlineLevel="1">
      <c r="A62" s="262" t="s">
        <v>268</v>
      </c>
      <c r="B62" s="189" t="s">
        <v>634</v>
      </c>
      <c r="C62" s="189">
        <v>8.7900000000000006E-2</v>
      </c>
      <c r="D62" s="189" t="s">
        <v>270</v>
      </c>
      <c r="E62" s="189" t="s">
        <v>253</v>
      </c>
      <c r="F62" s="263" t="s">
        <v>635</v>
      </c>
      <c r="G62" t="s">
        <v>281</v>
      </c>
    </row>
    <row r="63" spans="1:18" outlineLevel="1">
      <c r="A63" s="262" t="s">
        <v>268</v>
      </c>
      <c r="B63" s="189" t="s">
        <v>636</v>
      </c>
      <c r="C63" s="189">
        <v>10</v>
      </c>
      <c r="D63" s="189" t="s">
        <v>637</v>
      </c>
      <c r="E63" s="189" t="s">
        <v>253</v>
      </c>
      <c r="F63" s="263" t="s">
        <v>638</v>
      </c>
      <c r="G63" t="s">
        <v>281</v>
      </c>
    </row>
    <row r="64" spans="1:18" outlineLevel="1">
      <c r="A64" s="262" t="s">
        <v>268</v>
      </c>
      <c r="B64" s="189" t="s">
        <v>639</v>
      </c>
      <c r="C64" s="189">
        <v>25</v>
      </c>
      <c r="D64" s="189" t="s">
        <v>640</v>
      </c>
      <c r="E64" s="189" t="s">
        <v>641</v>
      </c>
      <c r="F64" s="263" t="s">
        <v>642</v>
      </c>
      <c r="G64" t="s">
        <v>281</v>
      </c>
    </row>
    <row r="65" spans="1:7" outlineLevel="1">
      <c r="A65" s="262" t="s">
        <v>268</v>
      </c>
      <c r="B65" s="189" t="s">
        <v>643</v>
      </c>
      <c r="C65" s="189">
        <v>0.01</v>
      </c>
      <c r="D65" s="189" t="s">
        <v>270</v>
      </c>
      <c r="E65" s="189" t="s">
        <v>644</v>
      </c>
      <c r="F65" s="263" t="s">
        <v>645</v>
      </c>
      <c r="G65" t="s">
        <v>281</v>
      </c>
    </row>
    <row r="66" spans="1:7" outlineLevel="1">
      <c r="A66" s="262" t="s">
        <v>268</v>
      </c>
      <c r="B66" s="189" t="s">
        <v>646</v>
      </c>
      <c r="C66" s="189">
        <v>20</v>
      </c>
      <c r="D66" s="189" t="s">
        <v>545</v>
      </c>
      <c r="E66" s="189" t="s">
        <v>647</v>
      </c>
      <c r="F66" s="263" t="s">
        <v>648</v>
      </c>
      <c r="G66" t="s">
        <v>281</v>
      </c>
    </row>
    <row r="67" spans="1:7" outlineLevel="1">
      <c r="A67" s="262" t="s">
        <v>268</v>
      </c>
      <c r="B67" s="189" t="s">
        <v>649</v>
      </c>
      <c r="C67" s="189">
        <v>16.04</v>
      </c>
      <c r="D67" s="189" t="s">
        <v>650</v>
      </c>
      <c r="E67" s="189" t="s">
        <v>253</v>
      </c>
      <c r="F67" s="263" t="s">
        <v>651</v>
      </c>
      <c r="G67" t="s">
        <v>281</v>
      </c>
    </row>
    <row r="68" spans="1:7" outlineLevel="1">
      <c r="A68" s="262" t="s">
        <v>268</v>
      </c>
      <c r="B68" s="189" t="s">
        <v>652</v>
      </c>
      <c r="C68" s="189">
        <v>44.01</v>
      </c>
      <c r="D68" s="189" t="s">
        <v>650</v>
      </c>
      <c r="E68" s="189" t="s">
        <v>253</v>
      </c>
      <c r="F68" s="263" t="s">
        <v>653</v>
      </c>
      <c r="G68" t="s">
        <v>281</v>
      </c>
    </row>
    <row r="69" spans="1:7" outlineLevel="1">
      <c r="A69" s="262" t="s">
        <v>268</v>
      </c>
      <c r="B69" s="189" t="s">
        <v>654</v>
      </c>
      <c r="C69" s="189">
        <v>34.1</v>
      </c>
      <c r="D69" s="189" t="s">
        <v>650</v>
      </c>
      <c r="E69" s="189" t="s">
        <v>253</v>
      </c>
      <c r="F69" s="263" t="s">
        <v>655</v>
      </c>
      <c r="G69" t="s">
        <v>281</v>
      </c>
    </row>
    <row r="70" spans="1:7" outlineLevel="1">
      <c r="A70" s="262" t="s">
        <v>268</v>
      </c>
      <c r="B70" s="189" t="s">
        <v>656</v>
      </c>
      <c r="C70" s="189">
        <v>17</v>
      </c>
      <c r="D70" s="189" t="s">
        <v>650</v>
      </c>
      <c r="E70" s="189" t="s">
        <v>253</v>
      </c>
      <c r="F70" s="263" t="s">
        <v>657</v>
      </c>
      <c r="G70" t="s">
        <v>281</v>
      </c>
    </row>
    <row r="71" spans="1:7" outlineLevel="1">
      <c r="A71" s="262" t="s">
        <v>268</v>
      </c>
      <c r="B71" s="189" t="s">
        <v>658</v>
      </c>
      <c r="C71" s="189">
        <v>10000</v>
      </c>
      <c r="D71" s="189" t="s">
        <v>560</v>
      </c>
      <c r="E71" s="189" t="s">
        <v>253</v>
      </c>
      <c r="F71" s="263" t="s">
        <v>659</v>
      </c>
      <c r="G71" t="s">
        <v>281</v>
      </c>
    </row>
    <row r="72" spans="1:7" outlineLevel="1">
      <c r="A72" s="262" t="s">
        <v>268</v>
      </c>
      <c r="B72" s="189" t="s">
        <v>660</v>
      </c>
      <c r="C72" s="189">
        <v>1</v>
      </c>
      <c r="D72" s="189" t="s">
        <v>259</v>
      </c>
      <c r="E72" s="189" t="s">
        <v>253</v>
      </c>
      <c r="F72" s="263" t="s">
        <v>661</v>
      </c>
      <c r="G72" t="s">
        <v>281</v>
      </c>
    </row>
    <row r="73" spans="1:7" outlineLevel="1">
      <c r="A73" s="262" t="s">
        <v>268</v>
      </c>
      <c r="B73" s="189" t="s">
        <v>662</v>
      </c>
      <c r="C73" s="189">
        <v>1</v>
      </c>
      <c r="D73" s="189" t="s">
        <v>270</v>
      </c>
      <c r="E73" s="189" t="s">
        <v>253</v>
      </c>
      <c r="F73" s="263" t="s">
        <v>663</v>
      </c>
      <c r="G73" t="s">
        <v>281</v>
      </c>
    </row>
    <row r="74" spans="1:7" outlineLevel="1">
      <c r="A74" s="262" t="s">
        <v>268</v>
      </c>
      <c r="B74" s="189" t="s">
        <v>664</v>
      </c>
      <c r="C74" s="189">
        <v>0.12</v>
      </c>
      <c r="D74" s="189" t="s">
        <v>270</v>
      </c>
      <c r="E74" s="189" t="s">
        <v>253</v>
      </c>
      <c r="F74" s="263" t="s">
        <v>665</v>
      </c>
      <c r="G74" t="s">
        <v>281</v>
      </c>
    </row>
    <row r="75" spans="1:7" outlineLevel="1">
      <c r="A75" s="262" t="s">
        <v>268</v>
      </c>
      <c r="B75" s="189" t="s">
        <v>666</v>
      </c>
      <c r="C75" s="189">
        <v>10000</v>
      </c>
      <c r="D75" s="189" t="s">
        <v>667</v>
      </c>
      <c r="E75" s="189" t="s">
        <v>253</v>
      </c>
      <c r="F75" s="263" t="s">
        <v>668</v>
      </c>
      <c r="G75" t="s">
        <v>281</v>
      </c>
    </row>
    <row r="76" spans="1:7" outlineLevel="1">
      <c r="A76" s="262" t="s">
        <v>268</v>
      </c>
      <c r="B76" s="189" t="s">
        <v>669</v>
      </c>
      <c r="C76" s="189">
        <v>100</v>
      </c>
      <c r="D76" s="189" t="s">
        <v>670</v>
      </c>
      <c r="E76" s="189" t="s">
        <v>671</v>
      </c>
      <c r="F76" s="263" t="s">
        <v>2443</v>
      </c>
      <c r="G76" t="s">
        <v>281</v>
      </c>
    </row>
    <row r="77" spans="1:7" outlineLevel="1">
      <c r="A77" s="262" t="s">
        <v>268</v>
      </c>
      <c r="B77" s="189" t="s">
        <v>673</v>
      </c>
      <c r="C77" s="189">
        <v>100</v>
      </c>
      <c r="D77" s="189" t="s">
        <v>670</v>
      </c>
      <c r="E77" s="189" t="s">
        <v>674</v>
      </c>
      <c r="F77" s="263" t="s">
        <v>2444</v>
      </c>
      <c r="G77" t="s">
        <v>281</v>
      </c>
    </row>
    <row r="78" spans="1:7" outlineLevel="1">
      <c r="A78" s="262" t="s">
        <v>268</v>
      </c>
      <c r="B78" s="189" t="s">
        <v>676</v>
      </c>
      <c r="C78" s="189">
        <v>22.4</v>
      </c>
      <c r="D78" s="189" t="s">
        <v>677</v>
      </c>
      <c r="E78" s="189" t="s">
        <v>253</v>
      </c>
      <c r="F78" s="263" t="s">
        <v>678</v>
      </c>
      <c r="G78" t="s">
        <v>281</v>
      </c>
    </row>
    <row r="79" spans="1:7" outlineLevel="1">
      <c r="A79" s="262" t="s">
        <v>268</v>
      </c>
      <c r="B79" s="189" t="s">
        <v>679</v>
      </c>
      <c r="C79" s="189" t="s">
        <v>680</v>
      </c>
      <c r="D79" s="189" t="s">
        <v>259</v>
      </c>
      <c r="E79" s="264"/>
      <c r="F79" s="263" t="s">
        <v>681</v>
      </c>
      <c r="G79" t="s">
        <v>281</v>
      </c>
    </row>
    <row r="80" spans="1:7" outlineLevel="1">
      <c r="A80" s="262" t="s">
        <v>268</v>
      </c>
      <c r="B80" s="189" t="s">
        <v>682</v>
      </c>
      <c r="C80" s="189" t="s">
        <v>683</v>
      </c>
      <c r="D80" s="189" t="s">
        <v>684</v>
      </c>
      <c r="E80" s="264"/>
      <c r="F80" s="263" t="s">
        <v>685</v>
      </c>
      <c r="G80" t="s">
        <v>281</v>
      </c>
    </row>
    <row r="81" spans="1:7" outlineLevel="1">
      <c r="A81" s="262" t="s">
        <v>268</v>
      </c>
      <c r="B81" s="189" t="s">
        <v>613</v>
      </c>
      <c r="C81" s="189" t="s">
        <v>686</v>
      </c>
      <c r="D81" s="189" t="s">
        <v>259</v>
      </c>
      <c r="E81" s="264"/>
      <c r="F81" s="263" t="s">
        <v>687</v>
      </c>
      <c r="G81" t="s">
        <v>281</v>
      </c>
    </row>
    <row r="82" spans="1:7" outlineLevel="1">
      <c r="A82" s="262" t="s">
        <v>268</v>
      </c>
      <c r="B82" s="224" t="s">
        <v>565</v>
      </c>
      <c r="C82" s="224" t="s">
        <v>566</v>
      </c>
      <c r="D82" s="189" t="s">
        <v>270</v>
      </c>
      <c r="E82" s="264"/>
      <c r="F82" s="225" t="s">
        <v>567</v>
      </c>
      <c r="G82" t="s">
        <v>281</v>
      </c>
    </row>
    <row r="83" spans="1:7" outlineLevel="1">
      <c r="A83" s="262" t="s">
        <v>268</v>
      </c>
      <c r="B83" s="189" t="s">
        <v>688</v>
      </c>
      <c r="C83" s="189" t="s">
        <v>689</v>
      </c>
      <c r="D83" s="189" t="s">
        <v>408</v>
      </c>
      <c r="E83" s="264"/>
      <c r="F83" s="263" t="s">
        <v>606</v>
      </c>
      <c r="G83" t="s">
        <v>281</v>
      </c>
    </row>
    <row r="84" spans="1:7" outlineLevel="1">
      <c r="A84" s="262" t="s">
        <v>268</v>
      </c>
      <c r="B84" s="189" t="s">
        <v>611</v>
      </c>
      <c r="C84" s="189" t="s">
        <v>690</v>
      </c>
      <c r="D84" s="189" t="s">
        <v>259</v>
      </c>
      <c r="E84" s="264"/>
      <c r="F84" s="263" t="s">
        <v>691</v>
      </c>
      <c r="G84" t="s">
        <v>281</v>
      </c>
    </row>
    <row r="85" spans="1:7" outlineLevel="1">
      <c r="A85" s="262" t="s">
        <v>268</v>
      </c>
      <c r="B85" s="189" t="s">
        <v>692</v>
      </c>
      <c r="C85" s="189" t="s">
        <v>693</v>
      </c>
      <c r="D85" s="189" t="s">
        <v>408</v>
      </c>
      <c r="E85" s="264"/>
      <c r="F85" s="263" t="s">
        <v>609</v>
      </c>
      <c r="G85" t="s">
        <v>281</v>
      </c>
    </row>
    <row r="86" spans="1:7" outlineLevel="1">
      <c r="A86" s="262" t="s">
        <v>268</v>
      </c>
      <c r="B86" s="189" t="s">
        <v>694</v>
      </c>
      <c r="C86" s="189" t="s">
        <v>695</v>
      </c>
      <c r="D86" s="189" t="s">
        <v>259</v>
      </c>
      <c r="E86" s="264"/>
      <c r="F86" s="263" t="s">
        <v>594</v>
      </c>
      <c r="G86" t="s">
        <v>281</v>
      </c>
    </row>
    <row r="87" spans="1:7" outlineLevel="1">
      <c r="A87" s="262" t="s">
        <v>268</v>
      </c>
      <c r="B87" s="189" t="s">
        <v>696</v>
      </c>
      <c r="C87" s="189" t="s">
        <v>697</v>
      </c>
      <c r="D87" s="189" t="s">
        <v>511</v>
      </c>
      <c r="E87" s="264"/>
      <c r="F87" s="263" t="s">
        <v>698</v>
      </c>
      <c r="G87" t="s">
        <v>281</v>
      </c>
    </row>
    <row r="88" spans="1:7" outlineLevel="1">
      <c r="A88" s="262" t="s">
        <v>268</v>
      </c>
      <c r="B88" s="189" t="s">
        <v>599</v>
      </c>
      <c r="C88" s="189" t="s">
        <v>699</v>
      </c>
      <c r="D88" s="189" t="s">
        <v>259</v>
      </c>
      <c r="E88" s="264"/>
      <c r="F88" s="263" t="s">
        <v>700</v>
      </c>
      <c r="G88" t="s">
        <v>281</v>
      </c>
    </row>
    <row r="89" spans="1:7" outlineLevel="1">
      <c r="A89" s="262" t="s">
        <v>268</v>
      </c>
      <c r="B89" s="189" t="s">
        <v>584</v>
      </c>
      <c r="C89" s="189" t="s">
        <v>701</v>
      </c>
      <c r="D89" s="189" t="s">
        <v>275</v>
      </c>
      <c r="E89" s="264"/>
      <c r="F89" s="263" t="s">
        <v>702</v>
      </c>
      <c r="G89" t="s">
        <v>281</v>
      </c>
    </row>
    <row r="90" spans="1:7" outlineLevel="1">
      <c r="A90" s="239" t="s">
        <v>268</v>
      </c>
      <c r="B90" s="240" t="s">
        <v>703</v>
      </c>
      <c r="C90" s="240" t="s">
        <v>704</v>
      </c>
      <c r="D90" s="240" t="s">
        <v>259</v>
      </c>
      <c r="E90" s="265"/>
      <c r="F90" s="241" t="s">
        <v>705</v>
      </c>
      <c r="G90" t="s">
        <v>281</v>
      </c>
    </row>
    <row r="91" spans="1:7">
      <c r="G91" t="s">
        <v>281</v>
      </c>
    </row>
    <row r="92" spans="1:7" ht="18.75">
      <c r="A92" s="769" t="s">
        <v>2445</v>
      </c>
      <c r="B92" s="770"/>
      <c r="C92" s="770"/>
      <c r="D92" s="770"/>
      <c r="E92" s="770"/>
      <c r="F92" s="771"/>
      <c r="G92" t="s">
        <v>281</v>
      </c>
    </row>
    <row r="93" spans="1:7">
      <c r="A93" s="211" t="s">
        <v>238</v>
      </c>
      <c r="B93" s="212" t="s">
        <v>239</v>
      </c>
      <c r="C93" s="212" t="s">
        <v>240</v>
      </c>
      <c r="D93" s="212" t="s">
        <v>134</v>
      </c>
      <c r="E93" s="212" t="s">
        <v>241</v>
      </c>
      <c r="F93" s="213" t="s">
        <v>242</v>
      </c>
      <c r="G93" t="s">
        <v>281</v>
      </c>
    </row>
    <row r="94" spans="1:7" outlineLevel="1">
      <c r="A94" s="216" t="s">
        <v>243</v>
      </c>
      <c r="B94" s="217" t="s">
        <v>707</v>
      </c>
      <c r="C94" s="267" t="s">
        <v>708</v>
      </c>
      <c r="D94" s="218" t="s">
        <v>259</v>
      </c>
      <c r="E94" s="218" t="s">
        <v>260</v>
      </c>
      <c r="F94" s="232" t="s">
        <v>709</v>
      </c>
      <c r="G94" t="s">
        <v>281</v>
      </c>
    </row>
    <row r="95" spans="1:7" outlineLevel="1">
      <c r="A95" s="221" t="s">
        <v>243</v>
      </c>
      <c r="B95" s="222" t="s">
        <v>710</v>
      </c>
      <c r="C95" s="235" t="s">
        <v>711</v>
      </c>
      <c r="D95" s="223" t="s">
        <v>259</v>
      </c>
      <c r="E95" s="223" t="s">
        <v>260</v>
      </c>
      <c r="F95" s="234" t="s">
        <v>709</v>
      </c>
      <c r="G95" t="s">
        <v>281</v>
      </c>
    </row>
    <row r="96" spans="1:7" outlineLevel="1">
      <c r="A96" s="221" t="s">
        <v>243</v>
      </c>
      <c r="B96" s="222" t="s">
        <v>712</v>
      </c>
      <c r="C96" s="235" t="s">
        <v>713</v>
      </c>
      <c r="D96" s="223" t="s">
        <v>259</v>
      </c>
      <c r="E96" s="223" t="s">
        <v>260</v>
      </c>
      <c r="F96" s="234" t="s">
        <v>709</v>
      </c>
      <c r="G96" t="s">
        <v>281</v>
      </c>
    </row>
    <row r="97" spans="1:7" outlineLevel="1">
      <c r="A97" s="221" t="s">
        <v>243</v>
      </c>
      <c r="B97" s="222" t="s">
        <v>714</v>
      </c>
      <c r="C97" s="235">
        <v>0</v>
      </c>
      <c r="D97" s="223" t="s">
        <v>715</v>
      </c>
      <c r="E97" s="223" t="s">
        <v>253</v>
      </c>
      <c r="F97" s="234" t="s">
        <v>716</v>
      </c>
      <c r="G97" t="s">
        <v>281</v>
      </c>
    </row>
    <row r="98" spans="1:7" outlineLevel="1">
      <c r="A98" s="221" t="s">
        <v>333</v>
      </c>
      <c r="B98" s="223" t="s">
        <v>225</v>
      </c>
      <c r="C98" s="223" t="s">
        <v>717</v>
      </c>
      <c r="D98" s="223" t="s">
        <v>259</v>
      </c>
      <c r="E98" s="223" t="s">
        <v>260</v>
      </c>
      <c r="F98" s="234" t="s">
        <v>718</v>
      </c>
      <c r="G98" t="s">
        <v>281</v>
      </c>
    </row>
    <row r="99" spans="1:7" outlineLevel="1">
      <c r="A99" s="221" t="s">
        <v>333</v>
      </c>
      <c r="B99" s="223" t="s">
        <v>340</v>
      </c>
      <c r="C99" s="223" t="s">
        <v>719</v>
      </c>
      <c r="D99" s="223" t="s">
        <v>259</v>
      </c>
      <c r="E99" s="223" t="s">
        <v>260</v>
      </c>
      <c r="F99" s="234" t="s">
        <v>720</v>
      </c>
      <c r="G99" t="s">
        <v>281</v>
      </c>
    </row>
    <row r="100" spans="1:7" outlineLevel="1">
      <c r="A100" s="221" t="s">
        <v>333</v>
      </c>
      <c r="B100" s="223" t="s">
        <v>174</v>
      </c>
      <c r="C100" s="223" t="s">
        <v>721</v>
      </c>
      <c r="D100" s="223" t="s">
        <v>259</v>
      </c>
      <c r="E100" s="223" t="s">
        <v>260</v>
      </c>
      <c r="F100" s="234" t="s">
        <v>718</v>
      </c>
      <c r="G100" t="s">
        <v>281</v>
      </c>
    </row>
    <row r="101" spans="1:7" outlineLevel="1">
      <c r="A101" s="221" t="s">
        <v>333</v>
      </c>
      <c r="B101" s="223" t="s">
        <v>179</v>
      </c>
      <c r="C101" s="223" t="s">
        <v>722</v>
      </c>
      <c r="D101" s="223" t="s">
        <v>259</v>
      </c>
      <c r="E101" s="223" t="s">
        <v>260</v>
      </c>
      <c r="F101" s="234" t="s">
        <v>718</v>
      </c>
      <c r="G101" t="s">
        <v>281</v>
      </c>
    </row>
    <row r="102" spans="1:7" outlineLevel="1">
      <c r="A102" s="221" t="s">
        <v>333</v>
      </c>
      <c r="B102" s="223" t="s">
        <v>188</v>
      </c>
      <c r="C102" s="223" t="s">
        <v>723</v>
      </c>
      <c r="D102" s="223" t="s">
        <v>259</v>
      </c>
      <c r="E102" s="223" t="s">
        <v>260</v>
      </c>
      <c r="F102" s="234" t="s">
        <v>718</v>
      </c>
      <c r="G102" t="s">
        <v>281</v>
      </c>
    </row>
    <row r="103" spans="1:7" outlineLevel="1">
      <c r="A103" s="221" t="s">
        <v>333</v>
      </c>
      <c r="B103" s="223" t="s">
        <v>184</v>
      </c>
      <c r="C103" s="223" t="s">
        <v>724</v>
      </c>
      <c r="D103" s="223" t="s">
        <v>259</v>
      </c>
      <c r="E103" s="223" t="s">
        <v>260</v>
      </c>
      <c r="F103" s="234" t="s">
        <v>718</v>
      </c>
      <c r="G103" t="s">
        <v>281</v>
      </c>
    </row>
    <row r="104" spans="1:7" outlineLevel="1">
      <c r="A104" s="221" t="s">
        <v>333</v>
      </c>
      <c r="B104" s="223" t="s">
        <v>192</v>
      </c>
      <c r="C104" s="223" t="s">
        <v>725</v>
      </c>
      <c r="D104" s="223" t="s">
        <v>259</v>
      </c>
      <c r="E104" s="223" t="s">
        <v>260</v>
      </c>
      <c r="F104" s="234" t="s">
        <v>718</v>
      </c>
      <c r="G104" t="s">
        <v>281</v>
      </c>
    </row>
    <row r="105" spans="1:7" outlineLevel="1">
      <c r="A105" s="221" t="s">
        <v>333</v>
      </c>
      <c r="B105" s="223" t="s">
        <v>399</v>
      </c>
      <c r="C105" s="223" t="s">
        <v>516</v>
      </c>
      <c r="D105" s="223" t="s">
        <v>259</v>
      </c>
      <c r="E105" s="223" t="s">
        <v>260</v>
      </c>
      <c r="F105" s="234" t="s">
        <v>720</v>
      </c>
      <c r="G105" t="s">
        <v>281</v>
      </c>
    </row>
    <row r="106" spans="1:7" outlineLevel="1">
      <c r="A106" s="221" t="s">
        <v>333</v>
      </c>
      <c r="B106" s="233" t="s">
        <v>726</v>
      </c>
      <c r="C106" s="235" t="s">
        <v>727</v>
      </c>
      <c r="D106" s="223" t="s">
        <v>408</v>
      </c>
      <c r="E106" s="223" t="s">
        <v>260</v>
      </c>
      <c r="F106" s="234" t="s">
        <v>728</v>
      </c>
      <c r="G106" t="s">
        <v>281</v>
      </c>
    </row>
    <row r="107" spans="1:7" outlineLevel="1">
      <c r="A107" s="221" t="s">
        <v>333</v>
      </c>
      <c r="B107" s="223" t="s">
        <v>217</v>
      </c>
      <c r="C107" s="223" t="s">
        <v>729</v>
      </c>
      <c r="D107" s="223" t="s">
        <v>259</v>
      </c>
      <c r="E107" s="223" t="s">
        <v>260</v>
      </c>
      <c r="F107" s="234" t="s">
        <v>718</v>
      </c>
      <c r="G107" t="s">
        <v>281</v>
      </c>
    </row>
    <row r="108" spans="1:7" outlineLevel="1">
      <c r="A108" s="221" t="s">
        <v>333</v>
      </c>
      <c r="B108" s="223" t="s">
        <v>205</v>
      </c>
      <c r="C108" s="223" t="s">
        <v>730</v>
      </c>
      <c r="D108" s="223" t="s">
        <v>259</v>
      </c>
      <c r="E108" s="223" t="s">
        <v>260</v>
      </c>
      <c r="F108" s="234" t="s">
        <v>718</v>
      </c>
      <c r="G108" t="s">
        <v>281</v>
      </c>
    </row>
    <row r="109" spans="1:7" outlineLevel="1">
      <c r="A109" s="221" t="s">
        <v>250</v>
      </c>
      <c r="B109" s="233" t="s">
        <v>588</v>
      </c>
      <c r="C109" s="223">
        <v>1</v>
      </c>
      <c r="D109" s="223" t="s">
        <v>259</v>
      </c>
      <c r="E109" s="223" t="s">
        <v>253</v>
      </c>
      <c r="F109" s="234" t="s">
        <v>731</v>
      </c>
      <c r="G109" t="s">
        <v>281</v>
      </c>
    </row>
    <row r="110" spans="1:7" outlineLevel="1">
      <c r="A110" s="221" t="s">
        <v>333</v>
      </c>
      <c r="B110" s="223" t="s">
        <v>196</v>
      </c>
      <c r="C110" s="223" t="s">
        <v>732</v>
      </c>
      <c r="D110" s="223" t="s">
        <v>259</v>
      </c>
      <c r="E110" s="223" t="s">
        <v>260</v>
      </c>
      <c r="F110" s="234" t="s">
        <v>718</v>
      </c>
      <c r="G110" t="s">
        <v>281</v>
      </c>
    </row>
    <row r="111" spans="1:7" outlineLevel="1">
      <c r="A111" s="221" t="s">
        <v>333</v>
      </c>
      <c r="B111" s="223" t="s">
        <v>200</v>
      </c>
      <c r="C111" s="223" t="s">
        <v>733</v>
      </c>
      <c r="D111" s="223" t="s">
        <v>259</v>
      </c>
      <c r="E111" s="223" t="s">
        <v>260</v>
      </c>
      <c r="F111" s="234" t="s">
        <v>718</v>
      </c>
      <c r="G111" t="s">
        <v>281</v>
      </c>
    </row>
    <row r="112" spans="1:7" outlineLevel="1">
      <c r="A112" s="221" t="s">
        <v>333</v>
      </c>
      <c r="B112" s="223" t="s">
        <v>433</v>
      </c>
      <c r="C112" s="223" t="s">
        <v>734</v>
      </c>
      <c r="D112" s="223" t="s">
        <v>259</v>
      </c>
      <c r="E112" s="223" t="s">
        <v>260</v>
      </c>
      <c r="F112" s="234" t="s">
        <v>735</v>
      </c>
      <c r="G112" t="s">
        <v>281</v>
      </c>
    </row>
    <row r="113" spans="1:7" outlineLevel="1">
      <c r="A113" s="221" t="s">
        <v>333</v>
      </c>
      <c r="B113" s="223" t="s">
        <v>433</v>
      </c>
      <c r="C113" s="223" t="s">
        <v>736</v>
      </c>
      <c r="D113" s="223" t="s">
        <v>259</v>
      </c>
      <c r="E113" s="223" t="s">
        <v>260</v>
      </c>
      <c r="F113" s="234" t="s">
        <v>737</v>
      </c>
      <c r="G113" t="s">
        <v>281</v>
      </c>
    </row>
    <row r="114" spans="1:7" outlineLevel="1">
      <c r="A114" s="221" t="s">
        <v>333</v>
      </c>
      <c r="B114" s="223" t="s">
        <v>449</v>
      </c>
      <c r="C114" s="223" t="s">
        <v>738</v>
      </c>
      <c r="D114" s="223" t="s">
        <v>259</v>
      </c>
      <c r="E114" s="223" t="s">
        <v>260</v>
      </c>
      <c r="F114" s="234" t="s">
        <v>718</v>
      </c>
      <c r="G114" t="s">
        <v>281</v>
      </c>
    </row>
    <row r="115" spans="1:7" outlineLevel="1">
      <c r="A115" s="221" t="s">
        <v>333</v>
      </c>
      <c r="B115" s="223" t="s">
        <v>229</v>
      </c>
      <c r="C115" s="223" t="s">
        <v>739</v>
      </c>
      <c r="D115" s="223" t="s">
        <v>740</v>
      </c>
      <c r="E115" s="223" t="s">
        <v>260</v>
      </c>
      <c r="F115" s="234" t="s">
        <v>718</v>
      </c>
      <c r="G115" t="s">
        <v>281</v>
      </c>
    </row>
    <row r="116" spans="1:7" outlineLevel="1">
      <c r="A116" s="221" t="s">
        <v>333</v>
      </c>
      <c r="B116" s="223" t="s">
        <v>209</v>
      </c>
      <c r="C116" s="223" t="s">
        <v>741</v>
      </c>
      <c r="D116" s="223" t="s">
        <v>259</v>
      </c>
      <c r="E116" s="223" t="s">
        <v>260</v>
      </c>
      <c r="F116" s="234" t="s">
        <v>718</v>
      </c>
      <c r="G116" t="s">
        <v>281</v>
      </c>
    </row>
    <row r="117" spans="1:7" outlineLevel="1">
      <c r="A117" s="262" t="s">
        <v>268</v>
      </c>
      <c r="B117" s="189" t="s">
        <v>120</v>
      </c>
      <c r="C117" s="189">
        <v>1595.3878300920983</v>
      </c>
      <c r="D117" s="189" t="s">
        <v>742</v>
      </c>
      <c r="E117" s="189" t="s">
        <v>2446</v>
      </c>
      <c r="F117" s="263" t="s">
        <v>744</v>
      </c>
      <c r="G117" t="s">
        <v>281</v>
      </c>
    </row>
    <row r="118" spans="1:7" outlineLevel="1">
      <c r="A118" s="262" t="s">
        <v>268</v>
      </c>
      <c r="B118" s="189" t="s">
        <v>340</v>
      </c>
      <c r="C118" s="189">
        <v>0.5</v>
      </c>
      <c r="D118" s="189" t="s">
        <v>270</v>
      </c>
      <c r="E118" s="189" t="s">
        <v>253</v>
      </c>
      <c r="F118" s="263" t="s">
        <v>745</v>
      </c>
      <c r="G118" t="s">
        <v>281</v>
      </c>
    </row>
    <row r="119" spans="1:7" outlineLevel="1">
      <c r="A119" s="262" t="s">
        <v>268</v>
      </c>
      <c r="B119" s="189" t="s">
        <v>95</v>
      </c>
      <c r="C119" s="189">
        <v>0.86932309887597869</v>
      </c>
      <c r="D119" s="189" t="s">
        <v>270</v>
      </c>
      <c r="E119" s="189" t="s">
        <v>2447</v>
      </c>
      <c r="F119" s="263" t="s">
        <v>744</v>
      </c>
      <c r="G119" t="s">
        <v>281</v>
      </c>
    </row>
    <row r="120" spans="1:7" outlineLevel="1">
      <c r="A120" s="262" t="s">
        <v>268</v>
      </c>
      <c r="B120" s="189" t="s">
        <v>97</v>
      </c>
      <c r="C120" s="189">
        <v>0.21458148896863416</v>
      </c>
      <c r="D120" s="189" t="s">
        <v>742</v>
      </c>
      <c r="E120" s="189" t="s">
        <v>2448</v>
      </c>
      <c r="F120" s="263" t="s">
        <v>744</v>
      </c>
      <c r="G120" t="s">
        <v>281</v>
      </c>
    </row>
    <row r="121" spans="1:7" outlineLevel="1">
      <c r="A121" s="262" t="s">
        <v>268</v>
      </c>
      <c r="B121" s="189" t="s">
        <v>98</v>
      </c>
      <c r="C121" s="189">
        <v>4.2215520159085997</v>
      </c>
      <c r="D121" s="189" t="s">
        <v>742</v>
      </c>
      <c r="E121" s="189" t="s">
        <v>2449</v>
      </c>
      <c r="F121" s="263" t="s">
        <v>744</v>
      </c>
      <c r="G121" t="s">
        <v>281</v>
      </c>
    </row>
    <row r="122" spans="1:7" outlineLevel="1">
      <c r="A122" s="262" t="s">
        <v>268</v>
      </c>
      <c r="B122" s="189" t="s">
        <v>99</v>
      </c>
      <c r="C122" s="189">
        <v>7.8896585625315829</v>
      </c>
      <c r="D122" s="189" t="s">
        <v>742</v>
      </c>
      <c r="E122" s="189" t="s">
        <v>2450</v>
      </c>
      <c r="F122" s="263" t="s">
        <v>744</v>
      </c>
      <c r="G122" t="s">
        <v>281</v>
      </c>
    </row>
    <row r="123" spans="1:7" outlineLevel="1">
      <c r="A123" s="262" t="s">
        <v>268</v>
      </c>
      <c r="B123" s="189" t="s">
        <v>750</v>
      </c>
      <c r="C123" s="189">
        <v>0.6</v>
      </c>
      <c r="D123" s="189" t="s">
        <v>270</v>
      </c>
      <c r="E123" s="189" t="s">
        <v>253</v>
      </c>
      <c r="F123" s="263" t="s">
        <v>2451</v>
      </c>
      <c r="G123" t="s">
        <v>281</v>
      </c>
    </row>
    <row r="124" spans="1:7" outlineLevel="1">
      <c r="A124" s="262" t="s">
        <v>268</v>
      </c>
      <c r="B124" s="189" t="s">
        <v>100</v>
      </c>
      <c r="C124" s="189">
        <v>21.378572641363533</v>
      </c>
      <c r="D124" s="189" t="s">
        <v>742</v>
      </c>
      <c r="E124" s="189" t="s">
        <v>2452</v>
      </c>
      <c r="F124" s="263" t="s">
        <v>744</v>
      </c>
      <c r="G124" t="s">
        <v>281</v>
      </c>
    </row>
    <row r="125" spans="1:7" outlineLevel="1">
      <c r="A125" s="262" t="s">
        <v>268</v>
      </c>
      <c r="B125" s="189" t="s">
        <v>754</v>
      </c>
      <c r="C125" s="189">
        <v>5.5E-2</v>
      </c>
      <c r="D125" s="189" t="s">
        <v>270</v>
      </c>
      <c r="E125" s="189" t="s">
        <v>253</v>
      </c>
      <c r="F125" s="263" t="s">
        <v>755</v>
      </c>
      <c r="G125" t="s">
        <v>281</v>
      </c>
    </row>
    <row r="126" spans="1:7" outlineLevel="1">
      <c r="A126" s="262" t="s">
        <v>268</v>
      </c>
      <c r="B126" s="189" t="s">
        <v>118</v>
      </c>
      <c r="C126" s="189">
        <v>452.84588474651554</v>
      </c>
      <c r="D126" s="189" t="s">
        <v>742</v>
      </c>
      <c r="E126" s="189" t="s">
        <v>2453</v>
      </c>
      <c r="F126" s="263" t="s">
        <v>744</v>
      </c>
      <c r="G126" t="s">
        <v>281</v>
      </c>
    </row>
    <row r="127" spans="1:7" outlineLevel="1">
      <c r="A127" s="262" t="s">
        <v>268</v>
      </c>
      <c r="B127" s="189" t="s">
        <v>101</v>
      </c>
      <c r="C127" s="189">
        <v>4.2215520159086001E-2</v>
      </c>
      <c r="D127" s="189" t="s">
        <v>742</v>
      </c>
      <c r="E127" s="189" t="s">
        <v>2454</v>
      </c>
      <c r="F127" s="263" t="s">
        <v>744</v>
      </c>
      <c r="G127" t="s">
        <v>281</v>
      </c>
    </row>
    <row r="128" spans="1:7" outlineLevel="1">
      <c r="A128" s="262" t="s">
        <v>268</v>
      </c>
      <c r="B128" s="189" t="s">
        <v>758</v>
      </c>
      <c r="C128" s="189">
        <v>1.2500000000000001E-2</v>
      </c>
      <c r="D128" s="189" t="s">
        <v>270</v>
      </c>
      <c r="E128" s="189" t="s">
        <v>759</v>
      </c>
      <c r="F128" s="263" t="s">
        <v>760</v>
      </c>
      <c r="G128" t="s">
        <v>281</v>
      </c>
    </row>
    <row r="129" spans="1:7" outlineLevel="1">
      <c r="A129" s="262" t="s">
        <v>268</v>
      </c>
      <c r="B129" s="189" t="s">
        <v>104</v>
      </c>
      <c r="C129" s="189">
        <v>3.9572195364324831</v>
      </c>
      <c r="D129" s="189" t="s">
        <v>742</v>
      </c>
      <c r="E129" s="189" t="s">
        <v>2455</v>
      </c>
      <c r="F129" s="263" t="s">
        <v>744</v>
      </c>
      <c r="G129" t="s">
        <v>281</v>
      </c>
    </row>
    <row r="130" spans="1:7" outlineLevel="1">
      <c r="A130" s="262" t="s">
        <v>268</v>
      </c>
      <c r="B130" s="189" t="s">
        <v>433</v>
      </c>
      <c r="C130" s="189">
        <v>0</v>
      </c>
      <c r="D130" s="189" t="s">
        <v>270</v>
      </c>
      <c r="E130" s="189" t="s">
        <v>253</v>
      </c>
      <c r="F130" s="263" t="s">
        <v>762</v>
      </c>
      <c r="G130" t="s">
        <v>281</v>
      </c>
    </row>
    <row r="131" spans="1:7" outlineLevel="1">
      <c r="A131" s="262" t="s">
        <v>268</v>
      </c>
      <c r="B131" s="189" t="s">
        <v>763</v>
      </c>
      <c r="C131" s="189">
        <v>0.39</v>
      </c>
      <c r="D131" s="189" t="s">
        <v>270</v>
      </c>
      <c r="E131" s="224" t="s">
        <v>764</v>
      </c>
      <c r="F131" s="263" t="s">
        <v>765</v>
      </c>
      <c r="G131" t="s">
        <v>281</v>
      </c>
    </row>
    <row r="132" spans="1:7" outlineLevel="1">
      <c r="A132" s="262" t="s">
        <v>268</v>
      </c>
      <c r="B132" s="189" t="s">
        <v>766</v>
      </c>
      <c r="C132" s="189">
        <v>9.5000000000000001E-2</v>
      </c>
      <c r="D132" s="189" t="s">
        <v>270</v>
      </c>
      <c r="E132" s="224" t="s">
        <v>767</v>
      </c>
      <c r="F132" s="263" t="s">
        <v>768</v>
      </c>
      <c r="G132" t="s">
        <v>281</v>
      </c>
    </row>
    <row r="133" spans="1:7" outlineLevel="1">
      <c r="A133" s="262" t="s">
        <v>268</v>
      </c>
      <c r="B133" s="189" t="s">
        <v>769</v>
      </c>
      <c r="C133" s="189">
        <v>0.5</v>
      </c>
      <c r="D133" s="189" t="s">
        <v>270</v>
      </c>
      <c r="E133" s="189" t="s">
        <v>253</v>
      </c>
      <c r="F133" s="263" t="s">
        <v>770</v>
      </c>
      <c r="G133" t="s">
        <v>281</v>
      </c>
    </row>
    <row r="134" spans="1:7" outlineLevel="1">
      <c r="A134" s="262" t="s">
        <v>268</v>
      </c>
      <c r="B134" s="189" t="s">
        <v>105</v>
      </c>
      <c r="C134" s="189">
        <v>1.4376495390176738</v>
      </c>
      <c r="D134" s="189" t="s">
        <v>742</v>
      </c>
      <c r="E134" s="189" t="s">
        <v>2456</v>
      </c>
      <c r="F134" s="263" t="s">
        <v>744</v>
      </c>
      <c r="G134" t="s">
        <v>281</v>
      </c>
    </row>
    <row r="135" spans="1:7" outlineLevel="1">
      <c r="A135" s="262" t="s">
        <v>268</v>
      </c>
      <c r="B135" s="189" t="s">
        <v>117</v>
      </c>
      <c r="C135" s="189">
        <v>43518.18207731306</v>
      </c>
      <c r="D135" s="189" t="s">
        <v>742</v>
      </c>
      <c r="E135" s="189" t="s">
        <v>2457</v>
      </c>
      <c r="F135" s="263" t="s">
        <v>744</v>
      </c>
      <c r="G135" t="s">
        <v>281</v>
      </c>
    </row>
    <row r="136" spans="1:7" outlineLevel="1">
      <c r="A136" s="262" t="s">
        <v>268</v>
      </c>
      <c r="B136" s="189" t="s">
        <v>121</v>
      </c>
      <c r="C136" s="189">
        <v>21050.98020492903</v>
      </c>
      <c r="D136" s="189" t="s">
        <v>773</v>
      </c>
      <c r="E136" s="189" t="s">
        <v>2458</v>
      </c>
      <c r="F136" s="263" t="s">
        <v>775</v>
      </c>
      <c r="G136" t="s">
        <v>281</v>
      </c>
    </row>
    <row r="137" spans="1:7" outlineLevel="1">
      <c r="A137" s="262" t="s">
        <v>268</v>
      </c>
      <c r="B137" s="189" t="s">
        <v>87</v>
      </c>
      <c r="C137" s="189">
        <v>79785.566699076531</v>
      </c>
      <c r="D137" s="189" t="s">
        <v>773</v>
      </c>
      <c r="E137" s="189" t="s">
        <v>2459</v>
      </c>
      <c r="F137" s="263" t="s">
        <v>744</v>
      </c>
      <c r="G137" t="s">
        <v>281</v>
      </c>
    </row>
    <row r="138" spans="1:7" outlineLevel="1">
      <c r="A138" s="262" t="s">
        <v>268</v>
      </c>
      <c r="B138" s="189" t="s">
        <v>88</v>
      </c>
      <c r="C138" s="189">
        <v>10850.444068889079</v>
      </c>
      <c r="D138" s="189" t="s">
        <v>773</v>
      </c>
      <c r="E138" s="189" t="s">
        <v>2460</v>
      </c>
      <c r="F138" s="263" t="s">
        <v>778</v>
      </c>
      <c r="G138" t="s">
        <v>281</v>
      </c>
    </row>
    <row r="139" spans="1:7" outlineLevel="1">
      <c r="A139" s="262" t="s">
        <v>268</v>
      </c>
      <c r="B139" s="189" t="s">
        <v>110</v>
      </c>
      <c r="C139" s="189">
        <v>71.669288574080312</v>
      </c>
      <c r="D139" s="189" t="s">
        <v>742</v>
      </c>
      <c r="E139" s="189" t="s">
        <v>2461</v>
      </c>
      <c r="F139" s="263" t="s">
        <v>744</v>
      </c>
      <c r="G139" t="s">
        <v>281</v>
      </c>
    </row>
    <row r="140" spans="1:7" outlineLevel="1">
      <c r="A140" s="262" t="s">
        <v>268</v>
      </c>
      <c r="B140" s="189" t="s">
        <v>780</v>
      </c>
      <c r="C140" s="189" t="s">
        <v>781</v>
      </c>
      <c r="D140" s="269" t="s">
        <v>259</v>
      </c>
      <c r="E140" s="264"/>
      <c r="F140" s="263" t="s">
        <v>782</v>
      </c>
      <c r="G140" t="s">
        <v>281</v>
      </c>
    </row>
    <row r="141" spans="1:7" outlineLevel="1">
      <c r="A141" s="262" t="s">
        <v>268</v>
      </c>
      <c r="B141" s="189" t="s">
        <v>783</v>
      </c>
      <c r="C141" s="189" t="s">
        <v>784</v>
      </c>
      <c r="D141" s="269" t="s">
        <v>259</v>
      </c>
      <c r="E141" s="264"/>
      <c r="F141" s="263" t="s">
        <v>785</v>
      </c>
      <c r="G141" t="s">
        <v>281</v>
      </c>
    </row>
    <row r="142" spans="1:7" outlineLevel="1">
      <c r="A142" s="262" t="s">
        <v>268</v>
      </c>
      <c r="B142" s="189" t="s">
        <v>786</v>
      </c>
      <c r="C142" s="189" t="s">
        <v>787</v>
      </c>
      <c r="D142" s="269" t="s">
        <v>259</v>
      </c>
      <c r="E142" s="264"/>
      <c r="F142" s="263" t="s">
        <v>782</v>
      </c>
      <c r="G142" t="s">
        <v>281</v>
      </c>
    </row>
    <row r="143" spans="1:7" outlineLevel="1">
      <c r="A143" s="262" t="s">
        <v>268</v>
      </c>
      <c r="B143" s="189" t="s">
        <v>788</v>
      </c>
      <c r="C143" s="189" t="s">
        <v>789</v>
      </c>
      <c r="D143" s="269" t="s">
        <v>259</v>
      </c>
      <c r="E143" s="264"/>
      <c r="F143" s="263" t="s">
        <v>782</v>
      </c>
      <c r="G143" t="s">
        <v>281</v>
      </c>
    </row>
    <row r="144" spans="1:7" outlineLevel="1">
      <c r="A144" s="262" t="s">
        <v>268</v>
      </c>
      <c r="B144" s="189" t="s">
        <v>790</v>
      </c>
      <c r="C144" s="189" t="s">
        <v>791</v>
      </c>
      <c r="D144" s="269" t="s">
        <v>259</v>
      </c>
      <c r="E144" s="264"/>
      <c r="F144" s="263" t="s">
        <v>782</v>
      </c>
      <c r="G144" t="s">
        <v>281</v>
      </c>
    </row>
    <row r="145" spans="1:7" outlineLevel="1">
      <c r="A145" s="262" t="s">
        <v>268</v>
      </c>
      <c r="B145" s="189" t="s">
        <v>792</v>
      </c>
      <c r="C145" s="189" t="s">
        <v>793</v>
      </c>
      <c r="D145" s="269" t="s">
        <v>259</v>
      </c>
      <c r="E145" s="264"/>
      <c r="F145" s="263" t="s">
        <v>782</v>
      </c>
      <c r="G145" t="s">
        <v>281</v>
      </c>
    </row>
    <row r="146" spans="1:7" outlineLevel="1">
      <c r="A146" s="262" t="s">
        <v>268</v>
      </c>
      <c r="B146" s="189" t="s">
        <v>794</v>
      </c>
      <c r="C146" s="189" t="s">
        <v>795</v>
      </c>
      <c r="D146" s="269" t="s">
        <v>259</v>
      </c>
      <c r="E146" s="264"/>
      <c r="F146" s="263" t="s">
        <v>782</v>
      </c>
      <c r="G146" t="s">
        <v>281</v>
      </c>
    </row>
    <row r="147" spans="1:7" outlineLevel="1">
      <c r="A147" s="262" t="s">
        <v>268</v>
      </c>
      <c r="B147" s="189" t="s">
        <v>796</v>
      </c>
      <c r="C147" s="189" t="s">
        <v>797</v>
      </c>
      <c r="D147" s="269" t="s">
        <v>259</v>
      </c>
      <c r="E147" s="264"/>
      <c r="F147" s="263" t="s">
        <v>782</v>
      </c>
      <c r="G147" t="s">
        <v>281</v>
      </c>
    </row>
    <row r="148" spans="1:7" outlineLevel="1">
      <c r="A148" s="262" t="s">
        <v>268</v>
      </c>
      <c r="B148" s="189" t="s">
        <v>798</v>
      </c>
      <c r="C148" s="189" t="s">
        <v>799</v>
      </c>
      <c r="D148" s="269" t="s">
        <v>259</v>
      </c>
      <c r="E148" s="264"/>
      <c r="F148" s="263" t="s">
        <v>782</v>
      </c>
      <c r="G148" t="s">
        <v>281</v>
      </c>
    </row>
    <row r="149" spans="1:7" outlineLevel="1">
      <c r="A149" s="262" t="s">
        <v>268</v>
      </c>
      <c r="B149" s="189" t="s">
        <v>739</v>
      </c>
      <c r="C149" s="189" t="s">
        <v>800</v>
      </c>
      <c r="D149" s="269" t="s">
        <v>259</v>
      </c>
      <c r="E149" s="264"/>
      <c r="F149" s="263" t="s">
        <v>782</v>
      </c>
      <c r="G149" t="s">
        <v>281</v>
      </c>
    </row>
    <row r="150" spans="1:7" outlineLevel="1">
      <c r="A150" s="262" t="s">
        <v>268</v>
      </c>
      <c r="B150" s="189" t="s">
        <v>571</v>
      </c>
      <c r="C150" s="189" t="s">
        <v>2462</v>
      </c>
      <c r="D150" s="269" t="s">
        <v>259</v>
      </c>
      <c r="E150" s="264"/>
      <c r="F150" s="263" t="s">
        <v>785</v>
      </c>
      <c r="G150" t="s">
        <v>281</v>
      </c>
    </row>
    <row r="151" spans="1:7" outlineLevel="1">
      <c r="A151" s="262" t="s">
        <v>268</v>
      </c>
      <c r="B151" s="189" t="s">
        <v>802</v>
      </c>
      <c r="C151" s="189" t="s">
        <v>803</v>
      </c>
      <c r="D151" s="269" t="s">
        <v>259</v>
      </c>
      <c r="E151" s="264"/>
      <c r="F151" s="263" t="s">
        <v>782</v>
      </c>
      <c r="G151" t="s">
        <v>281</v>
      </c>
    </row>
    <row r="152" spans="1:7" outlineLevel="1">
      <c r="A152" s="262" t="s">
        <v>268</v>
      </c>
      <c r="B152" s="189" t="s">
        <v>804</v>
      </c>
      <c r="C152" s="189" t="s">
        <v>805</v>
      </c>
      <c r="D152" s="269" t="s">
        <v>259</v>
      </c>
      <c r="E152" s="264"/>
      <c r="F152" s="263" t="s">
        <v>806</v>
      </c>
      <c r="G152" t="s">
        <v>281</v>
      </c>
    </row>
    <row r="153" spans="1:7" outlineLevel="1">
      <c r="A153" s="262" t="s">
        <v>268</v>
      </c>
      <c r="B153" s="189" t="s">
        <v>807</v>
      </c>
      <c r="C153" s="189" t="s">
        <v>808</v>
      </c>
      <c r="D153" s="269" t="s">
        <v>259</v>
      </c>
      <c r="E153" s="264"/>
      <c r="F153" s="263" t="s">
        <v>809</v>
      </c>
      <c r="G153" t="s">
        <v>281</v>
      </c>
    </row>
    <row r="154" spans="1:7" outlineLevel="1">
      <c r="A154" s="262" t="s">
        <v>268</v>
      </c>
      <c r="B154" s="189" t="s">
        <v>810</v>
      </c>
      <c r="C154" s="189" t="s">
        <v>811</v>
      </c>
      <c r="D154" s="269" t="s">
        <v>259</v>
      </c>
      <c r="E154" s="264"/>
      <c r="F154" s="263" t="s">
        <v>782</v>
      </c>
      <c r="G154" t="s">
        <v>281</v>
      </c>
    </row>
    <row r="155" spans="1:7" outlineLevel="1">
      <c r="A155" s="262" t="s">
        <v>268</v>
      </c>
      <c r="B155" s="189" t="s">
        <v>812</v>
      </c>
      <c r="C155" s="189" t="s">
        <v>813</v>
      </c>
      <c r="D155" s="269" t="s">
        <v>259</v>
      </c>
      <c r="E155" s="264"/>
      <c r="F155" s="263" t="s">
        <v>782</v>
      </c>
      <c r="G155" t="s">
        <v>281</v>
      </c>
    </row>
    <row r="156" spans="1:7" outlineLevel="1">
      <c r="A156" s="262" t="s">
        <v>268</v>
      </c>
      <c r="B156" s="189" t="s">
        <v>814</v>
      </c>
      <c r="C156" s="189" t="s">
        <v>815</v>
      </c>
      <c r="D156" s="269" t="s">
        <v>259</v>
      </c>
      <c r="E156" s="264"/>
      <c r="F156" s="263" t="s">
        <v>782</v>
      </c>
      <c r="G156" t="s">
        <v>281</v>
      </c>
    </row>
    <row r="157" spans="1:7" outlineLevel="1">
      <c r="A157" s="262" t="s">
        <v>268</v>
      </c>
      <c r="B157" s="189" t="s">
        <v>816</v>
      </c>
      <c r="C157" s="189" t="s">
        <v>817</v>
      </c>
      <c r="D157" s="269" t="s">
        <v>259</v>
      </c>
      <c r="E157" s="264"/>
      <c r="F157" s="263" t="s">
        <v>782</v>
      </c>
      <c r="G157" t="s">
        <v>281</v>
      </c>
    </row>
    <row r="158" spans="1:7" outlineLevel="1">
      <c r="A158" s="262" t="s">
        <v>268</v>
      </c>
      <c r="B158" s="189" t="s">
        <v>818</v>
      </c>
      <c r="C158" s="189" t="s">
        <v>819</v>
      </c>
      <c r="D158" s="269" t="s">
        <v>259</v>
      </c>
      <c r="E158" s="264"/>
      <c r="F158" s="263" t="s">
        <v>2463</v>
      </c>
      <c r="G158" t="s">
        <v>281</v>
      </c>
    </row>
    <row r="159" spans="1:7" outlineLevel="1">
      <c r="A159" s="262" t="s">
        <v>268</v>
      </c>
      <c r="B159" s="189" t="s">
        <v>821</v>
      </c>
      <c r="C159" s="189" t="s">
        <v>822</v>
      </c>
      <c r="D159" s="269" t="s">
        <v>259</v>
      </c>
      <c r="E159" s="264"/>
      <c r="F159" s="263" t="s">
        <v>823</v>
      </c>
      <c r="G159" t="s">
        <v>281</v>
      </c>
    </row>
    <row r="160" spans="1:7" outlineLevel="1">
      <c r="A160" s="262" t="s">
        <v>268</v>
      </c>
      <c r="B160" s="189" t="s">
        <v>824</v>
      </c>
      <c r="C160" s="189" t="s">
        <v>825</v>
      </c>
      <c r="D160" s="269" t="s">
        <v>259</v>
      </c>
      <c r="E160" s="264"/>
      <c r="F160" s="263" t="s">
        <v>826</v>
      </c>
      <c r="G160" t="s">
        <v>281</v>
      </c>
    </row>
    <row r="161" spans="1:7" outlineLevel="1">
      <c r="A161" s="239" t="s">
        <v>268</v>
      </c>
      <c r="B161" s="240" t="s">
        <v>827</v>
      </c>
      <c r="C161" s="240" t="s">
        <v>828</v>
      </c>
      <c r="D161" s="270" t="s">
        <v>259</v>
      </c>
      <c r="E161" s="265"/>
      <c r="F161" s="241" t="s">
        <v>829</v>
      </c>
      <c r="G161" t="s">
        <v>281</v>
      </c>
    </row>
    <row r="162" spans="1:7">
      <c r="G162" t="s">
        <v>281</v>
      </c>
    </row>
    <row r="163" spans="1:7" ht="18.75">
      <c r="A163" s="769" t="s">
        <v>830</v>
      </c>
      <c r="B163" s="770"/>
      <c r="C163" s="770"/>
      <c r="D163" s="770"/>
      <c r="E163" s="770"/>
      <c r="F163" s="771"/>
      <c r="G163" t="s">
        <v>281</v>
      </c>
    </row>
    <row r="164" spans="1:7">
      <c r="A164" s="211" t="s">
        <v>238</v>
      </c>
      <c r="B164" s="212" t="s">
        <v>239</v>
      </c>
      <c r="C164" s="212" t="s">
        <v>240</v>
      </c>
      <c r="D164" s="212" t="s">
        <v>134</v>
      </c>
      <c r="E164" s="212" t="s">
        <v>241</v>
      </c>
      <c r="F164" s="213" t="s">
        <v>242</v>
      </c>
      <c r="G164" t="s">
        <v>281</v>
      </c>
    </row>
    <row r="165" spans="1:7" outlineLevel="1">
      <c r="A165" s="223" t="s">
        <v>243</v>
      </c>
      <c r="B165" s="233" t="s">
        <v>832</v>
      </c>
      <c r="C165" s="223" t="s">
        <v>833</v>
      </c>
      <c r="D165" s="223" t="s">
        <v>504</v>
      </c>
      <c r="E165" s="223" t="s">
        <v>260</v>
      </c>
      <c r="F165" s="223" t="s">
        <v>834</v>
      </c>
      <c r="G165" t="s">
        <v>281</v>
      </c>
    </row>
    <row r="166" spans="1:7" outlineLevel="1">
      <c r="A166" s="223" t="s">
        <v>243</v>
      </c>
      <c r="B166" s="233" t="s">
        <v>835</v>
      </c>
      <c r="C166" s="223" t="s">
        <v>836</v>
      </c>
      <c r="D166" s="223" t="s">
        <v>504</v>
      </c>
      <c r="E166" s="223" t="s">
        <v>260</v>
      </c>
      <c r="F166" s="223" t="s">
        <v>837</v>
      </c>
      <c r="G166" t="s">
        <v>281</v>
      </c>
    </row>
    <row r="167" spans="1:7" outlineLevel="1">
      <c r="A167" s="223" t="s">
        <v>250</v>
      </c>
      <c r="B167" s="233" t="s">
        <v>601</v>
      </c>
      <c r="C167" s="223">
        <v>1</v>
      </c>
      <c r="D167" s="223" t="s">
        <v>504</v>
      </c>
      <c r="E167" s="223" t="s">
        <v>253</v>
      </c>
      <c r="F167" s="223" t="s">
        <v>831</v>
      </c>
      <c r="G167" t="s">
        <v>281</v>
      </c>
    </row>
    <row r="168" spans="1:7" outlineLevel="1">
      <c r="A168" s="189" t="s">
        <v>268</v>
      </c>
      <c r="B168" s="189" t="s">
        <v>838</v>
      </c>
      <c r="C168" s="189">
        <v>0.02</v>
      </c>
      <c r="D168" s="189" t="s">
        <v>270</v>
      </c>
      <c r="E168" s="189" t="s">
        <v>839</v>
      </c>
      <c r="F168" s="189" t="s">
        <v>840</v>
      </c>
      <c r="G168" t="s">
        <v>281</v>
      </c>
    </row>
    <row r="169" spans="1:7" outlineLevel="1">
      <c r="A169" s="189" t="s">
        <v>268</v>
      </c>
      <c r="B169" s="189" t="s">
        <v>841</v>
      </c>
      <c r="C169" s="189" t="s">
        <v>842</v>
      </c>
      <c r="D169" s="189" t="s">
        <v>270</v>
      </c>
      <c r="E169" s="264"/>
      <c r="F169" s="189" t="s">
        <v>843</v>
      </c>
      <c r="G169" t="s">
        <v>281</v>
      </c>
    </row>
    <row r="170" spans="1:7">
      <c r="G170" t="s">
        <v>281</v>
      </c>
    </row>
    <row r="171" spans="1:7" ht="18.75">
      <c r="A171" s="769" t="s">
        <v>844</v>
      </c>
      <c r="B171" s="770"/>
      <c r="C171" s="770"/>
      <c r="D171" s="770"/>
      <c r="E171" s="770"/>
      <c r="F171" s="771"/>
      <c r="G171" t="s">
        <v>281</v>
      </c>
    </row>
    <row r="172" spans="1:7">
      <c r="A172" s="211" t="s">
        <v>238</v>
      </c>
      <c r="B172" s="212" t="s">
        <v>239</v>
      </c>
      <c r="C172" s="212" t="s">
        <v>240</v>
      </c>
      <c r="D172" s="212" t="s">
        <v>134</v>
      </c>
      <c r="E172" s="212" t="s">
        <v>241</v>
      </c>
      <c r="F172" s="213" t="s">
        <v>242</v>
      </c>
      <c r="G172" t="s">
        <v>281</v>
      </c>
    </row>
    <row r="173" spans="1:7" outlineLevel="1">
      <c r="A173" s="223" t="s">
        <v>845</v>
      </c>
      <c r="B173" s="233" t="s">
        <v>832</v>
      </c>
      <c r="C173" s="223">
        <v>1</v>
      </c>
      <c r="D173" s="223" t="s">
        <v>504</v>
      </c>
      <c r="E173" s="223" t="s">
        <v>253</v>
      </c>
      <c r="F173" s="223" t="s">
        <v>846</v>
      </c>
      <c r="G173" t="s">
        <v>281</v>
      </c>
    </row>
    <row r="174" spans="1:7" outlineLevel="1">
      <c r="A174" s="223" t="s">
        <v>333</v>
      </c>
      <c r="B174" s="223" t="s">
        <v>376</v>
      </c>
      <c r="C174" s="271">
        <v>5.5579999999999999E-8</v>
      </c>
      <c r="D174" s="223" t="s">
        <v>259</v>
      </c>
      <c r="E174" s="223" t="s">
        <v>847</v>
      </c>
      <c r="F174" s="223" t="s">
        <v>848</v>
      </c>
      <c r="G174" t="s">
        <v>281</v>
      </c>
    </row>
    <row r="175" spans="1:7" outlineLevel="1">
      <c r="A175" s="223" t="s">
        <v>333</v>
      </c>
      <c r="B175" s="223" t="s">
        <v>427</v>
      </c>
      <c r="C175" s="271">
        <v>4.1800000000000002E-4</v>
      </c>
      <c r="D175" s="223" t="s">
        <v>259</v>
      </c>
      <c r="E175" s="223" t="s">
        <v>849</v>
      </c>
      <c r="F175" s="223" t="s">
        <v>850</v>
      </c>
      <c r="G175" t="s">
        <v>281</v>
      </c>
    </row>
    <row r="176" spans="1:7" outlineLevel="1">
      <c r="A176" s="223" t="s">
        <v>333</v>
      </c>
      <c r="B176" s="223" t="s">
        <v>436</v>
      </c>
      <c r="C176" s="271">
        <v>4.5330000000000002E-7</v>
      </c>
      <c r="D176" s="223" t="s">
        <v>259</v>
      </c>
      <c r="E176" s="223" t="s">
        <v>851</v>
      </c>
      <c r="F176" s="223" t="s">
        <v>852</v>
      </c>
      <c r="G176" t="s">
        <v>281</v>
      </c>
    </row>
    <row r="177" spans="1:7" outlineLevel="1">
      <c r="A177" s="223" t="s">
        <v>333</v>
      </c>
      <c r="B177" s="223" t="s">
        <v>441</v>
      </c>
      <c r="C177" s="271">
        <v>8.4900000000000005E-7</v>
      </c>
      <c r="D177" s="223" t="s">
        <v>259</v>
      </c>
      <c r="E177" s="223" t="s">
        <v>853</v>
      </c>
      <c r="F177" s="223" t="s">
        <v>854</v>
      </c>
      <c r="G177" t="s">
        <v>281</v>
      </c>
    </row>
    <row r="178" spans="1:7" outlineLevel="1">
      <c r="A178" s="223" t="s">
        <v>333</v>
      </c>
      <c r="B178" s="223" t="s">
        <v>467</v>
      </c>
      <c r="C178" s="271">
        <v>9.2109999999999996E-8</v>
      </c>
      <c r="D178" s="223" t="s">
        <v>259</v>
      </c>
      <c r="E178" s="223" t="s">
        <v>855</v>
      </c>
      <c r="F178" s="223" t="s">
        <v>856</v>
      </c>
      <c r="G178" t="s">
        <v>281</v>
      </c>
    </row>
    <row r="179" spans="1:7">
      <c r="G179" t="s">
        <v>281</v>
      </c>
    </row>
    <row r="180" spans="1:7" ht="18.75">
      <c r="A180" s="769" t="s">
        <v>857</v>
      </c>
      <c r="B180" s="770"/>
      <c r="C180" s="770"/>
      <c r="D180" s="770"/>
      <c r="E180" s="770"/>
      <c r="F180" s="771"/>
      <c r="G180" t="s">
        <v>281</v>
      </c>
    </row>
    <row r="181" spans="1:7">
      <c r="A181" s="211" t="s">
        <v>238</v>
      </c>
      <c r="B181" s="212" t="s">
        <v>239</v>
      </c>
      <c r="C181" s="212" t="s">
        <v>240</v>
      </c>
      <c r="D181" s="212" t="s">
        <v>134</v>
      </c>
      <c r="E181" s="212" t="s">
        <v>241</v>
      </c>
      <c r="F181" s="213" t="s">
        <v>242</v>
      </c>
      <c r="G181" t="s">
        <v>281</v>
      </c>
    </row>
    <row r="182" spans="1:7" outlineLevel="1">
      <c r="A182" s="216" t="s">
        <v>858</v>
      </c>
      <c r="B182" s="217" t="s">
        <v>859</v>
      </c>
      <c r="C182" s="218" t="s">
        <v>860</v>
      </c>
      <c r="D182" s="218" t="s">
        <v>275</v>
      </c>
      <c r="E182" s="218" t="s">
        <v>260</v>
      </c>
      <c r="F182" s="232" t="s">
        <v>861</v>
      </c>
      <c r="G182" t="s">
        <v>281</v>
      </c>
    </row>
    <row r="183" spans="1:7" outlineLevel="1">
      <c r="A183" s="221" t="s">
        <v>858</v>
      </c>
      <c r="B183" s="222" t="s">
        <v>862</v>
      </c>
      <c r="C183" s="223" t="s">
        <v>860</v>
      </c>
      <c r="D183" s="223" t="s">
        <v>275</v>
      </c>
      <c r="E183" s="223" t="s">
        <v>260</v>
      </c>
      <c r="F183" s="234" t="s">
        <v>863</v>
      </c>
      <c r="G183" t="s">
        <v>281</v>
      </c>
    </row>
    <row r="184" spans="1:7" outlineLevel="1">
      <c r="A184" s="221" t="s">
        <v>858</v>
      </c>
      <c r="B184" s="222" t="s">
        <v>864</v>
      </c>
      <c r="C184" s="223" t="s">
        <v>860</v>
      </c>
      <c r="D184" s="223" t="s">
        <v>275</v>
      </c>
      <c r="E184" s="223" t="s">
        <v>260</v>
      </c>
      <c r="F184" s="234" t="s">
        <v>865</v>
      </c>
      <c r="G184" t="s">
        <v>281</v>
      </c>
    </row>
    <row r="185" spans="1:7" outlineLevel="1">
      <c r="A185" s="221" t="s">
        <v>858</v>
      </c>
      <c r="B185" s="222" t="s">
        <v>866</v>
      </c>
      <c r="C185" s="271">
        <v>2.34818813314592E-4</v>
      </c>
      <c r="D185" s="223" t="s">
        <v>259</v>
      </c>
      <c r="E185" s="223" t="s">
        <v>867</v>
      </c>
      <c r="F185" s="234" t="s">
        <v>868</v>
      </c>
      <c r="G185" t="s">
        <v>281</v>
      </c>
    </row>
    <row r="186" spans="1:7" outlineLevel="1">
      <c r="A186" s="221" t="s">
        <v>858</v>
      </c>
      <c r="B186" s="222" t="s">
        <v>869</v>
      </c>
      <c r="C186" s="271">
        <v>-2.34818813314592E-4</v>
      </c>
      <c r="D186" s="223" t="s">
        <v>259</v>
      </c>
      <c r="E186" s="223" t="s">
        <v>870</v>
      </c>
      <c r="F186" s="234" t="s">
        <v>871</v>
      </c>
      <c r="G186" t="s">
        <v>281</v>
      </c>
    </row>
    <row r="187" spans="1:7" outlineLevel="1">
      <c r="A187" s="221" t="s">
        <v>845</v>
      </c>
      <c r="B187" s="233" t="s">
        <v>872</v>
      </c>
      <c r="C187" s="223" t="s">
        <v>873</v>
      </c>
      <c r="D187" s="223" t="s">
        <v>504</v>
      </c>
      <c r="E187" s="223" t="s">
        <v>260</v>
      </c>
      <c r="F187" s="234" t="s">
        <v>874</v>
      </c>
      <c r="G187" t="s">
        <v>281</v>
      </c>
    </row>
    <row r="188" spans="1:7" outlineLevel="1">
      <c r="A188" s="221" t="s">
        <v>333</v>
      </c>
      <c r="B188" s="223" t="s">
        <v>376</v>
      </c>
      <c r="C188" s="223" t="s">
        <v>875</v>
      </c>
      <c r="D188" s="223" t="s">
        <v>259</v>
      </c>
      <c r="E188" s="223" t="s">
        <v>260</v>
      </c>
      <c r="F188" s="234" t="s">
        <v>876</v>
      </c>
      <c r="G188" t="s">
        <v>281</v>
      </c>
    </row>
    <row r="189" spans="1:7" outlineLevel="1">
      <c r="A189" s="221" t="s">
        <v>333</v>
      </c>
      <c r="B189" s="223" t="s">
        <v>399</v>
      </c>
      <c r="C189" s="271">
        <v>1.9568384388558899E-5</v>
      </c>
      <c r="D189" s="223" t="s">
        <v>259</v>
      </c>
      <c r="E189" s="223" t="s">
        <v>877</v>
      </c>
      <c r="F189" s="234" t="s">
        <v>878</v>
      </c>
      <c r="G189" t="s">
        <v>281</v>
      </c>
    </row>
    <row r="190" spans="1:7" outlineLevel="1">
      <c r="A190" s="221" t="s">
        <v>845</v>
      </c>
      <c r="B190" s="233" t="s">
        <v>879</v>
      </c>
      <c r="C190" s="223">
        <v>1</v>
      </c>
      <c r="D190" s="223" t="s">
        <v>408</v>
      </c>
      <c r="E190" s="273" t="s">
        <v>253</v>
      </c>
      <c r="F190" s="234" t="s">
        <v>880</v>
      </c>
      <c r="G190" t="s">
        <v>281</v>
      </c>
    </row>
    <row r="191" spans="1:7" outlineLevel="1">
      <c r="A191" s="221" t="s">
        <v>845</v>
      </c>
      <c r="B191" s="233" t="s">
        <v>726</v>
      </c>
      <c r="C191" s="271" t="s">
        <v>818</v>
      </c>
      <c r="D191" s="223" t="s">
        <v>408</v>
      </c>
      <c r="E191" s="223" t="s">
        <v>260</v>
      </c>
      <c r="F191" s="234" t="s">
        <v>881</v>
      </c>
      <c r="G191" t="s">
        <v>281</v>
      </c>
    </row>
    <row r="192" spans="1:7" outlineLevel="1">
      <c r="A192" s="221" t="s">
        <v>333</v>
      </c>
      <c r="B192" s="223" t="s">
        <v>427</v>
      </c>
      <c r="C192" s="271" t="s">
        <v>882</v>
      </c>
      <c r="D192" s="223" t="s">
        <v>259</v>
      </c>
      <c r="E192" s="223" t="s">
        <v>260</v>
      </c>
      <c r="F192" s="234" t="s">
        <v>883</v>
      </c>
      <c r="G192" t="s">
        <v>281</v>
      </c>
    </row>
    <row r="193" spans="1:7" outlineLevel="1">
      <c r="A193" s="221" t="s">
        <v>333</v>
      </c>
      <c r="B193" s="223" t="s">
        <v>436</v>
      </c>
      <c r="C193" s="271" t="s">
        <v>884</v>
      </c>
      <c r="D193" s="223" t="s">
        <v>259</v>
      </c>
      <c r="E193" s="223" t="s">
        <v>260</v>
      </c>
      <c r="F193" s="234" t="s">
        <v>885</v>
      </c>
      <c r="G193" t="s">
        <v>281</v>
      </c>
    </row>
    <row r="194" spans="1:7" outlineLevel="1">
      <c r="A194" s="221" t="s">
        <v>333</v>
      </c>
      <c r="B194" s="223" t="s">
        <v>439</v>
      </c>
      <c r="C194" s="271">
        <v>1.56547075108678E-5</v>
      </c>
      <c r="D194" s="223" t="s">
        <v>259</v>
      </c>
      <c r="E194" s="223" t="s">
        <v>886</v>
      </c>
      <c r="F194" s="234" t="s">
        <v>887</v>
      </c>
      <c r="G194" t="s">
        <v>281</v>
      </c>
    </row>
    <row r="195" spans="1:7" outlineLevel="1">
      <c r="A195" s="221" t="s">
        <v>333</v>
      </c>
      <c r="B195" s="223" t="s">
        <v>888</v>
      </c>
      <c r="C195" s="271">
        <v>5.4791476287951101E-11</v>
      </c>
      <c r="D195" s="223" t="s">
        <v>259</v>
      </c>
      <c r="E195" s="223" t="s">
        <v>889</v>
      </c>
      <c r="F195" s="234" t="s">
        <v>890</v>
      </c>
      <c r="G195" t="s">
        <v>281</v>
      </c>
    </row>
    <row r="196" spans="1:7" outlineLevel="1">
      <c r="A196" s="221" t="s">
        <v>333</v>
      </c>
      <c r="B196" s="223" t="s">
        <v>467</v>
      </c>
      <c r="C196" s="223" t="s">
        <v>891</v>
      </c>
      <c r="D196" s="223" t="s">
        <v>259</v>
      </c>
      <c r="E196" s="223" t="s">
        <v>260</v>
      </c>
      <c r="F196" s="234" t="s">
        <v>892</v>
      </c>
      <c r="G196" t="s">
        <v>281</v>
      </c>
    </row>
    <row r="197" spans="1:7" outlineLevel="1">
      <c r="A197" s="262" t="s">
        <v>268</v>
      </c>
      <c r="B197" s="189" t="s">
        <v>534</v>
      </c>
      <c r="C197" s="189">
        <v>3.8900000000000002E-4</v>
      </c>
      <c r="D197" s="189" t="s">
        <v>259</v>
      </c>
      <c r="E197" s="189" t="s">
        <v>893</v>
      </c>
      <c r="F197" s="263" t="s">
        <v>894</v>
      </c>
      <c r="G197" t="s">
        <v>281</v>
      </c>
    </row>
    <row r="198" spans="1:7" outlineLevel="1">
      <c r="A198" s="262" t="s">
        <v>268</v>
      </c>
      <c r="B198" s="189" t="s">
        <v>620</v>
      </c>
      <c r="C198" s="189">
        <v>0.67090000000000005</v>
      </c>
      <c r="D198" s="189" t="s">
        <v>270</v>
      </c>
      <c r="E198" s="189" t="s">
        <v>2464</v>
      </c>
      <c r="F198" s="263" t="s">
        <v>622</v>
      </c>
      <c r="G198" t="s">
        <v>281</v>
      </c>
    </row>
    <row r="199" spans="1:7" outlineLevel="1">
      <c r="A199" s="262" t="s">
        <v>268</v>
      </c>
      <c r="B199" s="189" t="s">
        <v>875</v>
      </c>
      <c r="C199" s="189">
        <v>1.75E-3</v>
      </c>
      <c r="D199" s="189" t="s">
        <v>259</v>
      </c>
      <c r="E199" s="189" t="s">
        <v>895</v>
      </c>
      <c r="F199" s="263" t="s">
        <v>896</v>
      </c>
      <c r="G199" t="s">
        <v>281</v>
      </c>
    </row>
    <row r="200" spans="1:7" outlineLevel="1">
      <c r="A200" s="262" t="s">
        <v>268</v>
      </c>
      <c r="B200" s="189" t="s">
        <v>625</v>
      </c>
      <c r="C200" s="189">
        <v>0.37</v>
      </c>
      <c r="D200" s="189" t="s">
        <v>270</v>
      </c>
      <c r="E200" s="189" t="s">
        <v>626</v>
      </c>
      <c r="F200" s="263" t="s">
        <v>897</v>
      </c>
      <c r="G200" t="s">
        <v>281</v>
      </c>
    </row>
    <row r="201" spans="1:7" outlineLevel="1">
      <c r="A201" s="262" t="s">
        <v>268</v>
      </c>
      <c r="B201" s="189" t="s">
        <v>646</v>
      </c>
      <c r="C201" s="189">
        <v>80000</v>
      </c>
      <c r="D201" s="189" t="s">
        <v>898</v>
      </c>
      <c r="E201" s="189" t="s">
        <v>899</v>
      </c>
      <c r="F201" s="263" t="s">
        <v>900</v>
      </c>
      <c r="G201" t="s">
        <v>281</v>
      </c>
    </row>
    <row r="202" spans="1:7" outlineLevel="1">
      <c r="A202" s="262" t="s">
        <v>268</v>
      </c>
      <c r="B202" s="189" t="s">
        <v>901</v>
      </c>
      <c r="C202" s="189">
        <v>9.2400000000000002E-4</v>
      </c>
      <c r="D202" s="189" t="s">
        <v>259</v>
      </c>
      <c r="E202" s="189" t="s">
        <v>902</v>
      </c>
      <c r="F202" s="263" t="s">
        <v>903</v>
      </c>
      <c r="G202" t="s">
        <v>281</v>
      </c>
    </row>
    <row r="203" spans="1:7" outlineLevel="1">
      <c r="A203" s="262" t="s">
        <v>268</v>
      </c>
      <c r="B203" s="189" t="s">
        <v>88</v>
      </c>
      <c r="C203" s="189">
        <v>400</v>
      </c>
      <c r="D203" s="189" t="s">
        <v>904</v>
      </c>
      <c r="E203" s="189" t="s">
        <v>253</v>
      </c>
      <c r="F203" s="263" t="s">
        <v>2465</v>
      </c>
      <c r="G203" t="s">
        <v>281</v>
      </c>
    </row>
    <row r="204" spans="1:7" outlineLevel="1">
      <c r="A204" s="262" t="s">
        <v>268</v>
      </c>
      <c r="B204" s="189" t="s">
        <v>906</v>
      </c>
      <c r="C204" s="189">
        <v>160</v>
      </c>
      <c r="D204" s="189" t="s">
        <v>904</v>
      </c>
      <c r="E204" s="189" t="s">
        <v>253</v>
      </c>
      <c r="F204" s="263" t="s">
        <v>907</v>
      </c>
      <c r="G204" t="s">
        <v>281</v>
      </c>
    </row>
    <row r="205" spans="1:7" outlineLevel="1">
      <c r="A205" s="262" t="s">
        <v>268</v>
      </c>
      <c r="B205" s="189" t="s">
        <v>908</v>
      </c>
      <c r="C205" s="189">
        <v>3.4099999999999999E-4</v>
      </c>
      <c r="D205" s="189" t="s">
        <v>259</v>
      </c>
      <c r="E205" s="189" t="s">
        <v>909</v>
      </c>
      <c r="F205" s="263" t="s">
        <v>910</v>
      </c>
      <c r="G205" t="s">
        <v>281</v>
      </c>
    </row>
    <row r="206" spans="1:7" outlineLevel="1">
      <c r="A206" s="262" t="s">
        <v>268</v>
      </c>
      <c r="B206" s="189" t="s">
        <v>911</v>
      </c>
      <c r="C206" s="189" t="s">
        <v>912</v>
      </c>
      <c r="D206" s="189" t="s">
        <v>270</v>
      </c>
      <c r="E206" s="189"/>
      <c r="F206" s="263" t="s">
        <v>2466</v>
      </c>
      <c r="G206" t="s">
        <v>281</v>
      </c>
    </row>
    <row r="207" spans="1:7" outlineLevel="1">
      <c r="A207" s="262" t="s">
        <v>268</v>
      </c>
      <c r="B207" s="189" t="s">
        <v>818</v>
      </c>
      <c r="C207" s="189" t="s">
        <v>914</v>
      </c>
      <c r="D207" s="189" t="s">
        <v>408</v>
      </c>
      <c r="E207" s="264"/>
      <c r="F207" s="263" t="s">
        <v>414</v>
      </c>
      <c r="G207" t="s">
        <v>281</v>
      </c>
    </row>
    <row r="208" spans="1:7" outlineLevel="1">
      <c r="A208" s="262" t="s">
        <v>268</v>
      </c>
      <c r="B208" s="189" t="s">
        <v>915</v>
      </c>
      <c r="C208" s="189" t="s">
        <v>916</v>
      </c>
      <c r="D208" s="189" t="s">
        <v>275</v>
      </c>
      <c r="E208" s="264"/>
      <c r="F208" s="263" t="s">
        <v>917</v>
      </c>
      <c r="G208" t="s">
        <v>281</v>
      </c>
    </row>
    <row r="209" spans="1:7" outlineLevel="1">
      <c r="A209" s="262" t="s">
        <v>268</v>
      </c>
      <c r="B209" s="189" t="s">
        <v>918</v>
      </c>
      <c r="C209" s="189" t="s">
        <v>919</v>
      </c>
      <c r="D209" s="189" t="s">
        <v>408</v>
      </c>
      <c r="E209" s="264"/>
      <c r="F209" s="263" t="s">
        <v>920</v>
      </c>
      <c r="G209" t="s">
        <v>281</v>
      </c>
    </row>
    <row r="210" spans="1:7" outlineLevel="1">
      <c r="A210" s="262" t="s">
        <v>268</v>
      </c>
      <c r="B210" s="189" t="s">
        <v>921</v>
      </c>
      <c r="C210" s="189" t="s">
        <v>922</v>
      </c>
      <c r="D210" s="189" t="s">
        <v>270</v>
      </c>
      <c r="E210" s="264"/>
      <c r="F210" s="263" t="s">
        <v>923</v>
      </c>
      <c r="G210" t="s">
        <v>281</v>
      </c>
    </row>
    <row r="211" spans="1:7" outlineLevel="1">
      <c r="A211" s="239" t="s">
        <v>268</v>
      </c>
      <c r="B211" s="240" t="s">
        <v>924</v>
      </c>
      <c r="C211" s="240" t="s">
        <v>925</v>
      </c>
      <c r="D211" s="240" t="s">
        <v>684</v>
      </c>
      <c r="E211" s="265"/>
      <c r="F211" s="241" t="s">
        <v>926</v>
      </c>
      <c r="G211" t="s">
        <v>281</v>
      </c>
    </row>
    <row r="212" spans="1:7">
      <c r="G212" t="s">
        <v>281</v>
      </c>
    </row>
    <row r="213" spans="1:7" ht="18.75">
      <c r="A213" s="769" t="s">
        <v>2467</v>
      </c>
      <c r="B213" s="770"/>
      <c r="C213" s="770"/>
      <c r="D213" s="770"/>
      <c r="E213" s="770"/>
      <c r="F213" s="771"/>
      <c r="G213" t="s">
        <v>281</v>
      </c>
    </row>
    <row r="214" spans="1:7">
      <c r="A214" s="211" t="s">
        <v>238</v>
      </c>
      <c r="B214" s="212" t="s">
        <v>239</v>
      </c>
      <c r="C214" s="212" t="s">
        <v>240</v>
      </c>
      <c r="D214" s="212" t="s">
        <v>134</v>
      </c>
      <c r="E214" s="212" t="s">
        <v>241</v>
      </c>
      <c r="F214" s="213" t="s">
        <v>242</v>
      </c>
      <c r="G214" t="s">
        <v>281</v>
      </c>
    </row>
    <row r="215" spans="1:7" outlineLevel="1">
      <c r="A215" s="216" t="s">
        <v>243</v>
      </c>
      <c r="B215" s="231" t="s">
        <v>2468</v>
      </c>
      <c r="C215" s="218">
        <v>1</v>
      </c>
      <c r="D215" s="218" t="s">
        <v>259</v>
      </c>
      <c r="E215" s="218" t="s">
        <v>253</v>
      </c>
      <c r="F215" s="232" t="s">
        <v>2469</v>
      </c>
      <c r="G215" t="s">
        <v>281</v>
      </c>
    </row>
    <row r="216" spans="1:7" outlineLevel="1">
      <c r="A216" s="221" t="s">
        <v>243</v>
      </c>
      <c r="B216" s="222" t="s">
        <v>326</v>
      </c>
      <c r="C216" s="223" t="s">
        <v>937</v>
      </c>
      <c r="D216" s="223" t="s">
        <v>408</v>
      </c>
      <c r="E216" s="223" t="s">
        <v>253</v>
      </c>
      <c r="F216" s="234" t="s">
        <v>938</v>
      </c>
      <c r="G216" t="s">
        <v>281</v>
      </c>
    </row>
    <row r="217" spans="1:7" outlineLevel="1">
      <c r="A217" s="221" t="s">
        <v>243</v>
      </c>
      <c r="B217" s="222" t="s">
        <v>507</v>
      </c>
      <c r="C217" s="223" t="s">
        <v>939</v>
      </c>
      <c r="D217" s="223" t="s">
        <v>259</v>
      </c>
      <c r="E217" s="223" t="s">
        <v>253</v>
      </c>
      <c r="F217" s="234" t="s">
        <v>940</v>
      </c>
      <c r="G217" t="s">
        <v>281</v>
      </c>
    </row>
    <row r="218" spans="1:7" outlineLevel="1">
      <c r="A218" s="221" t="s">
        <v>243</v>
      </c>
      <c r="B218" s="222" t="s">
        <v>2470</v>
      </c>
      <c r="C218" s="223" t="s">
        <v>2471</v>
      </c>
      <c r="D218" s="223" t="s">
        <v>245</v>
      </c>
      <c r="E218" s="223" t="s">
        <v>253</v>
      </c>
      <c r="F218" s="234" t="s">
        <v>2472</v>
      </c>
      <c r="G218" t="s">
        <v>281</v>
      </c>
    </row>
    <row r="219" spans="1:7" outlineLevel="1">
      <c r="A219" s="221" t="s">
        <v>243</v>
      </c>
      <c r="B219" s="222" t="s">
        <v>941</v>
      </c>
      <c r="C219" s="235" t="s">
        <v>942</v>
      </c>
      <c r="D219" s="223" t="s">
        <v>943</v>
      </c>
      <c r="E219" s="223" t="s">
        <v>253</v>
      </c>
      <c r="F219" s="234" t="s">
        <v>944</v>
      </c>
      <c r="G219" t="s">
        <v>281</v>
      </c>
    </row>
    <row r="220" spans="1:7" outlineLevel="1">
      <c r="A220" s="221" t="s">
        <v>333</v>
      </c>
      <c r="B220" s="223" t="s">
        <v>340</v>
      </c>
      <c r="C220" s="223" t="s">
        <v>599</v>
      </c>
      <c r="D220" s="223" t="s">
        <v>259</v>
      </c>
      <c r="E220" s="223" t="s">
        <v>2473</v>
      </c>
      <c r="F220" s="234" t="s">
        <v>948</v>
      </c>
      <c r="G220" t="s">
        <v>281</v>
      </c>
    </row>
    <row r="221" spans="1:7" outlineLevel="1">
      <c r="A221" s="221" t="s">
        <v>250</v>
      </c>
      <c r="B221" s="233" t="s">
        <v>2474</v>
      </c>
      <c r="C221" s="223" t="s">
        <v>950</v>
      </c>
      <c r="D221" s="223" t="s">
        <v>259</v>
      </c>
      <c r="E221" s="223" t="s">
        <v>253</v>
      </c>
      <c r="F221" s="234" t="s">
        <v>951</v>
      </c>
      <c r="G221" t="s">
        <v>281</v>
      </c>
    </row>
    <row r="222" spans="1:7" outlineLevel="1">
      <c r="A222" s="221" t="s">
        <v>250</v>
      </c>
      <c r="B222" s="233" t="s">
        <v>604</v>
      </c>
      <c r="C222" s="235" t="s">
        <v>952</v>
      </c>
      <c r="D222" s="223" t="s">
        <v>408</v>
      </c>
      <c r="E222" s="223" t="s">
        <v>253</v>
      </c>
      <c r="F222" s="234" t="s">
        <v>953</v>
      </c>
      <c r="G222" t="s">
        <v>281</v>
      </c>
    </row>
    <row r="223" spans="1:7" outlineLevel="1">
      <c r="A223" s="221" t="s">
        <v>250</v>
      </c>
      <c r="B223" s="233" t="s">
        <v>607</v>
      </c>
      <c r="C223" s="235" t="s">
        <v>954</v>
      </c>
      <c r="D223" s="223" t="s">
        <v>408</v>
      </c>
      <c r="E223" s="223" t="s">
        <v>253</v>
      </c>
      <c r="F223" s="234" t="s">
        <v>955</v>
      </c>
      <c r="G223" t="s">
        <v>281</v>
      </c>
    </row>
    <row r="224" spans="1:7" outlineLevel="1">
      <c r="A224" s="221" t="s">
        <v>333</v>
      </c>
      <c r="B224" s="223" t="s">
        <v>2003</v>
      </c>
      <c r="C224" s="223" t="s">
        <v>613</v>
      </c>
      <c r="D224" s="223" t="s">
        <v>259</v>
      </c>
      <c r="E224" s="223" t="s">
        <v>2475</v>
      </c>
      <c r="F224" s="234" t="s">
        <v>2476</v>
      </c>
      <c r="G224" t="s">
        <v>281</v>
      </c>
    </row>
    <row r="225" spans="1:7" outlineLevel="1">
      <c r="A225" s="221" t="s">
        <v>333</v>
      </c>
      <c r="B225" s="223" t="s">
        <v>439</v>
      </c>
      <c r="C225" s="223" t="s">
        <v>577</v>
      </c>
      <c r="D225" s="223" t="s">
        <v>259</v>
      </c>
      <c r="E225" s="223" t="s">
        <v>2477</v>
      </c>
      <c r="F225" s="234" t="s">
        <v>2478</v>
      </c>
      <c r="G225" t="s">
        <v>281</v>
      </c>
    </row>
    <row r="226" spans="1:7" outlineLevel="1">
      <c r="A226" s="262" t="s">
        <v>268</v>
      </c>
      <c r="B226" s="189" t="s">
        <v>956</v>
      </c>
      <c r="C226" s="189">
        <v>0.06</v>
      </c>
      <c r="D226" s="189" t="s">
        <v>270</v>
      </c>
      <c r="E226" s="189" t="s">
        <v>253</v>
      </c>
      <c r="F226" s="263" t="s">
        <v>957</v>
      </c>
      <c r="G226" t="s">
        <v>281</v>
      </c>
    </row>
    <row r="227" spans="1:7" outlineLevel="1">
      <c r="A227" s="262" t="s">
        <v>268</v>
      </c>
      <c r="B227" s="189" t="s">
        <v>528</v>
      </c>
      <c r="C227" s="189">
        <v>0.72</v>
      </c>
      <c r="D227" s="189" t="s">
        <v>270</v>
      </c>
      <c r="E227" s="189" t="s">
        <v>958</v>
      </c>
      <c r="F227" s="263" t="s">
        <v>959</v>
      </c>
      <c r="G227" t="s">
        <v>281</v>
      </c>
    </row>
    <row r="228" spans="1:7" outlineLevel="1">
      <c r="A228" s="262" t="s">
        <v>268</v>
      </c>
      <c r="B228" s="189" t="s">
        <v>2479</v>
      </c>
      <c r="C228" s="269">
        <v>1.1E-5</v>
      </c>
      <c r="D228" s="189" t="s">
        <v>2480</v>
      </c>
      <c r="E228" s="189" t="s">
        <v>2481</v>
      </c>
      <c r="F228" s="263" t="s">
        <v>2482</v>
      </c>
      <c r="G228" t="s">
        <v>281</v>
      </c>
    </row>
    <row r="229" spans="1:7" outlineLevel="1">
      <c r="A229" s="262" t="s">
        <v>268</v>
      </c>
      <c r="B229" s="189" t="s">
        <v>2243</v>
      </c>
      <c r="C229" s="189">
        <v>40</v>
      </c>
      <c r="D229" s="189" t="s">
        <v>1348</v>
      </c>
      <c r="E229" s="189" t="s">
        <v>2483</v>
      </c>
      <c r="F229" s="263" t="s">
        <v>2484</v>
      </c>
      <c r="G229" t="s">
        <v>281</v>
      </c>
    </row>
    <row r="230" spans="1:7" outlineLevel="1">
      <c r="A230" s="262" t="s">
        <v>268</v>
      </c>
      <c r="B230" s="189" t="s">
        <v>2485</v>
      </c>
      <c r="C230" s="189">
        <v>24</v>
      </c>
      <c r="D230" s="189" t="s">
        <v>962</v>
      </c>
      <c r="E230" s="189" t="s">
        <v>253</v>
      </c>
      <c r="F230" s="263" t="s">
        <v>2223</v>
      </c>
      <c r="G230" t="s">
        <v>281</v>
      </c>
    </row>
    <row r="231" spans="1:7" outlineLevel="1">
      <c r="A231" s="262" t="s">
        <v>268</v>
      </c>
      <c r="B231" s="189" t="s">
        <v>965</v>
      </c>
      <c r="C231" s="189">
        <v>60</v>
      </c>
      <c r="D231" s="189" t="s">
        <v>966</v>
      </c>
      <c r="E231" s="189" t="s">
        <v>967</v>
      </c>
      <c r="F231" s="263" t="s">
        <v>953</v>
      </c>
      <c r="G231" t="s">
        <v>281</v>
      </c>
    </row>
    <row r="232" spans="1:7" outlineLevel="1">
      <c r="A232" s="262" t="s">
        <v>268</v>
      </c>
      <c r="B232" s="189" t="s">
        <v>969</v>
      </c>
      <c r="C232" s="189">
        <v>920</v>
      </c>
      <c r="D232" s="189" t="s">
        <v>966</v>
      </c>
      <c r="E232" s="189" t="s">
        <v>970</v>
      </c>
      <c r="F232" s="263" t="s">
        <v>971</v>
      </c>
      <c r="G232" t="s">
        <v>281</v>
      </c>
    </row>
    <row r="233" spans="1:7" outlineLevel="1">
      <c r="A233" s="262" t="s">
        <v>268</v>
      </c>
      <c r="B233" s="189" t="s">
        <v>649</v>
      </c>
      <c r="C233" s="189">
        <v>16.04</v>
      </c>
      <c r="D233" s="189" t="s">
        <v>650</v>
      </c>
      <c r="E233" s="189" t="s">
        <v>253</v>
      </c>
      <c r="F233" s="263" t="s">
        <v>2486</v>
      </c>
      <c r="G233" t="s">
        <v>281</v>
      </c>
    </row>
    <row r="234" spans="1:7" outlineLevel="1">
      <c r="A234" s="262" t="s">
        <v>268</v>
      </c>
      <c r="B234" s="189" t="s">
        <v>976</v>
      </c>
      <c r="C234" s="189">
        <v>7.9799999999999996E-2</v>
      </c>
      <c r="D234" s="189" t="s">
        <v>977</v>
      </c>
      <c r="E234" s="189" t="s">
        <v>2487</v>
      </c>
      <c r="F234" s="263" t="s">
        <v>2488</v>
      </c>
      <c r="G234" t="s">
        <v>281</v>
      </c>
    </row>
    <row r="235" spans="1:7" outlineLevel="1">
      <c r="A235" s="262" t="s">
        <v>268</v>
      </c>
      <c r="B235" s="189" t="s">
        <v>555</v>
      </c>
      <c r="C235" s="189">
        <v>576</v>
      </c>
      <c r="D235" s="189" t="s">
        <v>742</v>
      </c>
      <c r="E235" s="189" t="s">
        <v>2489</v>
      </c>
      <c r="F235" s="263" t="s">
        <v>2490</v>
      </c>
      <c r="G235" t="s">
        <v>281</v>
      </c>
    </row>
    <row r="236" spans="1:7" outlineLevel="1">
      <c r="A236" s="262" t="s">
        <v>268</v>
      </c>
      <c r="B236" s="189" t="s">
        <v>676</v>
      </c>
      <c r="C236" s="189">
        <v>22.4</v>
      </c>
      <c r="D236" s="189" t="s">
        <v>677</v>
      </c>
      <c r="E236" s="189" t="s">
        <v>253</v>
      </c>
      <c r="F236" s="263" t="s">
        <v>678</v>
      </c>
      <c r="G236" t="s">
        <v>281</v>
      </c>
    </row>
    <row r="237" spans="1:7" outlineLevel="1">
      <c r="A237" s="262" t="s">
        <v>268</v>
      </c>
      <c r="B237" s="189" t="s">
        <v>979</v>
      </c>
      <c r="C237" s="277">
        <v>90</v>
      </c>
      <c r="D237" s="189" t="s">
        <v>962</v>
      </c>
      <c r="E237" s="189" t="s">
        <v>253</v>
      </c>
      <c r="F237" s="263" t="s">
        <v>980</v>
      </c>
      <c r="G237" t="s">
        <v>281</v>
      </c>
    </row>
    <row r="238" spans="1:7" outlineLevel="1">
      <c r="A238" s="262" t="s">
        <v>268</v>
      </c>
      <c r="B238" s="189" t="s">
        <v>613</v>
      </c>
      <c r="C238" s="189" t="s">
        <v>981</v>
      </c>
      <c r="D238" s="269" t="s">
        <v>259</v>
      </c>
      <c r="E238" s="264"/>
      <c r="F238" s="263" t="s">
        <v>982</v>
      </c>
      <c r="G238" t="s">
        <v>281</v>
      </c>
    </row>
    <row r="239" spans="1:7" outlineLevel="1">
      <c r="A239" s="262" t="s">
        <v>268</v>
      </c>
      <c r="B239" s="189" t="s">
        <v>983</v>
      </c>
      <c r="C239" s="189" t="s">
        <v>984</v>
      </c>
      <c r="D239" s="189" t="s">
        <v>408</v>
      </c>
      <c r="E239" s="264"/>
      <c r="F239" s="263" t="s">
        <v>985</v>
      </c>
      <c r="G239" t="s">
        <v>281</v>
      </c>
    </row>
    <row r="240" spans="1:7" outlineLevel="1">
      <c r="A240" s="262" t="s">
        <v>268</v>
      </c>
      <c r="B240" s="189" t="s">
        <v>577</v>
      </c>
      <c r="C240" s="189" t="s">
        <v>2491</v>
      </c>
      <c r="D240" s="269" t="s">
        <v>259</v>
      </c>
      <c r="E240" s="264"/>
      <c r="F240" s="263" t="s">
        <v>2478</v>
      </c>
      <c r="G240" t="s">
        <v>281</v>
      </c>
    </row>
    <row r="241" spans="1:7" outlineLevel="1">
      <c r="A241" s="262" t="s">
        <v>268</v>
      </c>
      <c r="B241" s="189" t="s">
        <v>986</v>
      </c>
      <c r="C241" s="189" t="s">
        <v>987</v>
      </c>
      <c r="D241" s="189" t="s">
        <v>259</v>
      </c>
      <c r="E241" s="264"/>
      <c r="F241" s="263" t="s">
        <v>988</v>
      </c>
      <c r="G241" t="s">
        <v>281</v>
      </c>
    </row>
    <row r="242" spans="1:7" outlineLevel="1">
      <c r="A242" s="262" t="s">
        <v>268</v>
      </c>
      <c r="B242" s="189" t="s">
        <v>818</v>
      </c>
      <c r="C242" s="189" t="s">
        <v>2492</v>
      </c>
      <c r="D242" s="189" t="s">
        <v>408</v>
      </c>
      <c r="E242" s="264"/>
      <c r="F242" s="263" t="s">
        <v>990</v>
      </c>
      <c r="G242" t="s">
        <v>281</v>
      </c>
    </row>
    <row r="243" spans="1:7" outlineLevel="1">
      <c r="A243" s="262" t="s">
        <v>268</v>
      </c>
      <c r="B243" s="189" t="s">
        <v>599</v>
      </c>
      <c r="C243" s="189" t="s">
        <v>2493</v>
      </c>
      <c r="D243" s="269" t="s">
        <v>259</v>
      </c>
      <c r="E243" s="264"/>
      <c r="F243" s="263" t="s">
        <v>994</v>
      </c>
      <c r="G243" t="s">
        <v>281</v>
      </c>
    </row>
    <row r="244" spans="1:7" outlineLevel="1">
      <c r="A244" s="262" t="s">
        <v>268</v>
      </c>
      <c r="B244" s="189" t="s">
        <v>995</v>
      </c>
      <c r="C244" s="189">
        <v>0</v>
      </c>
      <c r="D244" s="189" t="s">
        <v>270</v>
      </c>
      <c r="E244" s="264"/>
      <c r="F244" s="263" t="s">
        <v>996</v>
      </c>
      <c r="G244" t="s">
        <v>281</v>
      </c>
    </row>
    <row r="245" spans="1:7" outlineLevel="1">
      <c r="A245" s="239" t="s">
        <v>268</v>
      </c>
      <c r="B245" s="240" t="s">
        <v>997</v>
      </c>
      <c r="C245" s="240" t="s">
        <v>998</v>
      </c>
      <c r="D245" s="240" t="s">
        <v>259</v>
      </c>
      <c r="E245" s="265"/>
      <c r="F245" s="241" t="s">
        <v>999</v>
      </c>
      <c r="G245" t="s">
        <v>281</v>
      </c>
    </row>
    <row r="246" spans="1:7">
      <c r="G246" t="s">
        <v>281</v>
      </c>
    </row>
    <row r="247" spans="1:7" ht="18.75">
      <c r="A247" s="769" t="s">
        <v>2494</v>
      </c>
      <c r="B247" s="770"/>
      <c r="C247" s="770"/>
      <c r="D247" s="770"/>
      <c r="E247" s="770"/>
      <c r="F247" s="771"/>
      <c r="G247" t="s">
        <v>281</v>
      </c>
    </row>
    <row r="248" spans="1:7">
      <c r="A248" s="211" t="s">
        <v>238</v>
      </c>
      <c r="B248" s="212" t="s">
        <v>239</v>
      </c>
      <c r="C248" s="212" t="s">
        <v>240</v>
      </c>
      <c r="D248" s="212" t="s">
        <v>134</v>
      </c>
      <c r="E248" s="212" t="s">
        <v>241</v>
      </c>
      <c r="F248" s="213" t="s">
        <v>242</v>
      </c>
      <c r="G248" t="s">
        <v>281</v>
      </c>
    </row>
    <row r="249" spans="1:7" outlineLevel="1">
      <c r="A249" s="313" t="s">
        <v>243</v>
      </c>
      <c r="B249" s="314" t="s">
        <v>274</v>
      </c>
      <c r="C249" s="315">
        <v>1.1719600000000001E-10</v>
      </c>
      <c r="D249" s="315" t="s">
        <v>275</v>
      </c>
      <c r="E249" s="315" t="s">
        <v>2495</v>
      </c>
      <c r="F249" s="316" t="s">
        <v>277</v>
      </c>
      <c r="G249" t="s">
        <v>281</v>
      </c>
    </row>
    <row r="250" spans="1:7" outlineLevel="1">
      <c r="A250" s="221" t="s">
        <v>243</v>
      </c>
      <c r="B250" s="222" t="s">
        <v>282</v>
      </c>
      <c r="C250" s="223">
        <v>2.5000000000000002E-10</v>
      </c>
      <c r="D250" s="223" t="s">
        <v>275</v>
      </c>
      <c r="E250" s="223" t="s">
        <v>283</v>
      </c>
      <c r="F250" s="234" t="s">
        <v>2496</v>
      </c>
      <c r="G250" t="s">
        <v>281</v>
      </c>
    </row>
    <row r="251" spans="1:7" outlineLevel="1">
      <c r="A251" s="221" t="s">
        <v>243</v>
      </c>
      <c r="B251" s="222" t="s">
        <v>278</v>
      </c>
      <c r="C251" s="223">
        <v>3.6738699999999998E-10</v>
      </c>
      <c r="D251" s="223" t="s">
        <v>275</v>
      </c>
      <c r="E251" s="223" t="s">
        <v>2497</v>
      </c>
      <c r="F251" s="234" t="s">
        <v>280</v>
      </c>
      <c r="G251" t="s">
        <v>281</v>
      </c>
    </row>
    <row r="252" spans="1:7" outlineLevel="1">
      <c r="A252" s="221" t="s">
        <v>243</v>
      </c>
      <c r="B252" s="222" t="s">
        <v>285</v>
      </c>
      <c r="C252" s="223">
        <v>1.92559E-7</v>
      </c>
      <c r="D252" s="223" t="s">
        <v>259</v>
      </c>
      <c r="E252" s="223" t="s">
        <v>2498</v>
      </c>
      <c r="F252" s="234" t="s">
        <v>287</v>
      </c>
      <c r="G252" t="s">
        <v>281</v>
      </c>
    </row>
    <row r="253" spans="1:7" outlineLevel="1">
      <c r="A253" s="221" t="s">
        <v>243</v>
      </c>
      <c r="B253" s="222" t="s">
        <v>288</v>
      </c>
      <c r="C253" s="223">
        <v>7.6176500000000005E-7</v>
      </c>
      <c r="D253" s="223" t="s">
        <v>259</v>
      </c>
      <c r="E253" s="223" t="s">
        <v>2499</v>
      </c>
      <c r="F253" s="234" t="s">
        <v>290</v>
      </c>
      <c r="G253" t="s">
        <v>281</v>
      </c>
    </row>
    <row r="254" spans="1:7" outlineLevel="1">
      <c r="A254" s="221" t="s">
        <v>243</v>
      </c>
      <c r="B254" s="222" t="s">
        <v>291</v>
      </c>
      <c r="C254" s="223">
        <v>1.05243E-5</v>
      </c>
      <c r="D254" s="223" t="s">
        <v>259</v>
      </c>
      <c r="E254" s="223" t="s">
        <v>2500</v>
      </c>
      <c r="F254" s="234" t="s">
        <v>293</v>
      </c>
      <c r="G254" t="s">
        <v>281</v>
      </c>
    </row>
    <row r="255" spans="1:7" outlineLevel="1">
      <c r="A255" s="221" t="s">
        <v>243</v>
      </c>
      <c r="B255" s="222" t="s">
        <v>294</v>
      </c>
      <c r="C255" s="223">
        <v>3.34717E-4</v>
      </c>
      <c r="D255" s="223" t="s">
        <v>259</v>
      </c>
      <c r="E255" s="223" t="s">
        <v>2501</v>
      </c>
      <c r="F255" s="234" t="s">
        <v>296</v>
      </c>
      <c r="G255" t="s">
        <v>281</v>
      </c>
    </row>
    <row r="256" spans="1:7" outlineLevel="1">
      <c r="A256" s="221" t="s">
        <v>243</v>
      </c>
      <c r="B256" s="222" t="s">
        <v>297</v>
      </c>
      <c r="C256" s="223">
        <v>5.1568800000000004E-4</v>
      </c>
      <c r="D256" s="223" t="s">
        <v>259</v>
      </c>
      <c r="E256" s="223" t="s">
        <v>2502</v>
      </c>
      <c r="F256" s="234" t="s">
        <v>299</v>
      </c>
      <c r="G256" t="s">
        <v>281</v>
      </c>
    </row>
    <row r="257" spans="1:7" outlineLevel="1">
      <c r="A257" s="221" t="s">
        <v>243</v>
      </c>
      <c r="B257" s="222" t="s">
        <v>2503</v>
      </c>
      <c r="C257" s="223">
        <v>8.6288100000000002E-4</v>
      </c>
      <c r="D257" s="223" t="s">
        <v>259</v>
      </c>
      <c r="E257" s="223" t="s">
        <v>2504</v>
      </c>
      <c r="F257" s="234" t="s">
        <v>290</v>
      </c>
      <c r="G257" t="s">
        <v>281</v>
      </c>
    </row>
    <row r="258" spans="1:7" outlineLevel="1">
      <c r="A258" s="221" t="s">
        <v>243</v>
      </c>
      <c r="B258" s="222" t="s">
        <v>302</v>
      </c>
      <c r="C258" s="223">
        <v>1.9722670000000002E-3</v>
      </c>
      <c r="D258" s="223" t="s">
        <v>259</v>
      </c>
      <c r="E258" s="223" t="s">
        <v>2505</v>
      </c>
      <c r="F258" s="234" t="s">
        <v>304</v>
      </c>
      <c r="G258" t="s">
        <v>281</v>
      </c>
    </row>
    <row r="259" spans="1:7" outlineLevel="1">
      <c r="A259" s="221" t="s">
        <v>243</v>
      </c>
      <c r="B259" s="222" t="s">
        <v>305</v>
      </c>
      <c r="C259" s="223">
        <v>4.1327969999999997E-3</v>
      </c>
      <c r="D259" s="223" t="s">
        <v>259</v>
      </c>
      <c r="E259" s="223" t="s">
        <v>2506</v>
      </c>
      <c r="F259" s="234" t="s">
        <v>307</v>
      </c>
      <c r="G259" t="s">
        <v>281</v>
      </c>
    </row>
    <row r="260" spans="1:7" outlineLevel="1">
      <c r="A260" s="221" t="s">
        <v>243</v>
      </c>
      <c r="B260" s="222" t="s">
        <v>311</v>
      </c>
      <c r="C260" s="223">
        <v>8.2309329999999993E-3</v>
      </c>
      <c r="D260" s="223" t="s">
        <v>259</v>
      </c>
      <c r="E260" s="223" t="s">
        <v>2507</v>
      </c>
      <c r="F260" s="234" t="s">
        <v>313</v>
      </c>
      <c r="G260" t="s">
        <v>281</v>
      </c>
    </row>
    <row r="261" spans="1:7" outlineLevel="1">
      <c r="A261" s="221" t="s">
        <v>243</v>
      </c>
      <c r="B261" s="222" t="s">
        <v>308</v>
      </c>
      <c r="C261" s="223">
        <v>8.8071820000000002E-3</v>
      </c>
      <c r="D261" s="223" t="s">
        <v>259</v>
      </c>
      <c r="E261" s="223" t="s">
        <v>2508</v>
      </c>
      <c r="F261" s="234" t="s">
        <v>310</v>
      </c>
      <c r="G261" t="s">
        <v>281</v>
      </c>
    </row>
    <row r="262" spans="1:7" outlineLevel="1">
      <c r="A262" s="221" t="s">
        <v>243</v>
      </c>
      <c r="B262" s="222" t="s">
        <v>247</v>
      </c>
      <c r="C262" s="223">
        <v>1.0017989999999999E-2</v>
      </c>
      <c r="D262" s="223" t="s">
        <v>314</v>
      </c>
      <c r="E262" s="223" t="s">
        <v>2509</v>
      </c>
      <c r="F262" s="234" t="s">
        <v>316</v>
      </c>
      <c r="G262" t="s">
        <v>281</v>
      </c>
    </row>
    <row r="263" spans="1:7" outlineLevel="1">
      <c r="A263" s="221" t="s">
        <v>243</v>
      </c>
      <c r="B263" s="222" t="s">
        <v>317</v>
      </c>
      <c r="C263" s="223">
        <v>1.1286083000000001E-2</v>
      </c>
      <c r="D263" s="223" t="s">
        <v>259</v>
      </c>
      <c r="E263" s="223" t="s">
        <v>2510</v>
      </c>
      <c r="F263" s="234" t="s">
        <v>319</v>
      </c>
      <c r="G263" t="s">
        <v>281</v>
      </c>
    </row>
    <row r="264" spans="1:7" outlineLevel="1">
      <c r="A264" s="221" t="s">
        <v>243</v>
      </c>
      <c r="B264" s="222" t="s">
        <v>320</v>
      </c>
      <c r="C264" s="223">
        <v>5.6254032000000002E-2</v>
      </c>
      <c r="D264" s="223" t="s">
        <v>259</v>
      </c>
      <c r="E264" s="223" t="s">
        <v>2511</v>
      </c>
      <c r="F264" s="234" t="s">
        <v>322</v>
      </c>
      <c r="G264" t="s">
        <v>281</v>
      </c>
    </row>
    <row r="265" spans="1:7" outlineLevel="1">
      <c r="A265" s="221" t="s">
        <v>243</v>
      </c>
      <c r="B265" s="222" t="s">
        <v>323</v>
      </c>
      <c r="C265" s="223">
        <v>0.20665508899999999</v>
      </c>
      <c r="D265" s="223" t="s">
        <v>259</v>
      </c>
      <c r="E265" s="223" t="s">
        <v>2512</v>
      </c>
      <c r="F265" s="234" t="s">
        <v>325</v>
      </c>
      <c r="G265" t="s">
        <v>281</v>
      </c>
    </row>
    <row r="266" spans="1:7" outlineLevel="1">
      <c r="A266" s="221" t="s">
        <v>243</v>
      </c>
      <c r="B266" s="233" t="s">
        <v>2474</v>
      </c>
      <c r="C266" s="223">
        <v>1</v>
      </c>
      <c r="D266" s="223" t="s">
        <v>259</v>
      </c>
      <c r="E266" s="223" t="s">
        <v>253</v>
      </c>
      <c r="F266" s="234" t="s">
        <v>587</v>
      </c>
      <c r="G266" t="s">
        <v>281</v>
      </c>
    </row>
    <row r="267" spans="1:7" outlineLevel="1">
      <c r="A267" s="221" t="s">
        <v>243</v>
      </c>
      <c r="B267" s="222" t="s">
        <v>326</v>
      </c>
      <c r="C267" s="223">
        <v>1.5391799589999999</v>
      </c>
      <c r="D267" s="223" t="s">
        <v>327</v>
      </c>
      <c r="E267" s="223" t="s">
        <v>2513</v>
      </c>
      <c r="F267" s="234" t="s">
        <v>329</v>
      </c>
      <c r="G267" t="s">
        <v>281</v>
      </c>
    </row>
    <row r="268" spans="1:7" outlineLevel="1">
      <c r="A268" s="221" t="s">
        <v>243</v>
      </c>
      <c r="B268" s="222" t="s">
        <v>330</v>
      </c>
      <c r="C268" s="223">
        <v>3.968038655</v>
      </c>
      <c r="D268" s="223" t="s">
        <v>259</v>
      </c>
      <c r="E268" s="223" t="s">
        <v>2514</v>
      </c>
      <c r="F268" s="234" t="s">
        <v>332</v>
      </c>
      <c r="G268" t="s">
        <v>281</v>
      </c>
    </row>
    <row r="269" spans="1:7" outlineLevel="1">
      <c r="A269" s="221" t="s">
        <v>333</v>
      </c>
      <c r="B269" s="223" t="s">
        <v>472</v>
      </c>
      <c r="C269" s="223">
        <v>1.27212E-12</v>
      </c>
      <c r="D269" s="223" t="s">
        <v>259</v>
      </c>
      <c r="E269" s="223" t="s">
        <v>2515</v>
      </c>
      <c r="F269" s="234" t="s">
        <v>339</v>
      </c>
      <c r="G269" t="s">
        <v>281</v>
      </c>
    </row>
    <row r="270" spans="1:7" outlineLevel="1">
      <c r="A270" s="221" t="s">
        <v>333</v>
      </c>
      <c r="B270" s="223" t="s">
        <v>469</v>
      </c>
      <c r="C270" s="223">
        <v>3.5208499999999999E-12</v>
      </c>
      <c r="D270" s="223" t="s">
        <v>259</v>
      </c>
      <c r="E270" s="223" t="s">
        <v>2516</v>
      </c>
      <c r="F270" s="234" t="s">
        <v>339</v>
      </c>
      <c r="G270" t="s">
        <v>281</v>
      </c>
    </row>
    <row r="271" spans="1:7" outlineLevel="1">
      <c r="A271" s="221" t="s">
        <v>333</v>
      </c>
      <c r="B271" s="223" t="s">
        <v>447</v>
      </c>
      <c r="C271" s="223">
        <v>1.41187E-11</v>
      </c>
      <c r="D271" s="223" t="s">
        <v>259</v>
      </c>
      <c r="E271" s="223" t="s">
        <v>2517</v>
      </c>
      <c r="F271" s="234" t="s">
        <v>352</v>
      </c>
      <c r="G271" t="s">
        <v>281</v>
      </c>
    </row>
    <row r="272" spans="1:7" outlineLevel="1">
      <c r="A272" s="221" t="s">
        <v>333</v>
      </c>
      <c r="B272" s="223" t="s">
        <v>368</v>
      </c>
      <c r="C272" s="223">
        <v>3.43521E-11</v>
      </c>
      <c r="D272" s="223" t="s">
        <v>259</v>
      </c>
      <c r="E272" s="223" t="s">
        <v>2518</v>
      </c>
      <c r="F272" s="234" t="s">
        <v>339</v>
      </c>
      <c r="G272" t="s">
        <v>281</v>
      </c>
    </row>
    <row r="273" spans="1:7" outlineLevel="1">
      <c r="A273" s="221" t="s">
        <v>333</v>
      </c>
      <c r="B273" s="223" t="s">
        <v>353</v>
      </c>
      <c r="C273" s="223">
        <v>6.7789700000000001E-11</v>
      </c>
      <c r="D273" s="223" t="s">
        <v>259</v>
      </c>
      <c r="E273" s="223" t="s">
        <v>2519</v>
      </c>
      <c r="F273" s="234" t="s">
        <v>352</v>
      </c>
      <c r="G273" t="s">
        <v>281</v>
      </c>
    </row>
    <row r="274" spans="1:7" outlineLevel="1">
      <c r="A274" s="221" t="s">
        <v>333</v>
      </c>
      <c r="B274" s="223" t="s">
        <v>205</v>
      </c>
      <c r="C274" s="223">
        <v>8.9534100000000002E-11</v>
      </c>
      <c r="D274" s="223" t="s">
        <v>259</v>
      </c>
      <c r="E274" s="223" t="s">
        <v>2520</v>
      </c>
      <c r="F274" s="234" t="s">
        <v>339</v>
      </c>
      <c r="G274" t="s">
        <v>281</v>
      </c>
    </row>
    <row r="275" spans="1:7" outlineLevel="1">
      <c r="A275" s="221" t="s">
        <v>333</v>
      </c>
      <c r="B275" s="223" t="s">
        <v>179</v>
      </c>
      <c r="C275" s="223">
        <v>9.84366E-11</v>
      </c>
      <c r="D275" s="223" t="s">
        <v>259</v>
      </c>
      <c r="E275" s="223" t="s">
        <v>2521</v>
      </c>
      <c r="F275" s="234" t="s">
        <v>335</v>
      </c>
      <c r="G275" t="s">
        <v>281</v>
      </c>
    </row>
    <row r="276" spans="1:7" outlineLevel="1">
      <c r="A276" s="221" t="s">
        <v>333</v>
      </c>
      <c r="B276" s="223" t="s">
        <v>205</v>
      </c>
      <c r="C276" s="223">
        <v>1.06597E-10</v>
      </c>
      <c r="D276" s="223" t="s">
        <v>259</v>
      </c>
      <c r="E276" s="223" t="s">
        <v>2522</v>
      </c>
      <c r="F276" s="234" t="s">
        <v>335</v>
      </c>
      <c r="G276" t="s">
        <v>281</v>
      </c>
    </row>
    <row r="277" spans="1:7" outlineLevel="1">
      <c r="A277" s="221" t="s">
        <v>333</v>
      </c>
      <c r="B277" s="223" t="s">
        <v>355</v>
      </c>
      <c r="C277" s="223">
        <v>1.71289E-10</v>
      </c>
      <c r="D277" s="223" t="s">
        <v>259</v>
      </c>
      <c r="E277" s="223" t="s">
        <v>2523</v>
      </c>
      <c r="F277" s="234" t="s">
        <v>352</v>
      </c>
      <c r="G277" t="s">
        <v>281</v>
      </c>
    </row>
    <row r="278" spans="1:7" outlineLevel="1">
      <c r="A278" s="221" t="s">
        <v>333</v>
      </c>
      <c r="B278" s="223" t="s">
        <v>196</v>
      </c>
      <c r="C278" s="223">
        <v>2.0218899999999999E-10</v>
      </c>
      <c r="D278" s="223" t="s">
        <v>259</v>
      </c>
      <c r="E278" s="223" t="s">
        <v>2524</v>
      </c>
      <c r="F278" s="234" t="s">
        <v>339</v>
      </c>
      <c r="G278" t="s">
        <v>281</v>
      </c>
    </row>
    <row r="279" spans="1:7" outlineLevel="1">
      <c r="A279" s="221" t="s">
        <v>333</v>
      </c>
      <c r="B279" s="223" t="s">
        <v>184</v>
      </c>
      <c r="C279" s="223">
        <v>6.4037000000000003E-10</v>
      </c>
      <c r="D279" s="223" t="s">
        <v>259</v>
      </c>
      <c r="E279" s="223" t="s">
        <v>2525</v>
      </c>
      <c r="F279" s="234" t="s">
        <v>339</v>
      </c>
      <c r="G279" t="s">
        <v>281</v>
      </c>
    </row>
    <row r="280" spans="1:7" outlineLevel="1">
      <c r="A280" s="221" t="s">
        <v>333</v>
      </c>
      <c r="B280" s="223" t="s">
        <v>217</v>
      </c>
      <c r="C280" s="223">
        <v>7.3041500000000001E-10</v>
      </c>
      <c r="D280" s="223" t="s">
        <v>259</v>
      </c>
      <c r="E280" s="223" t="s">
        <v>2526</v>
      </c>
      <c r="F280" s="234" t="s">
        <v>335</v>
      </c>
      <c r="G280" t="s">
        <v>281</v>
      </c>
    </row>
    <row r="281" spans="1:7" outlineLevel="1">
      <c r="A281" s="221" t="s">
        <v>333</v>
      </c>
      <c r="B281" s="223" t="s">
        <v>472</v>
      </c>
      <c r="C281" s="223">
        <v>7.6199800000000004E-10</v>
      </c>
      <c r="D281" s="223" t="s">
        <v>259</v>
      </c>
      <c r="E281" s="223" t="s">
        <v>2527</v>
      </c>
      <c r="F281" s="234" t="s">
        <v>337</v>
      </c>
      <c r="G281" t="s">
        <v>281</v>
      </c>
    </row>
    <row r="282" spans="1:7" outlineLevel="1">
      <c r="A282" s="221" t="s">
        <v>333</v>
      </c>
      <c r="B282" s="223" t="s">
        <v>385</v>
      </c>
      <c r="C282" s="223">
        <v>9.2184799999999996E-10</v>
      </c>
      <c r="D282" s="223" t="s">
        <v>259</v>
      </c>
      <c r="E282" s="223" t="s">
        <v>2528</v>
      </c>
      <c r="F282" s="234" t="s">
        <v>339</v>
      </c>
      <c r="G282" t="s">
        <v>281</v>
      </c>
    </row>
    <row r="283" spans="1:7" outlineLevel="1">
      <c r="A283" s="221" t="s">
        <v>333</v>
      </c>
      <c r="B283" s="223" t="s">
        <v>343</v>
      </c>
      <c r="C283" s="223">
        <v>9.39896E-10</v>
      </c>
      <c r="D283" s="223" t="s">
        <v>259</v>
      </c>
      <c r="E283" s="223" t="s">
        <v>2529</v>
      </c>
      <c r="F283" s="234" t="s">
        <v>339</v>
      </c>
      <c r="G283" t="s">
        <v>281</v>
      </c>
    </row>
    <row r="284" spans="1:7" outlineLevel="1">
      <c r="A284" s="221" t="s">
        <v>333</v>
      </c>
      <c r="B284" s="223" t="s">
        <v>196</v>
      </c>
      <c r="C284" s="223">
        <v>1.0772699999999999E-9</v>
      </c>
      <c r="D284" s="223" t="s">
        <v>259</v>
      </c>
      <c r="E284" s="223" t="s">
        <v>2530</v>
      </c>
      <c r="F284" s="234" t="s">
        <v>335</v>
      </c>
      <c r="G284" t="s">
        <v>281</v>
      </c>
    </row>
    <row r="285" spans="1:7" outlineLevel="1">
      <c r="A285" s="221" t="s">
        <v>333</v>
      </c>
      <c r="B285" s="223" t="s">
        <v>225</v>
      </c>
      <c r="C285" s="223">
        <v>1.1706700000000001E-9</v>
      </c>
      <c r="D285" s="223" t="s">
        <v>259</v>
      </c>
      <c r="E285" s="223" t="s">
        <v>2531</v>
      </c>
      <c r="F285" s="234" t="s">
        <v>335</v>
      </c>
      <c r="G285" t="s">
        <v>281</v>
      </c>
    </row>
    <row r="286" spans="1:7" outlineLevel="1">
      <c r="A286" s="221" t="s">
        <v>333</v>
      </c>
      <c r="B286" s="223" t="s">
        <v>394</v>
      </c>
      <c r="C286" s="223">
        <v>1.67205E-9</v>
      </c>
      <c r="D286" s="223" t="s">
        <v>259</v>
      </c>
      <c r="E286" s="223" t="s">
        <v>2532</v>
      </c>
      <c r="F286" s="234" t="s">
        <v>339</v>
      </c>
      <c r="G286" t="s">
        <v>281</v>
      </c>
    </row>
    <row r="287" spans="1:7" outlineLevel="1">
      <c r="A287" s="221" t="s">
        <v>333</v>
      </c>
      <c r="B287" s="223" t="s">
        <v>479</v>
      </c>
      <c r="C287" s="223">
        <v>1.71741E-9</v>
      </c>
      <c r="D287" s="223" t="s">
        <v>259</v>
      </c>
      <c r="E287" s="223" t="s">
        <v>2533</v>
      </c>
      <c r="F287" s="234" t="s">
        <v>339</v>
      </c>
      <c r="G287" t="s">
        <v>281</v>
      </c>
    </row>
    <row r="288" spans="1:7" outlineLevel="1">
      <c r="A288" s="221" t="s">
        <v>333</v>
      </c>
      <c r="B288" s="223" t="s">
        <v>343</v>
      </c>
      <c r="C288" s="223">
        <v>1.7252800000000001E-9</v>
      </c>
      <c r="D288" s="223" t="s">
        <v>259</v>
      </c>
      <c r="E288" s="223" t="s">
        <v>2534</v>
      </c>
      <c r="F288" s="234" t="s">
        <v>337</v>
      </c>
      <c r="G288" t="s">
        <v>281</v>
      </c>
    </row>
    <row r="289" spans="1:7" outlineLevel="1">
      <c r="A289" s="221" t="s">
        <v>333</v>
      </c>
      <c r="B289" s="223" t="s">
        <v>192</v>
      </c>
      <c r="C289" s="223">
        <v>1.76227E-9</v>
      </c>
      <c r="D289" s="223" t="s">
        <v>259</v>
      </c>
      <c r="E289" s="223" t="s">
        <v>2535</v>
      </c>
      <c r="F289" s="234" t="s">
        <v>335</v>
      </c>
      <c r="G289" t="s">
        <v>281</v>
      </c>
    </row>
    <row r="290" spans="1:7" outlineLevel="1">
      <c r="A290" s="221" t="s">
        <v>333</v>
      </c>
      <c r="B290" s="223" t="s">
        <v>469</v>
      </c>
      <c r="C290" s="223">
        <v>2.1089900000000002E-9</v>
      </c>
      <c r="D290" s="223" t="s">
        <v>259</v>
      </c>
      <c r="E290" s="223" t="s">
        <v>2536</v>
      </c>
      <c r="F290" s="234" t="s">
        <v>337</v>
      </c>
      <c r="G290" t="s">
        <v>281</v>
      </c>
    </row>
    <row r="291" spans="1:7" outlineLevel="1">
      <c r="A291" s="221" t="s">
        <v>333</v>
      </c>
      <c r="B291" s="223" t="s">
        <v>430</v>
      </c>
      <c r="C291" s="223">
        <v>2.5240900000000001E-9</v>
      </c>
      <c r="D291" s="223" t="s">
        <v>259</v>
      </c>
      <c r="E291" s="223" t="s">
        <v>2537</v>
      </c>
      <c r="F291" s="234" t="s">
        <v>339</v>
      </c>
      <c r="G291" t="s">
        <v>281</v>
      </c>
    </row>
    <row r="292" spans="1:7" outlineLevel="1">
      <c r="A292" s="221" t="s">
        <v>333</v>
      </c>
      <c r="B292" s="223" t="s">
        <v>486</v>
      </c>
      <c r="C292" s="223">
        <v>3.9506400000000003E-9</v>
      </c>
      <c r="D292" s="223" t="s">
        <v>259</v>
      </c>
      <c r="E292" s="223" t="s">
        <v>2538</v>
      </c>
      <c r="F292" s="234" t="s">
        <v>339</v>
      </c>
      <c r="G292" t="s">
        <v>281</v>
      </c>
    </row>
    <row r="293" spans="1:7" outlineLevel="1">
      <c r="A293" s="221" t="s">
        <v>333</v>
      </c>
      <c r="B293" s="223" t="s">
        <v>200</v>
      </c>
      <c r="C293" s="223">
        <v>4.4740400000000004E-9</v>
      </c>
      <c r="D293" s="223" t="s">
        <v>259</v>
      </c>
      <c r="E293" s="223" t="s">
        <v>2539</v>
      </c>
      <c r="F293" s="234" t="s">
        <v>335</v>
      </c>
      <c r="G293" t="s">
        <v>281</v>
      </c>
    </row>
    <row r="294" spans="1:7" outlineLevel="1">
      <c r="A294" s="221" t="s">
        <v>333</v>
      </c>
      <c r="B294" s="223" t="s">
        <v>174</v>
      </c>
      <c r="C294" s="223">
        <v>6.1286699999999997E-9</v>
      </c>
      <c r="D294" s="223" t="s">
        <v>259</v>
      </c>
      <c r="E294" s="223" t="s">
        <v>2540</v>
      </c>
      <c r="F294" s="234" t="s">
        <v>335</v>
      </c>
      <c r="G294" t="s">
        <v>281</v>
      </c>
    </row>
    <row r="295" spans="1:7" outlineLevel="1">
      <c r="A295" s="221" t="s">
        <v>333</v>
      </c>
      <c r="B295" s="223" t="s">
        <v>188</v>
      </c>
      <c r="C295" s="223">
        <v>6.2004000000000002E-9</v>
      </c>
      <c r="D295" s="223" t="s">
        <v>259</v>
      </c>
      <c r="E295" s="223" t="s">
        <v>2541</v>
      </c>
      <c r="F295" s="234" t="s">
        <v>335</v>
      </c>
      <c r="G295" t="s">
        <v>281</v>
      </c>
    </row>
    <row r="296" spans="1:7" outlineLevel="1">
      <c r="A296" s="221" t="s">
        <v>333</v>
      </c>
      <c r="B296" s="223" t="s">
        <v>196</v>
      </c>
      <c r="C296" s="223">
        <v>7.9923300000000007E-9</v>
      </c>
      <c r="D296" s="223" t="s">
        <v>259</v>
      </c>
      <c r="E296" s="223" t="s">
        <v>2542</v>
      </c>
      <c r="F296" s="234" t="s">
        <v>337</v>
      </c>
      <c r="G296" t="s">
        <v>281</v>
      </c>
    </row>
    <row r="297" spans="1:7" outlineLevel="1">
      <c r="A297" s="221" t="s">
        <v>333</v>
      </c>
      <c r="B297" s="223" t="s">
        <v>418</v>
      </c>
      <c r="C297" s="223">
        <v>9.9599200000000005E-9</v>
      </c>
      <c r="D297" s="223" t="s">
        <v>259</v>
      </c>
      <c r="E297" s="223" t="s">
        <v>2543</v>
      </c>
      <c r="F297" s="234" t="s">
        <v>339</v>
      </c>
      <c r="G297" t="s">
        <v>281</v>
      </c>
    </row>
    <row r="298" spans="1:7" outlineLevel="1">
      <c r="A298" s="221" t="s">
        <v>333</v>
      </c>
      <c r="B298" s="223" t="s">
        <v>445</v>
      </c>
      <c r="C298" s="223">
        <v>1.9451E-8</v>
      </c>
      <c r="D298" s="223" t="s">
        <v>259</v>
      </c>
      <c r="E298" s="223" t="s">
        <v>2544</v>
      </c>
      <c r="F298" s="234" t="s">
        <v>359</v>
      </c>
      <c r="G298" t="s">
        <v>281</v>
      </c>
    </row>
    <row r="299" spans="1:7" outlineLevel="1">
      <c r="A299" s="221" t="s">
        <v>333</v>
      </c>
      <c r="B299" s="223" t="s">
        <v>368</v>
      </c>
      <c r="C299" s="223">
        <v>3.0978799999999998E-8</v>
      </c>
      <c r="D299" s="223" t="s">
        <v>259</v>
      </c>
      <c r="E299" s="223" t="s">
        <v>2545</v>
      </c>
      <c r="F299" s="234" t="s">
        <v>337</v>
      </c>
      <c r="G299" t="s">
        <v>281</v>
      </c>
    </row>
    <row r="300" spans="1:7" outlineLevel="1">
      <c r="A300" s="221" t="s">
        <v>333</v>
      </c>
      <c r="B300" s="223" t="s">
        <v>350</v>
      </c>
      <c r="C300" s="223">
        <v>3.2420600000000001E-8</v>
      </c>
      <c r="D300" s="223" t="s">
        <v>259</v>
      </c>
      <c r="E300" s="223" t="s">
        <v>2546</v>
      </c>
      <c r="F300" s="234" t="s">
        <v>352</v>
      </c>
      <c r="G300" t="s">
        <v>281</v>
      </c>
    </row>
    <row r="301" spans="1:7" outlineLevel="1">
      <c r="A301" s="221" t="s">
        <v>333</v>
      </c>
      <c r="B301" s="223" t="s">
        <v>213</v>
      </c>
      <c r="C301" s="223">
        <v>6.1002400000000001E-8</v>
      </c>
      <c r="D301" s="223" t="s">
        <v>259</v>
      </c>
      <c r="E301" s="223" t="s">
        <v>2547</v>
      </c>
      <c r="F301" s="234" t="s">
        <v>335</v>
      </c>
      <c r="G301" t="s">
        <v>281</v>
      </c>
    </row>
    <row r="302" spans="1:7" outlineLevel="1">
      <c r="A302" s="221" t="s">
        <v>333</v>
      </c>
      <c r="B302" s="223" t="s">
        <v>382</v>
      </c>
      <c r="C302" s="223">
        <v>1.28856E-7</v>
      </c>
      <c r="D302" s="223" t="s">
        <v>259</v>
      </c>
      <c r="E302" s="223" t="s">
        <v>2548</v>
      </c>
      <c r="F302" s="234" t="s">
        <v>339</v>
      </c>
      <c r="G302" t="s">
        <v>281</v>
      </c>
    </row>
    <row r="303" spans="1:7" outlineLevel="1">
      <c r="A303" s="221" t="s">
        <v>333</v>
      </c>
      <c r="B303" s="223" t="s">
        <v>225</v>
      </c>
      <c r="C303" s="223">
        <v>2.6667199999999999E-7</v>
      </c>
      <c r="D303" s="223" t="s">
        <v>259</v>
      </c>
      <c r="E303" s="223" t="s">
        <v>2549</v>
      </c>
      <c r="F303" s="234" t="s">
        <v>339</v>
      </c>
      <c r="G303" t="s">
        <v>281</v>
      </c>
    </row>
    <row r="304" spans="1:7" outlineLevel="1">
      <c r="A304" s="221" t="s">
        <v>333</v>
      </c>
      <c r="B304" s="223" t="s">
        <v>347</v>
      </c>
      <c r="C304" s="223">
        <v>3.9787899999999999E-7</v>
      </c>
      <c r="D304" s="223" t="s">
        <v>259</v>
      </c>
      <c r="E304" s="223" t="s">
        <v>2550</v>
      </c>
      <c r="F304" s="234" t="s">
        <v>339</v>
      </c>
      <c r="G304" t="s">
        <v>281</v>
      </c>
    </row>
    <row r="305" spans="1:7" outlineLevel="1">
      <c r="A305" s="221" t="s">
        <v>333</v>
      </c>
      <c r="B305" s="223" t="s">
        <v>382</v>
      </c>
      <c r="C305" s="223">
        <v>4.41144E-7</v>
      </c>
      <c r="D305" s="223" t="s">
        <v>259</v>
      </c>
      <c r="E305" s="223" t="s">
        <v>2551</v>
      </c>
      <c r="F305" s="234" t="s">
        <v>337</v>
      </c>
      <c r="G305" t="s">
        <v>281</v>
      </c>
    </row>
    <row r="306" spans="1:7" outlineLevel="1">
      <c r="A306" s="221" t="s">
        <v>333</v>
      </c>
      <c r="B306" s="223" t="s">
        <v>347</v>
      </c>
      <c r="C306" s="223">
        <v>4.7698700000000001E-7</v>
      </c>
      <c r="D306" s="223" t="s">
        <v>259</v>
      </c>
      <c r="E306" s="223" t="s">
        <v>2552</v>
      </c>
      <c r="F306" s="234" t="s">
        <v>337</v>
      </c>
      <c r="G306" t="s">
        <v>281</v>
      </c>
    </row>
    <row r="307" spans="1:7" outlineLevel="1">
      <c r="A307" s="221" t="s">
        <v>333</v>
      </c>
      <c r="B307" s="223" t="s">
        <v>427</v>
      </c>
      <c r="C307" s="223">
        <v>4.8630800000000002E-7</v>
      </c>
      <c r="D307" s="223" t="s">
        <v>259</v>
      </c>
      <c r="E307" s="223" t="s">
        <v>2553</v>
      </c>
      <c r="F307" s="234" t="s">
        <v>359</v>
      </c>
      <c r="G307" t="s">
        <v>281</v>
      </c>
    </row>
    <row r="308" spans="1:7" outlineLevel="1">
      <c r="A308" s="221" t="s">
        <v>333</v>
      </c>
      <c r="B308" s="223" t="s">
        <v>479</v>
      </c>
      <c r="C308" s="223">
        <v>5.37863E-7</v>
      </c>
      <c r="D308" s="223" t="s">
        <v>259</v>
      </c>
      <c r="E308" s="223" t="s">
        <v>2554</v>
      </c>
      <c r="F308" s="234" t="s">
        <v>337</v>
      </c>
      <c r="G308" t="s">
        <v>281</v>
      </c>
    </row>
    <row r="309" spans="1:7" outlineLevel="1">
      <c r="A309" s="221" t="s">
        <v>333</v>
      </c>
      <c r="B309" s="223" t="s">
        <v>439</v>
      </c>
      <c r="C309" s="223">
        <v>1.47545E-6</v>
      </c>
      <c r="D309" s="223" t="s">
        <v>259</v>
      </c>
      <c r="E309" s="223" t="s">
        <v>2555</v>
      </c>
      <c r="F309" s="234" t="s">
        <v>352</v>
      </c>
      <c r="G309" t="s">
        <v>281</v>
      </c>
    </row>
    <row r="310" spans="1:7" outlineLevel="1">
      <c r="A310" s="221" t="s">
        <v>333</v>
      </c>
      <c r="B310" s="223" t="s">
        <v>184</v>
      </c>
      <c r="C310" s="223">
        <v>3.33243E-6</v>
      </c>
      <c r="D310" s="223" t="s">
        <v>259</v>
      </c>
      <c r="E310" s="223" t="s">
        <v>2556</v>
      </c>
      <c r="F310" s="234" t="s">
        <v>337</v>
      </c>
      <c r="G310" t="s">
        <v>281</v>
      </c>
    </row>
    <row r="311" spans="1:7" outlineLevel="1">
      <c r="A311" s="221" t="s">
        <v>333</v>
      </c>
      <c r="B311" s="223" t="s">
        <v>430</v>
      </c>
      <c r="C311" s="223">
        <v>3.5819299999999999E-6</v>
      </c>
      <c r="D311" s="223" t="s">
        <v>259</v>
      </c>
      <c r="E311" s="223" t="s">
        <v>2557</v>
      </c>
      <c r="F311" s="234" t="s">
        <v>337</v>
      </c>
      <c r="G311" t="s">
        <v>281</v>
      </c>
    </row>
    <row r="312" spans="1:7" outlineLevel="1">
      <c r="A312" s="221" t="s">
        <v>333</v>
      </c>
      <c r="B312" s="223" t="s">
        <v>441</v>
      </c>
      <c r="C312" s="223">
        <v>3.8707500000000002E-6</v>
      </c>
      <c r="D312" s="223" t="s">
        <v>259</v>
      </c>
      <c r="E312" s="223" t="s">
        <v>2558</v>
      </c>
      <c r="F312" s="234" t="s">
        <v>359</v>
      </c>
      <c r="G312" t="s">
        <v>281</v>
      </c>
    </row>
    <row r="313" spans="1:7" outlineLevel="1">
      <c r="A313" s="221" t="s">
        <v>333</v>
      </c>
      <c r="B313" s="223" t="s">
        <v>340</v>
      </c>
      <c r="C313" s="223">
        <v>9.6774899999999994E-6</v>
      </c>
      <c r="D313" s="223" t="s">
        <v>259</v>
      </c>
      <c r="E313" s="223" t="s">
        <v>2559</v>
      </c>
      <c r="F313" s="234" t="s">
        <v>342</v>
      </c>
      <c r="G313" t="s">
        <v>281</v>
      </c>
    </row>
    <row r="314" spans="1:7" outlineLevel="1">
      <c r="A314" s="221" t="s">
        <v>333</v>
      </c>
      <c r="B314" s="223" t="s">
        <v>452</v>
      </c>
      <c r="C314" s="223">
        <v>9.9240199999999999E-6</v>
      </c>
      <c r="D314" s="223" t="s">
        <v>259</v>
      </c>
      <c r="E314" s="223" t="s">
        <v>2560</v>
      </c>
      <c r="F314" s="234" t="s">
        <v>335</v>
      </c>
      <c r="G314" t="s">
        <v>281</v>
      </c>
    </row>
    <row r="315" spans="1:7" outlineLevel="1">
      <c r="A315" s="221" t="s">
        <v>333</v>
      </c>
      <c r="B315" s="223" t="s">
        <v>415</v>
      </c>
      <c r="C315" s="223">
        <v>1.03626E-5</v>
      </c>
      <c r="D315" s="223" t="s">
        <v>259</v>
      </c>
      <c r="E315" s="223" t="s">
        <v>2561</v>
      </c>
      <c r="F315" s="234" t="s">
        <v>335</v>
      </c>
      <c r="G315" t="s">
        <v>281</v>
      </c>
    </row>
    <row r="316" spans="1:7" outlineLevel="1">
      <c r="A316" s="221" t="s">
        <v>333</v>
      </c>
      <c r="B316" s="223" t="s">
        <v>213</v>
      </c>
      <c r="C316" s="223">
        <v>1.05217E-5</v>
      </c>
      <c r="D316" s="223" t="s">
        <v>259</v>
      </c>
      <c r="E316" s="223" t="s">
        <v>2562</v>
      </c>
      <c r="F316" s="234" t="s">
        <v>339</v>
      </c>
      <c r="G316" t="s">
        <v>281</v>
      </c>
    </row>
    <row r="317" spans="1:7" outlineLevel="1">
      <c r="A317" s="221" t="s">
        <v>333</v>
      </c>
      <c r="B317" s="223" t="s">
        <v>449</v>
      </c>
      <c r="C317" s="223">
        <v>1.45402E-5</v>
      </c>
      <c r="D317" s="223" t="s">
        <v>259</v>
      </c>
      <c r="E317" s="223" t="s">
        <v>2563</v>
      </c>
      <c r="F317" s="234" t="s">
        <v>339</v>
      </c>
      <c r="G317" t="s">
        <v>281</v>
      </c>
    </row>
    <row r="318" spans="1:7" outlineLevel="1">
      <c r="A318" s="221" t="s">
        <v>333</v>
      </c>
      <c r="B318" s="223" t="s">
        <v>394</v>
      </c>
      <c r="C318" s="223">
        <v>1.81311E-5</v>
      </c>
      <c r="D318" s="223" t="s">
        <v>259</v>
      </c>
      <c r="E318" s="223" t="s">
        <v>2564</v>
      </c>
      <c r="F318" s="234" t="s">
        <v>337</v>
      </c>
      <c r="G318" t="s">
        <v>281</v>
      </c>
    </row>
    <row r="319" spans="1:7" outlineLevel="1">
      <c r="A319" s="221" t="s">
        <v>333</v>
      </c>
      <c r="B319" s="223" t="s">
        <v>486</v>
      </c>
      <c r="C319" s="223">
        <v>2.8969300000000001E-5</v>
      </c>
      <c r="D319" s="223" t="s">
        <v>259</v>
      </c>
      <c r="E319" s="223" t="s">
        <v>2565</v>
      </c>
      <c r="F319" s="234" t="s">
        <v>337</v>
      </c>
      <c r="G319" t="s">
        <v>281</v>
      </c>
    </row>
    <row r="320" spans="1:7" outlineLevel="1">
      <c r="A320" s="221" t="s">
        <v>333</v>
      </c>
      <c r="B320" s="223" t="s">
        <v>376</v>
      </c>
      <c r="C320" s="223">
        <v>5.5111200000000002E-5</v>
      </c>
      <c r="D320" s="223" t="s">
        <v>259</v>
      </c>
      <c r="E320" s="223" t="s">
        <v>2566</v>
      </c>
      <c r="F320" s="234" t="s">
        <v>359</v>
      </c>
      <c r="G320" t="s">
        <v>281</v>
      </c>
    </row>
    <row r="321" spans="1:7" outlineLevel="1">
      <c r="A321" s="221" t="s">
        <v>333</v>
      </c>
      <c r="B321" s="223" t="s">
        <v>404</v>
      </c>
      <c r="C321" s="223">
        <v>1.31354E-4</v>
      </c>
      <c r="D321" s="223" t="s">
        <v>259</v>
      </c>
      <c r="E321" s="223" t="s">
        <v>2567</v>
      </c>
      <c r="F321" s="234" t="s">
        <v>339</v>
      </c>
      <c r="G321" t="s">
        <v>281</v>
      </c>
    </row>
    <row r="322" spans="1:7" outlineLevel="1">
      <c r="A322" s="221" t="s">
        <v>333</v>
      </c>
      <c r="B322" s="223" t="s">
        <v>397</v>
      </c>
      <c r="C322" s="223">
        <v>2.3008999999999999E-4</v>
      </c>
      <c r="D322" s="223" t="s">
        <v>259</v>
      </c>
      <c r="E322" s="223" t="s">
        <v>2568</v>
      </c>
      <c r="F322" s="234" t="s">
        <v>342</v>
      </c>
      <c r="G322" t="s">
        <v>281</v>
      </c>
    </row>
    <row r="323" spans="1:7" outlineLevel="1">
      <c r="A323" s="221" t="s">
        <v>333</v>
      </c>
      <c r="B323" s="223" t="s">
        <v>364</v>
      </c>
      <c r="C323" s="223">
        <v>2.9470899999999999E-4</v>
      </c>
      <c r="D323" s="223" t="s">
        <v>259</v>
      </c>
      <c r="E323" s="223" t="s">
        <v>2569</v>
      </c>
      <c r="F323" s="234" t="s">
        <v>339</v>
      </c>
      <c r="G323" t="s">
        <v>281</v>
      </c>
    </row>
    <row r="324" spans="1:7" outlineLevel="1">
      <c r="A324" s="221" t="s">
        <v>333</v>
      </c>
      <c r="B324" s="223" t="s">
        <v>390</v>
      </c>
      <c r="C324" s="223">
        <v>3.01155E-4</v>
      </c>
      <c r="D324" s="223" t="s">
        <v>259</v>
      </c>
      <c r="E324" s="223" t="s">
        <v>2570</v>
      </c>
      <c r="F324" s="234" t="s">
        <v>339</v>
      </c>
      <c r="G324" t="s">
        <v>281</v>
      </c>
    </row>
    <row r="325" spans="1:7" outlineLevel="1">
      <c r="A325" s="221" t="s">
        <v>333</v>
      </c>
      <c r="B325" s="223" t="s">
        <v>461</v>
      </c>
      <c r="C325" s="223">
        <v>3.3491E-4</v>
      </c>
      <c r="D325" s="223" t="s">
        <v>259</v>
      </c>
      <c r="E325" s="223" t="s">
        <v>2571</v>
      </c>
      <c r="F325" s="234" t="s">
        <v>463</v>
      </c>
      <c r="G325" t="s">
        <v>281</v>
      </c>
    </row>
    <row r="326" spans="1:7" outlineLevel="1">
      <c r="A326" s="221" t="s">
        <v>333</v>
      </c>
      <c r="B326" s="223" t="s">
        <v>371</v>
      </c>
      <c r="C326" s="223">
        <v>6.3619999999999996E-4</v>
      </c>
      <c r="D326" s="223" t="s">
        <v>259</v>
      </c>
      <c r="E326" s="223" t="s">
        <v>2572</v>
      </c>
      <c r="F326" s="234" t="s">
        <v>339</v>
      </c>
      <c r="G326" t="s">
        <v>281</v>
      </c>
    </row>
    <row r="327" spans="1:7" outlineLevel="1">
      <c r="A327" s="221" t="s">
        <v>333</v>
      </c>
      <c r="B327" s="223" t="s">
        <v>449</v>
      </c>
      <c r="C327" s="223">
        <v>8.7825399999999997E-4</v>
      </c>
      <c r="D327" s="223" t="s">
        <v>259</v>
      </c>
      <c r="E327" s="223" t="s">
        <v>2573</v>
      </c>
      <c r="F327" s="234" t="s">
        <v>337</v>
      </c>
      <c r="G327" t="s">
        <v>281</v>
      </c>
    </row>
    <row r="328" spans="1:7" outlineLevel="1">
      <c r="A328" s="221" t="s">
        <v>333</v>
      </c>
      <c r="B328" s="223" t="s">
        <v>364</v>
      </c>
      <c r="C328" s="223">
        <v>9.6021699999999997E-4</v>
      </c>
      <c r="D328" s="223" t="s">
        <v>259</v>
      </c>
      <c r="E328" s="223" t="s">
        <v>2574</v>
      </c>
      <c r="F328" s="234" t="s">
        <v>337</v>
      </c>
      <c r="G328" t="s">
        <v>281</v>
      </c>
    </row>
    <row r="329" spans="1:7" outlineLevel="1">
      <c r="A329" s="221" t="s">
        <v>333</v>
      </c>
      <c r="B329" s="223" t="s">
        <v>399</v>
      </c>
      <c r="C329" s="223">
        <v>1.070978E-3</v>
      </c>
      <c r="D329" s="223" t="s">
        <v>259</v>
      </c>
      <c r="E329" s="223" t="s">
        <v>2575</v>
      </c>
      <c r="F329" s="234" t="s">
        <v>401</v>
      </c>
      <c r="G329" t="s">
        <v>281</v>
      </c>
    </row>
    <row r="330" spans="1:7" outlineLevel="1">
      <c r="A330" s="221" t="s">
        <v>333</v>
      </c>
      <c r="B330" s="223" t="s">
        <v>404</v>
      </c>
      <c r="C330" s="223">
        <v>1.1616109999999999E-3</v>
      </c>
      <c r="D330" s="223" t="s">
        <v>259</v>
      </c>
      <c r="E330" s="223" t="s">
        <v>2576</v>
      </c>
      <c r="F330" s="234" t="s">
        <v>337</v>
      </c>
      <c r="G330" t="s">
        <v>281</v>
      </c>
    </row>
    <row r="331" spans="1:7" outlineLevel="1">
      <c r="A331" s="221" t="s">
        <v>333</v>
      </c>
      <c r="B331" s="223" t="s">
        <v>475</v>
      </c>
      <c r="C331" s="223">
        <v>1.1616109999999999E-3</v>
      </c>
      <c r="D331" s="223" t="s">
        <v>259</v>
      </c>
      <c r="E331" s="223" t="s">
        <v>2576</v>
      </c>
      <c r="F331" s="234" t="s">
        <v>337</v>
      </c>
      <c r="G331" t="s">
        <v>281</v>
      </c>
    </row>
    <row r="332" spans="1:7" outlineLevel="1">
      <c r="A332" s="221" t="s">
        <v>333</v>
      </c>
      <c r="B332" s="223" t="s">
        <v>225</v>
      </c>
      <c r="C332" s="223">
        <v>1.2043010000000001E-3</v>
      </c>
      <c r="D332" s="223" t="s">
        <v>259</v>
      </c>
      <c r="E332" s="223" t="s">
        <v>2577</v>
      </c>
      <c r="F332" s="234" t="s">
        <v>337</v>
      </c>
      <c r="G332" t="s">
        <v>281</v>
      </c>
    </row>
    <row r="333" spans="1:7" outlineLevel="1">
      <c r="A333" s="221" t="s">
        <v>333</v>
      </c>
      <c r="B333" s="223" t="s">
        <v>464</v>
      </c>
      <c r="C333" s="223">
        <v>1.9818990000000001E-3</v>
      </c>
      <c r="D333" s="223" t="s">
        <v>259</v>
      </c>
      <c r="E333" s="223" t="s">
        <v>2578</v>
      </c>
      <c r="F333" s="234" t="s">
        <v>339</v>
      </c>
      <c r="G333" t="s">
        <v>281</v>
      </c>
    </row>
    <row r="334" spans="1:7" outlineLevel="1">
      <c r="A334" s="221" t="s">
        <v>333</v>
      </c>
      <c r="B334" s="223" t="s">
        <v>378</v>
      </c>
      <c r="C334" s="223">
        <v>2.287407E-3</v>
      </c>
      <c r="D334" s="223" t="s">
        <v>259</v>
      </c>
      <c r="E334" s="223" t="s">
        <v>2579</v>
      </c>
      <c r="F334" s="234" t="s">
        <v>337</v>
      </c>
      <c r="G334" t="s">
        <v>281</v>
      </c>
    </row>
    <row r="335" spans="1:7" outlineLevel="1">
      <c r="A335" s="221" t="s">
        <v>333</v>
      </c>
      <c r="B335" s="223" t="s">
        <v>433</v>
      </c>
      <c r="C335" s="223">
        <v>2.5754760000000002E-3</v>
      </c>
      <c r="D335" s="223" t="s">
        <v>259</v>
      </c>
      <c r="E335" s="223" t="s">
        <v>2580</v>
      </c>
      <c r="F335" s="234" t="s">
        <v>337</v>
      </c>
      <c r="G335" t="s">
        <v>281</v>
      </c>
    </row>
    <row r="336" spans="1:7" outlineLevel="1">
      <c r="A336" s="221" t="s">
        <v>333</v>
      </c>
      <c r="B336" s="223" t="s">
        <v>390</v>
      </c>
      <c r="C336" s="223">
        <v>2.9355679999999999E-3</v>
      </c>
      <c r="D336" s="223" t="s">
        <v>259</v>
      </c>
      <c r="E336" s="223" t="s">
        <v>2581</v>
      </c>
      <c r="F336" s="234" t="s">
        <v>337</v>
      </c>
      <c r="G336" t="s">
        <v>281</v>
      </c>
    </row>
    <row r="337" spans="1:7" outlineLevel="1">
      <c r="A337" s="221" t="s">
        <v>333</v>
      </c>
      <c r="B337" s="223" t="s">
        <v>213</v>
      </c>
      <c r="C337" s="223">
        <v>3.4422950000000002E-3</v>
      </c>
      <c r="D337" s="223" t="s">
        <v>259</v>
      </c>
      <c r="E337" s="223" t="s">
        <v>2582</v>
      </c>
      <c r="F337" s="234" t="s">
        <v>337</v>
      </c>
      <c r="G337" t="s">
        <v>281</v>
      </c>
    </row>
    <row r="338" spans="1:7" outlineLevel="1">
      <c r="A338" s="221" t="s">
        <v>333</v>
      </c>
      <c r="B338" s="223" t="s">
        <v>464</v>
      </c>
      <c r="C338" s="223">
        <v>1.1595866E-2</v>
      </c>
      <c r="D338" s="223" t="s">
        <v>259</v>
      </c>
      <c r="E338" s="223" t="s">
        <v>2583</v>
      </c>
      <c r="F338" s="234" t="s">
        <v>337</v>
      </c>
      <c r="G338" t="s">
        <v>281</v>
      </c>
    </row>
    <row r="339" spans="1:7" outlineLevel="1">
      <c r="A339" s="221" t="s">
        <v>333</v>
      </c>
      <c r="B339" s="223" t="s">
        <v>455</v>
      </c>
      <c r="C339" s="223">
        <v>1.3594283E-2</v>
      </c>
      <c r="D339" s="223" t="s">
        <v>259</v>
      </c>
      <c r="E339" s="223" t="s">
        <v>2584</v>
      </c>
      <c r="F339" s="234" t="s">
        <v>337</v>
      </c>
      <c r="G339" t="s">
        <v>281</v>
      </c>
    </row>
    <row r="340" spans="1:7" outlineLevel="1">
      <c r="A340" s="221" t="s">
        <v>333</v>
      </c>
      <c r="B340" s="223" t="s">
        <v>378</v>
      </c>
      <c r="C340" s="223">
        <v>1.5423937E-2</v>
      </c>
      <c r="D340" s="223" t="s">
        <v>259</v>
      </c>
      <c r="E340" s="223" t="s">
        <v>2585</v>
      </c>
      <c r="F340" s="234" t="s">
        <v>339</v>
      </c>
      <c r="G340" t="s">
        <v>281</v>
      </c>
    </row>
    <row r="341" spans="1:7" outlineLevel="1">
      <c r="A341" s="221" t="s">
        <v>333</v>
      </c>
      <c r="B341" s="223" t="s">
        <v>482</v>
      </c>
      <c r="C341" s="223">
        <v>2.8215206E-2</v>
      </c>
      <c r="D341" s="223" t="s">
        <v>259</v>
      </c>
      <c r="E341" s="223" t="s">
        <v>2586</v>
      </c>
      <c r="F341" s="234" t="s">
        <v>484</v>
      </c>
      <c r="G341" t="s">
        <v>281</v>
      </c>
    </row>
    <row r="342" spans="1:7" outlineLevel="1">
      <c r="A342" s="221" t="s">
        <v>333</v>
      </c>
      <c r="B342" s="223" t="s">
        <v>371</v>
      </c>
      <c r="C342" s="223">
        <v>3.0104878000000002E-2</v>
      </c>
      <c r="D342" s="223" t="s">
        <v>259</v>
      </c>
      <c r="E342" s="223" t="s">
        <v>2587</v>
      </c>
      <c r="F342" s="234" t="s">
        <v>337</v>
      </c>
      <c r="G342" t="s">
        <v>281</v>
      </c>
    </row>
    <row r="343" spans="1:7" outlineLevel="1">
      <c r="A343" s="221" t="s">
        <v>250</v>
      </c>
      <c r="B343" s="233" t="s">
        <v>407</v>
      </c>
      <c r="C343" s="223">
        <v>0.46739617</v>
      </c>
      <c r="D343" s="223" t="s">
        <v>408</v>
      </c>
      <c r="E343" s="223" t="s">
        <v>2588</v>
      </c>
      <c r="F343" s="234" t="s">
        <v>2589</v>
      </c>
      <c r="G343" t="s">
        <v>281</v>
      </c>
    </row>
    <row r="344" spans="1:7" outlineLevel="1">
      <c r="A344" s="221" t="s">
        <v>250</v>
      </c>
      <c r="B344" s="233" t="s">
        <v>411</v>
      </c>
      <c r="C344" s="223">
        <v>2.1834946180000001</v>
      </c>
      <c r="D344" s="223" t="s">
        <v>408</v>
      </c>
      <c r="E344" s="223" t="s">
        <v>2590</v>
      </c>
      <c r="F344" s="234" t="s">
        <v>2591</v>
      </c>
      <c r="G344" t="s">
        <v>281</v>
      </c>
    </row>
    <row r="345" spans="1:7" outlineLevel="1">
      <c r="A345" s="226" t="s">
        <v>333</v>
      </c>
      <c r="B345" s="228" t="s">
        <v>374</v>
      </c>
      <c r="C345" s="228">
        <v>1.4436906359999999</v>
      </c>
      <c r="D345" s="228" t="s">
        <v>259</v>
      </c>
      <c r="E345" s="228" t="s">
        <v>2592</v>
      </c>
      <c r="F345" s="255" t="s">
        <v>335</v>
      </c>
      <c r="G345" t="s">
        <v>281</v>
      </c>
    </row>
    <row r="346" spans="1:7">
      <c r="F346" s="171" t="s">
        <v>281</v>
      </c>
      <c r="G346" s="4"/>
    </row>
    <row r="347" spans="1:7">
      <c r="A347" s="793" t="s">
        <v>489</v>
      </c>
      <c r="B347" s="794"/>
      <c r="C347" s="794"/>
    </row>
    <row r="348" spans="1:7">
      <c r="A348" s="179" t="s">
        <v>2593</v>
      </c>
      <c r="B348" s="180"/>
      <c r="C348" s="258">
        <v>0.37518413484181945</v>
      </c>
    </row>
    <row r="349" spans="1:7">
      <c r="A349" s="157" t="s">
        <v>2594</v>
      </c>
      <c r="C349" s="274">
        <v>0.52870499343628186</v>
      </c>
    </row>
    <row r="350" spans="1:7">
      <c r="A350" s="167" t="s">
        <v>490</v>
      </c>
      <c r="B350" s="177"/>
      <c r="C350" s="259">
        <v>9.6110871721898777E-2</v>
      </c>
    </row>
    <row r="351" spans="1:7">
      <c r="A351" s="179" t="s">
        <v>929</v>
      </c>
      <c r="B351" s="180"/>
      <c r="C351" s="258">
        <v>-6.8259385665529013E-2</v>
      </c>
    </row>
    <row r="352" spans="1:7">
      <c r="A352" s="157" t="s">
        <v>930</v>
      </c>
      <c r="C352" s="274">
        <v>-2.9010238907849831E-2</v>
      </c>
    </row>
    <row r="353" spans="1:3">
      <c r="A353" s="157" t="s">
        <v>2595</v>
      </c>
      <c r="C353" s="274">
        <v>-0.24232081911262798</v>
      </c>
    </row>
    <row r="354" spans="1:3">
      <c r="A354" s="157" t="s">
        <v>491</v>
      </c>
      <c r="C354" s="274">
        <v>-0.10409556313993173</v>
      </c>
    </row>
    <row r="355" spans="1:3">
      <c r="A355" s="167" t="s">
        <v>2596</v>
      </c>
      <c r="B355" s="177"/>
      <c r="C355" s="259">
        <v>-0.55631399317406138</v>
      </c>
    </row>
  </sheetData>
  <mergeCells count="13">
    <mergeCell ref="A213:F213"/>
    <mergeCell ref="A247:F247"/>
    <mergeCell ref="A347:C347"/>
    <mergeCell ref="A41:F41"/>
    <mergeCell ref="A92:F92"/>
    <mergeCell ref="A163:F163"/>
    <mergeCell ref="A171:F171"/>
    <mergeCell ref="A180:F180"/>
    <mergeCell ref="A1:F1"/>
    <mergeCell ref="I1:R1"/>
    <mergeCell ref="I2:R19"/>
    <mergeCell ref="A7:F7"/>
    <mergeCell ref="I21:R21"/>
  </mergeCells>
  <pageMargins left="0.7" right="0.7" top="0.75" bottom="0.75" header="0.3" footer="0.3"/>
  <pageSetup paperSize="9" scale="52" fitToHeight="0" orientation="landscape"/>
  <headerFooter>
    <oddHeader>&amp;C&amp;20B.2.2.3 LCI for AD+I (food waste)</oddHead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44</vt:i4>
      </vt:variant>
      <vt:variant>
        <vt:lpstr>Benannte Bereiche</vt:lpstr>
      </vt:variant>
      <vt:variant>
        <vt:i4>71</vt:i4>
      </vt:variant>
    </vt:vector>
  </HeadingPairs>
  <TitlesOfParts>
    <vt:vector size="115" baseType="lpstr">
      <vt:lpstr>Content</vt:lpstr>
      <vt:lpstr>1-composition_waste</vt:lpstr>
      <vt:lpstr>211-FW_I</vt:lpstr>
      <vt:lpstr>212-FW_AD</vt:lpstr>
      <vt:lpstr>213-FW_G</vt:lpstr>
      <vt:lpstr>214-FW_P_G</vt:lpstr>
      <vt:lpstr>215-FW_P_I</vt:lpstr>
      <vt:lpstr>216-FW_HTC_I</vt:lpstr>
      <vt:lpstr>217-FW_AD_I</vt:lpstr>
      <vt:lpstr>218-FW_AD_G</vt:lpstr>
      <vt:lpstr>219-FW_AD_HTC_I</vt:lpstr>
      <vt:lpstr>2110-FW_AD_HTC_G</vt:lpstr>
      <vt:lpstr>2111-FW_HTC_G</vt:lpstr>
      <vt:lpstr>221-OFMSW_I</vt:lpstr>
      <vt:lpstr>222-OFMSW_AD_comp</vt:lpstr>
      <vt:lpstr>223-OFMSW_G</vt:lpstr>
      <vt:lpstr>224-OFMSW_P_G</vt:lpstr>
      <vt:lpstr>225-OFMSW_P_I</vt:lpstr>
      <vt:lpstr>226-OFMSW_HTC_I</vt:lpstr>
      <vt:lpstr>227-OFMSW_AD_I</vt:lpstr>
      <vt:lpstr>228-OFMSW_AD_G</vt:lpstr>
      <vt:lpstr>229-OFMSW_AD_HTC_I</vt:lpstr>
      <vt:lpstr>2210-OFMSW_AD_HTC_G</vt:lpstr>
      <vt:lpstr>2211-OFMSW_HTC_G</vt:lpstr>
      <vt:lpstr>231-WW_I</vt:lpstr>
      <vt:lpstr>232-WW_co_I</vt:lpstr>
      <vt:lpstr>233-WW_HTC_I</vt:lpstr>
      <vt:lpstr>234-WW_HTC_G</vt:lpstr>
      <vt:lpstr>235-WW_G</vt:lpstr>
      <vt:lpstr>236-WW_P_I</vt:lpstr>
      <vt:lpstr>237-WW_P_G</vt:lpstr>
      <vt:lpstr>241-SS_AD_spreading</vt:lpstr>
      <vt:lpstr>242-SS_AD_I</vt:lpstr>
      <vt:lpstr>243-SS_AD_G</vt:lpstr>
      <vt:lpstr>244-SS_AD_HTC_I</vt:lpstr>
      <vt:lpstr>245-SS_AD_HTC_G</vt:lpstr>
      <vt:lpstr>246-SS_AD_P_I</vt:lpstr>
      <vt:lpstr>247-P-recovery</vt:lpstr>
      <vt:lpstr>25-Sources</vt:lpstr>
      <vt:lpstr>3-LCIA</vt:lpstr>
      <vt:lpstr>4-Hotspot analysis</vt:lpstr>
      <vt:lpstr>5-HTC_background_calculations</vt:lpstr>
      <vt:lpstr>6-Pyrolysis_distribution</vt:lpstr>
      <vt:lpstr>7-Sim-Results Gasification</vt:lpstr>
      <vt:lpstr>'25-Sources'!_CTVL00102e08e61ffee4f94bee2285d0af12492</vt:lpstr>
      <vt:lpstr>'25-Sources'!_CTVL0010ab97758a0aa4f0396808e1c92715303</vt:lpstr>
      <vt:lpstr>'25-Sources'!_CTVL0010b30428fafeb4473855f7c98d5822e17</vt:lpstr>
      <vt:lpstr>'25-Sources'!_CTVL0010b5f423540ef4eee89f44080817d579b</vt:lpstr>
      <vt:lpstr>'25-Sources'!_CTVL001260b4d462ef94f5485d032a3f40e321b</vt:lpstr>
      <vt:lpstr>'25-Sources'!_CTVL0012764f6a77c35465dad6c4c8d3daa92fb</vt:lpstr>
      <vt:lpstr>'25-Sources'!_CTVL0012d40757ed6e04f299826bd326fcbd780</vt:lpstr>
      <vt:lpstr>'25-Sources'!_CTVL0013094afe419454fdb92667d955a1e4ff0</vt:lpstr>
      <vt:lpstr>'25-Sources'!_CTVL00134fa288bed404522badf51b31207904f</vt:lpstr>
      <vt:lpstr>'25-Sources'!_CTVL0013821b7bbfe4746488ac3302c2e7a8890</vt:lpstr>
      <vt:lpstr>'25-Sources'!_CTVL0013c51288f7b7e42fdbeba030b170211bc</vt:lpstr>
      <vt:lpstr>'25-Sources'!_CTVL001446ca8c7bd374838abf24b70827370e6</vt:lpstr>
      <vt:lpstr>'25-Sources'!_CTVL001455b8dc8ca2e4dafbd088e444dbd76a9</vt:lpstr>
      <vt:lpstr>'25-Sources'!_CTVL001496e801c075949e383065e879751629a</vt:lpstr>
      <vt:lpstr>'25-Sources'!_CTVL001498c8cb13d504dc2bbf31159e9794ffc</vt:lpstr>
      <vt:lpstr>'25-Sources'!_CTVL0014cceda5262de44719f5f3b9e383fe2f2</vt:lpstr>
      <vt:lpstr>'25-Sources'!_CTVL0014cfc2ef3cc2f4c7caf378fe732c2ce00</vt:lpstr>
      <vt:lpstr>'25-Sources'!_CTVL0014d3762ea94744843919c42621854f308</vt:lpstr>
      <vt:lpstr>'25-Sources'!_CTVL0014f43fce901624873b364f54612fc9089</vt:lpstr>
      <vt:lpstr>'25-Sources'!_CTVL001512d22996ea04f24bcc0c68841416dca</vt:lpstr>
      <vt:lpstr>'25-Sources'!_CTVL00152dcc78c87844877ac34a3be51f34fa8</vt:lpstr>
      <vt:lpstr>'25-Sources'!_CTVL00153dded1e0a9c48359243c670900bbcc8</vt:lpstr>
      <vt:lpstr>'25-Sources'!_CTVL0015587a89ee87b4a3792c2a34267d8afc0</vt:lpstr>
      <vt:lpstr>'25-Sources'!_CTVL00156a19a49703e4e3e97af21d4f6c5813f</vt:lpstr>
      <vt:lpstr>'25-Sources'!_CTVL0015b346e0f7e9446efbfdf2ff4acb35c0d</vt:lpstr>
      <vt:lpstr>'25-Sources'!_CTVL0015b7631bb63b3441bab3d39e8def79e1f</vt:lpstr>
      <vt:lpstr>'25-Sources'!_CTVL00162ccd12dd94645dc975c2d0e0ed838de</vt:lpstr>
      <vt:lpstr>'25-Sources'!_CTVL0016685511889144c509dc92032016e2ea4</vt:lpstr>
      <vt:lpstr>'25-Sources'!_CTVL0016a09d7444d8a4d8cbb40ac0e140d6ac8</vt:lpstr>
      <vt:lpstr>'25-Sources'!_CTVL0016bdcac0cb4ad49159992c0f95b858d89</vt:lpstr>
      <vt:lpstr>'25-Sources'!_CTVL0017912377eb46d4690aa0a176a940e4c5c</vt:lpstr>
      <vt:lpstr>'25-Sources'!_CTVL00181ec3ae50eb847298e4bb7b8884a02bc</vt:lpstr>
      <vt:lpstr>'25-Sources'!_CTVL001847145747a51446b88e7d47b32235cfc</vt:lpstr>
      <vt:lpstr>'25-Sources'!_CTVL0018841c85871424f91bed585e05ec9ec89</vt:lpstr>
      <vt:lpstr>'25-Sources'!_CTVL001894dbfddff064a67be3840783eb16ff2</vt:lpstr>
      <vt:lpstr>'25-Sources'!_CTVL0018e575abb9f1046cca905367eb1efa2d8</vt:lpstr>
      <vt:lpstr>'25-Sources'!_CTVL0018e6a179e597a41be958a9e017a3639a7</vt:lpstr>
      <vt:lpstr>'25-Sources'!_CTVL00190f8fa07d4424a779c7d0ab202f477ca</vt:lpstr>
      <vt:lpstr>'25-Sources'!_CTVL001941d3d4fb3b54e82be35878b7bafdd97</vt:lpstr>
      <vt:lpstr>'25-Sources'!_CTVL001953a36509f5e4e5fa62445dfdd7aed76</vt:lpstr>
      <vt:lpstr>'25-Sources'!_CTVL00195cf77dee08c48438cc2f38b85b99a88</vt:lpstr>
      <vt:lpstr>'25-Sources'!_CTVL001a3040cb0def743509c74234b50e5353c</vt:lpstr>
      <vt:lpstr>'25-Sources'!_CTVL001ac26bdaacf1540b3b85e7bee521c3754</vt:lpstr>
      <vt:lpstr>'25-Sources'!_CTVL001b7257f18e1ec47baba58b80bddc74fec</vt:lpstr>
      <vt:lpstr>'25-Sources'!_CTVL001b95258d075934a7ba47f4f27617b7478</vt:lpstr>
      <vt:lpstr>'25-Sources'!_CTVL001c455e05ba99d4c15a33668a8ce19328c</vt:lpstr>
      <vt:lpstr>'25-Sources'!_CTVL001ccc918ac4f0143db85d80903b7fdc257</vt:lpstr>
      <vt:lpstr>'25-Sources'!_CTVL001ccd198e3385d49f691e42edce220d51e</vt:lpstr>
      <vt:lpstr>'25-Sources'!_CTVL001d5433715f4c84718a8c1e6063682b89a</vt:lpstr>
      <vt:lpstr>'25-Sources'!_CTVL001d8631a96359c4f5ab7141d78eda7467c</vt:lpstr>
      <vt:lpstr>'25-Sources'!_CTVL001d9e9742fa71d4022b7c9c582e985d2c9</vt:lpstr>
      <vt:lpstr>'25-Sources'!_CTVL001dc8bfd042ef5464fa2119357d6ea5674</vt:lpstr>
      <vt:lpstr>'25-Sources'!_CTVL001e06bddb6d12f466a9a80f16b165a267b</vt:lpstr>
      <vt:lpstr>'25-Sources'!_CTVL001e2de02a0bdbd430b86cdbca6aba70dbf</vt:lpstr>
      <vt:lpstr>'25-Sources'!_CTVL001e41c7e9d491e488ebee54af63e056f5d</vt:lpstr>
      <vt:lpstr>'25-Sources'!_CTVL001e602d08335a34b41be36c7e462b68f79</vt:lpstr>
      <vt:lpstr>'25-Sources'!_CTVL001ed1e87ce6b454bb4914589167827c48c</vt:lpstr>
      <vt:lpstr>'25-Sources'!_CTVL001ef3180127ca44b2fa8d16888b6dcf32b</vt:lpstr>
      <vt:lpstr>'25-Sources'!_CTVL001effb1fb2e07241e28ee559c8d03010fb</vt:lpstr>
      <vt:lpstr>'25-Sources'!_CTVL001f02cfc364dd54c61b7d8bf21dc5b70e4</vt:lpstr>
      <vt:lpstr>'25-Sources'!_CTVL001f2e067d02af24a41a6d06e263fe0f0c3</vt:lpstr>
      <vt:lpstr>'25-Sources'!_CTVL001f378560316f047718e14e672d97a41d3</vt:lpstr>
      <vt:lpstr>'25-Sources'!_CTVL001f40f4c22f389419a8f1ee129b82c386a</vt:lpstr>
      <vt:lpstr>'25-Sources'!_CTVL001f6254807ba734f3697a9d5a236fa09ee</vt:lpstr>
      <vt:lpstr>'25-Sources'!_CTVL001f7ae9a63ba9f4e9892fdcbbcfe785c5e</vt:lpstr>
      <vt:lpstr>'1-composition_waste'!Druckbereich</vt:lpstr>
      <vt:lpstr>'217-FW_AD_I'!Druckbereich</vt:lpstr>
      <vt:lpstr>'221-OFMSW_I'!Druckbereich</vt:lpstr>
      <vt:lpstr>'222-OFMSW_AD_comp'!Druckbereich</vt:lpstr>
      <vt:lpstr>'25-Sources'!Druckbereich</vt:lpstr>
      <vt:lpstr>Content!Druckbereich</vt:lpstr>
    </vt:vector>
  </TitlesOfParts>
  <Company>Technische Hochschule Köln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dc:creator>
  <cp:lastModifiedBy>Edith Münstermann-Schwab</cp:lastModifiedBy>
  <cp:revision>2</cp:revision>
  <dcterms:created xsi:type="dcterms:W3CDTF">2020-05-07T09:44:20Z</dcterms:created>
  <dcterms:modified xsi:type="dcterms:W3CDTF">2021-12-20T08:20:03Z</dcterms:modified>
</cp:coreProperties>
</file>